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636E5D40-D5D4-4571-818E-412EDDEC9E23}" xr6:coauthVersionLast="47" xr6:coauthVersionMax="47" xr10:uidLastSave="{00000000-0000-0000-0000-000000000000}"/>
  <bookViews>
    <workbookView xWindow="-120" yWindow="-120" windowWidth="29040" windowHeight="15720" firstSheet="13" activeTab="29" xr2:uid="{00000000-000D-0000-FFFF-FFFF00000000}"/>
  </bookViews>
  <sheets>
    <sheet name="1.1" sheetId="1" r:id="rId1"/>
    <sheet name="2.1" sheetId="2" r:id="rId2"/>
    <sheet name="3.1" sheetId="3" r:id="rId3"/>
    <sheet name="4.1" sheetId="4" r:id="rId4"/>
    <sheet name="5.1" sheetId="5" r:id="rId5"/>
    <sheet name="6.1" sheetId="6" r:id="rId6"/>
    <sheet name="7.1" sheetId="7" r:id="rId7"/>
    <sheet name="8.1" sheetId="8" r:id="rId8"/>
    <sheet name="9.1" sheetId="9" r:id="rId9"/>
    <sheet name="10.1" sheetId="10" r:id="rId10"/>
    <sheet name="11.1" sheetId="11" r:id="rId11"/>
    <sheet name="12.1" sheetId="12" r:id="rId12"/>
    <sheet name="13.1" sheetId="13" r:id="rId13"/>
    <sheet name="14.1" sheetId="14" r:id="rId14"/>
    <sheet name="15.1" sheetId="15" r:id="rId15"/>
    <sheet name="16.1" sheetId="16" r:id="rId16"/>
    <sheet name="17.1" sheetId="17" r:id="rId17"/>
    <sheet name="18.1" sheetId="18" r:id="rId18"/>
    <sheet name="19.1" sheetId="19" r:id="rId19"/>
    <sheet name="20.1" sheetId="20" r:id="rId20"/>
    <sheet name="21.1" sheetId="21" r:id="rId21"/>
    <sheet name="22.1" sheetId="22" r:id="rId22"/>
    <sheet name="23.1" sheetId="23" r:id="rId23"/>
    <sheet name="24.1" sheetId="24" r:id="rId24"/>
    <sheet name="25.1" sheetId="25" r:id="rId25"/>
    <sheet name="26.1" sheetId="26" r:id="rId26"/>
    <sheet name="27.1" sheetId="27" r:id="rId27"/>
    <sheet name="28.1" sheetId="28" r:id="rId28"/>
    <sheet name="29.1" sheetId="29" r:id="rId29"/>
    <sheet name="30.1" sheetId="30" r:id="rId30"/>
    <sheet name="31.1" sheetId="31" r:id="rId31"/>
  </sheets>
  <definedNames>
    <definedName name="_xlnm._FilterDatabase" localSheetId="0" hidden="1">'1.1'!$A$2:$D$311</definedName>
    <definedName name="_xlnm._FilterDatabase" localSheetId="9" hidden="1">'10.1'!$A$2:$D$313</definedName>
    <definedName name="_xlnm._FilterDatabase" localSheetId="10" hidden="1">'11.1'!$A$2:$D$321</definedName>
    <definedName name="_xlnm._FilterDatabase" localSheetId="11" hidden="1">'12.1'!$A$2:$D$321</definedName>
    <definedName name="_xlnm._FilterDatabase" localSheetId="12" hidden="1">'13.1'!$A$2:$D$321</definedName>
    <definedName name="_xlnm._FilterDatabase" localSheetId="13" hidden="1">'14.1'!$A$2:$D$321</definedName>
    <definedName name="_xlnm._FilterDatabase" localSheetId="14" hidden="1">'15.1'!$A$2:$D$321</definedName>
    <definedName name="_xlnm._FilterDatabase" localSheetId="15" hidden="1">'16.1'!$A$2:$D$323</definedName>
    <definedName name="_xlnm._FilterDatabase" localSheetId="16" hidden="1">'17.1'!$A$2:$D$323</definedName>
    <definedName name="_xlnm._FilterDatabase" localSheetId="17" hidden="1">'18.1'!$A$2:$D$323</definedName>
    <definedName name="_xlnm._FilterDatabase" localSheetId="18" hidden="1">'19.1'!$A$2:$D$324</definedName>
    <definedName name="_xlnm._FilterDatabase" localSheetId="1" hidden="1">'2.1'!$A$2:$D$312</definedName>
    <definedName name="_xlnm._FilterDatabase" localSheetId="19" hidden="1">'20.1'!$A$2:$D$324</definedName>
    <definedName name="_xlnm._FilterDatabase" localSheetId="20" hidden="1">'21.1'!$A$2:$D$324</definedName>
    <definedName name="_xlnm._FilterDatabase" localSheetId="21" hidden="1">'22.1'!$A$2:$D$324</definedName>
    <definedName name="_xlnm._FilterDatabase" localSheetId="22" hidden="1">'23.1'!$A$2:$D$324</definedName>
    <definedName name="_xlnm._FilterDatabase" localSheetId="23" hidden="1">'24.1'!$A$2:$D$324</definedName>
    <definedName name="_xlnm._FilterDatabase" localSheetId="24" hidden="1">'25.1'!$A$2:$IV$327</definedName>
    <definedName name="_xlnm._FilterDatabase" localSheetId="25" hidden="1">'26.1'!$A$2:$IV$326</definedName>
    <definedName name="_xlnm._FilterDatabase" localSheetId="26" hidden="1">'27.1'!$A$2:$IN$327</definedName>
    <definedName name="_xlnm._FilterDatabase" localSheetId="27" hidden="1">'28.1'!$A$2:$IV$328</definedName>
    <definedName name="_xlnm._FilterDatabase" localSheetId="28" hidden="1">'29.1'!$A$2:$D$328</definedName>
    <definedName name="_xlnm._FilterDatabase" localSheetId="2" hidden="1">'3.1'!$A$2:$D$312</definedName>
    <definedName name="_xlnm._FilterDatabase" localSheetId="29" hidden="1">'30.1'!$A$2:$D$328</definedName>
    <definedName name="_xlnm._FilterDatabase" localSheetId="30" hidden="1">'31.1'!$A$2:$D$328</definedName>
    <definedName name="_xlnm._FilterDatabase" localSheetId="3" hidden="1">'4.1'!$A$2:$D$313</definedName>
    <definedName name="_xlnm._FilterDatabase" localSheetId="4" hidden="1">'5.1'!$A$2:$IV$313</definedName>
    <definedName name="_xlnm._FilterDatabase" localSheetId="5" hidden="1">'6.1'!$A$2:$D$313</definedName>
    <definedName name="_xlnm._FilterDatabase" localSheetId="6" hidden="1">'7.1'!$A$2:$D$313</definedName>
    <definedName name="_xlnm._FilterDatabase" localSheetId="7" hidden="1">'8.1'!$A$2:$IV$314</definedName>
    <definedName name="_xlnm._FilterDatabase" localSheetId="8" hidden="1">'9.1'!$A$2:$IV$314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2" i="30" l="1"/>
  <c r="H333" i="30"/>
  <c r="L334" i="30" l="1"/>
  <c r="L333" i="30"/>
  <c r="K333" i="31"/>
  <c r="K332" i="31"/>
  <c r="H332" i="31"/>
  <c r="H331" i="31" l="1"/>
  <c r="B278" i="31" l="1"/>
  <c r="D278" i="31" s="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4" i="31"/>
  <c r="D25" i="31"/>
  <c r="D26" i="31"/>
  <c r="D27" i="31"/>
  <c r="D29" i="31"/>
  <c r="D30" i="31"/>
  <c r="D31" i="31"/>
  <c r="D33" i="31"/>
  <c r="D34" i="31"/>
  <c r="D36" i="31"/>
  <c r="D37" i="31"/>
  <c r="D38" i="31"/>
  <c r="D39" i="31"/>
  <c r="D40" i="31"/>
  <c r="D41" i="31"/>
  <c r="D42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5" i="31"/>
  <c r="D116" i="31"/>
  <c r="D117" i="31"/>
  <c r="D118" i="31"/>
  <c r="D119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9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5" i="31"/>
  <c r="D276" i="31"/>
  <c r="D277" i="31"/>
  <c r="D279" i="31"/>
  <c r="D280" i="31"/>
  <c r="D281" i="31"/>
  <c r="D282" i="31"/>
  <c r="D283" i="31"/>
  <c r="D284" i="31"/>
  <c r="D285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" i="31"/>
  <c r="B289" i="31"/>
  <c r="B286" i="31"/>
  <c r="D286" i="31" s="1"/>
  <c r="B274" i="31"/>
  <c r="D274" i="31" s="1"/>
  <c r="B238" i="31"/>
  <c r="D238" i="31" s="1"/>
  <c r="B200" i="31"/>
  <c r="D200" i="31" s="1"/>
  <c r="B198" i="31"/>
  <c r="D198" i="31" s="1"/>
  <c r="B181" i="31"/>
  <c r="D181" i="31" s="1"/>
  <c r="B145" i="31"/>
  <c r="D145" i="31" s="1"/>
  <c r="B120" i="31"/>
  <c r="D120" i="31" s="1"/>
  <c r="B114" i="31"/>
  <c r="D114" i="31" s="1"/>
  <c r="B113" i="31"/>
  <c r="D113" i="31" s="1"/>
  <c r="B68" i="31"/>
  <c r="B67" i="31"/>
  <c r="B43" i="31"/>
  <c r="D43" i="31" s="1"/>
  <c r="B35" i="31"/>
  <c r="D35" i="31" s="1"/>
  <c r="B32" i="31"/>
  <c r="D32" i="31" s="1"/>
  <c r="B28" i="31"/>
  <c r="D28" i="31" s="1"/>
  <c r="B23" i="31"/>
  <c r="D23" i="31" s="1"/>
  <c r="B328" i="31" l="1"/>
  <c r="D328" i="3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4" i="30"/>
  <c r="D25" i="30"/>
  <c r="D26" i="30"/>
  <c r="D27" i="30"/>
  <c r="D29" i="30"/>
  <c r="D30" i="30"/>
  <c r="D31" i="30"/>
  <c r="D33" i="30"/>
  <c r="D34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5" i="30"/>
  <c r="D116" i="30"/>
  <c r="D117" i="30"/>
  <c r="D118" i="30"/>
  <c r="D119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" i="30"/>
  <c r="B195" i="30"/>
  <c r="D195" i="30" s="1"/>
  <c r="B181" i="30"/>
  <c r="D181" i="30" s="1"/>
  <c r="B167" i="30"/>
  <c r="D167" i="30" s="1"/>
  <c r="B145" i="30"/>
  <c r="D145" i="30" s="1"/>
  <c r="B120" i="30"/>
  <c r="D120" i="30" s="1"/>
  <c r="B114" i="30"/>
  <c r="D114" i="30" s="1"/>
  <c r="B113" i="30"/>
  <c r="D113" i="30" s="1"/>
  <c r="B35" i="30"/>
  <c r="D35" i="30" s="1"/>
  <c r="B32" i="30"/>
  <c r="D32" i="30" s="1"/>
  <c r="B28" i="30"/>
  <c r="D28" i="30" s="1"/>
  <c r="B23" i="30"/>
  <c r="D23" i="30" s="1"/>
  <c r="B328" i="30" l="1"/>
  <c r="D328" i="30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20" i="29"/>
  <c r="D21" i="29"/>
  <c r="D22" i="29"/>
  <c r="D23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5" i="29"/>
  <c r="D196" i="29"/>
  <c r="D197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6" i="29"/>
  <c r="D307" i="29"/>
  <c r="D308" i="29"/>
  <c r="D309" i="29"/>
  <c r="D310" i="29"/>
  <c r="D311" i="29"/>
  <c r="D312" i="29"/>
  <c r="D313" i="29"/>
  <c r="D314" i="29"/>
  <c r="D315" i="29"/>
  <c r="D316" i="29"/>
  <c r="D317" i="29"/>
  <c r="D318" i="29"/>
  <c r="D319" i="29"/>
  <c r="D320" i="29"/>
  <c r="D321" i="29"/>
  <c r="D322" i="29"/>
  <c r="D323" i="29"/>
  <c r="D324" i="29"/>
  <c r="D325" i="29"/>
  <c r="D326" i="29"/>
  <c r="D327" i="29"/>
  <c r="D3" i="29"/>
  <c r="B305" i="29"/>
  <c r="D305" i="29" s="1"/>
  <c r="B253" i="29"/>
  <c r="B241" i="29"/>
  <c r="B212" i="29"/>
  <c r="D212" i="29" s="1"/>
  <c r="B198" i="29"/>
  <c r="D198" i="29" s="1"/>
  <c r="B194" i="29"/>
  <c r="D194" i="29" s="1"/>
  <c r="B177" i="29"/>
  <c r="D177" i="29" s="1"/>
  <c r="B176" i="29"/>
  <c r="D176" i="29" s="1"/>
  <c r="B161" i="29"/>
  <c r="D161" i="29" s="1"/>
  <c r="B80" i="29"/>
  <c r="B71" i="29"/>
  <c r="B56" i="29"/>
  <c r="B46" i="29"/>
  <c r="B24" i="29"/>
  <c r="D24" i="29" s="1"/>
  <c r="B19" i="29"/>
  <c r="D19" i="29" s="1"/>
  <c r="B328" i="29" l="1"/>
  <c r="D328" i="29"/>
  <c r="E188" i="27"/>
  <c r="E188" i="28" l="1"/>
  <c r="E159" i="28"/>
  <c r="E79" i="28"/>
  <c r="E322" i="28"/>
  <c r="E183" i="28"/>
  <c r="E178" i="28"/>
  <c r="E164" i="28"/>
  <c r="E162" i="28"/>
  <c r="E150" i="28"/>
  <c r="E142" i="28"/>
  <c r="E127" i="28"/>
  <c r="E121" i="28"/>
  <c r="E119" i="28"/>
  <c r="E102" i="28"/>
  <c r="E40" i="28"/>
  <c r="E32" i="28"/>
  <c r="E7" i="28"/>
  <c r="E15" i="28"/>
  <c r="E18" i="28"/>
  <c r="E20" i="28"/>
  <c r="E25" i="28"/>
  <c r="E47" i="28"/>
  <c r="E54" i="28"/>
  <c r="E57" i="28"/>
  <c r="E63" i="28"/>
  <c r="E72" i="28"/>
  <c r="E81" i="28"/>
  <c r="E97" i="28"/>
  <c r="E107" i="28"/>
  <c r="E130" i="28"/>
  <c r="E160" i="28"/>
  <c r="E165" i="28"/>
  <c r="E177" i="28"/>
  <c r="E180" i="28"/>
  <c r="E186" i="28"/>
  <c r="E195" i="28"/>
  <c r="E196" i="28"/>
  <c r="E199" i="28"/>
  <c r="E202" i="28"/>
  <c r="E203" i="28"/>
  <c r="E206" i="28"/>
  <c r="E210" i="28"/>
  <c r="E213" i="28"/>
  <c r="E241" i="28"/>
  <c r="E249" i="28"/>
  <c r="E250" i="28"/>
  <c r="E253" i="28"/>
  <c r="E254" i="28"/>
  <c r="E261" i="28"/>
  <c r="E266" i="28"/>
  <c r="E280" i="28"/>
  <c r="E305" i="28"/>
  <c r="E316" i="28"/>
  <c r="E4" i="28"/>
  <c r="E324" i="27"/>
  <c r="E316" i="27"/>
  <c r="E310" i="27"/>
  <c r="E305" i="27"/>
  <c r="E299" i="27"/>
  <c r="E283" i="27"/>
  <c r="E280" i="27"/>
  <c r="E266" i="27"/>
  <c r="E261" i="27"/>
  <c r="E256" i="27"/>
  <c r="E254" i="27"/>
  <c r="E253" i="27"/>
  <c r="E250" i="27"/>
  <c r="E249" i="27"/>
  <c r="E244" i="27"/>
  <c r="E242" i="27"/>
  <c r="E241" i="27"/>
  <c r="E223" i="27"/>
  <c r="E213" i="27"/>
  <c r="E210" i="27"/>
  <c r="E206" i="27"/>
  <c r="E203" i="27"/>
  <c r="E202" i="27"/>
  <c r="E199" i="27"/>
  <c r="E196" i="27"/>
  <c r="E195" i="27"/>
  <c r="E186" i="27"/>
  <c r="E180" i="27"/>
  <c r="E178" i="27"/>
  <c r="E177" i="27"/>
  <c r="E169" i="27"/>
  <c r="E165" i="27"/>
  <c r="E160" i="27"/>
  <c r="E156" i="27"/>
  <c r="E130" i="27"/>
  <c r="E128" i="27"/>
  <c r="E107" i="27"/>
  <c r="E97" i="27"/>
  <c r="E93" i="27"/>
  <c r="E81" i="27"/>
  <c r="E72" i="27"/>
  <c r="E70" i="27"/>
  <c r="E63" i="27"/>
  <c r="E57" i="27"/>
  <c r="E54" i="27"/>
  <c r="E50" i="27"/>
  <c r="E47" i="27"/>
  <c r="E44" i="27"/>
  <c r="E38" i="27"/>
  <c r="E25" i="27"/>
  <c r="E20" i="27"/>
  <c r="E18" i="27"/>
  <c r="E15" i="27"/>
  <c r="E7" i="27"/>
  <c r="E4" i="27"/>
  <c r="E328" i="27" s="1"/>
  <c r="E317" i="26"/>
  <c r="E310" i="26"/>
  <c r="E307" i="26"/>
  <c r="E286" i="26"/>
  <c r="E280" i="26"/>
  <c r="E277" i="26"/>
  <c r="E274" i="26"/>
  <c r="E269" i="26"/>
  <c r="E265" i="26"/>
  <c r="E238" i="26"/>
  <c r="E219" i="26"/>
  <c r="E205" i="26"/>
  <c r="E201" i="26"/>
  <c r="E200" i="26"/>
  <c r="E198" i="26"/>
  <c r="E195" i="26"/>
  <c r="E193" i="26"/>
  <c r="E187" i="26"/>
  <c r="E184" i="26"/>
  <c r="E182" i="26"/>
  <c r="E181" i="26"/>
  <c r="E174" i="26"/>
  <c r="E170" i="26"/>
  <c r="E169" i="26"/>
  <c r="E167" i="26"/>
  <c r="E156" i="26"/>
  <c r="E152" i="26"/>
  <c r="E145" i="26"/>
  <c r="E138" i="26"/>
  <c r="E121" i="26"/>
  <c r="E115" i="26"/>
  <c r="E114" i="26"/>
  <c r="E98" i="26"/>
  <c r="E94" i="26"/>
  <c r="E84" i="26"/>
  <c r="E80" i="26"/>
  <c r="E74" i="26"/>
  <c r="E69" i="26"/>
  <c r="E68" i="26"/>
  <c r="E56" i="26"/>
  <c r="E44" i="26"/>
  <c r="E41" i="26"/>
  <c r="E36" i="26"/>
  <c r="E33" i="26"/>
  <c r="E29" i="26"/>
  <c r="E27" i="26"/>
  <c r="E24" i="26"/>
  <c r="E17" i="26"/>
  <c r="E327" i="26" s="1"/>
  <c r="E15" i="26"/>
  <c r="E6" i="26"/>
  <c r="E300" i="25"/>
  <c r="E283" i="25"/>
  <c r="E280" i="25"/>
  <c r="E261" i="25"/>
  <c r="E256" i="25"/>
  <c r="E254" i="25"/>
  <c r="E253" i="25"/>
  <c r="E250" i="25"/>
  <c r="E249" i="25"/>
  <c r="E242" i="25"/>
  <c r="E241" i="25"/>
  <c r="E213" i="25"/>
  <c r="E206" i="25"/>
  <c r="E203" i="25"/>
  <c r="E199" i="25"/>
  <c r="E196" i="25"/>
  <c r="E195" i="25"/>
  <c r="E186" i="25"/>
  <c r="E180" i="25"/>
  <c r="E178" i="25"/>
  <c r="E177" i="25"/>
  <c r="E170" i="25"/>
  <c r="E165" i="25"/>
  <c r="E164" i="25"/>
  <c r="E162" i="25"/>
  <c r="E160" i="25"/>
  <c r="E151" i="25"/>
  <c r="E143" i="25"/>
  <c r="E130" i="25"/>
  <c r="E119" i="25"/>
  <c r="E83" i="25"/>
  <c r="E81" i="25"/>
  <c r="E75" i="25"/>
  <c r="E72" i="25"/>
  <c r="E54" i="25"/>
  <c r="E47" i="25"/>
  <c r="E328" i="25" s="1"/>
  <c r="E38" i="25"/>
  <c r="E25" i="25"/>
  <c r="E20" i="25"/>
  <c r="E15" i="25"/>
  <c r="E7" i="25"/>
  <c r="D323" i="24"/>
  <c r="D322" i="24"/>
  <c r="D321" i="24"/>
  <c r="D320" i="24"/>
  <c r="D319" i="24"/>
  <c r="D318" i="24"/>
  <c r="D317" i="24"/>
  <c r="D316" i="24"/>
  <c r="D315" i="24"/>
  <c r="D314" i="24"/>
  <c r="D313" i="24"/>
  <c r="D312" i="24"/>
  <c r="D311" i="24"/>
  <c r="D310" i="24"/>
  <c r="D309" i="24"/>
  <c r="D308" i="24"/>
  <c r="D307" i="24"/>
  <c r="D306" i="24"/>
  <c r="D305" i="24"/>
  <c r="D304" i="24"/>
  <c r="D303" i="24"/>
  <c r="D302" i="24"/>
  <c r="D301" i="24"/>
  <c r="D300" i="24"/>
  <c r="D299" i="24"/>
  <c r="D298" i="24"/>
  <c r="D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278" i="24"/>
  <c r="D277" i="24"/>
  <c r="D276" i="24"/>
  <c r="D275" i="24"/>
  <c r="D274" i="24"/>
  <c r="D273" i="24"/>
  <c r="D272" i="24"/>
  <c r="D271" i="24"/>
  <c r="D270" i="24"/>
  <c r="D269" i="24"/>
  <c r="D268" i="24"/>
  <c r="D267" i="24"/>
  <c r="D266" i="24"/>
  <c r="D265" i="24"/>
  <c r="D264" i="24"/>
  <c r="D263" i="24"/>
  <c r="D262" i="24"/>
  <c r="D261" i="24"/>
  <c r="D260" i="24"/>
  <c r="D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B221" i="24"/>
  <c r="D221" i="24" s="1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B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D189" i="24"/>
  <c r="D188" i="24"/>
  <c r="D187" i="24"/>
  <c r="D186" i="24"/>
  <c r="D185" i="24"/>
  <c r="D184" i="24"/>
  <c r="D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B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B137" i="24"/>
  <c r="D137" i="24" s="1"/>
  <c r="D136" i="24"/>
  <c r="D135" i="24"/>
  <c r="D134" i="24"/>
  <c r="D133" i="24"/>
  <c r="D132" i="24"/>
  <c r="D131" i="24"/>
  <c r="B130" i="24"/>
  <c r="D130" i="24" s="1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B73" i="24"/>
  <c r="D73" i="24" s="1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B39" i="24"/>
  <c r="D39" i="24" s="1"/>
  <c r="D38" i="24"/>
  <c r="D37" i="24"/>
  <c r="D36" i="24"/>
  <c r="D35" i="24"/>
  <c r="D34" i="24"/>
  <c r="D33" i="24"/>
  <c r="D32" i="24"/>
  <c r="D31" i="24"/>
  <c r="D30" i="24"/>
  <c r="D29" i="24"/>
  <c r="B29" i="24"/>
  <c r="D28" i="24"/>
  <c r="D27" i="24"/>
  <c r="D26" i="24"/>
  <c r="D25" i="24"/>
  <c r="B24" i="24"/>
  <c r="D24" i="24" s="1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323" i="23"/>
  <c r="D322" i="23"/>
  <c r="D321" i="23"/>
  <c r="D320" i="23"/>
  <c r="D319" i="23"/>
  <c r="D318" i="23"/>
  <c r="D317" i="23"/>
  <c r="D316" i="23"/>
  <c r="D315" i="23"/>
  <c r="D314" i="23"/>
  <c r="D313" i="23"/>
  <c r="D312" i="23"/>
  <c r="D311" i="23"/>
  <c r="D310" i="23"/>
  <c r="D309" i="23"/>
  <c r="D308" i="23"/>
  <c r="D307" i="23"/>
  <c r="D306" i="23"/>
  <c r="D305" i="23"/>
  <c r="D304" i="23"/>
  <c r="D303" i="23"/>
  <c r="D302" i="23"/>
  <c r="D301" i="23"/>
  <c r="D300" i="23"/>
  <c r="D299" i="23"/>
  <c r="D298" i="23"/>
  <c r="D297" i="23"/>
  <c r="D296" i="23"/>
  <c r="D295" i="23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B249" i="23"/>
  <c r="D249" i="23" s="1"/>
  <c r="D248" i="23"/>
  <c r="D247" i="23"/>
  <c r="D246" i="23"/>
  <c r="B246" i="23"/>
  <c r="D245" i="23"/>
  <c r="B245" i="23"/>
  <c r="D244" i="23"/>
  <c r="D243" i="23"/>
  <c r="D242" i="23"/>
  <c r="D241" i="23"/>
  <c r="D240" i="23"/>
  <c r="D239" i="23"/>
  <c r="D238" i="23"/>
  <c r="B238" i="23"/>
  <c r="D237" i="23"/>
  <c r="B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B183" i="23"/>
  <c r="D183" i="23" s="1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B74" i="23"/>
  <c r="D74" i="23" s="1"/>
  <c r="D73" i="23"/>
  <c r="D72" i="23"/>
  <c r="B71" i="23"/>
  <c r="D71" i="23" s="1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B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B305" i="22"/>
  <c r="D305" i="22" s="1"/>
  <c r="D304" i="22"/>
  <c r="B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B288" i="22"/>
  <c r="D288" i="22" s="1"/>
  <c r="D287" i="22"/>
  <c r="D286" i="22"/>
  <c r="B285" i="22"/>
  <c r="D285" i="22" s="1"/>
  <c r="D284" i="22"/>
  <c r="D283" i="22"/>
  <c r="D282" i="22"/>
  <c r="D281" i="22"/>
  <c r="D280" i="22"/>
  <c r="D279" i="22"/>
  <c r="D278" i="22"/>
  <c r="D277" i="22"/>
  <c r="D276" i="22"/>
  <c r="D275" i="22"/>
  <c r="D274" i="22"/>
  <c r="B273" i="22"/>
  <c r="D273" i="22" s="1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B194" i="22"/>
  <c r="D194" i="22" s="1"/>
  <c r="D193" i="22"/>
  <c r="D192" i="22"/>
  <c r="D191" i="22"/>
  <c r="D190" i="22"/>
  <c r="D189" i="22"/>
  <c r="D188" i="22"/>
  <c r="D187" i="22"/>
  <c r="B186" i="22"/>
  <c r="D186" i="22" s="1"/>
  <c r="D185" i="22"/>
  <c r="D184" i="22"/>
  <c r="D183" i="22"/>
  <c r="D182" i="22"/>
  <c r="D181" i="22"/>
  <c r="B180" i="22"/>
  <c r="D180" i="22" s="1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B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B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B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B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B68" i="22"/>
  <c r="D68" i="22" s="1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B43" i="22"/>
  <c r="D43" i="22" s="1"/>
  <c r="D42" i="22"/>
  <c r="D41" i="22"/>
  <c r="D40" i="22"/>
  <c r="D39" i="22"/>
  <c r="D38" i="22"/>
  <c r="D37" i="22"/>
  <c r="D36" i="22"/>
  <c r="D35" i="22"/>
  <c r="D34" i="22"/>
  <c r="D33" i="22"/>
  <c r="B32" i="22"/>
  <c r="D32" i="22" s="1"/>
  <c r="D31" i="22"/>
  <c r="D30" i="22"/>
  <c r="D29" i="22"/>
  <c r="D28" i="22"/>
  <c r="B28" i="22"/>
  <c r="D27" i="22"/>
  <c r="D26" i="22"/>
  <c r="D25" i="22"/>
  <c r="D24" i="22"/>
  <c r="D23" i="22"/>
  <c r="B23" i="22"/>
  <c r="B324" i="22" s="1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323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B305" i="21"/>
  <c r="D305" i="21" s="1"/>
  <c r="D304" i="21"/>
  <c r="B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B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B186" i="21"/>
  <c r="D185" i="21"/>
  <c r="D184" i="21"/>
  <c r="D183" i="21"/>
  <c r="D182" i="21"/>
  <c r="B181" i="21"/>
  <c r="D181" i="21" s="1"/>
  <c r="D180" i="21"/>
  <c r="B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B166" i="21"/>
  <c r="D166" i="21" s="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B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B43" i="21"/>
  <c r="D42" i="21"/>
  <c r="D41" i="21"/>
  <c r="D40" i="21"/>
  <c r="D39" i="21"/>
  <c r="D38" i="21"/>
  <c r="D37" i="21"/>
  <c r="D36" i="21"/>
  <c r="B35" i="21"/>
  <c r="D35" i="21" s="1"/>
  <c r="D34" i="21"/>
  <c r="D33" i="21"/>
  <c r="D32" i="21"/>
  <c r="B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323" i="20"/>
  <c r="D322" i="20"/>
  <c r="D321" i="20"/>
  <c r="D320" i="20"/>
  <c r="D319" i="20"/>
  <c r="D318" i="20"/>
  <c r="D317" i="20"/>
  <c r="D316" i="20"/>
  <c r="D315" i="20"/>
  <c r="D314" i="20"/>
  <c r="D313" i="20"/>
  <c r="D312" i="20"/>
  <c r="D311" i="20"/>
  <c r="D310" i="20"/>
  <c r="D309" i="20"/>
  <c r="D308" i="20"/>
  <c r="D307" i="20"/>
  <c r="D306" i="20"/>
  <c r="D305" i="20"/>
  <c r="B305" i="20"/>
  <c r="D304" i="20"/>
  <c r="D303" i="20"/>
  <c r="D302" i="20"/>
  <c r="D301" i="20"/>
  <c r="D300" i="20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D282" i="20"/>
  <c r="D281" i="20"/>
  <c r="D280" i="20"/>
  <c r="B279" i="20"/>
  <c r="D279" i="20" s="1"/>
  <c r="D278" i="20"/>
  <c r="D277" i="20"/>
  <c r="D276" i="20"/>
  <c r="D275" i="20"/>
  <c r="D274" i="20"/>
  <c r="B273" i="20"/>
  <c r="D273" i="20" s="1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B197" i="20"/>
  <c r="D197" i="20" s="1"/>
  <c r="D196" i="20"/>
  <c r="D195" i="20"/>
  <c r="D194" i="20"/>
  <c r="B194" i="20"/>
  <c r="D193" i="20"/>
  <c r="D192" i="20"/>
  <c r="D191" i="20"/>
  <c r="D190" i="20"/>
  <c r="D189" i="20"/>
  <c r="D188" i="20"/>
  <c r="D187" i="20"/>
  <c r="D186" i="20"/>
  <c r="B186" i="20"/>
  <c r="D185" i="20"/>
  <c r="D184" i="20"/>
  <c r="B184" i="20"/>
  <c r="D183" i="20"/>
  <c r="D182" i="20"/>
  <c r="B181" i="20"/>
  <c r="D181" i="20" s="1"/>
  <c r="D180" i="20"/>
  <c r="B180" i="20"/>
  <c r="D179" i="20"/>
  <c r="D178" i="20"/>
  <c r="D177" i="20"/>
  <c r="D176" i="20"/>
  <c r="D175" i="20"/>
  <c r="D174" i="20"/>
  <c r="D173" i="20"/>
  <c r="D172" i="20"/>
  <c r="D171" i="20"/>
  <c r="D170" i="20"/>
  <c r="D169" i="20"/>
  <c r="B169" i="20"/>
  <c r="D168" i="20"/>
  <c r="D167" i="20"/>
  <c r="B166" i="20"/>
  <c r="D166" i="20" s="1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B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B120" i="20"/>
  <c r="D120" i="20" s="1"/>
  <c r="D119" i="20"/>
  <c r="D118" i="20"/>
  <c r="D117" i="20"/>
  <c r="D116" i="20"/>
  <c r="D115" i="20"/>
  <c r="D114" i="20"/>
  <c r="D113" i="20"/>
  <c r="B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B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B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B35" i="20"/>
  <c r="D35" i="20" s="1"/>
  <c r="D34" i="20"/>
  <c r="D33" i="20"/>
  <c r="D32" i="20"/>
  <c r="D31" i="20"/>
  <c r="D30" i="20"/>
  <c r="D29" i="20"/>
  <c r="D28" i="20"/>
  <c r="D27" i="20"/>
  <c r="D26" i="20"/>
  <c r="D25" i="20"/>
  <c r="D24" i="20"/>
  <c r="B23" i="20"/>
  <c r="B324" i="20" s="1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B304" i="19"/>
  <c r="D304" i="19" s="1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B288" i="19"/>
  <c r="D288" i="19" s="1"/>
  <c r="D287" i="19"/>
  <c r="D286" i="19"/>
  <c r="B285" i="19"/>
  <c r="D285" i="19" s="1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B273" i="19"/>
  <c r="D272" i="19"/>
  <c r="D271" i="19"/>
  <c r="D270" i="19"/>
  <c r="D269" i="19"/>
  <c r="B268" i="19"/>
  <c r="D268" i="19" s="1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B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B181" i="19"/>
  <c r="D181" i="19" s="1"/>
  <c r="B180" i="19"/>
  <c r="D180" i="19" s="1"/>
  <c r="D179" i="19"/>
  <c r="D178" i="19"/>
  <c r="D177" i="19"/>
  <c r="D176" i="19"/>
  <c r="D175" i="19"/>
  <c r="D174" i="19"/>
  <c r="D173" i="19"/>
  <c r="D172" i="19"/>
  <c r="D171" i="19"/>
  <c r="D170" i="19"/>
  <c r="B169" i="19"/>
  <c r="D169" i="19" s="1"/>
  <c r="D168" i="19"/>
  <c r="D167" i="19"/>
  <c r="B166" i="19"/>
  <c r="D166" i="19" s="1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B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B120" i="19"/>
  <c r="D120" i="19" s="1"/>
  <c r="D119" i="19"/>
  <c r="D118" i="19"/>
  <c r="D117" i="19"/>
  <c r="D116" i="19"/>
  <c r="D115" i="19"/>
  <c r="D114" i="19"/>
  <c r="B114" i="19"/>
  <c r="B113" i="19"/>
  <c r="D113" i="19" s="1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B83" i="19"/>
  <c r="D82" i="19"/>
  <c r="D81" i="19"/>
  <c r="D80" i="19"/>
  <c r="D79" i="19"/>
  <c r="D78" i="19"/>
  <c r="D77" i="19"/>
  <c r="D76" i="19"/>
  <c r="D75" i="19"/>
  <c r="D74" i="19"/>
  <c r="D73" i="19"/>
  <c r="D72" i="19"/>
  <c r="B71" i="19"/>
  <c r="D71" i="19" s="1"/>
  <c r="D70" i="19"/>
  <c r="D69" i="19"/>
  <c r="B68" i="19"/>
  <c r="D68" i="19" s="1"/>
  <c r="D67" i="19"/>
  <c r="B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B43" i="19"/>
  <c r="D42" i="19"/>
  <c r="D41" i="19"/>
  <c r="D40" i="19"/>
  <c r="D39" i="19"/>
  <c r="D38" i="19"/>
  <c r="D37" i="19"/>
  <c r="D36" i="19"/>
  <c r="B35" i="19"/>
  <c r="D35" i="19" s="1"/>
  <c r="D34" i="19"/>
  <c r="D33" i="19"/>
  <c r="B32" i="19"/>
  <c r="D32" i="19" s="1"/>
  <c r="D31" i="19"/>
  <c r="D30" i="19"/>
  <c r="D29" i="19"/>
  <c r="B28" i="19"/>
  <c r="D28" i="19" s="1"/>
  <c r="D27" i="19"/>
  <c r="D26" i="19"/>
  <c r="D25" i="19"/>
  <c r="D24" i="19"/>
  <c r="B23" i="19"/>
  <c r="D23" i="19" s="1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322" i="18"/>
  <c r="D321" i="18"/>
  <c r="D320" i="18"/>
  <c r="D319" i="18"/>
  <c r="D318" i="18"/>
  <c r="D317" i="18"/>
  <c r="D316" i="18"/>
  <c r="D315" i="18"/>
  <c r="D314" i="18"/>
  <c r="D313" i="18"/>
  <c r="D312" i="18"/>
  <c r="D311" i="18"/>
  <c r="D310" i="18"/>
  <c r="D309" i="18"/>
  <c r="D308" i="18"/>
  <c r="D307" i="18"/>
  <c r="D306" i="18"/>
  <c r="D305" i="18"/>
  <c r="B304" i="18"/>
  <c r="D304" i="18" s="1"/>
  <c r="D303" i="18"/>
  <c r="D302" i="18"/>
  <c r="D301" i="18"/>
  <c r="D300" i="18"/>
  <c r="D299" i="18"/>
  <c r="D298" i="18"/>
  <c r="D297" i="18"/>
  <c r="D296" i="18"/>
  <c r="D295" i="18"/>
  <c r="D294" i="18"/>
  <c r="D293" i="18"/>
  <c r="D292" i="18"/>
  <c r="D291" i="18"/>
  <c r="D290" i="18"/>
  <c r="D289" i="18"/>
  <c r="D288" i="18"/>
  <c r="B288" i="18"/>
  <c r="D287" i="18"/>
  <c r="D286" i="18"/>
  <c r="D285" i="18"/>
  <c r="D284" i="18"/>
  <c r="D283" i="18"/>
  <c r="D282" i="18"/>
  <c r="D281" i="18"/>
  <c r="D280" i="18"/>
  <c r="D279" i="18"/>
  <c r="D278" i="18"/>
  <c r="D277" i="18"/>
  <c r="D276" i="18"/>
  <c r="D275" i="18"/>
  <c r="D274" i="18"/>
  <c r="D273" i="18"/>
  <c r="D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6" i="18"/>
  <c r="D235" i="18"/>
  <c r="D234" i="18"/>
  <c r="D233" i="18"/>
  <c r="D232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D205" i="18"/>
  <c r="D204" i="18"/>
  <c r="D203" i="18"/>
  <c r="D202" i="18"/>
  <c r="D201" i="18"/>
  <c r="D200" i="18"/>
  <c r="D199" i="18"/>
  <c r="D198" i="18"/>
  <c r="D197" i="18"/>
  <c r="B197" i="18"/>
  <c r="D196" i="18"/>
  <c r="D195" i="18"/>
  <c r="D194" i="18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B181" i="18"/>
  <c r="B180" i="18"/>
  <c r="D180" i="18" s="1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B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B120" i="18"/>
  <c r="D119" i="18"/>
  <c r="D118" i="18"/>
  <c r="D117" i="18"/>
  <c r="D116" i="18"/>
  <c r="D115" i="18"/>
  <c r="D114" i="18"/>
  <c r="B113" i="18"/>
  <c r="D113" i="18" s="1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B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B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B43" i="18"/>
  <c r="D42" i="18"/>
  <c r="D41" i="18"/>
  <c r="D40" i="18"/>
  <c r="D39" i="18"/>
  <c r="D38" i="18"/>
  <c r="D37" i="18"/>
  <c r="D36" i="18"/>
  <c r="D35" i="18"/>
  <c r="B35" i="18"/>
  <c r="D34" i="18"/>
  <c r="D33" i="18"/>
  <c r="B32" i="18"/>
  <c r="D32" i="18" s="1"/>
  <c r="D31" i="18"/>
  <c r="D30" i="18"/>
  <c r="D29" i="18"/>
  <c r="D28" i="18"/>
  <c r="D27" i="18"/>
  <c r="D26" i="18"/>
  <c r="D25" i="18"/>
  <c r="D24" i="18"/>
  <c r="B23" i="18"/>
  <c r="B323" i="18" s="1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B304" i="17"/>
  <c r="D304" i="17" s="1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B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B180" i="17"/>
  <c r="D180" i="17" s="1"/>
  <c r="D179" i="17"/>
  <c r="D178" i="17"/>
  <c r="D177" i="17"/>
  <c r="D176" i="17"/>
  <c r="D175" i="17"/>
  <c r="D174" i="17"/>
  <c r="D173" i="17"/>
  <c r="D172" i="17"/>
  <c r="D171" i="17"/>
  <c r="B171" i="17"/>
  <c r="D170" i="17"/>
  <c r="D169" i="17"/>
  <c r="D168" i="17"/>
  <c r="D167" i="17"/>
  <c r="D166" i="17"/>
  <c r="B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B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B120" i="17"/>
  <c r="D119" i="17"/>
  <c r="D118" i="17"/>
  <c r="D117" i="17"/>
  <c r="D116" i="17"/>
  <c r="D115" i="17"/>
  <c r="D114" i="17"/>
  <c r="B114" i="17"/>
  <c r="D113" i="17"/>
  <c r="B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B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B32" i="17"/>
  <c r="B323" i="17" s="1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B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B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B198" i="16"/>
  <c r="D197" i="16"/>
  <c r="B196" i="16"/>
  <c r="D196" i="16" s="1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B180" i="16"/>
  <c r="D179" i="16"/>
  <c r="B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B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B120" i="16"/>
  <c r="D120" i="16" s="1"/>
  <c r="D119" i="16"/>
  <c r="D118" i="16"/>
  <c r="D117" i="16"/>
  <c r="D116" i="16"/>
  <c r="D115" i="16"/>
  <c r="D114" i="16"/>
  <c r="B113" i="16"/>
  <c r="D113" i="16" s="1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B68" i="16"/>
  <c r="D68" i="16" s="1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B35" i="16"/>
  <c r="D35" i="16" s="1"/>
  <c r="D34" i="16"/>
  <c r="D33" i="16"/>
  <c r="B32" i="16"/>
  <c r="D32" i="16" s="1"/>
  <c r="D31" i="16"/>
  <c r="D30" i="16"/>
  <c r="D29" i="16"/>
  <c r="D28" i="16"/>
  <c r="B28" i="16"/>
  <c r="D27" i="16"/>
  <c r="D26" i="16"/>
  <c r="D25" i="16"/>
  <c r="D24" i="16"/>
  <c r="D23" i="16"/>
  <c r="B23" i="16"/>
  <c r="B323" i="16" s="1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B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B196" i="15"/>
  <c r="D196" i="15" s="1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B179" i="15"/>
  <c r="D179" i="15" s="1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B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B120" i="15"/>
  <c r="D120" i="15" s="1"/>
  <c r="D119" i="15"/>
  <c r="D118" i="15"/>
  <c r="D117" i="15"/>
  <c r="D116" i="15"/>
  <c r="D115" i="15"/>
  <c r="D114" i="15"/>
  <c r="B113" i="15"/>
  <c r="D113" i="15" s="1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B35" i="15"/>
  <c r="D34" i="15"/>
  <c r="D33" i="15"/>
  <c r="D32" i="15"/>
  <c r="B32" i="15"/>
  <c r="D31" i="15"/>
  <c r="D30" i="15"/>
  <c r="D29" i="15"/>
  <c r="D28" i="15"/>
  <c r="D27" i="15"/>
  <c r="D26" i="15"/>
  <c r="D25" i="15"/>
  <c r="D24" i="15"/>
  <c r="B23" i="15"/>
  <c r="B321" i="15" s="1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B278" i="14"/>
  <c r="D278" i="14" s="1"/>
  <c r="D277" i="14"/>
  <c r="D276" i="14"/>
  <c r="D275" i="14"/>
  <c r="D274" i="14"/>
  <c r="D273" i="14"/>
  <c r="D272" i="14"/>
  <c r="B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B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B179" i="14"/>
  <c r="D179" i="14" s="1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B165" i="14"/>
  <c r="D165" i="14" s="1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B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B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B43" i="14"/>
  <c r="D42" i="14"/>
  <c r="D41" i="14"/>
  <c r="D40" i="14"/>
  <c r="D39" i="14"/>
  <c r="D38" i="14"/>
  <c r="D37" i="14"/>
  <c r="D36" i="14"/>
  <c r="D35" i="14"/>
  <c r="B35" i="14"/>
  <c r="D34" i="14"/>
  <c r="D33" i="14"/>
  <c r="D32" i="14"/>
  <c r="D31" i="14"/>
  <c r="D30" i="14"/>
  <c r="D29" i="14"/>
  <c r="D28" i="14"/>
  <c r="B28" i="14"/>
  <c r="D27" i="14"/>
  <c r="D26" i="14"/>
  <c r="D25" i="14"/>
  <c r="D24" i="14"/>
  <c r="B23" i="14"/>
  <c r="D23" i="14" s="1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B287" i="13"/>
  <c r="D287" i="13" s="1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B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B203" i="13"/>
  <c r="D203" i="13" s="1"/>
  <c r="D202" i="13"/>
  <c r="D201" i="13"/>
  <c r="D200" i="13"/>
  <c r="D199" i="13"/>
  <c r="D198" i="13"/>
  <c r="D197" i="13"/>
  <c r="D196" i="13"/>
  <c r="B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B168" i="13"/>
  <c r="D167" i="13"/>
  <c r="B167" i="13"/>
  <c r="D166" i="13"/>
  <c r="B165" i="13"/>
  <c r="D165" i="13" s="1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B120" i="13"/>
  <c r="D119" i="13"/>
  <c r="D118" i="13"/>
  <c r="D117" i="13"/>
  <c r="D116" i="13"/>
  <c r="D115" i="13"/>
  <c r="D114" i="13"/>
  <c r="B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B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B35" i="13"/>
  <c r="D34" i="13"/>
  <c r="D33" i="13"/>
  <c r="B32" i="13"/>
  <c r="D32" i="13" s="1"/>
  <c r="D31" i="13"/>
  <c r="D30" i="13"/>
  <c r="D29" i="13"/>
  <c r="D28" i="13"/>
  <c r="B28" i="13"/>
  <c r="D27" i="13"/>
  <c r="D26" i="13"/>
  <c r="D25" i="13"/>
  <c r="D24" i="13"/>
  <c r="D23" i="13"/>
  <c r="B23" i="13"/>
  <c r="B321" i="13" s="1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B287" i="12"/>
  <c r="D286" i="12"/>
  <c r="D285" i="12"/>
  <c r="B284" i="12"/>
  <c r="D284" i="12" s="1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B179" i="12"/>
  <c r="D179" i="12" s="1"/>
  <c r="D178" i="12"/>
  <c r="D177" i="12"/>
  <c r="D176" i="12"/>
  <c r="D175" i="12"/>
  <c r="D174" i="12"/>
  <c r="D173" i="12"/>
  <c r="D172" i="12"/>
  <c r="D171" i="12"/>
  <c r="D170" i="12"/>
  <c r="B170" i="12"/>
  <c r="D169" i="12"/>
  <c r="D168" i="12"/>
  <c r="B168" i="12"/>
  <c r="D167" i="12"/>
  <c r="D166" i="12"/>
  <c r="D165" i="12"/>
  <c r="B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B120" i="12"/>
  <c r="D119" i="12"/>
  <c r="D118" i="12"/>
  <c r="D117" i="12"/>
  <c r="D116" i="12"/>
  <c r="D115" i="12"/>
  <c r="D114" i="12"/>
  <c r="B114" i="12"/>
  <c r="B113" i="12"/>
  <c r="D113" i="12" s="1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B35" i="12"/>
  <c r="D34" i="12"/>
  <c r="D33" i="12"/>
  <c r="B32" i="12"/>
  <c r="D32" i="12" s="1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B287" i="11"/>
  <c r="D286" i="11"/>
  <c r="D285" i="11"/>
  <c r="D284" i="11"/>
  <c r="D283" i="11"/>
  <c r="D282" i="11"/>
  <c r="D281" i="11"/>
  <c r="D280" i="11"/>
  <c r="D279" i="11"/>
  <c r="D278" i="11"/>
  <c r="B278" i="11"/>
  <c r="D277" i="11"/>
  <c r="D276" i="11"/>
  <c r="D275" i="11"/>
  <c r="D274" i="11"/>
  <c r="D273" i="11"/>
  <c r="D272" i="11"/>
  <c r="B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B203" i="11"/>
  <c r="D203" i="11" s="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B185" i="11"/>
  <c r="D184" i="11"/>
  <c r="D183" i="11"/>
  <c r="D182" i="11"/>
  <c r="D181" i="11"/>
  <c r="D180" i="11"/>
  <c r="D179" i="11"/>
  <c r="B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B136" i="11"/>
  <c r="D136" i="11" s="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B120" i="11"/>
  <c r="D120" i="11" s="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B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B44" i="11"/>
  <c r="D43" i="11"/>
  <c r="B43" i="11"/>
  <c r="D42" i="11"/>
  <c r="D41" i="11"/>
  <c r="D40" i="11"/>
  <c r="D39" i="11"/>
  <c r="D38" i="11"/>
  <c r="D37" i="11"/>
  <c r="D36" i="11"/>
  <c r="B35" i="11"/>
  <c r="D35" i="11" s="1"/>
  <c r="D34" i="11"/>
  <c r="D33" i="11"/>
  <c r="D32" i="11"/>
  <c r="D31" i="11"/>
  <c r="D30" i="11"/>
  <c r="D29" i="11"/>
  <c r="D28" i="11"/>
  <c r="D27" i="11"/>
  <c r="D26" i="11"/>
  <c r="D25" i="11"/>
  <c r="D24" i="11"/>
  <c r="D23" i="11"/>
  <c r="B23" i="11"/>
  <c r="B321" i="11" s="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B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B191" i="10"/>
  <c r="D190" i="10"/>
  <c r="D189" i="10"/>
  <c r="D188" i="10"/>
  <c r="D187" i="10"/>
  <c r="D186" i="10"/>
  <c r="D185" i="10"/>
  <c r="D184" i="10"/>
  <c r="D183" i="10"/>
  <c r="D182" i="10"/>
  <c r="D181" i="10"/>
  <c r="D180" i="10"/>
  <c r="B179" i="10"/>
  <c r="D179" i="10" s="1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B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B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B120" i="10"/>
  <c r="D119" i="10"/>
  <c r="D118" i="10"/>
  <c r="D117" i="10"/>
  <c r="D116" i="10"/>
  <c r="D115" i="10"/>
  <c r="D114" i="10"/>
  <c r="D113" i="10"/>
  <c r="B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B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B35" i="10"/>
  <c r="D35" i="10" s="1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K257" i="9"/>
  <c r="E257" i="9"/>
  <c r="E256" i="9"/>
  <c r="E255" i="9"/>
  <c r="E254" i="9"/>
  <c r="E253" i="9"/>
  <c r="E252" i="9"/>
  <c r="E251" i="9"/>
  <c r="K250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K237" i="9"/>
  <c r="K261" i="9" s="1"/>
  <c r="K265" i="9" s="1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D199" i="9"/>
  <c r="E199" i="9" s="1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D52" i="9"/>
  <c r="E52" i="9" s="1"/>
  <c r="E51" i="9"/>
  <c r="E50" i="9"/>
  <c r="E49" i="9"/>
  <c r="E48" i="9"/>
  <c r="E47" i="9"/>
  <c r="E46" i="9"/>
  <c r="D45" i="9"/>
  <c r="E45" i="9" s="1"/>
  <c r="D44" i="9"/>
  <c r="E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D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14" i="9" s="1"/>
  <c r="E314" i="8"/>
  <c r="D314" i="8"/>
  <c r="D313" i="8"/>
  <c r="E313" i="8" s="1"/>
  <c r="E312" i="8"/>
  <c r="D312" i="8"/>
  <c r="D311" i="8"/>
  <c r="E311" i="8" s="1"/>
  <c r="D310" i="8"/>
  <c r="E310" i="8" s="1"/>
  <c r="D309" i="8"/>
  <c r="E309" i="8" s="1"/>
  <c r="E308" i="8"/>
  <c r="D308" i="8"/>
  <c r="D307" i="8"/>
  <c r="E307" i="8" s="1"/>
  <c r="E306" i="8"/>
  <c r="D306" i="8"/>
  <c r="D305" i="8"/>
  <c r="E305" i="8" s="1"/>
  <c r="D304" i="8"/>
  <c r="E304" i="8" s="1"/>
  <c r="D303" i="8"/>
  <c r="E303" i="8" s="1"/>
  <c r="E302" i="8"/>
  <c r="D302" i="8"/>
  <c r="D301" i="8"/>
  <c r="E301" i="8" s="1"/>
  <c r="E300" i="8"/>
  <c r="D300" i="8"/>
  <c r="D299" i="8"/>
  <c r="E299" i="8" s="1"/>
  <c r="D298" i="8"/>
  <c r="E298" i="8" s="1"/>
  <c r="D297" i="8"/>
  <c r="E297" i="8" s="1"/>
  <c r="E296" i="8"/>
  <c r="D296" i="8"/>
  <c r="D295" i="8"/>
  <c r="E295" i="8" s="1"/>
  <c r="E294" i="8"/>
  <c r="D294" i="8"/>
  <c r="D293" i="8"/>
  <c r="E293" i="8" s="1"/>
  <c r="D292" i="8"/>
  <c r="E292" i="8" s="1"/>
  <c r="D291" i="8"/>
  <c r="E291" i="8" s="1"/>
  <c r="E290" i="8"/>
  <c r="D290" i="8"/>
  <c r="D289" i="8"/>
  <c r="E289" i="8" s="1"/>
  <c r="E288" i="8"/>
  <c r="E287" i="8"/>
  <c r="D287" i="8"/>
  <c r="E286" i="8"/>
  <c r="D286" i="8"/>
  <c r="E285" i="8"/>
  <c r="D285" i="8"/>
  <c r="D284" i="8"/>
  <c r="E284" i="8" s="1"/>
  <c r="E283" i="8"/>
  <c r="D283" i="8"/>
  <c r="D282" i="8"/>
  <c r="E282" i="8" s="1"/>
  <c r="D281" i="8"/>
  <c r="E281" i="8" s="1"/>
  <c r="E280" i="8"/>
  <c r="D280" i="8"/>
  <c r="E279" i="8"/>
  <c r="D279" i="8"/>
  <c r="D278" i="8"/>
  <c r="E278" i="8" s="1"/>
  <c r="E277" i="8"/>
  <c r="D277" i="8"/>
  <c r="D276" i="8"/>
  <c r="E276" i="8" s="1"/>
  <c r="D275" i="8"/>
  <c r="E275" i="8" s="1"/>
  <c r="E274" i="8"/>
  <c r="D274" i="8"/>
  <c r="E273" i="8"/>
  <c r="D272" i="8"/>
  <c r="E272" i="8" s="1"/>
  <c r="E271" i="8"/>
  <c r="D271" i="8"/>
  <c r="E270" i="8"/>
  <c r="D270" i="8"/>
  <c r="E269" i="8"/>
  <c r="D269" i="8"/>
  <c r="D268" i="8"/>
  <c r="E268" i="8" s="1"/>
  <c r="D267" i="8"/>
  <c r="E267" i="8" s="1"/>
  <c r="D266" i="8"/>
  <c r="E266" i="8" s="1"/>
  <c r="E265" i="8"/>
  <c r="E264" i="8"/>
  <c r="D264" i="8"/>
  <c r="D263" i="8"/>
  <c r="E263" i="8" s="1"/>
  <c r="D262" i="8"/>
  <c r="E262" i="8" s="1"/>
  <c r="E261" i="8"/>
  <c r="D261" i="8"/>
  <c r="E260" i="8"/>
  <c r="D260" i="8"/>
  <c r="D259" i="8"/>
  <c r="E259" i="8" s="1"/>
  <c r="E258" i="8"/>
  <c r="D258" i="8"/>
  <c r="D257" i="8"/>
  <c r="E257" i="8" s="1"/>
  <c r="D256" i="8"/>
  <c r="E256" i="8" s="1"/>
  <c r="E255" i="8"/>
  <c r="D255" i="8"/>
  <c r="E254" i="8"/>
  <c r="D254" i="8"/>
  <c r="D253" i="8"/>
  <c r="E253" i="8" s="1"/>
  <c r="E252" i="8"/>
  <c r="D252" i="8"/>
  <c r="D251" i="8"/>
  <c r="E251" i="8" s="1"/>
  <c r="D250" i="8"/>
  <c r="E250" i="8" s="1"/>
  <c r="E249" i="8"/>
  <c r="D249" i="8"/>
  <c r="E248" i="8"/>
  <c r="D248" i="8"/>
  <c r="D247" i="8"/>
  <c r="E247" i="8" s="1"/>
  <c r="E246" i="8"/>
  <c r="D246" i="8"/>
  <c r="D245" i="8"/>
  <c r="E245" i="8" s="1"/>
  <c r="D244" i="8"/>
  <c r="E244" i="8" s="1"/>
  <c r="E243" i="8"/>
  <c r="D243" i="8"/>
  <c r="E242" i="8"/>
  <c r="D242" i="8"/>
  <c r="D241" i="8"/>
  <c r="E241" i="8" s="1"/>
  <c r="E240" i="8"/>
  <c r="D240" i="8"/>
  <c r="D239" i="8"/>
  <c r="E239" i="8" s="1"/>
  <c r="D238" i="8"/>
  <c r="E238" i="8" s="1"/>
  <c r="D237" i="8"/>
  <c r="E237" i="8" s="1"/>
  <c r="E236" i="8"/>
  <c r="D236" i="8"/>
  <c r="D235" i="8"/>
  <c r="E235" i="8" s="1"/>
  <c r="E234" i="8"/>
  <c r="D234" i="8"/>
  <c r="D233" i="8"/>
  <c r="E233" i="8" s="1"/>
  <c r="D232" i="8"/>
  <c r="E232" i="8" s="1"/>
  <c r="D231" i="8"/>
  <c r="E231" i="8" s="1"/>
  <c r="E230" i="8"/>
  <c r="D230" i="8"/>
  <c r="D229" i="8"/>
  <c r="E229" i="8" s="1"/>
  <c r="E228" i="8"/>
  <c r="D228" i="8"/>
  <c r="D227" i="8"/>
  <c r="E227" i="8" s="1"/>
  <c r="D226" i="8"/>
  <c r="E226" i="8" s="1"/>
  <c r="D225" i="8"/>
  <c r="E225" i="8" s="1"/>
  <c r="D224" i="8"/>
  <c r="E224" i="8" s="1"/>
  <c r="D223" i="8"/>
  <c r="E223" i="8" s="1"/>
  <c r="E222" i="8"/>
  <c r="D222" i="8"/>
  <c r="E221" i="8"/>
  <c r="E220" i="8"/>
  <c r="D220" i="8"/>
  <c r="E219" i="8"/>
  <c r="D219" i="8"/>
  <c r="D218" i="8"/>
  <c r="E218" i="8" s="1"/>
  <c r="E217" i="8"/>
  <c r="D216" i="8"/>
  <c r="E216" i="8" s="1"/>
  <c r="E215" i="8"/>
  <c r="D215" i="8"/>
  <c r="D214" i="8"/>
  <c r="E214" i="8" s="1"/>
  <c r="D213" i="8"/>
  <c r="E213" i="8" s="1"/>
  <c r="D212" i="8"/>
  <c r="E212" i="8" s="1"/>
  <c r="D211" i="8"/>
  <c r="E211" i="8" s="1"/>
  <c r="D210" i="8"/>
  <c r="E210" i="8" s="1"/>
  <c r="E209" i="8"/>
  <c r="D209" i="8"/>
  <c r="D208" i="8"/>
  <c r="E208" i="8" s="1"/>
  <c r="D207" i="8"/>
  <c r="E207" i="8" s="1"/>
  <c r="D206" i="8"/>
  <c r="E206" i="8" s="1"/>
  <c r="D205" i="8"/>
  <c r="E205" i="8" s="1"/>
  <c r="D204" i="8"/>
  <c r="E204" i="8" s="1"/>
  <c r="E203" i="8"/>
  <c r="D203" i="8"/>
  <c r="D202" i="8"/>
  <c r="E202" i="8" s="1"/>
  <c r="D201" i="8"/>
  <c r="E201" i="8" s="1"/>
  <c r="D200" i="8"/>
  <c r="E200" i="8" s="1"/>
  <c r="E199" i="8"/>
  <c r="D198" i="8"/>
  <c r="E198" i="8" s="1"/>
  <c r="E197" i="8"/>
  <c r="D197" i="8"/>
  <c r="E196" i="8"/>
  <c r="D196" i="8"/>
  <c r="E195" i="8"/>
  <c r="D195" i="8"/>
  <c r="E194" i="8"/>
  <c r="D194" i="8"/>
  <c r="D193" i="8"/>
  <c r="E193" i="8" s="1"/>
  <c r="D192" i="8"/>
  <c r="E192" i="8" s="1"/>
  <c r="E191" i="8"/>
  <c r="D191" i="8"/>
  <c r="E190" i="8"/>
  <c r="D190" i="8"/>
  <c r="E189" i="8"/>
  <c r="D189" i="8"/>
  <c r="E188" i="8"/>
  <c r="D188" i="8"/>
  <c r="D187" i="8"/>
  <c r="E187" i="8" s="1"/>
  <c r="D186" i="8"/>
  <c r="E186" i="8" s="1"/>
  <c r="E185" i="8"/>
  <c r="D185" i="8"/>
  <c r="E184" i="8"/>
  <c r="D184" i="8"/>
  <c r="E183" i="8"/>
  <c r="D182" i="8"/>
  <c r="E182" i="8" s="1"/>
  <c r="D181" i="8"/>
  <c r="E181" i="8" s="1"/>
  <c r="D180" i="8"/>
  <c r="E180" i="8" s="1"/>
  <c r="D179" i="8"/>
  <c r="E179" i="8" s="1"/>
  <c r="E178" i="8"/>
  <c r="D178" i="8"/>
  <c r="D177" i="8"/>
  <c r="E177" i="8" s="1"/>
  <c r="D176" i="8"/>
  <c r="E176" i="8" s="1"/>
  <c r="D175" i="8"/>
  <c r="E175" i="8" s="1"/>
  <c r="D174" i="8"/>
  <c r="E174" i="8" s="1"/>
  <c r="D173" i="8"/>
  <c r="E173" i="8" s="1"/>
  <c r="E172" i="8"/>
  <c r="D172" i="8"/>
  <c r="E171" i="8"/>
  <c r="E170" i="8"/>
  <c r="D170" i="8"/>
  <c r="E169" i="8"/>
  <c r="D168" i="8"/>
  <c r="E168" i="8" s="1"/>
  <c r="D167" i="8"/>
  <c r="E167" i="8" s="1"/>
  <c r="D166" i="8"/>
  <c r="E166" i="8" s="1"/>
  <c r="E165" i="8"/>
  <c r="D165" i="8"/>
  <c r="D164" i="8"/>
  <c r="E164" i="8" s="1"/>
  <c r="D163" i="8"/>
  <c r="E163" i="8" s="1"/>
  <c r="D162" i="8"/>
  <c r="E162" i="8" s="1"/>
  <c r="D161" i="8"/>
  <c r="E161" i="8" s="1"/>
  <c r="D160" i="8"/>
  <c r="E160" i="8" s="1"/>
  <c r="E159" i="8"/>
  <c r="D159" i="8"/>
  <c r="D158" i="8"/>
  <c r="E158" i="8" s="1"/>
  <c r="D157" i="8"/>
  <c r="E157" i="8" s="1"/>
  <c r="D156" i="8"/>
  <c r="E156" i="8" s="1"/>
  <c r="D155" i="8"/>
  <c r="E155" i="8" s="1"/>
  <c r="D154" i="8"/>
  <c r="E154" i="8" s="1"/>
  <c r="E153" i="8"/>
  <c r="D153" i="8"/>
  <c r="D152" i="8"/>
  <c r="E152" i="8" s="1"/>
  <c r="D151" i="8"/>
  <c r="E151" i="8" s="1"/>
  <c r="D150" i="8"/>
  <c r="E150" i="8" s="1"/>
  <c r="D149" i="8"/>
  <c r="E149" i="8" s="1"/>
  <c r="D148" i="8"/>
  <c r="E148" i="8" s="1"/>
  <c r="D147" i="8"/>
  <c r="E147" i="8" s="1"/>
  <c r="D146" i="8"/>
  <c r="E146" i="8" s="1"/>
  <c r="D145" i="8"/>
  <c r="E145" i="8" s="1"/>
  <c r="D144" i="8"/>
  <c r="E144" i="8" s="1"/>
  <c r="D143" i="8"/>
  <c r="E143" i="8" s="1"/>
  <c r="D142" i="8"/>
  <c r="E142" i="8" s="1"/>
  <c r="E141" i="8"/>
  <c r="E140" i="8"/>
  <c r="D140" i="8"/>
  <c r="E139" i="8"/>
  <c r="D139" i="8"/>
  <c r="E138" i="8"/>
  <c r="D138" i="8"/>
  <c r="E137" i="8"/>
  <c r="D137" i="8"/>
  <c r="D136" i="8"/>
  <c r="E136" i="8" s="1"/>
  <c r="E135" i="8"/>
  <c r="D135" i="8"/>
  <c r="E134" i="8"/>
  <c r="D134" i="8"/>
  <c r="E133" i="8"/>
  <c r="D132" i="8"/>
  <c r="E132" i="8" s="1"/>
  <c r="D131" i="8"/>
  <c r="E131" i="8" s="1"/>
  <c r="D130" i="8"/>
  <c r="E130" i="8" s="1"/>
  <c r="D129" i="8"/>
  <c r="E129" i="8" s="1"/>
  <c r="D128" i="8"/>
  <c r="E128" i="8" s="1"/>
  <c r="D127" i="8"/>
  <c r="E127" i="8" s="1"/>
  <c r="E126" i="8"/>
  <c r="E125" i="8"/>
  <c r="D125" i="8"/>
  <c r="E124" i="8"/>
  <c r="D124" i="8"/>
  <c r="D123" i="8"/>
  <c r="E123" i="8" s="1"/>
  <c r="E122" i="8"/>
  <c r="D122" i="8"/>
  <c r="E121" i="8"/>
  <c r="D120" i="8"/>
  <c r="E120" i="8" s="1"/>
  <c r="D119" i="8"/>
  <c r="E119" i="8" s="1"/>
  <c r="D118" i="8"/>
  <c r="E118" i="8" s="1"/>
  <c r="D117" i="8"/>
  <c r="E117" i="8" s="1"/>
  <c r="D116" i="8"/>
  <c r="E116" i="8" s="1"/>
  <c r="E115" i="8"/>
  <c r="E114" i="8"/>
  <c r="D113" i="8"/>
  <c r="E113" i="8" s="1"/>
  <c r="D112" i="8"/>
  <c r="E112" i="8" s="1"/>
  <c r="D111" i="8"/>
  <c r="E111" i="8" s="1"/>
  <c r="D110" i="8"/>
  <c r="E110" i="8" s="1"/>
  <c r="D109" i="8"/>
  <c r="E109" i="8" s="1"/>
  <c r="D108" i="8"/>
  <c r="E108" i="8" s="1"/>
  <c r="D107" i="8"/>
  <c r="E107" i="8" s="1"/>
  <c r="D106" i="8"/>
  <c r="E106" i="8" s="1"/>
  <c r="D105" i="8"/>
  <c r="E105" i="8" s="1"/>
  <c r="D104" i="8"/>
  <c r="E104" i="8" s="1"/>
  <c r="D103" i="8"/>
  <c r="E103" i="8" s="1"/>
  <c r="D102" i="8"/>
  <c r="E102" i="8" s="1"/>
  <c r="D101" i="8"/>
  <c r="E101" i="8" s="1"/>
  <c r="D100" i="8"/>
  <c r="E100" i="8" s="1"/>
  <c r="D99" i="8"/>
  <c r="E99" i="8" s="1"/>
  <c r="D98" i="8"/>
  <c r="E98" i="8" s="1"/>
  <c r="D97" i="8"/>
  <c r="E97" i="8" s="1"/>
  <c r="D96" i="8"/>
  <c r="E96" i="8" s="1"/>
  <c r="D95" i="8"/>
  <c r="E95" i="8" s="1"/>
  <c r="D94" i="8"/>
  <c r="E94" i="8" s="1"/>
  <c r="D93" i="8"/>
  <c r="E93" i="8" s="1"/>
  <c r="D92" i="8"/>
  <c r="E92" i="8" s="1"/>
  <c r="D91" i="8"/>
  <c r="E91" i="8" s="1"/>
  <c r="D90" i="8"/>
  <c r="E90" i="8" s="1"/>
  <c r="D89" i="8"/>
  <c r="E89" i="8" s="1"/>
  <c r="D88" i="8"/>
  <c r="E88" i="8" s="1"/>
  <c r="D87" i="8"/>
  <c r="E87" i="8" s="1"/>
  <c r="D86" i="8"/>
  <c r="E86" i="8" s="1"/>
  <c r="D85" i="8"/>
  <c r="E85" i="8" s="1"/>
  <c r="D84" i="8"/>
  <c r="E84" i="8" s="1"/>
  <c r="D83" i="8"/>
  <c r="E83" i="8" s="1"/>
  <c r="D82" i="8"/>
  <c r="E82" i="8" s="1"/>
  <c r="D81" i="8"/>
  <c r="E81" i="8" s="1"/>
  <c r="D80" i="8"/>
  <c r="E80" i="8" s="1"/>
  <c r="E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1" i="8"/>
  <c r="E71" i="8" s="1"/>
  <c r="D70" i="8"/>
  <c r="E70" i="8" s="1"/>
  <c r="D69" i="8"/>
  <c r="E69" i="8" s="1"/>
  <c r="E68" i="8"/>
  <c r="E67" i="8"/>
  <c r="D67" i="8"/>
  <c r="D66" i="8"/>
  <c r="E66" i="8" s="1"/>
  <c r="E65" i="8"/>
  <c r="D65" i="8"/>
  <c r="E64" i="8"/>
  <c r="D64" i="8"/>
  <c r="E63" i="8"/>
  <c r="D63" i="8"/>
  <c r="E62" i="8"/>
  <c r="D62" i="8"/>
  <c r="E61" i="8"/>
  <c r="D61" i="8"/>
  <c r="D60" i="8"/>
  <c r="E60" i="8" s="1"/>
  <c r="E59" i="8"/>
  <c r="D59" i="8"/>
  <c r="E58" i="8"/>
  <c r="D58" i="8"/>
  <c r="E57" i="8"/>
  <c r="D57" i="8"/>
  <c r="E56" i="8"/>
  <c r="D55" i="8"/>
  <c r="E55" i="8" s="1"/>
  <c r="D54" i="8"/>
  <c r="E54" i="8" s="1"/>
  <c r="D53" i="8"/>
  <c r="E53" i="8" s="1"/>
  <c r="D52" i="8"/>
  <c r="E52" i="8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E45" i="8"/>
  <c r="E44" i="8"/>
  <c r="E43" i="8"/>
  <c r="E42" i="8"/>
  <c r="D42" i="8"/>
  <c r="E41" i="8"/>
  <c r="D40" i="8"/>
  <c r="E40" i="8" s="1"/>
  <c r="D39" i="8"/>
  <c r="E39" i="8" s="1"/>
  <c r="D38" i="8"/>
  <c r="E38" i="8" s="1"/>
  <c r="D37" i="8"/>
  <c r="E37" i="8" s="1"/>
  <c r="E36" i="8"/>
  <c r="E35" i="8"/>
  <c r="D35" i="8"/>
  <c r="E34" i="8"/>
  <c r="E33" i="8"/>
  <c r="E32" i="8"/>
  <c r="D32" i="8"/>
  <c r="E31" i="8"/>
  <c r="D31" i="8"/>
  <c r="E30" i="8"/>
  <c r="D30" i="8"/>
  <c r="E29" i="8"/>
  <c r="D29" i="8"/>
  <c r="E28" i="8"/>
  <c r="D28" i="8"/>
  <c r="E27" i="8"/>
  <c r="D27" i="8"/>
  <c r="D26" i="8"/>
  <c r="E26" i="8" s="1"/>
  <c r="E25" i="8"/>
  <c r="E24" i="8"/>
  <c r="E23" i="8"/>
  <c r="D23" i="8"/>
  <c r="E22" i="8"/>
  <c r="D22" i="8"/>
  <c r="E21" i="8"/>
  <c r="D21" i="8"/>
  <c r="E20" i="8"/>
  <c r="D20" i="8"/>
  <c r="D19" i="8"/>
  <c r="E19" i="8" s="1"/>
  <c r="E18" i="8"/>
  <c r="D18" i="8"/>
  <c r="E17" i="8"/>
  <c r="D16" i="8"/>
  <c r="E16" i="8" s="1"/>
  <c r="E15" i="8"/>
  <c r="E14" i="8"/>
  <c r="D14" i="8"/>
  <c r="E13" i="8"/>
  <c r="D13" i="8"/>
  <c r="D12" i="8"/>
  <c r="E12" i="8" s="1"/>
  <c r="E11" i="8"/>
  <c r="D11" i="8"/>
  <c r="E10" i="8"/>
  <c r="D10" i="8"/>
  <c r="E9" i="8"/>
  <c r="D9" i="8"/>
  <c r="E8" i="8"/>
  <c r="D8" i="8"/>
  <c r="E7" i="8"/>
  <c r="D7" i="8"/>
  <c r="D6" i="8"/>
  <c r="E6" i="8" s="1"/>
  <c r="E5" i="8"/>
  <c r="D5" i="8"/>
  <c r="E4" i="8"/>
  <c r="E3" i="8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B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B166" i="7"/>
  <c r="D166" i="7" s="1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B151" i="7"/>
  <c r="D151" i="7" s="1"/>
  <c r="D150" i="7"/>
  <c r="D149" i="7"/>
  <c r="D148" i="7"/>
  <c r="D147" i="7"/>
  <c r="D146" i="7"/>
  <c r="D145" i="7"/>
  <c r="D144" i="7"/>
  <c r="D143" i="7"/>
  <c r="D142" i="7"/>
  <c r="D141" i="7"/>
  <c r="B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B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B84" i="7"/>
  <c r="D84" i="7" s="1"/>
  <c r="D83" i="7"/>
  <c r="D82" i="7"/>
  <c r="D81" i="7"/>
  <c r="D80" i="7"/>
  <c r="D79" i="7"/>
  <c r="D78" i="7"/>
  <c r="D77" i="7"/>
  <c r="D76" i="7"/>
  <c r="D75" i="7"/>
  <c r="D74" i="7"/>
  <c r="D73" i="7"/>
  <c r="D72" i="7"/>
  <c r="B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B44" i="7"/>
  <c r="D44" i="7" s="1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B23" i="7"/>
  <c r="D23" i="7" s="1"/>
  <c r="D22" i="7"/>
  <c r="D21" i="7"/>
  <c r="D20" i="7"/>
  <c r="D19" i="7"/>
  <c r="D18" i="7"/>
  <c r="D17" i="7"/>
  <c r="D16" i="7"/>
  <c r="D15" i="7"/>
  <c r="B14" i="7"/>
  <c r="D14" i="7" s="1"/>
  <c r="D13" i="7"/>
  <c r="D12" i="7"/>
  <c r="D11" i="7"/>
  <c r="D10" i="7"/>
  <c r="D9" i="7"/>
  <c r="D8" i="7"/>
  <c r="D7" i="7"/>
  <c r="D6" i="7"/>
  <c r="D5" i="7"/>
  <c r="D4" i="7"/>
  <c r="D313" i="7" s="1"/>
  <c r="D3" i="7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B273" i="6"/>
  <c r="D273" i="6" s="1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B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B180" i="6"/>
  <c r="D179" i="6"/>
  <c r="D178" i="6"/>
  <c r="D177" i="6"/>
  <c r="D176" i="6"/>
  <c r="D175" i="6"/>
  <c r="D174" i="6"/>
  <c r="D173" i="6"/>
  <c r="D172" i="6"/>
  <c r="D171" i="6"/>
  <c r="D170" i="6"/>
  <c r="D169" i="6"/>
  <c r="B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B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B121" i="6"/>
  <c r="D120" i="6"/>
  <c r="D119" i="6"/>
  <c r="D118" i="6"/>
  <c r="D117" i="6"/>
  <c r="D116" i="6"/>
  <c r="D115" i="6"/>
  <c r="D114" i="6"/>
  <c r="B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B84" i="6"/>
  <c r="D84" i="6" s="1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B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B35" i="6"/>
  <c r="D34" i="6"/>
  <c r="D33" i="6"/>
  <c r="D32" i="6"/>
  <c r="B32" i="6"/>
  <c r="D31" i="6"/>
  <c r="D30" i="6"/>
  <c r="D29" i="6"/>
  <c r="D28" i="6"/>
  <c r="D27" i="6"/>
  <c r="D26" i="6"/>
  <c r="D25" i="6"/>
  <c r="D24" i="6"/>
  <c r="D23" i="6"/>
  <c r="B23" i="6"/>
  <c r="B313" i="6" s="1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13" i="5"/>
  <c r="E313" i="5" s="1"/>
  <c r="D312" i="5"/>
  <c r="E312" i="5" s="1"/>
  <c r="D311" i="5"/>
  <c r="E311" i="5" s="1"/>
  <c r="D310" i="5"/>
  <c r="E310" i="5" s="1"/>
  <c r="D309" i="5"/>
  <c r="E309" i="5" s="1"/>
  <c r="D308" i="5"/>
  <c r="E308" i="5" s="1"/>
  <c r="D307" i="5"/>
  <c r="E307" i="5" s="1"/>
  <c r="D306" i="5"/>
  <c r="E306" i="5" s="1"/>
  <c r="E305" i="5"/>
  <c r="E304" i="5"/>
  <c r="D304" i="5"/>
  <c r="D303" i="5"/>
  <c r="E303" i="5" s="1"/>
  <c r="E302" i="5"/>
  <c r="D302" i="5"/>
  <c r="E301" i="5"/>
  <c r="D301" i="5"/>
  <c r="E300" i="5"/>
  <c r="D300" i="5"/>
  <c r="E299" i="5"/>
  <c r="D299" i="5"/>
  <c r="E298" i="5"/>
  <c r="D298" i="5"/>
  <c r="D297" i="5"/>
  <c r="E297" i="5" s="1"/>
  <c r="E296" i="5"/>
  <c r="D296" i="5"/>
  <c r="E295" i="5"/>
  <c r="D295" i="5"/>
  <c r="E294" i="5"/>
  <c r="D294" i="5"/>
  <c r="E293" i="5"/>
  <c r="D293" i="5"/>
  <c r="E292" i="5"/>
  <c r="D292" i="5"/>
  <c r="D291" i="5"/>
  <c r="E291" i="5" s="1"/>
  <c r="E290" i="5"/>
  <c r="D290" i="5"/>
  <c r="E289" i="5"/>
  <c r="D289" i="5"/>
  <c r="E288" i="5"/>
  <c r="D288" i="5"/>
  <c r="E287" i="5"/>
  <c r="D287" i="5"/>
  <c r="E286" i="5"/>
  <c r="D285" i="5"/>
  <c r="E285" i="5" s="1"/>
  <c r="D284" i="5"/>
  <c r="E284" i="5" s="1"/>
  <c r="D283" i="5"/>
  <c r="E283" i="5" s="1"/>
  <c r="D282" i="5"/>
  <c r="E282" i="5" s="1"/>
  <c r="D281" i="5"/>
  <c r="E281" i="5" s="1"/>
  <c r="D280" i="5"/>
  <c r="E280" i="5" s="1"/>
  <c r="D279" i="5"/>
  <c r="E279" i="5" s="1"/>
  <c r="D278" i="5"/>
  <c r="E278" i="5" s="1"/>
  <c r="D277" i="5"/>
  <c r="E277" i="5" s="1"/>
  <c r="D276" i="5"/>
  <c r="E276" i="5" s="1"/>
  <c r="D275" i="5"/>
  <c r="E275" i="5" s="1"/>
  <c r="E274" i="5"/>
  <c r="E273" i="5"/>
  <c r="D273" i="5"/>
  <c r="D272" i="5"/>
  <c r="E272" i="5" s="1"/>
  <c r="E271" i="5"/>
  <c r="D271" i="5"/>
  <c r="E270" i="5"/>
  <c r="D270" i="5"/>
  <c r="E269" i="5"/>
  <c r="D269" i="5"/>
  <c r="E268" i="5"/>
  <c r="D268" i="5"/>
  <c r="E267" i="5"/>
  <c r="D267" i="5"/>
  <c r="D266" i="5"/>
  <c r="E266" i="5" s="1"/>
  <c r="E265" i="5"/>
  <c r="D265" i="5"/>
  <c r="E264" i="5"/>
  <c r="D264" i="5"/>
  <c r="E263" i="5"/>
  <c r="D263" i="5"/>
  <c r="D262" i="5"/>
  <c r="E262" i="5" s="1"/>
  <c r="E261" i="5"/>
  <c r="D261" i="5"/>
  <c r="D260" i="5"/>
  <c r="E260" i="5" s="1"/>
  <c r="E259" i="5"/>
  <c r="D259" i="5"/>
  <c r="E258" i="5"/>
  <c r="D257" i="5"/>
  <c r="E257" i="5" s="1"/>
  <c r="D256" i="5"/>
  <c r="E256" i="5" s="1"/>
  <c r="D255" i="5"/>
  <c r="E255" i="5" s="1"/>
  <c r="D254" i="5"/>
  <c r="E254" i="5" s="1"/>
  <c r="D253" i="5"/>
  <c r="E253" i="5" s="1"/>
  <c r="D252" i="5"/>
  <c r="E252" i="5" s="1"/>
  <c r="D251" i="5"/>
  <c r="E251" i="5" s="1"/>
  <c r="D250" i="5"/>
  <c r="E250" i="5" s="1"/>
  <c r="D249" i="5"/>
  <c r="E249" i="5" s="1"/>
  <c r="D248" i="5"/>
  <c r="E248" i="5" s="1"/>
  <c r="D247" i="5"/>
  <c r="E247" i="5" s="1"/>
  <c r="D246" i="5"/>
  <c r="E246" i="5" s="1"/>
  <c r="D245" i="5"/>
  <c r="E245" i="5" s="1"/>
  <c r="D244" i="5"/>
  <c r="E244" i="5" s="1"/>
  <c r="D243" i="5"/>
  <c r="E243" i="5" s="1"/>
  <c r="D242" i="5"/>
  <c r="E242" i="5" s="1"/>
  <c r="D241" i="5"/>
  <c r="E241" i="5" s="1"/>
  <c r="D240" i="5"/>
  <c r="E240" i="5" s="1"/>
  <c r="D239" i="5"/>
  <c r="E239" i="5" s="1"/>
  <c r="D238" i="5"/>
  <c r="E238" i="5" s="1"/>
  <c r="D237" i="5"/>
  <c r="E237" i="5" s="1"/>
  <c r="D236" i="5"/>
  <c r="E236" i="5" s="1"/>
  <c r="D235" i="5"/>
  <c r="E235" i="5" s="1"/>
  <c r="D234" i="5"/>
  <c r="E234" i="5" s="1"/>
  <c r="D233" i="5"/>
  <c r="E233" i="5" s="1"/>
  <c r="D232" i="5"/>
  <c r="E232" i="5" s="1"/>
  <c r="D231" i="5"/>
  <c r="E231" i="5" s="1"/>
  <c r="D230" i="5"/>
  <c r="E230" i="5" s="1"/>
  <c r="D229" i="5"/>
  <c r="E229" i="5" s="1"/>
  <c r="D228" i="5"/>
  <c r="E228" i="5" s="1"/>
  <c r="D227" i="5"/>
  <c r="E227" i="5" s="1"/>
  <c r="D226" i="5"/>
  <c r="E226" i="5" s="1"/>
  <c r="D225" i="5"/>
  <c r="E225" i="5" s="1"/>
  <c r="D224" i="5"/>
  <c r="E224" i="5" s="1"/>
  <c r="D223" i="5"/>
  <c r="E223" i="5" s="1"/>
  <c r="D222" i="5"/>
  <c r="E222" i="5" s="1"/>
  <c r="D221" i="5"/>
  <c r="E221" i="5" s="1"/>
  <c r="D220" i="5"/>
  <c r="E220" i="5" s="1"/>
  <c r="D219" i="5"/>
  <c r="E219" i="5" s="1"/>
  <c r="E218" i="5"/>
  <c r="D217" i="5"/>
  <c r="E217" i="5" s="1"/>
  <c r="E216" i="5"/>
  <c r="D216" i="5"/>
  <c r="E215" i="5"/>
  <c r="D215" i="5"/>
  <c r="E214" i="5"/>
  <c r="D214" i="5"/>
  <c r="E213" i="5"/>
  <c r="D213" i="5"/>
  <c r="E212" i="5"/>
  <c r="D212" i="5"/>
  <c r="D211" i="5"/>
  <c r="E211" i="5" s="1"/>
  <c r="E210" i="5"/>
  <c r="D210" i="5"/>
  <c r="E209" i="5"/>
  <c r="D209" i="5"/>
  <c r="E208" i="5"/>
  <c r="D208" i="5"/>
  <c r="E207" i="5"/>
  <c r="D207" i="5"/>
  <c r="E206" i="5"/>
  <c r="D206" i="5"/>
  <c r="E205" i="5"/>
  <c r="D204" i="5"/>
  <c r="E204" i="5" s="1"/>
  <c r="D203" i="5"/>
  <c r="E203" i="5" s="1"/>
  <c r="D202" i="5"/>
  <c r="E202" i="5" s="1"/>
  <c r="D201" i="5"/>
  <c r="E201" i="5" s="1"/>
  <c r="E200" i="5"/>
  <c r="E199" i="5"/>
  <c r="D199" i="5"/>
  <c r="E198" i="5"/>
  <c r="D197" i="5"/>
  <c r="E197" i="5" s="1"/>
  <c r="D196" i="5"/>
  <c r="E196" i="5" s="1"/>
  <c r="D195" i="5"/>
  <c r="E195" i="5" s="1"/>
  <c r="D194" i="5"/>
  <c r="E194" i="5" s="1"/>
  <c r="D193" i="5"/>
  <c r="E193" i="5" s="1"/>
  <c r="D192" i="5"/>
  <c r="E192" i="5" s="1"/>
  <c r="D191" i="5"/>
  <c r="E191" i="5" s="1"/>
  <c r="D190" i="5"/>
  <c r="E190" i="5" s="1"/>
  <c r="D189" i="5"/>
  <c r="E189" i="5" s="1"/>
  <c r="D188" i="5"/>
  <c r="E188" i="5" s="1"/>
  <c r="E187" i="5"/>
  <c r="E186" i="5"/>
  <c r="D186" i="5"/>
  <c r="D185" i="5"/>
  <c r="E185" i="5" s="1"/>
  <c r="E184" i="5"/>
  <c r="D184" i="5"/>
  <c r="E183" i="5"/>
  <c r="D183" i="5"/>
  <c r="E182" i="5"/>
  <c r="D182" i="5"/>
  <c r="E181" i="5"/>
  <c r="D180" i="5"/>
  <c r="E180" i="5" s="1"/>
  <c r="D179" i="5"/>
  <c r="E179" i="5" s="1"/>
  <c r="D178" i="5"/>
  <c r="E178" i="5" s="1"/>
  <c r="D177" i="5"/>
  <c r="E177" i="5" s="1"/>
  <c r="D176" i="5"/>
  <c r="E176" i="5" s="1"/>
  <c r="D175" i="5"/>
  <c r="E175" i="5" s="1"/>
  <c r="D174" i="5"/>
  <c r="E174" i="5" s="1"/>
  <c r="D173" i="5"/>
  <c r="E173" i="5" s="1"/>
  <c r="D172" i="5"/>
  <c r="E172" i="5" s="1"/>
  <c r="D171" i="5"/>
  <c r="E171" i="5" s="1"/>
  <c r="E170" i="5"/>
  <c r="E169" i="5"/>
  <c r="D169" i="5"/>
  <c r="E168" i="5"/>
  <c r="E167" i="5"/>
  <c r="E166" i="5"/>
  <c r="D165" i="5"/>
  <c r="E165" i="5" s="1"/>
  <c r="D164" i="5"/>
  <c r="E164" i="5" s="1"/>
  <c r="D163" i="5"/>
  <c r="E163" i="5" s="1"/>
  <c r="D162" i="5"/>
  <c r="E162" i="5" s="1"/>
  <c r="D161" i="5"/>
  <c r="E161" i="5" s="1"/>
  <c r="D160" i="5"/>
  <c r="E160" i="5" s="1"/>
  <c r="D159" i="5"/>
  <c r="E159" i="5" s="1"/>
  <c r="D158" i="5"/>
  <c r="E158" i="5" s="1"/>
  <c r="D157" i="5"/>
  <c r="E157" i="5" s="1"/>
  <c r="D156" i="5"/>
  <c r="E156" i="5" s="1"/>
  <c r="D155" i="5"/>
  <c r="E155" i="5" s="1"/>
  <c r="D154" i="5"/>
  <c r="E154" i="5" s="1"/>
  <c r="D153" i="5"/>
  <c r="E153" i="5" s="1"/>
  <c r="E152" i="5"/>
  <c r="E151" i="5"/>
  <c r="D151" i="5"/>
  <c r="E150" i="5"/>
  <c r="D150" i="5"/>
  <c r="E149" i="5"/>
  <c r="D149" i="5"/>
  <c r="E148" i="5"/>
  <c r="D148" i="5"/>
  <c r="E147" i="5"/>
  <c r="D147" i="5"/>
  <c r="D146" i="5"/>
  <c r="E146" i="5" s="1"/>
  <c r="E145" i="5"/>
  <c r="D145" i="5"/>
  <c r="E144" i="5"/>
  <c r="D144" i="5"/>
  <c r="E143" i="5"/>
  <c r="D143" i="5"/>
  <c r="E142" i="5"/>
  <c r="D142" i="5"/>
  <c r="E141" i="5"/>
  <c r="D141" i="5"/>
  <c r="D140" i="5"/>
  <c r="E140" i="5" s="1"/>
  <c r="E139" i="5"/>
  <c r="D139" i="5"/>
  <c r="E138" i="5"/>
  <c r="D138" i="5"/>
  <c r="E137" i="5"/>
  <c r="D137" i="5"/>
  <c r="E136" i="5"/>
  <c r="D136" i="5"/>
  <c r="E135" i="5"/>
  <c r="D135" i="5"/>
  <c r="D134" i="5"/>
  <c r="E134" i="5" s="1"/>
  <c r="E133" i="5"/>
  <c r="D133" i="5"/>
  <c r="E132" i="5"/>
  <c r="D132" i="5"/>
  <c r="E131" i="5"/>
  <c r="D131" i="5"/>
  <c r="E130" i="5"/>
  <c r="D130" i="5"/>
  <c r="E129" i="5"/>
  <c r="D129" i="5"/>
  <c r="D128" i="5"/>
  <c r="E128" i="5" s="1"/>
  <c r="E127" i="5"/>
  <c r="D126" i="5"/>
  <c r="E126" i="5" s="1"/>
  <c r="D125" i="5"/>
  <c r="E125" i="5" s="1"/>
  <c r="D124" i="5"/>
  <c r="E124" i="5" s="1"/>
  <c r="D123" i="5"/>
  <c r="E123" i="5" s="1"/>
  <c r="E122" i="5"/>
  <c r="D121" i="5"/>
  <c r="E121" i="5" s="1"/>
  <c r="E120" i="5"/>
  <c r="D120" i="5"/>
  <c r="E119" i="5"/>
  <c r="D119" i="5"/>
  <c r="E118" i="5"/>
  <c r="D118" i="5"/>
  <c r="E117" i="5"/>
  <c r="D117" i="5"/>
  <c r="E116" i="5"/>
  <c r="E115" i="5"/>
  <c r="D114" i="5"/>
  <c r="E114" i="5" s="1"/>
  <c r="E113" i="5"/>
  <c r="D112" i="5"/>
  <c r="E112" i="5" s="1"/>
  <c r="D111" i="5"/>
  <c r="E111" i="5" s="1"/>
  <c r="D110" i="5"/>
  <c r="E110" i="5" s="1"/>
  <c r="D109" i="5"/>
  <c r="E109" i="5" s="1"/>
  <c r="D108" i="5"/>
  <c r="E108" i="5" s="1"/>
  <c r="E107" i="5"/>
  <c r="D107" i="5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E95" i="5"/>
  <c r="D95" i="5"/>
  <c r="D94" i="5"/>
  <c r="E94" i="5" s="1"/>
  <c r="D93" i="5"/>
  <c r="E93" i="5" s="1"/>
  <c r="D92" i="5"/>
  <c r="E92" i="5" s="1"/>
  <c r="D91" i="5"/>
  <c r="E91" i="5" s="1"/>
  <c r="D90" i="5"/>
  <c r="E90" i="5" s="1"/>
  <c r="E89" i="5"/>
  <c r="E88" i="5"/>
  <c r="D88" i="5"/>
  <c r="E87" i="5"/>
  <c r="D87" i="5"/>
  <c r="E86" i="5"/>
  <c r="D86" i="5"/>
  <c r="E85" i="5"/>
  <c r="D85" i="5"/>
  <c r="E84" i="5"/>
  <c r="D84" i="5"/>
  <c r="D83" i="5"/>
  <c r="E83" i="5" s="1"/>
  <c r="E82" i="5"/>
  <c r="D82" i="5"/>
  <c r="E81" i="5"/>
  <c r="D81" i="5"/>
  <c r="E80" i="5"/>
  <c r="D80" i="5"/>
  <c r="E79" i="5"/>
  <c r="D79" i="5"/>
  <c r="E78" i="5"/>
  <c r="D78" i="5"/>
  <c r="E77" i="5"/>
  <c r="E76" i="5"/>
  <c r="D76" i="5"/>
  <c r="D75" i="5"/>
  <c r="E75" i="5" s="1"/>
  <c r="D74" i="5"/>
  <c r="E74" i="5" s="1"/>
  <c r="D73" i="5"/>
  <c r="E73" i="5" s="1"/>
  <c r="D72" i="5"/>
  <c r="E72" i="5" s="1"/>
  <c r="D71" i="5"/>
  <c r="E71" i="5" s="1"/>
  <c r="E70" i="5"/>
  <c r="D70" i="5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E55" i="5"/>
  <c r="E54" i="5"/>
  <c r="D54" i="5"/>
  <c r="E53" i="5"/>
  <c r="D53" i="5"/>
  <c r="E52" i="5"/>
  <c r="E51" i="5"/>
  <c r="D51" i="5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E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D27" i="5"/>
  <c r="E27" i="5" s="1"/>
  <c r="E26" i="5"/>
  <c r="D26" i="5"/>
  <c r="E25" i="5"/>
  <c r="D25" i="5"/>
  <c r="E24" i="5"/>
  <c r="D24" i="5"/>
  <c r="D23" i="5"/>
  <c r="E23" i="5" s="1"/>
  <c r="E22" i="5"/>
  <c r="D22" i="5"/>
  <c r="D21" i="5"/>
  <c r="E21" i="5" s="1"/>
  <c r="E20" i="5"/>
  <c r="D20" i="5"/>
  <c r="E19" i="5"/>
  <c r="D19" i="5"/>
  <c r="E18" i="5"/>
  <c r="D18" i="5"/>
  <c r="D17" i="5"/>
  <c r="E17" i="5" s="1"/>
  <c r="D16" i="5"/>
  <c r="E16" i="5" s="1"/>
  <c r="D15" i="5"/>
  <c r="E15" i="5" s="1"/>
  <c r="D14" i="5"/>
  <c r="E14" i="5" s="1"/>
  <c r="E13" i="5"/>
  <c r="D13" i="5"/>
  <c r="E12" i="5"/>
  <c r="D12" i="5"/>
  <c r="D11" i="5"/>
  <c r="E11" i="5" s="1"/>
  <c r="E10" i="5"/>
  <c r="D10" i="5"/>
  <c r="D9" i="5"/>
  <c r="E9" i="5" s="1"/>
  <c r="D8" i="5"/>
  <c r="E8" i="5" s="1"/>
  <c r="E7" i="5"/>
  <c r="D7" i="5"/>
  <c r="E6" i="5"/>
  <c r="D6" i="5"/>
  <c r="D5" i="5"/>
  <c r="E5" i="5" s="1"/>
  <c r="E4" i="5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B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B181" i="4"/>
  <c r="D181" i="4" s="1"/>
  <c r="B180" i="4"/>
  <c r="D180" i="4" s="1"/>
  <c r="D179" i="4"/>
  <c r="D178" i="4"/>
  <c r="D177" i="4"/>
  <c r="D176" i="4"/>
  <c r="D175" i="4"/>
  <c r="D174" i="4"/>
  <c r="D173" i="4"/>
  <c r="D172" i="4"/>
  <c r="D171" i="4"/>
  <c r="D170" i="4"/>
  <c r="B169" i="4"/>
  <c r="D169" i="4" s="1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B144" i="4"/>
  <c r="D144" i="4" s="1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B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B35" i="4"/>
  <c r="D35" i="4" s="1"/>
  <c r="D34" i="4"/>
  <c r="D33" i="4"/>
  <c r="D32" i="4"/>
  <c r="D31" i="4"/>
  <c r="D30" i="4"/>
  <c r="B29" i="4"/>
  <c r="B313" i="4" s="1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B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B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B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B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B144" i="3"/>
  <c r="D144" i="3" s="1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B121" i="3"/>
  <c r="D121" i="3" s="1"/>
  <c r="D120" i="3"/>
  <c r="D119" i="3"/>
  <c r="D118" i="3"/>
  <c r="D117" i="3"/>
  <c r="D116" i="3"/>
  <c r="D115" i="3"/>
  <c r="B114" i="3"/>
  <c r="D114" i="3" s="1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B84" i="3"/>
  <c r="D84" i="3" s="1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B69" i="3"/>
  <c r="D69" i="3" s="1"/>
  <c r="B68" i="3"/>
  <c r="D68" i="3" s="1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B43" i="3"/>
  <c r="D42" i="3"/>
  <c r="D41" i="3"/>
  <c r="D40" i="3"/>
  <c r="D39" i="3"/>
  <c r="D38" i="3"/>
  <c r="D37" i="3"/>
  <c r="D36" i="3"/>
  <c r="B35" i="3"/>
  <c r="D35" i="3" s="1"/>
  <c r="D34" i="3"/>
  <c r="D33" i="3"/>
  <c r="D32" i="3"/>
  <c r="D31" i="3"/>
  <c r="D30" i="3"/>
  <c r="D29" i="3"/>
  <c r="B29" i="3"/>
  <c r="B28" i="3"/>
  <c r="D28" i="3" s="1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B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B180" i="2"/>
  <c r="D180" i="2" s="1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B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B145" i="2"/>
  <c r="D145" i="2" s="1"/>
  <c r="D144" i="2"/>
  <c r="B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B121" i="2"/>
  <c r="D120" i="2"/>
  <c r="D119" i="2"/>
  <c r="D118" i="2"/>
  <c r="D117" i="2"/>
  <c r="D116" i="2"/>
  <c r="D115" i="2"/>
  <c r="B114" i="2"/>
  <c r="D114" i="2" s="1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B69" i="2"/>
  <c r="D69" i="2" s="1"/>
  <c r="B68" i="2"/>
  <c r="D68" i="2" s="1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B35" i="2"/>
  <c r="D35" i="2" s="1"/>
  <c r="D34" i="2"/>
  <c r="D33" i="2"/>
  <c r="B32" i="2"/>
  <c r="B312" i="2" s="1"/>
  <c r="D31" i="2"/>
  <c r="D30" i="2"/>
  <c r="D29" i="2"/>
  <c r="D28" i="2"/>
  <c r="D27" i="2"/>
  <c r="D26" i="2"/>
  <c r="D25" i="2"/>
  <c r="D24" i="2"/>
  <c r="B23" i="2"/>
  <c r="D23" i="2" s="1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B284" i="1"/>
  <c r="D284" i="1" s="1"/>
  <c r="D283" i="1"/>
  <c r="D282" i="1"/>
  <c r="D281" i="1"/>
  <c r="D280" i="1"/>
  <c r="D279" i="1"/>
  <c r="D278" i="1"/>
  <c r="D277" i="1"/>
  <c r="D276" i="1"/>
  <c r="D275" i="1"/>
  <c r="D274" i="1"/>
  <c r="D273" i="1"/>
  <c r="B272" i="1"/>
  <c r="D272" i="1" s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B200" i="1"/>
  <c r="D200" i="1" s="1"/>
  <c r="D199" i="1"/>
  <c r="B199" i="1"/>
  <c r="D198" i="1"/>
  <c r="D197" i="1"/>
  <c r="D196" i="1"/>
  <c r="D195" i="1"/>
  <c r="B194" i="1"/>
  <c r="D194" i="1" s="1"/>
  <c r="D193" i="1"/>
  <c r="D192" i="1"/>
  <c r="D191" i="1"/>
  <c r="D190" i="1"/>
  <c r="D189" i="1"/>
  <c r="D188" i="1"/>
  <c r="D187" i="1"/>
  <c r="D186" i="1"/>
  <c r="D185" i="1"/>
  <c r="D184" i="1"/>
  <c r="D183" i="1"/>
  <c r="D182" i="1"/>
  <c r="B181" i="1"/>
  <c r="D181" i="1" s="1"/>
  <c r="B180" i="1"/>
  <c r="D180" i="1" s="1"/>
  <c r="D179" i="1"/>
  <c r="D178" i="1"/>
  <c r="D177" i="1"/>
  <c r="D176" i="1"/>
  <c r="D175" i="1"/>
  <c r="D174" i="1"/>
  <c r="D173" i="1"/>
  <c r="D172" i="1"/>
  <c r="D171" i="1"/>
  <c r="D170" i="1"/>
  <c r="B169" i="1"/>
  <c r="D169" i="1" s="1"/>
  <c r="D168" i="1"/>
  <c r="D167" i="1"/>
  <c r="B166" i="1"/>
  <c r="D166" i="1" s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B151" i="1"/>
  <c r="D151" i="1" s="1"/>
  <c r="D150" i="1"/>
  <c r="D149" i="1"/>
  <c r="D148" i="1"/>
  <c r="D147" i="1"/>
  <c r="D146" i="1"/>
  <c r="D145" i="1"/>
  <c r="B145" i="1"/>
  <c r="D144" i="1"/>
  <c r="B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B115" i="1"/>
  <c r="D115" i="1" s="1"/>
  <c r="B114" i="1"/>
  <c r="D114" i="1" s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B84" i="1"/>
  <c r="D84" i="1" s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B69" i="1"/>
  <c r="D69" i="1" s="1"/>
  <c r="B68" i="1"/>
  <c r="D68" i="1" s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B54" i="1"/>
  <c r="D53" i="1"/>
  <c r="D52" i="1"/>
  <c r="D51" i="1"/>
  <c r="D50" i="1"/>
  <c r="D49" i="1"/>
  <c r="D48" i="1"/>
  <c r="D47" i="1"/>
  <c r="D46" i="1"/>
  <c r="D45" i="1"/>
  <c r="D44" i="1"/>
  <c r="D43" i="1"/>
  <c r="B43" i="1"/>
  <c r="D42" i="1"/>
  <c r="B42" i="1"/>
  <c r="B311" i="1" s="1"/>
  <c r="D41" i="1"/>
  <c r="D40" i="1"/>
  <c r="D39" i="1"/>
  <c r="D38" i="1"/>
  <c r="D37" i="1"/>
  <c r="D36" i="1"/>
  <c r="D35" i="1"/>
  <c r="B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324" i="23" l="1"/>
  <c r="D324" i="20"/>
  <c r="D323" i="16"/>
  <c r="D324" i="24"/>
  <c r="D312" i="3"/>
  <c r="D313" i="10"/>
  <c r="D29" i="4"/>
  <c r="D313" i="4" s="1"/>
  <c r="D321" i="14"/>
  <c r="D324" i="19"/>
  <c r="D324" i="21"/>
  <c r="D321" i="12"/>
  <c r="B312" i="3"/>
  <c r="D32" i="2"/>
  <c r="D312" i="2" s="1"/>
  <c r="D313" i="6"/>
  <c r="D323" i="17"/>
  <c r="E314" i="5"/>
  <c r="D321" i="11"/>
  <c r="D324" i="22"/>
  <c r="D311" i="1"/>
  <c r="D321" i="13"/>
  <c r="D321" i="15"/>
  <c r="D23" i="15"/>
  <c r="D23" i="20"/>
  <c r="B324" i="24"/>
  <c r="B321" i="14"/>
  <c r="B324" i="19"/>
  <c r="D23" i="18"/>
  <c r="D323" i="18" s="1"/>
  <c r="B313" i="10"/>
  <c r="B324" i="21"/>
  <c r="B324" i="23"/>
  <c r="B313" i="7"/>
  <c r="B321" i="12"/>
  <c r="E328" i="28"/>
</calcChain>
</file>

<file path=xl/sharedStrings.xml><?xml version="1.0" encoding="utf-8"?>
<sst xmlns="http://schemas.openxmlformats.org/spreadsheetml/2006/main" count="12244" uniqueCount="389">
  <si>
    <t>hàng tồn cuối ngày 1/1</t>
  </si>
  <si>
    <t>TÊN SẢN PHẨM</t>
  </si>
  <si>
    <t>TỒN TRƯỚC</t>
  </si>
  <si>
    <t>GIÁ NHẬP</t>
  </si>
  <si>
    <t>THÀNH TIỀN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</si>
  <si>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</si>
  <si>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</si>
  <si>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</si>
  <si>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</si>
  <si>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</si>
  <si>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</si>
  <si>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</si>
  <si>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RỐT BABY</t>
  </si>
  <si>
    <t>CÀ RỐT BABY (KG) KQ</t>
  </si>
  <si>
    <t>CÀ RỐT BABY 200GR</t>
  </si>
  <si>
    <t>CẢI CẦU VỒNG</t>
  </si>
  <si>
    <t>CẢI CẦU VỒNG 300GR</t>
  </si>
  <si>
    <t>CẢI KALE</t>
  </si>
  <si>
    <t>CẢI KALE 300GR</t>
  </si>
  <si>
    <t>CHANH VÀNG (KG)</t>
  </si>
  <si>
    <t>CHANH VÀNG TRÁI 180UP</t>
  </si>
  <si>
    <t>CẦN TÂY (KG)</t>
  </si>
  <si>
    <t>CẦN TÂY THUỶ CANH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</si>
  <si>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</si>
  <si>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</si>
  <si>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</si>
  <si>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</si>
  <si>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</si>
  <si>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</si>
  <si>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</si>
  <si>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</si>
  <si>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</si>
  <si>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</si>
  <si>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</si>
  <si>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</si>
  <si>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</si>
  <si>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</si>
  <si>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</si>
  <si>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</si>
  <si>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</si>
  <si>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GIÒN</t>
  </si>
  <si>
    <t>XÀ LÁCH MỸ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</si>
  <si>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</si>
  <si>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</si>
  <si>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</si>
  <si>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</si>
  <si>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</si>
  <si>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</si>
  <si>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</si>
  <si>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DL</t>
  </si>
  <si>
    <t>CẢI THẢO DL(BẮP)</t>
  </si>
  <si>
    <t>CẢI THẢO KIM CHI</t>
  </si>
  <si>
    <t>CẢI THẢO VR</t>
  </si>
  <si>
    <t>BẦU</t>
  </si>
  <si>
    <t>BÍ ĐAO XANH</t>
  </si>
  <si>
    <t>BÍ ĐAO XANH 400G</t>
  </si>
  <si>
    <t>DƯA LEO</t>
  </si>
  <si>
    <t>DƯA LEO 400G</t>
  </si>
  <si>
    <t>KHỔ QUA</t>
  </si>
  <si>
    <t>KHỔ QUA 400GR</t>
  </si>
  <si>
    <t>KHỔ QUA BÓ 350-500GR</t>
  </si>
  <si>
    <t>MƯỚP HƯƠNG</t>
  </si>
  <si>
    <t>MƯỚP HƯƠNG 300G</t>
  </si>
  <si>
    <t>BÍ MINI VÀNG 300GR</t>
  </si>
  <si>
    <t>BÍ MINI VÀNG KG</t>
  </si>
  <si>
    <t>DƯA LEO GIỐNG NHẬT 600GR</t>
  </si>
  <si>
    <t>DƯA LEO GIỐNG NHẬT KG</t>
  </si>
  <si>
    <t>BƠ 034</t>
  </si>
  <si>
    <t>BƠ BOOTH</t>
  </si>
  <si>
    <t>BƠ SÁP</t>
  </si>
  <si>
    <t>KHOAI LANG MẬT (KG) 2-3 CỦ</t>
  </si>
  <si>
    <t>KHOAI LANG MẬT (KG) 4-6 CỦ</t>
  </si>
  <si>
    <t>KHOAI LANG MẬT 500G KQ</t>
  </si>
  <si>
    <t>KHOAI LANG MẬT 500G VR</t>
  </si>
  <si>
    <t>PARO</t>
  </si>
  <si>
    <t>PARO (CÂY)</t>
  </si>
  <si>
    <t>BẮP CẢI TÍM</t>
  </si>
  <si>
    <t>BẮP CẢI TÍM (BẮP)</t>
  </si>
  <si>
    <t>BẮP CẢI TÍM SUSHI</t>
  </si>
  <si>
    <t>CÀ CHUA CHERRY MIX 300G</t>
  </si>
  <si>
    <t>TÍA TÔ 50G</t>
  </si>
  <si>
    <t>XÀ LÁCH LOLO XANH</t>
  </si>
  <si>
    <t>XÀ LÁCH LOLO XANH SUSHI</t>
  </si>
  <si>
    <t>XÀ LÁCH LOLO XANH TÚI 300GR</t>
  </si>
  <si>
    <t>XÀ LÁCH ROMEN THUỶ CANH (KG) VR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</si>
  <si>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</si>
  <si>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</si>
  <si>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</si>
  <si>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</si>
  <si>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</si>
  <si>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GỪNG</t>
  </si>
  <si>
    <t>MỒNG TƠI</t>
  </si>
  <si>
    <t>NGÒ RÍ</t>
  </si>
  <si>
    <t>NGÒ RÍ TÚI 50GR</t>
  </si>
  <si>
    <t>ỚT HIỂM</t>
  </si>
  <si>
    <t>ỚT HIỂM 100G</t>
  </si>
  <si>
    <t>THÌ LÀ</t>
  </si>
  <si>
    <t>THÌ LÀ TÚI 80GR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</si>
  <si>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</si>
  <si>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</si>
  <si>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</si>
  <si>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</si>
  <si>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</si>
  <si>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</si>
  <si>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</si>
  <si>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</si>
  <si>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</si>
  <si>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</si>
  <si>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</si>
  <si>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</si>
  <si>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</si>
  <si>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</si>
  <si>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</si>
  <si>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DAU THAP CAM (HON HOP) TUOI 100G</t>
  </si>
  <si>
    <t>ĐẬU TRẮNG</t>
  </si>
  <si>
    <t>ĐẬU TRẮNG 250GR</t>
  </si>
  <si>
    <t>CÀ CHUA</t>
  </si>
  <si>
    <t>CÀ CHUA L1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</si>
  <si>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</si>
  <si>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</si>
  <si>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</si>
  <si>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</si>
  <si>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</si>
  <si>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</si>
  <si>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</si>
  <si>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</si>
  <si>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</si>
  <si>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</si>
  <si>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</si>
  <si>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</si>
  <si>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</si>
  <si>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</si>
  <si>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</si>
  <si>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</si>
  <si>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LÁ É 300G</t>
  </si>
  <si>
    <t>LÁ GIANG</t>
  </si>
  <si>
    <t>LÁ GIANG 200G</t>
  </si>
  <si>
    <t>LÁ MÈ</t>
  </si>
  <si>
    <t>LÁ MÈ (KG) KQ</t>
  </si>
  <si>
    <t>LÁ MÈ TÚI 50G</t>
  </si>
  <si>
    <t>NGÒ TÂY</t>
  </si>
  <si>
    <t>NGUYEN LIEU COM CHIEN DUONG CHAU AL 150G</t>
  </si>
  <si>
    <t>ROCKET</t>
  </si>
  <si>
    <t>SÚ TRÁI TIM</t>
  </si>
  <si>
    <t>SÚ TRÁI TIM (BẮP)</t>
  </si>
  <si>
    <t>XẠ HƯƠNG</t>
  </si>
  <si>
    <t>KHOAI LANG NHẬT</t>
  </si>
  <si>
    <t>KHOAI LANG TÚI LƯỚI 1KG</t>
  </si>
  <si>
    <t>KHOAI LANG TÚI LƯỚI 500GR</t>
  </si>
  <si>
    <t>BÔNG BÍ</t>
  </si>
  <si>
    <t>RAU BẦU ĐẤT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</si>
  <si>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</si>
  <si>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</si>
  <si>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</si>
  <si>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</si>
  <si>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</si>
  <si>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</si>
  <si>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</si>
  <si>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</si>
  <si>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NGỌT</t>
  </si>
  <si>
    <t>CÀ CHUA NGỌT 300GR (KG)</t>
  </si>
  <si>
    <t>CÀ CHUA NGỌT XÁ</t>
  </si>
  <si>
    <t>ĐẬU QUE TRẮNG (KG NA)</t>
  </si>
  <si>
    <t>ĐẬU QUE TRẮNG (KG) KQ</t>
  </si>
  <si>
    <t>ĐẬU QUE TRẮNG (KG) VR</t>
  </si>
  <si>
    <t>ĐẬU QUE TRẮNG (TÚI) KQ</t>
  </si>
  <si>
    <t>ĐẬU QUE TRẮNG (TÚI) VR</t>
  </si>
  <si>
    <t>ĐẬU QUE TRẮNG (TÚI) VR 300gr</t>
  </si>
  <si>
    <t>CÀ CHUA Ý</t>
  </si>
  <si>
    <t>CÀ CHUA Ý 500G</t>
  </si>
  <si>
    <t>CÀ CHUA Ý CHÙM</t>
  </si>
  <si>
    <t>CÀ CHUA Ý(VỈ) KG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</si>
  <si>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</si>
  <si>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</si>
  <si>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</si>
  <si>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</si>
  <si>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</si>
  <si>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</si>
  <si>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</si>
  <si>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</si>
  <si>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</si>
  <si>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</si>
  <si>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</si>
  <si>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</si>
  <si>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</si>
  <si>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</si>
  <si>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</si>
  <si>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</si>
  <si>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</si>
  <si>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</si>
  <si>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</si>
  <si>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</si>
  <si>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</si>
  <si>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</si>
  <si>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</si>
  <si>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</si>
  <si>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</si>
  <si>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</si>
  <si>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BẮP CẢI TRẮNG SUSHI</t>
  </si>
  <si>
    <t>DƯA LEO BABY KQ</t>
  </si>
  <si>
    <t>DƯA LEO BABY KQ(KG)</t>
  </si>
  <si>
    <t>DƯA LEO BABY VR</t>
  </si>
  <si>
    <t>DƯA LEO BABY VR(KG)</t>
  </si>
  <si>
    <t>DƯA LEO BABY VR(KG)-NA</t>
  </si>
  <si>
    <t>DƯA LEO BABY XÁ</t>
  </si>
  <si>
    <t>MÂM XÔI ĐEN</t>
  </si>
  <si>
    <t>BÍ ĐỎ HỒ LÔ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</si>
  <si>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</si>
  <si>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</si>
  <si>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</si>
  <si>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</si>
  <si>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</si>
  <si>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</si>
  <si>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</si>
  <si>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</si>
  <si>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</si>
  <si>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</si>
  <si>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</si>
  <si>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</si>
  <si>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KHOAI MỠ</t>
  </si>
  <si>
    <t>KHOAI MÔN CAO</t>
  </si>
  <si>
    <t>KHOAI MÔN SỌ</t>
  </si>
  <si>
    <t>KHOAI SỌ</t>
  </si>
  <si>
    <t>NHA DAM</t>
  </si>
  <si>
    <t>OT HIEM XANH</t>
  </si>
  <si>
    <t>ỚT SỪNG</t>
  </si>
  <si>
    <t>TỎI</t>
  </si>
  <si>
    <t>TỎI 250G</t>
  </si>
  <si>
    <t>TỎI CÔ ĐƠN</t>
  </si>
  <si>
    <t>BẮP MỸ</t>
  </si>
  <si>
    <t>BÓ XÔI</t>
  </si>
  <si>
    <t>BÓ XÔI 300G VR</t>
  </si>
  <si>
    <t>BÓ XÔI-HN KQ</t>
  </si>
  <si>
    <t>BÓ XÔI-NA</t>
  </si>
  <si>
    <t>ỚT CHUÔNG BABY</t>
  </si>
  <si>
    <t>ỚT CHUÔNG MÀU SNACK MÀU</t>
  </si>
  <si>
    <t>ỚT CHUÔNG MÀU SNACK MÀU(KG) KQ</t>
  </si>
  <si>
    <t>ỚT NGỌT PALERMO (KG) KQ</t>
  </si>
  <si>
    <t>ỚT NGỌT PALERMO (KG) VR</t>
  </si>
  <si>
    <t>ỚT NGỌT PALERMO TÚI 300GR</t>
  </si>
  <si>
    <t>ỚT NGỌT PALERMO TÚI 300GR KQ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</si>
  <si>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</si>
  <si>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</si>
  <si>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</si>
  <si>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</si>
  <si>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</si>
  <si>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BÚP MỠ</t>
  </si>
  <si>
    <t>XÀ LÁCH LOLO TÍM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</si>
  <si>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</si>
  <si>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</si>
  <si>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</si>
  <si>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</si>
  <si>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</si>
  <si>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</si>
  <si>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</si>
  <si>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</si>
  <si>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</si>
  <si>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</si>
  <si>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</si>
  <si>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</si>
  <si>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</si>
  <si>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</si>
  <si>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</si>
  <si>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</si>
  <si>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</si>
  <si>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</si>
  <si>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</si>
  <si>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</si>
  <si>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</si>
  <si>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SU HÀO</t>
  </si>
  <si>
    <t>SU HÀO 400G</t>
  </si>
  <si>
    <t>SU HÀO MỘC CHÂU</t>
  </si>
  <si>
    <t>BÍ NGÒI VÀNG</t>
  </si>
  <si>
    <t>BÍ NGÒI VÀNG (TRÁI)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</si>
  <si>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</si>
  <si>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</si>
  <si>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</si>
  <si>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</si>
  <si>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</si>
  <si>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</si>
  <si>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</si>
  <si>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</si>
  <si>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</si>
  <si>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</si>
  <si>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</si>
  <si>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CẶP 400GR</t>
  </si>
  <si>
    <t>SU SU</t>
  </si>
  <si>
    <t>SU SU 400G</t>
  </si>
  <si>
    <t>BÍ ĐỎ NON (KG)KQ</t>
  </si>
  <si>
    <t>BÍ ĐỎ NON TRÁI VR</t>
  </si>
  <si>
    <t>BÍ ĐỎ NON( KG) VR</t>
  </si>
  <si>
    <t>ĐẬU QUE XANH (KG) KQ</t>
  </si>
  <si>
    <t>ĐẬU QUE XANH( KG) VR</t>
  </si>
  <si>
    <t>ĐẬU QUE XANH( TÚI) KQ</t>
  </si>
  <si>
    <t>ĐẬU QUE XANH( TÚI) VR</t>
  </si>
  <si>
    <t>BẮP CẢI TRẮNG MỘC CHÂU</t>
  </si>
  <si>
    <t>CÀ CHUA MỘC CHÂU</t>
  </si>
  <si>
    <t>CÀ CHUA ROSEBERRY 300G</t>
  </si>
  <si>
    <t>CẢI MÈO MỘC CHÂU</t>
  </si>
  <si>
    <t>CẢI THẢO MỘC CHÂU</t>
  </si>
  <si>
    <t>CHẬU CÂY CẢI CẦU VỒNG</t>
  </si>
  <si>
    <t>CHẬU CÂY CẢI KALE</t>
  </si>
  <si>
    <t>CHẬU CÂY CẦN TÂY</t>
  </si>
  <si>
    <t>ĐẬU COVE MỘC CHÂU</t>
  </si>
  <si>
    <t>HẠT DẺ TƯƠI SIZE 24</t>
  </si>
  <si>
    <t>HẠT DẺ TƯƠI SIZE 26</t>
  </si>
  <si>
    <t>HẠT DẺ TƯƠI TÚI 500GR</t>
  </si>
  <si>
    <t>MĂNG TÂY</t>
  </si>
  <si>
    <t>MĂNG TÂY 300GR</t>
  </si>
  <si>
    <t>RAU NGÓT</t>
  </si>
  <si>
    <t>SU SU MỘC CHÂU</t>
  </si>
  <si>
    <t>TRÁI SAKE</t>
  </si>
  <si>
    <t>XOÀI CÁT HOÀ LỘC</t>
  </si>
  <si>
    <t>hàng tồn cuối ngày 2/1</t>
  </si>
  <si>
    <t>XÀ LÁCH LOLO TÍM TÚI 300G</t>
  </si>
  <si>
    <t>hàng tồn cuối ngày 3/1</t>
  </si>
  <si>
    <t>hàng tồn cuối ngày 4/12</t>
  </si>
  <si>
    <t>GHI CHÚ</t>
  </si>
  <si>
    <t xml:space="preserve">Tồn kho an toàn 
tại ĐL </t>
  </si>
  <si>
    <t>LÊ</t>
  </si>
  <si>
    <t>ĐVT</t>
  </si>
  <si>
    <t xml:space="preserve">GIÁ NHẬP </t>
  </si>
  <si>
    <t>HỘP</t>
  </si>
  <si>
    <t>Kg</t>
  </si>
  <si>
    <t>VỈ</t>
  </si>
  <si>
    <t>TÚI</t>
  </si>
  <si>
    <t>TRÁI</t>
  </si>
  <si>
    <t>CÂY</t>
  </si>
  <si>
    <t>BẮP</t>
  </si>
  <si>
    <t>KG</t>
  </si>
  <si>
    <t>CẶP</t>
  </si>
  <si>
    <t>BÓ</t>
  </si>
  <si>
    <t>CHẬU</t>
  </si>
  <si>
    <t>hàng tồn cuối ngày 6/1</t>
  </si>
  <si>
    <t>hàng tồn cuối ngày 7/1</t>
  </si>
  <si>
    <t>HỒNG TREO GIÓ</t>
  </si>
  <si>
    <t xml:space="preserve">Stock </t>
  </si>
  <si>
    <t>Đ</t>
  </si>
  <si>
    <t>V</t>
  </si>
  <si>
    <t>X</t>
  </si>
  <si>
    <t>hàng tồn cuối ngày 10.1</t>
  </si>
  <si>
    <t>hàng tồn cuối ngày 11/1</t>
  </si>
  <si>
    <t>HÚNG CAY 50G VR</t>
  </si>
  <si>
    <t>HÚNG LỦI TA 50G VR</t>
  </si>
  <si>
    <t>HÚNG QUẾ 50G VR</t>
  </si>
  <si>
    <t>HƯƠNG THẢO 50G VGR</t>
  </si>
  <si>
    <t>NGÒ GAI 50G VR</t>
  </si>
  <si>
    <t>NGÒ TÂY 50G VR</t>
  </si>
  <si>
    <t>QUẾ TÂY 50G VR</t>
  </si>
  <si>
    <t>RAU RĂM 50G VR</t>
  </si>
  <si>
    <t>hàng tồn cuối ngày 12/1</t>
  </si>
  <si>
    <t>hàng tồn cuối ngày 13/1</t>
  </si>
  <si>
    <t>hàng tồn cuối ngày 14/1</t>
  </si>
  <si>
    <t>hàng tồn cuối ngày 15/1</t>
  </si>
  <si>
    <t>hàng tồn cuối ngày 16/1</t>
  </si>
  <si>
    <t>LÁ É</t>
  </si>
  <si>
    <t>RAU DIẾP CÁ 50G</t>
  </si>
  <si>
    <t>hàng tồn cuối ngày 17/1</t>
  </si>
  <si>
    <t>hàng tồn cuối ngày 18/1</t>
  </si>
  <si>
    <t>hàng tồn cuối ngày 19/1</t>
  </si>
  <si>
    <t>VÚ SỮA</t>
  </si>
  <si>
    <t>hàng tồn cuối ngày 20/1</t>
  </si>
  <si>
    <t>hàng tồn cuối ngày 21/11</t>
  </si>
  <si>
    <t>hàng tồn cuối ngày 22/1</t>
  </si>
  <si>
    <t>hàng tồn cuối ngày 23/1</t>
  </si>
  <si>
    <t xml:space="preserve">Safety stock </t>
  </si>
  <si>
    <t>hàng tồn cuối ngày 24/1</t>
  </si>
  <si>
    <t>HẠT DẺ TƯƠI HÌNH ĐÀI</t>
  </si>
  <si>
    <t>NẤM MỠ NÂU 170G</t>
  </si>
  <si>
    <t>NẤM MỠ TRẮNG 170G</t>
  </si>
  <si>
    <t>27/1</t>
  </si>
  <si>
    <t>LÁ MÈ TÚI 50G SB</t>
  </si>
  <si>
    <t>hàng tồn cuối ngày 29/1</t>
  </si>
  <si>
    <t>hàng tồn cuối ngày 30/1</t>
  </si>
  <si>
    <t>hàng tồn cuối ngày 31/1</t>
  </si>
  <si>
    <t>Tồn cuối T11</t>
  </si>
  <si>
    <t>Hàng nhập trong kỳ</t>
  </si>
  <si>
    <t>Tồn cuối T12</t>
  </si>
  <si>
    <t>Xuất trong kỳ</t>
  </si>
  <si>
    <t>Kho Ngọc Thụy</t>
  </si>
  <si>
    <t>Đà Lạt</t>
  </si>
  <si>
    <t>Tồn cuối T01</t>
  </si>
  <si>
    <t>KQ</t>
  </si>
  <si>
    <t>VRĐL</t>
  </si>
  <si>
    <t>HĐ đầu ra</t>
  </si>
  <si>
    <t>Phân bổ HH xuất kho</t>
  </si>
  <si>
    <t>Đơn Dương</t>
  </si>
  <si>
    <t>Tồn cuối T11 (31/12)</t>
  </si>
  <si>
    <t>Tồn cuối T12 (30/01)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</si>
</sst>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3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</cellStyleXfs>
  <cellXfs count="28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8" fillId="0" borderId="0" xfId="0" applyFont="1"/>
    <xf numFmtId="164" fontId="2" fillId="0" borderId="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9" fillId="0" borderId="3" xfId="2" applyNumberFormat="1" applyFont="1" applyFill="1" applyBorder="1" applyAlignment="1">
      <alignment vertical="center" wrapText="1"/>
    </xf>
    <xf numFmtId="3" fontId="9" fillId="3" borderId="3" xfId="0" applyNumberFormat="1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164" fontId="10" fillId="0" borderId="3" xfId="2" applyNumberFormat="1" applyFont="1" applyFill="1" applyBorder="1" applyAlignment="1">
      <alignment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shrinkToFit="1"/>
    </xf>
    <xf numFmtId="164" fontId="3" fillId="0" borderId="3" xfId="2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left" vertical="center" shrinkToFit="1"/>
    </xf>
    <xf numFmtId="3" fontId="3" fillId="2" borderId="4" xfId="0" applyNumberFormat="1" applyFont="1" applyFill="1" applyBorder="1" applyAlignment="1">
      <alignment horizontal="left" vertical="center" shrinkToFit="1"/>
    </xf>
    <xf numFmtId="3" fontId="3" fillId="0" borderId="5" xfId="0" applyNumberFormat="1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164" fontId="14" fillId="0" borderId="3" xfId="2" applyNumberFormat="1" applyFont="1" applyFill="1" applyBorder="1" applyAlignment="1">
      <alignment horizontal="center" vertical="center"/>
    </xf>
    <xf numFmtId="164" fontId="15" fillId="0" borderId="3" xfId="1" applyNumberFormat="1" applyFont="1" applyFill="1" applyBorder="1" applyAlignment="1">
      <alignment horizontal="left" vertical="center" shrinkToFit="1"/>
    </xf>
    <xf numFmtId="3" fontId="15" fillId="2" borderId="4" xfId="0" applyNumberFormat="1" applyFont="1" applyFill="1" applyBorder="1" applyAlignment="1">
      <alignment horizontal="left" vertical="center" shrinkToFit="1"/>
    </xf>
    <xf numFmtId="3" fontId="16" fillId="0" borderId="5" xfId="0" applyNumberFormat="1" applyFont="1" applyBorder="1" applyAlignment="1">
      <alignment horizontal="left" vertical="center" shrinkToFit="1"/>
    </xf>
    <xf numFmtId="0" fontId="15" fillId="0" borderId="3" xfId="0" applyFont="1" applyBorder="1" applyAlignment="1">
      <alignment horizontal="left" vertical="center" shrinkToFit="1"/>
    </xf>
    <xf numFmtId="1" fontId="15" fillId="0" borderId="3" xfId="0" applyNumberFormat="1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wrapText="1" shrinkToFit="1"/>
    </xf>
    <xf numFmtId="165" fontId="3" fillId="0" borderId="3" xfId="0" applyNumberFormat="1" applyFont="1" applyBorder="1" applyAlignment="1">
      <alignment horizontal="left" vertical="center" shrinkToFit="1"/>
    </xf>
    <xf numFmtId="165" fontId="15" fillId="0" borderId="3" xfId="0" applyNumberFormat="1" applyFont="1" applyBorder="1" applyAlignment="1">
      <alignment horizontal="left" vertical="center" shrinkToFit="1"/>
    </xf>
    <xf numFmtId="1" fontId="13" fillId="0" borderId="3" xfId="0" applyNumberFormat="1" applyFont="1" applyBorder="1" applyAlignment="1">
      <alignment horizontal="left" vertical="center" shrinkToFit="1"/>
    </xf>
    <xf numFmtId="1" fontId="3" fillId="0" borderId="3" xfId="0" applyNumberFormat="1" applyFont="1" applyBorder="1" applyAlignment="1">
      <alignment horizontal="left" vertical="center" shrinkToFit="1"/>
    </xf>
    <xf numFmtId="166" fontId="15" fillId="0" borderId="3" xfId="1" applyNumberFormat="1" applyFont="1" applyFill="1" applyBorder="1" applyAlignment="1">
      <alignment horizontal="left" vertical="center" shrinkToFit="1"/>
    </xf>
    <xf numFmtId="165" fontId="13" fillId="0" borderId="3" xfId="0" applyNumberFormat="1" applyFont="1" applyBorder="1" applyAlignment="1">
      <alignment horizontal="left" vertical="center" shrinkToFit="1"/>
    </xf>
    <xf numFmtId="1" fontId="15" fillId="0" borderId="0" xfId="0" applyNumberFormat="1" applyFont="1" applyAlignment="1">
      <alignment horizontal="left" vertical="center" shrinkToFit="1"/>
    </xf>
    <xf numFmtId="3" fontId="16" fillId="0" borderId="5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 wrapText="1" shrinkToFit="1"/>
    </xf>
    <xf numFmtId="3" fontId="13" fillId="0" borderId="3" xfId="0" applyNumberFormat="1" applyFont="1" applyBorder="1"/>
    <xf numFmtId="165" fontId="15" fillId="0" borderId="0" xfId="0" applyNumberFormat="1" applyFont="1" applyAlignment="1">
      <alignment horizontal="left" vertical="center" shrinkToFit="1"/>
    </xf>
    <xf numFmtId="1" fontId="15" fillId="0" borderId="7" xfId="0" applyNumberFormat="1" applyFont="1" applyBorder="1" applyAlignment="1">
      <alignment horizontal="left" vertical="center" shrinkToFit="1"/>
    </xf>
    <xf numFmtId="165" fontId="3" fillId="0" borderId="7" xfId="0" applyNumberFormat="1" applyFont="1" applyBorder="1" applyAlignment="1">
      <alignment horizontal="left" vertical="center" shrinkToFit="1"/>
    </xf>
    <xf numFmtId="165" fontId="3" fillId="0" borderId="3" xfId="0" applyNumberFormat="1" applyFont="1" applyBorder="1" applyAlignment="1">
      <alignment horizontal="left" vertical="center" wrapText="1" shrinkToFit="1"/>
    </xf>
    <xf numFmtId="166" fontId="15" fillId="0" borderId="3" xfId="1" applyNumberFormat="1" applyFont="1" applyFill="1" applyBorder="1" applyAlignment="1">
      <alignment horizontal="left" vertical="top"/>
    </xf>
    <xf numFmtId="165" fontId="15" fillId="2" borderId="3" xfId="0" applyNumberFormat="1" applyFont="1" applyFill="1" applyBorder="1" applyAlignment="1">
      <alignment horizontal="left" vertical="center" shrinkToFit="1"/>
    </xf>
    <xf numFmtId="164" fontId="13" fillId="0" borderId="3" xfId="2" applyNumberFormat="1" applyFont="1" applyFill="1" applyBorder="1" applyAlignment="1">
      <alignment horizontal="center" vertical="center"/>
    </xf>
    <xf numFmtId="164" fontId="13" fillId="0" borderId="3" xfId="1" applyNumberFormat="1" applyFont="1" applyFill="1" applyBorder="1" applyAlignment="1">
      <alignment horizontal="left" vertical="center" shrinkToFit="1"/>
    </xf>
    <xf numFmtId="0" fontId="17" fillId="0" borderId="3" xfId="0" applyFont="1" applyBorder="1" applyAlignment="1">
      <alignment vertical="center"/>
    </xf>
    <xf numFmtId="3" fontId="13" fillId="0" borderId="3" xfId="0" applyNumberFormat="1" applyFont="1" applyBorder="1" applyAlignment="1">
      <alignment horizontal="left" vertical="center" shrinkToFit="1"/>
    </xf>
    <xf numFmtId="3" fontId="3" fillId="0" borderId="3" xfId="0" applyNumberFormat="1" applyFont="1" applyBorder="1" applyAlignment="1">
      <alignment horizontal="left" vertical="center" shrinkToFit="1"/>
    </xf>
    <xf numFmtId="3" fontId="15" fillId="0" borderId="3" xfId="0" applyNumberFormat="1" applyFont="1" applyBorder="1" applyAlignment="1">
      <alignment horizontal="left" vertical="center" shrinkToFit="1"/>
    </xf>
    <xf numFmtId="166" fontId="3" fillId="0" borderId="3" xfId="1" applyNumberFormat="1" applyFont="1" applyFill="1" applyBorder="1" applyAlignment="1">
      <alignment horizontal="left" vertical="center" shrinkToFit="1"/>
    </xf>
    <xf numFmtId="164" fontId="18" fillId="0" borderId="3" xfId="1" applyNumberFormat="1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vertical="center" shrinkToFit="1"/>
    </xf>
    <xf numFmtId="164" fontId="9" fillId="0" borderId="3" xfId="1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left" vertical="center" shrinkToFit="1"/>
    </xf>
    <xf numFmtId="3" fontId="3" fillId="0" borderId="3" xfId="0" applyNumberFormat="1" applyFont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20" fillId="0" borderId="0" xfId="2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16" fontId="25" fillId="0" borderId="0" xfId="0" applyNumberFormat="1" applyFont="1"/>
    <xf numFmtId="164" fontId="19" fillId="0" borderId="0" xfId="2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164" fontId="26" fillId="0" borderId="3" xfId="2" applyNumberFormat="1" applyFont="1" applyFill="1" applyBorder="1" applyAlignment="1">
      <alignment vertical="center" wrapText="1"/>
    </xf>
    <xf numFmtId="3" fontId="26" fillId="3" borderId="3" xfId="0" applyNumberFormat="1" applyFont="1" applyFill="1" applyBorder="1" applyAlignment="1">
      <alignment horizontal="center" vertical="center" wrapText="1"/>
    </xf>
    <xf numFmtId="3" fontId="26" fillId="2" borderId="8" xfId="0" applyNumberFormat="1" applyFont="1" applyFill="1" applyBorder="1" applyAlignment="1">
      <alignment horizontal="center" vertical="center" wrapText="1"/>
    </xf>
    <xf numFmtId="3" fontId="26" fillId="2" borderId="5" xfId="0" applyNumberFormat="1" applyFont="1" applyFill="1" applyBorder="1" applyAlignment="1">
      <alignment horizontal="center" vertical="center" wrapText="1"/>
    </xf>
    <xf numFmtId="3" fontId="26" fillId="0" borderId="3" xfId="0" applyNumberFormat="1" applyFont="1" applyBorder="1" applyAlignment="1">
      <alignment horizontal="center" vertical="center" wrapText="1"/>
    </xf>
    <xf numFmtId="165" fontId="20" fillId="0" borderId="3" xfId="0" applyNumberFormat="1" applyFont="1" applyBorder="1" applyAlignment="1">
      <alignment horizontal="left" vertical="center" shrinkToFit="1"/>
    </xf>
    <xf numFmtId="164" fontId="20" fillId="0" borderId="3" xfId="2" applyNumberFormat="1" applyFont="1" applyFill="1" applyBorder="1" applyAlignment="1">
      <alignment horizontal="center" vertical="center"/>
    </xf>
    <xf numFmtId="164" fontId="20" fillId="0" borderId="3" xfId="2" applyNumberFormat="1" applyFont="1" applyFill="1" applyBorder="1" applyAlignment="1">
      <alignment horizontal="left" vertical="center" shrinkToFit="1"/>
    </xf>
    <xf numFmtId="3" fontId="20" fillId="2" borderId="9" xfId="0" applyNumberFormat="1" applyFont="1" applyFill="1" applyBorder="1" applyAlignment="1">
      <alignment horizontal="left" vertical="center" shrinkToFit="1"/>
    </xf>
    <xf numFmtId="3" fontId="20" fillId="2" borderId="5" xfId="0" applyNumberFormat="1" applyFont="1" applyFill="1" applyBorder="1" applyAlignment="1">
      <alignment horizontal="left" vertical="center" shrinkToFit="1"/>
    </xf>
    <xf numFmtId="0" fontId="20" fillId="0" borderId="3" xfId="0" applyFont="1" applyBorder="1" applyAlignment="1">
      <alignment horizontal="left" vertical="center" shrinkToFit="1"/>
    </xf>
    <xf numFmtId="3" fontId="27" fillId="0" borderId="3" xfId="0" applyNumberFormat="1" applyFont="1" applyBorder="1"/>
    <xf numFmtId="1" fontId="20" fillId="0" borderId="3" xfId="0" applyNumberFormat="1" applyFont="1" applyBorder="1" applyAlignment="1">
      <alignment horizontal="left" vertical="center" shrinkToFit="1"/>
    </xf>
    <xf numFmtId="166" fontId="20" fillId="0" borderId="3" xfId="2" applyNumberFormat="1" applyFont="1" applyFill="1" applyBorder="1" applyAlignment="1">
      <alignment horizontal="left" vertical="center" shrinkToFit="1"/>
    </xf>
    <xf numFmtId="165" fontId="27" fillId="0" borderId="3" xfId="0" applyNumberFormat="1" applyFont="1" applyBorder="1" applyAlignment="1">
      <alignment horizontal="left" vertical="center" shrinkToFit="1"/>
    </xf>
    <xf numFmtId="3" fontId="20" fillId="0" borderId="3" xfId="0" applyNumberFormat="1" applyFont="1" applyBorder="1" applyAlignment="1">
      <alignment horizontal="left" vertical="center" shrinkToFit="1"/>
    </xf>
    <xf numFmtId="1" fontId="20" fillId="0" borderId="0" xfId="0" applyNumberFormat="1" applyFont="1" applyAlignment="1">
      <alignment horizontal="left" vertical="center" shrinkToFit="1"/>
    </xf>
    <xf numFmtId="3" fontId="27" fillId="0" borderId="3" xfId="0" applyNumberFormat="1" applyFont="1" applyBorder="1" applyAlignment="1">
      <alignment horizontal="left" vertical="center" shrinkToFit="1"/>
    </xf>
    <xf numFmtId="165" fontId="20" fillId="0" borderId="0" xfId="0" applyNumberFormat="1" applyFont="1" applyAlignment="1">
      <alignment horizontal="left" vertical="center" shrinkToFit="1"/>
    </xf>
    <xf numFmtId="1" fontId="27" fillId="0" borderId="3" xfId="0" applyNumberFormat="1" applyFont="1" applyBorder="1" applyAlignment="1">
      <alignment horizontal="left" vertical="center" shrinkToFit="1"/>
    </xf>
    <xf numFmtId="164" fontId="27" fillId="0" borderId="3" xfId="2" applyNumberFormat="1" applyFont="1" applyFill="1" applyBorder="1" applyAlignment="1">
      <alignment horizontal="center" vertical="center"/>
    </xf>
    <xf numFmtId="164" fontId="27" fillId="0" borderId="3" xfId="2" applyNumberFormat="1" applyFont="1" applyFill="1" applyBorder="1" applyAlignment="1">
      <alignment horizontal="left" vertical="center" shrinkToFit="1"/>
    </xf>
    <xf numFmtId="3" fontId="27" fillId="2" borderId="9" xfId="0" applyNumberFormat="1" applyFont="1" applyFill="1" applyBorder="1" applyAlignment="1">
      <alignment horizontal="left" vertical="center" shrinkToFit="1"/>
    </xf>
    <xf numFmtId="3" fontId="27" fillId="2" borderId="5" xfId="0" applyNumberFormat="1" applyFont="1" applyFill="1" applyBorder="1" applyAlignment="1">
      <alignment horizontal="left" vertical="center" shrinkToFit="1"/>
    </xf>
    <xf numFmtId="0" fontId="27" fillId="0" borderId="3" xfId="0" applyFont="1" applyBorder="1" applyAlignment="1">
      <alignment horizontal="left" vertical="center" shrinkToFit="1"/>
    </xf>
    <xf numFmtId="164" fontId="26" fillId="0" borderId="3" xfId="2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left" vertical="center" shrinkToFit="1"/>
    </xf>
    <xf numFmtId="0" fontId="20" fillId="0" borderId="3" xfId="0" applyFont="1" applyBorder="1" applyAlignment="1">
      <alignment horizontal="left" vertical="center" wrapText="1" shrinkToFit="1"/>
    </xf>
    <xf numFmtId="166" fontId="20" fillId="0" borderId="3" xfId="2" applyNumberFormat="1" applyFont="1" applyFill="1" applyBorder="1" applyAlignment="1">
      <alignment horizontal="left" vertical="top"/>
    </xf>
    <xf numFmtId="3" fontId="20" fillId="2" borderId="5" xfId="0" applyNumberFormat="1" applyFont="1" applyFill="1" applyBorder="1" applyAlignment="1">
      <alignment horizontal="left" vertical="center"/>
    </xf>
    <xf numFmtId="0" fontId="27" fillId="0" borderId="3" xfId="0" applyFont="1" applyBorder="1" applyAlignment="1">
      <alignment vertical="center"/>
    </xf>
    <xf numFmtId="3" fontId="20" fillId="2" borderId="10" xfId="0" applyNumberFormat="1" applyFont="1" applyFill="1" applyBorder="1" applyAlignment="1">
      <alignment horizontal="left" vertical="center" shrinkToFit="1"/>
    </xf>
    <xf numFmtId="3" fontId="20" fillId="2" borderId="9" xfId="0" applyNumberFormat="1" applyFont="1" applyFill="1" applyBorder="1" applyAlignment="1">
      <alignment horizontal="center" vertical="center" shrinkToFit="1"/>
    </xf>
    <xf numFmtId="3" fontId="20" fillId="2" borderId="11" xfId="0" applyNumberFormat="1" applyFont="1" applyFill="1" applyBorder="1" applyAlignment="1">
      <alignment horizontal="left" vertical="center" shrinkToFit="1"/>
    </xf>
    <xf numFmtId="165" fontId="20" fillId="2" borderId="3" xfId="0" applyNumberFormat="1" applyFont="1" applyFill="1" applyBorder="1" applyAlignment="1">
      <alignment horizontal="left" vertical="center" shrinkToFit="1"/>
    </xf>
    <xf numFmtId="3" fontId="26" fillId="2" borderId="5" xfId="0" applyNumberFormat="1" applyFont="1" applyFill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left" vertical="center" wrapText="1" shrinkToFit="1"/>
    </xf>
    <xf numFmtId="165" fontId="20" fillId="0" borderId="3" xfId="0" applyNumberFormat="1" applyFont="1" applyBorder="1" applyAlignment="1">
      <alignment horizontal="left" vertical="center" wrapText="1" shrinkToFit="1"/>
    </xf>
    <xf numFmtId="1" fontId="26" fillId="0" borderId="3" xfId="0" applyNumberFormat="1" applyFont="1" applyBorder="1" applyAlignment="1">
      <alignment vertical="center" shrinkToFit="1"/>
    </xf>
    <xf numFmtId="164" fontId="26" fillId="2" borderId="9" xfId="2" applyNumberFormat="1" applyFont="1" applyFill="1" applyBorder="1" applyAlignment="1">
      <alignment horizontal="center" vertical="center"/>
    </xf>
    <xf numFmtId="164" fontId="26" fillId="2" borderId="12" xfId="2" applyNumberFormat="1" applyFont="1" applyFill="1" applyBorder="1" applyAlignment="1">
      <alignment horizontal="center" vertical="center"/>
    </xf>
    <xf numFmtId="164" fontId="20" fillId="2" borderId="0" xfId="0" applyNumberFormat="1" applyFont="1" applyFill="1" applyAlignment="1">
      <alignment horizontal="left" vertical="center"/>
    </xf>
    <xf numFmtId="3" fontId="20" fillId="2" borderId="5" xfId="0" applyNumberFormat="1" applyFont="1" applyFill="1" applyBorder="1" applyAlignment="1">
      <alignment horizontal="left" vertical="top"/>
    </xf>
    <xf numFmtId="165" fontId="20" fillId="0" borderId="7" xfId="0" applyNumberFormat="1" applyFont="1" applyBorder="1" applyAlignment="1">
      <alignment horizontal="left" vertical="center" shrinkToFit="1"/>
    </xf>
    <xf numFmtId="3" fontId="26" fillId="2" borderId="9" xfId="0" applyNumberFormat="1" applyFont="1" applyFill="1" applyBorder="1" applyAlignment="1">
      <alignment horizontal="left" vertical="center" shrinkToFit="1"/>
    </xf>
    <xf numFmtId="3" fontId="26" fillId="2" borderId="9" xfId="0" applyNumberFormat="1" applyFont="1" applyFill="1" applyBorder="1" applyAlignment="1">
      <alignment horizontal="left" vertical="center" wrapText="1" shrinkToFit="1"/>
    </xf>
    <xf numFmtId="3" fontId="20" fillId="2" borderId="5" xfId="0" applyNumberFormat="1" applyFont="1" applyFill="1" applyBorder="1" applyAlignment="1">
      <alignment horizontal="left" vertical="center" wrapText="1" shrinkToFit="1"/>
    </xf>
    <xf numFmtId="0" fontId="28" fillId="0" borderId="0" xfId="0" applyFont="1"/>
    <xf numFmtId="0" fontId="25" fillId="0" borderId="0" xfId="0" applyFont="1"/>
    <xf numFmtId="164" fontId="29" fillId="0" borderId="3" xfId="2" applyNumberFormat="1" applyFont="1" applyFill="1" applyBorder="1" applyAlignment="1">
      <alignment horizontal="left" vertical="center" shrinkToFit="1"/>
    </xf>
    <xf numFmtId="165" fontId="29" fillId="0" borderId="3" xfId="0" applyNumberFormat="1" applyFont="1" applyBorder="1" applyAlignment="1">
      <alignment horizontal="left" vertical="center" shrinkToFit="1"/>
    </xf>
    <xf numFmtId="1" fontId="29" fillId="0" borderId="3" xfId="0" applyNumberFormat="1" applyFont="1" applyBorder="1" applyAlignment="1">
      <alignment horizontal="left" vertical="center" shrinkToFit="1"/>
    </xf>
    <xf numFmtId="166" fontId="29" fillId="0" borderId="3" xfId="2" applyNumberFormat="1" applyFont="1" applyFill="1" applyBorder="1" applyAlignment="1">
      <alignment horizontal="left" vertical="center" shrinkToFit="1"/>
    </xf>
    <xf numFmtId="164" fontId="20" fillId="0" borderId="3" xfId="2" applyNumberFormat="1" applyFont="1" applyFill="1" applyBorder="1" applyAlignment="1">
      <alignment horizontal="left" vertical="center" wrapText="1" shrinkToFit="1"/>
    </xf>
    <xf numFmtId="3" fontId="29" fillId="0" borderId="3" xfId="0" applyNumberFormat="1" applyFont="1" applyBorder="1" applyAlignment="1">
      <alignment horizontal="left" vertical="center" shrinkToFit="1"/>
    </xf>
    <xf numFmtId="165" fontId="29" fillId="0" borderId="0" xfId="0" applyNumberFormat="1" applyFont="1" applyAlignment="1">
      <alignment horizontal="left" vertical="center" shrinkToFit="1"/>
    </xf>
    <xf numFmtId="1" fontId="30" fillId="0" borderId="3" xfId="0" applyNumberFormat="1" applyFont="1" applyBorder="1" applyAlignment="1">
      <alignment horizontal="left" vertical="center" shrinkToFit="1"/>
    </xf>
    <xf numFmtId="164" fontId="30" fillId="0" borderId="3" xfId="2" applyNumberFormat="1" applyFont="1" applyFill="1" applyBorder="1" applyAlignment="1">
      <alignment horizontal="left" vertical="center" shrinkToFit="1"/>
    </xf>
    <xf numFmtId="0" fontId="29" fillId="0" borderId="3" xfId="0" applyFont="1" applyBorder="1" applyAlignment="1">
      <alignment horizontal="left" vertical="center" shrinkToFit="1"/>
    </xf>
    <xf numFmtId="164" fontId="31" fillId="0" borderId="3" xfId="2" applyNumberFormat="1" applyFont="1" applyFill="1" applyBorder="1" applyAlignment="1">
      <alignment horizontal="center" vertical="center"/>
    </xf>
    <xf numFmtId="1" fontId="29" fillId="0" borderId="7" xfId="0" applyNumberFormat="1" applyFont="1" applyBorder="1" applyAlignment="1">
      <alignment horizontal="left" vertical="center" shrinkToFit="1"/>
    </xf>
    <xf numFmtId="166" fontId="29" fillId="0" borderId="3" xfId="2" applyNumberFormat="1" applyFont="1" applyFill="1" applyBorder="1" applyAlignment="1">
      <alignment horizontal="left" vertical="top"/>
    </xf>
    <xf numFmtId="1" fontId="29" fillId="0" borderId="0" xfId="0" applyNumberFormat="1" applyFont="1" applyAlignment="1">
      <alignment horizontal="left" vertical="center" shrinkToFit="1"/>
    </xf>
    <xf numFmtId="165" fontId="29" fillId="2" borderId="3" xfId="0" applyNumberFormat="1" applyFont="1" applyFill="1" applyBorder="1" applyAlignment="1">
      <alignment horizontal="left" vertical="center" shrinkToFit="1"/>
    </xf>
    <xf numFmtId="0" fontId="30" fillId="0" borderId="3" xfId="0" applyFont="1" applyBorder="1" applyAlignment="1">
      <alignment vertical="center"/>
    </xf>
    <xf numFmtId="0" fontId="32" fillId="0" borderId="0" xfId="0" applyFont="1"/>
    <xf numFmtId="0" fontId="33" fillId="0" borderId="0" xfId="0" applyFont="1" applyAlignment="1">
      <alignment horizontal="left" vertical="center"/>
    </xf>
    <xf numFmtId="0" fontId="34" fillId="0" borderId="2" xfId="0" applyFont="1" applyBorder="1" applyAlignment="1">
      <alignment horizontal="center" vertical="center" wrapText="1"/>
    </xf>
    <xf numFmtId="3" fontId="34" fillId="3" borderId="3" xfId="0" applyNumberFormat="1" applyFont="1" applyFill="1" applyBorder="1" applyAlignment="1">
      <alignment horizontal="center" vertical="center" wrapText="1"/>
    </xf>
    <xf numFmtId="1" fontId="31" fillId="0" borderId="3" xfId="0" applyNumberFormat="1" applyFont="1" applyBorder="1" applyAlignment="1">
      <alignment vertical="center" shrinkToFit="1"/>
    </xf>
    <xf numFmtId="164" fontId="34" fillId="0" borderId="3" xfId="2" applyNumberFormat="1" applyFont="1" applyFill="1" applyBorder="1" applyAlignment="1">
      <alignment horizontal="center" vertical="center"/>
    </xf>
    <xf numFmtId="164" fontId="29" fillId="0" borderId="3" xfId="2" applyNumberFormat="1" applyFont="1" applyFill="1" applyBorder="1" applyAlignment="1">
      <alignment horizontal="left" vertical="center" wrapText="1" shrinkToFit="1"/>
    </xf>
    <xf numFmtId="0" fontId="35" fillId="2" borderId="0" xfId="0" applyFont="1" applyFill="1" applyAlignment="1">
      <alignment horizontal="left" vertical="center"/>
    </xf>
    <xf numFmtId="16" fontId="32" fillId="0" borderId="0" xfId="0" applyNumberFormat="1" applyFont="1"/>
    <xf numFmtId="164" fontId="33" fillId="0" borderId="0" xfId="2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center" vertical="center"/>
    </xf>
    <xf numFmtId="164" fontId="36" fillId="0" borderId="3" xfId="2" applyNumberFormat="1" applyFont="1" applyFill="1" applyBorder="1" applyAlignment="1">
      <alignment vertical="center" wrapText="1"/>
    </xf>
    <xf numFmtId="3" fontId="36" fillId="2" borderId="3" xfId="0" applyNumberFormat="1" applyFont="1" applyFill="1" applyBorder="1" applyAlignment="1">
      <alignment horizontal="center" vertical="center" wrapText="1"/>
    </xf>
    <xf numFmtId="3" fontId="36" fillId="2" borderId="8" xfId="0" applyNumberFormat="1" applyFont="1" applyFill="1" applyBorder="1" applyAlignment="1">
      <alignment horizontal="left" vertical="center" wrapText="1"/>
    </xf>
    <xf numFmtId="3" fontId="36" fillId="2" borderId="5" xfId="0" applyNumberFormat="1" applyFont="1" applyFill="1" applyBorder="1" applyAlignment="1">
      <alignment horizontal="center" vertical="center" wrapText="1"/>
    </xf>
    <xf numFmtId="164" fontId="34" fillId="0" borderId="3" xfId="2" applyNumberFormat="1" applyFont="1" applyFill="1" applyBorder="1" applyAlignment="1">
      <alignment vertical="center" wrapText="1"/>
    </xf>
    <xf numFmtId="3" fontId="34" fillId="0" borderId="3" xfId="0" applyNumberFormat="1" applyFont="1" applyBorder="1" applyAlignment="1">
      <alignment horizontal="center" vertical="center" wrapText="1"/>
    </xf>
    <xf numFmtId="3" fontId="37" fillId="2" borderId="8" xfId="0" applyNumberFormat="1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 shrinkToFit="1"/>
    </xf>
    <xf numFmtId="164" fontId="35" fillId="0" borderId="3" xfId="2" applyNumberFormat="1" applyFont="1" applyFill="1" applyBorder="1" applyAlignment="1">
      <alignment horizontal="center" vertical="center"/>
    </xf>
    <xf numFmtId="164" fontId="35" fillId="0" borderId="3" xfId="2" applyNumberFormat="1" applyFont="1" applyFill="1" applyBorder="1" applyAlignment="1">
      <alignment horizontal="left" vertical="center" shrinkToFit="1"/>
    </xf>
    <xf numFmtId="3" fontId="35" fillId="2" borderId="9" xfId="0" applyNumberFormat="1" applyFont="1" applyFill="1" applyBorder="1" applyAlignment="1">
      <alignment horizontal="left" vertical="center" shrinkToFit="1"/>
    </xf>
    <xf numFmtId="3" fontId="35" fillId="2" borderId="5" xfId="0" applyNumberFormat="1" applyFont="1" applyFill="1" applyBorder="1" applyAlignment="1">
      <alignment horizontal="left" vertical="center" shrinkToFit="1"/>
    </xf>
    <xf numFmtId="164" fontId="38" fillId="0" borderId="3" xfId="2" applyNumberFormat="1" applyFont="1" applyFill="1" applyBorder="1" applyAlignment="1">
      <alignment horizontal="center" vertical="center"/>
    </xf>
    <xf numFmtId="3" fontId="29" fillId="2" borderId="9" xfId="0" applyNumberFormat="1" applyFont="1" applyFill="1" applyBorder="1" applyAlignment="1">
      <alignment horizontal="left" vertical="center" shrinkToFit="1"/>
    </xf>
    <xf numFmtId="1" fontId="35" fillId="0" borderId="3" xfId="0" applyNumberFormat="1" applyFont="1" applyBorder="1" applyAlignment="1">
      <alignment horizontal="left" vertical="center" shrinkToFit="1"/>
    </xf>
    <xf numFmtId="1" fontId="39" fillId="0" borderId="3" xfId="0" applyNumberFormat="1" applyFont="1" applyBorder="1" applyAlignment="1">
      <alignment horizontal="left" vertical="center" shrinkToFit="1"/>
    </xf>
    <xf numFmtId="165" fontId="35" fillId="0" borderId="3" xfId="0" applyNumberFormat="1" applyFont="1" applyBorder="1" applyAlignment="1">
      <alignment horizontal="left" vertical="center" shrinkToFit="1"/>
    </xf>
    <xf numFmtId="164" fontId="40" fillId="0" borderId="3" xfId="2" applyNumberFormat="1" applyFont="1" applyFill="1" applyBorder="1" applyAlignment="1">
      <alignment horizontal="center" vertical="center"/>
    </xf>
    <xf numFmtId="3" fontId="30" fillId="2" borderId="9" xfId="0" applyNumberFormat="1" applyFont="1" applyFill="1" applyBorder="1" applyAlignment="1">
      <alignment horizontal="left" vertical="center" shrinkToFit="1"/>
    </xf>
    <xf numFmtId="3" fontId="35" fillId="2" borderId="9" xfId="0" applyNumberFormat="1" applyFont="1" applyFill="1" applyBorder="1" applyAlignment="1">
      <alignment horizontal="left" vertical="center" wrapText="1" shrinkToFit="1"/>
    </xf>
    <xf numFmtId="165" fontId="39" fillId="0" borderId="3" xfId="0" applyNumberFormat="1" applyFont="1" applyBorder="1" applyAlignment="1">
      <alignment horizontal="left" vertical="center" shrinkToFit="1"/>
    </xf>
    <xf numFmtId="3" fontId="29" fillId="2" borderId="10" xfId="0" applyNumberFormat="1" applyFont="1" applyFill="1" applyBorder="1" applyAlignment="1">
      <alignment horizontal="left" vertical="center" shrinkToFit="1"/>
    </xf>
    <xf numFmtId="3" fontId="29" fillId="2" borderId="9" xfId="0" applyNumberFormat="1" applyFont="1" applyFill="1" applyBorder="1" applyAlignment="1">
      <alignment horizontal="center" vertical="center" shrinkToFit="1"/>
    </xf>
    <xf numFmtId="3" fontId="29" fillId="2" borderId="11" xfId="0" applyNumberFormat="1" applyFont="1" applyFill="1" applyBorder="1" applyAlignment="1">
      <alignment horizontal="left" vertical="center" shrinkToFit="1"/>
    </xf>
    <xf numFmtId="3" fontId="35" fillId="2" borderId="13" xfId="0" applyNumberFormat="1" applyFont="1" applyFill="1" applyBorder="1" applyAlignment="1">
      <alignment horizontal="left" vertical="center" shrinkToFit="1"/>
    </xf>
    <xf numFmtId="3" fontId="31" fillId="2" borderId="9" xfId="0" applyNumberFormat="1" applyFont="1" applyFill="1" applyBorder="1" applyAlignment="1">
      <alignment horizontal="left" vertical="center" shrinkToFit="1"/>
    </xf>
    <xf numFmtId="164" fontId="34" fillId="2" borderId="9" xfId="2" applyNumberFormat="1" applyFont="1" applyFill="1" applyBorder="1" applyAlignment="1">
      <alignment horizontal="left" vertical="center"/>
    </xf>
    <xf numFmtId="164" fontId="34" fillId="2" borderId="12" xfId="2" applyNumberFormat="1" applyFont="1" applyFill="1" applyBorder="1" applyAlignment="1">
      <alignment horizontal="center" vertical="center"/>
    </xf>
    <xf numFmtId="164" fontId="35" fillId="2" borderId="0" xfId="0" applyNumberFormat="1" applyFont="1" applyFill="1" applyAlignment="1">
      <alignment horizontal="left" vertical="center"/>
    </xf>
    <xf numFmtId="164" fontId="22" fillId="0" borderId="0" xfId="1" applyNumberFormat="1" applyFont="1" applyFill="1" applyBorder="1" applyAlignment="1">
      <alignment horizontal="left" vertical="center"/>
    </xf>
    <xf numFmtId="3" fontId="36" fillId="2" borderId="8" xfId="0" applyNumberFormat="1" applyFont="1" applyFill="1" applyBorder="1" applyAlignment="1">
      <alignment horizontal="center" vertical="center" wrapText="1"/>
    </xf>
    <xf numFmtId="1" fontId="36" fillId="0" borderId="3" xfId="0" applyNumberFormat="1" applyFont="1" applyBorder="1" applyAlignment="1">
      <alignment vertical="center" shrinkToFit="1"/>
    </xf>
    <xf numFmtId="164" fontId="36" fillId="0" borderId="3" xfId="2" applyNumberFormat="1" applyFont="1" applyFill="1" applyBorder="1" applyAlignment="1">
      <alignment horizontal="center" vertical="center"/>
    </xf>
    <xf numFmtId="165" fontId="27" fillId="0" borderId="7" xfId="0" applyNumberFormat="1" applyFont="1" applyBorder="1" applyAlignment="1">
      <alignment horizontal="left" vertical="center" shrinkToFit="1"/>
    </xf>
    <xf numFmtId="0" fontId="19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164" fontId="20" fillId="2" borderId="0" xfId="1" applyNumberFormat="1" applyFont="1" applyFill="1" applyBorder="1" applyAlignment="1">
      <alignment horizontal="center" vertical="center"/>
    </xf>
    <xf numFmtId="16" fontId="25" fillId="2" borderId="0" xfId="0" applyNumberFormat="1" applyFont="1" applyFill="1"/>
    <xf numFmtId="164" fontId="19" fillId="2" borderId="0" xfId="1" applyNumberFormat="1" applyFont="1" applyFill="1" applyBorder="1" applyAlignment="1">
      <alignment horizontal="center" vertical="center"/>
    </xf>
    <xf numFmtId="164" fontId="26" fillId="2" borderId="3" xfId="2" applyNumberFormat="1" applyFont="1" applyFill="1" applyBorder="1" applyAlignment="1">
      <alignment vertical="center" wrapText="1"/>
    </xf>
    <xf numFmtId="3" fontId="26" fillId="2" borderId="3" xfId="0" applyNumberFormat="1" applyFont="1" applyFill="1" applyBorder="1" applyAlignment="1">
      <alignment horizontal="center" vertical="center" wrapText="1"/>
    </xf>
    <xf numFmtId="164" fontId="34" fillId="2" borderId="3" xfId="2" applyNumberFormat="1" applyFont="1" applyFill="1" applyBorder="1" applyAlignment="1">
      <alignment vertical="center" wrapText="1"/>
    </xf>
    <xf numFmtId="3" fontId="34" fillId="2" borderId="3" xfId="0" applyNumberFormat="1" applyFont="1" applyFill="1" applyBorder="1" applyAlignment="1">
      <alignment horizontal="center" vertical="center" wrapText="1"/>
    </xf>
    <xf numFmtId="164" fontId="20" fillId="2" borderId="3" xfId="2" applyNumberFormat="1" applyFont="1" applyFill="1" applyBorder="1" applyAlignment="1">
      <alignment horizontal="center" vertical="center"/>
    </xf>
    <xf numFmtId="164" fontId="20" fillId="2" borderId="3" xfId="1" applyNumberFormat="1" applyFont="1" applyFill="1" applyBorder="1" applyAlignment="1">
      <alignment horizontal="left" vertical="center" shrinkToFit="1"/>
    </xf>
    <xf numFmtId="164" fontId="38" fillId="2" borderId="3" xfId="2" applyNumberFormat="1" applyFont="1" applyFill="1" applyBorder="1" applyAlignment="1">
      <alignment horizontal="center" vertical="center"/>
    </xf>
    <xf numFmtId="164" fontId="29" fillId="2" borderId="3" xfId="1" applyNumberFormat="1" applyFont="1" applyFill="1" applyBorder="1" applyAlignment="1">
      <alignment horizontal="left" vertical="center" shrinkToFit="1"/>
    </xf>
    <xf numFmtId="3" fontId="27" fillId="2" borderId="3" xfId="0" applyNumberFormat="1" applyFont="1" applyFill="1" applyBorder="1"/>
    <xf numFmtId="1" fontId="29" fillId="2" borderId="3" xfId="0" applyNumberFormat="1" applyFont="1" applyFill="1" applyBorder="1" applyAlignment="1">
      <alignment horizontal="left" vertical="center" shrinkToFit="1"/>
    </xf>
    <xf numFmtId="166" fontId="29" fillId="2" borderId="3" xfId="1" applyNumberFormat="1" applyFont="1" applyFill="1" applyBorder="1" applyAlignment="1">
      <alignment horizontal="left" vertical="center" shrinkToFit="1"/>
    </xf>
    <xf numFmtId="1" fontId="20" fillId="2" borderId="3" xfId="0" applyNumberFormat="1" applyFont="1" applyFill="1" applyBorder="1" applyAlignment="1">
      <alignment horizontal="left" vertical="center" shrinkToFit="1"/>
    </xf>
    <xf numFmtId="165" fontId="27" fillId="2" borderId="3" xfId="0" applyNumberFormat="1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left" vertical="center" shrinkToFit="1"/>
    </xf>
    <xf numFmtId="1" fontId="29" fillId="2" borderId="0" xfId="0" applyNumberFormat="1" applyFont="1" applyFill="1" applyAlignment="1">
      <alignment horizontal="left" vertical="center" shrinkToFit="1"/>
    </xf>
    <xf numFmtId="3" fontId="27" fillId="2" borderId="3" xfId="0" applyNumberFormat="1" applyFont="1" applyFill="1" applyBorder="1" applyAlignment="1">
      <alignment horizontal="left" vertical="center" shrinkToFit="1"/>
    </xf>
    <xf numFmtId="165" fontId="29" fillId="2" borderId="0" xfId="0" applyNumberFormat="1" applyFont="1" applyFill="1" applyAlignment="1">
      <alignment horizontal="left" vertical="center" shrinkToFit="1"/>
    </xf>
    <xf numFmtId="1" fontId="30" fillId="2" borderId="3" xfId="0" applyNumberFormat="1" applyFont="1" applyFill="1" applyBorder="1" applyAlignment="1">
      <alignment horizontal="left" vertical="center" shrinkToFit="1"/>
    </xf>
    <xf numFmtId="164" fontId="40" fillId="2" borderId="3" xfId="2" applyNumberFormat="1" applyFont="1" applyFill="1" applyBorder="1" applyAlignment="1">
      <alignment horizontal="center" vertical="center"/>
    </xf>
    <xf numFmtId="164" fontId="30" fillId="2" borderId="3" xfId="1" applyNumberFormat="1" applyFont="1" applyFill="1" applyBorder="1" applyAlignment="1">
      <alignment horizontal="left" vertical="center" shrinkToFit="1"/>
    </xf>
    <xf numFmtId="0" fontId="29" fillId="2" borderId="3" xfId="0" applyFont="1" applyFill="1" applyBorder="1" applyAlignment="1">
      <alignment horizontal="left" vertical="center" shrinkToFit="1"/>
    </xf>
    <xf numFmtId="0" fontId="27" fillId="2" borderId="3" xfId="0" applyFont="1" applyFill="1" applyBorder="1" applyAlignment="1">
      <alignment horizontal="left" vertical="center" shrinkToFit="1"/>
    </xf>
    <xf numFmtId="0" fontId="20" fillId="2" borderId="3" xfId="0" applyFont="1" applyFill="1" applyBorder="1" applyAlignment="1">
      <alignment horizontal="left" vertical="center" shrinkToFit="1"/>
    </xf>
    <xf numFmtId="1" fontId="27" fillId="2" borderId="3" xfId="0" applyNumberFormat="1" applyFont="1" applyFill="1" applyBorder="1" applyAlignment="1">
      <alignment horizontal="left" vertical="center" shrinkToFit="1"/>
    </xf>
    <xf numFmtId="164" fontId="31" fillId="2" borderId="3" xfId="1" applyNumberFormat="1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left" vertical="center" shrinkToFit="1"/>
    </xf>
    <xf numFmtId="165" fontId="27" fillId="2" borderId="7" xfId="0" applyNumberFormat="1" applyFont="1" applyFill="1" applyBorder="1" applyAlignment="1">
      <alignment horizontal="left" vertical="center" shrinkToFit="1"/>
    </xf>
    <xf numFmtId="1" fontId="29" fillId="2" borderId="7" xfId="0" applyNumberFormat="1" applyFont="1" applyFill="1" applyBorder="1" applyAlignment="1">
      <alignment horizontal="left" vertical="center" shrinkToFit="1"/>
    </xf>
    <xf numFmtId="166" fontId="20" fillId="2" borderId="3" xfId="1" applyNumberFormat="1" applyFont="1" applyFill="1" applyBorder="1" applyAlignment="1">
      <alignment horizontal="left" vertical="center" shrinkToFit="1"/>
    </xf>
    <xf numFmtId="0" fontId="20" fillId="2" borderId="3" xfId="0" applyFont="1" applyFill="1" applyBorder="1" applyAlignment="1">
      <alignment horizontal="left" vertical="center" wrapText="1" shrinkToFit="1"/>
    </xf>
    <xf numFmtId="166" fontId="29" fillId="2" borderId="3" xfId="1" applyNumberFormat="1" applyFont="1" applyFill="1" applyBorder="1" applyAlignment="1">
      <alignment horizontal="left" vertical="top"/>
    </xf>
    <xf numFmtId="0" fontId="27" fillId="2" borderId="0" xfId="0" applyFont="1" applyFill="1" applyAlignment="1">
      <alignment horizontal="left" vertical="center"/>
    </xf>
    <xf numFmtId="1" fontId="20" fillId="2" borderId="3" xfId="0" applyNumberFormat="1" applyFont="1" applyFill="1" applyBorder="1" applyAlignment="1">
      <alignment horizontal="left" vertical="center" wrapText="1" shrinkToFit="1"/>
    </xf>
    <xf numFmtId="165" fontId="20" fillId="2" borderId="3" xfId="0" applyNumberFormat="1" applyFont="1" applyFill="1" applyBorder="1" applyAlignment="1">
      <alignment horizontal="left" vertical="center" wrapText="1" shrinkToFit="1"/>
    </xf>
    <xf numFmtId="1" fontId="26" fillId="2" borderId="3" xfId="0" applyNumberFormat="1" applyFont="1" applyFill="1" applyBorder="1" applyAlignment="1">
      <alignment vertical="center" shrinkToFit="1"/>
    </xf>
    <xf numFmtId="164" fontId="26" fillId="2" borderId="3" xfId="1" applyNumberFormat="1" applyFont="1" applyFill="1" applyBorder="1" applyAlignment="1">
      <alignment horizontal="center" vertical="center"/>
    </xf>
    <xf numFmtId="164" fontId="29" fillId="0" borderId="3" xfId="1" applyNumberFormat="1" applyFont="1" applyFill="1" applyBorder="1" applyAlignment="1">
      <alignment horizontal="left" vertical="center" shrinkToFit="1"/>
    </xf>
    <xf numFmtId="166" fontId="29" fillId="0" borderId="3" xfId="1" applyNumberFormat="1" applyFont="1" applyFill="1" applyBorder="1" applyAlignment="1">
      <alignment horizontal="left" vertical="center" shrinkToFit="1"/>
    </xf>
    <xf numFmtId="164" fontId="29" fillId="0" borderId="3" xfId="1" applyNumberFormat="1" applyFont="1" applyFill="1" applyBorder="1" applyAlignment="1">
      <alignment horizontal="left" vertical="center" wrapText="1" shrinkToFit="1"/>
    </xf>
    <xf numFmtId="164" fontId="30" fillId="0" borderId="3" xfId="1" applyNumberFormat="1" applyFont="1" applyFill="1" applyBorder="1" applyAlignment="1">
      <alignment horizontal="left" vertical="center" shrinkToFit="1"/>
    </xf>
    <xf numFmtId="164" fontId="31" fillId="0" borderId="3" xfId="1" applyNumberFormat="1" applyFont="1" applyFill="1" applyBorder="1" applyAlignment="1">
      <alignment horizontal="center" vertical="center"/>
    </xf>
    <xf numFmtId="166" fontId="29" fillId="0" borderId="3" xfId="1" applyNumberFormat="1" applyFont="1" applyFill="1" applyBorder="1" applyAlignment="1">
      <alignment horizontal="left" vertical="top"/>
    </xf>
    <xf numFmtId="164" fontId="34" fillId="0" borderId="3" xfId="1" applyNumberFormat="1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3" fontId="3" fillId="2" borderId="9" xfId="0" applyNumberFormat="1" applyFont="1" applyFill="1" applyBorder="1" applyAlignment="1">
      <alignment horizontal="left" vertical="center" shrinkToFit="1"/>
    </xf>
    <xf numFmtId="3" fontId="3" fillId="2" borderId="5" xfId="0" applyNumberFormat="1" applyFont="1" applyFill="1" applyBorder="1" applyAlignment="1">
      <alignment horizontal="left" vertical="center" shrinkToFit="1"/>
    </xf>
    <xf numFmtId="3" fontId="3" fillId="2" borderId="5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shrinkToFit="1"/>
    </xf>
    <xf numFmtId="165" fontId="3" fillId="0" borderId="0" xfId="0" applyNumberFormat="1" applyFont="1" applyAlignment="1">
      <alignment horizontal="left" vertical="center" shrinkToFit="1"/>
    </xf>
    <xf numFmtId="3" fontId="3" fillId="5" borderId="5" xfId="0" applyNumberFormat="1" applyFont="1" applyFill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166" fontId="3" fillId="0" borderId="3" xfId="1" applyNumberFormat="1" applyFont="1" applyFill="1" applyBorder="1" applyAlignment="1">
      <alignment horizontal="left" vertical="top"/>
    </xf>
    <xf numFmtId="165" fontId="3" fillId="2" borderId="3" xfId="0" applyNumberFormat="1" applyFont="1" applyFill="1" applyBorder="1" applyAlignment="1">
      <alignment horizontal="left" vertical="center" shrinkToFit="1"/>
    </xf>
    <xf numFmtId="3" fontId="13" fillId="2" borderId="5" xfId="0" applyNumberFormat="1" applyFont="1" applyFill="1" applyBorder="1" applyAlignment="1">
      <alignment horizontal="left" vertical="center" shrinkToFit="1"/>
    </xf>
    <xf numFmtId="0" fontId="13" fillId="0" borderId="3" xfId="0" applyFont="1" applyBorder="1" applyAlignment="1">
      <alignment vertical="center"/>
    </xf>
    <xf numFmtId="164" fontId="9" fillId="2" borderId="9" xfId="2" applyNumberFormat="1" applyFont="1" applyFill="1" applyBorder="1" applyAlignment="1">
      <alignment horizontal="center" vertical="center"/>
    </xf>
    <xf numFmtId="164" fontId="9" fillId="2" borderId="12" xfId="2" applyNumberFormat="1" applyFont="1" applyFill="1" applyBorder="1" applyAlignment="1">
      <alignment horizontal="center" vertical="center"/>
    </xf>
    <xf numFmtId="16" fontId="8" fillId="0" borderId="0" xfId="0" applyNumberFormat="1" applyFont="1"/>
    <xf numFmtId="0" fontId="43" fillId="0" borderId="0" xfId="0" applyFont="1"/>
    <xf numFmtId="0" fontId="44" fillId="0" borderId="0" xfId="0" applyFont="1" applyAlignment="1">
      <alignment horizontal="left" vertical="center"/>
    </xf>
    <xf numFmtId="3" fontId="10" fillId="4" borderId="3" xfId="0" applyNumberFormat="1" applyFont="1" applyFill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left" vertical="center" shrinkToFit="1"/>
    </xf>
    <xf numFmtId="164" fontId="17" fillId="0" borderId="3" xfId="1" applyNumberFormat="1" applyFont="1" applyFill="1" applyBorder="1" applyAlignment="1">
      <alignment horizontal="left" vertical="center" shrinkToFit="1"/>
    </xf>
    <xf numFmtId="1" fontId="18" fillId="0" borderId="3" xfId="0" applyNumberFormat="1" applyFont="1" applyBorder="1" applyAlignment="1">
      <alignment vertical="center" shrinkToFit="1"/>
    </xf>
    <xf numFmtId="164" fontId="10" fillId="0" borderId="3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64" fontId="45" fillId="0" borderId="3" xfId="1" applyNumberFormat="1" applyFont="1" applyFill="1" applyBorder="1" applyAlignment="1">
      <alignment horizontal="left" vertical="center" wrapText="1" shrinkToFit="1"/>
    </xf>
    <xf numFmtId="164" fontId="15" fillId="0" borderId="3" xfId="1" applyNumberFormat="1" applyFont="1" applyFill="1" applyBorder="1" applyAlignment="1">
      <alignment horizontal="left" vertical="center" wrapText="1" shrinkToFit="1"/>
    </xf>
    <xf numFmtId="164" fontId="46" fillId="0" borderId="0" xfId="1" applyNumberFormat="1" applyFont="1"/>
    <xf numFmtId="0" fontId="46" fillId="0" borderId="0" xfId="0" applyFont="1" applyAlignment="1">
      <alignment horizontal="center"/>
    </xf>
    <xf numFmtId="164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0" fontId="46" fillId="0" borderId="0" xfId="0" applyFont="1"/>
    <xf numFmtId="0" fontId="26" fillId="2" borderId="2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4" fontId="1" fillId="0" borderId="0" xfId="1" applyNumberFormat="1" applyFont="1"/>
    <xf numFmtId="43" fontId="0" fillId="0" borderId="0" xfId="0" applyNumberFormat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11"/>
  <sheetViews>
    <sheetView workbookViewId="0">
      <selection activeCell="K44" sqref="K44"/>
    </sheetView>
  </sheetViews>
  <sheetFormatPr defaultColWidth="9" defaultRowHeight="15"/>
  <cols>
    <col min="1" max="1" width="44.140625" customWidth="1"/>
    <col min="2" max="2" width="11.28515625" customWidth="1"/>
    <col min="3" max="3" width="17.28515625" customWidth="1"/>
    <col min="4" max="4" width="21.42578125" customWidth="1"/>
  </cols>
  <sheetData>
    <row r="1" spans="1:4">
      <c r="A1" s="143" t="s">
        <v>0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28" t="s">
        <v>5</v>
      </c>
      <c r="B3" s="234">
        <v>10</v>
      </c>
      <c r="C3" s="234">
        <v>8000</v>
      </c>
      <c r="D3" s="234">
        <f>B3*C3</f>
        <v>80000</v>
      </c>
    </row>
    <row r="4" spans="1:4" ht="18.75" hidden="1">
      <c r="A4" s="83" t="s">
        <v>6</v>
      </c>
      <c r="B4" s="234"/>
      <c r="C4" s="234"/>
      <c r="D4" s="234">
        <f t="shared" ref="D4:D67" si="0">B4*C4</f>
        <v>0</v>
      </c>
    </row>
    <row r="5" spans="1:4" ht="18.75" hidden="1">
      <c r="A5" s="128" t="s">
        <v>7</v>
      </c>
      <c r="B5" s="234"/>
      <c r="C5" s="234"/>
      <c r="D5" s="234">
        <f t="shared" si="0"/>
        <v>0</v>
      </c>
    </row>
    <row r="6" spans="1:4" ht="18.75" hidden="1">
      <c r="A6" s="128" t="s">
        <v>8</v>
      </c>
      <c r="B6" s="234"/>
      <c r="C6" s="234"/>
      <c r="D6" s="234">
        <f t="shared" si="0"/>
        <v>0</v>
      </c>
    </row>
    <row r="7" spans="1:4" ht="18.75" hidden="1">
      <c r="A7" s="128" t="s">
        <v>9</v>
      </c>
      <c r="B7" s="234"/>
      <c r="C7" s="234"/>
      <c r="D7" s="234">
        <f t="shared" si="0"/>
        <v>0</v>
      </c>
    </row>
    <row r="8" spans="1:4" ht="18.75" hidden="1">
      <c r="A8" s="89" t="s">
        <v>10</v>
      </c>
      <c r="B8" s="234"/>
      <c r="C8" s="234"/>
      <c r="D8" s="234">
        <f t="shared" si="0"/>
        <v>0</v>
      </c>
    </row>
    <row r="9" spans="1:4" ht="18.75" hidden="1">
      <c r="A9" s="129" t="s">
        <v>11</v>
      </c>
      <c r="B9" s="234"/>
      <c r="C9" s="234"/>
      <c r="D9" s="234">
        <f t="shared" si="0"/>
        <v>0</v>
      </c>
    </row>
    <row r="10" spans="1:4" ht="18.75" hidden="1">
      <c r="A10" s="128" t="s">
        <v>12</v>
      </c>
      <c r="B10" s="235"/>
      <c r="C10" s="235"/>
      <c r="D10" s="234">
        <f t="shared" si="0"/>
        <v>0</v>
      </c>
    </row>
    <row r="11" spans="1:4" ht="18.75" hidden="1">
      <c r="A11" s="128" t="s">
        <v>13</v>
      </c>
      <c r="B11" s="235"/>
      <c r="C11" s="235"/>
      <c r="D11" s="234">
        <f t="shared" si="0"/>
        <v>0</v>
      </c>
    </row>
    <row r="12" spans="1:4" ht="18.75" hidden="1">
      <c r="A12" s="128" t="s">
        <v>14</v>
      </c>
      <c r="B12" s="235"/>
      <c r="C12" s="235"/>
      <c r="D12" s="234">
        <f t="shared" si="0"/>
        <v>0</v>
      </c>
    </row>
    <row r="13" spans="1:4" ht="18.75" hidden="1">
      <c r="A13" s="129" t="s">
        <v>15</v>
      </c>
      <c r="B13" s="234"/>
      <c r="C13" s="234"/>
      <c r="D13" s="234">
        <f t="shared" si="0"/>
        <v>0</v>
      </c>
    </row>
    <row r="14" spans="1:4" ht="18.75">
      <c r="A14" s="129" t="s">
        <v>16</v>
      </c>
      <c r="B14" s="234">
        <v>6</v>
      </c>
      <c r="C14" s="234">
        <v>6000</v>
      </c>
      <c r="D14" s="234">
        <f t="shared" si="0"/>
        <v>36000</v>
      </c>
    </row>
    <row r="15" spans="1:4" ht="18.75" hidden="1">
      <c r="A15" s="129" t="s">
        <v>17</v>
      </c>
      <c r="B15" s="235"/>
      <c r="C15" s="235"/>
      <c r="D15" s="234">
        <f t="shared" si="0"/>
        <v>0</v>
      </c>
    </row>
    <row r="16" spans="1:4" ht="18.75" hidden="1">
      <c r="A16" s="90" t="s">
        <v>18</v>
      </c>
      <c r="B16" s="234"/>
      <c r="C16" s="234"/>
      <c r="D16" s="234">
        <f t="shared" si="0"/>
        <v>0</v>
      </c>
    </row>
    <row r="17" spans="1:4" ht="18.75" hidden="1">
      <c r="A17" s="83" t="s">
        <v>19</v>
      </c>
      <c r="B17" s="234"/>
      <c r="C17" s="234"/>
      <c r="D17" s="234">
        <f t="shared" si="0"/>
        <v>0</v>
      </c>
    </row>
    <row r="18" spans="1:4" ht="18.75" hidden="1">
      <c r="A18" s="90" t="s">
        <v>20</v>
      </c>
      <c r="B18" s="234"/>
      <c r="C18" s="234"/>
      <c r="D18" s="234">
        <f t="shared" si="0"/>
        <v>0</v>
      </c>
    </row>
    <row r="19" spans="1:4" ht="18.75" hidden="1">
      <c r="A19" s="129" t="s">
        <v>21</v>
      </c>
      <c r="B19" s="234"/>
      <c r="C19" s="234"/>
      <c r="D19" s="234">
        <f t="shared" si="0"/>
        <v>0</v>
      </c>
    </row>
    <row r="20" spans="1:4" ht="18.75" hidden="1">
      <c r="A20" s="129" t="s">
        <v>22</v>
      </c>
      <c r="B20" s="234"/>
      <c r="C20" s="234"/>
      <c r="D20" s="234">
        <f t="shared" si="0"/>
        <v>0</v>
      </c>
    </row>
    <row r="21" spans="1:4" ht="18.75" hidden="1">
      <c r="A21" s="129" t="s">
        <v>23</v>
      </c>
      <c r="B21" s="234"/>
      <c r="C21" s="234"/>
      <c r="D21" s="234">
        <f t="shared" si="0"/>
        <v>0</v>
      </c>
    </row>
    <row r="22" spans="1:4" ht="18.75" hidden="1">
      <c r="A22" s="83" t="s">
        <v>24</v>
      </c>
      <c r="B22" s="234"/>
      <c r="C22" s="234"/>
      <c r="D22" s="234">
        <f t="shared" si="0"/>
        <v>0</v>
      </c>
    </row>
    <row r="23" spans="1:4" ht="18.75">
      <c r="A23" s="129" t="s">
        <v>25</v>
      </c>
      <c r="B23" s="234">
        <v>140</v>
      </c>
      <c r="C23" s="234">
        <v>30000</v>
      </c>
      <c r="D23" s="234">
        <f t="shared" si="0"/>
        <v>4200000</v>
      </c>
    </row>
    <row r="24" spans="1:4" ht="18.75" hidden="1">
      <c r="A24" s="129" t="s">
        <v>26</v>
      </c>
      <c r="B24" s="234"/>
      <c r="C24" s="234"/>
      <c r="D24" s="234">
        <f t="shared" si="0"/>
        <v>0</v>
      </c>
    </row>
    <row r="25" spans="1:4" ht="18.75" hidden="1">
      <c r="A25" s="129" t="s">
        <v>27</v>
      </c>
      <c r="B25" s="234"/>
      <c r="C25" s="234"/>
      <c r="D25" s="234">
        <f t="shared" si="0"/>
        <v>0</v>
      </c>
    </row>
    <row r="26" spans="1:4" ht="18.75" hidden="1">
      <c r="A26" s="129" t="s">
        <v>28</v>
      </c>
      <c r="B26" s="234"/>
      <c r="C26" s="234"/>
      <c r="D26" s="234">
        <f t="shared" si="0"/>
        <v>0</v>
      </c>
    </row>
    <row r="27" spans="1:4" ht="18.75" hidden="1">
      <c r="A27" s="129" t="s">
        <v>29</v>
      </c>
      <c r="B27" s="234"/>
      <c r="C27" s="234"/>
      <c r="D27" s="234">
        <f t="shared" si="0"/>
        <v>0</v>
      </c>
    </row>
    <row r="28" spans="1:4" ht="18.75">
      <c r="A28" s="129" t="s">
        <v>30</v>
      </c>
      <c r="B28" s="234">
        <v>4</v>
      </c>
      <c r="C28" s="234">
        <v>38000</v>
      </c>
      <c r="D28" s="234">
        <f t="shared" si="0"/>
        <v>152000</v>
      </c>
    </row>
    <row r="29" spans="1:4" ht="18.75" hidden="1">
      <c r="A29" s="129" t="s">
        <v>31</v>
      </c>
      <c r="B29" s="234"/>
      <c r="C29" s="234"/>
      <c r="D29" s="234">
        <f t="shared" si="0"/>
        <v>0</v>
      </c>
    </row>
    <row r="30" spans="1:4" ht="18.75" hidden="1">
      <c r="A30" s="129" t="s">
        <v>32</v>
      </c>
      <c r="B30" s="234"/>
      <c r="C30" s="234"/>
      <c r="D30" s="234">
        <f t="shared" si="0"/>
        <v>0</v>
      </c>
    </row>
    <row r="31" spans="1:4" ht="18.75" hidden="1">
      <c r="A31" s="129" t="s">
        <v>33</v>
      </c>
      <c r="B31" s="234"/>
      <c r="C31" s="234"/>
      <c r="D31" s="234">
        <f t="shared" si="0"/>
        <v>0</v>
      </c>
    </row>
    <row r="32" spans="1:4" ht="18.75">
      <c r="A32" s="129" t="s">
        <v>34</v>
      </c>
      <c r="B32" s="234">
        <v>45</v>
      </c>
      <c r="C32" s="234">
        <v>27000</v>
      </c>
      <c r="D32" s="234">
        <f t="shared" si="0"/>
        <v>1215000</v>
      </c>
    </row>
    <row r="33" spans="1:4" ht="18.75" hidden="1">
      <c r="A33" s="129" t="s">
        <v>35</v>
      </c>
      <c r="B33" s="234"/>
      <c r="C33" s="234"/>
      <c r="D33" s="234">
        <f t="shared" si="0"/>
        <v>0</v>
      </c>
    </row>
    <row r="34" spans="1:4" ht="18.75" hidden="1">
      <c r="A34" s="129" t="s">
        <v>36</v>
      </c>
      <c r="B34" s="234"/>
      <c r="C34" s="234"/>
      <c r="D34" s="234">
        <f t="shared" si="0"/>
        <v>0</v>
      </c>
    </row>
    <row r="35" spans="1:4" ht="18.75">
      <c r="A35" s="129" t="s">
        <v>37</v>
      </c>
      <c r="B35" s="234">
        <f>40+40+15+12</f>
        <v>107</v>
      </c>
      <c r="C35" s="234">
        <v>12000</v>
      </c>
      <c r="D35" s="234">
        <f t="shared" si="0"/>
        <v>1284000</v>
      </c>
    </row>
    <row r="36" spans="1:4" ht="18.75" hidden="1">
      <c r="A36" s="92" t="s">
        <v>38</v>
      </c>
      <c r="B36" s="234"/>
      <c r="C36" s="234"/>
      <c r="D36" s="234">
        <f t="shared" si="0"/>
        <v>0</v>
      </c>
    </row>
    <row r="37" spans="1:4" ht="18.75" hidden="1">
      <c r="A37" s="129" t="s">
        <v>39</v>
      </c>
      <c r="B37" s="234"/>
      <c r="C37" s="234"/>
      <c r="D37" s="234">
        <f t="shared" si="0"/>
        <v>0</v>
      </c>
    </row>
    <row r="38" spans="1:4" ht="18.75" hidden="1">
      <c r="A38" s="128" t="s">
        <v>40</v>
      </c>
      <c r="B38" s="234"/>
      <c r="C38" s="234"/>
      <c r="D38" s="234">
        <f t="shared" si="0"/>
        <v>0</v>
      </c>
    </row>
    <row r="39" spans="1:4" ht="18.75" hidden="1">
      <c r="A39" s="129" t="s">
        <v>41</v>
      </c>
      <c r="B39" s="234"/>
      <c r="C39" s="234"/>
      <c r="D39" s="234">
        <f t="shared" si="0"/>
        <v>0</v>
      </c>
    </row>
    <row r="40" spans="1:4" ht="18.75">
      <c r="A40" s="129" t="s">
        <v>42</v>
      </c>
      <c r="B40" s="234">
        <v>10</v>
      </c>
      <c r="C40" s="234">
        <v>24000</v>
      </c>
      <c r="D40" s="234">
        <f t="shared" si="0"/>
        <v>240000</v>
      </c>
    </row>
    <row r="41" spans="1:4" ht="18.75" hidden="1">
      <c r="A41" s="132" t="s">
        <v>43</v>
      </c>
      <c r="B41" s="234"/>
      <c r="C41" s="234"/>
      <c r="D41" s="234">
        <f t="shared" si="0"/>
        <v>0</v>
      </c>
    </row>
    <row r="42" spans="1:4" ht="18.75">
      <c r="A42" s="129" t="s">
        <v>44</v>
      </c>
      <c r="B42" s="234">
        <f>10+30</f>
        <v>40</v>
      </c>
      <c r="C42" s="234">
        <v>12000</v>
      </c>
      <c r="D42" s="234">
        <f t="shared" si="0"/>
        <v>480000</v>
      </c>
    </row>
    <row r="43" spans="1:4" ht="18.75">
      <c r="A43" s="129" t="s">
        <v>45</v>
      </c>
      <c r="B43" s="234">
        <f>10+70</f>
        <v>80</v>
      </c>
      <c r="C43" s="234">
        <v>15000</v>
      </c>
      <c r="D43" s="234">
        <f t="shared" si="0"/>
        <v>1200000</v>
      </c>
    </row>
    <row r="44" spans="1:4" ht="18.75">
      <c r="A44" s="129" t="s">
        <v>46</v>
      </c>
      <c r="B44" s="234">
        <v>40</v>
      </c>
      <c r="C44" s="234">
        <v>15000</v>
      </c>
      <c r="D44" s="234">
        <f t="shared" si="0"/>
        <v>600000</v>
      </c>
    </row>
    <row r="45" spans="1:4" ht="18.75" hidden="1">
      <c r="A45" s="129" t="s">
        <v>47</v>
      </c>
      <c r="B45" s="234"/>
      <c r="C45" s="234"/>
      <c r="D45" s="234">
        <f t="shared" si="0"/>
        <v>0</v>
      </c>
    </row>
    <row r="46" spans="1:4" ht="18.75" hidden="1">
      <c r="A46" s="129" t="s">
        <v>48</v>
      </c>
      <c r="B46" s="234"/>
      <c r="C46" s="234"/>
      <c r="D46" s="234">
        <f t="shared" si="0"/>
        <v>0</v>
      </c>
    </row>
    <row r="47" spans="1:4" ht="18.75" hidden="1">
      <c r="A47" s="140" t="s">
        <v>49</v>
      </c>
      <c r="B47" s="234"/>
      <c r="C47" s="234"/>
      <c r="D47" s="234">
        <f t="shared" si="0"/>
        <v>0</v>
      </c>
    </row>
    <row r="48" spans="1:4" ht="18.75" hidden="1">
      <c r="A48" s="92" t="s">
        <v>50</v>
      </c>
      <c r="B48" s="234"/>
      <c r="C48" s="234"/>
      <c r="D48" s="234">
        <f t="shared" si="0"/>
        <v>0</v>
      </c>
    </row>
    <row r="49" spans="1:4" ht="18.75" hidden="1">
      <c r="A49" s="83" t="s">
        <v>51</v>
      </c>
      <c r="B49" s="234"/>
      <c r="C49" s="234"/>
      <c r="D49" s="234">
        <f t="shared" si="0"/>
        <v>0</v>
      </c>
    </row>
    <row r="50" spans="1:4" ht="18.75" hidden="1">
      <c r="A50" s="129" t="s">
        <v>52</v>
      </c>
      <c r="B50" s="234"/>
      <c r="C50" s="234"/>
      <c r="D50" s="234">
        <f t="shared" si="0"/>
        <v>0</v>
      </c>
    </row>
    <row r="51" spans="1:4" ht="18.75" hidden="1">
      <c r="A51" s="129" t="s">
        <v>53</v>
      </c>
      <c r="B51" s="234"/>
      <c r="C51" s="234"/>
      <c r="D51" s="234">
        <f t="shared" si="0"/>
        <v>0</v>
      </c>
    </row>
    <row r="52" spans="1:4" ht="18.75">
      <c r="A52" s="129" t="s">
        <v>54</v>
      </c>
      <c r="B52" s="234">
        <v>5</v>
      </c>
      <c r="C52" s="234">
        <v>15000</v>
      </c>
      <c r="D52" s="234">
        <f t="shared" si="0"/>
        <v>75000</v>
      </c>
    </row>
    <row r="53" spans="1:4" ht="18.75" hidden="1">
      <c r="A53" s="128" t="s">
        <v>55</v>
      </c>
      <c r="B53" s="234"/>
      <c r="C53" s="234"/>
      <c r="D53" s="234">
        <f t="shared" si="0"/>
        <v>0</v>
      </c>
    </row>
    <row r="54" spans="1:4" ht="18.75">
      <c r="A54" s="129" t="s">
        <v>56</v>
      </c>
      <c r="B54" s="234">
        <f>8+10</f>
        <v>18</v>
      </c>
      <c r="C54" s="234">
        <v>18000</v>
      </c>
      <c r="D54" s="234">
        <f t="shared" si="0"/>
        <v>324000</v>
      </c>
    </row>
    <row r="55" spans="1:4" ht="18.75" hidden="1">
      <c r="A55" s="92" t="s">
        <v>57</v>
      </c>
      <c r="B55" s="234"/>
      <c r="C55" s="234"/>
      <c r="D55" s="234">
        <f t="shared" si="0"/>
        <v>0</v>
      </c>
    </row>
    <row r="56" spans="1:4" ht="18.75" hidden="1">
      <c r="A56" s="129" t="s">
        <v>58</v>
      </c>
      <c r="B56" s="234"/>
      <c r="C56" s="234"/>
      <c r="D56" s="234">
        <f t="shared" si="0"/>
        <v>0</v>
      </c>
    </row>
    <row r="57" spans="1:4" ht="18.75" hidden="1">
      <c r="A57" s="95" t="s">
        <v>59</v>
      </c>
      <c r="B57" s="234"/>
      <c r="C57" s="234"/>
      <c r="D57" s="234">
        <f t="shared" si="0"/>
        <v>0</v>
      </c>
    </row>
    <row r="58" spans="1:4" ht="18.75" hidden="1">
      <c r="A58" s="129" t="s">
        <v>60</v>
      </c>
      <c r="B58" s="234"/>
      <c r="C58" s="234"/>
      <c r="D58" s="234">
        <f t="shared" si="0"/>
        <v>0</v>
      </c>
    </row>
    <row r="59" spans="1:4" ht="18.75" hidden="1">
      <c r="A59" s="129" t="s">
        <v>61</v>
      </c>
      <c r="B59" s="234"/>
      <c r="C59" s="234"/>
      <c r="D59" s="234">
        <f t="shared" si="0"/>
        <v>0</v>
      </c>
    </row>
    <row r="60" spans="1:4" ht="18.75" hidden="1">
      <c r="A60" s="129" t="s">
        <v>62</v>
      </c>
      <c r="B60" s="234"/>
      <c r="C60" s="234"/>
      <c r="D60" s="234">
        <f t="shared" si="0"/>
        <v>0</v>
      </c>
    </row>
    <row r="61" spans="1:4" ht="18.75" hidden="1">
      <c r="A61" s="133" t="s">
        <v>63</v>
      </c>
      <c r="B61" s="234"/>
      <c r="C61" s="234"/>
      <c r="D61" s="234">
        <f t="shared" si="0"/>
        <v>0</v>
      </c>
    </row>
    <row r="62" spans="1:4" ht="18.75" hidden="1">
      <c r="A62" s="128" t="s">
        <v>64</v>
      </c>
      <c r="B62" s="234"/>
      <c r="C62" s="234"/>
      <c r="D62" s="234">
        <f t="shared" si="0"/>
        <v>0</v>
      </c>
    </row>
    <row r="63" spans="1:4" ht="18.75" hidden="1">
      <c r="A63" s="129" t="s">
        <v>65</v>
      </c>
      <c r="B63" s="234"/>
      <c r="C63" s="234"/>
      <c r="D63" s="234">
        <f t="shared" si="0"/>
        <v>0</v>
      </c>
    </row>
    <row r="64" spans="1:4" ht="18.75" hidden="1">
      <c r="A64" s="134" t="s">
        <v>66</v>
      </c>
      <c r="B64" s="237"/>
      <c r="C64" s="237"/>
      <c r="D64" s="234">
        <f t="shared" si="0"/>
        <v>0</v>
      </c>
    </row>
    <row r="65" spans="1:4" ht="18.75" hidden="1">
      <c r="A65" s="129" t="s">
        <v>67</v>
      </c>
      <c r="B65" s="234"/>
      <c r="C65" s="234"/>
      <c r="D65" s="234">
        <f t="shared" si="0"/>
        <v>0</v>
      </c>
    </row>
    <row r="66" spans="1:4" ht="18.75" hidden="1">
      <c r="A66" s="128" t="s">
        <v>68</v>
      </c>
      <c r="B66" s="234"/>
      <c r="C66" s="234"/>
      <c r="D66" s="234">
        <f t="shared" si="0"/>
        <v>0</v>
      </c>
    </row>
    <row r="67" spans="1:4" ht="18.75" hidden="1">
      <c r="A67" s="128" t="s">
        <v>69</v>
      </c>
      <c r="B67" s="234"/>
      <c r="C67" s="234"/>
      <c r="D67" s="234">
        <f t="shared" si="0"/>
        <v>0</v>
      </c>
    </row>
    <row r="68" spans="1:4" ht="18.75">
      <c r="A68" s="129" t="s">
        <v>70</v>
      </c>
      <c r="B68" s="234">
        <f>380+140</f>
        <v>520</v>
      </c>
      <c r="C68" s="234">
        <v>27000</v>
      </c>
      <c r="D68" s="234">
        <f t="shared" ref="D68:D131" si="1">B68*C68</f>
        <v>14040000</v>
      </c>
    </row>
    <row r="69" spans="1:4" ht="18.75">
      <c r="A69" s="128" t="s">
        <v>71</v>
      </c>
      <c r="B69" s="234">
        <f>50+40</f>
        <v>90</v>
      </c>
      <c r="C69" s="234">
        <v>26000</v>
      </c>
      <c r="D69" s="234">
        <f t="shared" si="1"/>
        <v>2340000</v>
      </c>
    </row>
    <row r="70" spans="1:4" ht="18.75" hidden="1">
      <c r="A70" s="129" t="s">
        <v>72</v>
      </c>
      <c r="B70" s="234"/>
      <c r="C70" s="234"/>
      <c r="D70" s="234">
        <f t="shared" si="1"/>
        <v>0</v>
      </c>
    </row>
    <row r="71" spans="1:4" ht="18.75">
      <c r="A71" s="129" t="s">
        <v>73</v>
      </c>
      <c r="B71" s="234">
        <v>28</v>
      </c>
      <c r="C71" s="234">
        <v>14000</v>
      </c>
      <c r="D71" s="234">
        <f t="shared" si="1"/>
        <v>392000</v>
      </c>
    </row>
    <row r="72" spans="1:4" ht="18.75" hidden="1">
      <c r="A72" s="129" t="s">
        <v>74</v>
      </c>
      <c r="B72" s="234"/>
      <c r="C72" s="234"/>
      <c r="D72" s="234">
        <f t="shared" si="1"/>
        <v>0</v>
      </c>
    </row>
    <row r="73" spans="1:4" ht="18.75" hidden="1">
      <c r="A73" s="129" t="s">
        <v>75</v>
      </c>
      <c r="B73" s="234"/>
      <c r="C73" s="234"/>
      <c r="D73" s="234">
        <f t="shared" si="1"/>
        <v>0</v>
      </c>
    </row>
    <row r="74" spans="1:4" ht="18.75" hidden="1">
      <c r="A74" s="136" t="s">
        <v>76</v>
      </c>
      <c r="B74" s="234"/>
      <c r="C74" s="234"/>
      <c r="D74" s="234">
        <f t="shared" si="1"/>
        <v>0</v>
      </c>
    </row>
    <row r="75" spans="1:4" ht="18.75" hidden="1">
      <c r="A75" s="102" t="s">
        <v>77</v>
      </c>
      <c r="B75" s="234"/>
      <c r="C75" s="234"/>
      <c r="D75" s="234">
        <f t="shared" si="1"/>
        <v>0</v>
      </c>
    </row>
    <row r="76" spans="1:4" ht="18.75" hidden="1">
      <c r="A76" s="136" t="s">
        <v>78</v>
      </c>
      <c r="B76" s="234"/>
      <c r="C76" s="234"/>
      <c r="D76" s="234">
        <f t="shared" si="1"/>
        <v>0</v>
      </c>
    </row>
    <row r="77" spans="1:4" ht="18.75" hidden="1">
      <c r="A77" s="92" t="s">
        <v>79</v>
      </c>
      <c r="B77" s="234"/>
      <c r="C77" s="234"/>
      <c r="D77" s="234">
        <f t="shared" si="1"/>
        <v>0</v>
      </c>
    </row>
    <row r="78" spans="1:4" ht="18.75" hidden="1">
      <c r="A78" s="97" t="s">
        <v>80</v>
      </c>
      <c r="B78" s="234"/>
      <c r="C78" s="234"/>
      <c r="D78" s="234">
        <f t="shared" si="1"/>
        <v>0</v>
      </c>
    </row>
    <row r="79" spans="1:4" ht="18.75" hidden="1">
      <c r="A79" s="97" t="s">
        <v>81</v>
      </c>
      <c r="B79" s="234"/>
      <c r="C79" s="234"/>
      <c r="D79" s="234">
        <f t="shared" si="1"/>
        <v>0</v>
      </c>
    </row>
    <row r="80" spans="1:4" ht="18.75" hidden="1">
      <c r="A80" s="97" t="s">
        <v>82</v>
      </c>
      <c r="B80" s="234"/>
      <c r="C80" s="234"/>
      <c r="D80" s="234">
        <f t="shared" si="1"/>
        <v>0</v>
      </c>
    </row>
    <row r="81" spans="1:4" ht="18.75" hidden="1">
      <c r="A81" s="97" t="s">
        <v>83</v>
      </c>
      <c r="B81" s="234"/>
      <c r="C81" s="234"/>
      <c r="D81" s="234">
        <f t="shared" si="1"/>
        <v>0</v>
      </c>
    </row>
    <row r="82" spans="1:4" ht="18.75" hidden="1">
      <c r="A82" s="129" t="s">
        <v>84</v>
      </c>
      <c r="B82" s="238"/>
      <c r="C82" s="238"/>
      <c r="D82" s="234">
        <f t="shared" si="1"/>
        <v>0</v>
      </c>
    </row>
    <row r="83" spans="1:4" ht="18.75" hidden="1">
      <c r="A83" s="129" t="s">
        <v>85</v>
      </c>
      <c r="B83" s="234"/>
      <c r="C83" s="234"/>
      <c r="D83" s="234">
        <f t="shared" si="1"/>
        <v>0</v>
      </c>
    </row>
    <row r="84" spans="1:4" ht="18.75">
      <c r="A84" s="129" t="s">
        <v>86</v>
      </c>
      <c r="B84" s="234">
        <f>35+40+36</f>
        <v>111</v>
      </c>
      <c r="C84" s="234">
        <v>13000</v>
      </c>
      <c r="D84" s="234">
        <f t="shared" si="1"/>
        <v>1443000</v>
      </c>
    </row>
    <row r="85" spans="1:4" ht="18.75" hidden="1">
      <c r="A85" s="129" t="s">
        <v>87</v>
      </c>
      <c r="B85" s="234"/>
      <c r="C85" s="234"/>
      <c r="D85" s="234">
        <f t="shared" si="1"/>
        <v>0</v>
      </c>
    </row>
    <row r="86" spans="1:4" ht="18.75" hidden="1">
      <c r="A86" s="129" t="s">
        <v>88</v>
      </c>
      <c r="B86" s="234"/>
      <c r="C86" s="234"/>
      <c r="D86" s="234">
        <f t="shared" si="1"/>
        <v>0</v>
      </c>
    </row>
    <row r="87" spans="1:4" ht="18.75" hidden="1">
      <c r="A87" s="129" t="s">
        <v>89</v>
      </c>
      <c r="B87" s="234"/>
      <c r="C87" s="234"/>
      <c r="D87" s="234">
        <f t="shared" si="1"/>
        <v>0</v>
      </c>
    </row>
    <row r="88" spans="1:4" ht="18.75">
      <c r="A88" s="129" t="s">
        <v>90</v>
      </c>
      <c r="B88" s="234">
        <v>8</v>
      </c>
      <c r="C88" s="234">
        <v>28000</v>
      </c>
      <c r="D88" s="234">
        <f t="shared" si="1"/>
        <v>224000</v>
      </c>
    </row>
    <row r="89" spans="1:4" ht="18.75" hidden="1">
      <c r="A89" s="93" t="s">
        <v>91</v>
      </c>
      <c r="B89" s="234"/>
      <c r="C89" s="234"/>
      <c r="D89" s="234">
        <f t="shared" si="1"/>
        <v>0</v>
      </c>
    </row>
    <row r="90" spans="1:4" ht="18.75" hidden="1">
      <c r="A90" s="129" t="s">
        <v>92</v>
      </c>
      <c r="B90" s="234"/>
      <c r="C90" s="234"/>
      <c r="D90" s="234">
        <f t="shared" si="1"/>
        <v>0</v>
      </c>
    </row>
    <row r="91" spans="1:4" ht="18.75" hidden="1">
      <c r="A91" s="129" t="s">
        <v>93</v>
      </c>
      <c r="B91" s="234"/>
      <c r="C91" s="234"/>
      <c r="D91" s="234">
        <f t="shared" si="1"/>
        <v>0</v>
      </c>
    </row>
    <row r="92" spans="1:4" ht="18.75" hidden="1">
      <c r="A92" s="129" t="s">
        <v>94</v>
      </c>
      <c r="B92" s="235"/>
      <c r="C92" s="235"/>
      <c r="D92" s="234">
        <f t="shared" si="1"/>
        <v>0</v>
      </c>
    </row>
    <row r="93" spans="1:4" ht="18.75" hidden="1">
      <c r="A93" s="97" t="s">
        <v>95</v>
      </c>
      <c r="B93" s="234"/>
      <c r="C93" s="234"/>
      <c r="D93" s="234">
        <f t="shared" si="1"/>
        <v>0</v>
      </c>
    </row>
    <row r="94" spans="1:4" ht="18.75" hidden="1">
      <c r="A94" s="128" t="s">
        <v>96</v>
      </c>
      <c r="B94" s="234"/>
      <c r="C94" s="234"/>
      <c r="D94" s="234">
        <f t="shared" si="1"/>
        <v>0</v>
      </c>
    </row>
    <row r="95" spans="1:4" ht="18.75" hidden="1">
      <c r="A95" s="92" t="s">
        <v>97</v>
      </c>
      <c r="B95" s="234"/>
      <c r="C95" s="234"/>
      <c r="D95" s="234">
        <f t="shared" si="1"/>
        <v>0</v>
      </c>
    </row>
    <row r="96" spans="1:4" ht="18.75" hidden="1">
      <c r="A96" s="129" t="s">
        <v>98</v>
      </c>
      <c r="B96" s="234"/>
      <c r="C96" s="234"/>
      <c r="D96" s="234">
        <f t="shared" si="1"/>
        <v>0</v>
      </c>
    </row>
    <row r="97" spans="1:4" ht="18.75" hidden="1">
      <c r="A97" s="92" t="s">
        <v>99</v>
      </c>
      <c r="B97" s="234"/>
      <c r="C97" s="234"/>
      <c r="D97" s="234">
        <f t="shared" si="1"/>
        <v>0</v>
      </c>
    </row>
    <row r="98" spans="1:4" ht="18.75" hidden="1">
      <c r="A98" s="129" t="s">
        <v>100</v>
      </c>
      <c r="B98" s="234"/>
      <c r="C98" s="234"/>
      <c r="D98" s="234">
        <f t="shared" si="1"/>
        <v>0</v>
      </c>
    </row>
    <row r="99" spans="1:4" ht="18.75" hidden="1">
      <c r="A99" s="129" t="s">
        <v>101</v>
      </c>
      <c r="B99" s="234"/>
      <c r="C99" s="234"/>
      <c r="D99" s="234">
        <f t="shared" si="1"/>
        <v>0</v>
      </c>
    </row>
    <row r="100" spans="1:4" ht="18.75" hidden="1">
      <c r="A100" s="92" t="s">
        <v>102</v>
      </c>
      <c r="B100" s="234"/>
      <c r="C100" s="234"/>
      <c r="D100" s="234">
        <f t="shared" si="1"/>
        <v>0</v>
      </c>
    </row>
    <row r="101" spans="1:4" ht="18.75" hidden="1">
      <c r="A101" s="188" t="s">
        <v>103</v>
      </c>
      <c r="B101" s="234"/>
      <c r="C101" s="234"/>
      <c r="D101" s="234">
        <f t="shared" si="1"/>
        <v>0</v>
      </c>
    </row>
    <row r="102" spans="1:4" ht="18.75" hidden="1">
      <c r="A102" s="138" t="s">
        <v>104</v>
      </c>
      <c r="B102" s="235"/>
      <c r="C102" s="235"/>
      <c r="D102" s="234">
        <f t="shared" si="1"/>
        <v>0</v>
      </c>
    </row>
    <row r="103" spans="1:4" ht="18.75" hidden="1">
      <c r="A103" s="138" t="s">
        <v>105</v>
      </c>
      <c r="B103" s="235"/>
      <c r="C103" s="235"/>
      <c r="D103" s="234">
        <f t="shared" si="1"/>
        <v>0</v>
      </c>
    </row>
    <row r="104" spans="1:4" ht="18.75" hidden="1">
      <c r="A104" s="129" t="s">
        <v>106</v>
      </c>
      <c r="B104" s="235"/>
      <c r="C104" s="235"/>
      <c r="D104" s="234">
        <f t="shared" si="1"/>
        <v>0</v>
      </c>
    </row>
    <row r="105" spans="1:4" ht="18.75" hidden="1">
      <c r="A105" s="129" t="s">
        <v>107</v>
      </c>
      <c r="B105" s="235"/>
      <c r="C105" s="235"/>
      <c r="D105" s="234">
        <f t="shared" si="1"/>
        <v>0</v>
      </c>
    </row>
    <row r="106" spans="1:4" ht="18.75" hidden="1">
      <c r="A106" s="129" t="s">
        <v>108</v>
      </c>
      <c r="B106" s="235"/>
      <c r="C106" s="235"/>
      <c r="D106" s="234">
        <f t="shared" si="1"/>
        <v>0</v>
      </c>
    </row>
    <row r="107" spans="1:4" ht="18.75" hidden="1">
      <c r="A107" s="129" t="s">
        <v>109</v>
      </c>
      <c r="B107" s="235"/>
      <c r="C107" s="235"/>
      <c r="D107" s="234">
        <f t="shared" si="1"/>
        <v>0</v>
      </c>
    </row>
    <row r="108" spans="1:4" ht="18.75" hidden="1">
      <c r="A108" s="129" t="s">
        <v>110</v>
      </c>
      <c r="B108" s="235"/>
      <c r="C108" s="235"/>
      <c r="D108" s="234">
        <f t="shared" si="1"/>
        <v>0</v>
      </c>
    </row>
    <row r="109" spans="1:4" ht="18.75" hidden="1">
      <c r="A109" s="129" t="s">
        <v>111</v>
      </c>
      <c r="B109" s="235"/>
      <c r="C109" s="235"/>
      <c r="D109" s="234">
        <f t="shared" si="1"/>
        <v>0</v>
      </c>
    </row>
    <row r="110" spans="1:4" ht="18.75" hidden="1">
      <c r="A110" s="129" t="s">
        <v>112</v>
      </c>
      <c r="B110" s="235"/>
      <c r="C110" s="235"/>
      <c r="D110" s="234">
        <f t="shared" si="1"/>
        <v>0</v>
      </c>
    </row>
    <row r="111" spans="1:4" ht="18.75" hidden="1">
      <c r="A111" s="129" t="s">
        <v>113</v>
      </c>
      <c r="B111" s="235"/>
      <c r="C111" s="235"/>
      <c r="D111" s="234">
        <f t="shared" si="1"/>
        <v>0</v>
      </c>
    </row>
    <row r="112" spans="1:4" ht="18.75" hidden="1">
      <c r="A112" s="129" t="s">
        <v>114</v>
      </c>
      <c r="B112" s="235"/>
      <c r="C112" s="235"/>
      <c r="D112" s="234">
        <f t="shared" si="1"/>
        <v>0</v>
      </c>
    </row>
    <row r="113" spans="1:4" ht="18.75" hidden="1">
      <c r="A113" s="129" t="s">
        <v>115</v>
      </c>
      <c r="B113" s="235"/>
      <c r="C113" s="235"/>
      <c r="D113" s="234">
        <f t="shared" si="1"/>
        <v>0</v>
      </c>
    </row>
    <row r="114" spans="1:4" ht="18.75">
      <c r="A114" s="128" t="s">
        <v>116</v>
      </c>
      <c r="B114" s="234">
        <f>320+40+25+60</f>
        <v>445</v>
      </c>
      <c r="C114" s="234">
        <v>14000</v>
      </c>
      <c r="D114" s="234">
        <f t="shared" si="1"/>
        <v>6230000</v>
      </c>
    </row>
    <row r="115" spans="1:4" ht="18.75">
      <c r="A115" s="129" t="s">
        <v>117</v>
      </c>
      <c r="B115" s="234">
        <f>15+20</f>
        <v>35</v>
      </c>
      <c r="C115" s="234">
        <v>9000</v>
      </c>
      <c r="D115" s="234">
        <f t="shared" si="1"/>
        <v>315000</v>
      </c>
    </row>
    <row r="116" spans="1:4" ht="18.75" hidden="1">
      <c r="A116" s="129" t="s">
        <v>118</v>
      </c>
      <c r="B116" s="234"/>
      <c r="C116" s="234"/>
      <c r="D116" s="234">
        <f t="shared" si="1"/>
        <v>0</v>
      </c>
    </row>
    <row r="117" spans="1:4" ht="18.75" hidden="1">
      <c r="A117" s="128" t="s">
        <v>119</v>
      </c>
      <c r="B117" s="234"/>
      <c r="C117" s="234"/>
      <c r="D117" s="234">
        <f t="shared" si="1"/>
        <v>0</v>
      </c>
    </row>
    <row r="118" spans="1:4" ht="18.75" hidden="1">
      <c r="A118" s="129" t="s">
        <v>120</v>
      </c>
      <c r="B118" s="234"/>
      <c r="C118" s="234"/>
      <c r="D118" s="234">
        <f t="shared" si="1"/>
        <v>0</v>
      </c>
    </row>
    <row r="119" spans="1:4" ht="18.75" hidden="1">
      <c r="A119" s="129" t="s">
        <v>121</v>
      </c>
      <c r="B119" s="234"/>
      <c r="C119" s="234"/>
      <c r="D119" s="234">
        <f t="shared" si="1"/>
        <v>0</v>
      </c>
    </row>
    <row r="120" spans="1:4" ht="18.75" hidden="1">
      <c r="A120" s="129" t="s">
        <v>122</v>
      </c>
      <c r="B120" s="234"/>
      <c r="C120" s="234"/>
      <c r="D120" s="234">
        <f t="shared" si="1"/>
        <v>0</v>
      </c>
    </row>
    <row r="121" spans="1:4" ht="18.75" hidden="1">
      <c r="A121" s="129" t="s">
        <v>123</v>
      </c>
      <c r="B121" s="234"/>
      <c r="C121" s="234"/>
      <c r="D121" s="234">
        <f t="shared" si="1"/>
        <v>0</v>
      </c>
    </row>
    <row r="122" spans="1:4" ht="18.75" hidden="1">
      <c r="A122" s="129" t="s">
        <v>124</v>
      </c>
      <c r="B122" s="234"/>
      <c r="C122" s="234"/>
      <c r="D122" s="234">
        <f t="shared" si="1"/>
        <v>0</v>
      </c>
    </row>
    <row r="123" spans="1:4" ht="18.75" hidden="1">
      <c r="A123" s="83" t="s">
        <v>125</v>
      </c>
      <c r="B123" s="234"/>
      <c r="C123" s="234"/>
      <c r="D123" s="234">
        <f t="shared" si="1"/>
        <v>0</v>
      </c>
    </row>
    <row r="124" spans="1:4" ht="18.75" hidden="1">
      <c r="A124" s="97" t="s">
        <v>126</v>
      </c>
      <c r="B124" s="234"/>
      <c r="C124" s="234"/>
      <c r="D124" s="234">
        <f t="shared" si="1"/>
        <v>0</v>
      </c>
    </row>
    <row r="125" spans="1:4" ht="18.75" hidden="1">
      <c r="A125" s="105" t="s">
        <v>127</v>
      </c>
      <c r="B125" s="234"/>
      <c r="C125" s="234"/>
      <c r="D125" s="234">
        <f t="shared" si="1"/>
        <v>0</v>
      </c>
    </row>
    <row r="126" spans="1:4" ht="18.75">
      <c r="A126" s="97" t="s">
        <v>128</v>
      </c>
      <c r="B126" s="234">
        <v>2</v>
      </c>
      <c r="C126" s="234">
        <v>5000</v>
      </c>
      <c r="D126" s="234">
        <f t="shared" si="1"/>
        <v>10000</v>
      </c>
    </row>
    <row r="127" spans="1:4" ht="18.75" hidden="1">
      <c r="A127" s="128" t="s">
        <v>129</v>
      </c>
      <c r="B127" s="235"/>
      <c r="C127" s="235"/>
      <c r="D127" s="234">
        <f t="shared" si="1"/>
        <v>0</v>
      </c>
    </row>
    <row r="128" spans="1:4" ht="18.75" hidden="1">
      <c r="A128" s="128" t="s">
        <v>130</v>
      </c>
      <c r="B128" s="235"/>
      <c r="C128" s="235"/>
      <c r="D128" s="234">
        <f t="shared" si="1"/>
        <v>0</v>
      </c>
    </row>
    <row r="129" spans="1:4" ht="18.75" hidden="1">
      <c r="A129" s="128" t="s">
        <v>131</v>
      </c>
      <c r="B129" s="235"/>
      <c r="C129" s="235"/>
      <c r="D129" s="234">
        <f t="shared" si="1"/>
        <v>0</v>
      </c>
    </row>
    <row r="130" spans="1:4" ht="18.75" hidden="1">
      <c r="A130" s="128" t="s">
        <v>132</v>
      </c>
      <c r="B130" s="239"/>
      <c r="C130" s="239"/>
      <c r="D130" s="234">
        <f t="shared" si="1"/>
        <v>0</v>
      </c>
    </row>
    <row r="131" spans="1:4" ht="18.75" hidden="1">
      <c r="A131" s="129" t="s">
        <v>133</v>
      </c>
      <c r="B131" s="235"/>
      <c r="C131" s="235"/>
      <c r="D131" s="234">
        <f t="shared" si="1"/>
        <v>0</v>
      </c>
    </row>
    <row r="132" spans="1:4" ht="18.75" hidden="1">
      <c r="A132" s="92" t="s">
        <v>134</v>
      </c>
      <c r="B132" s="234"/>
      <c r="C132" s="234"/>
      <c r="D132" s="234">
        <f t="shared" ref="D132:D195" si="2">B132*C132</f>
        <v>0</v>
      </c>
    </row>
    <row r="133" spans="1:4" ht="18.75" hidden="1">
      <c r="A133" s="92" t="s">
        <v>135</v>
      </c>
      <c r="B133" s="234"/>
      <c r="C133" s="234"/>
      <c r="D133" s="234">
        <f t="shared" si="2"/>
        <v>0</v>
      </c>
    </row>
    <row r="134" spans="1:4" ht="18.75" hidden="1">
      <c r="A134" s="92" t="s">
        <v>136</v>
      </c>
      <c r="B134" s="234"/>
      <c r="C134" s="234"/>
      <c r="D134" s="234">
        <f t="shared" si="2"/>
        <v>0</v>
      </c>
    </row>
    <row r="135" spans="1:4" ht="18.75" hidden="1">
      <c r="A135" s="129" t="s">
        <v>137</v>
      </c>
      <c r="B135" s="234"/>
      <c r="C135" s="234"/>
      <c r="D135" s="234">
        <f t="shared" si="2"/>
        <v>0</v>
      </c>
    </row>
    <row r="136" spans="1:4" ht="18.75" hidden="1">
      <c r="A136" s="129" t="s">
        <v>138</v>
      </c>
      <c r="B136" s="234"/>
      <c r="C136" s="234"/>
      <c r="D136" s="234">
        <f t="shared" si="2"/>
        <v>0</v>
      </c>
    </row>
    <row r="137" spans="1:4" ht="18.75" hidden="1">
      <c r="A137" s="92" t="s">
        <v>139</v>
      </c>
      <c r="B137" s="234"/>
      <c r="C137" s="234"/>
      <c r="D137" s="234">
        <f t="shared" si="2"/>
        <v>0</v>
      </c>
    </row>
    <row r="138" spans="1:4" ht="18.75" hidden="1">
      <c r="A138" s="129" t="s">
        <v>140</v>
      </c>
      <c r="B138" s="235"/>
      <c r="C138" s="235"/>
      <c r="D138" s="234">
        <f t="shared" si="2"/>
        <v>0</v>
      </c>
    </row>
    <row r="139" spans="1:4" ht="18.75" hidden="1">
      <c r="A139" s="129" t="s">
        <v>141</v>
      </c>
      <c r="B139" s="235"/>
      <c r="C139" s="235"/>
      <c r="D139" s="234">
        <f t="shared" si="2"/>
        <v>0</v>
      </c>
    </row>
    <row r="140" spans="1:4" ht="18.75" hidden="1">
      <c r="A140" s="128" t="s">
        <v>142</v>
      </c>
      <c r="B140" s="235"/>
      <c r="C140" s="235"/>
      <c r="D140" s="234">
        <f t="shared" si="2"/>
        <v>0</v>
      </c>
    </row>
    <row r="141" spans="1:4" ht="18.75">
      <c r="A141" s="129" t="s">
        <v>143</v>
      </c>
      <c r="B141" s="234">
        <v>20</v>
      </c>
      <c r="C141" s="234">
        <v>8000</v>
      </c>
      <c r="D141" s="234">
        <f t="shared" si="2"/>
        <v>160000</v>
      </c>
    </row>
    <row r="142" spans="1:4" ht="18.75" hidden="1">
      <c r="A142" s="97" t="s">
        <v>144</v>
      </c>
      <c r="B142" s="234"/>
      <c r="C142" s="234"/>
      <c r="D142" s="234">
        <f t="shared" si="2"/>
        <v>0</v>
      </c>
    </row>
    <row r="143" spans="1:4" ht="18.75" hidden="1">
      <c r="A143" s="128" t="s">
        <v>145</v>
      </c>
      <c r="B143" s="234"/>
      <c r="C143" s="234"/>
      <c r="D143" s="234">
        <f t="shared" si="2"/>
        <v>0</v>
      </c>
    </row>
    <row r="144" spans="1:4" ht="18.75">
      <c r="A144" s="129" t="s">
        <v>146</v>
      </c>
      <c r="B144" s="234">
        <f>70+100+30+130+50</f>
        <v>380</v>
      </c>
      <c r="C144" s="234">
        <v>19000</v>
      </c>
      <c r="D144" s="234">
        <f t="shared" si="2"/>
        <v>7220000</v>
      </c>
    </row>
    <row r="145" spans="1:4" ht="18.75">
      <c r="A145" s="93" t="s">
        <v>147</v>
      </c>
      <c r="B145" s="234">
        <f>20+60</f>
        <v>80</v>
      </c>
      <c r="C145" s="234">
        <v>16000</v>
      </c>
      <c r="D145" s="234">
        <f t="shared" si="2"/>
        <v>1280000</v>
      </c>
    </row>
    <row r="146" spans="1:4" ht="18.75" hidden="1">
      <c r="A146" s="93" t="s">
        <v>148</v>
      </c>
      <c r="B146" s="234"/>
      <c r="C146" s="234"/>
      <c r="D146" s="234">
        <f t="shared" si="2"/>
        <v>0</v>
      </c>
    </row>
    <row r="147" spans="1:4" ht="18.75" hidden="1">
      <c r="A147" s="129" t="s">
        <v>149</v>
      </c>
      <c r="B147" s="234"/>
      <c r="C147" s="234"/>
      <c r="D147" s="234">
        <f t="shared" si="2"/>
        <v>0</v>
      </c>
    </row>
    <row r="148" spans="1:4" ht="18.75" hidden="1">
      <c r="A148" s="129" t="s">
        <v>150</v>
      </c>
      <c r="B148" s="234"/>
      <c r="C148" s="234"/>
      <c r="D148" s="234">
        <f t="shared" si="2"/>
        <v>0</v>
      </c>
    </row>
    <row r="149" spans="1:4" ht="18.75" hidden="1">
      <c r="A149" s="129" t="s">
        <v>151</v>
      </c>
      <c r="B149" s="234"/>
      <c r="C149" s="234"/>
      <c r="D149" s="234">
        <f t="shared" si="2"/>
        <v>0</v>
      </c>
    </row>
    <row r="150" spans="1:4" ht="18.75" hidden="1">
      <c r="A150" s="92" t="s">
        <v>152</v>
      </c>
      <c r="B150" s="234"/>
      <c r="C150" s="234"/>
      <c r="D150" s="234">
        <f t="shared" si="2"/>
        <v>0</v>
      </c>
    </row>
    <row r="151" spans="1:4" ht="18.75">
      <c r="A151" s="92" t="s">
        <v>153</v>
      </c>
      <c r="B151" s="234">
        <f>4+5</f>
        <v>9</v>
      </c>
      <c r="C151" s="234">
        <v>4800</v>
      </c>
      <c r="D151" s="234">
        <f t="shared" si="2"/>
        <v>43200</v>
      </c>
    </row>
    <row r="152" spans="1:4" ht="18.75" hidden="1">
      <c r="A152" s="92" t="s">
        <v>154</v>
      </c>
      <c r="B152" s="234"/>
      <c r="C152" s="234"/>
      <c r="D152" s="234">
        <f t="shared" si="2"/>
        <v>0</v>
      </c>
    </row>
    <row r="153" spans="1:4" ht="18.75" hidden="1">
      <c r="A153" s="129" t="s">
        <v>155</v>
      </c>
      <c r="B153" s="234"/>
      <c r="C153" s="234"/>
      <c r="D153" s="234">
        <f t="shared" si="2"/>
        <v>0</v>
      </c>
    </row>
    <row r="154" spans="1:4" ht="18.75" hidden="1">
      <c r="A154" s="83" t="s">
        <v>156</v>
      </c>
      <c r="B154" s="234"/>
      <c r="C154" s="234"/>
      <c r="D154" s="234">
        <f t="shared" si="2"/>
        <v>0</v>
      </c>
    </row>
    <row r="155" spans="1:4" ht="18.75" hidden="1">
      <c r="A155" s="129" t="s">
        <v>157</v>
      </c>
      <c r="B155" s="234"/>
      <c r="C155" s="234"/>
      <c r="D155" s="234">
        <f t="shared" si="2"/>
        <v>0</v>
      </c>
    </row>
    <row r="156" spans="1:4" ht="18.75" hidden="1">
      <c r="A156" s="129" t="s">
        <v>158</v>
      </c>
      <c r="B156" s="234"/>
      <c r="C156" s="234"/>
      <c r="D156" s="234">
        <f t="shared" si="2"/>
        <v>0</v>
      </c>
    </row>
    <row r="157" spans="1:4" ht="18.75" hidden="1">
      <c r="A157" s="140" t="s">
        <v>159</v>
      </c>
      <c r="B157" s="234"/>
      <c r="C157" s="234"/>
      <c r="D157" s="234">
        <f t="shared" si="2"/>
        <v>0</v>
      </c>
    </row>
    <row r="158" spans="1:4" ht="18.75" hidden="1">
      <c r="A158" s="129" t="s">
        <v>160</v>
      </c>
      <c r="B158" s="234"/>
      <c r="C158" s="234"/>
      <c r="D158" s="234">
        <f t="shared" si="2"/>
        <v>0</v>
      </c>
    </row>
    <row r="159" spans="1:4" ht="18.75" hidden="1">
      <c r="A159" s="89" t="s">
        <v>161</v>
      </c>
      <c r="B159" s="234"/>
      <c r="C159" s="234"/>
      <c r="D159" s="234">
        <f t="shared" si="2"/>
        <v>0</v>
      </c>
    </row>
    <row r="160" spans="1:4" ht="18.75" hidden="1">
      <c r="A160" s="129" t="s">
        <v>162</v>
      </c>
      <c r="B160" s="234"/>
      <c r="C160" s="234"/>
      <c r="D160" s="234">
        <f t="shared" si="2"/>
        <v>0</v>
      </c>
    </row>
    <row r="161" spans="1:4" ht="18.75" hidden="1">
      <c r="A161" s="129" t="s">
        <v>163</v>
      </c>
      <c r="B161" s="234"/>
      <c r="C161" s="234"/>
      <c r="D161" s="234">
        <f t="shared" si="2"/>
        <v>0</v>
      </c>
    </row>
    <row r="162" spans="1:4" ht="18.75" hidden="1">
      <c r="A162" s="129" t="s">
        <v>164</v>
      </c>
      <c r="B162" s="234"/>
      <c r="C162" s="234"/>
      <c r="D162" s="234">
        <f t="shared" si="2"/>
        <v>0</v>
      </c>
    </row>
    <row r="163" spans="1:4" ht="18.75" hidden="1">
      <c r="A163" s="129" t="s">
        <v>165</v>
      </c>
      <c r="B163" s="234"/>
      <c r="C163" s="234"/>
      <c r="D163" s="234">
        <f t="shared" si="2"/>
        <v>0</v>
      </c>
    </row>
    <row r="164" spans="1:4" ht="18.75" hidden="1">
      <c r="A164" s="129" t="s">
        <v>166</v>
      </c>
      <c r="B164" s="234"/>
      <c r="C164" s="234"/>
      <c r="D164" s="234">
        <f t="shared" si="2"/>
        <v>0</v>
      </c>
    </row>
    <row r="165" spans="1:4" ht="18.75" hidden="1">
      <c r="A165" s="92" t="s">
        <v>167</v>
      </c>
      <c r="B165" s="234"/>
      <c r="C165" s="234"/>
      <c r="D165" s="234">
        <f t="shared" si="2"/>
        <v>0</v>
      </c>
    </row>
    <row r="166" spans="1:4" ht="18.75">
      <c r="A166" s="129" t="s">
        <v>168</v>
      </c>
      <c r="B166" s="234">
        <f>50+100+40+40</f>
        <v>230</v>
      </c>
      <c r="C166" s="234">
        <v>20000</v>
      </c>
      <c r="D166" s="234">
        <f t="shared" si="2"/>
        <v>4600000</v>
      </c>
    </row>
    <row r="167" spans="1:4" ht="18.75" hidden="1">
      <c r="A167" s="97" t="s">
        <v>169</v>
      </c>
      <c r="B167" s="234"/>
      <c r="C167" s="234"/>
      <c r="D167" s="234">
        <f t="shared" si="2"/>
        <v>0</v>
      </c>
    </row>
    <row r="168" spans="1:4" ht="18.75">
      <c r="A168" s="129" t="s">
        <v>170</v>
      </c>
      <c r="B168" s="234">
        <v>40</v>
      </c>
      <c r="C168" s="234">
        <v>21000</v>
      </c>
      <c r="D168" s="234">
        <f t="shared" si="2"/>
        <v>840000</v>
      </c>
    </row>
    <row r="169" spans="1:4" ht="18.75">
      <c r="A169" s="129" t="s">
        <v>171</v>
      </c>
      <c r="B169" s="234">
        <f>20+15</f>
        <v>35</v>
      </c>
      <c r="C169" s="234">
        <v>19000</v>
      </c>
      <c r="D169" s="234">
        <f t="shared" si="2"/>
        <v>665000</v>
      </c>
    </row>
    <row r="170" spans="1:4" ht="18.75" hidden="1">
      <c r="A170" s="129" t="s">
        <v>172</v>
      </c>
      <c r="B170" s="234"/>
      <c r="C170" s="234"/>
      <c r="D170" s="234">
        <f t="shared" si="2"/>
        <v>0</v>
      </c>
    </row>
    <row r="171" spans="1:4" ht="18.75" hidden="1">
      <c r="A171" s="97" t="s">
        <v>173</v>
      </c>
      <c r="B171" s="234"/>
      <c r="C171" s="234"/>
      <c r="D171" s="234">
        <f t="shared" si="2"/>
        <v>0</v>
      </c>
    </row>
    <row r="172" spans="1:4" ht="18.75" hidden="1">
      <c r="A172" s="129" t="s">
        <v>174</v>
      </c>
      <c r="B172" s="234"/>
      <c r="C172" s="234"/>
      <c r="D172" s="234">
        <f t="shared" si="2"/>
        <v>0</v>
      </c>
    </row>
    <row r="173" spans="1:4" ht="18.75" hidden="1">
      <c r="A173" s="128" t="s">
        <v>175</v>
      </c>
      <c r="B173" s="234"/>
      <c r="C173" s="234"/>
      <c r="D173" s="234">
        <f t="shared" si="2"/>
        <v>0</v>
      </c>
    </row>
    <row r="174" spans="1:4" ht="18.75" hidden="1">
      <c r="A174" s="129" t="s">
        <v>176</v>
      </c>
      <c r="B174" s="234"/>
      <c r="C174" s="234"/>
      <c r="D174" s="234">
        <f t="shared" si="2"/>
        <v>0</v>
      </c>
    </row>
    <row r="175" spans="1:4" ht="18.75" hidden="1">
      <c r="A175" s="90" t="s">
        <v>177</v>
      </c>
      <c r="B175" s="234"/>
      <c r="C175" s="234"/>
      <c r="D175" s="234">
        <f t="shared" si="2"/>
        <v>0</v>
      </c>
    </row>
    <row r="176" spans="1:4" ht="18.75" hidden="1">
      <c r="A176" s="90" t="s">
        <v>178</v>
      </c>
      <c r="B176" s="234"/>
      <c r="C176" s="234"/>
      <c r="D176" s="234">
        <f t="shared" si="2"/>
        <v>0</v>
      </c>
    </row>
    <row r="177" spans="1:4" ht="18.75" hidden="1">
      <c r="A177" s="83" t="s">
        <v>179</v>
      </c>
      <c r="B177" s="234"/>
      <c r="C177" s="234"/>
      <c r="D177" s="234">
        <f t="shared" si="2"/>
        <v>0</v>
      </c>
    </row>
    <row r="178" spans="1:4" ht="18.75" hidden="1">
      <c r="A178" s="128" t="s">
        <v>180</v>
      </c>
      <c r="B178" s="234"/>
      <c r="C178" s="234"/>
      <c r="D178" s="234">
        <f t="shared" si="2"/>
        <v>0</v>
      </c>
    </row>
    <row r="179" spans="1:4" ht="18.75" hidden="1">
      <c r="A179" s="128" t="s">
        <v>181</v>
      </c>
      <c r="B179" s="234"/>
      <c r="C179" s="234"/>
      <c r="D179" s="234">
        <f t="shared" si="2"/>
        <v>0</v>
      </c>
    </row>
    <row r="180" spans="1:4" ht="18.75">
      <c r="A180" s="128" t="s">
        <v>182</v>
      </c>
      <c r="B180" s="234">
        <f>400+20+120</f>
        <v>540</v>
      </c>
      <c r="C180" s="234">
        <v>27000</v>
      </c>
      <c r="D180" s="234">
        <f t="shared" si="2"/>
        <v>14580000</v>
      </c>
    </row>
    <row r="181" spans="1:4" ht="18.75">
      <c r="A181" s="129" t="s">
        <v>183</v>
      </c>
      <c r="B181" s="234">
        <f>10/0.3</f>
        <v>33.333333333333336</v>
      </c>
      <c r="C181" s="234">
        <v>7800</v>
      </c>
      <c r="D181" s="234">
        <f t="shared" si="2"/>
        <v>260000.00000000003</v>
      </c>
    </row>
    <row r="182" spans="1:4" ht="18.75" hidden="1">
      <c r="A182" s="128" t="s">
        <v>184</v>
      </c>
      <c r="B182" s="234"/>
      <c r="C182" s="234"/>
      <c r="D182" s="234">
        <f t="shared" si="2"/>
        <v>0</v>
      </c>
    </row>
    <row r="183" spans="1:4" ht="18.75" hidden="1">
      <c r="A183" s="128" t="s">
        <v>185</v>
      </c>
      <c r="B183" s="234"/>
      <c r="C183" s="234"/>
      <c r="D183" s="234">
        <f t="shared" si="2"/>
        <v>0</v>
      </c>
    </row>
    <row r="184" spans="1:4" ht="18.75" hidden="1">
      <c r="A184" s="128" t="s">
        <v>186</v>
      </c>
      <c r="B184" s="234"/>
      <c r="C184" s="234"/>
      <c r="D184" s="234">
        <f t="shared" si="2"/>
        <v>0</v>
      </c>
    </row>
    <row r="185" spans="1:4" ht="18.75" hidden="1">
      <c r="A185" s="129" t="s">
        <v>187</v>
      </c>
      <c r="B185" s="234"/>
      <c r="C185" s="234"/>
      <c r="D185" s="234">
        <f t="shared" si="2"/>
        <v>0</v>
      </c>
    </row>
    <row r="186" spans="1:4" ht="18.75">
      <c r="A186" s="129" t="s">
        <v>188</v>
      </c>
      <c r="B186" s="234">
        <v>6</v>
      </c>
      <c r="C186" s="234">
        <v>12000</v>
      </c>
      <c r="D186" s="234">
        <f t="shared" si="2"/>
        <v>72000</v>
      </c>
    </row>
    <row r="187" spans="1:4" ht="18.75" hidden="1">
      <c r="A187" s="129" t="s">
        <v>189</v>
      </c>
      <c r="B187" s="234"/>
      <c r="C187" s="234"/>
      <c r="D187" s="234">
        <f t="shared" si="2"/>
        <v>0</v>
      </c>
    </row>
    <row r="188" spans="1:4" ht="18.75" hidden="1">
      <c r="A188" s="129" t="s">
        <v>190</v>
      </c>
      <c r="B188" s="234"/>
      <c r="C188" s="234"/>
      <c r="D188" s="234">
        <f t="shared" si="2"/>
        <v>0</v>
      </c>
    </row>
    <row r="189" spans="1:4" ht="18.75" hidden="1">
      <c r="A189" s="129" t="s">
        <v>191</v>
      </c>
      <c r="B189" s="234"/>
      <c r="C189" s="234"/>
      <c r="D189" s="234">
        <f t="shared" si="2"/>
        <v>0</v>
      </c>
    </row>
    <row r="190" spans="1:4" ht="18.75" hidden="1">
      <c r="A190" s="129" t="s">
        <v>192</v>
      </c>
      <c r="B190" s="234"/>
      <c r="C190" s="234"/>
      <c r="D190" s="234">
        <f t="shared" si="2"/>
        <v>0</v>
      </c>
    </row>
    <row r="191" spans="1:4" ht="18.75" hidden="1">
      <c r="A191" s="129" t="s">
        <v>193</v>
      </c>
      <c r="B191" s="234"/>
      <c r="C191" s="234"/>
      <c r="D191" s="234">
        <f t="shared" si="2"/>
        <v>0</v>
      </c>
    </row>
    <row r="192" spans="1:4" ht="18.75">
      <c r="A192" s="129" t="s">
        <v>194</v>
      </c>
      <c r="B192" s="234">
        <v>12</v>
      </c>
      <c r="C192" s="234">
        <v>9000</v>
      </c>
      <c r="D192" s="234">
        <f t="shared" si="2"/>
        <v>108000</v>
      </c>
    </row>
    <row r="193" spans="1:4" ht="18.75" hidden="1">
      <c r="A193" s="90" t="s">
        <v>195</v>
      </c>
      <c r="B193" s="234"/>
      <c r="C193" s="234"/>
      <c r="D193" s="234">
        <f t="shared" si="2"/>
        <v>0</v>
      </c>
    </row>
    <row r="194" spans="1:4" ht="18.75">
      <c r="A194" s="136" t="s">
        <v>196</v>
      </c>
      <c r="B194" s="234">
        <f>24+40</f>
        <v>64</v>
      </c>
      <c r="C194" s="234">
        <v>5000</v>
      </c>
      <c r="D194" s="234">
        <f t="shared" si="2"/>
        <v>320000</v>
      </c>
    </row>
    <row r="195" spans="1:4" ht="18.75" hidden="1">
      <c r="A195" s="129" t="s">
        <v>197</v>
      </c>
      <c r="B195" s="234"/>
      <c r="C195" s="234"/>
      <c r="D195" s="234">
        <f t="shared" si="2"/>
        <v>0</v>
      </c>
    </row>
    <row r="196" spans="1:4" ht="18.75" hidden="1">
      <c r="A196" s="136" t="s">
        <v>198</v>
      </c>
      <c r="B196" s="234"/>
      <c r="C196" s="234"/>
      <c r="D196" s="234">
        <f t="shared" ref="D196:D259" si="3">B196*C196</f>
        <v>0</v>
      </c>
    </row>
    <row r="197" spans="1:4" ht="18.75" hidden="1">
      <c r="A197" s="129" t="s">
        <v>199</v>
      </c>
      <c r="B197" s="234"/>
      <c r="C197" s="234"/>
      <c r="D197" s="234">
        <f t="shared" si="3"/>
        <v>0</v>
      </c>
    </row>
    <row r="198" spans="1:4" ht="18.75" hidden="1">
      <c r="A198" s="128" t="s">
        <v>200</v>
      </c>
      <c r="B198" s="234"/>
      <c r="C198" s="234"/>
      <c r="D198" s="234">
        <f t="shared" si="3"/>
        <v>0</v>
      </c>
    </row>
    <row r="199" spans="1:4" ht="18.75">
      <c r="A199" s="129" t="s">
        <v>201</v>
      </c>
      <c r="B199" s="234">
        <f>108+15</f>
        <v>123</v>
      </c>
      <c r="C199" s="234">
        <v>6000</v>
      </c>
      <c r="D199" s="234">
        <f t="shared" si="3"/>
        <v>738000</v>
      </c>
    </row>
    <row r="200" spans="1:4" ht="18.75">
      <c r="A200" s="129" t="s">
        <v>202</v>
      </c>
      <c r="B200" s="234">
        <f>12+160+13</f>
        <v>185</v>
      </c>
      <c r="C200" s="234">
        <v>11000</v>
      </c>
      <c r="D200" s="234">
        <f t="shared" si="3"/>
        <v>2035000</v>
      </c>
    </row>
    <row r="201" spans="1:4" ht="18.75" hidden="1">
      <c r="A201" s="129" t="s">
        <v>203</v>
      </c>
      <c r="B201" s="234"/>
      <c r="C201" s="234"/>
      <c r="D201" s="234">
        <f t="shared" si="3"/>
        <v>0</v>
      </c>
    </row>
    <row r="202" spans="1:4" ht="18.75" hidden="1">
      <c r="A202" s="89" t="s">
        <v>204</v>
      </c>
      <c r="B202" s="234"/>
      <c r="C202" s="234"/>
      <c r="D202" s="234">
        <f t="shared" si="3"/>
        <v>0</v>
      </c>
    </row>
    <row r="203" spans="1:4" ht="18.75" hidden="1">
      <c r="A203" s="128" t="s">
        <v>205</v>
      </c>
      <c r="B203" s="234"/>
      <c r="C203" s="234"/>
      <c r="D203" s="234">
        <f t="shared" si="3"/>
        <v>0</v>
      </c>
    </row>
    <row r="204" spans="1:4" ht="18.75">
      <c r="A204" s="128" t="s">
        <v>206</v>
      </c>
      <c r="B204" s="234">
        <v>4</v>
      </c>
      <c r="C204" s="234">
        <v>10500</v>
      </c>
      <c r="D204" s="234">
        <f t="shared" si="3"/>
        <v>42000</v>
      </c>
    </row>
    <row r="205" spans="1:4" ht="18.75" hidden="1">
      <c r="A205" s="83" t="s">
        <v>207</v>
      </c>
      <c r="B205" s="234"/>
      <c r="C205" s="234"/>
      <c r="D205" s="234">
        <f t="shared" si="3"/>
        <v>0</v>
      </c>
    </row>
    <row r="206" spans="1:4" ht="18.75" hidden="1">
      <c r="A206" s="83" t="s">
        <v>208</v>
      </c>
      <c r="B206" s="234"/>
      <c r="C206" s="234"/>
      <c r="D206" s="234">
        <f t="shared" si="3"/>
        <v>0</v>
      </c>
    </row>
    <row r="207" spans="1:4" ht="18.75" hidden="1">
      <c r="A207" s="83" t="s">
        <v>209</v>
      </c>
      <c r="B207" s="234"/>
      <c r="C207" s="234"/>
      <c r="D207" s="234">
        <f t="shared" si="3"/>
        <v>0</v>
      </c>
    </row>
    <row r="208" spans="1:4" ht="18.75" hidden="1">
      <c r="A208" s="83" t="s">
        <v>210</v>
      </c>
      <c r="B208" s="234"/>
      <c r="C208" s="234"/>
      <c r="D208" s="234">
        <f t="shared" si="3"/>
        <v>0</v>
      </c>
    </row>
    <row r="209" spans="1:4" ht="18.75" hidden="1">
      <c r="A209" s="129" t="s">
        <v>211</v>
      </c>
      <c r="B209" s="234"/>
      <c r="C209" s="234"/>
      <c r="D209" s="234">
        <f t="shared" si="3"/>
        <v>0</v>
      </c>
    </row>
    <row r="210" spans="1:4" ht="18.75" hidden="1">
      <c r="A210" s="129" t="s">
        <v>212</v>
      </c>
      <c r="B210" s="234"/>
      <c r="C210" s="234"/>
      <c r="D210" s="234">
        <f t="shared" si="3"/>
        <v>0</v>
      </c>
    </row>
    <row r="211" spans="1:4" ht="18.75" hidden="1">
      <c r="A211" s="129" t="s">
        <v>213</v>
      </c>
      <c r="B211" s="234"/>
      <c r="C211" s="234"/>
      <c r="D211" s="234">
        <f t="shared" si="3"/>
        <v>0</v>
      </c>
    </row>
    <row r="212" spans="1:4" ht="18.75" hidden="1">
      <c r="A212" s="129" t="s">
        <v>214</v>
      </c>
      <c r="B212" s="234"/>
      <c r="C212" s="234"/>
      <c r="D212" s="234">
        <f t="shared" si="3"/>
        <v>0</v>
      </c>
    </row>
    <row r="213" spans="1:4" ht="18.75" hidden="1">
      <c r="A213" s="128" t="s">
        <v>215</v>
      </c>
      <c r="B213" s="234"/>
      <c r="C213" s="234"/>
      <c r="D213" s="234">
        <f t="shared" si="3"/>
        <v>0</v>
      </c>
    </row>
    <row r="214" spans="1:4" ht="18.75" hidden="1">
      <c r="A214" s="128" t="s">
        <v>216</v>
      </c>
      <c r="B214" s="234"/>
      <c r="C214" s="234"/>
      <c r="D214" s="234">
        <f t="shared" si="3"/>
        <v>0</v>
      </c>
    </row>
    <row r="215" spans="1:4" ht="18.75" hidden="1">
      <c r="A215" s="129" t="s">
        <v>217</v>
      </c>
      <c r="B215" s="234"/>
      <c r="C215" s="234"/>
      <c r="D215" s="234">
        <f t="shared" si="3"/>
        <v>0</v>
      </c>
    </row>
    <row r="216" spans="1:4" ht="18.75" hidden="1">
      <c r="A216" s="129" t="s">
        <v>218</v>
      </c>
      <c r="B216" s="234"/>
      <c r="C216" s="234"/>
      <c r="D216" s="234">
        <f t="shared" si="3"/>
        <v>0</v>
      </c>
    </row>
    <row r="217" spans="1:4" ht="18.75" hidden="1">
      <c r="A217" s="129" t="s">
        <v>219</v>
      </c>
      <c r="B217" s="234"/>
      <c r="C217" s="234"/>
      <c r="D217" s="234">
        <f t="shared" si="3"/>
        <v>0</v>
      </c>
    </row>
    <row r="218" spans="1:4" ht="18.75">
      <c r="A218" s="83" t="s">
        <v>220</v>
      </c>
      <c r="B218" s="234">
        <v>2</v>
      </c>
      <c r="C218" s="234">
        <v>36000</v>
      </c>
      <c r="D218" s="234">
        <f t="shared" si="3"/>
        <v>72000</v>
      </c>
    </row>
    <row r="219" spans="1:4" ht="18.75" hidden="1">
      <c r="A219" s="129" t="s">
        <v>221</v>
      </c>
      <c r="B219" s="234"/>
      <c r="C219" s="234"/>
      <c r="D219" s="234">
        <f t="shared" si="3"/>
        <v>0</v>
      </c>
    </row>
    <row r="220" spans="1:4" ht="18.75" hidden="1">
      <c r="A220" s="83" t="s">
        <v>222</v>
      </c>
      <c r="B220" s="234"/>
      <c r="C220" s="234"/>
      <c r="D220" s="234">
        <f t="shared" si="3"/>
        <v>0</v>
      </c>
    </row>
    <row r="221" spans="1:4" ht="18.75" hidden="1">
      <c r="A221" s="129" t="s">
        <v>223</v>
      </c>
      <c r="B221" s="234"/>
      <c r="C221" s="234"/>
      <c r="D221" s="234">
        <f t="shared" si="3"/>
        <v>0</v>
      </c>
    </row>
    <row r="222" spans="1:4" ht="18.75" hidden="1">
      <c r="A222" s="129" t="s">
        <v>224</v>
      </c>
      <c r="B222" s="234"/>
      <c r="C222" s="234"/>
      <c r="D222" s="234">
        <f t="shared" si="3"/>
        <v>0</v>
      </c>
    </row>
    <row r="223" spans="1:4" ht="18.75" hidden="1">
      <c r="A223" s="129" t="s">
        <v>225</v>
      </c>
      <c r="B223" s="234"/>
      <c r="C223" s="234"/>
      <c r="D223" s="234">
        <f t="shared" si="3"/>
        <v>0</v>
      </c>
    </row>
    <row r="224" spans="1:4" ht="18.75" hidden="1">
      <c r="A224" s="129" t="s">
        <v>226</v>
      </c>
      <c r="B224" s="234"/>
      <c r="C224" s="234"/>
      <c r="D224" s="234">
        <f t="shared" si="3"/>
        <v>0</v>
      </c>
    </row>
    <row r="225" spans="1:4" ht="18.75" hidden="1">
      <c r="A225" s="92" t="s">
        <v>227</v>
      </c>
      <c r="B225" s="234"/>
      <c r="C225" s="234"/>
      <c r="D225" s="234">
        <f t="shared" si="3"/>
        <v>0</v>
      </c>
    </row>
    <row r="226" spans="1:4" ht="18.75" hidden="1">
      <c r="A226" s="128" t="s">
        <v>228</v>
      </c>
      <c r="B226" s="234"/>
      <c r="C226" s="234"/>
      <c r="D226" s="234">
        <f t="shared" si="3"/>
        <v>0</v>
      </c>
    </row>
    <row r="227" spans="1:4" ht="18.75" hidden="1">
      <c r="A227" s="83" t="s">
        <v>229</v>
      </c>
      <c r="B227" s="234"/>
      <c r="C227" s="234"/>
      <c r="D227" s="234">
        <f t="shared" si="3"/>
        <v>0</v>
      </c>
    </row>
    <row r="228" spans="1:4" ht="18.75" hidden="1">
      <c r="A228" s="129" t="s">
        <v>230</v>
      </c>
      <c r="B228" s="234"/>
      <c r="C228" s="234"/>
      <c r="D228" s="234">
        <f t="shared" si="3"/>
        <v>0</v>
      </c>
    </row>
    <row r="229" spans="1:4" ht="18.75" hidden="1">
      <c r="A229" s="129" t="s">
        <v>231</v>
      </c>
      <c r="B229" s="234"/>
      <c r="C229" s="234"/>
      <c r="D229" s="234">
        <f t="shared" si="3"/>
        <v>0</v>
      </c>
    </row>
    <row r="230" spans="1:4" ht="18.75" hidden="1">
      <c r="A230" s="83" t="s">
        <v>232</v>
      </c>
      <c r="B230" s="235"/>
      <c r="C230" s="235"/>
      <c r="D230" s="234">
        <f t="shared" si="3"/>
        <v>0</v>
      </c>
    </row>
    <row r="231" spans="1:4" ht="18.75" hidden="1">
      <c r="A231" s="83" t="s">
        <v>233</v>
      </c>
      <c r="B231" s="235"/>
      <c r="C231" s="235"/>
      <c r="D231" s="234">
        <f t="shared" si="3"/>
        <v>0</v>
      </c>
    </row>
    <row r="232" spans="1:4" ht="18.75" hidden="1">
      <c r="A232" s="92" t="s">
        <v>234</v>
      </c>
      <c r="B232" s="234"/>
      <c r="C232" s="234"/>
      <c r="D232" s="234">
        <f t="shared" si="3"/>
        <v>0</v>
      </c>
    </row>
    <row r="233" spans="1:4" ht="18.75" hidden="1">
      <c r="A233" s="90" t="s">
        <v>235</v>
      </c>
      <c r="B233" s="234"/>
      <c r="C233" s="234"/>
      <c r="D233" s="234">
        <f t="shared" si="3"/>
        <v>0</v>
      </c>
    </row>
    <row r="234" spans="1:4" ht="18.75" hidden="1">
      <c r="A234" s="90" t="s">
        <v>236</v>
      </c>
      <c r="B234" s="234"/>
      <c r="C234" s="234"/>
      <c r="D234" s="234">
        <f t="shared" si="3"/>
        <v>0</v>
      </c>
    </row>
    <row r="235" spans="1:4" ht="18.75" hidden="1">
      <c r="A235" s="83" t="s">
        <v>237</v>
      </c>
      <c r="B235" s="234"/>
      <c r="C235" s="234"/>
      <c r="D235" s="234">
        <f t="shared" si="3"/>
        <v>0</v>
      </c>
    </row>
    <row r="236" spans="1:4" ht="18.75" hidden="1">
      <c r="A236" s="83" t="s">
        <v>238</v>
      </c>
      <c r="B236" s="234"/>
      <c r="C236" s="234"/>
      <c r="D236" s="234">
        <f t="shared" si="3"/>
        <v>0</v>
      </c>
    </row>
    <row r="237" spans="1:4" ht="18.75" hidden="1">
      <c r="A237" s="129" t="s">
        <v>239</v>
      </c>
      <c r="B237" s="234"/>
      <c r="C237" s="234"/>
      <c r="D237" s="234">
        <f t="shared" si="3"/>
        <v>0</v>
      </c>
    </row>
    <row r="238" spans="1:4" ht="18.75" hidden="1">
      <c r="A238" s="129" t="s">
        <v>240</v>
      </c>
      <c r="B238" s="234"/>
      <c r="C238" s="234"/>
      <c r="D238" s="234">
        <f t="shared" si="3"/>
        <v>0</v>
      </c>
    </row>
    <row r="239" spans="1:4" ht="18.75" hidden="1">
      <c r="A239" s="129" t="s">
        <v>241</v>
      </c>
      <c r="B239" s="234"/>
      <c r="C239" s="234"/>
      <c r="D239" s="234">
        <f t="shared" si="3"/>
        <v>0</v>
      </c>
    </row>
    <row r="240" spans="1:4" ht="18.75" hidden="1">
      <c r="A240" s="92" t="s">
        <v>242</v>
      </c>
      <c r="B240" s="234"/>
      <c r="C240" s="234"/>
      <c r="D240" s="234">
        <f t="shared" si="3"/>
        <v>0</v>
      </c>
    </row>
    <row r="241" spans="1:4" ht="18.75" hidden="1">
      <c r="A241" s="128" t="s">
        <v>243</v>
      </c>
      <c r="B241" s="234"/>
      <c r="C241" s="234"/>
      <c r="D241" s="234">
        <f t="shared" si="3"/>
        <v>0</v>
      </c>
    </row>
    <row r="242" spans="1:4" ht="18.75" hidden="1">
      <c r="A242" s="129" t="s">
        <v>244</v>
      </c>
      <c r="B242" s="234"/>
      <c r="C242" s="234"/>
      <c r="D242" s="234">
        <f t="shared" si="3"/>
        <v>0</v>
      </c>
    </row>
    <row r="243" spans="1:4" ht="18.75" hidden="1">
      <c r="A243" s="129" t="s">
        <v>245</v>
      </c>
      <c r="B243" s="234"/>
      <c r="C243" s="234"/>
      <c r="D243" s="234">
        <f t="shared" si="3"/>
        <v>0</v>
      </c>
    </row>
    <row r="244" spans="1:4" ht="18.75" hidden="1">
      <c r="A244" s="128" t="s">
        <v>246</v>
      </c>
      <c r="B244" s="234"/>
      <c r="C244" s="234"/>
      <c r="D244" s="234">
        <f t="shared" si="3"/>
        <v>0</v>
      </c>
    </row>
    <row r="245" spans="1:4" ht="18.75" hidden="1">
      <c r="A245" s="129" t="s">
        <v>247</v>
      </c>
      <c r="B245" s="234"/>
      <c r="C245" s="234"/>
      <c r="D245" s="234">
        <f t="shared" si="3"/>
        <v>0</v>
      </c>
    </row>
    <row r="246" spans="1:4" ht="18.75" hidden="1">
      <c r="A246" s="90" t="s">
        <v>248</v>
      </c>
      <c r="B246" s="234"/>
      <c r="C246" s="234"/>
      <c r="D246" s="234">
        <f t="shared" si="3"/>
        <v>0</v>
      </c>
    </row>
    <row r="247" spans="1:4" ht="18.75" hidden="1">
      <c r="A247" s="129" t="s">
        <v>249</v>
      </c>
      <c r="B247" s="234"/>
      <c r="C247" s="234"/>
      <c r="D247" s="234">
        <f t="shared" si="3"/>
        <v>0</v>
      </c>
    </row>
    <row r="248" spans="1:4" ht="18.75" hidden="1">
      <c r="A248" s="129" t="s">
        <v>250</v>
      </c>
      <c r="B248" s="234"/>
      <c r="C248" s="234"/>
      <c r="D248" s="234">
        <f t="shared" si="3"/>
        <v>0</v>
      </c>
    </row>
    <row r="249" spans="1:4" ht="18.75" hidden="1">
      <c r="A249" s="129" t="s">
        <v>251</v>
      </c>
      <c r="B249" s="234"/>
      <c r="C249" s="234"/>
      <c r="D249" s="234">
        <f t="shared" si="3"/>
        <v>0</v>
      </c>
    </row>
    <row r="250" spans="1:4" ht="18.75" hidden="1">
      <c r="A250" s="129" t="s">
        <v>252</v>
      </c>
      <c r="B250" s="234"/>
      <c r="C250" s="234"/>
      <c r="D250" s="234">
        <f t="shared" si="3"/>
        <v>0</v>
      </c>
    </row>
    <row r="251" spans="1:4" ht="18.75" hidden="1">
      <c r="A251" s="90" t="s">
        <v>253</v>
      </c>
      <c r="B251" s="234"/>
      <c r="C251" s="234"/>
      <c r="D251" s="234">
        <f t="shared" si="3"/>
        <v>0</v>
      </c>
    </row>
    <row r="252" spans="1:4" ht="18.75" hidden="1">
      <c r="A252" s="129" t="s">
        <v>254</v>
      </c>
      <c r="B252" s="234"/>
      <c r="C252" s="234"/>
      <c r="D252" s="234">
        <f t="shared" si="3"/>
        <v>0</v>
      </c>
    </row>
    <row r="253" spans="1:4" ht="18.75" hidden="1">
      <c r="A253" s="129" t="s">
        <v>255</v>
      </c>
      <c r="B253" s="234"/>
      <c r="C253" s="234"/>
      <c r="D253" s="234">
        <f t="shared" si="3"/>
        <v>0</v>
      </c>
    </row>
    <row r="254" spans="1:4" ht="18.75" hidden="1">
      <c r="A254" s="90" t="s">
        <v>256</v>
      </c>
      <c r="B254" s="234"/>
      <c r="C254" s="234"/>
      <c r="D254" s="234">
        <f t="shared" si="3"/>
        <v>0</v>
      </c>
    </row>
    <row r="255" spans="1:4" ht="18.75" hidden="1">
      <c r="A255" s="90" t="s">
        <v>257</v>
      </c>
      <c r="B255" s="234"/>
      <c r="C255" s="234"/>
      <c r="D255" s="234">
        <f t="shared" si="3"/>
        <v>0</v>
      </c>
    </row>
    <row r="256" spans="1:4" ht="18.75">
      <c r="A256" s="129" t="s">
        <v>258</v>
      </c>
      <c r="B256" s="234">
        <v>10</v>
      </c>
      <c r="C256" s="234">
        <v>30000</v>
      </c>
      <c r="D256" s="234">
        <f t="shared" si="3"/>
        <v>300000</v>
      </c>
    </row>
    <row r="257" spans="1:4" ht="18.75" hidden="1">
      <c r="A257" s="129" t="s">
        <v>259</v>
      </c>
      <c r="B257" s="234"/>
      <c r="C257" s="234"/>
      <c r="D257" s="234">
        <f t="shared" si="3"/>
        <v>0</v>
      </c>
    </row>
    <row r="258" spans="1:4" ht="18.75" hidden="1">
      <c r="A258" s="90" t="s">
        <v>260</v>
      </c>
      <c r="B258" s="234"/>
      <c r="C258" s="234"/>
      <c r="D258" s="234">
        <f t="shared" si="3"/>
        <v>0</v>
      </c>
    </row>
    <row r="259" spans="1:4" ht="18.75" hidden="1">
      <c r="A259" s="129" t="s">
        <v>261</v>
      </c>
      <c r="B259" s="234"/>
      <c r="C259" s="234"/>
      <c r="D259" s="234">
        <f t="shared" si="3"/>
        <v>0</v>
      </c>
    </row>
    <row r="260" spans="1:4" ht="18.75" hidden="1">
      <c r="A260" s="129" t="s">
        <v>262</v>
      </c>
      <c r="B260" s="234"/>
      <c r="C260" s="234"/>
      <c r="D260" s="234">
        <f t="shared" ref="D260:D310" si="4">B260*C260</f>
        <v>0</v>
      </c>
    </row>
    <row r="261" spans="1:4" ht="18.75" hidden="1">
      <c r="A261" s="129" t="s">
        <v>263</v>
      </c>
      <c r="B261" s="234"/>
      <c r="C261" s="234"/>
      <c r="D261" s="234">
        <f t="shared" si="4"/>
        <v>0</v>
      </c>
    </row>
    <row r="262" spans="1:4" ht="18.75" hidden="1">
      <c r="A262" s="129" t="s">
        <v>264</v>
      </c>
      <c r="B262" s="234"/>
      <c r="C262" s="234"/>
      <c r="D262" s="234">
        <f t="shared" si="4"/>
        <v>0</v>
      </c>
    </row>
    <row r="263" spans="1:4" ht="18.75" hidden="1">
      <c r="A263" s="129" t="s">
        <v>265</v>
      </c>
      <c r="B263" s="234"/>
      <c r="C263" s="234"/>
      <c r="D263" s="234">
        <f t="shared" si="4"/>
        <v>0</v>
      </c>
    </row>
    <row r="264" spans="1:4" ht="18.75" hidden="1">
      <c r="A264" s="129" t="s">
        <v>266</v>
      </c>
      <c r="B264" s="234"/>
      <c r="C264" s="234"/>
      <c r="D264" s="234">
        <f t="shared" si="4"/>
        <v>0</v>
      </c>
    </row>
    <row r="265" spans="1:4" ht="18.75" hidden="1">
      <c r="A265" s="129" t="s">
        <v>267</v>
      </c>
      <c r="B265" s="234"/>
      <c r="C265" s="234"/>
      <c r="D265" s="234">
        <f t="shared" si="4"/>
        <v>0</v>
      </c>
    </row>
    <row r="266" spans="1:4" ht="18.75" hidden="1">
      <c r="A266" s="129" t="s">
        <v>268</v>
      </c>
      <c r="B266" s="234"/>
      <c r="C266" s="234"/>
      <c r="D266" s="234">
        <f t="shared" si="4"/>
        <v>0</v>
      </c>
    </row>
    <row r="267" spans="1:4" ht="18.75" hidden="1">
      <c r="A267" s="129" t="s">
        <v>269</v>
      </c>
      <c r="B267" s="234"/>
      <c r="C267" s="234"/>
      <c r="D267" s="234">
        <f t="shared" si="4"/>
        <v>0</v>
      </c>
    </row>
    <row r="268" spans="1:4" ht="18.75" hidden="1">
      <c r="A268" s="92" t="s">
        <v>270</v>
      </c>
      <c r="B268" s="234"/>
      <c r="C268" s="234"/>
      <c r="D268" s="234">
        <f t="shared" si="4"/>
        <v>0</v>
      </c>
    </row>
    <row r="269" spans="1:4" ht="18.75" hidden="1">
      <c r="A269" s="129" t="s">
        <v>271</v>
      </c>
      <c r="B269" s="234"/>
      <c r="C269" s="234"/>
      <c r="D269" s="234">
        <f t="shared" si="4"/>
        <v>0</v>
      </c>
    </row>
    <row r="270" spans="1:4" ht="18.75" hidden="1">
      <c r="A270" s="129" t="s">
        <v>272</v>
      </c>
      <c r="B270" s="234"/>
      <c r="C270" s="234"/>
      <c r="D270" s="234">
        <f t="shared" si="4"/>
        <v>0</v>
      </c>
    </row>
    <row r="271" spans="1:4" ht="18.75" hidden="1">
      <c r="A271" s="129" t="s">
        <v>273</v>
      </c>
      <c r="B271" s="234"/>
      <c r="C271" s="234"/>
      <c r="D271" s="234">
        <f t="shared" si="4"/>
        <v>0</v>
      </c>
    </row>
    <row r="272" spans="1:4" ht="18.75">
      <c r="A272" s="129" t="s">
        <v>274</v>
      </c>
      <c r="B272" s="234">
        <f>15+80+15+10</f>
        <v>120</v>
      </c>
      <c r="C272" s="234">
        <v>11000</v>
      </c>
      <c r="D272" s="234">
        <f t="shared" si="4"/>
        <v>1320000</v>
      </c>
    </row>
    <row r="273" spans="1:4" ht="18.75" hidden="1">
      <c r="A273" s="129" t="s">
        <v>275</v>
      </c>
      <c r="B273" s="234"/>
      <c r="C273" s="234"/>
      <c r="D273" s="234">
        <f t="shared" si="4"/>
        <v>0</v>
      </c>
    </row>
    <row r="274" spans="1:4" ht="18.75" hidden="1">
      <c r="A274" s="129" t="s">
        <v>276</v>
      </c>
      <c r="B274" s="234"/>
      <c r="C274" s="234"/>
      <c r="D274" s="234">
        <f t="shared" si="4"/>
        <v>0</v>
      </c>
    </row>
    <row r="275" spans="1:4" ht="18.75" hidden="1">
      <c r="A275" s="129" t="s">
        <v>277</v>
      </c>
      <c r="B275" s="234"/>
      <c r="C275" s="234"/>
      <c r="D275" s="234">
        <f t="shared" si="4"/>
        <v>0</v>
      </c>
    </row>
    <row r="276" spans="1:4" ht="18.75">
      <c r="A276" s="129" t="s">
        <v>278</v>
      </c>
      <c r="B276" s="234">
        <v>53</v>
      </c>
      <c r="C276" s="234">
        <v>26000</v>
      </c>
      <c r="D276" s="234">
        <f t="shared" si="4"/>
        <v>1378000</v>
      </c>
    </row>
    <row r="277" spans="1:4" ht="18.75" hidden="1">
      <c r="A277" s="97" t="s">
        <v>279</v>
      </c>
      <c r="B277" s="234"/>
      <c r="C277" s="234"/>
      <c r="D277" s="234">
        <f t="shared" si="4"/>
        <v>0</v>
      </c>
    </row>
    <row r="278" spans="1:4" ht="18.75" hidden="1">
      <c r="A278" s="129" t="s">
        <v>280</v>
      </c>
      <c r="B278" s="234"/>
      <c r="C278" s="234"/>
      <c r="D278" s="234">
        <f t="shared" si="4"/>
        <v>0</v>
      </c>
    </row>
    <row r="279" spans="1:4" ht="18.75" hidden="1">
      <c r="A279" s="129" t="s">
        <v>281</v>
      </c>
      <c r="B279" s="234"/>
      <c r="C279" s="234"/>
      <c r="D279" s="234">
        <f t="shared" si="4"/>
        <v>0</v>
      </c>
    </row>
    <row r="280" spans="1:4" ht="18.75" hidden="1">
      <c r="A280" s="141" t="s">
        <v>282</v>
      </c>
      <c r="B280" s="234"/>
      <c r="C280" s="234"/>
      <c r="D280" s="234">
        <f t="shared" si="4"/>
        <v>0</v>
      </c>
    </row>
    <row r="281" spans="1:4" ht="18.75" hidden="1">
      <c r="A281" s="128" t="s">
        <v>283</v>
      </c>
      <c r="B281" s="235"/>
      <c r="C281" s="235"/>
      <c r="D281" s="234">
        <f t="shared" si="4"/>
        <v>0</v>
      </c>
    </row>
    <row r="282" spans="1:4" ht="18.75" hidden="1">
      <c r="A282" s="129" t="s">
        <v>284</v>
      </c>
      <c r="B282" s="234"/>
      <c r="C282" s="234"/>
      <c r="D282" s="234">
        <f t="shared" si="4"/>
        <v>0</v>
      </c>
    </row>
    <row r="283" spans="1:4" ht="18.75" hidden="1">
      <c r="A283" s="129" t="s">
        <v>285</v>
      </c>
      <c r="B283" s="234"/>
      <c r="C283" s="234"/>
      <c r="D283" s="234">
        <f t="shared" si="4"/>
        <v>0</v>
      </c>
    </row>
    <row r="284" spans="1:4" ht="18.75">
      <c r="A284" s="129" t="s">
        <v>286</v>
      </c>
      <c r="B284" s="234">
        <f>20+10</f>
        <v>30</v>
      </c>
      <c r="C284" s="234">
        <v>7500</v>
      </c>
      <c r="D284" s="234">
        <f t="shared" si="4"/>
        <v>225000</v>
      </c>
    </row>
    <row r="285" spans="1:4" ht="18.75" hidden="1">
      <c r="A285" s="92" t="s">
        <v>287</v>
      </c>
      <c r="B285" s="234"/>
      <c r="C285" s="234"/>
      <c r="D285" s="234">
        <f t="shared" si="4"/>
        <v>0</v>
      </c>
    </row>
    <row r="286" spans="1:4" ht="18.75" hidden="1">
      <c r="A286" s="129" t="s">
        <v>288</v>
      </c>
      <c r="B286" s="234"/>
      <c r="C286" s="234"/>
      <c r="D286" s="234">
        <f t="shared" si="4"/>
        <v>0</v>
      </c>
    </row>
    <row r="287" spans="1:4" ht="18.75">
      <c r="A287" s="97" t="s">
        <v>289</v>
      </c>
      <c r="B287" s="234">
        <v>38</v>
      </c>
      <c r="C287" s="234">
        <v>4000</v>
      </c>
      <c r="D287" s="234">
        <f t="shared" si="4"/>
        <v>152000</v>
      </c>
    </row>
    <row r="288" spans="1:4" ht="18.75">
      <c r="A288" s="83" t="s">
        <v>290</v>
      </c>
      <c r="B288" s="234">
        <v>5</v>
      </c>
      <c r="C288" s="234">
        <v>12000</v>
      </c>
      <c r="D288" s="234">
        <f t="shared" si="4"/>
        <v>60000</v>
      </c>
    </row>
    <row r="289" spans="1:4" ht="18.75" hidden="1">
      <c r="A289" s="129" t="s">
        <v>291</v>
      </c>
      <c r="B289" s="234"/>
      <c r="C289" s="234"/>
      <c r="D289" s="234">
        <f t="shared" si="4"/>
        <v>0</v>
      </c>
    </row>
    <row r="290" spans="1:4" ht="18.75" hidden="1">
      <c r="A290" s="129" t="s">
        <v>292</v>
      </c>
      <c r="B290" s="234"/>
      <c r="C290" s="234"/>
      <c r="D290" s="234">
        <f t="shared" si="4"/>
        <v>0</v>
      </c>
    </row>
    <row r="291" spans="1:4" ht="18.75" hidden="1">
      <c r="A291" s="129" t="s">
        <v>293</v>
      </c>
      <c r="B291" s="234"/>
      <c r="C291" s="234"/>
      <c r="D291" s="234">
        <f t="shared" si="4"/>
        <v>0</v>
      </c>
    </row>
    <row r="292" spans="1:4" ht="18.75" hidden="1">
      <c r="A292" s="129" t="s">
        <v>294</v>
      </c>
      <c r="B292" s="234"/>
      <c r="C292" s="234"/>
      <c r="D292" s="234">
        <f t="shared" si="4"/>
        <v>0</v>
      </c>
    </row>
    <row r="293" spans="1:4" ht="18.75" hidden="1">
      <c r="A293" s="105" t="s">
        <v>295</v>
      </c>
      <c r="B293" s="234"/>
      <c r="C293" s="234"/>
      <c r="D293" s="234">
        <f t="shared" si="4"/>
        <v>0</v>
      </c>
    </row>
    <row r="294" spans="1:4" ht="18.75" hidden="1">
      <c r="A294" s="114" t="s">
        <v>296</v>
      </c>
      <c r="B294" s="234"/>
      <c r="C294" s="234"/>
      <c r="D294" s="234">
        <f t="shared" si="4"/>
        <v>0</v>
      </c>
    </row>
    <row r="295" spans="1:4" ht="18.75" hidden="1">
      <c r="A295" s="128" t="s">
        <v>297</v>
      </c>
      <c r="B295" s="234"/>
      <c r="C295" s="234"/>
      <c r="D295" s="234">
        <f t="shared" si="4"/>
        <v>0</v>
      </c>
    </row>
    <row r="296" spans="1:4" ht="18.75" hidden="1">
      <c r="A296" s="83" t="s">
        <v>298</v>
      </c>
      <c r="B296" s="234"/>
      <c r="C296" s="234"/>
      <c r="D296" s="234">
        <f t="shared" si="4"/>
        <v>0</v>
      </c>
    </row>
    <row r="297" spans="1:4" ht="18.75" hidden="1">
      <c r="A297" s="115" t="s">
        <v>299</v>
      </c>
      <c r="B297" s="234"/>
      <c r="C297" s="234"/>
      <c r="D297" s="234">
        <f t="shared" si="4"/>
        <v>0</v>
      </c>
    </row>
    <row r="298" spans="1:4" ht="18.75" hidden="1">
      <c r="A298" s="129" t="s">
        <v>300</v>
      </c>
      <c r="B298" s="234"/>
      <c r="C298" s="234"/>
      <c r="D298" s="234">
        <f t="shared" si="4"/>
        <v>0</v>
      </c>
    </row>
    <row r="299" spans="1:4" ht="18.75" hidden="1">
      <c r="A299" s="83" t="s">
        <v>301</v>
      </c>
      <c r="B299" s="234"/>
      <c r="C299" s="234"/>
      <c r="D299" s="234">
        <f t="shared" si="4"/>
        <v>0</v>
      </c>
    </row>
    <row r="300" spans="1:4" ht="18.75" hidden="1">
      <c r="A300" s="83" t="s">
        <v>302</v>
      </c>
      <c r="B300" s="234"/>
      <c r="C300" s="234"/>
      <c r="D300" s="234">
        <f t="shared" si="4"/>
        <v>0</v>
      </c>
    </row>
    <row r="301" spans="1:4" ht="18.75" hidden="1">
      <c r="A301" s="129" t="s">
        <v>303</v>
      </c>
      <c r="B301" s="234"/>
      <c r="C301" s="234"/>
      <c r="D301" s="234">
        <f t="shared" si="4"/>
        <v>0</v>
      </c>
    </row>
    <row r="302" spans="1:4" ht="18.75">
      <c r="A302" s="92" t="s">
        <v>304</v>
      </c>
      <c r="B302" s="234">
        <v>200</v>
      </c>
      <c r="C302" s="234">
        <v>26000</v>
      </c>
      <c r="D302" s="234">
        <f t="shared" si="4"/>
        <v>5200000</v>
      </c>
    </row>
    <row r="303" spans="1:4" ht="18.75" hidden="1">
      <c r="A303" s="92" t="s">
        <v>305</v>
      </c>
      <c r="B303" s="234"/>
      <c r="C303" s="234"/>
      <c r="D303" s="234">
        <f t="shared" si="4"/>
        <v>0</v>
      </c>
    </row>
    <row r="304" spans="1:4" ht="18.75">
      <c r="A304" s="92" t="s">
        <v>306</v>
      </c>
      <c r="B304" s="234">
        <v>30</v>
      </c>
      <c r="C304" s="234">
        <v>85000</v>
      </c>
      <c r="D304" s="234">
        <f t="shared" si="4"/>
        <v>2550000</v>
      </c>
    </row>
    <row r="305" spans="1:4" ht="18.75" hidden="1">
      <c r="A305" s="83" t="s">
        <v>307</v>
      </c>
      <c r="B305" s="234"/>
      <c r="C305" s="234"/>
      <c r="D305" s="234">
        <f t="shared" si="4"/>
        <v>0</v>
      </c>
    </row>
    <row r="306" spans="1:4" ht="18.75" hidden="1">
      <c r="A306" s="83" t="s">
        <v>308</v>
      </c>
      <c r="B306" s="234"/>
      <c r="C306" s="234"/>
      <c r="D306" s="234">
        <f t="shared" si="4"/>
        <v>0</v>
      </c>
    </row>
    <row r="307" spans="1:4" ht="18.75" hidden="1">
      <c r="A307" s="83" t="s">
        <v>309</v>
      </c>
      <c r="B307" s="234"/>
      <c r="C307" s="234"/>
      <c r="D307" s="234">
        <f t="shared" si="4"/>
        <v>0</v>
      </c>
    </row>
    <row r="308" spans="1:4" ht="18.75" hidden="1">
      <c r="A308" s="115" t="s">
        <v>310</v>
      </c>
      <c r="B308" s="234"/>
      <c r="C308" s="234"/>
      <c r="D308" s="234">
        <f t="shared" si="4"/>
        <v>0</v>
      </c>
    </row>
    <row r="309" spans="1:4" ht="18.75" hidden="1">
      <c r="A309" s="129" t="s">
        <v>311</v>
      </c>
      <c r="B309" s="234"/>
      <c r="C309" s="234"/>
      <c r="D309" s="234">
        <f t="shared" si="4"/>
        <v>0</v>
      </c>
    </row>
    <row r="310" spans="1:4" ht="18.75" hidden="1">
      <c r="A310" s="83" t="s">
        <v>312</v>
      </c>
      <c r="B310" s="234"/>
      <c r="C310" s="234"/>
      <c r="D310" s="234">
        <f t="shared" si="4"/>
        <v>0</v>
      </c>
    </row>
    <row r="311" spans="1:4" ht="18.75">
      <c r="A311" s="147"/>
      <c r="B311" s="240">
        <f>SUM(B3:B310)</f>
        <v>3993.3333333333335</v>
      </c>
      <c r="C311" s="240"/>
      <c r="D311" s="240">
        <f t="shared" ref="D311" si="5">SUM(D3:D310)</f>
        <v>79100200</v>
      </c>
    </row>
  </sheetData>
  <protectedRanges>
    <protectedRange password="CF71" sqref="B1:D310" name="tho"/>
  </protectedRanges>
  <autoFilter ref="A2:D311" xr:uid="{00000000-0009-0000-0000-000000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312"/>
  <sheetViews>
    <sheetView topLeftCell="A102" workbookViewId="0">
      <selection activeCell="I199" sqref="I199"/>
    </sheetView>
  </sheetViews>
  <sheetFormatPr defaultColWidth="9" defaultRowHeight="15"/>
  <cols>
    <col min="1" max="1" width="32.28515625" customWidth="1"/>
    <col min="3" max="3" width="14.7109375" customWidth="1"/>
    <col min="4" max="4" width="18.28515625" customWidth="1"/>
  </cols>
  <sheetData>
    <row r="1" spans="1:4">
      <c r="A1" s="143" t="s">
        <v>313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234"/>
      <c r="C3" s="234"/>
      <c r="D3" s="234">
        <f>B3*C3</f>
        <v>0</v>
      </c>
    </row>
    <row r="4" spans="1:4" ht="18.75" hidden="1">
      <c r="A4" s="83" t="s">
        <v>6</v>
      </c>
      <c r="B4" s="234"/>
      <c r="C4" s="234"/>
      <c r="D4" s="234">
        <f t="shared" ref="D4:D67" si="0">B4*C4</f>
        <v>0</v>
      </c>
    </row>
    <row r="5" spans="1:4" ht="18.75" hidden="1">
      <c r="A5" s="128" t="s">
        <v>7</v>
      </c>
      <c r="B5" s="234"/>
      <c r="C5" s="234"/>
      <c r="D5" s="234">
        <f t="shared" si="0"/>
        <v>0</v>
      </c>
    </row>
    <row r="6" spans="1:4" ht="18.75" hidden="1">
      <c r="A6" s="128" t="s">
        <v>8</v>
      </c>
      <c r="B6" s="234"/>
      <c r="C6" s="234"/>
      <c r="D6" s="234">
        <f t="shared" si="0"/>
        <v>0</v>
      </c>
    </row>
    <row r="7" spans="1:4" ht="18.75" hidden="1">
      <c r="A7" s="128" t="s">
        <v>9</v>
      </c>
      <c r="B7" s="234"/>
      <c r="C7" s="234"/>
      <c r="D7" s="234">
        <f t="shared" si="0"/>
        <v>0</v>
      </c>
    </row>
    <row r="8" spans="1:4" ht="18.75" hidden="1">
      <c r="A8" s="89" t="s">
        <v>10</v>
      </c>
      <c r="B8" s="234"/>
      <c r="C8" s="234"/>
      <c r="D8" s="234">
        <f t="shared" si="0"/>
        <v>0</v>
      </c>
    </row>
    <row r="9" spans="1:4" ht="18.75" hidden="1">
      <c r="A9" s="129" t="s">
        <v>11</v>
      </c>
      <c r="B9" s="234"/>
      <c r="C9" s="234"/>
      <c r="D9" s="234">
        <f t="shared" si="0"/>
        <v>0</v>
      </c>
    </row>
    <row r="10" spans="1:4" ht="18.75" hidden="1">
      <c r="A10" s="128" t="s">
        <v>12</v>
      </c>
      <c r="B10" s="235"/>
      <c r="C10" s="235"/>
      <c r="D10" s="234">
        <f t="shared" si="0"/>
        <v>0</v>
      </c>
    </row>
    <row r="11" spans="1:4" ht="18.75" hidden="1">
      <c r="A11" s="128" t="s">
        <v>13</v>
      </c>
      <c r="B11" s="235"/>
      <c r="C11" s="235"/>
      <c r="D11" s="234">
        <f t="shared" si="0"/>
        <v>0</v>
      </c>
    </row>
    <row r="12" spans="1:4" ht="18.75" hidden="1">
      <c r="A12" s="128" t="s">
        <v>14</v>
      </c>
      <c r="B12" s="235"/>
      <c r="C12" s="235"/>
      <c r="D12" s="234">
        <f t="shared" si="0"/>
        <v>0</v>
      </c>
    </row>
    <row r="13" spans="1:4" ht="18.75" hidden="1">
      <c r="A13" s="129" t="s">
        <v>15</v>
      </c>
      <c r="B13" s="234"/>
      <c r="C13" s="234"/>
      <c r="D13" s="234">
        <f t="shared" si="0"/>
        <v>0</v>
      </c>
    </row>
    <row r="14" spans="1:4" ht="18.75" hidden="1">
      <c r="A14" s="129" t="s">
        <v>16</v>
      </c>
      <c r="B14" s="234"/>
      <c r="C14" s="234"/>
      <c r="D14" s="234">
        <f t="shared" si="0"/>
        <v>0</v>
      </c>
    </row>
    <row r="15" spans="1:4" ht="18.75" hidden="1">
      <c r="A15" s="129" t="s">
        <v>17</v>
      </c>
      <c r="B15" s="235"/>
      <c r="C15" s="235"/>
      <c r="D15" s="234">
        <f t="shared" si="0"/>
        <v>0</v>
      </c>
    </row>
    <row r="16" spans="1:4" ht="18.75" hidden="1">
      <c r="A16" s="90" t="s">
        <v>18</v>
      </c>
      <c r="B16" s="234"/>
      <c r="C16" s="234"/>
      <c r="D16" s="234">
        <f t="shared" si="0"/>
        <v>0</v>
      </c>
    </row>
    <row r="17" spans="1:4" ht="18.75" hidden="1">
      <c r="A17" s="83" t="s">
        <v>19</v>
      </c>
      <c r="B17" s="234"/>
      <c r="C17" s="234"/>
      <c r="D17" s="234">
        <f t="shared" si="0"/>
        <v>0</v>
      </c>
    </row>
    <row r="18" spans="1:4" ht="18.75" hidden="1">
      <c r="A18" s="90" t="s">
        <v>20</v>
      </c>
      <c r="B18" s="234"/>
      <c r="C18" s="234"/>
      <c r="D18" s="234">
        <f t="shared" si="0"/>
        <v>0</v>
      </c>
    </row>
    <row r="19" spans="1:4" ht="18.75" hidden="1">
      <c r="A19" s="129" t="s">
        <v>21</v>
      </c>
      <c r="B19" s="234"/>
      <c r="C19" s="234"/>
      <c r="D19" s="234">
        <f t="shared" si="0"/>
        <v>0</v>
      </c>
    </row>
    <row r="20" spans="1:4" ht="18.75" hidden="1">
      <c r="A20" s="129" t="s">
        <v>22</v>
      </c>
      <c r="B20" s="234"/>
      <c r="C20" s="234"/>
      <c r="D20" s="234">
        <f t="shared" si="0"/>
        <v>0</v>
      </c>
    </row>
    <row r="21" spans="1:4" ht="18.75" hidden="1">
      <c r="A21" s="129" t="s">
        <v>23</v>
      </c>
      <c r="B21" s="234"/>
      <c r="C21" s="234"/>
      <c r="D21" s="234">
        <f t="shared" si="0"/>
        <v>0</v>
      </c>
    </row>
    <row r="22" spans="1:4" ht="18.75" hidden="1">
      <c r="A22" s="83" t="s">
        <v>24</v>
      </c>
      <c r="B22" s="234"/>
      <c r="C22" s="234"/>
      <c r="D22" s="234">
        <f t="shared" si="0"/>
        <v>0</v>
      </c>
    </row>
    <row r="23" spans="1:4" ht="18.75">
      <c r="A23" s="129" t="s">
        <v>25</v>
      </c>
      <c r="B23" s="234">
        <f>7+25+40+40</f>
        <v>112</v>
      </c>
      <c r="C23" s="234">
        <v>30000</v>
      </c>
      <c r="D23" s="234">
        <f t="shared" si="0"/>
        <v>3360000</v>
      </c>
    </row>
    <row r="24" spans="1:4" ht="18.75">
      <c r="A24" s="129" t="s">
        <v>26</v>
      </c>
      <c r="B24" s="234">
        <v>20</v>
      </c>
      <c r="C24" s="234">
        <v>23000</v>
      </c>
      <c r="D24" s="234">
        <f t="shared" si="0"/>
        <v>460000</v>
      </c>
    </row>
    <row r="25" spans="1:4" ht="18.75" hidden="1">
      <c r="A25" s="129" t="s">
        <v>27</v>
      </c>
      <c r="B25" s="234"/>
      <c r="C25" s="234"/>
      <c r="D25" s="234">
        <f t="shared" si="0"/>
        <v>0</v>
      </c>
    </row>
    <row r="26" spans="1:4" ht="18.75" hidden="1">
      <c r="A26" s="129" t="s">
        <v>28</v>
      </c>
      <c r="B26" s="234"/>
      <c r="C26" s="234"/>
      <c r="D26" s="234">
        <f t="shared" si="0"/>
        <v>0</v>
      </c>
    </row>
    <row r="27" spans="1:4" ht="18.75" hidden="1">
      <c r="A27" s="129" t="s">
        <v>29</v>
      </c>
      <c r="B27" s="234"/>
      <c r="C27" s="234"/>
      <c r="D27" s="234">
        <f t="shared" si="0"/>
        <v>0</v>
      </c>
    </row>
    <row r="28" spans="1:4" ht="18.75">
      <c r="A28" s="129" t="s">
        <v>30</v>
      </c>
      <c r="B28" s="234">
        <v>60</v>
      </c>
      <c r="C28" s="234">
        <v>38000</v>
      </c>
      <c r="D28" s="234">
        <f t="shared" si="0"/>
        <v>2280000</v>
      </c>
    </row>
    <row r="29" spans="1:4" ht="18.75">
      <c r="A29" s="129" t="s">
        <v>31</v>
      </c>
      <c r="B29" s="234">
        <v>50</v>
      </c>
      <c r="C29" s="234">
        <v>25000</v>
      </c>
      <c r="D29" s="234">
        <f t="shared" si="0"/>
        <v>1250000</v>
      </c>
    </row>
    <row r="30" spans="1:4" ht="18.75" hidden="1">
      <c r="A30" s="129" t="s">
        <v>32</v>
      </c>
      <c r="B30" s="234"/>
      <c r="C30" s="234"/>
      <c r="D30" s="234">
        <f t="shared" si="0"/>
        <v>0</v>
      </c>
    </row>
    <row r="31" spans="1:4" ht="18.75" hidden="1">
      <c r="A31" s="129" t="s">
        <v>33</v>
      </c>
      <c r="B31" s="234"/>
      <c r="C31" s="234"/>
      <c r="D31" s="234">
        <f t="shared" si="0"/>
        <v>0</v>
      </c>
    </row>
    <row r="32" spans="1:4" ht="18.75">
      <c r="A32" s="129" t="s">
        <v>34</v>
      </c>
      <c r="B32" s="234">
        <f>13+12+17</f>
        <v>42</v>
      </c>
      <c r="C32" s="234">
        <v>30000</v>
      </c>
      <c r="D32" s="234">
        <f t="shared" si="0"/>
        <v>1260000</v>
      </c>
    </row>
    <row r="33" spans="1:4" ht="18.75" hidden="1">
      <c r="A33" s="129" t="s">
        <v>35</v>
      </c>
      <c r="B33" s="234"/>
      <c r="C33" s="234"/>
      <c r="D33" s="234">
        <f t="shared" si="0"/>
        <v>0</v>
      </c>
    </row>
    <row r="34" spans="1:4" ht="18.75" hidden="1">
      <c r="A34" s="129" t="s">
        <v>36</v>
      </c>
      <c r="B34" s="234"/>
      <c r="C34" s="234"/>
      <c r="D34" s="234">
        <f t="shared" si="0"/>
        <v>0</v>
      </c>
    </row>
    <row r="35" spans="1:4" ht="18.75">
      <c r="A35" s="129" t="s">
        <v>37</v>
      </c>
      <c r="B35" s="234">
        <f>5+40+10</f>
        <v>55</v>
      </c>
      <c r="C35" s="234">
        <v>12000</v>
      </c>
      <c r="D35" s="234">
        <f t="shared" si="0"/>
        <v>660000</v>
      </c>
    </row>
    <row r="36" spans="1:4" ht="18.75" hidden="1">
      <c r="A36" s="92" t="s">
        <v>38</v>
      </c>
      <c r="B36" s="234"/>
      <c r="C36" s="234"/>
      <c r="D36" s="234">
        <f t="shared" si="0"/>
        <v>0</v>
      </c>
    </row>
    <row r="37" spans="1:4" ht="18.75" hidden="1">
      <c r="A37" s="129" t="s">
        <v>39</v>
      </c>
      <c r="B37" s="234"/>
      <c r="C37" s="234"/>
      <c r="D37" s="234">
        <f t="shared" si="0"/>
        <v>0</v>
      </c>
    </row>
    <row r="38" spans="1:4" ht="18.75" hidden="1">
      <c r="A38" s="128" t="s">
        <v>40</v>
      </c>
      <c r="B38" s="234"/>
      <c r="C38" s="234"/>
      <c r="D38" s="234">
        <f t="shared" si="0"/>
        <v>0</v>
      </c>
    </row>
    <row r="39" spans="1:4" ht="18.75" hidden="1">
      <c r="A39" s="129" t="s">
        <v>41</v>
      </c>
      <c r="B39" s="234"/>
      <c r="C39" s="234"/>
      <c r="D39" s="234">
        <f t="shared" si="0"/>
        <v>0</v>
      </c>
    </row>
    <row r="40" spans="1:4" ht="18.75" hidden="1">
      <c r="A40" s="129" t="s">
        <v>42</v>
      </c>
      <c r="B40" s="234"/>
      <c r="C40" s="234"/>
      <c r="D40" s="234">
        <f t="shared" si="0"/>
        <v>0</v>
      </c>
    </row>
    <row r="41" spans="1:4" ht="18.75" hidden="1">
      <c r="A41" s="132" t="s">
        <v>43</v>
      </c>
      <c r="B41" s="234"/>
      <c r="C41" s="234"/>
      <c r="D41" s="234">
        <f t="shared" si="0"/>
        <v>0</v>
      </c>
    </row>
    <row r="42" spans="1:4" ht="18.75">
      <c r="A42" s="129" t="s">
        <v>44</v>
      </c>
      <c r="B42" s="234">
        <v>80</v>
      </c>
      <c r="C42" s="234">
        <v>12000</v>
      </c>
      <c r="D42" s="234">
        <f t="shared" si="0"/>
        <v>960000</v>
      </c>
    </row>
    <row r="43" spans="1:4" ht="18.75">
      <c r="A43" s="129" t="s">
        <v>45</v>
      </c>
      <c r="B43" s="234">
        <v>130</v>
      </c>
      <c r="C43" s="234">
        <v>15000</v>
      </c>
      <c r="D43" s="234">
        <f t="shared" si="0"/>
        <v>1950000</v>
      </c>
    </row>
    <row r="44" spans="1:4" ht="18.75" hidden="1">
      <c r="A44" s="129" t="s">
        <v>46</v>
      </c>
      <c r="B44" s="234"/>
      <c r="C44" s="234"/>
      <c r="D44" s="234">
        <f t="shared" si="0"/>
        <v>0</v>
      </c>
    </row>
    <row r="45" spans="1:4" ht="18.75" hidden="1">
      <c r="A45" s="129" t="s">
        <v>47</v>
      </c>
      <c r="B45" s="234"/>
      <c r="C45" s="234"/>
      <c r="D45" s="234">
        <f t="shared" si="0"/>
        <v>0</v>
      </c>
    </row>
    <row r="46" spans="1:4" ht="18.75" hidden="1">
      <c r="A46" s="129" t="s">
        <v>48</v>
      </c>
      <c r="B46" s="234"/>
      <c r="C46" s="234"/>
      <c r="D46" s="234">
        <f t="shared" si="0"/>
        <v>0</v>
      </c>
    </row>
    <row r="47" spans="1:4" ht="18.75" hidden="1">
      <c r="A47" s="140" t="s">
        <v>49</v>
      </c>
      <c r="B47" s="234"/>
      <c r="C47" s="234"/>
      <c r="D47" s="234">
        <f t="shared" si="0"/>
        <v>0</v>
      </c>
    </row>
    <row r="48" spans="1:4" ht="18.75" hidden="1">
      <c r="A48" s="92" t="s">
        <v>50</v>
      </c>
      <c r="B48" s="234"/>
      <c r="C48" s="234"/>
      <c r="D48" s="234">
        <f t="shared" si="0"/>
        <v>0</v>
      </c>
    </row>
    <row r="49" spans="1:4" ht="18.75" hidden="1">
      <c r="A49" s="83" t="s">
        <v>51</v>
      </c>
      <c r="B49" s="234"/>
      <c r="C49" s="234"/>
      <c r="D49" s="234">
        <f t="shared" si="0"/>
        <v>0</v>
      </c>
    </row>
    <row r="50" spans="1:4" ht="18.75" hidden="1">
      <c r="A50" s="129" t="s">
        <v>52</v>
      </c>
      <c r="B50" s="234"/>
      <c r="C50" s="234"/>
      <c r="D50" s="234">
        <f t="shared" si="0"/>
        <v>0</v>
      </c>
    </row>
    <row r="51" spans="1:4" ht="18.75" hidden="1">
      <c r="A51" s="129" t="s">
        <v>53</v>
      </c>
      <c r="B51" s="234"/>
      <c r="C51" s="234"/>
      <c r="D51" s="234">
        <f t="shared" si="0"/>
        <v>0</v>
      </c>
    </row>
    <row r="52" spans="1:4" ht="18.75" hidden="1">
      <c r="A52" s="129" t="s">
        <v>54</v>
      </c>
      <c r="B52" s="234"/>
      <c r="C52" s="234"/>
      <c r="D52" s="234">
        <f t="shared" si="0"/>
        <v>0</v>
      </c>
    </row>
    <row r="53" spans="1:4" ht="18.75" hidden="1">
      <c r="A53" s="128" t="s">
        <v>55</v>
      </c>
      <c r="B53" s="234"/>
      <c r="C53" s="234"/>
      <c r="D53" s="234">
        <f t="shared" si="0"/>
        <v>0</v>
      </c>
    </row>
    <row r="54" spans="1:4" ht="18.75">
      <c r="A54" s="129" t="s">
        <v>56</v>
      </c>
      <c r="B54" s="234">
        <v>20</v>
      </c>
      <c r="C54" s="234">
        <v>13000</v>
      </c>
      <c r="D54" s="234">
        <f t="shared" si="0"/>
        <v>260000</v>
      </c>
    </row>
    <row r="55" spans="1:4" ht="18.75" hidden="1">
      <c r="A55" s="92" t="s">
        <v>57</v>
      </c>
      <c r="B55" s="234"/>
      <c r="C55" s="234"/>
      <c r="D55" s="234">
        <f t="shared" si="0"/>
        <v>0</v>
      </c>
    </row>
    <row r="56" spans="1:4" ht="18.75" hidden="1">
      <c r="A56" s="129" t="s">
        <v>58</v>
      </c>
      <c r="B56" s="234"/>
      <c r="C56" s="234"/>
      <c r="D56" s="234">
        <f t="shared" si="0"/>
        <v>0</v>
      </c>
    </row>
    <row r="57" spans="1:4" ht="18.75" hidden="1">
      <c r="A57" s="95" t="s">
        <v>59</v>
      </c>
      <c r="B57" s="234"/>
      <c r="C57" s="234"/>
      <c r="D57" s="234">
        <f t="shared" si="0"/>
        <v>0</v>
      </c>
    </row>
    <row r="58" spans="1:4" ht="18.75" hidden="1">
      <c r="A58" s="129" t="s">
        <v>60</v>
      </c>
      <c r="B58" s="234"/>
      <c r="C58" s="234"/>
      <c r="D58" s="234">
        <f t="shared" si="0"/>
        <v>0</v>
      </c>
    </row>
    <row r="59" spans="1:4" ht="18.75" hidden="1">
      <c r="A59" s="129" t="s">
        <v>61</v>
      </c>
      <c r="B59" s="234"/>
      <c r="C59" s="234"/>
      <c r="D59" s="234">
        <f t="shared" si="0"/>
        <v>0</v>
      </c>
    </row>
    <row r="60" spans="1:4" ht="18.75" hidden="1">
      <c r="A60" s="129" t="s">
        <v>62</v>
      </c>
      <c r="B60" s="234"/>
      <c r="C60" s="234"/>
      <c r="D60" s="234">
        <f t="shared" si="0"/>
        <v>0</v>
      </c>
    </row>
    <row r="61" spans="1:4" ht="18.75" hidden="1">
      <c r="A61" s="133" t="s">
        <v>63</v>
      </c>
      <c r="B61" s="234"/>
      <c r="C61" s="234"/>
      <c r="D61" s="234">
        <f t="shared" si="0"/>
        <v>0</v>
      </c>
    </row>
    <row r="62" spans="1:4" ht="18.75" hidden="1">
      <c r="A62" s="128" t="s">
        <v>64</v>
      </c>
      <c r="B62" s="234"/>
      <c r="C62" s="234"/>
      <c r="D62" s="234">
        <f t="shared" si="0"/>
        <v>0</v>
      </c>
    </row>
    <row r="63" spans="1:4" ht="18.75" hidden="1">
      <c r="A63" s="129" t="s">
        <v>65</v>
      </c>
      <c r="B63" s="234"/>
      <c r="C63" s="234"/>
      <c r="D63" s="234">
        <f t="shared" si="0"/>
        <v>0</v>
      </c>
    </row>
    <row r="64" spans="1:4" ht="18.75" hidden="1">
      <c r="A64" s="134" t="s">
        <v>66</v>
      </c>
      <c r="B64" s="237"/>
      <c r="C64" s="237"/>
      <c r="D64" s="234">
        <f t="shared" si="0"/>
        <v>0</v>
      </c>
    </row>
    <row r="65" spans="1:4" ht="18.75" hidden="1">
      <c r="A65" s="129" t="s">
        <v>67</v>
      </c>
      <c r="B65" s="234"/>
      <c r="C65" s="234"/>
      <c r="D65" s="234">
        <f t="shared" si="0"/>
        <v>0</v>
      </c>
    </row>
    <row r="66" spans="1:4" ht="18.75" hidden="1">
      <c r="A66" s="128" t="s">
        <v>68</v>
      </c>
      <c r="B66" s="234"/>
      <c r="C66" s="234"/>
      <c r="D66" s="234">
        <f t="shared" si="0"/>
        <v>0</v>
      </c>
    </row>
    <row r="67" spans="1:4" ht="18.75" hidden="1">
      <c r="A67" s="128" t="s">
        <v>69</v>
      </c>
      <c r="B67" s="234"/>
      <c r="C67" s="234"/>
      <c r="D67" s="234">
        <f t="shared" si="0"/>
        <v>0</v>
      </c>
    </row>
    <row r="68" spans="1:4" ht="18.75">
      <c r="A68" s="129" t="s">
        <v>70</v>
      </c>
      <c r="B68" s="234">
        <f>40+20+50+280</f>
        <v>390</v>
      </c>
      <c r="C68" s="234">
        <v>27000</v>
      </c>
      <c r="D68" s="234">
        <f t="shared" ref="D68:D131" si="1">B68*C68</f>
        <v>10530000</v>
      </c>
    </row>
    <row r="69" spans="1:4" ht="18.75">
      <c r="A69" s="128" t="s">
        <v>71</v>
      </c>
      <c r="B69" s="234">
        <f>60+20+20+30+260</f>
        <v>390</v>
      </c>
      <c r="C69" s="234">
        <v>26000</v>
      </c>
      <c r="D69" s="234">
        <f t="shared" si="1"/>
        <v>10140000</v>
      </c>
    </row>
    <row r="70" spans="1:4" ht="18.75" hidden="1">
      <c r="A70" s="129" t="s">
        <v>72</v>
      </c>
      <c r="B70" s="234"/>
      <c r="C70" s="234"/>
      <c r="D70" s="234">
        <f t="shared" si="1"/>
        <v>0</v>
      </c>
    </row>
    <row r="71" spans="1:4" ht="18.75">
      <c r="A71" s="129" t="s">
        <v>73</v>
      </c>
      <c r="B71" s="234">
        <v>16</v>
      </c>
      <c r="C71" s="234">
        <v>14000</v>
      </c>
      <c r="D71" s="234">
        <f t="shared" si="1"/>
        <v>224000</v>
      </c>
    </row>
    <row r="72" spans="1:4" ht="18.75" hidden="1">
      <c r="A72" s="129" t="s">
        <v>74</v>
      </c>
      <c r="B72" s="234"/>
      <c r="C72" s="234"/>
      <c r="D72" s="234">
        <f t="shared" si="1"/>
        <v>0</v>
      </c>
    </row>
    <row r="73" spans="1:4" ht="18.75" hidden="1">
      <c r="A73" s="129" t="s">
        <v>75</v>
      </c>
      <c r="B73" s="234"/>
      <c r="C73" s="234"/>
      <c r="D73" s="234">
        <f t="shared" si="1"/>
        <v>0</v>
      </c>
    </row>
    <row r="74" spans="1:4" ht="18.75">
      <c r="A74" s="136" t="s">
        <v>76</v>
      </c>
      <c r="B74" s="234">
        <v>12</v>
      </c>
      <c r="C74" s="234">
        <v>32000</v>
      </c>
      <c r="D74" s="234">
        <f t="shared" si="1"/>
        <v>384000</v>
      </c>
    </row>
    <row r="75" spans="1:4" ht="18.75" hidden="1">
      <c r="A75" s="102" t="s">
        <v>77</v>
      </c>
      <c r="B75" s="234"/>
      <c r="C75" s="234"/>
      <c r="D75" s="234">
        <f t="shared" si="1"/>
        <v>0</v>
      </c>
    </row>
    <row r="76" spans="1:4" ht="18.75" hidden="1">
      <c r="A76" s="136" t="s">
        <v>78</v>
      </c>
      <c r="B76" s="234"/>
      <c r="C76" s="234"/>
      <c r="D76" s="234">
        <f t="shared" si="1"/>
        <v>0</v>
      </c>
    </row>
    <row r="77" spans="1:4" ht="18.75" hidden="1">
      <c r="A77" s="92" t="s">
        <v>79</v>
      </c>
      <c r="B77" s="234"/>
      <c r="C77" s="234"/>
      <c r="D77" s="234">
        <f t="shared" si="1"/>
        <v>0</v>
      </c>
    </row>
    <row r="78" spans="1:4" ht="18.75" hidden="1">
      <c r="A78" s="97" t="s">
        <v>80</v>
      </c>
      <c r="B78" s="234"/>
      <c r="C78" s="234"/>
      <c r="D78" s="234">
        <f t="shared" si="1"/>
        <v>0</v>
      </c>
    </row>
    <row r="79" spans="1:4" ht="18.75" hidden="1">
      <c r="A79" s="97" t="s">
        <v>81</v>
      </c>
      <c r="B79" s="234"/>
      <c r="C79" s="234"/>
      <c r="D79" s="234">
        <f t="shared" si="1"/>
        <v>0</v>
      </c>
    </row>
    <row r="80" spans="1:4" ht="18.75" hidden="1">
      <c r="A80" s="97" t="s">
        <v>82</v>
      </c>
      <c r="B80" s="234"/>
      <c r="C80" s="234"/>
      <c r="D80" s="234">
        <f t="shared" si="1"/>
        <v>0</v>
      </c>
    </row>
    <row r="81" spans="1:4" ht="18.75" hidden="1">
      <c r="A81" s="97" t="s">
        <v>83</v>
      </c>
      <c r="B81" s="234"/>
      <c r="C81" s="234"/>
      <c r="D81" s="234">
        <f t="shared" si="1"/>
        <v>0</v>
      </c>
    </row>
    <row r="82" spans="1:4" ht="18.75" hidden="1">
      <c r="A82" s="129" t="s">
        <v>84</v>
      </c>
      <c r="B82" s="238"/>
      <c r="C82" s="238"/>
      <c r="D82" s="234">
        <f t="shared" si="1"/>
        <v>0</v>
      </c>
    </row>
    <row r="83" spans="1:4" ht="18.75" hidden="1">
      <c r="A83" s="129" t="s">
        <v>85</v>
      </c>
      <c r="B83" s="234"/>
      <c r="C83" s="234"/>
      <c r="D83" s="234">
        <f t="shared" si="1"/>
        <v>0</v>
      </c>
    </row>
    <row r="84" spans="1:4" ht="18.75" hidden="1">
      <c r="A84" s="129" t="s">
        <v>86</v>
      </c>
      <c r="B84" s="234"/>
      <c r="C84" s="234"/>
      <c r="D84" s="234">
        <f t="shared" si="1"/>
        <v>0</v>
      </c>
    </row>
    <row r="85" spans="1:4" ht="18.75" hidden="1">
      <c r="A85" s="129" t="s">
        <v>87</v>
      </c>
      <c r="B85" s="234"/>
      <c r="C85" s="234"/>
      <c r="D85" s="234">
        <f t="shared" si="1"/>
        <v>0</v>
      </c>
    </row>
    <row r="86" spans="1:4" ht="18.75" hidden="1">
      <c r="A86" s="129" t="s">
        <v>88</v>
      </c>
      <c r="B86" s="234"/>
      <c r="C86" s="234"/>
      <c r="D86" s="234">
        <f t="shared" si="1"/>
        <v>0</v>
      </c>
    </row>
    <row r="87" spans="1:4" ht="18.75" hidden="1">
      <c r="A87" s="129" t="s">
        <v>89</v>
      </c>
      <c r="B87" s="234"/>
      <c r="C87" s="234"/>
      <c r="D87" s="234">
        <f t="shared" si="1"/>
        <v>0</v>
      </c>
    </row>
    <row r="88" spans="1:4" ht="18.75" hidden="1">
      <c r="A88" s="129" t="s">
        <v>90</v>
      </c>
      <c r="B88" s="234"/>
      <c r="C88" s="234"/>
      <c r="D88" s="234">
        <f t="shared" si="1"/>
        <v>0</v>
      </c>
    </row>
    <row r="89" spans="1:4" ht="18.75" hidden="1">
      <c r="A89" s="93" t="s">
        <v>91</v>
      </c>
      <c r="B89" s="234"/>
      <c r="C89" s="234"/>
      <c r="D89" s="234">
        <f t="shared" si="1"/>
        <v>0</v>
      </c>
    </row>
    <row r="90" spans="1:4" ht="18.75" hidden="1">
      <c r="A90" s="129" t="s">
        <v>92</v>
      </c>
      <c r="B90" s="234"/>
      <c r="C90" s="234"/>
      <c r="D90" s="234">
        <f t="shared" si="1"/>
        <v>0</v>
      </c>
    </row>
    <row r="91" spans="1:4" ht="18.75" hidden="1">
      <c r="A91" s="129" t="s">
        <v>93</v>
      </c>
      <c r="B91" s="234"/>
      <c r="C91" s="234"/>
      <c r="D91" s="234">
        <f t="shared" si="1"/>
        <v>0</v>
      </c>
    </row>
    <row r="92" spans="1:4" ht="18.75" hidden="1">
      <c r="A92" s="129" t="s">
        <v>94</v>
      </c>
      <c r="B92" s="235"/>
      <c r="C92" s="235"/>
      <c r="D92" s="234">
        <f t="shared" si="1"/>
        <v>0</v>
      </c>
    </row>
    <row r="93" spans="1:4" ht="18.75" hidden="1">
      <c r="A93" s="97" t="s">
        <v>95</v>
      </c>
      <c r="B93" s="234"/>
      <c r="C93" s="234"/>
      <c r="D93" s="234">
        <f t="shared" si="1"/>
        <v>0</v>
      </c>
    </row>
    <row r="94" spans="1:4" ht="18.75" hidden="1">
      <c r="A94" s="128" t="s">
        <v>96</v>
      </c>
      <c r="B94" s="234"/>
      <c r="C94" s="234"/>
      <c r="D94" s="234">
        <f t="shared" si="1"/>
        <v>0</v>
      </c>
    </row>
    <row r="95" spans="1:4" ht="18.75" hidden="1">
      <c r="A95" s="92" t="s">
        <v>97</v>
      </c>
      <c r="B95" s="234"/>
      <c r="C95" s="234"/>
      <c r="D95" s="234">
        <f t="shared" si="1"/>
        <v>0</v>
      </c>
    </row>
    <row r="96" spans="1:4" ht="18.75" hidden="1">
      <c r="A96" s="129" t="s">
        <v>98</v>
      </c>
      <c r="B96" s="234"/>
      <c r="C96" s="234"/>
      <c r="D96" s="234">
        <f t="shared" si="1"/>
        <v>0</v>
      </c>
    </row>
    <row r="97" spans="1:4" ht="18.75" hidden="1">
      <c r="A97" s="92" t="s">
        <v>99</v>
      </c>
      <c r="B97" s="234"/>
      <c r="C97" s="234"/>
      <c r="D97" s="234">
        <f t="shared" si="1"/>
        <v>0</v>
      </c>
    </row>
    <row r="98" spans="1:4" ht="18.75">
      <c r="A98" s="129" t="s">
        <v>100</v>
      </c>
      <c r="B98" s="234">
        <v>6</v>
      </c>
      <c r="C98" s="234">
        <v>13000</v>
      </c>
      <c r="D98" s="234">
        <f t="shared" si="1"/>
        <v>78000</v>
      </c>
    </row>
    <row r="99" spans="1:4" ht="18.75" hidden="1">
      <c r="A99" s="129" t="s">
        <v>101</v>
      </c>
      <c r="B99" s="234"/>
      <c r="C99" s="234"/>
      <c r="D99" s="234">
        <f t="shared" si="1"/>
        <v>0</v>
      </c>
    </row>
    <row r="100" spans="1:4" ht="18.75" hidden="1">
      <c r="A100" s="92" t="s">
        <v>102</v>
      </c>
      <c r="B100" s="234"/>
      <c r="C100" s="234"/>
      <c r="D100" s="234">
        <f t="shared" si="1"/>
        <v>0</v>
      </c>
    </row>
    <row r="101" spans="1:4" ht="18.75" hidden="1">
      <c r="A101" s="188" t="s">
        <v>103</v>
      </c>
      <c r="B101" s="234"/>
      <c r="C101" s="234"/>
      <c r="D101" s="234">
        <f t="shared" si="1"/>
        <v>0</v>
      </c>
    </row>
    <row r="102" spans="1:4" ht="18.75">
      <c r="A102" s="138" t="s">
        <v>104</v>
      </c>
      <c r="B102" s="235">
        <v>0.5</v>
      </c>
      <c r="C102" s="235">
        <v>250000</v>
      </c>
      <c r="D102" s="234">
        <f t="shared" si="1"/>
        <v>125000</v>
      </c>
    </row>
    <row r="103" spans="1:4" ht="18.75" hidden="1">
      <c r="A103" s="138" t="s">
        <v>105</v>
      </c>
      <c r="B103" s="235"/>
      <c r="C103" s="235"/>
      <c r="D103" s="234">
        <f t="shared" si="1"/>
        <v>0</v>
      </c>
    </row>
    <row r="104" spans="1:4" ht="18.75" hidden="1">
      <c r="A104" s="129" t="s">
        <v>106</v>
      </c>
      <c r="B104" s="235"/>
      <c r="C104" s="235"/>
      <c r="D104" s="234">
        <f t="shared" si="1"/>
        <v>0</v>
      </c>
    </row>
    <row r="105" spans="1:4" ht="18.75" hidden="1">
      <c r="A105" s="129" t="s">
        <v>107</v>
      </c>
      <c r="B105" s="235"/>
      <c r="C105" s="235"/>
      <c r="D105" s="234">
        <f t="shared" si="1"/>
        <v>0</v>
      </c>
    </row>
    <row r="106" spans="1:4" ht="18.75" hidden="1">
      <c r="A106" s="129" t="s">
        <v>108</v>
      </c>
      <c r="B106" s="235"/>
      <c r="C106" s="235"/>
      <c r="D106" s="234">
        <f t="shared" si="1"/>
        <v>0</v>
      </c>
    </row>
    <row r="107" spans="1:4" ht="18.75">
      <c r="A107" s="129" t="s">
        <v>109</v>
      </c>
      <c r="B107" s="235">
        <v>2</v>
      </c>
      <c r="C107" s="235">
        <v>20000</v>
      </c>
      <c r="D107" s="234">
        <f t="shared" si="1"/>
        <v>40000</v>
      </c>
    </row>
    <row r="108" spans="1:4" ht="18.75" hidden="1">
      <c r="A108" s="129" t="s">
        <v>110</v>
      </c>
      <c r="B108" s="235"/>
      <c r="C108" s="235"/>
      <c r="D108" s="234">
        <f t="shared" si="1"/>
        <v>0</v>
      </c>
    </row>
    <row r="109" spans="1:4" ht="18.75">
      <c r="A109" s="129" t="s">
        <v>111</v>
      </c>
      <c r="B109" s="235">
        <v>2.5</v>
      </c>
      <c r="C109" s="235">
        <v>70000</v>
      </c>
      <c r="D109" s="234">
        <f t="shared" si="1"/>
        <v>175000</v>
      </c>
    </row>
    <row r="110" spans="1:4" ht="18.75" hidden="1">
      <c r="A110" s="129" t="s">
        <v>112</v>
      </c>
      <c r="B110" s="235"/>
      <c r="C110" s="235"/>
      <c r="D110" s="234">
        <f t="shared" si="1"/>
        <v>0</v>
      </c>
    </row>
    <row r="111" spans="1:4" ht="18.75" hidden="1">
      <c r="A111" s="129" t="s">
        <v>113</v>
      </c>
      <c r="B111" s="235"/>
      <c r="C111" s="235"/>
      <c r="D111" s="234">
        <f t="shared" si="1"/>
        <v>0</v>
      </c>
    </row>
    <row r="112" spans="1:4" ht="18.75" hidden="1">
      <c r="A112" s="129" t="s">
        <v>114</v>
      </c>
      <c r="B112" s="235"/>
      <c r="C112" s="235"/>
      <c r="D112" s="234">
        <f t="shared" si="1"/>
        <v>0</v>
      </c>
    </row>
    <row r="113" spans="1:4" ht="18.75" hidden="1">
      <c r="A113" s="129" t="s">
        <v>115</v>
      </c>
      <c r="B113" s="235"/>
      <c r="C113" s="235"/>
      <c r="D113" s="234">
        <f t="shared" si="1"/>
        <v>0</v>
      </c>
    </row>
    <row r="114" spans="1:4" ht="18.75">
      <c r="A114" s="128" t="s">
        <v>116</v>
      </c>
      <c r="B114" s="234">
        <f>170+320+10+20</f>
        <v>520</v>
      </c>
      <c r="C114" s="235">
        <v>14000</v>
      </c>
      <c r="D114" s="234">
        <f t="shared" si="1"/>
        <v>7280000</v>
      </c>
    </row>
    <row r="115" spans="1:4" ht="18.75">
      <c r="A115" s="129" t="s">
        <v>117</v>
      </c>
      <c r="B115" s="234">
        <v>10</v>
      </c>
      <c r="C115" s="234">
        <v>13000</v>
      </c>
      <c r="D115" s="234">
        <f t="shared" si="1"/>
        <v>130000</v>
      </c>
    </row>
    <row r="116" spans="1:4" ht="18.75" hidden="1">
      <c r="A116" s="129" t="s">
        <v>118</v>
      </c>
      <c r="B116" s="234"/>
      <c r="C116" s="234"/>
      <c r="D116" s="234">
        <f t="shared" si="1"/>
        <v>0</v>
      </c>
    </row>
    <row r="117" spans="1:4" ht="18.75" hidden="1">
      <c r="A117" s="128" t="s">
        <v>119</v>
      </c>
      <c r="B117" s="234"/>
      <c r="C117" s="234"/>
      <c r="D117" s="234">
        <f t="shared" si="1"/>
        <v>0</v>
      </c>
    </row>
    <row r="118" spans="1:4" ht="18.75" hidden="1">
      <c r="A118" s="129" t="s">
        <v>120</v>
      </c>
      <c r="B118" s="234"/>
      <c r="C118" s="234"/>
      <c r="D118" s="234">
        <f t="shared" si="1"/>
        <v>0</v>
      </c>
    </row>
    <row r="119" spans="1:4" ht="18.75" hidden="1">
      <c r="A119" s="129" t="s">
        <v>121</v>
      </c>
      <c r="B119" s="234"/>
      <c r="C119" s="234"/>
      <c r="D119" s="234">
        <f t="shared" si="1"/>
        <v>0</v>
      </c>
    </row>
    <row r="120" spans="1:4" ht="18.75" hidden="1">
      <c r="A120" s="129" t="s">
        <v>122</v>
      </c>
      <c r="B120" s="234"/>
      <c r="C120" s="234"/>
      <c r="D120" s="234">
        <f t="shared" si="1"/>
        <v>0</v>
      </c>
    </row>
    <row r="121" spans="1:4" ht="18.75">
      <c r="A121" s="129" t="s">
        <v>123</v>
      </c>
      <c r="B121" s="234">
        <f>1860+180+15+60</f>
        <v>2115</v>
      </c>
      <c r="C121" s="234">
        <v>4800</v>
      </c>
      <c r="D121" s="234">
        <f t="shared" si="1"/>
        <v>10152000</v>
      </c>
    </row>
    <row r="122" spans="1:4" ht="18.75" hidden="1">
      <c r="A122" s="129" t="s">
        <v>124</v>
      </c>
      <c r="B122" s="234"/>
      <c r="C122" s="234"/>
      <c r="D122" s="234">
        <f t="shared" si="1"/>
        <v>0</v>
      </c>
    </row>
    <row r="123" spans="1:4" ht="18.75" hidden="1">
      <c r="A123" s="83" t="s">
        <v>125</v>
      </c>
      <c r="B123" s="234"/>
      <c r="C123" s="234"/>
      <c r="D123" s="234">
        <f t="shared" si="1"/>
        <v>0</v>
      </c>
    </row>
    <row r="124" spans="1:4" ht="18.75" hidden="1">
      <c r="A124" s="97" t="s">
        <v>126</v>
      </c>
      <c r="B124" s="234"/>
      <c r="C124" s="234"/>
      <c r="D124" s="234">
        <f t="shared" si="1"/>
        <v>0</v>
      </c>
    </row>
    <row r="125" spans="1:4" ht="18.75" hidden="1">
      <c r="A125" s="105" t="s">
        <v>127</v>
      </c>
      <c r="B125" s="234"/>
      <c r="C125" s="234"/>
      <c r="D125" s="234">
        <f t="shared" si="1"/>
        <v>0</v>
      </c>
    </row>
    <row r="126" spans="1:4" ht="18.75" hidden="1">
      <c r="A126" s="97" t="s">
        <v>128</v>
      </c>
      <c r="B126" s="234"/>
      <c r="C126" s="234"/>
      <c r="D126" s="234">
        <f t="shared" si="1"/>
        <v>0</v>
      </c>
    </row>
    <row r="127" spans="1:4" ht="18.75" hidden="1">
      <c r="A127" s="128" t="s">
        <v>129</v>
      </c>
      <c r="B127" s="235"/>
      <c r="C127" s="235"/>
      <c r="D127" s="234">
        <f t="shared" si="1"/>
        <v>0</v>
      </c>
    </row>
    <row r="128" spans="1:4" ht="18.75" hidden="1">
      <c r="A128" s="128" t="s">
        <v>130</v>
      </c>
      <c r="B128" s="235"/>
      <c r="C128" s="235"/>
      <c r="D128" s="234">
        <f t="shared" si="1"/>
        <v>0</v>
      </c>
    </row>
    <row r="129" spans="1:4" ht="18.75" hidden="1">
      <c r="A129" s="128" t="s">
        <v>131</v>
      </c>
      <c r="B129" s="235"/>
      <c r="C129" s="235"/>
      <c r="D129" s="234">
        <f t="shared" si="1"/>
        <v>0</v>
      </c>
    </row>
    <row r="130" spans="1:4" ht="18.75" hidden="1">
      <c r="A130" s="128" t="s">
        <v>132</v>
      </c>
      <c r="B130" s="239"/>
      <c r="C130" s="239"/>
      <c r="D130" s="234">
        <f t="shared" si="1"/>
        <v>0</v>
      </c>
    </row>
    <row r="131" spans="1:4" ht="18.75" hidden="1">
      <c r="A131" s="129" t="s">
        <v>133</v>
      </c>
      <c r="B131" s="235"/>
      <c r="C131" s="235"/>
      <c r="D131" s="234">
        <f t="shared" si="1"/>
        <v>0</v>
      </c>
    </row>
    <row r="132" spans="1:4" ht="18.75" hidden="1">
      <c r="A132" s="92" t="s">
        <v>134</v>
      </c>
      <c r="B132" s="234"/>
      <c r="C132" s="234"/>
      <c r="D132" s="234">
        <f t="shared" ref="D132:D195" si="2">B132*C132</f>
        <v>0</v>
      </c>
    </row>
    <row r="133" spans="1:4" ht="18.75" hidden="1">
      <c r="A133" s="92" t="s">
        <v>135</v>
      </c>
      <c r="B133" s="234"/>
      <c r="C133" s="234"/>
      <c r="D133" s="234">
        <f t="shared" si="2"/>
        <v>0</v>
      </c>
    </row>
    <row r="134" spans="1:4" ht="18.75" hidden="1">
      <c r="A134" s="92" t="s">
        <v>136</v>
      </c>
      <c r="B134" s="234"/>
      <c r="C134" s="234"/>
      <c r="D134" s="234">
        <f t="shared" si="2"/>
        <v>0</v>
      </c>
    </row>
    <row r="135" spans="1:4" ht="18.75" hidden="1">
      <c r="A135" s="129" t="s">
        <v>137</v>
      </c>
      <c r="B135" s="234"/>
      <c r="C135" s="234"/>
      <c r="D135" s="234">
        <f t="shared" si="2"/>
        <v>0</v>
      </c>
    </row>
    <row r="136" spans="1:4" ht="18.75" hidden="1">
      <c r="A136" s="129" t="s">
        <v>138</v>
      </c>
      <c r="B136" s="234"/>
      <c r="C136" s="234"/>
      <c r="D136" s="234">
        <f t="shared" si="2"/>
        <v>0</v>
      </c>
    </row>
    <row r="137" spans="1:4" ht="18.75" hidden="1">
      <c r="A137" s="92" t="s">
        <v>139</v>
      </c>
      <c r="B137" s="234"/>
      <c r="C137" s="234"/>
      <c r="D137" s="234">
        <f t="shared" si="2"/>
        <v>0</v>
      </c>
    </row>
    <row r="138" spans="1:4" ht="18.75" hidden="1">
      <c r="A138" s="129" t="s">
        <v>140</v>
      </c>
      <c r="B138" s="235"/>
      <c r="C138" s="235"/>
      <c r="D138" s="234">
        <f t="shared" si="2"/>
        <v>0</v>
      </c>
    </row>
    <row r="139" spans="1:4" ht="18.75" hidden="1">
      <c r="A139" s="129" t="s">
        <v>141</v>
      </c>
      <c r="B139" s="235"/>
      <c r="C139" s="235"/>
      <c r="D139" s="234">
        <f t="shared" si="2"/>
        <v>0</v>
      </c>
    </row>
    <row r="140" spans="1:4" ht="18.75" hidden="1">
      <c r="A140" s="128" t="s">
        <v>142</v>
      </c>
      <c r="B140" s="235"/>
      <c r="C140" s="235"/>
      <c r="D140" s="234">
        <f t="shared" si="2"/>
        <v>0</v>
      </c>
    </row>
    <row r="141" spans="1:4" ht="18.75" hidden="1">
      <c r="A141" s="129" t="s">
        <v>143</v>
      </c>
      <c r="B141" s="234"/>
      <c r="C141" s="234"/>
      <c r="D141" s="234">
        <f t="shared" si="2"/>
        <v>0</v>
      </c>
    </row>
    <row r="142" spans="1:4" ht="18.75" hidden="1">
      <c r="A142" s="97" t="s">
        <v>144</v>
      </c>
      <c r="B142" s="234"/>
      <c r="C142" s="234"/>
      <c r="D142" s="234">
        <f t="shared" si="2"/>
        <v>0</v>
      </c>
    </row>
    <row r="143" spans="1:4" ht="18.75" hidden="1">
      <c r="A143" s="128" t="s">
        <v>145</v>
      </c>
      <c r="B143" s="234"/>
      <c r="C143" s="234"/>
      <c r="D143" s="234">
        <f t="shared" si="2"/>
        <v>0</v>
      </c>
    </row>
    <row r="144" spans="1:4" ht="18.75">
      <c r="A144" s="129" t="s">
        <v>146</v>
      </c>
      <c r="B144" s="234">
        <f>30+40+220+210+15</f>
        <v>515</v>
      </c>
      <c r="C144" s="234">
        <v>19000</v>
      </c>
      <c r="D144" s="234">
        <f t="shared" si="2"/>
        <v>9785000</v>
      </c>
    </row>
    <row r="145" spans="1:4" ht="18.75">
      <c r="A145" s="93" t="s">
        <v>147</v>
      </c>
      <c r="B145" s="234">
        <f>25+10+40</f>
        <v>75</v>
      </c>
      <c r="C145" s="234">
        <v>16000</v>
      </c>
      <c r="D145" s="234">
        <f t="shared" si="2"/>
        <v>1200000</v>
      </c>
    </row>
    <row r="146" spans="1:4" ht="18.75" hidden="1">
      <c r="A146" s="93" t="s">
        <v>148</v>
      </c>
      <c r="B146" s="234"/>
      <c r="C146" s="234"/>
      <c r="D146" s="234">
        <f t="shared" si="2"/>
        <v>0</v>
      </c>
    </row>
    <row r="147" spans="1:4" ht="18.75" hidden="1">
      <c r="A147" s="129" t="s">
        <v>149</v>
      </c>
      <c r="B147" s="234"/>
      <c r="C147" s="234"/>
      <c r="D147" s="234">
        <f t="shared" si="2"/>
        <v>0</v>
      </c>
    </row>
    <row r="148" spans="1:4" ht="18.75" hidden="1">
      <c r="A148" s="129" t="s">
        <v>150</v>
      </c>
      <c r="B148" s="234"/>
      <c r="C148" s="234"/>
      <c r="D148" s="234">
        <f t="shared" si="2"/>
        <v>0</v>
      </c>
    </row>
    <row r="149" spans="1:4" ht="18.75" hidden="1">
      <c r="A149" s="129" t="s">
        <v>151</v>
      </c>
      <c r="B149" s="234"/>
      <c r="C149" s="234"/>
      <c r="D149" s="234">
        <f t="shared" si="2"/>
        <v>0</v>
      </c>
    </row>
    <row r="150" spans="1:4" ht="18.75" hidden="1">
      <c r="A150" s="92" t="s">
        <v>152</v>
      </c>
      <c r="B150" s="234"/>
      <c r="C150" s="234"/>
      <c r="D150" s="234">
        <f t="shared" si="2"/>
        <v>0</v>
      </c>
    </row>
    <row r="151" spans="1:4" ht="18.75">
      <c r="A151" s="92" t="s">
        <v>153</v>
      </c>
      <c r="B151" s="234">
        <v>5</v>
      </c>
      <c r="C151" s="234">
        <v>4800</v>
      </c>
      <c r="D151" s="234">
        <f t="shared" si="2"/>
        <v>24000</v>
      </c>
    </row>
    <row r="152" spans="1:4" ht="18.75" hidden="1">
      <c r="A152" s="92" t="s">
        <v>154</v>
      </c>
      <c r="B152" s="234"/>
      <c r="C152" s="234"/>
      <c r="D152" s="234">
        <f t="shared" si="2"/>
        <v>0</v>
      </c>
    </row>
    <row r="153" spans="1:4" ht="18.75" hidden="1">
      <c r="A153" s="129" t="s">
        <v>155</v>
      </c>
      <c r="B153" s="234"/>
      <c r="C153" s="234"/>
      <c r="D153" s="234">
        <f t="shared" si="2"/>
        <v>0</v>
      </c>
    </row>
    <row r="154" spans="1:4" ht="18.75" hidden="1">
      <c r="A154" s="83" t="s">
        <v>156</v>
      </c>
      <c r="B154" s="234"/>
      <c r="C154" s="234"/>
      <c r="D154" s="234">
        <f t="shared" si="2"/>
        <v>0</v>
      </c>
    </row>
    <row r="155" spans="1:4" ht="18.75" hidden="1">
      <c r="A155" s="129" t="s">
        <v>157</v>
      </c>
      <c r="B155" s="234"/>
      <c r="C155" s="234"/>
      <c r="D155" s="234">
        <f t="shared" si="2"/>
        <v>0</v>
      </c>
    </row>
    <row r="156" spans="1:4" ht="18.75" hidden="1">
      <c r="A156" s="129" t="s">
        <v>158</v>
      </c>
      <c r="B156" s="234"/>
      <c r="C156" s="234"/>
      <c r="D156" s="234">
        <f t="shared" si="2"/>
        <v>0</v>
      </c>
    </row>
    <row r="157" spans="1:4" ht="18.75" hidden="1">
      <c r="A157" s="140" t="s">
        <v>159</v>
      </c>
      <c r="B157" s="234"/>
      <c r="C157" s="234"/>
      <c r="D157" s="234">
        <f t="shared" si="2"/>
        <v>0</v>
      </c>
    </row>
    <row r="158" spans="1:4" ht="18.75" hidden="1">
      <c r="A158" s="129" t="s">
        <v>160</v>
      </c>
      <c r="B158" s="234"/>
      <c r="C158" s="234"/>
      <c r="D158" s="234">
        <f t="shared" si="2"/>
        <v>0</v>
      </c>
    </row>
    <row r="159" spans="1:4" ht="18.75" hidden="1">
      <c r="A159" s="89" t="s">
        <v>161</v>
      </c>
      <c r="B159" s="234"/>
      <c r="C159" s="234"/>
      <c r="D159" s="234">
        <f t="shared" si="2"/>
        <v>0</v>
      </c>
    </row>
    <row r="160" spans="1:4" ht="18.75" hidden="1">
      <c r="A160" s="129" t="s">
        <v>162</v>
      </c>
      <c r="B160" s="234"/>
      <c r="C160" s="234"/>
      <c r="D160" s="234">
        <f t="shared" si="2"/>
        <v>0</v>
      </c>
    </row>
    <row r="161" spans="1:4" ht="18.75" hidden="1">
      <c r="A161" s="129" t="s">
        <v>163</v>
      </c>
      <c r="B161" s="234"/>
      <c r="C161" s="234"/>
      <c r="D161" s="234">
        <f t="shared" si="2"/>
        <v>0</v>
      </c>
    </row>
    <row r="162" spans="1:4" ht="18.75" hidden="1">
      <c r="A162" s="129" t="s">
        <v>164</v>
      </c>
      <c r="B162" s="234"/>
      <c r="C162" s="234"/>
      <c r="D162" s="234">
        <f t="shared" si="2"/>
        <v>0</v>
      </c>
    </row>
    <row r="163" spans="1:4" ht="18.75" hidden="1">
      <c r="A163" s="129" t="s">
        <v>165</v>
      </c>
      <c r="B163" s="234"/>
      <c r="C163" s="234"/>
      <c r="D163" s="234">
        <f t="shared" si="2"/>
        <v>0</v>
      </c>
    </row>
    <row r="164" spans="1:4" ht="18.75" hidden="1">
      <c r="A164" s="129" t="s">
        <v>166</v>
      </c>
      <c r="B164" s="234"/>
      <c r="C164" s="234"/>
      <c r="D164" s="234">
        <f t="shared" si="2"/>
        <v>0</v>
      </c>
    </row>
    <row r="165" spans="1:4" ht="18.75" hidden="1">
      <c r="A165" s="92" t="s">
        <v>167</v>
      </c>
      <c r="B165" s="234"/>
      <c r="C165" s="234"/>
      <c r="D165" s="234">
        <f t="shared" si="2"/>
        <v>0</v>
      </c>
    </row>
    <row r="166" spans="1:4" ht="18.75">
      <c r="A166" s="129" t="s">
        <v>168</v>
      </c>
      <c r="B166" s="234">
        <f>90+120</f>
        <v>210</v>
      </c>
      <c r="C166" s="234">
        <v>20000</v>
      </c>
      <c r="D166" s="234">
        <f t="shared" si="2"/>
        <v>4200000</v>
      </c>
    </row>
    <row r="167" spans="1:4" ht="18.75" hidden="1">
      <c r="A167" s="97" t="s">
        <v>169</v>
      </c>
      <c r="B167" s="234"/>
      <c r="C167" s="234"/>
      <c r="D167" s="234">
        <f t="shared" si="2"/>
        <v>0</v>
      </c>
    </row>
    <row r="168" spans="1:4" ht="18.75">
      <c r="A168" s="129" t="s">
        <v>170</v>
      </c>
      <c r="B168" s="234">
        <v>50</v>
      </c>
      <c r="C168" s="234">
        <v>21000</v>
      </c>
      <c r="D168" s="234">
        <f t="shared" si="2"/>
        <v>1050000</v>
      </c>
    </row>
    <row r="169" spans="1:4" ht="18.75">
      <c r="A169" s="129" t="s">
        <v>171</v>
      </c>
      <c r="B169" s="234">
        <v>60</v>
      </c>
      <c r="C169" s="234">
        <v>19000</v>
      </c>
      <c r="D169" s="234">
        <f t="shared" si="2"/>
        <v>1140000</v>
      </c>
    </row>
    <row r="170" spans="1:4" ht="18.75" hidden="1">
      <c r="A170" s="129" t="s">
        <v>172</v>
      </c>
      <c r="B170" s="234"/>
      <c r="C170" s="234"/>
      <c r="D170" s="234">
        <f t="shared" si="2"/>
        <v>0</v>
      </c>
    </row>
    <row r="171" spans="1:4" ht="18.75" hidden="1">
      <c r="A171" s="97" t="s">
        <v>173</v>
      </c>
      <c r="B171" s="234"/>
      <c r="C171" s="234"/>
      <c r="D171" s="234">
        <f t="shared" si="2"/>
        <v>0</v>
      </c>
    </row>
    <row r="172" spans="1:4" ht="18.75" hidden="1">
      <c r="A172" s="129" t="s">
        <v>174</v>
      </c>
      <c r="B172" s="234"/>
      <c r="C172" s="234"/>
      <c r="D172" s="234">
        <f t="shared" si="2"/>
        <v>0</v>
      </c>
    </row>
    <row r="173" spans="1:4" ht="18.75" hidden="1">
      <c r="A173" s="128" t="s">
        <v>175</v>
      </c>
      <c r="B173" s="234"/>
      <c r="C173" s="234"/>
      <c r="D173" s="234">
        <f t="shared" si="2"/>
        <v>0</v>
      </c>
    </row>
    <row r="174" spans="1:4" ht="18.75" hidden="1">
      <c r="A174" s="129" t="s">
        <v>176</v>
      </c>
      <c r="B174" s="234"/>
      <c r="C174" s="234"/>
      <c r="D174" s="234">
        <f t="shared" si="2"/>
        <v>0</v>
      </c>
    </row>
    <row r="175" spans="1:4" ht="18.75" hidden="1">
      <c r="A175" s="90" t="s">
        <v>177</v>
      </c>
      <c r="B175" s="234"/>
      <c r="C175" s="234"/>
      <c r="D175" s="234">
        <f t="shared" si="2"/>
        <v>0</v>
      </c>
    </row>
    <row r="176" spans="1:4" ht="18.75" hidden="1">
      <c r="A176" s="90" t="s">
        <v>178</v>
      </c>
      <c r="B176" s="234"/>
      <c r="C176" s="234"/>
      <c r="D176" s="234">
        <f t="shared" si="2"/>
        <v>0</v>
      </c>
    </row>
    <row r="177" spans="1:4" ht="18.75" hidden="1">
      <c r="A177" s="83" t="s">
        <v>179</v>
      </c>
      <c r="B177" s="234"/>
      <c r="C177" s="234"/>
      <c r="D177" s="234">
        <f t="shared" si="2"/>
        <v>0</v>
      </c>
    </row>
    <row r="178" spans="1:4" ht="18.75" hidden="1">
      <c r="A178" s="128" t="s">
        <v>180</v>
      </c>
      <c r="B178" s="234"/>
      <c r="C178" s="234"/>
      <c r="D178" s="234">
        <f t="shared" si="2"/>
        <v>0</v>
      </c>
    </row>
    <row r="179" spans="1:4" ht="18.75" hidden="1">
      <c r="A179" s="128" t="s">
        <v>181</v>
      </c>
      <c r="B179" s="234"/>
      <c r="C179" s="234"/>
      <c r="D179" s="234">
        <f t="shared" si="2"/>
        <v>0</v>
      </c>
    </row>
    <row r="180" spans="1:4" ht="18.75">
      <c r="A180" s="128" t="s">
        <v>182</v>
      </c>
      <c r="B180" s="234">
        <f>80+60+20+340+100</f>
        <v>600</v>
      </c>
      <c r="C180" s="234">
        <v>25000</v>
      </c>
      <c r="D180" s="234">
        <f t="shared" si="2"/>
        <v>15000000</v>
      </c>
    </row>
    <row r="181" spans="1:4" ht="18.75">
      <c r="A181" s="129" t="s">
        <v>183</v>
      </c>
      <c r="B181" s="234">
        <v>30</v>
      </c>
      <c r="C181" s="234">
        <v>6600</v>
      </c>
      <c r="D181" s="234">
        <f t="shared" si="2"/>
        <v>198000</v>
      </c>
    </row>
    <row r="182" spans="1:4" ht="18.75" hidden="1">
      <c r="A182" s="128" t="s">
        <v>184</v>
      </c>
      <c r="B182" s="234"/>
      <c r="C182" s="234"/>
      <c r="D182" s="234">
        <f t="shared" si="2"/>
        <v>0</v>
      </c>
    </row>
    <row r="183" spans="1:4" ht="18.75" hidden="1">
      <c r="A183" s="128" t="s">
        <v>185</v>
      </c>
      <c r="B183" s="234"/>
      <c r="C183" s="234"/>
      <c r="D183" s="234">
        <f t="shared" si="2"/>
        <v>0</v>
      </c>
    </row>
    <row r="184" spans="1:4" ht="18.75" hidden="1">
      <c r="A184" s="128" t="s">
        <v>186</v>
      </c>
      <c r="B184" s="234"/>
      <c r="C184" s="234"/>
      <c r="D184" s="234">
        <f t="shared" si="2"/>
        <v>0</v>
      </c>
    </row>
    <row r="185" spans="1:4" ht="18.75" hidden="1">
      <c r="A185" s="129" t="s">
        <v>187</v>
      </c>
      <c r="B185" s="234"/>
      <c r="C185" s="234"/>
      <c r="D185" s="234">
        <f t="shared" si="2"/>
        <v>0</v>
      </c>
    </row>
    <row r="186" spans="1:4" ht="18.75">
      <c r="A186" s="129" t="s">
        <v>188</v>
      </c>
      <c r="B186" s="234">
        <v>18</v>
      </c>
      <c r="C186" s="234">
        <v>12000</v>
      </c>
      <c r="D186" s="234">
        <f t="shared" si="2"/>
        <v>216000</v>
      </c>
    </row>
    <row r="187" spans="1:4" ht="18.75" hidden="1">
      <c r="A187" s="129" t="s">
        <v>189</v>
      </c>
      <c r="B187" s="234"/>
      <c r="C187" s="234"/>
      <c r="D187" s="234">
        <f t="shared" si="2"/>
        <v>0</v>
      </c>
    </row>
    <row r="188" spans="1:4" ht="18.75" hidden="1">
      <c r="A188" s="129" t="s">
        <v>190</v>
      </c>
      <c r="B188" s="234"/>
      <c r="C188" s="234"/>
      <c r="D188" s="234">
        <f t="shared" si="2"/>
        <v>0</v>
      </c>
    </row>
    <row r="189" spans="1:4" ht="18.75" hidden="1">
      <c r="A189" s="129" t="s">
        <v>191</v>
      </c>
      <c r="B189" s="234"/>
      <c r="C189" s="234"/>
      <c r="D189" s="234">
        <f t="shared" si="2"/>
        <v>0</v>
      </c>
    </row>
    <row r="190" spans="1:4" ht="18.75" hidden="1">
      <c r="A190" s="129" t="s">
        <v>192</v>
      </c>
      <c r="B190" s="234"/>
      <c r="C190" s="234"/>
      <c r="D190" s="234">
        <f t="shared" si="2"/>
        <v>0</v>
      </c>
    </row>
    <row r="191" spans="1:4" ht="18.75" hidden="1">
      <c r="A191" s="129" t="s">
        <v>193</v>
      </c>
      <c r="B191" s="234"/>
      <c r="C191" s="234"/>
      <c r="D191" s="234">
        <f t="shared" si="2"/>
        <v>0</v>
      </c>
    </row>
    <row r="192" spans="1:4" ht="18.75" hidden="1">
      <c r="A192" s="129" t="s">
        <v>194</v>
      </c>
      <c r="B192" s="234"/>
      <c r="C192" s="234"/>
      <c r="D192" s="234">
        <f t="shared" si="2"/>
        <v>0</v>
      </c>
    </row>
    <row r="193" spans="1:4" ht="18.75" hidden="1">
      <c r="A193" s="90" t="s">
        <v>195</v>
      </c>
      <c r="B193" s="234"/>
      <c r="C193" s="234"/>
      <c r="D193" s="234">
        <f t="shared" si="2"/>
        <v>0</v>
      </c>
    </row>
    <row r="194" spans="1:4" ht="18.75" hidden="1">
      <c r="A194" s="136" t="s">
        <v>196</v>
      </c>
      <c r="B194" s="234"/>
      <c r="C194" s="234"/>
      <c r="D194" s="234">
        <f t="shared" si="2"/>
        <v>0</v>
      </c>
    </row>
    <row r="195" spans="1:4" ht="18.75" hidden="1">
      <c r="A195" s="129" t="s">
        <v>197</v>
      </c>
      <c r="B195" s="234"/>
      <c r="C195" s="234"/>
      <c r="D195" s="234">
        <f t="shared" si="2"/>
        <v>0</v>
      </c>
    </row>
    <row r="196" spans="1:4" ht="18.75" hidden="1">
      <c r="A196" s="136" t="s">
        <v>198</v>
      </c>
      <c r="B196" s="234"/>
      <c r="C196" s="234"/>
      <c r="D196" s="234">
        <f t="shared" ref="D196:D259" si="3">B196*C196</f>
        <v>0</v>
      </c>
    </row>
    <row r="197" spans="1:4" ht="18.75">
      <c r="A197" s="129" t="s">
        <v>199</v>
      </c>
      <c r="B197" s="234">
        <f>262+60</f>
        <v>322</v>
      </c>
      <c r="C197" s="234">
        <v>6000</v>
      </c>
      <c r="D197" s="234">
        <f t="shared" si="3"/>
        <v>1932000</v>
      </c>
    </row>
    <row r="198" spans="1:4" ht="18.75" hidden="1">
      <c r="A198" s="128" t="s">
        <v>200</v>
      </c>
      <c r="B198" s="234"/>
      <c r="C198" s="234"/>
      <c r="D198" s="234">
        <f t="shared" si="3"/>
        <v>0</v>
      </c>
    </row>
    <row r="199" spans="1:4" ht="18.75">
      <c r="A199" s="129" t="s">
        <v>201</v>
      </c>
      <c r="B199" s="234">
        <v>216</v>
      </c>
      <c r="C199" s="234">
        <v>6000</v>
      </c>
      <c r="D199" s="234">
        <f t="shared" si="3"/>
        <v>1296000</v>
      </c>
    </row>
    <row r="200" spans="1:4" ht="18.75">
      <c r="A200" s="129" t="s">
        <v>202</v>
      </c>
      <c r="B200" s="234">
        <v>32</v>
      </c>
      <c r="C200" s="234">
        <v>11000</v>
      </c>
      <c r="D200" s="234">
        <f t="shared" si="3"/>
        <v>352000</v>
      </c>
    </row>
    <row r="201" spans="1:4" ht="18.75" hidden="1">
      <c r="A201" s="129" t="s">
        <v>203</v>
      </c>
      <c r="B201" s="234"/>
      <c r="C201" s="234"/>
      <c r="D201" s="234">
        <f t="shared" si="3"/>
        <v>0</v>
      </c>
    </row>
    <row r="202" spans="1:4" ht="18.75" hidden="1">
      <c r="A202" s="89" t="s">
        <v>204</v>
      </c>
      <c r="B202" s="234"/>
      <c r="C202" s="234"/>
      <c r="D202" s="234">
        <f t="shared" si="3"/>
        <v>0</v>
      </c>
    </row>
    <row r="203" spans="1:4" ht="18.75" hidden="1">
      <c r="A203" s="128" t="s">
        <v>205</v>
      </c>
      <c r="B203" s="234"/>
      <c r="C203" s="234"/>
      <c r="D203" s="234">
        <f t="shared" si="3"/>
        <v>0</v>
      </c>
    </row>
    <row r="204" spans="1:4" ht="18.75" hidden="1">
      <c r="A204" s="128" t="s">
        <v>206</v>
      </c>
      <c r="B204" s="234"/>
      <c r="C204" s="234"/>
      <c r="D204" s="234">
        <f t="shared" si="3"/>
        <v>0</v>
      </c>
    </row>
    <row r="205" spans="1:4" ht="18.75" hidden="1">
      <c r="A205" s="83" t="s">
        <v>207</v>
      </c>
      <c r="B205" s="234"/>
      <c r="C205" s="234"/>
      <c r="D205" s="234">
        <f t="shared" si="3"/>
        <v>0</v>
      </c>
    </row>
    <row r="206" spans="1:4" ht="18.75" hidden="1">
      <c r="A206" s="83" t="s">
        <v>208</v>
      </c>
      <c r="B206" s="234"/>
      <c r="C206" s="234"/>
      <c r="D206" s="234">
        <f t="shared" si="3"/>
        <v>0</v>
      </c>
    </row>
    <row r="207" spans="1:4" ht="18.75" hidden="1">
      <c r="A207" s="83" t="s">
        <v>209</v>
      </c>
      <c r="B207" s="234"/>
      <c r="C207" s="234"/>
      <c r="D207" s="234">
        <f t="shared" si="3"/>
        <v>0</v>
      </c>
    </row>
    <row r="208" spans="1:4" ht="18.75" hidden="1">
      <c r="A208" s="83" t="s">
        <v>210</v>
      </c>
      <c r="B208" s="234"/>
      <c r="C208" s="234"/>
      <c r="D208" s="234">
        <f t="shared" si="3"/>
        <v>0</v>
      </c>
    </row>
    <row r="209" spans="1:4" ht="18.75" hidden="1">
      <c r="A209" s="129" t="s">
        <v>211</v>
      </c>
      <c r="B209" s="234"/>
      <c r="C209" s="234"/>
      <c r="D209" s="234">
        <f t="shared" si="3"/>
        <v>0</v>
      </c>
    </row>
    <row r="210" spans="1:4" ht="18.75" hidden="1">
      <c r="A210" s="129" t="s">
        <v>212</v>
      </c>
      <c r="B210" s="234"/>
      <c r="C210" s="234"/>
      <c r="D210" s="234">
        <f t="shared" si="3"/>
        <v>0</v>
      </c>
    </row>
    <row r="211" spans="1:4" ht="18.75" hidden="1">
      <c r="A211" s="129" t="s">
        <v>213</v>
      </c>
      <c r="B211" s="234"/>
      <c r="C211" s="234"/>
      <c r="D211" s="234">
        <f t="shared" si="3"/>
        <v>0</v>
      </c>
    </row>
    <row r="212" spans="1:4" ht="18.75" hidden="1">
      <c r="A212" s="129" t="s">
        <v>214</v>
      </c>
      <c r="B212" s="234"/>
      <c r="C212" s="234"/>
      <c r="D212" s="234">
        <f t="shared" si="3"/>
        <v>0</v>
      </c>
    </row>
    <row r="213" spans="1:4" ht="18.75" hidden="1">
      <c r="A213" s="128" t="s">
        <v>215</v>
      </c>
      <c r="B213" s="234"/>
      <c r="C213" s="234"/>
      <c r="D213" s="234">
        <f t="shared" si="3"/>
        <v>0</v>
      </c>
    </row>
    <row r="214" spans="1:4" ht="18.75" hidden="1">
      <c r="A214" s="128" t="s">
        <v>216</v>
      </c>
      <c r="B214" s="234"/>
      <c r="C214" s="234"/>
      <c r="D214" s="234">
        <f t="shared" si="3"/>
        <v>0</v>
      </c>
    </row>
    <row r="215" spans="1:4" ht="18.75" hidden="1">
      <c r="A215" s="129" t="s">
        <v>217</v>
      </c>
      <c r="B215" s="234"/>
      <c r="C215" s="234"/>
      <c r="D215" s="234">
        <f t="shared" si="3"/>
        <v>0</v>
      </c>
    </row>
    <row r="216" spans="1:4" ht="18.75" hidden="1">
      <c r="A216" s="129" t="s">
        <v>218</v>
      </c>
      <c r="B216" s="234"/>
      <c r="C216" s="234"/>
      <c r="D216" s="234">
        <f t="shared" si="3"/>
        <v>0</v>
      </c>
    </row>
    <row r="217" spans="1:4" ht="18.75" hidden="1">
      <c r="A217" s="129" t="s">
        <v>219</v>
      </c>
      <c r="B217" s="234"/>
      <c r="C217" s="234"/>
      <c r="D217" s="234">
        <f t="shared" si="3"/>
        <v>0</v>
      </c>
    </row>
    <row r="218" spans="1:4" ht="18.75" hidden="1">
      <c r="A218" s="83" t="s">
        <v>220</v>
      </c>
      <c r="B218" s="234"/>
      <c r="C218" s="234"/>
      <c r="D218" s="234">
        <f t="shared" si="3"/>
        <v>0</v>
      </c>
    </row>
    <row r="219" spans="1:4" ht="18.75" hidden="1">
      <c r="A219" s="129" t="s">
        <v>221</v>
      </c>
      <c r="B219" s="234"/>
      <c r="C219" s="234"/>
      <c r="D219" s="234">
        <f t="shared" si="3"/>
        <v>0</v>
      </c>
    </row>
    <row r="220" spans="1:4" ht="18.75" hidden="1">
      <c r="A220" s="83" t="s">
        <v>222</v>
      </c>
      <c r="B220" s="234"/>
      <c r="C220" s="234"/>
      <c r="D220" s="234">
        <f t="shared" si="3"/>
        <v>0</v>
      </c>
    </row>
    <row r="221" spans="1:4" ht="18.75" hidden="1">
      <c r="A221" s="129" t="s">
        <v>223</v>
      </c>
      <c r="B221" s="234"/>
      <c r="C221" s="234"/>
      <c r="D221" s="234">
        <f t="shared" si="3"/>
        <v>0</v>
      </c>
    </row>
    <row r="222" spans="1:4" ht="18.75" hidden="1">
      <c r="A222" s="129" t="s">
        <v>224</v>
      </c>
      <c r="B222" s="234"/>
      <c r="C222" s="234"/>
      <c r="D222" s="234">
        <f t="shared" si="3"/>
        <v>0</v>
      </c>
    </row>
    <row r="223" spans="1:4" ht="18.75" hidden="1">
      <c r="A223" s="129" t="s">
        <v>225</v>
      </c>
      <c r="B223" s="234"/>
      <c r="C223" s="234"/>
      <c r="D223" s="234">
        <f t="shared" si="3"/>
        <v>0</v>
      </c>
    </row>
    <row r="224" spans="1:4" ht="18.75" hidden="1">
      <c r="A224" s="129" t="s">
        <v>226</v>
      </c>
      <c r="B224" s="234"/>
      <c r="C224" s="234"/>
      <c r="D224" s="234">
        <f t="shared" si="3"/>
        <v>0</v>
      </c>
    </row>
    <row r="225" spans="1:4" ht="18.75" hidden="1">
      <c r="A225" s="92" t="s">
        <v>227</v>
      </c>
      <c r="B225" s="234"/>
      <c r="C225" s="234"/>
      <c r="D225" s="234">
        <f t="shared" si="3"/>
        <v>0</v>
      </c>
    </row>
    <row r="226" spans="1:4" ht="18.75" hidden="1">
      <c r="A226" s="128" t="s">
        <v>228</v>
      </c>
      <c r="B226" s="234"/>
      <c r="C226" s="234"/>
      <c r="D226" s="234">
        <f t="shared" si="3"/>
        <v>0</v>
      </c>
    </row>
    <row r="227" spans="1:4" ht="18.75" hidden="1">
      <c r="A227" s="83" t="s">
        <v>229</v>
      </c>
      <c r="B227" s="234"/>
      <c r="C227" s="234"/>
      <c r="D227" s="234">
        <f t="shared" si="3"/>
        <v>0</v>
      </c>
    </row>
    <row r="228" spans="1:4" ht="18.75" hidden="1">
      <c r="A228" s="129" t="s">
        <v>230</v>
      </c>
      <c r="B228" s="234"/>
      <c r="C228" s="234"/>
      <c r="D228" s="234">
        <f t="shared" si="3"/>
        <v>0</v>
      </c>
    </row>
    <row r="229" spans="1:4" ht="18.75" hidden="1">
      <c r="A229" s="129" t="s">
        <v>231</v>
      </c>
      <c r="B229" s="234"/>
      <c r="C229" s="234"/>
      <c r="D229" s="234">
        <f t="shared" si="3"/>
        <v>0</v>
      </c>
    </row>
    <row r="230" spans="1:4" ht="18.75" hidden="1">
      <c r="A230" s="83" t="s">
        <v>232</v>
      </c>
      <c r="B230" s="235"/>
      <c r="C230" s="235"/>
      <c r="D230" s="234">
        <f t="shared" si="3"/>
        <v>0</v>
      </c>
    </row>
    <row r="231" spans="1:4" ht="18.75" hidden="1">
      <c r="A231" s="83" t="s">
        <v>233</v>
      </c>
      <c r="B231" s="235"/>
      <c r="C231" s="235"/>
      <c r="D231" s="234">
        <f t="shared" si="3"/>
        <v>0</v>
      </c>
    </row>
    <row r="232" spans="1:4" ht="18.75" hidden="1">
      <c r="A232" s="92" t="s">
        <v>234</v>
      </c>
      <c r="B232" s="234"/>
      <c r="C232" s="234"/>
      <c r="D232" s="234">
        <f t="shared" si="3"/>
        <v>0</v>
      </c>
    </row>
    <row r="233" spans="1:4" ht="18.75" hidden="1">
      <c r="A233" s="90" t="s">
        <v>235</v>
      </c>
      <c r="B233" s="234"/>
      <c r="C233" s="234"/>
      <c r="D233" s="234">
        <f t="shared" si="3"/>
        <v>0</v>
      </c>
    </row>
    <row r="234" spans="1:4" ht="18.75" hidden="1">
      <c r="A234" s="90" t="s">
        <v>236</v>
      </c>
      <c r="B234" s="234"/>
      <c r="C234" s="234"/>
      <c r="D234" s="234">
        <f t="shared" si="3"/>
        <v>0</v>
      </c>
    </row>
    <row r="235" spans="1:4" ht="18.75" hidden="1">
      <c r="A235" s="83" t="s">
        <v>237</v>
      </c>
      <c r="B235" s="234"/>
      <c r="C235" s="234"/>
      <c r="D235" s="234">
        <f t="shared" si="3"/>
        <v>0</v>
      </c>
    </row>
    <row r="236" spans="1:4" ht="18.75" hidden="1">
      <c r="A236" s="83" t="s">
        <v>238</v>
      </c>
      <c r="B236" s="234"/>
      <c r="C236" s="234"/>
      <c r="D236" s="234">
        <f t="shared" si="3"/>
        <v>0</v>
      </c>
    </row>
    <row r="237" spans="1:4" ht="18.75" hidden="1">
      <c r="A237" s="129" t="s">
        <v>239</v>
      </c>
      <c r="B237" s="234"/>
      <c r="C237" s="234"/>
      <c r="D237" s="234">
        <f t="shared" si="3"/>
        <v>0</v>
      </c>
    </row>
    <row r="238" spans="1:4" ht="18.75" hidden="1">
      <c r="A238" s="129" t="s">
        <v>240</v>
      </c>
      <c r="B238" s="234"/>
      <c r="C238" s="234"/>
      <c r="D238" s="234">
        <f t="shared" si="3"/>
        <v>0</v>
      </c>
    </row>
    <row r="239" spans="1:4" ht="18.75" hidden="1">
      <c r="A239" s="129" t="s">
        <v>241</v>
      </c>
      <c r="B239" s="234"/>
      <c r="C239" s="234"/>
      <c r="D239" s="234">
        <f t="shared" si="3"/>
        <v>0</v>
      </c>
    </row>
    <row r="240" spans="1:4" ht="18.75" hidden="1">
      <c r="A240" s="92" t="s">
        <v>242</v>
      </c>
      <c r="B240" s="234"/>
      <c r="C240" s="234"/>
      <c r="D240" s="234">
        <f t="shared" si="3"/>
        <v>0</v>
      </c>
    </row>
    <row r="241" spans="1:4" ht="18.75" hidden="1">
      <c r="A241" s="128" t="s">
        <v>243</v>
      </c>
      <c r="B241" s="234"/>
      <c r="C241" s="234"/>
      <c r="D241" s="234">
        <f t="shared" si="3"/>
        <v>0</v>
      </c>
    </row>
    <row r="242" spans="1:4" ht="18.75" hidden="1">
      <c r="A242" s="129" t="s">
        <v>244</v>
      </c>
      <c r="B242" s="234"/>
      <c r="C242" s="234"/>
      <c r="D242" s="234">
        <f t="shared" si="3"/>
        <v>0</v>
      </c>
    </row>
    <row r="243" spans="1:4" ht="18.75" hidden="1">
      <c r="A243" s="129" t="s">
        <v>245</v>
      </c>
      <c r="B243" s="234"/>
      <c r="C243" s="234"/>
      <c r="D243" s="234">
        <f t="shared" si="3"/>
        <v>0</v>
      </c>
    </row>
    <row r="244" spans="1:4" ht="18.75" hidden="1">
      <c r="A244" s="128" t="s">
        <v>246</v>
      </c>
      <c r="B244" s="234"/>
      <c r="C244" s="234"/>
      <c r="D244" s="234">
        <f t="shared" si="3"/>
        <v>0</v>
      </c>
    </row>
    <row r="245" spans="1:4" ht="18.75" hidden="1">
      <c r="A245" s="129" t="s">
        <v>247</v>
      </c>
      <c r="B245" s="234"/>
      <c r="C245" s="234"/>
      <c r="D245" s="234">
        <f t="shared" si="3"/>
        <v>0</v>
      </c>
    </row>
    <row r="246" spans="1:4" ht="18.75" hidden="1">
      <c r="A246" s="90" t="s">
        <v>248</v>
      </c>
      <c r="B246" s="234"/>
      <c r="C246" s="234"/>
      <c r="D246" s="234">
        <f t="shared" si="3"/>
        <v>0</v>
      </c>
    </row>
    <row r="247" spans="1:4" ht="18.75" hidden="1">
      <c r="A247" s="129" t="s">
        <v>249</v>
      </c>
      <c r="B247" s="234"/>
      <c r="C247" s="234"/>
      <c r="D247" s="234">
        <f t="shared" si="3"/>
        <v>0</v>
      </c>
    </row>
    <row r="248" spans="1:4" ht="18.75" hidden="1">
      <c r="A248" s="129" t="s">
        <v>250</v>
      </c>
      <c r="B248" s="234"/>
      <c r="C248" s="234"/>
      <c r="D248" s="234">
        <f t="shared" si="3"/>
        <v>0</v>
      </c>
    </row>
    <row r="249" spans="1:4" ht="18.75" hidden="1">
      <c r="A249" s="129" t="s">
        <v>251</v>
      </c>
      <c r="B249" s="234"/>
      <c r="C249" s="234"/>
      <c r="D249" s="234">
        <f t="shared" si="3"/>
        <v>0</v>
      </c>
    </row>
    <row r="250" spans="1:4" ht="18.75" hidden="1">
      <c r="A250" s="129" t="s">
        <v>252</v>
      </c>
      <c r="B250" s="234"/>
      <c r="C250" s="234"/>
      <c r="D250" s="234">
        <f t="shared" si="3"/>
        <v>0</v>
      </c>
    </row>
    <row r="251" spans="1:4" ht="18.75" hidden="1">
      <c r="A251" s="90" t="s">
        <v>253</v>
      </c>
      <c r="B251" s="234"/>
      <c r="C251" s="234"/>
      <c r="D251" s="234">
        <f t="shared" si="3"/>
        <v>0</v>
      </c>
    </row>
    <row r="252" spans="1:4" ht="18.75" hidden="1">
      <c r="A252" s="129" t="s">
        <v>254</v>
      </c>
      <c r="B252" s="234"/>
      <c r="C252" s="234"/>
      <c r="D252" s="234">
        <f t="shared" si="3"/>
        <v>0</v>
      </c>
    </row>
    <row r="253" spans="1:4" ht="18.75" hidden="1">
      <c r="A253" s="129" t="s">
        <v>255</v>
      </c>
      <c r="B253" s="234"/>
      <c r="C253" s="234"/>
      <c r="D253" s="234">
        <f t="shared" si="3"/>
        <v>0</v>
      </c>
    </row>
    <row r="254" spans="1:4" ht="18.75" hidden="1">
      <c r="A254" s="90" t="s">
        <v>256</v>
      </c>
      <c r="B254" s="234"/>
      <c r="C254" s="234"/>
      <c r="D254" s="234">
        <f t="shared" si="3"/>
        <v>0</v>
      </c>
    </row>
    <row r="255" spans="1:4" ht="18.75" hidden="1">
      <c r="A255" s="90" t="s">
        <v>257</v>
      </c>
      <c r="B255" s="234"/>
      <c r="C255" s="234"/>
      <c r="D255" s="234">
        <f t="shared" si="3"/>
        <v>0</v>
      </c>
    </row>
    <row r="256" spans="1:4" ht="18.75" hidden="1">
      <c r="A256" s="129" t="s">
        <v>258</v>
      </c>
      <c r="B256" s="234"/>
      <c r="C256" s="234"/>
      <c r="D256" s="234">
        <f t="shared" si="3"/>
        <v>0</v>
      </c>
    </row>
    <row r="257" spans="1:4" ht="18.75" hidden="1">
      <c r="A257" s="129" t="s">
        <v>259</v>
      </c>
      <c r="B257" s="234"/>
      <c r="C257" s="234"/>
      <c r="D257" s="234">
        <f t="shared" si="3"/>
        <v>0</v>
      </c>
    </row>
    <row r="258" spans="1:4" ht="18.75" hidden="1">
      <c r="A258" s="90" t="s">
        <v>260</v>
      </c>
      <c r="B258" s="234"/>
      <c r="C258" s="234"/>
      <c r="D258" s="234">
        <f t="shared" si="3"/>
        <v>0</v>
      </c>
    </row>
    <row r="259" spans="1:4" ht="18.75" hidden="1">
      <c r="A259" s="129" t="s">
        <v>261</v>
      </c>
      <c r="B259" s="234"/>
      <c r="C259" s="234"/>
      <c r="D259" s="234">
        <f t="shared" si="3"/>
        <v>0</v>
      </c>
    </row>
    <row r="260" spans="1:4" ht="18.75" hidden="1">
      <c r="A260" s="129" t="s">
        <v>262</v>
      </c>
      <c r="B260" s="234"/>
      <c r="C260" s="234"/>
      <c r="D260" s="234">
        <f t="shared" ref="D260:D311" si="4">B260*C260</f>
        <v>0</v>
      </c>
    </row>
    <row r="261" spans="1:4" ht="18.75" hidden="1">
      <c r="A261" s="129" t="s">
        <v>263</v>
      </c>
      <c r="B261" s="234"/>
      <c r="C261" s="234"/>
      <c r="D261" s="234">
        <f t="shared" si="4"/>
        <v>0</v>
      </c>
    </row>
    <row r="262" spans="1:4" ht="18.75" hidden="1">
      <c r="A262" s="129" t="s">
        <v>264</v>
      </c>
      <c r="B262" s="234"/>
      <c r="C262" s="234"/>
      <c r="D262" s="234">
        <f t="shared" si="4"/>
        <v>0</v>
      </c>
    </row>
    <row r="263" spans="1:4" ht="18.75" hidden="1">
      <c r="A263" s="129" t="s">
        <v>265</v>
      </c>
      <c r="B263" s="234"/>
      <c r="C263" s="234"/>
      <c r="D263" s="234">
        <f t="shared" si="4"/>
        <v>0</v>
      </c>
    </row>
    <row r="264" spans="1:4" ht="18.75" hidden="1">
      <c r="A264" s="129" t="s">
        <v>266</v>
      </c>
      <c r="B264" s="234"/>
      <c r="C264" s="234"/>
      <c r="D264" s="234">
        <f t="shared" si="4"/>
        <v>0</v>
      </c>
    </row>
    <row r="265" spans="1:4" ht="18.75" hidden="1">
      <c r="A265" s="129" t="s">
        <v>267</v>
      </c>
      <c r="B265" s="234"/>
      <c r="C265" s="234"/>
      <c r="D265" s="234">
        <f t="shared" si="4"/>
        <v>0</v>
      </c>
    </row>
    <row r="266" spans="1:4" ht="18.75" hidden="1">
      <c r="A266" s="129" t="s">
        <v>268</v>
      </c>
      <c r="B266" s="234"/>
      <c r="C266" s="234"/>
      <c r="D266" s="234">
        <f t="shared" si="4"/>
        <v>0</v>
      </c>
    </row>
    <row r="267" spans="1:4" ht="18.75" hidden="1">
      <c r="A267" s="129" t="s">
        <v>269</v>
      </c>
      <c r="B267" s="234"/>
      <c r="C267" s="234"/>
      <c r="D267" s="234">
        <f t="shared" si="4"/>
        <v>0</v>
      </c>
    </row>
    <row r="268" spans="1:4" ht="18.75" hidden="1">
      <c r="A268" s="92" t="s">
        <v>270</v>
      </c>
      <c r="B268" s="234"/>
      <c r="C268" s="234"/>
      <c r="D268" s="234">
        <f t="shared" si="4"/>
        <v>0</v>
      </c>
    </row>
    <row r="269" spans="1:4" ht="18.75" hidden="1">
      <c r="A269" s="129" t="s">
        <v>271</v>
      </c>
      <c r="B269" s="234"/>
      <c r="C269" s="234"/>
      <c r="D269" s="234">
        <f t="shared" si="4"/>
        <v>0</v>
      </c>
    </row>
    <row r="270" spans="1:4" ht="18.75">
      <c r="A270" s="129" t="s">
        <v>272</v>
      </c>
      <c r="B270" s="234">
        <v>1</v>
      </c>
      <c r="C270" s="234">
        <v>28000</v>
      </c>
      <c r="D270" s="234">
        <f t="shared" si="4"/>
        <v>28000</v>
      </c>
    </row>
    <row r="271" spans="1:4" ht="18.75" hidden="1">
      <c r="A271" s="129" t="s">
        <v>273</v>
      </c>
      <c r="B271" s="234"/>
      <c r="C271" s="234"/>
      <c r="D271" s="234">
        <f t="shared" si="4"/>
        <v>0</v>
      </c>
    </row>
    <row r="272" spans="1:4" ht="18.75">
      <c r="A272" s="129" t="s">
        <v>274</v>
      </c>
      <c r="B272" s="234">
        <v>100</v>
      </c>
      <c r="C272" s="234">
        <v>11000</v>
      </c>
      <c r="D272" s="234">
        <f t="shared" si="4"/>
        <v>1100000</v>
      </c>
    </row>
    <row r="273" spans="1:4" ht="18.75" hidden="1">
      <c r="A273" s="129" t="s">
        <v>275</v>
      </c>
      <c r="B273" s="234"/>
      <c r="C273" s="234"/>
      <c r="D273" s="234">
        <f t="shared" si="4"/>
        <v>0</v>
      </c>
    </row>
    <row r="274" spans="1:4" ht="18.75" hidden="1">
      <c r="A274" s="129" t="s">
        <v>276</v>
      </c>
      <c r="B274" s="234"/>
      <c r="C274" s="234"/>
      <c r="D274" s="234">
        <f t="shared" si="4"/>
        <v>0</v>
      </c>
    </row>
    <row r="275" spans="1:4" ht="18.75" hidden="1">
      <c r="A275" s="129" t="s">
        <v>277</v>
      </c>
      <c r="B275" s="234"/>
      <c r="C275" s="234"/>
      <c r="D275" s="234">
        <f t="shared" si="4"/>
        <v>0</v>
      </c>
    </row>
    <row r="276" spans="1:4" ht="18.75" hidden="1">
      <c r="A276" s="129" t="s">
        <v>278</v>
      </c>
      <c r="B276" s="234"/>
      <c r="C276" s="234"/>
      <c r="D276" s="234">
        <f t="shared" si="4"/>
        <v>0</v>
      </c>
    </row>
    <row r="277" spans="1:4" ht="18.75" hidden="1">
      <c r="A277" s="97" t="s">
        <v>279</v>
      </c>
      <c r="B277" s="234"/>
      <c r="C277" s="234"/>
      <c r="D277" s="234">
        <f t="shared" si="4"/>
        <v>0</v>
      </c>
    </row>
    <row r="278" spans="1:4" ht="18.75" hidden="1">
      <c r="A278" s="129" t="s">
        <v>280</v>
      </c>
      <c r="B278" s="234"/>
      <c r="C278" s="234"/>
      <c r="D278" s="234">
        <f t="shared" si="4"/>
        <v>0</v>
      </c>
    </row>
    <row r="279" spans="1:4" ht="18.75" hidden="1">
      <c r="A279" s="129" t="s">
        <v>281</v>
      </c>
      <c r="B279" s="234"/>
      <c r="C279" s="234"/>
      <c r="D279" s="234">
        <f t="shared" si="4"/>
        <v>0</v>
      </c>
    </row>
    <row r="280" spans="1:4" ht="18.75" hidden="1">
      <c r="A280" s="141" t="s">
        <v>282</v>
      </c>
      <c r="B280" s="234"/>
      <c r="C280" s="234"/>
      <c r="D280" s="234">
        <f t="shared" si="4"/>
        <v>0</v>
      </c>
    </row>
    <row r="281" spans="1:4" ht="18.75" hidden="1">
      <c r="A281" s="128" t="s">
        <v>283</v>
      </c>
      <c r="B281" s="235"/>
      <c r="C281" s="235"/>
      <c r="D281" s="234">
        <f t="shared" si="4"/>
        <v>0</v>
      </c>
    </row>
    <row r="282" spans="1:4" ht="18.75" hidden="1">
      <c r="A282" s="129" t="s">
        <v>284</v>
      </c>
      <c r="B282" s="234"/>
      <c r="C282" s="234"/>
      <c r="D282" s="234">
        <f t="shared" si="4"/>
        <v>0</v>
      </c>
    </row>
    <row r="283" spans="1:4" ht="18.75" hidden="1">
      <c r="A283" s="129" t="s">
        <v>285</v>
      </c>
      <c r="B283" s="234"/>
      <c r="C283" s="234"/>
      <c r="D283" s="234">
        <f t="shared" si="4"/>
        <v>0</v>
      </c>
    </row>
    <row r="284" spans="1:4" ht="18.75">
      <c r="A284" s="129" t="s">
        <v>286</v>
      </c>
      <c r="B284" s="234">
        <v>60</v>
      </c>
      <c r="C284" s="234">
        <v>7000</v>
      </c>
      <c r="D284" s="234">
        <f t="shared" si="4"/>
        <v>420000</v>
      </c>
    </row>
    <row r="285" spans="1:4" ht="18.75" hidden="1">
      <c r="A285" s="92" t="s">
        <v>287</v>
      </c>
      <c r="B285" s="234"/>
      <c r="C285" s="234"/>
      <c r="D285" s="234">
        <f t="shared" si="4"/>
        <v>0</v>
      </c>
    </row>
    <row r="286" spans="1:4" ht="18.75" hidden="1">
      <c r="A286" s="129" t="s">
        <v>288</v>
      </c>
      <c r="B286" s="234"/>
      <c r="C286" s="234"/>
      <c r="D286" s="234">
        <f t="shared" si="4"/>
        <v>0</v>
      </c>
    </row>
    <row r="287" spans="1:4" ht="18.75" hidden="1">
      <c r="A287" s="97" t="s">
        <v>289</v>
      </c>
      <c r="B287" s="234"/>
      <c r="C287" s="234"/>
      <c r="D287" s="234">
        <f t="shared" si="4"/>
        <v>0</v>
      </c>
    </row>
    <row r="288" spans="1:4" ht="18.75" hidden="1">
      <c r="A288" s="83" t="s">
        <v>290</v>
      </c>
      <c r="B288" s="234"/>
      <c r="C288" s="234"/>
      <c r="D288" s="234">
        <f t="shared" si="4"/>
        <v>0</v>
      </c>
    </row>
    <row r="289" spans="1:4" ht="18.75" hidden="1">
      <c r="A289" s="129" t="s">
        <v>291</v>
      </c>
      <c r="B289" s="234"/>
      <c r="C289" s="234"/>
      <c r="D289" s="234">
        <f t="shared" si="4"/>
        <v>0</v>
      </c>
    </row>
    <row r="290" spans="1:4" ht="18.75" hidden="1">
      <c r="A290" s="129" t="s">
        <v>292</v>
      </c>
      <c r="B290" s="234"/>
      <c r="C290" s="234"/>
      <c r="D290" s="234">
        <f t="shared" si="4"/>
        <v>0</v>
      </c>
    </row>
    <row r="291" spans="1:4" ht="18.75" hidden="1">
      <c r="A291" s="129" t="s">
        <v>293</v>
      </c>
      <c r="B291" s="234"/>
      <c r="C291" s="234"/>
      <c r="D291" s="234">
        <f t="shared" si="4"/>
        <v>0</v>
      </c>
    </row>
    <row r="292" spans="1:4" ht="18.75">
      <c r="A292" s="129" t="s">
        <v>294</v>
      </c>
      <c r="B292" s="234">
        <v>2</v>
      </c>
      <c r="C292" s="234">
        <v>11000</v>
      </c>
      <c r="D292" s="234">
        <f t="shared" si="4"/>
        <v>22000</v>
      </c>
    </row>
    <row r="293" spans="1:4" ht="18.75" hidden="1">
      <c r="A293" s="105" t="s">
        <v>295</v>
      </c>
      <c r="B293" s="234"/>
      <c r="C293" s="234"/>
      <c r="D293" s="234">
        <f t="shared" si="4"/>
        <v>0</v>
      </c>
    </row>
    <row r="294" spans="1:4" ht="18.75" hidden="1">
      <c r="A294" s="114" t="s">
        <v>296</v>
      </c>
      <c r="B294" s="234"/>
      <c r="C294" s="234"/>
      <c r="D294" s="234">
        <f t="shared" si="4"/>
        <v>0</v>
      </c>
    </row>
    <row r="295" spans="1:4" ht="18.75" hidden="1">
      <c r="A295" s="128" t="s">
        <v>297</v>
      </c>
      <c r="B295" s="234"/>
      <c r="C295" s="234"/>
      <c r="D295" s="234">
        <f t="shared" si="4"/>
        <v>0</v>
      </c>
    </row>
    <row r="296" spans="1:4" ht="18.75" hidden="1">
      <c r="A296" s="83" t="s">
        <v>298</v>
      </c>
      <c r="B296" s="234"/>
      <c r="C296" s="234"/>
      <c r="D296" s="234">
        <f t="shared" si="4"/>
        <v>0</v>
      </c>
    </row>
    <row r="297" spans="1:4" ht="18.75" hidden="1">
      <c r="A297" s="115" t="s">
        <v>299</v>
      </c>
      <c r="B297" s="234"/>
      <c r="C297" s="234"/>
      <c r="D297" s="234">
        <f t="shared" si="4"/>
        <v>0</v>
      </c>
    </row>
    <row r="298" spans="1:4" ht="18.75" hidden="1">
      <c r="A298" s="129" t="s">
        <v>300</v>
      </c>
      <c r="B298" s="234"/>
      <c r="C298" s="234"/>
      <c r="D298" s="234">
        <f t="shared" si="4"/>
        <v>0</v>
      </c>
    </row>
    <row r="299" spans="1:4" ht="18.75" hidden="1">
      <c r="A299" s="83" t="s">
        <v>301</v>
      </c>
      <c r="B299" s="234"/>
      <c r="C299" s="234"/>
      <c r="D299" s="234">
        <f t="shared" si="4"/>
        <v>0</v>
      </c>
    </row>
    <row r="300" spans="1:4" ht="18.75" hidden="1">
      <c r="A300" s="83" t="s">
        <v>302</v>
      </c>
      <c r="B300" s="234"/>
      <c r="C300" s="234"/>
      <c r="D300" s="234">
        <f t="shared" si="4"/>
        <v>0</v>
      </c>
    </row>
    <row r="301" spans="1:4" ht="18.75" hidden="1">
      <c r="A301" s="129" t="s">
        <v>303</v>
      </c>
      <c r="B301" s="234"/>
      <c r="C301" s="234"/>
      <c r="D301" s="234">
        <f t="shared" si="4"/>
        <v>0</v>
      </c>
    </row>
    <row r="302" spans="1:4" ht="18.75" hidden="1">
      <c r="A302" s="92" t="s">
        <v>304</v>
      </c>
      <c r="B302" s="234"/>
      <c r="C302" s="234"/>
      <c r="D302" s="234">
        <f t="shared" si="4"/>
        <v>0</v>
      </c>
    </row>
    <row r="303" spans="1:4" ht="18.75">
      <c r="A303" s="92" t="s">
        <v>305</v>
      </c>
      <c r="B303" s="234">
        <v>200</v>
      </c>
      <c r="C303" s="234">
        <v>26000</v>
      </c>
      <c r="D303" s="234">
        <f t="shared" si="4"/>
        <v>5200000</v>
      </c>
    </row>
    <row r="304" spans="1:4" ht="18.75">
      <c r="A304" s="92" t="s">
        <v>306</v>
      </c>
      <c r="B304" s="234">
        <v>40</v>
      </c>
      <c r="C304" s="234">
        <v>85000</v>
      </c>
      <c r="D304" s="234">
        <f t="shared" si="4"/>
        <v>3400000</v>
      </c>
    </row>
    <row r="305" spans="1:4" ht="18.75" hidden="1">
      <c r="A305" s="83" t="s">
        <v>307</v>
      </c>
      <c r="B305" s="234"/>
      <c r="C305" s="234"/>
      <c r="D305" s="234">
        <f t="shared" si="4"/>
        <v>0</v>
      </c>
    </row>
    <row r="306" spans="1:4" ht="18.75" hidden="1">
      <c r="A306" s="83" t="s">
        <v>308</v>
      </c>
      <c r="B306" s="234"/>
      <c r="C306" s="234"/>
      <c r="D306" s="234">
        <f t="shared" si="4"/>
        <v>0</v>
      </c>
    </row>
    <row r="307" spans="1:4" ht="18.75" hidden="1">
      <c r="A307" s="83" t="s">
        <v>309</v>
      </c>
      <c r="B307" s="234"/>
      <c r="C307" s="234"/>
      <c r="D307" s="234">
        <f t="shared" si="4"/>
        <v>0</v>
      </c>
    </row>
    <row r="308" spans="1:4" ht="18.75" hidden="1">
      <c r="A308" s="115" t="s">
        <v>310</v>
      </c>
      <c r="B308" s="234"/>
      <c r="C308" s="234"/>
      <c r="D308" s="234">
        <f t="shared" si="4"/>
        <v>0</v>
      </c>
    </row>
    <row r="309" spans="1:4" ht="18.75" hidden="1">
      <c r="A309" s="129" t="s">
        <v>311</v>
      </c>
      <c r="B309" s="234"/>
      <c r="C309" s="234"/>
      <c r="D309" s="234">
        <f t="shared" si="4"/>
        <v>0</v>
      </c>
    </row>
    <row r="310" spans="1:4" ht="18.75" hidden="1">
      <c r="A310" s="105" t="s">
        <v>314</v>
      </c>
      <c r="B310" s="234"/>
      <c r="C310" s="234"/>
      <c r="D310" s="234">
        <f t="shared" si="4"/>
        <v>0</v>
      </c>
    </row>
    <row r="311" spans="1:4" ht="18.75" hidden="1">
      <c r="A311" s="83" t="s">
        <v>312</v>
      </c>
      <c r="B311" s="234"/>
      <c r="C311" s="234"/>
      <c r="D311" s="234">
        <f t="shared" si="4"/>
        <v>0</v>
      </c>
    </row>
    <row r="312" spans="1:4" ht="18.75">
      <c r="A312" s="147"/>
      <c r="B312" s="240">
        <f>SUM(B3:B311)</f>
        <v>6569</v>
      </c>
      <c r="C312" s="240"/>
      <c r="D312" s="240">
        <f t="shared" ref="D312" si="5">SUM(D3:D311)</f>
        <v>98261000</v>
      </c>
    </row>
  </sheetData>
  <protectedRanges>
    <protectedRange password="CF71" sqref="B1:D311" name="tho"/>
  </protectedRanges>
  <autoFilter ref="A2:D312" xr:uid="{00000000-0009-0000-0000-000001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312"/>
  <sheetViews>
    <sheetView topLeftCell="A180" workbookViewId="0">
      <selection activeCell="C24" sqref="C24"/>
    </sheetView>
  </sheetViews>
  <sheetFormatPr defaultColWidth="9" defaultRowHeight="15"/>
  <cols>
    <col min="1" max="1" width="38.28515625" customWidth="1"/>
    <col min="3" max="3" width="13.28515625" customWidth="1"/>
    <col min="4" max="4" width="19.7109375" customWidth="1"/>
  </cols>
  <sheetData>
    <row r="1" spans="1:4">
      <c r="A1" s="143" t="s">
        <v>315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234"/>
      <c r="C3" s="234"/>
      <c r="D3" s="234">
        <f>B3*C3</f>
        <v>0</v>
      </c>
    </row>
    <row r="4" spans="1:4" ht="18.75" hidden="1">
      <c r="A4" s="83" t="s">
        <v>6</v>
      </c>
      <c r="B4" s="234"/>
      <c r="C4" s="234"/>
      <c r="D4" s="234">
        <f t="shared" ref="D4:D67" si="0">B4*C4</f>
        <v>0</v>
      </c>
    </row>
    <row r="5" spans="1:4" ht="18.75" hidden="1">
      <c r="A5" s="128" t="s">
        <v>7</v>
      </c>
      <c r="B5" s="234"/>
      <c r="C5" s="234"/>
      <c r="D5" s="234">
        <f t="shared" si="0"/>
        <v>0</v>
      </c>
    </row>
    <row r="6" spans="1:4" ht="18.75" hidden="1">
      <c r="A6" s="128" t="s">
        <v>8</v>
      </c>
      <c r="B6" s="234"/>
      <c r="C6" s="234"/>
      <c r="D6" s="234">
        <f t="shared" si="0"/>
        <v>0</v>
      </c>
    </row>
    <row r="7" spans="1:4" ht="18.75" hidden="1">
      <c r="A7" s="128" t="s">
        <v>9</v>
      </c>
      <c r="B7" s="234"/>
      <c r="C7" s="234"/>
      <c r="D7" s="234">
        <f t="shared" si="0"/>
        <v>0</v>
      </c>
    </row>
    <row r="8" spans="1:4" ht="18.75" hidden="1">
      <c r="A8" s="89" t="s">
        <v>10</v>
      </c>
      <c r="B8" s="234"/>
      <c r="C8" s="234"/>
      <c r="D8" s="234">
        <f t="shared" si="0"/>
        <v>0</v>
      </c>
    </row>
    <row r="9" spans="1:4" ht="18.75" hidden="1">
      <c r="A9" s="129" t="s">
        <v>11</v>
      </c>
      <c r="B9" s="234"/>
      <c r="C9" s="234"/>
      <c r="D9" s="234">
        <f t="shared" si="0"/>
        <v>0</v>
      </c>
    </row>
    <row r="10" spans="1:4" ht="18.75" hidden="1">
      <c r="A10" s="128" t="s">
        <v>12</v>
      </c>
      <c r="B10" s="235"/>
      <c r="C10" s="235"/>
      <c r="D10" s="234">
        <f t="shared" si="0"/>
        <v>0</v>
      </c>
    </row>
    <row r="11" spans="1:4" ht="18.75" hidden="1">
      <c r="A11" s="128" t="s">
        <v>13</v>
      </c>
      <c r="B11" s="235"/>
      <c r="C11" s="235"/>
      <c r="D11" s="234">
        <f t="shared" si="0"/>
        <v>0</v>
      </c>
    </row>
    <row r="12" spans="1:4" ht="18.75" hidden="1">
      <c r="A12" s="128" t="s">
        <v>14</v>
      </c>
      <c r="B12" s="235"/>
      <c r="C12" s="235"/>
      <c r="D12" s="234">
        <f t="shared" si="0"/>
        <v>0</v>
      </c>
    </row>
    <row r="13" spans="1:4" ht="18.75" hidden="1">
      <c r="A13" s="129" t="s">
        <v>15</v>
      </c>
      <c r="B13" s="234"/>
      <c r="C13" s="234"/>
      <c r="D13" s="234">
        <f t="shared" si="0"/>
        <v>0</v>
      </c>
    </row>
    <row r="14" spans="1:4" ht="18.75" hidden="1">
      <c r="A14" s="129" t="s">
        <v>16</v>
      </c>
      <c r="B14" s="234"/>
      <c r="C14" s="234"/>
      <c r="D14" s="234">
        <f t="shared" si="0"/>
        <v>0</v>
      </c>
    </row>
    <row r="15" spans="1:4" ht="18.75" hidden="1">
      <c r="A15" s="129" t="s">
        <v>17</v>
      </c>
      <c r="B15" s="235"/>
      <c r="C15" s="235"/>
      <c r="D15" s="234">
        <f t="shared" si="0"/>
        <v>0</v>
      </c>
    </row>
    <row r="16" spans="1:4" ht="18.75" hidden="1">
      <c r="A16" s="90" t="s">
        <v>18</v>
      </c>
      <c r="B16" s="234"/>
      <c r="C16" s="234"/>
      <c r="D16" s="234">
        <f t="shared" si="0"/>
        <v>0</v>
      </c>
    </row>
    <row r="17" spans="1:4" ht="18.75" hidden="1">
      <c r="A17" s="83" t="s">
        <v>19</v>
      </c>
      <c r="B17" s="234"/>
      <c r="C17" s="234"/>
      <c r="D17" s="234">
        <f t="shared" si="0"/>
        <v>0</v>
      </c>
    </row>
    <row r="18" spans="1:4" ht="18.75" hidden="1">
      <c r="A18" s="90" t="s">
        <v>20</v>
      </c>
      <c r="B18" s="234"/>
      <c r="C18" s="234"/>
      <c r="D18" s="234">
        <f t="shared" si="0"/>
        <v>0</v>
      </c>
    </row>
    <row r="19" spans="1:4" ht="18.75" hidden="1">
      <c r="A19" s="129" t="s">
        <v>21</v>
      </c>
      <c r="B19" s="234"/>
      <c r="C19" s="234"/>
      <c r="D19" s="234">
        <f t="shared" si="0"/>
        <v>0</v>
      </c>
    </row>
    <row r="20" spans="1:4" ht="18.75" hidden="1">
      <c r="A20" s="129" t="s">
        <v>22</v>
      </c>
      <c r="B20" s="234"/>
      <c r="C20" s="234"/>
      <c r="D20" s="234">
        <f t="shared" si="0"/>
        <v>0</v>
      </c>
    </row>
    <row r="21" spans="1:4" ht="18.75" hidden="1">
      <c r="A21" s="129" t="s">
        <v>23</v>
      </c>
      <c r="B21" s="234"/>
      <c r="C21" s="234"/>
      <c r="D21" s="234">
        <f t="shared" si="0"/>
        <v>0</v>
      </c>
    </row>
    <row r="22" spans="1:4" ht="18.75" hidden="1">
      <c r="A22" s="83" t="s">
        <v>24</v>
      </c>
      <c r="B22" s="234"/>
      <c r="C22" s="234"/>
      <c r="D22" s="234">
        <f t="shared" si="0"/>
        <v>0</v>
      </c>
    </row>
    <row r="23" spans="1:4" ht="18.75">
      <c r="A23" s="129" t="s">
        <v>25</v>
      </c>
      <c r="B23" s="234">
        <v>75</v>
      </c>
      <c r="C23" s="234">
        <v>33000</v>
      </c>
      <c r="D23" s="234">
        <f t="shared" si="0"/>
        <v>2475000</v>
      </c>
    </row>
    <row r="24" spans="1:4" ht="18.75">
      <c r="A24" s="129" t="s">
        <v>26</v>
      </c>
      <c r="B24" s="234">
        <v>50</v>
      </c>
      <c r="C24" s="234">
        <v>23000</v>
      </c>
      <c r="D24" s="234">
        <f t="shared" si="0"/>
        <v>1150000</v>
      </c>
    </row>
    <row r="25" spans="1:4" ht="18.75" hidden="1">
      <c r="A25" s="129" t="s">
        <v>27</v>
      </c>
      <c r="B25" s="234"/>
      <c r="C25" s="234"/>
      <c r="D25" s="234">
        <f t="shared" si="0"/>
        <v>0</v>
      </c>
    </row>
    <row r="26" spans="1:4" ht="18.75">
      <c r="A26" s="129" t="s">
        <v>28</v>
      </c>
      <c r="B26" s="234">
        <v>30</v>
      </c>
      <c r="C26" s="234">
        <v>10000</v>
      </c>
      <c r="D26" s="234">
        <f t="shared" si="0"/>
        <v>300000</v>
      </c>
    </row>
    <row r="27" spans="1:4" ht="18.75" hidden="1">
      <c r="A27" s="129" t="s">
        <v>29</v>
      </c>
      <c r="B27" s="234"/>
      <c r="C27" s="234"/>
      <c r="D27" s="234">
        <f t="shared" si="0"/>
        <v>0</v>
      </c>
    </row>
    <row r="28" spans="1:4" ht="18.75">
      <c r="A28" s="129" t="s">
        <v>30</v>
      </c>
      <c r="B28" s="234">
        <f>20+5+15</f>
        <v>40</v>
      </c>
      <c r="C28" s="234">
        <v>38000</v>
      </c>
      <c r="D28" s="234">
        <f t="shared" si="0"/>
        <v>1520000</v>
      </c>
    </row>
    <row r="29" spans="1:4" ht="18.75">
      <c r="A29" s="129" t="s">
        <v>31</v>
      </c>
      <c r="B29" s="234">
        <f>4+7+15</f>
        <v>26</v>
      </c>
      <c r="C29" s="234">
        <v>25000</v>
      </c>
      <c r="D29" s="234">
        <f t="shared" si="0"/>
        <v>650000</v>
      </c>
    </row>
    <row r="30" spans="1:4" ht="18.75" hidden="1">
      <c r="A30" s="129" t="s">
        <v>32</v>
      </c>
      <c r="B30" s="234"/>
      <c r="C30" s="234"/>
      <c r="D30" s="234">
        <f t="shared" si="0"/>
        <v>0</v>
      </c>
    </row>
    <row r="31" spans="1:4" ht="18.75" hidden="1">
      <c r="A31" s="129" t="s">
        <v>33</v>
      </c>
      <c r="B31" s="234"/>
      <c r="C31" s="234"/>
      <c r="D31" s="234">
        <f t="shared" si="0"/>
        <v>0</v>
      </c>
    </row>
    <row r="32" spans="1:4" ht="18.75" hidden="1">
      <c r="A32" s="129" t="s">
        <v>34</v>
      </c>
      <c r="B32" s="234"/>
      <c r="C32" s="234"/>
      <c r="D32" s="234">
        <f t="shared" si="0"/>
        <v>0</v>
      </c>
    </row>
    <row r="33" spans="1:4" ht="18.75" hidden="1">
      <c r="A33" s="129" t="s">
        <v>35</v>
      </c>
      <c r="B33" s="234"/>
      <c r="C33" s="234"/>
      <c r="D33" s="234">
        <f t="shared" si="0"/>
        <v>0</v>
      </c>
    </row>
    <row r="34" spans="1:4" ht="18.75" hidden="1">
      <c r="A34" s="129" t="s">
        <v>36</v>
      </c>
      <c r="B34" s="234"/>
      <c r="C34" s="234"/>
      <c r="D34" s="234">
        <f t="shared" si="0"/>
        <v>0</v>
      </c>
    </row>
    <row r="35" spans="1:4" ht="18.75">
      <c r="A35" s="129" t="s">
        <v>37</v>
      </c>
      <c r="B35" s="234">
        <f>20+6+7</f>
        <v>33</v>
      </c>
      <c r="C35" s="234">
        <v>12000</v>
      </c>
      <c r="D35" s="234">
        <f t="shared" si="0"/>
        <v>396000</v>
      </c>
    </row>
    <row r="36" spans="1:4" ht="18.75" hidden="1">
      <c r="A36" s="92" t="s">
        <v>38</v>
      </c>
      <c r="B36" s="234"/>
      <c r="C36" s="234"/>
      <c r="D36" s="234">
        <f t="shared" si="0"/>
        <v>0</v>
      </c>
    </row>
    <row r="37" spans="1:4" ht="18.75" hidden="1">
      <c r="A37" s="129" t="s">
        <v>39</v>
      </c>
      <c r="B37" s="234"/>
      <c r="C37" s="234"/>
      <c r="D37" s="234">
        <f t="shared" si="0"/>
        <v>0</v>
      </c>
    </row>
    <row r="38" spans="1:4" ht="18.75" hidden="1">
      <c r="A38" s="128" t="s">
        <v>40</v>
      </c>
      <c r="B38" s="234"/>
      <c r="C38" s="234"/>
      <c r="D38" s="234">
        <f t="shared" si="0"/>
        <v>0</v>
      </c>
    </row>
    <row r="39" spans="1:4" ht="18.75" hidden="1">
      <c r="A39" s="129" t="s">
        <v>41</v>
      </c>
      <c r="B39" s="234"/>
      <c r="C39" s="234"/>
      <c r="D39" s="234">
        <f t="shared" si="0"/>
        <v>0</v>
      </c>
    </row>
    <row r="40" spans="1:4" ht="18.75" hidden="1">
      <c r="A40" s="129" t="s">
        <v>42</v>
      </c>
      <c r="B40" s="234"/>
      <c r="C40" s="234"/>
      <c r="D40" s="234">
        <f t="shared" si="0"/>
        <v>0</v>
      </c>
    </row>
    <row r="41" spans="1:4" ht="18.75" hidden="1">
      <c r="A41" s="132" t="s">
        <v>43</v>
      </c>
      <c r="B41" s="234"/>
      <c r="C41" s="234"/>
      <c r="D41" s="234">
        <f t="shared" si="0"/>
        <v>0</v>
      </c>
    </row>
    <row r="42" spans="1:4" ht="18.75">
      <c r="A42" s="129" t="s">
        <v>44</v>
      </c>
      <c r="B42" s="234">
        <v>18</v>
      </c>
      <c r="C42" s="234">
        <v>12000</v>
      </c>
      <c r="D42" s="234">
        <f t="shared" si="0"/>
        <v>216000</v>
      </c>
    </row>
    <row r="43" spans="1:4" ht="18.75">
      <c r="A43" s="129" t="s">
        <v>45</v>
      </c>
      <c r="B43" s="234">
        <f>20+150+105+53</f>
        <v>328</v>
      </c>
      <c r="C43" s="234">
        <v>15000</v>
      </c>
      <c r="D43" s="234">
        <f t="shared" si="0"/>
        <v>4920000</v>
      </c>
    </row>
    <row r="44" spans="1:4" ht="18.75" hidden="1">
      <c r="A44" s="129" t="s">
        <v>46</v>
      </c>
      <c r="B44" s="234"/>
      <c r="C44" s="234"/>
      <c r="D44" s="234">
        <f t="shared" si="0"/>
        <v>0</v>
      </c>
    </row>
    <row r="45" spans="1:4" ht="18.75" hidden="1">
      <c r="A45" s="129" t="s">
        <v>47</v>
      </c>
      <c r="B45" s="234"/>
      <c r="C45" s="234"/>
      <c r="D45" s="234">
        <f t="shared" si="0"/>
        <v>0</v>
      </c>
    </row>
    <row r="46" spans="1:4" ht="18.75" hidden="1">
      <c r="A46" s="129" t="s">
        <v>48</v>
      </c>
      <c r="B46" s="234"/>
      <c r="C46" s="234"/>
      <c r="D46" s="234">
        <f t="shared" si="0"/>
        <v>0</v>
      </c>
    </row>
    <row r="47" spans="1:4" ht="18.75" hidden="1">
      <c r="A47" s="140" t="s">
        <v>49</v>
      </c>
      <c r="B47" s="234"/>
      <c r="C47" s="234"/>
      <c r="D47" s="234">
        <f t="shared" si="0"/>
        <v>0</v>
      </c>
    </row>
    <row r="48" spans="1:4" ht="18.75" hidden="1">
      <c r="A48" s="92" t="s">
        <v>50</v>
      </c>
      <c r="B48" s="234"/>
      <c r="C48" s="234"/>
      <c r="D48" s="234">
        <f t="shared" si="0"/>
        <v>0</v>
      </c>
    </row>
    <row r="49" spans="1:4" ht="18.75" hidden="1">
      <c r="A49" s="83" t="s">
        <v>51</v>
      </c>
      <c r="B49" s="234"/>
      <c r="C49" s="234"/>
      <c r="D49" s="234">
        <f t="shared" si="0"/>
        <v>0</v>
      </c>
    </row>
    <row r="50" spans="1:4" ht="18.75" hidden="1">
      <c r="A50" s="129" t="s">
        <v>52</v>
      </c>
      <c r="B50" s="234"/>
      <c r="C50" s="234"/>
      <c r="D50" s="234">
        <f t="shared" si="0"/>
        <v>0</v>
      </c>
    </row>
    <row r="51" spans="1:4" ht="18.75" hidden="1">
      <c r="A51" s="129" t="s">
        <v>53</v>
      </c>
      <c r="B51" s="234"/>
      <c r="C51" s="234"/>
      <c r="D51" s="234">
        <f t="shared" si="0"/>
        <v>0</v>
      </c>
    </row>
    <row r="52" spans="1:4" ht="18.75">
      <c r="A52" s="129" t="s">
        <v>54</v>
      </c>
      <c r="B52" s="234">
        <v>5</v>
      </c>
      <c r="C52" s="234">
        <v>15000</v>
      </c>
      <c r="D52" s="234">
        <f t="shared" si="0"/>
        <v>75000</v>
      </c>
    </row>
    <row r="53" spans="1:4" ht="18.75" hidden="1">
      <c r="A53" s="128" t="s">
        <v>55</v>
      </c>
      <c r="B53" s="234"/>
      <c r="C53" s="234"/>
      <c r="D53" s="234">
        <f t="shared" si="0"/>
        <v>0</v>
      </c>
    </row>
    <row r="54" spans="1:4" ht="18.75" hidden="1">
      <c r="A54" s="129" t="s">
        <v>56</v>
      </c>
      <c r="B54" s="234"/>
      <c r="C54" s="234"/>
      <c r="D54" s="234">
        <f t="shared" si="0"/>
        <v>0</v>
      </c>
    </row>
    <row r="55" spans="1:4" ht="18.75" hidden="1">
      <c r="A55" s="92" t="s">
        <v>57</v>
      </c>
      <c r="B55" s="234"/>
      <c r="C55" s="234"/>
      <c r="D55" s="234">
        <f t="shared" si="0"/>
        <v>0</v>
      </c>
    </row>
    <row r="56" spans="1:4" ht="18.75" hidden="1">
      <c r="A56" s="129" t="s">
        <v>58</v>
      </c>
      <c r="B56" s="234"/>
      <c r="C56" s="234"/>
      <c r="D56" s="234">
        <f t="shared" si="0"/>
        <v>0</v>
      </c>
    </row>
    <row r="57" spans="1:4" ht="18.75" hidden="1">
      <c r="A57" s="95" t="s">
        <v>59</v>
      </c>
      <c r="B57" s="234"/>
      <c r="C57" s="234"/>
      <c r="D57" s="234">
        <f t="shared" si="0"/>
        <v>0</v>
      </c>
    </row>
    <row r="58" spans="1:4" ht="18.75" hidden="1">
      <c r="A58" s="129" t="s">
        <v>60</v>
      </c>
      <c r="B58" s="234"/>
      <c r="C58" s="234"/>
      <c r="D58" s="234">
        <f t="shared" si="0"/>
        <v>0</v>
      </c>
    </row>
    <row r="59" spans="1:4" ht="18.75">
      <c r="A59" s="129" t="s">
        <v>61</v>
      </c>
      <c r="B59" s="234">
        <v>3.5</v>
      </c>
      <c r="C59" s="234">
        <v>10000</v>
      </c>
      <c r="D59" s="234">
        <f t="shared" si="0"/>
        <v>35000</v>
      </c>
    </row>
    <row r="60" spans="1:4" ht="18.75" hidden="1">
      <c r="A60" s="129" t="s">
        <v>62</v>
      </c>
      <c r="B60" s="234"/>
      <c r="C60" s="234"/>
      <c r="D60" s="234">
        <f t="shared" si="0"/>
        <v>0</v>
      </c>
    </row>
    <row r="61" spans="1:4" ht="18.75" hidden="1">
      <c r="A61" s="133" t="s">
        <v>63</v>
      </c>
      <c r="B61" s="234"/>
      <c r="C61" s="234"/>
      <c r="D61" s="234">
        <f t="shared" si="0"/>
        <v>0</v>
      </c>
    </row>
    <row r="62" spans="1:4" ht="18.75" hidden="1">
      <c r="A62" s="128" t="s">
        <v>64</v>
      </c>
      <c r="B62" s="234"/>
      <c r="C62" s="234"/>
      <c r="D62" s="234">
        <f t="shared" si="0"/>
        <v>0</v>
      </c>
    </row>
    <row r="63" spans="1:4" ht="18.75" hidden="1">
      <c r="A63" s="129" t="s">
        <v>65</v>
      </c>
      <c r="B63" s="234"/>
      <c r="C63" s="234"/>
      <c r="D63" s="234">
        <f t="shared" si="0"/>
        <v>0</v>
      </c>
    </row>
    <row r="64" spans="1:4" ht="18.75" hidden="1">
      <c r="A64" s="134" t="s">
        <v>66</v>
      </c>
      <c r="B64" s="237"/>
      <c r="C64" s="237"/>
      <c r="D64" s="234">
        <f t="shared" si="0"/>
        <v>0</v>
      </c>
    </row>
    <row r="65" spans="1:4" ht="18.75" hidden="1">
      <c r="A65" s="129" t="s">
        <v>67</v>
      </c>
      <c r="B65" s="234"/>
      <c r="C65" s="234"/>
      <c r="D65" s="234">
        <f t="shared" si="0"/>
        <v>0</v>
      </c>
    </row>
    <row r="66" spans="1:4" ht="18.75" hidden="1">
      <c r="A66" s="128" t="s">
        <v>68</v>
      </c>
      <c r="B66" s="234"/>
      <c r="C66" s="234"/>
      <c r="D66" s="234">
        <f t="shared" si="0"/>
        <v>0</v>
      </c>
    </row>
    <row r="67" spans="1:4" ht="18.75" hidden="1">
      <c r="A67" s="128" t="s">
        <v>69</v>
      </c>
      <c r="B67" s="234"/>
      <c r="C67" s="234"/>
      <c r="D67" s="234">
        <f t="shared" si="0"/>
        <v>0</v>
      </c>
    </row>
    <row r="68" spans="1:4" ht="18.75">
      <c r="A68" s="129" t="s">
        <v>70</v>
      </c>
      <c r="B68" s="234">
        <f>20+20+50+200</f>
        <v>290</v>
      </c>
      <c r="C68" s="234">
        <v>27000</v>
      </c>
      <c r="D68" s="234">
        <f t="shared" ref="D68:D131" si="1">B68*C68</f>
        <v>7830000</v>
      </c>
    </row>
    <row r="69" spans="1:4" ht="18.75">
      <c r="A69" s="128" t="s">
        <v>71</v>
      </c>
      <c r="B69" s="234">
        <f>50+15+30+110</f>
        <v>205</v>
      </c>
      <c r="C69" s="234">
        <v>27000</v>
      </c>
      <c r="D69" s="234">
        <f t="shared" si="1"/>
        <v>5535000</v>
      </c>
    </row>
    <row r="70" spans="1:4" ht="18.75" hidden="1">
      <c r="A70" s="129" t="s">
        <v>72</v>
      </c>
      <c r="B70" s="234"/>
      <c r="C70" s="234"/>
      <c r="D70" s="234">
        <f t="shared" si="1"/>
        <v>0</v>
      </c>
    </row>
    <row r="71" spans="1:4" ht="18.75" hidden="1">
      <c r="A71" s="129" t="s">
        <v>73</v>
      </c>
      <c r="B71" s="234"/>
      <c r="C71" s="234"/>
      <c r="D71" s="234">
        <f t="shared" si="1"/>
        <v>0</v>
      </c>
    </row>
    <row r="72" spans="1:4" ht="18.75">
      <c r="A72" s="129" t="s">
        <v>74</v>
      </c>
      <c r="B72" s="234">
        <v>20</v>
      </c>
      <c r="C72" s="234">
        <v>15000</v>
      </c>
      <c r="D72" s="234">
        <f t="shared" si="1"/>
        <v>300000</v>
      </c>
    </row>
    <row r="73" spans="1:4" ht="18.75" hidden="1">
      <c r="A73" s="129" t="s">
        <v>75</v>
      </c>
      <c r="B73" s="234"/>
      <c r="C73" s="234"/>
      <c r="D73" s="234">
        <f t="shared" si="1"/>
        <v>0</v>
      </c>
    </row>
    <row r="74" spans="1:4" ht="18.75">
      <c r="A74" s="136" t="s">
        <v>76</v>
      </c>
      <c r="B74" s="234">
        <v>13</v>
      </c>
      <c r="C74" s="234">
        <v>33000</v>
      </c>
      <c r="D74" s="234">
        <f t="shared" si="1"/>
        <v>429000</v>
      </c>
    </row>
    <row r="75" spans="1:4" ht="18.75" hidden="1">
      <c r="A75" s="102" t="s">
        <v>77</v>
      </c>
      <c r="B75" s="234"/>
      <c r="C75" s="234"/>
      <c r="D75" s="234">
        <f t="shared" si="1"/>
        <v>0</v>
      </c>
    </row>
    <row r="76" spans="1:4" ht="18.75" hidden="1">
      <c r="A76" s="136" t="s">
        <v>78</v>
      </c>
      <c r="B76" s="234"/>
      <c r="C76" s="234"/>
      <c r="D76" s="234">
        <f t="shared" si="1"/>
        <v>0</v>
      </c>
    </row>
    <row r="77" spans="1:4" ht="18.75" hidden="1">
      <c r="A77" s="92" t="s">
        <v>79</v>
      </c>
      <c r="B77" s="234"/>
      <c r="C77" s="234"/>
      <c r="D77" s="234">
        <f t="shared" si="1"/>
        <v>0</v>
      </c>
    </row>
    <row r="78" spans="1:4" ht="18.75" hidden="1">
      <c r="A78" s="97" t="s">
        <v>80</v>
      </c>
      <c r="B78" s="234"/>
      <c r="C78" s="234"/>
      <c r="D78" s="234">
        <f t="shared" si="1"/>
        <v>0</v>
      </c>
    </row>
    <row r="79" spans="1:4" ht="18.75" hidden="1">
      <c r="A79" s="97" t="s">
        <v>81</v>
      </c>
      <c r="B79" s="234"/>
      <c r="C79" s="234"/>
      <c r="D79" s="234">
        <f t="shared" si="1"/>
        <v>0</v>
      </c>
    </row>
    <row r="80" spans="1:4" ht="18.75" hidden="1">
      <c r="A80" s="97" t="s">
        <v>82</v>
      </c>
      <c r="B80" s="234"/>
      <c r="C80" s="234"/>
      <c r="D80" s="234">
        <f t="shared" si="1"/>
        <v>0</v>
      </c>
    </row>
    <row r="81" spans="1:4" ht="18.75" hidden="1">
      <c r="A81" s="97" t="s">
        <v>83</v>
      </c>
      <c r="B81" s="234"/>
      <c r="C81" s="234"/>
      <c r="D81" s="234">
        <f t="shared" si="1"/>
        <v>0</v>
      </c>
    </row>
    <row r="82" spans="1:4" ht="18.75" hidden="1">
      <c r="A82" s="129" t="s">
        <v>84</v>
      </c>
      <c r="B82" s="238"/>
      <c r="C82" s="238"/>
      <c r="D82" s="234">
        <f t="shared" si="1"/>
        <v>0</v>
      </c>
    </row>
    <row r="83" spans="1:4" ht="18.75" hidden="1">
      <c r="A83" s="129" t="s">
        <v>85</v>
      </c>
      <c r="B83" s="234"/>
      <c r="C83" s="234"/>
      <c r="D83" s="234">
        <f t="shared" si="1"/>
        <v>0</v>
      </c>
    </row>
    <row r="84" spans="1:4" ht="18.75">
      <c r="A84" s="129" t="s">
        <v>86</v>
      </c>
      <c r="B84" s="234">
        <f>15+110+40</f>
        <v>165</v>
      </c>
      <c r="C84" s="234">
        <v>12000</v>
      </c>
      <c r="D84" s="234">
        <f t="shared" si="1"/>
        <v>1980000</v>
      </c>
    </row>
    <row r="85" spans="1:4" ht="18.75" hidden="1">
      <c r="A85" s="129" t="s">
        <v>87</v>
      </c>
      <c r="B85" s="234"/>
      <c r="C85" s="234"/>
      <c r="D85" s="234">
        <f t="shared" si="1"/>
        <v>0</v>
      </c>
    </row>
    <row r="86" spans="1:4" ht="18.75" hidden="1">
      <c r="A86" s="129" t="s">
        <v>88</v>
      </c>
      <c r="B86" s="234"/>
      <c r="C86" s="234"/>
      <c r="D86" s="234">
        <f t="shared" si="1"/>
        <v>0</v>
      </c>
    </row>
    <row r="87" spans="1:4" ht="18.75" hidden="1">
      <c r="A87" s="129" t="s">
        <v>89</v>
      </c>
      <c r="B87" s="234"/>
      <c r="C87" s="234"/>
      <c r="D87" s="234">
        <f t="shared" si="1"/>
        <v>0</v>
      </c>
    </row>
    <row r="88" spans="1:4" ht="18.75">
      <c r="A88" s="129" t="s">
        <v>90</v>
      </c>
      <c r="B88" s="234">
        <v>10</v>
      </c>
      <c r="C88" s="234">
        <v>32000</v>
      </c>
      <c r="D88" s="234">
        <f t="shared" si="1"/>
        <v>320000</v>
      </c>
    </row>
    <row r="89" spans="1:4" ht="18.75" hidden="1">
      <c r="A89" s="93" t="s">
        <v>91</v>
      </c>
      <c r="B89" s="234"/>
      <c r="C89" s="234"/>
      <c r="D89" s="234">
        <f t="shared" si="1"/>
        <v>0</v>
      </c>
    </row>
    <row r="90" spans="1:4" ht="18.75" hidden="1">
      <c r="A90" s="129" t="s">
        <v>92</v>
      </c>
      <c r="B90" s="234"/>
      <c r="C90" s="234"/>
      <c r="D90" s="234">
        <f t="shared" si="1"/>
        <v>0</v>
      </c>
    </row>
    <row r="91" spans="1:4" ht="18.75" hidden="1">
      <c r="A91" s="129" t="s">
        <v>93</v>
      </c>
      <c r="B91" s="234"/>
      <c r="C91" s="234"/>
      <c r="D91" s="234">
        <f t="shared" si="1"/>
        <v>0</v>
      </c>
    </row>
    <row r="92" spans="1:4" ht="18.75" hidden="1">
      <c r="A92" s="129" t="s">
        <v>94</v>
      </c>
      <c r="B92" s="235"/>
      <c r="C92" s="235"/>
      <c r="D92" s="234">
        <f t="shared" si="1"/>
        <v>0</v>
      </c>
    </row>
    <row r="93" spans="1:4" ht="18.75" hidden="1">
      <c r="A93" s="97" t="s">
        <v>95</v>
      </c>
      <c r="B93" s="234"/>
      <c r="C93" s="234"/>
      <c r="D93" s="234">
        <f t="shared" si="1"/>
        <v>0</v>
      </c>
    </row>
    <row r="94" spans="1:4" ht="18.75" hidden="1">
      <c r="A94" s="128" t="s">
        <v>96</v>
      </c>
      <c r="B94" s="234"/>
      <c r="C94" s="234"/>
      <c r="D94" s="234">
        <f t="shared" si="1"/>
        <v>0</v>
      </c>
    </row>
    <row r="95" spans="1:4" ht="18.75" hidden="1">
      <c r="A95" s="92" t="s">
        <v>97</v>
      </c>
      <c r="B95" s="234"/>
      <c r="C95" s="234"/>
      <c r="D95" s="234">
        <f t="shared" si="1"/>
        <v>0</v>
      </c>
    </row>
    <row r="96" spans="1:4" ht="18.75">
      <c r="A96" s="129" t="s">
        <v>98</v>
      </c>
      <c r="B96" s="234">
        <v>3</v>
      </c>
      <c r="C96" s="234">
        <v>10000</v>
      </c>
      <c r="D96" s="234">
        <f t="shared" si="1"/>
        <v>30000</v>
      </c>
    </row>
    <row r="97" spans="1:4" ht="18.75" hidden="1">
      <c r="A97" s="92" t="s">
        <v>99</v>
      </c>
      <c r="B97" s="234"/>
      <c r="C97" s="234"/>
      <c r="D97" s="234">
        <f t="shared" si="1"/>
        <v>0</v>
      </c>
    </row>
    <row r="98" spans="1:4" ht="18.75">
      <c r="A98" s="129" t="s">
        <v>100</v>
      </c>
      <c r="B98" s="234">
        <v>20</v>
      </c>
      <c r="C98" s="234">
        <v>13000</v>
      </c>
      <c r="D98" s="234">
        <f t="shared" si="1"/>
        <v>260000</v>
      </c>
    </row>
    <row r="99" spans="1:4" ht="18.75" hidden="1">
      <c r="A99" s="129" t="s">
        <v>101</v>
      </c>
      <c r="B99" s="234"/>
      <c r="C99" s="234"/>
      <c r="D99" s="234">
        <f t="shared" si="1"/>
        <v>0</v>
      </c>
    </row>
    <row r="100" spans="1:4" ht="18.75" hidden="1">
      <c r="A100" s="92" t="s">
        <v>102</v>
      </c>
      <c r="B100" s="234"/>
      <c r="C100" s="234"/>
      <c r="D100" s="234">
        <f t="shared" si="1"/>
        <v>0</v>
      </c>
    </row>
    <row r="101" spans="1:4" ht="18.75" hidden="1">
      <c r="A101" s="188" t="s">
        <v>103</v>
      </c>
      <c r="B101" s="234"/>
      <c r="C101" s="234"/>
      <c r="D101" s="234">
        <f t="shared" si="1"/>
        <v>0</v>
      </c>
    </row>
    <row r="102" spans="1:4" ht="18.75" hidden="1">
      <c r="A102" s="138" t="s">
        <v>104</v>
      </c>
      <c r="B102" s="235"/>
      <c r="C102" s="235"/>
      <c r="D102" s="234">
        <f t="shared" si="1"/>
        <v>0</v>
      </c>
    </row>
    <row r="103" spans="1:4" ht="18.75" hidden="1">
      <c r="A103" s="138" t="s">
        <v>105</v>
      </c>
      <c r="B103" s="235"/>
      <c r="C103" s="235"/>
      <c r="D103" s="234">
        <f t="shared" si="1"/>
        <v>0</v>
      </c>
    </row>
    <row r="104" spans="1:4" ht="18.75" hidden="1">
      <c r="A104" s="129" t="s">
        <v>106</v>
      </c>
      <c r="B104" s="235"/>
      <c r="C104" s="235"/>
      <c r="D104" s="234">
        <f t="shared" si="1"/>
        <v>0</v>
      </c>
    </row>
    <row r="105" spans="1:4" ht="18.75" hidden="1">
      <c r="A105" s="129" t="s">
        <v>107</v>
      </c>
      <c r="B105" s="235"/>
      <c r="C105" s="235"/>
      <c r="D105" s="234">
        <f t="shared" si="1"/>
        <v>0</v>
      </c>
    </row>
    <row r="106" spans="1:4" ht="18.75" hidden="1">
      <c r="A106" s="129" t="s">
        <v>108</v>
      </c>
      <c r="B106" s="235"/>
      <c r="C106" s="235"/>
      <c r="D106" s="234">
        <f t="shared" si="1"/>
        <v>0</v>
      </c>
    </row>
    <row r="107" spans="1:4" ht="18.75" hidden="1">
      <c r="A107" s="129" t="s">
        <v>109</v>
      </c>
      <c r="B107" s="235"/>
      <c r="C107" s="235"/>
      <c r="D107" s="234">
        <f t="shared" si="1"/>
        <v>0</v>
      </c>
    </row>
    <row r="108" spans="1:4" ht="18.75" hidden="1">
      <c r="A108" s="129" t="s">
        <v>110</v>
      </c>
      <c r="B108" s="235"/>
      <c r="C108" s="235"/>
      <c r="D108" s="234">
        <f t="shared" si="1"/>
        <v>0</v>
      </c>
    </row>
    <row r="109" spans="1:4" ht="18.75" hidden="1">
      <c r="A109" s="129" t="s">
        <v>111</v>
      </c>
      <c r="B109" s="235"/>
      <c r="C109" s="235"/>
      <c r="D109" s="234">
        <f t="shared" si="1"/>
        <v>0</v>
      </c>
    </row>
    <row r="110" spans="1:4" ht="18.75" hidden="1">
      <c r="A110" s="129" t="s">
        <v>112</v>
      </c>
      <c r="B110" s="235"/>
      <c r="C110" s="235"/>
      <c r="D110" s="234">
        <f t="shared" si="1"/>
        <v>0</v>
      </c>
    </row>
    <row r="111" spans="1:4" ht="18.75" hidden="1">
      <c r="A111" s="129" t="s">
        <v>113</v>
      </c>
      <c r="B111" s="235"/>
      <c r="C111" s="235"/>
      <c r="D111" s="234">
        <f t="shared" si="1"/>
        <v>0</v>
      </c>
    </row>
    <row r="112" spans="1:4" ht="18.75" hidden="1">
      <c r="A112" s="129" t="s">
        <v>114</v>
      </c>
      <c r="B112" s="235"/>
      <c r="C112" s="235"/>
      <c r="D112" s="234">
        <f t="shared" si="1"/>
        <v>0</v>
      </c>
    </row>
    <row r="113" spans="1:4" ht="18.75" hidden="1">
      <c r="A113" s="129" t="s">
        <v>115</v>
      </c>
      <c r="B113" s="235"/>
      <c r="C113" s="235"/>
      <c r="D113" s="234">
        <f t="shared" si="1"/>
        <v>0</v>
      </c>
    </row>
    <row r="114" spans="1:4" ht="18.75">
      <c r="A114" s="128" t="s">
        <v>116</v>
      </c>
      <c r="B114" s="234">
        <f>100+120+40+20</f>
        <v>280</v>
      </c>
      <c r="C114" s="234">
        <v>14000</v>
      </c>
      <c r="D114" s="234">
        <f t="shared" si="1"/>
        <v>3920000</v>
      </c>
    </row>
    <row r="115" spans="1:4" ht="18.75">
      <c r="A115" s="129" t="s">
        <v>117</v>
      </c>
      <c r="B115" s="234">
        <v>100</v>
      </c>
      <c r="C115" s="234">
        <v>13000</v>
      </c>
      <c r="D115" s="234">
        <f t="shared" si="1"/>
        <v>1300000</v>
      </c>
    </row>
    <row r="116" spans="1:4" ht="18.75" hidden="1">
      <c r="A116" s="129" t="s">
        <v>118</v>
      </c>
      <c r="B116" s="234"/>
      <c r="C116" s="234"/>
      <c r="D116" s="234">
        <f t="shared" si="1"/>
        <v>0</v>
      </c>
    </row>
    <row r="117" spans="1:4" ht="18.75" hidden="1">
      <c r="A117" s="128" t="s">
        <v>119</v>
      </c>
      <c r="B117" s="234"/>
      <c r="C117" s="234"/>
      <c r="D117" s="234">
        <f t="shared" si="1"/>
        <v>0</v>
      </c>
    </row>
    <row r="118" spans="1:4" ht="18.75" hidden="1">
      <c r="A118" s="129" t="s">
        <v>120</v>
      </c>
      <c r="B118" s="234"/>
      <c r="C118" s="234"/>
      <c r="D118" s="234">
        <f t="shared" si="1"/>
        <v>0</v>
      </c>
    </row>
    <row r="119" spans="1:4" ht="18.75" hidden="1">
      <c r="A119" s="129" t="s">
        <v>121</v>
      </c>
      <c r="B119" s="234"/>
      <c r="C119" s="234"/>
      <c r="D119" s="234">
        <f t="shared" si="1"/>
        <v>0</v>
      </c>
    </row>
    <row r="120" spans="1:4" ht="18.75" hidden="1">
      <c r="A120" s="129" t="s">
        <v>122</v>
      </c>
      <c r="B120" s="234"/>
      <c r="C120" s="234"/>
      <c r="D120" s="234">
        <f t="shared" si="1"/>
        <v>0</v>
      </c>
    </row>
    <row r="121" spans="1:4" ht="18.75">
      <c r="A121" s="129" t="s">
        <v>123</v>
      </c>
      <c r="B121" s="234">
        <f>896+390</f>
        <v>1286</v>
      </c>
      <c r="C121" s="234">
        <v>4800</v>
      </c>
      <c r="D121" s="234">
        <f t="shared" si="1"/>
        <v>6172800</v>
      </c>
    </row>
    <row r="122" spans="1:4" ht="18.75" hidden="1">
      <c r="A122" s="129" t="s">
        <v>124</v>
      </c>
      <c r="B122" s="234"/>
      <c r="C122" s="234"/>
      <c r="D122" s="234">
        <f t="shared" si="1"/>
        <v>0</v>
      </c>
    </row>
    <row r="123" spans="1:4" ht="18.75" hidden="1">
      <c r="A123" s="83" t="s">
        <v>125</v>
      </c>
      <c r="B123" s="234"/>
      <c r="C123" s="234"/>
      <c r="D123" s="234">
        <f t="shared" si="1"/>
        <v>0</v>
      </c>
    </row>
    <row r="124" spans="1:4" ht="18.75" hidden="1">
      <c r="A124" s="97" t="s">
        <v>126</v>
      </c>
      <c r="B124" s="234"/>
      <c r="C124" s="234"/>
      <c r="D124" s="234">
        <f t="shared" si="1"/>
        <v>0</v>
      </c>
    </row>
    <row r="125" spans="1:4" ht="18.75" hidden="1">
      <c r="A125" s="105" t="s">
        <v>127</v>
      </c>
      <c r="B125" s="234"/>
      <c r="C125" s="234"/>
      <c r="D125" s="234">
        <f t="shared" si="1"/>
        <v>0</v>
      </c>
    </row>
    <row r="126" spans="1:4" ht="18.75" hidden="1">
      <c r="A126" s="97" t="s">
        <v>128</v>
      </c>
      <c r="B126" s="234"/>
      <c r="C126" s="234"/>
      <c r="D126" s="234">
        <f t="shared" si="1"/>
        <v>0</v>
      </c>
    </row>
    <row r="127" spans="1:4" ht="18.75" hidden="1">
      <c r="A127" s="128" t="s">
        <v>129</v>
      </c>
      <c r="B127" s="235"/>
      <c r="C127" s="235"/>
      <c r="D127" s="234">
        <f t="shared" si="1"/>
        <v>0</v>
      </c>
    </row>
    <row r="128" spans="1:4" ht="18.75" hidden="1">
      <c r="A128" s="128" t="s">
        <v>130</v>
      </c>
      <c r="B128" s="235"/>
      <c r="C128" s="235"/>
      <c r="D128" s="234">
        <f t="shared" si="1"/>
        <v>0</v>
      </c>
    </row>
    <row r="129" spans="1:4" ht="18.75" hidden="1">
      <c r="A129" s="128" t="s">
        <v>131</v>
      </c>
      <c r="B129" s="235"/>
      <c r="C129" s="235"/>
      <c r="D129" s="234">
        <f t="shared" si="1"/>
        <v>0</v>
      </c>
    </row>
    <row r="130" spans="1:4" ht="18.75" hidden="1">
      <c r="A130" s="128" t="s">
        <v>132</v>
      </c>
      <c r="B130" s="239"/>
      <c r="C130" s="239"/>
      <c r="D130" s="234">
        <f t="shared" si="1"/>
        <v>0</v>
      </c>
    </row>
    <row r="131" spans="1:4" ht="18.75" hidden="1">
      <c r="A131" s="129" t="s">
        <v>133</v>
      </c>
      <c r="B131" s="235"/>
      <c r="C131" s="235"/>
      <c r="D131" s="234">
        <f t="shared" si="1"/>
        <v>0</v>
      </c>
    </row>
    <row r="132" spans="1:4" ht="18.75" hidden="1">
      <c r="A132" s="92" t="s">
        <v>134</v>
      </c>
      <c r="B132" s="234"/>
      <c r="C132" s="234"/>
      <c r="D132" s="234">
        <f t="shared" ref="D132:D195" si="2">B132*C132</f>
        <v>0</v>
      </c>
    </row>
    <row r="133" spans="1:4" ht="18.75" hidden="1">
      <c r="A133" s="92" t="s">
        <v>135</v>
      </c>
      <c r="B133" s="234"/>
      <c r="C133" s="234"/>
      <c r="D133" s="234">
        <f t="shared" si="2"/>
        <v>0</v>
      </c>
    </row>
    <row r="134" spans="1:4" ht="18.75" hidden="1">
      <c r="A134" s="92" t="s">
        <v>136</v>
      </c>
      <c r="B134" s="234"/>
      <c r="C134" s="234"/>
      <c r="D134" s="234">
        <f t="shared" si="2"/>
        <v>0</v>
      </c>
    </row>
    <row r="135" spans="1:4" ht="18.75" hidden="1">
      <c r="A135" s="129" t="s">
        <v>137</v>
      </c>
      <c r="B135" s="234"/>
      <c r="C135" s="234"/>
      <c r="D135" s="234">
        <f t="shared" si="2"/>
        <v>0</v>
      </c>
    </row>
    <row r="136" spans="1:4" ht="18.75" hidden="1">
      <c r="A136" s="129" t="s">
        <v>138</v>
      </c>
      <c r="B136" s="234"/>
      <c r="C136" s="234"/>
      <c r="D136" s="234">
        <f t="shared" si="2"/>
        <v>0</v>
      </c>
    </row>
    <row r="137" spans="1:4" ht="18.75" hidden="1">
      <c r="A137" s="92" t="s">
        <v>139</v>
      </c>
      <c r="B137" s="234"/>
      <c r="C137" s="234"/>
      <c r="D137" s="234">
        <f t="shared" si="2"/>
        <v>0</v>
      </c>
    </row>
    <row r="138" spans="1:4" ht="18.75" hidden="1">
      <c r="A138" s="129" t="s">
        <v>140</v>
      </c>
      <c r="B138" s="235"/>
      <c r="C138" s="235"/>
      <c r="D138" s="234">
        <f t="shared" si="2"/>
        <v>0</v>
      </c>
    </row>
    <row r="139" spans="1:4" ht="18.75" hidden="1">
      <c r="A139" s="129" t="s">
        <v>141</v>
      </c>
      <c r="B139" s="235"/>
      <c r="C139" s="235"/>
      <c r="D139" s="234">
        <f t="shared" si="2"/>
        <v>0</v>
      </c>
    </row>
    <row r="140" spans="1:4" ht="18.75">
      <c r="A140" s="128" t="s">
        <v>142</v>
      </c>
      <c r="B140" s="235">
        <v>0.4</v>
      </c>
      <c r="C140" s="234">
        <v>80000</v>
      </c>
      <c r="D140" s="234">
        <f t="shared" si="2"/>
        <v>32000</v>
      </c>
    </row>
    <row r="141" spans="1:4" ht="18.75">
      <c r="A141" s="129" t="s">
        <v>143</v>
      </c>
      <c r="B141" s="234">
        <v>20</v>
      </c>
      <c r="C141" s="234">
        <v>7500</v>
      </c>
      <c r="D141" s="234">
        <f t="shared" si="2"/>
        <v>150000</v>
      </c>
    </row>
    <row r="142" spans="1:4" ht="18.75" hidden="1">
      <c r="A142" s="97" t="s">
        <v>144</v>
      </c>
      <c r="B142" s="234"/>
      <c r="C142" s="234"/>
      <c r="D142" s="234">
        <f t="shared" si="2"/>
        <v>0</v>
      </c>
    </row>
    <row r="143" spans="1:4" ht="18.75" hidden="1">
      <c r="A143" s="128" t="s">
        <v>145</v>
      </c>
      <c r="B143" s="234"/>
      <c r="C143" s="234"/>
      <c r="D143" s="234">
        <f t="shared" si="2"/>
        <v>0</v>
      </c>
    </row>
    <row r="144" spans="1:4" ht="18.75">
      <c r="A144" s="129" t="s">
        <v>146</v>
      </c>
      <c r="B144" s="234">
        <f>20+140+80+220+50</f>
        <v>510</v>
      </c>
      <c r="C144" s="234">
        <v>19000</v>
      </c>
      <c r="D144" s="234">
        <f t="shared" si="2"/>
        <v>9690000</v>
      </c>
    </row>
    <row r="145" spans="1:4" ht="18.75">
      <c r="A145" s="93" t="s">
        <v>147</v>
      </c>
      <c r="B145" s="234">
        <v>20</v>
      </c>
      <c r="C145" s="234">
        <v>16000</v>
      </c>
      <c r="D145" s="234">
        <f t="shared" si="2"/>
        <v>320000</v>
      </c>
    </row>
    <row r="146" spans="1:4" ht="18.75" hidden="1">
      <c r="A146" s="93" t="s">
        <v>148</v>
      </c>
      <c r="B146" s="234"/>
      <c r="C146" s="234"/>
      <c r="D146" s="234">
        <f t="shared" si="2"/>
        <v>0</v>
      </c>
    </row>
    <row r="147" spans="1:4" ht="18.75" hidden="1">
      <c r="A147" s="129" t="s">
        <v>149</v>
      </c>
      <c r="B147" s="234"/>
      <c r="C147" s="234"/>
      <c r="D147" s="234">
        <f t="shared" si="2"/>
        <v>0</v>
      </c>
    </row>
    <row r="148" spans="1:4" ht="18.75" hidden="1">
      <c r="A148" s="129" t="s">
        <v>150</v>
      </c>
      <c r="B148" s="234"/>
      <c r="C148" s="234"/>
      <c r="D148" s="234">
        <f t="shared" si="2"/>
        <v>0</v>
      </c>
    </row>
    <row r="149" spans="1:4" ht="18.75" hidden="1">
      <c r="A149" s="129" t="s">
        <v>151</v>
      </c>
      <c r="B149" s="234"/>
      <c r="C149" s="234"/>
      <c r="D149" s="234">
        <f t="shared" si="2"/>
        <v>0</v>
      </c>
    </row>
    <row r="150" spans="1:4" ht="18.75" hidden="1">
      <c r="A150" s="92" t="s">
        <v>152</v>
      </c>
      <c r="B150" s="234"/>
      <c r="C150" s="234"/>
      <c r="D150" s="234">
        <f t="shared" si="2"/>
        <v>0</v>
      </c>
    </row>
    <row r="151" spans="1:4" ht="18.75" hidden="1">
      <c r="A151" s="92" t="s">
        <v>153</v>
      </c>
      <c r="B151" s="234"/>
      <c r="C151" s="234"/>
      <c r="D151" s="234">
        <f t="shared" si="2"/>
        <v>0</v>
      </c>
    </row>
    <row r="152" spans="1:4" ht="18.75" hidden="1">
      <c r="A152" s="92" t="s">
        <v>154</v>
      </c>
      <c r="B152" s="234"/>
      <c r="C152" s="234"/>
      <c r="D152" s="234">
        <f t="shared" si="2"/>
        <v>0</v>
      </c>
    </row>
    <row r="153" spans="1:4" ht="18.75" hidden="1">
      <c r="A153" s="129" t="s">
        <v>155</v>
      </c>
      <c r="B153" s="234"/>
      <c r="C153" s="234"/>
      <c r="D153" s="234">
        <f t="shared" si="2"/>
        <v>0</v>
      </c>
    </row>
    <row r="154" spans="1:4" ht="18.75" hidden="1">
      <c r="A154" s="83" t="s">
        <v>156</v>
      </c>
      <c r="B154" s="234"/>
      <c r="C154" s="234"/>
      <c r="D154" s="234">
        <f t="shared" si="2"/>
        <v>0</v>
      </c>
    </row>
    <row r="155" spans="1:4" ht="18.75" hidden="1">
      <c r="A155" s="129" t="s">
        <v>157</v>
      </c>
      <c r="B155" s="234"/>
      <c r="C155" s="234"/>
      <c r="D155" s="234">
        <f t="shared" si="2"/>
        <v>0</v>
      </c>
    </row>
    <row r="156" spans="1:4" ht="18.75" hidden="1">
      <c r="A156" s="129" t="s">
        <v>158</v>
      </c>
      <c r="B156" s="234"/>
      <c r="C156" s="234"/>
      <c r="D156" s="234">
        <f t="shared" si="2"/>
        <v>0</v>
      </c>
    </row>
    <row r="157" spans="1:4" ht="18.75" hidden="1">
      <c r="A157" s="140" t="s">
        <v>159</v>
      </c>
      <c r="B157" s="234"/>
      <c r="C157" s="234"/>
      <c r="D157" s="234">
        <f t="shared" si="2"/>
        <v>0</v>
      </c>
    </row>
    <row r="158" spans="1:4" ht="18.75" hidden="1">
      <c r="A158" s="129" t="s">
        <v>160</v>
      </c>
      <c r="B158" s="234"/>
      <c r="C158" s="234"/>
      <c r="D158" s="234">
        <f t="shared" si="2"/>
        <v>0</v>
      </c>
    </row>
    <row r="159" spans="1:4" ht="18.75" hidden="1">
      <c r="A159" s="89" t="s">
        <v>161</v>
      </c>
      <c r="B159" s="234"/>
      <c r="C159" s="234"/>
      <c r="D159" s="234">
        <f t="shared" si="2"/>
        <v>0</v>
      </c>
    </row>
    <row r="160" spans="1:4" ht="18.75" hidden="1">
      <c r="A160" s="129" t="s">
        <v>162</v>
      </c>
      <c r="B160" s="234"/>
      <c r="C160" s="234"/>
      <c r="D160" s="234">
        <f t="shared" si="2"/>
        <v>0</v>
      </c>
    </row>
    <row r="161" spans="1:4" ht="18.75" hidden="1">
      <c r="A161" s="129" t="s">
        <v>163</v>
      </c>
      <c r="B161" s="234"/>
      <c r="C161" s="234"/>
      <c r="D161" s="234">
        <f t="shared" si="2"/>
        <v>0</v>
      </c>
    </row>
    <row r="162" spans="1:4" ht="18.75" hidden="1">
      <c r="A162" s="129" t="s">
        <v>164</v>
      </c>
      <c r="B162" s="234"/>
      <c r="C162" s="234"/>
      <c r="D162" s="234">
        <f t="shared" si="2"/>
        <v>0</v>
      </c>
    </row>
    <row r="163" spans="1:4" ht="18.75" hidden="1">
      <c r="A163" s="129" t="s">
        <v>165</v>
      </c>
      <c r="B163" s="234"/>
      <c r="C163" s="234"/>
      <c r="D163" s="234">
        <f t="shared" si="2"/>
        <v>0</v>
      </c>
    </row>
    <row r="164" spans="1:4" ht="18.75">
      <c r="A164" s="129" t="s">
        <v>166</v>
      </c>
      <c r="B164" s="234">
        <v>15</v>
      </c>
      <c r="C164" s="234">
        <v>8000</v>
      </c>
      <c r="D164" s="234">
        <f t="shared" si="2"/>
        <v>120000</v>
      </c>
    </row>
    <row r="165" spans="1:4" ht="18.75" hidden="1">
      <c r="A165" s="92" t="s">
        <v>167</v>
      </c>
      <c r="B165" s="234"/>
      <c r="C165" s="234"/>
      <c r="D165" s="234">
        <f t="shared" si="2"/>
        <v>0</v>
      </c>
    </row>
    <row r="166" spans="1:4" ht="18.75">
      <c r="A166" s="129" t="s">
        <v>168</v>
      </c>
      <c r="B166" s="234">
        <f>15+10+160+30+27</f>
        <v>242</v>
      </c>
      <c r="C166" s="234">
        <v>20000</v>
      </c>
      <c r="D166" s="234">
        <f t="shared" si="2"/>
        <v>4840000</v>
      </c>
    </row>
    <row r="167" spans="1:4" ht="18.75" hidden="1">
      <c r="A167" s="97" t="s">
        <v>169</v>
      </c>
      <c r="B167" s="234"/>
      <c r="C167" s="234"/>
      <c r="D167" s="234">
        <f t="shared" si="2"/>
        <v>0</v>
      </c>
    </row>
    <row r="168" spans="1:4" ht="18.75" hidden="1">
      <c r="A168" s="129" t="s">
        <v>170</v>
      </c>
      <c r="B168" s="234"/>
      <c r="C168" s="234"/>
      <c r="D168" s="234">
        <f t="shared" si="2"/>
        <v>0</v>
      </c>
    </row>
    <row r="169" spans="1:4" ht="18.75">
      <c r="A169" s="129" t="s">
        <v>171</v>
      </c>
      <c r="B169" s="234">
        <v>18</v>
      </c>
      <c r="C169" s="234">
        <v>19000</v>
      </c>
      <c r="D169" s="234">
        <f t="shared" si="2"/>
        <v>342000</v>
      </c>
    </row>
    <row r="170" spans="1:4" ht="18.75" hidden="1">
      <c r="A170" s="129" t="s">
        <v>172</v>
      </c>
      <c r="B170" s="234"/>
      <c r="C170" s="234"/>
      <c r="D170" s="234">
        <f t="shared" si="2"/>
        <v>0</v>
      </c>
    </row>
    <row r="171" spans="1:4" ht="18.75" hidden="1">
      <c r="A171" s="97" t="s">
        <v>173</v>
      </c>
      <c r="B171" s="234"/>
      <c r="C171" s="234"/>
      <c r="D171" s="234">
        <f t="shared" si="2"/>
        <v>0</v>
      </c>
    </row>
    <row r="172" spans="1:4" ht="18.75" hidden="1">
      <c r="A172" s="129" t="s">
        <v>174</v>
      </c>
      <c r="B172" s="234"/>
      <c r="C172" s="234"/>
      <c r="D172" s="234">
        <f t="shared" si="2"/>
        <v>0</v>
      </c>
    </row>
    <row r="173" spans="1:4" ht="18.75" hidden="1">
      <c r="A173" s="128" t="s">
        <v>175</v>
      </c>
      <c r="B173" s="234"/>
      <c r="C173" s="234"/>
      <c r="D173" s="234">
        <f t="shared" si="2"/>
        <v>0</v>
      </c>
    </row>
    <row r="174" spans="1:4" ht="18.75" hidden="1">
      <c r="A174" s="129" t="s">
        <v>176</v>
      </c>
      <c r="B174" s="234"/>
      <c r="C174" s="234"/>
      <c r="D174" s="234">
        <f t="shared" si="2"/>
        <v>0</v>
      </c>
    </row>
    <row r="175" spans="1:4" ht="18.75" hidden="1">
      <c r="A175" s="90" t="s">
        <v>177</v>
      </c>
      <c r="B175" s="234"/>
      <c r="C175" s="234"/>
      <c r="D175" s="234">
        <f t="shared" si="2"/>
        <v>0</v>
      </c>
    </row>
    <row r="176" spans="1:4" ht="18.75" hidden="1">
      <c r="A176" s="90" t="s">
        <v>178</v>
      </c>
      <c r="B176" s="234"/>
      <c r="C176" s="234"/>
      <c r="D176" s="234">
        <f t="shared" si="2"/>
        <v>0</v>
      </c>
    </row>
    <row r="177" spans="1:4" ht="18.75" hidden="1">
      <c r="A177" s="83" t="s">
        <v>179</v>
      </c>
      <c r="B177" s="234"/>
      <c r="C177" s="234"/>
      <c r="D177" s="234">
        <f t="shared" si="2"/>
        <v>0</v>
      </c>
    </row>
    <row r="178" spans="1:4" ht="18.75" hidden="1">
      <c r="A178" s="128" t="s">
        <v>180</v>
      </c>
      <c r="B178" s="234"/>
      <c r="C178" s="234"/>
      <c r="D178" s="234">
        <f t="shared" si="2"/>
        <v>0</v>
      </c>
    </row>
    <row r="179" spans="1:4" ht="18.75" hidden="1">
      <c r="A179" s="128" t="s">
        <v>181</v>
      </c>
      <c r="B179" s="234"/>
      <c r="C179" s="234"/>
      <c r="D179" s="234">
        <f t="shared" si="2"/>
        <v>0</v>
      </c>
    </row>
    <row r="180" spans="1:4" ht="18.75">
      <c r="A180" s="128" t="s">
        <v>182</v>
      </c>
      <c r="B180" s="234">
        <f>200+250</f>
        <v>450</v>
      </c>
      <c r="C180" s="234">
        <v>25000</v>
      </c>
      <c r="D180" s="234">
        <f t="shared" si="2"/>
        <v>11250000</v>
      </c>
    </row>
    <row r="181" spans="1:4" ht="18.75">
      <c r="A181" s="129" t="s">
        <v>183</v>
      </c>
      <c r="B181" s="234">
        <v>60</v>
      </c>
      <c r="C181" s="234">
        <v>6600</v>
      </c>
      <c r="D181" s="234">
        <f t="shared" si="2"/>
        <v>396000</v>
      </c>
    </row>
    <row r="182" spans="1:4" ht="18.75" hidden="1">
      <c r="A182" s="128" t="s">
        <v>184</v>
      </c>
      <c r="B182" s="234"/>
      <c r="C182" s="234"/>
      <c r="D182" s="234">
        <f t="shared" si="2"/>
        <v>0</v>
      </c>
    </row>
    <row r="183" spans="1:4" ht="18.75" hidden="1">
      <c r="A183" s="128" t="s">
        <v>185</v>
      </c>
      <c r="B183" s="234"/>
      <c r="C183" s="234"/>
      <c r="D183" s="234">
        <f t="shared" si="2"/>
        <v>0</v>
      </c>
    </row>
    <row r="184" spans="1:4" ht="18.75" hidden="1">
      <c r="A184" s="128" t="s">
        <v>186</v>
      </c>
      <c r="B184" s="234"/>
      <c r="C184" s="234"/>
      <c r="D184" s="234">
        <f t="shared" si="2"/>
        <v>0</v>
      </c>
    </row>
    <row r="185" spans="1:4" ht="18.75" hidden="1">
      <c r="A185" s="129" t="s">
        <v>187</v>
      </c>
      <c r="B185" s="234"/>
      <c r="C185" s="234"/>
      <c r="D185" s="234">
        <f t="shared" si="2"/>
        <v>0</v>
      </c>
    </row>
    <row r="186" spans="1:4" ht="18.75">
      <c r="A186" s="129" t="s">
        <v>188</v>
      </c>
      <c r="B186" s="234">
        <v>10</v>
      </c>
      <c r="C186" s="234">
        <v>12000</v>
      </c>
      <c r="D186" s="234">
        <f t="shared" si="2"/>
        <v>120000</v>
      </c>
    </row>
    <row r="187" spans="1:4" ht="18.75" hidden="1">
      <c r="A187" s="129" t="s">
        <v>189</v>
      </c>
      <c r="B187" s="234"/>
      <c r="C187" s="234"/>
      <c r="D187" s="234">
        <f t="shared" si="2"/>
        <v>0</v>
      </c>
    </row>
    <row r="188" spans="1:4" ht="18.75" hidden="1">
      <c r="A188" s="129" t="s">
        <v>190</v>
      </c>
      <c r="B188" s="234"/>
      <c r="C188" s="234"/>
      <c r="D188" s="234">
        <f t="shared" si="2"/>
        <v>0</v>
      </c>
    </row>
    <row r="189" spans="1:4" ht="18.75" hidden="1">
      <c r="A189" s="129" t="s">
        <v>191</v>
      </c>
      <c r="B189" s="234"/>
      <c r="C189" s="234"/>
      <c r="D189" s="234">
        <f t="shared" si="2"/>
        <v>0</v>
      </c>
    </row>
    <row r="190" spans="1:4" ht="18.75" hidden="1">
      <c r="A190" s="129" t="s">
        <v>192</v>
      </c>
      <c r="B190" s="234"/>
      <c r="C190" s="234"/>
      <c r="D190" s="234">
        <f t="shared" si="2"/>
        <v>0</v>
      </c>
    </row>
    <row r="191" spans="1:4" ht="18.75" hidden="1">
      <c r="A191" s="129" t="s">
        <v>193</v>
      </c>
      <c r="B191" s="234"/>
      <c r="C191" s="234"/>
      <c r="D191" s="234">
        <f t="shared" si="2"/>
        <v>0</v>
      </c>
    </row>
    <row r="192" spans="1:4" ht="18.75" hidden="1">
      <c r="A192" s="129" t="s">
        <v>194</v>
      </c>
      <c r="B192" s="234"/>
      <c r="C192" s="234"/>
      <c r="D192" s="234">
        <f t="shared" si="2"/>
        <v>0</v>
      </c>
    </row>
    <row r="193" spans="1:4" ht="18.75" hidden="1">
      <c r="A193" s="90" t="s">
        <v>195</v>
      </c>
      <c r="B193" s="234"/>
      <c r="C193" s="234"/>
      <c r="D193" s="234">
        <f t="shared" si="2"/>
        <v>0</v>
      </c>
    </row>
    <row r="194" spans="1:4" ht="18.75" hidden="1">
      <c r="A194" s="136" t="s">
        <v>196</v>
      </c>
      <c r="B194" s="234"/>
      <c r="C194" s="234"/>
      <c r="D194" s="234">
        <f t="shared" si="2"/>
        <v>0</v>
      </c>
    </row>
    <row r="195" spans="1:4" ht="18.75" hidden="1">
      <c r="A195" s="129" t="s">
        <v>197</v>
      </c>
      <c r="B195" s="234"/>
      <c r="C195" s="234"/>
      <c r="D195" s="234">
        <f t="shared" si="2"/>
        <v>0</v>
      </c>
    </row>
    <row r="196" spans="1:4" ht="18.75" hidden="1">
      <c r="A196" s="136" t="s">
        <v>198</v>
      </c>
      <c r="B196" s="234"/>
      <c r="C196" s="234"/>
      <c r="D196" s="234">
        <f t="shared" ref="D196:D259" si="3">B196*C196</f>
        <v>0</v>
      </c>
    </row>
    <row r="197" spans="1:4" ht="18.75">
      <c r="A197" s="129" t="s">
        <v>199</v>
      </c>
      <c r="B197" s="234">
        <f>260+15+66+20</f>
        <v>361</v>
      </c>
      <c r="C197" s="234">
        <v>6000</v>
      </c>
      <c r="D197" s="234">
        <f t="shared" si="3"/>
        <v>2166000</v>
      </c>
    </row>
    <row r="198" spans="1:4" ht="18.75" hidden="1">
      <c r="A198" s="128" t="s">
        <v>200</v>
      </c>
      <c r="B198" s="234"/>
      <c r="C198" s="234"/>
      <c r="D198" s="234">
        <f t="shared" si="3"/>
        <v>0</v>
      </c>
    </row>
    <row r="199" spans="1:4" ht="18.75">
      <c r="A199" s="129" t="s">
        <v>201</v>
      </c>
      <c r="B199" s="234">
        <v>243</v>
      </c>
      <c r="C199" s="234">
        <v>6000</v>
      </c>
      <c r="D199" s="234">
        <f t="shared" si="3"/>
        <v>1458000</v>
      </c>
    </row>
    <row r="200" spans="1:4" ht="18.75" hidden="1">
      <c r="A200" s="129" t="s">
        <v>202</v>
      </c>
      <c r="B200" s="234"/>
      <c r="C200" s="234"/>
      <c r="D200" s="234">
        <f t="shared" si="3"/>
        <v>0</v>
      </c>
    </row>
    <row r="201" spans="1:4" ht="18.75" hidden="1">
      <c r="A201" s="129" t="s">
        <v>203</v>
      </c>
      <c r="B201" s="234"/>
      <c r="C201" s="234"/>
      <c r="D201" s="234">
        <f t="shared" si="3"/>
        <v>0</v>
      </c>
    </row>
    <row r="202" spans="1:4" ht="18.75" hidden="1">
      <c r="A202" s="89" t="s">
        <v>204</v>
      </c>
      <c r="B202" s="234"/>
      <c r="C202" s="234"/>
      <c r="D202" s="234">
        <f t="shared" si="3"/>
        <v>0</v>
      </c>
    </row>
    <row r="203" spans="1:4" ht="18.75" hidden="1">
      <c r="A203" s="128" t="s">
        <v>205</v>
      </c>
      <c r="B203" s="234"/>
      <c r="C203" s="234"/>
      <c r="D203" s="234">
        <f t="shared" si="3"/>
        <v>0</v>
      </c>
    </row>
    <row r="204" spans="1:4" ht="18.75">
      <c r="A204" s="128" t="s">
        <v>206</v>
      </c>
      <c r="B204" s="234">
        <v>5</v>
      </c>
      <c r="C204" s="234">
        <v>10500</v>
      </c>
      <c r="D204" s="234">
        <f t="shared" si="3"/>
        <v>52500</v>
      </c>
    </row>
    <row r="205" spans="1:4" ht="18.75" hidden="1">
      <c r="A205" s="83" t="s">
        <v>207</v>
      </c>
      <c r="B205" s="234"/>
      <c r="C205" s="234"/>
      <c r="D205" s="234">
        <f t="shared" si="3"/>
        <v>0</v>
      </c>
    </row>
    <row r="206" spans="1:4" ht="18.75" hidden="1">
      <c r="A206" s="83" t="s">
        <v>208</v>
      </c>
      <c r="B206" s="234"/>
      <c r="C206" s="234"/>
      <c r="D206" s="234">
        <f t="shared" si="3"/>
        <v>0</v>
      </c>
    </row>
    <row r="207" spans="1:4" ht="18.75" hidden="1">
      <c r="A207" s="83" t="s">
        <v>209</v>
      </c>
      <c r="B207" s="234"/>
      <c r="C207" s="234"/>
      <c r="D207" s="234">
        <f t="shared" si="3"/>
        <v>0</v>
      </c>
    </row>
    <row r="208" spans="1:4" ht="18.75" hidden="1">
      <c r="A208" s="83" t="s">
        <v>210</v>
      </c>
      <c r="B208" s="234"/>
      <c r="C208" s="234"/>
      <c r="D208" s="234">
        <f t="shared" si="3"/>
        <v>0</v>
      </c>
    </row>
    <row r="209" spans="1:4" ht="18.75" hidden="1">
      <c r="A209" s="129" t="s">
        <v>211</v>
      </c>
      <c r="B209" s="234"/>
      <c r="C209" s="234"/>
      <c r="D209" s="234">
        <f t="shared" si="3"/>
        <v>0</v>
      </c>
    </row>
    <row r="210" spans="1:4" ht="18.75" hidden="1">
      <c r="A210" s="129" t="s">
        <v>212</v>
      </c>
      <c r="B210" s="234"/>
      <c r="C210" s="234"/>
      <c r="D210" s="234">
        <f t="shared" si="3"/>
        <v>0</v>
      </c>
    </row>
    <row r="211" spans="1:4" ht="18.75" hidden="1">
      <c r="A211" s="129" t="s">
        <v>213</v>
      </c>
      <c r="B211" s="234"/>
      <c r="C211" s="234"/>
      <c r="D211" s="234">
        <f t="shared" si="3"/>
        <v>0</v>
      </c>
    </row>
    <row r="212" spans="1:4" ht="18.75" hidden="1">
      <c r="A212" s="129" t="s">
        <v>214</v>
      </c>
      <c r="B212" s="234"/>
      <c r="C212" s="234"/>
      <c r="D212" s="234">
        <f t="shared" si="3"/>
        <v>0</v>
      </c>
    </row>
    <row r="213" spans="1:4" ht="18.75" hidden="1">
      <c r="A213" s="128" t="s">
        <v>215</v>
      </c>
      <c r="B213" s="234"/>
      <c r="C213" s="234"/>
      <c r="D213" s="234">
        <f t="shared" si="3"/>
        <v>0</v>
      </c>
    </row>
    <row r="214" spans="1:4" ht="18.75" hidden="1">
      <c r="A214" s="128" t="s">
        <v>216</v>
      </c>
      <c r="B214" s="234"/>
      <c r="C214" s="234"/>
      <c r="D214" s="234">
        <f t="shared" si="3"/>
        <v>0</v>
      </c>
    </row>
    <row r="215" spans="1:4" ht="18.75" hidden="1">
      <c r="A215" s="129" t="s">
        <v>217</v>
      </c>
      <c r="B215" s="234"/>
      <c r="C215" s="234"/>
      <c r="D215" s="234">
        <f t="shared" si="3"/>
        <v>0</v>
      </c>
    </row>
    <row r="216" spans="1:4" ht="18.75" hidden="1">
      <c r="A216" s="129" t="s">
        <v>218</v>
      </c>
      <c r="B216" s="234"/>
      <c r="C216" s="234"/>
      <c r="D216" s="234">
        <f t="shared" si="3"/>
        <v>0</v>
      </c>
    </row>
    <row r="217" spans="1:4" ht="18.75" hidden="1">
      <c r="A217" s="129" t="s">
        <v>219</v>
      </c>
      <c r="B217" s="234"/>
      <c r="C217" s="234"/>
      <c r="D217" s="234">
        <f t="shared" si="3"/>
        <v>0</v>
      </c>
    </row>
    <row r="218" spans="1:4" ht="18.75" hidden="1">
      <c r="A218" s="83" t="s">
        <v>220</v>
      </c>
      <c r="B218" s="234"/>
      <c r="C218" s="234"/>
      <c r="D218" s="234">
        <f t="shared" si="3"/>
        <v>0</v>
      </c>
    </row>
    <row r="219" spans="1:4" ht="18.75" hidden="1">
      <c r="A219" s="129" t="s">
        <v>221</v>
      </c>
      <c r="B219" s="234"/>
      <c r="C219" s="234"/>
      <c r="D219" s="234">
        <f t="shared" si="3"/>
        <v>0</v>
      </c>
    </row>
    <row r="220" spans="1:4" ht="18.75" hidden="1">
      <c r="A220" s="83" t="s">
        <v>222</v>
      </c>
      <c r="B220" s="234"/>
      <c r="C220" s="234"/>
      <c r="D220" s="234">
        <f t="shared" si="3"/>
        <v>0</v>
      </c>
    </row>
    <row r="221" spans="1:4" ht="18.75">
      <c r="A221" s="129" t="s">
        <v>223</v>
      </c>
      <c r="B221" s="234">
        <v>1</v>
      </c>
      <c r="C221" s="234">
        <v>15000</v>
      </c>
      <c r="D221" s="234">
        <f t="shared" si="3"/>
        <v>15000</v>
      </c>
    </row>
    <row r="222" spans="1:4" ht="18.75" hidden="1">
      <c r="A222" s="129" t="s">
        <v>224</v>
      </c>
      <c r="B222" s="234"/>
      <c r="C222" s="234"/>
      <c r="D222" s="234">
        <f t="shared" si="3"/>
        <v>0</v>
      </c>
    </row>
    <row r="223" spans="1:4" ht="18.75" hidden="1">
      <c r="A223" s="129" t="s">
        <v>225</v>
      </c>
      <c r="B223" s="234"/>
      <c r="C223" s="234"/>
      <c r="D223" s="234">
        <f t="shared" si="3"/>
        <v>0</v>
      </c>
    </row>
    <row r="224" spans="1:4" ht="18.75" hidden="1">
      <c r="A224" s="129" t="s">
        <v>226</v>
      </c>
      <c r="B224" s="234"/>
      <c r="C224" s="234"/>
      <c r="D224" s="234">
        <f t="shared" si="3"/>
        <v>0</v>
      </c>
    </row>
    <row r="225" spans="1:4" ht="18.75" hidden="1">
      <c r="A225" s="92" t="s">
        <v>227</v>
      </c>
      <c r="B225" s="234"/>
      <c r="C225" s="234"/>
      <c r="D225" s="234">
        <f t="shared" si="3"/>
        <v>0</v>
      </c>
    </row>
    <row r="226" spans="1:4" ht="18.75" hidden="1">
      <c r="A226" s="128" t="s">
        <v>228</v>
      </c>
      <c r="B226" s="234"/>
      <c r="C226" s="234"/>
      <c r="D226" s="234">
        <f t="shared" si="3"/>
        <v>0</v>
      </c>
    </row>
    <row r="227" spans="1:4" ht="18.75" hidden="1">
      <c r="A227" s="83" t="s">
        <v>229</v>
      </c>
      <c r="B227" s="234"/>
      <c r="C227" s="234"/>
      <c r="D227" s="234">
        <f t="shared" si="3"/>
        <v>0</v>
      </c>
    </row>
    <row r="228" spans="1:4" ht="18.75" hidden="1">
      <c r="A228" s="129" t="s">
        <v>230</v>
      </c>
      <c r="B228" s="234"/>
      <c r="C228" s="234"/>
      <c r="D228" s="234">
        <f t="shared" si="3"/>
        <v>0</v>
      </c>
    </row>
    <row r="229" spans="1:4" ht="18.75" hidden="1">
      <c r="A229" s="129" t="s">
        <v>231</v>
      </c>
      <c r="B229" s="234"/>
      <c r="C229" s="234"/>
      <c r="D229" s="234">
        <f t="shared" si="3"/>
        <v>0</v>
      </c>
    </row>
    <row r="230" spans="1:4" ht="18.75" hidden="1">
      <c r="A230" s="83" t="s">
        <v>232</v>
      </c>
      <c r="B230" s="235"/>
      <c r="C230" s="235"/>
      <c r="D230" s="234">
        <f t="shared" si="3"/>
        <v>0</v>
      </c>
    </row>
    <row r="231" spans="1:4" ht="18.75" hidden="1">
      <c r="A231" s="83" t="s">
        <v>233</v>
      </c>
      <c r="B231" s="235"/>
      <c r="C231" s="235"/>
      <c r="D231" s="234">
        <f t="shared" si="3"/>
        <v>0</v>
      </c>
    </row>
    <row r="232" spans="1:4" ht="18.75" hidden="1">
      <c r="A232" s="92" t="s">
        <v>234</v>
      </c>
      <c r="B232" s="234"/>
      <c r="C232" s="234"/>
      <c r="D232" s="234">
        <f t="shared" si="3"/>
        <v>0</v>
      </c>
    </row>
    <row r="233" spans="1:4" ht="18.75" hidden="1">
      <c r="A233" s="90" t="s">
        <v>235</v>
      </c>
      <c r="B233" s="234"/>
      <c r="C233" s="234"/>
      <c r="D233" s="234">
        <f t="shared" si="3"/>
        <v>0</v>
      </c>
    </row>
    <row r="234" spans="1:4" ht="18.75" hidden="1">
      <c r="A234" s="90" t="s">
        <v>236</v>
      </c>
      <c r="B234" s="234"/>
      <c r="C234" s="234"/>
      <c r="D234" s="234">
        <f t="shared" si="3"/>
        <v>0</v>
      </c>
    </row>
    <row r="235" spans="1:4" ht="18.75" hidden="1">
      <c r="A235" s="83" t="s">
        <v>237</v>
      </c>
      <c r="B235" s="234"/>
      <c r="C235" s="234"/>
      <c r="D235" s="234">
        <f t="shared" si="3"/>
        <v>0</v>
      </c>
    </row>
    <row r="236" spans="1:4" ht="18.75" hidden="1">
      <c r="A236" s="83" t="s">
        <v>238</v>
      </c>
      <c r="B236" s="234"/>
      <c r="C236" s="234"/>
      <c r="D236" s="234">
        <f t="shared" si="3"/>
        <v>0</v>
      </c>
    </row>
    <row r="237" spans="1:4" ht="18.75">
      <c r="A237" s="129" t="s">
        <v>239</v>
      </c>
      <c r="B237" s="234">
        <v>2</v>
      </c>
      <c r="C237" s="234">
        <v>18000</v>
      </c>
      <c r="D237" s="234">
        <f t="shared" si="3"/>
        <v>36000</v>
      </c>
    </row>
    <row r="238" spans="1:4" ht="18.75" hidden="1">
      <c r="A238" s="129" t="s">
        <v>240</v>
      </c>
      <c r="B238" s="234"/>
      <c r="C238" s="234"/>
      <c r="D238" s="234">
        <f t="shared" si="3"/>
        <v>0</v>
      </c>
    </row>
    <row r="239" spans="1:4" ht="18.75" hidden="1">
      <c r="A239" s="129" t="s">
        <v>241</v>
      </c>
      <c r="B239" s="234"/>
      <c r="C239" s="234"/>
      <c r="D239" s="234">
        <f t="shared" si="3"/>
        <v>0</v>
      </c>
    </row>
    <row r="240" spans="1:4" ht="18.75" hidden="1">
      <c r="A240" s="92" t="s">
        <v>242</v>
      </c>
      <c r="B240" s="234"/>
      <c r="C240" s="234"/>
      <c r="D240" s="234">
        <f t="shared" si="3"/>
        <v>0</v>
      </c>
    </row>
    <row r="241" spans="1:4" ht="18.75" hidden="1">
      <c r="A241" s="128" t="s">
        <v>243</v>
      </c>
      <c r="B241" s="234"/>
      <c r="C241" s="234"/>
      <c r="D241" s="234">
        <f t="shared" si="3"/>
        <v>0</v>
      </c>
    </row>
    <row r="242" spans="1:4" ht="18.75" hidden="1">
      <c r="A242" s="129" t="s">
        <v>244</v>
      </c>
      <c r="B242" s="234"/>
      <c r="C242" s="234"/>
      <c r="D242" s="234">
        <f t="shared" si="3"/>
        <v>0</v>
      </c>
    </row>
    <row r="243" spans="1:4" ht="18.75" hidden="1">
      <c r="A243" s="129" t="s">
        <v>245</v>
      </c>
      <c r="B243" s="234"/>
      <c r="C243" s="234"/>
      <c r="D243" s="234">
        <f t="shared" si="3"/>
        <v>0</v>
      </c>
    </row>
    <row r="244" spans="1:4" ht="18.75" hidden="1">
      <c r="A244" s="128" t="s">
        <v>246</v>
      </c>
      <c r="B244" s="234"/>
      <c r="C244" s="234"/>
      <c r="D244" s="234">
        <f t="shared" si="3"/>
        <v>0</v>
      </c>
    </row>
    <row r="245" spans="1:4" ht="18.75" hidden="1">
      <c r="A245" s="129" t="s">
        <v>247</v>
      </c>
      <c r="B245" s="234"/>
      <c r="C245" s="234"/>
      <c r="D245" s="234">
        <f t="shared" si="3"/>
        <v>0</v>
      </c>
    </row>
    <row r="246" spans="1:4" ht="18.75" hidden="1">
      <c r="A246" s="129" t="s">
        <v>314</v>
      </c>
      <c r="B246" s="234"/>
      <c r="C246" s="234"/>
      <c r="D246" s="234">
        <f t="shared" si="3"/>
        <v>0</v>
      </c>
    </row>
    <row r="247" spans="1:4" ht="18.75" hidden="1">
      <c r="A247" s="90" t="s">
        <v>248</v>
      </c>
      <c r="B247" s="234"/>
      <c r="C247" s="234"/>
      <c r="D247" s="234">
        <f t="shared" si="3"/>
        <v>0</v>
      </c>
    </row>
    <row r="248" spans="1:4" ht="18.75" hidden="1">
      <c r="A248" s="129" t="s">
        <v>249</v>
      </c>
      <c r="B248" s="234"/>
      <c r="C248" s="234"/>
      <c r="D248" s="234">
        <f t="shared" si="3"/>
        <v>0</v>
      </c>
    </row>
    <row r="249" spans="1:4" ht="18.75" hidden="1">
      <c r="A249" s="129" t="s">
        <v>250</v>
      </c>
      <c r="B249" s="234"/>
      <c r="C249" s="234"/>
      <c r="D249" s="234">
        <f t="shared" si="3"/>
        <v>0</v>
      </c>
    </row>
    <row r="250" spans="1:4" ht="18.75" hidden="1">
      <c r="A250" s="129" t="s">
        <v>251</v>
      </c>
      <c r="B250" s="234"/>
      <c r="C250" s="234"/>
      <c r="D250" s="234">
        <f t="shared" si="3"/>
        <v>0</v>
      </c>
    </row>
    <row r="251" spans="1:4" ht="18.75" hidden="1">
      <c r="A251" s="129" t="s">
        <v>252</v>
      </c>
      <c r="B251" s="234"/>
      <c r="C251" s="234"/>
      <c r="D251" s="234">
        <f t="shared" si="3"/>
        <v>0</v>
      </c>
    </row>
    <row r="252" spans="1:4" ht="18.75" hidden="1">
      <c r="A252" s="90" t="s">
        <v>253</v>
      </c>
      <c r="B252" s="234"/>
      <c r="C252" s="234"/>
      <c r="D252" s="234">
        <f t="shared" si="3"/>
        <v>0</v>
      </c>
    </row>
    <row r="253" spans="1:4" ht="18.75" hidden="1">
      <c r="A253" s="129" t="s">
        <v>254</v>
      </c>
      <c r="B253" s="234"/>
      <c r="C253" s="234"/>
      <c r="D253" s="234">
        <f t="shared" si="3"/>
        <v>0</v>
      </c>
    </row>
    <row r="254" spans="1:4" ht="18.75" hidden="1">
      <c r="A254" s="129" t="s">
        <v>255</v>
      </c>
      <c r="B254" s="234"/>
      <c r="C254" s="234"/>
      <c r="D254" s="234">
        <f t="shared" si="3"/>
        <v>0</v>
      </c>
    </row>
    <row r="255" spans="1:4" ht="18.75" hidden="1">
      <c r="A255" s="90" t="s">
        <v>256</v>
      </c>
      <c r="B255" s="234"/>
      <c r="C255" s="234"/>
      <c r="D255" s="234">
        <f t="shared" si="3"/>
        <v>0</v>
      </c>
    </row>
    <row r="256" spans="1:4" ht="18.75" hidden="1">
      <c r="A256" s="90" t="s">
        <v>257</v>
      </c>
      <c r="B256" s="234"/>
      <c r="C256" s="234"/>
      <c r="D256" s="234">
        <f t="shared" si="3"/>
        <v>0</v>
      </c>
    </row>
    <row r="257" spans="1:4" ht="18.75" hidden="1">
      <c r="A257" s="129" t="s">
        <v>258</v>
      </c>
      <c r="B257" s="234"/>
      <c r="C257" s="234"/>
      <c r="D257" s="234">
        <f t="shared" si="3"/>
        <v>0</v>
      </c>
    </row>
    <row r="258" spans="1:4" ht="18.75" hidden="1">
      <c r="A258" s="129" t="s">
        <v>259</v>
      </c>
      <c r="B258" s="234"/>
      <c r="C258" s="234"/>
      <c r="D258" s="234">
        <f t="shared" si="3"/>
        <v>0</v>
      </c>
    </row>
    <row r="259" spans="1:4" ht="18.75" hidden="1">
      <c r="A259" s="90" t="s">
        <v>260</v>
      </c>
      <c r="B259" s="234"/>
      <c r="C259" s="234"/>
      <c r="D259" s="234">
        <f t="shared" si="3"/>
        <v>0</v>
      </c>
    </row>
    <row r="260" spans="1:4" ht="18.75" hidden="1">
      <c r="A260" s="129" t="s">
        <v>261</v>
      </c>
      <c r="B260" s="234"/>
      <c r="C260" s="234"/>
      <c r="D260" s="234">
        <f t="shared" ref="D260:D311" si="4">B260*C260</f>
        <v>0</v>
      </c>
    </row>
    <row r="261" spans="1:4" ht="18.75" hidden="1">
      <c r="A261" s="129" t="s">
        <v>262</v>
      </c>
      <c r="B261" s="234"/>
      <c r="C261" s="234"/>
      <c r="D261" s="234">
        <f t="shared" si="4"/>
        <v>0</v>
      </c>
    </row>
    <row r="262" spans="1:4" ht="18.75" hidden="1">
      <c r="A262" s="129" t="s">
        <v>263</v>
      </c>
      <c r="B262" s="234"/>
      <c r="C262" s="234"/>
      <c r="D262" s="234">
        <f t="shared" si="4"/>
        <v>0</v>
      </c>
    </row>
    <row r="263" spans="1:4" ht="18.75" hidden="1">
      <c r="A263" s="129" t="s">
        <v>264</v>
      </c>
      <c r="B263" s="234"/>
      <c r="C263" s="234"/>
      <c r="D263" s="234">
        <f t="shared" si="4"/>
        <v>0</v>
      </c>
    </row>
    <row r="264" spans="1:4" ht="18.75" hidden="1">
      <c r="A264" s="129" t="s">
        <v>265</v>
      </c>
      <c r="B264" s="234"/>
      <c r="C264" s="234"/>
      <c r="D264" s="234">
        <f t="shared" si="4"/>
        <v>0</v>
      </c>
    </row>
    <row r="265" spans="1:4" ht="18.75" hidden="1">
      <c r="A265" s="129" t="s">
        <v>266</v>
      </c>
      <c r="B265" s="234"/>
      <c r="C265" s="234"/>
      <c r="D265" s="234">
        <f t="shared" si="4"/>
        <v>0</v>
      </c>
    </row>
    <row r="266" spans="1:4" ht="18.75" hidden="1">
      <c r="A266" s="129" t="s">
        <v>267</v>
      </c>
      <c r="B266" s="234"/>
      <c r="C266" s="234"/>
      <c r="D266" s="234">
        <f t="shared" si="4"/>
        <v>0</v>
      </c>
    </row>
    <row r="267" spans="1:4" ht="18.75" hidden="1">
      <c r="A267" s="129" t="s">
        <v>268</v>
      </c>
      <c r="B267" s="234"/>
      <c r="C267" s="234"/>
      <c r="D267" s="234">
        <f t="shared" si="4"/>
        <v>0</v>
      </c>
    </row>
    <row r="268" spans="1:4" ht="18.75" hidden="1">
      <c r="A268" s="129" t="s">
        <v>269</v>
      </c>
      <c r="B268" s="234"/>
      <c r="C268" s="234"/>
      <c r="D268" s="234">
        <f t="shared" si="4"/>
        <v>0</v>
      </c>
    </row>
    <row r="269" spans="1:4" ht="18.75" hidden="1">
      <c r="A269" s="92" t="s">
        <v>270</v>
      </c>
      <c r="B269" s="234"/>
      <c r="C269" s="234"/>
      <c r="D269" s="234">
        <f t="shared" si="4"/>
        <v>0</v>
      </c>
    </row>
    <row r="270" spans="1:4" ht="18.75" hidden="1">
      <c r="A270" s="129" t="s">
        <v>271</v>
      </c>
      <c r="B270" s="234"/>
      <c r="C270" s="234"/>
      <c r="D270" s="234">
        <f t="shared" si="4"/>
        <v>0</v>
      </c>
    </row>
    <row r="271" spans="1:4" ht="18.75" hidden="1">
      <c r="A271" s="129" t="s">
        <v>272</v>
      </c>
      <c r="B271" s="234"/>
      <c r="C271" s="234"/>
      <c r="D271" s="234">
        <f t="shared" si="4"/>
        <v>0</v>
      </c>
    </row>
    <row r="272" spans="1:4" ht="18.75" hidden="1">
      <c r="A272" s="129" t="s">
        <v>273</v>
      </c>
      <c r="B272" s="234"/>
      <c r="C272" s="234"/>
      <c r="D272" s="234">
        <f t="shared" si="4"/>
        <v>0</v>
      </c>
    </row>
    <row r="273" spans="1:4" ht="18.75" hidden="1">
      <c r="A273" s="129" t="s">
        <v>274</v>
      </c>
      <c r="B273" s="234"/>
      <c r="C273" s="234"/>
      <c r="D273" s="234">
        <f t="shared" si="4"/>
        <v>0</v>
      </c>
    </row>
    <row r="274" spans="1:4" ht="18.75" hidden="1">
      <c r="A274" s="129" t="s">
        <v>275</v>
      </c>
      <c r="B274" s="234"/>
      <c r="C274" s="234"/>
      <c r="D274" s="234">
        <f t="shared" si="4"/>
        <v>0</v>
      </c>
    </row>
    <row r="275" spans="1:4" ht="18.75" hidden="1">
      <c r="A275" s="129" t="s">
        <v>276</v>
      </c>
      <c r="B275" s="234"/>
      <c r="C275" s="234"/>
      <c r="D275" s="234">
        <f t="shared" si="4"/>
        <v>0</v>
      </c>
    </row>
    <row r="276" spans="1:4" ht="18.75" hidden="1">
      <c r="A276" s="129" t="s">
        <v>277</v>
      </c>
      <c r="B276" s="234"/>
      <c r="C276" s="234"/>
      <c r="D276" s="234">
        <f t="shared" si="4"/>
        <v>0</v>
      </c>
    </row>
    <row r="277" spans="1:4" ht="18.75" hidden="1">
      <c r="A277" s="129" t="s">
        <v>278</v>
      </c>
      <c r="B277" s="234"/>
      <c r="C277" s="234"/>
      <c r="D277" s="234">
        <f t="shared" si="4"/>
        <v>0</v>
      </c>
    </row>
    <row r="278" spans="1:4" ht="18.75" hidden="1">
      <c r="A278" s="97" t="s">
        <v>279</v>
      </c>
      <c r="B278" s="234"/>
      <c r="C278" s="234"/>
      <c r="D278" s="234">
        <f t="shared" si="4"/>
        <v>0</v>
      </c>
    </row>
    <row r="279" spans="1:4" ht="18.75">
      <c r="A279" s="129" t="s">
        <v>280</v>
      </c>
      <c r="B279" s="234">
        <v>28</v>
      </c>
      <c r="C279" s="234">
        <v>17000</v>
      </c>
      <c r="D279" s="234">
        <f t="shared" si="4"/>
        <v>476000</v>
      </c>
    </row>
    <row r="280" spans="1:4" ht="18.75" hidden="1">
      <c r="A280" s="129" t="s">
        <v>281</v>
      </c>
      <c r="B280" s="234"/>
      <c r="C280" s="234"/>
      <c r="D280" s="234">
        <f t="shared" si="4"/>
        <v>0</v>
      </c>
    </row>
    <row r="281" spans="1:4" ht="18.75" hidden="1">
      <c r="A281" s="141" t="s">
        <v>282</v>
      </c>
      <c r="B281" s="234"/>
      <c r="C281" s="234"/>
      <c r="D281" s="234">
        <f t="shared" si="4"/>
        <v>0</v>
      </c>
    </row>
    <row r="282" spans="1:4" ht="18.75" hidden="1">
      <c r="A282" s="128" t="s">
        <v>283</v>
      </c>
      <c r="B282" s="235"/>
      <c r="C282" s="235"/>
      <c r="D282" s="234">
        <f t="shared" si="4"/>
        <v>0</v>
      </c>
    </row>
    <row r="283" spans="1:4" ht="18.75" hidden="1">
      <c r="A283" s="129" t="s">
        <v>284</v>
      </c>
      <c r="B283" s="234"/>
      <c r="C283" s="234"/>
      <c r="D283" s="234">
        <f t="shared" si="4"/>
        <v>0</v>
      </c>
    </row>
    <row r="284" spans="1:4" ht="18.75" hidden="1">
      <c r="A284" s="129" t="s">
        <v>285</v>
      </c>
      <c r="B284" s="234"/>
      <c r="C284" s="234"/>
      <c r="D284" s="234">
        <f t="shared" si="4"/>
        <v>0</v>
      </c>
    </row>
    <row r="285" spans="1:4" ht="18.75">
      <c r="A285" s="129" t="s">
        <v>286</v>
      </c>
      <c r="B285" s="234">
        <f>10+15+60</f>
        <v>85</v>
      </c>
      <c r="C285" s="234">
        <v>6000</v>
      </c>
      <c r="D285" s="234">
        <f t="shared" si="4"/>
        <v>510000</v>
      </c>
    </row>
    <row r="286" spans="1:4" ht="18.75" hidden="1">
      <c r="A286" s="92" t="s">
        <v>287</v>
      </c>
      <c r="B286" s="234"/>
      <c r="C286" s="234"/>
      <c r="D286" s="234">
        <f t="shared" si="4"/>
        <v>0</v>
      </c>
    </row>
    <row r="287" spans="1:4" ht="18.75" hidden="1">
      <c r="A287" s="129" t="s">
        <v>288</v>
      </c>
      <c r="B287" s="234"/>
      <c r="C287" s="234"/>
      <c r="D287" s="234">
        <f t="shared" si="4"/>
        <v>0</v>
      </c>
    </row>
    <row r="288" spans="1:4" ht="18.75" hidden="1">
      <c r="A288" s="97" t="s">
        <v>289</v>
      </c>
      <c r="B288" s="234"/>
      <c r="C288" s="234"/>
      <c r="D288" s="234">
        <f t="shared" si="4"/>
        <v>0</v>
      </c>
    </row>
    <row r="289" spans="1:4" ht="18.75">
      <c r="A289" s="83" t="s">
        <v>290</v>
      </c>
      <c r="B289" s="234">
        <v>15</v>
      </c>
      <c r="C289" s="234">
        <v>10000</v>
      </c>
      <c r="D289" s="234">
        <f t="shared" si="4"/>
        <v>150000</v>
      </c>
    </row>
    <row r="290" spans="1:4" ht="18.75" hidden="1">
      <c r="A290" s="129" t="s">
        <v>291</v>
      </c>
      <c r="B290" s="234"/>
      <c r="C290" s="234"/>
      <c r="D290" s="234">
        <f t="shared" si="4"/>
        <v>0</v>
      </c>
    </row>
    <row r="291" spans="1:4" ht="18.75" hidden="1">
      <c r="A291" s="129" t="s">
        <v>292</v>
      </c>
      <c r="B291" s="234"/>
      <c r="C291" s="234"/>
      <c r="D291" s="234">
        <f t="shared" si="4"/>
        <v>0</v>
      </c>
    </row>
    <row r="292" spans="1:4" ht="18.75" hidden="1">
      <c r="A292" s="129" t="s">
        <v>293</v>
      </c>
      <c r="B292" s="234"/>
      <c r="C292" s="234"/>
      <c r="D292" s="234">
        <f t="shared" si="4"/>
        <v>0</v>
      </c>
    </row>
    <row r="293" spans="1:4" ht="18.75" hidden="1">
      <c r="A293" s="129" t="s">
        <v>294</v>
      </c>
      <c r="B293" s="234"/>
      <c r="C293" s="234"/>
      <c r="D293" s="234">
        <f t="shared" si="4"/>
        <v>0</v>
      </c>
    </row>
    <row r="294" spans="1:4" ht="18.75" hidden="1">
      <c r="A294" s="105" t="s">
        <v>295</v>
      </c>
      <c r="B294" s="234"/>
      <c r="C294" s="234"/>
      <c r="D294" s="234">
        <f t="shared" si="4"/>
        <v>0</v>
      </c>
    </row>
    <row r="295" spans="1:4" ht="18.75" hidden="1">
      <c r="A295" s="114" t="s">
        <v>296</v>
      </c>
      <c r="B295" s="234"/>
      <c r="C295" s="234"/>
      <c r="D295" s="234">
        <f t="shared" si="4"/>
        <v>0</v>
      </c>
    </row>
    <row r="296" spans="1:4" ht="18.75" hidden="1">
      <c r="A296" s="128" t="s">
        <v>297</v>
      </c>
      <c r="B296" s="234"/>
      <c r="C296" s="234"/>
      <c r="D296" s="234">
        <f t="shared" si="4"/>
        <v>0</v>
      </c>
    </row>
    <row r="297" spans="1:4" ht="18.75" hidden="1">
      <c r="A297" s="83" t="s">
        <v>298</v>
      </c>
      <c r="B297" s="234"/>
      <c r="C297" s="234"/>
      <c r="D297" s="234">
        <f t="shared" si="4"/>
        <v>0</v>
      </c>
    </row>
    <row r="298" spans="1:4" ht="18.75" hidden="1">
      <c r="A298" s="115" t="s">
        <v>299</v>
      </c>
      <c r="B298" s="234"/>
      <c r="C298" s="234"/>
      <c r="D298" s="234">
        <f t="shared" si="4"/>
        <v>0</v>
      </c>
    </row>
    <row r="299" spans="1:4" ht="18.75" hidden="1">
      <c r="A299" s="129" t="s">
        <v>300</v>
      </c>
      <c r="B299" s="234"/>
      <c r="C299" s="234"/>
      <c r="D299" s="234">
        <f t="shared" si="4"/>
        <v>0</v>
      </c>
    </row>
    <row r="300" spans="1:4" ht="18.75" hidden="1">
      <c r="A300" s="83" t="s">
        <v>301</v>
      </c>
      <c r="B300" s="234"/>
      <c r="C300" s="234"/>
      <c r="D300" s="234">
        <f t="shared" si="4"/>
        <v>0</v>
      </c>
    </row>
    <row r="301" spans="1:4" ht="18.75" hidden="1">
      <c r="A301" s="83" t="s">
        <v>302</v>
      </c>
      <c r="B301" s="234"/>
      <c r="C301" s="234"/>
      <c r="D301" s="234">
        <f t="shared" si="4"/>
        <v>0</v>
      </c>
    </row>
    <row r="302" spans="1:4" ht="18.75" hidden="1">
      <c r="A302" s="129" t="s">
        <v>303</v>
      </c>
      <c r="B302" s="234"/>
      <c r="C302" s="234"/>
      <c r="D302" s="234">
        <f t="shared" si="4"/>
        <v>0</v>
      </c>
    </row>
    <row r="303" spans="1:4" ht="18.75" hidden="1">
      <c r="A303" s="92" t="s">
        <v>304</v>
      </c>
      <c r="B303" s="234"/>
      <c r="C303" s="234"/>
      <c r="D303" s="234">
        <f t="shared" si="4"/>
        <v>0</v>
      </c>
    </row>
    <row r="304" spans="1:4" ht="18.75">
      <c r="A304" s="92" t="s">
        <v>305</v>
      </c>
      <c r="B304" s="234">
        <v>900</v>
      </c>
      <c r="C304" s="234">
        <v>26000</v>
      </c>
      <c r="D304" s="234">
        <f t="shared" si="4"/>
        <v>23400000</v>
      </c>
    </row>
    <row r="305" spans="1:4" ht="18.75">
      <c r="A305" s="92" t="s">
        <v>306</v>
      </c>
      <c r="B305" s="234">
        <v>20</v>
      </c>
      <c r="C305" s="234">
        <v>85000</v>
      </c>
      <c r="D305" s="234">
        <f t="shared" si="4"/>
        <v>1700000</v>
      </c>
    </row>
    <row r="306" spans="1:4" ht="18.75" hidden="1">
      <c r="A306" s="83" t="s">
        <v>307</v>
      </c>
      <c r="B306" s="234"/>
      <c r="C306" s="234"/>
      <c r="D306" s="234">
        <f t="shared" si="4"/>
        <v>0</v>
      </c>
    </row>
    <row r="307" spans="1:4" ht="18.75" hidden="1">
      <c r="A307" s="83" t="s">
        <v>308</v>
      </c>
      <c r="B307" s="234"/>
      <c r="C307" s="234"/>
      <c r="D307" s="234">
        <f t="shared" si="4"/>
        <v>0</v>
      </c>
    </row>
    <row r="308" spans="1:4" ht="18.75" hidden="1">
      <c r="A308" s="83" t="s">
        <v>309</v>
      </c>
      <c r="B308" s="234"/>
      <c r="C308" s="234"/>
      <c r="D308" s="234">
        <f t="shared" si="4"/>
        <v>0</v>
      </c>
    </row>
    <row r="309" spans="1:4" ht="18.75" hidden="1">
      <c r="A309" s="115" t="s">
        <v>310</v>
      </c>
      <c r="B309" s="234"/>
      <c r="C309" s="234"/>
      <c r="D309" s="234">
        <f t="shared" si="4"/>
        <v>0</v>
      </c>
    </row>
    <row r="310" spans="1:4" ht="18.75" hidden="1">
      <c r="A310" s="129" t="s">
        <v>311</v>
      </c>
      <c r="B310" s="234"/>
      <c r="C310" s="234"/>
      <c r="D310" s="234">
        <f t="shared" si="4"/>
        <v>0</v>
      </c>
    </row>
    <row r="311" spans="1:4" ht="18.75" hidden="1">
      <c r="A311" s="83" t="s">
        <v>312</v>
      </c>
      <c r="B311" s="234"/>
      <c r="C311" s="234"/>
      <c r="D311" s="234">
        <f t="shared" si="4"/>
        <v>0</v>
      </c>
    </row>
    <row r="312" spans="1:4" ht="18.75">
      <c r="A312" s="147"/>
      <c r="B312" s="240">
        <f>SUM(B3:B311)</f>
        <v>6005.9</v>
      </c>
      <c r="C312" s="240"/>
      <c r="D312" s="240">
        <f t="shared" ref="D312" si="5">SUM(D3:D311)</f>
        <v>97037300</v>
      </c>
    </row>
  </sheetData>
  <protectedRanges>
    <protectedRange password="CF71" sqref="B1:D311" name="tho"/>
  </protectedRanges>
  <autoFilter ref="A2:D312" xr:uid="{00000000-0009-0000-0000-000002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313"/>
  <sheetViews>
    <sheetView topLeftCell="A180" workbookViewId="0">
      <selection activeCell="D313" sqref="D313"/>
    </sheetView>
  </sheetViews>
  <sheetFormatPr defaultColWidth="9" defaultRowHeight="15"/>
  <cols>
    <col min="1" max="1" width="41.28515625" customWidth="1"/>
    <col min="2" max="2" width="9.42578125" customWidth="1"/>
    <col min="3" max="3" width="14.140625" customWidth="1"/>
    <col min="4" max="4" width="18" customWidth="1"/>
  </cols>
  <sheetData>
    <row r="1" spans="1:4">
      <c r="A1" s="143" t="s">
        <v>316</v>
      </c>
      <c r="B1" s="144"/>
      <c r="C1" s="144"/>
      <c r="D1" s="144"/>
    </row>
    <row r="2" spans="1:4" ht="39.6" customHeight="1">
      <c r="A2" s="145" t="s">
        <v>1</v>
      </c>
      <c r="B2" s="146" t="s">
        <v>2</v>
      </c>
      <c r="C2" s="146" t="s">
        <v>317</v>
      </c>
      <c r="D2" s="146" t="s">
        <v>318</v>
      </c>
    </row>
    <row r="3" spans="1:4" ht="18.75" hidden="1">
      <c r="A3" s="128" t="s">
        <v>5</v>
      </c>
      <c r="B3" s="234"/>
      <c r="C3" s="234"/>
      <c r="D3" s="234">
        <f>B3*C3</f>
        <v>0</v>
      </c>
    </row>
    <row r="4" spans="1:4" ht="18.75" hidden="1">
      <c r="A4" s="83" t="s">
        <v>6</v>
      </c>
      <c r="B4" s="234"/>
      <c r="C4" s="234"/>
      <c r="D4" s="234">
        <f t="shared" ref="D4:D22" si="0">B4*C4</f>
        <v>0</v>
      </c>
    </row>
    <row r="5" spans="1:4" ht="18.75" hidden="1">
      <c r="A5" s="128" t="s">
        <v>7</v>
      </c>
      <c r="B5" s="234"/>
      <c r="C5" s="234"/>
      <c r="D5" s="234">
        <f t="shared" si="0"/>
        <v>0</v>
      </c>
    </row>
    <row r="6" spans="1:4" ht="18.75" hidden="1">
      <c r="A6" s="128" t="s">
        <v>8</v>
      </c>
      <c r="B6" s="234"/>
      <c r="C6" s="234"/>
      <c r="D6" s="234">
        <f t="shared" si="0"/>
        <v>0</v>
      </c>
    </row>
    <row r="7" spans="1:4" ht="18.75" hidden="1">
      <c r="A7" s="128" t="s">
        <v>9</v>
      </c>
      <c r="B7" s="234"/>
      <c r="C7" s="234"/>
      <c r="D7" s="234">
        <f t="shared" si="0"/>
        <v>0</v>
      </c>
    </row>
    <row r="8" spans="1:4" ht="18.75" hidden="1">
      <c r="A8" s="89" t="s">
        <v>10</v>
      </c>
      <c r="B8" s="234"/>
      <c r="C8" s="234"/>
      <c r="D8" s="234">
        <f t="shared" si="0"/>
        <v>0</v>
      </c>
    </row>
    <row r="9" spans="1:4" ht="18.75" hidden="1">
      <c r="A9" s="129" t="s">
        <v>11</v>
      </c>
      <c r="B9" s="234"/>
      <c r="C9" s="234"/>
      <c r="D9" s="234">
        <f t="shared" si="0"/>
        <v>0</v>
      </c>
    </row>
    <row r="10" spans="1:4" ht="18.75" hidden="1">
      <c r="A10" s="128" t="s">
        <v>12</v>
      </c>
      <c r="B10" s="235"/>
      <c r="C10" s="235"/>
      <c r="D10" s="234">
        <f t="shared" si="0"/>
        <v>0</v>
      </c>
    </row>
    <row r="11" spans="1:4" ht="18.75" hidden="1">
      <c r="A11" s="128" t="s">
        <v>13</v>
      </c>
      <c r="B11" s="235"/>
      <c r="C11" s="235"/>
      <c r="D11" s="234">
        <f t="shared" si="0"/>
        <v>0</v>
      </c>
    </row>
    <row r="12" spans="1:4" ht="18.75" hidden="1">
      <c r="A12" s="128" t="s">
        <v>14</v>
      </c>
      <c r="B12" s="235"/>
      <c r="C12" s="235"/>
      <c r="D12" s="234">
        <f t="shared" si="0"/>
        <v>0</v>
      </c>
    </row>
    <row r="13" spans="1:4" ht="18.75" hidden="1">
      <c r="A13" s="129" t="s">
        <v>15</v>
      </c>
      <c r="B13" s="234"/>
      <c r="C13" s="234"/>
      <c r="D13" s="234">
        <f t="shared" si="0"/>
        <v>0</v>
      </c>
    </row>
    <row r="14" spans="1:4" ht="18.75" hidden="1">
      <c r="A14" s="129" t="s">
        <v>16</v>
      </c>
      <c r="B14" s="234"/>
      <c r="C14" s="234"/>
      <c r="D14" s="234">
        <f t="shared" si="0"/>
        <v>0</v>
      </c>
    </row>
    <row r="15" spans="1:4" ht="18.75" hidden="1">
      <c r="A15" s="129" t="s">
        <v>17</v>
      </c>
      <c r="B15" s="235"/>
      <c r="C15" s="235"/>
      <c r="D15" s="234">
        <f t="shared" si="0"/>
        <v>0</v>
      </c>
    </row>
    <row r="16" spans="1:4" ht="18.75" hidden="1">
      <c r="A16" s="90" t="s">
        <v>18</v>
      </c>
      <c r="B16" s="234"/>
      <c r="C16" s="234"/>
      <c r="D16" s="234">
        <f t="shared" si="0"/>
        <v>0</v>
      </c>
    </row>
    <row r="17" spans="1:4" ht="18.75" hidden="1">
      <c r="A17" s="83" t="s">
        <v>19</v>
      </c>
      <c r="B17" s="234"/>
      <c r="C17" s="234"/>
      <c r="D17" s="234">
        <f t="shared" si="0"/>
        <v>0</v>
      </c>
    </row>
    <row r="18" spans="1:4" ht="18.75" hidden="1">
      <c r="A18" s="90" t="s">
        <v>20</v>
      </c>
      <c r="B18" s="234"/>
      <c r="C18" s="234"/>
      <c r="D18" s="234">
        <f t="shared" si="0"/>
        <v>0</v>
      </c>
    </row>
    <row r="19" spans="1:4" ht="18.75" hidden="1">
      <c r="A19" s="129" t="s">
        <v>21</v>
      </c>
      <c r="B19" s="234"/>
      <c r="C19" s="234"/>
      <c r="D19" s="234">
        <f t="shared" si="0"/>
        <v>0</v>
      </c>
    </row>
    <row r="20" spans="1:4" ht="18.75" hidden="1">
      <c r="A20" s="129" t="s">
        <v>22</v>
      </c>
      <c r="B20" s="234"/>
      <c r="C20" s="234"/>
      <c r="D20" s="234">
        <f t="shared" si="0"/>
        <v>0</v>
      </c>
    </row>
    <row r="21" spans="1:4" ht="18.75" hidden="1">
      <c r="A21" s="129" t="s">
        <v>23</v>
      </c>
      <c r="B21" s="234"/>
      <c r="C21" s="234"/>
      <c r="D21" s="234">
        <f t="shared" si="0"/>
        <v>0</v>
      </c>
    </row>
    <row r="22" spans="1:4" ht="18.75" hidden="1">
      <c r="A22" s="83" t="s">
        <v>24</v>
      </c>
      <c r="B22" s="234"/>
      <c r="C22" s="234"/>
      <c r="D22" s="234">
        <f t="shared" si="0"/>
        <v>0</v>
      </c>
    </row>
    <row r="23" spans="1:4" ht="18.75">
      <c r="A23" s="136" t="s">
        <v>76</v>
      </c>
      <c r="B23" s="234">
        <v>10</v>
      </c>
      <c r="C23" s="234">
        <v>26000</v>
      </c>
      <c r="D23" s="234">
        <f t="shared" ref="D23:D86" si="1">B23*C23</f>
        <v>260000</v>
      </c>
    </row>
    <row r="24" spans="1:4" ht="18.75">
      <c r="A24" s="128" t="s">
        <v>206</v>
      </c>
      <c r="B24" s="234">
        <v>12</v>
      </c>
      <c r="C24" s="234">
        <v>10500</v>
      </c>
      <c r="D24" s="234">
        <f t="shared" si="1"/>
        <v>126000</v>
      </c>
    </row>
    <row r="25" spans="1:4" ht="18.75" hidden="1">
      <c r="A25" s="129" t="s">
        <v>27</v>
      </c>
      <c r="B25" s="234"/>
      <c r="C25" s="234"/>
      <c r="D25" s="234">
        <f t="shared" si="1"/>
        <v>0</v>
      </c>
    </row>
    <row r="26" spans="1:4" ht="18.75" hidden="1">
      <c r="A26" s="129" t="s">
        <v>28</v>
      </c>
      <c r="B26" s="234"/>
      <c r="C26" s="234"/>
      <c r="D26" s="234">
        <f t="shared" si="1"/>
        <v>0</v>
      </c>
    </row>
    <row r="27" spans="1:4" ht="18.75" hidden="1">
      <c r="A27" s="129" t="s">
        <v>29</v>
      </c>
      <c r="B27" s="234"/>
      <c r="C27" s="234"/>
      <c r="D27" s="234">
        <f t="shared" si="1"/>
        <v>0</v>
      </c>
    </row>
    <row r="28" spans="1:4" ht="18.75">
      <c r="A28" s="83" t="s">
        <v>290</v>
      </c>
      <c r="B28" s="234">
        <v>15</v>
      </c>
      <c r="C28" s="234">
        <v>10000</v>
      </c>
      <c r="D28" s="234">
        <f t="shared" si="1"/>
        <v>150000</v>
      </c>
    </row>
    <row r="29" spans="1:4" ht="18.75">
      <c r="A29" s="129" t="s">
        <v>123</v>
      </c>
      <c r="B29" s="234">
        <f>2000+650</f>
        <v>2650</v>
      </c>
      <c r="C29" s="236">
        <v>5000</v>
      </c>
      <c r="D29" s="234">
        <f t="shared" si="1"/>
        <v>13250000</v>
      </c>
    </row>
    <row r="30" spans="1:4" ht="18.75" hidden="1">
      <c r="A30" s="129" t="s">
        <v>32</v>
      </c>
      <c r="B30" s="234"/>
      <c r="C30" s="234"/>
      <c r="D30" s="234">
        <f t="shared" si="1"/>
        <v>0</v>
      </c>
    </row>
    <row r="31" spans="1:4" ht="18.75" hidden="1">
      <c r="A31" s="129" t="s">
        <v>33</v>
      </c>
      <c r="B31" s="234"/>
      <c r="C31" s="234"/>
      <c r="D31" s="234">
        <f t="shared" si="1"/>
        <v>0</v>
      </c>
    </row>
    <row r="32" spans="1:4" ht="18.75">
      <c r="A32" s="129" t="s">
        <v>272</v>
      </c>
      <c r="B32" s="234">
        <v>1</v>
      </c>
      <c r="C32" s="234">
        <v>28000</v>
      </c>
      <c r="D32" s="234">
        <f t="shared" si="1"/>
        <v>28000</v>
      </c>
    </row>
    <row r="33" spans="1:4" ht="18.75" hidden="1">
      <c r="A33" s="129" t="s">
        <v>35</v>
      </c>
      <c r="B33" s="234"/>
      <c r="C33" s="234"/>
      <c r="D33" s="234">
        <f t="shared" si="1"/>
        <v>0</v>
      </c>
    </row>
    <row r="34" spans="1:4" ht="18.75" hidden="1">
      <c r="A34" s="129" t="s">
        <v>36</v>
      </c>
      <c r="B34" s="234"/>
      <c r="C34" s="234"/>
      <c r="D34" s="234">
        <f t="shared" si="1"/>
        <v>0</v>
      </c>
    </row>
    <row r="35" spans="1:4" ht="18.75">
      <c r="A35" s="129" t="s">
        <v>274</v>
      </c>
      <c r="B35" s="234">
        <f>30+50+33+75+10+47</f>
        <v>245</v>
      </c>
      <c r="C35" s="234">
        <v>10000</v>
      </c>
      <c r="D35" s="234">
        <f t="shared" si="1"/>
        <v>2450000</v>
      </c>
    </row>
    <row r="36" spans="1:4" ht="18.75" hidden="1">
      <c r="A36" s="92" t="s">
        <v>38</v>
      </c>
      <c r="B36" s="234"/>
      <c r="C36" s="234"/>
      <c r="D36" s="234">
        <f t="shared" si="1"/>
        <v>0</v>
      </c>
    </row>
    <row r="37" spans="1:4" ht="18.75" hidden="1">
      <c r="A37" s="129" t="s">
        <v>39</v>
      </c>
      <c r="B37" s="234"/>
      <c r="C37" s="234"/>
      <c r="D37" s="234">
        <f t="shared" si="1"/>
        <v>0</v>
      </c>
    </row>
    <row r="38" spans="1:4" ht="18.75" hidden="1">
      <c r="A38" s="128" t="s">
        <v>40</v>
      </c>
      <c r="B38" s="234"/>
      <c r="C38" s="234"/>
      <c r="D38" s="234">
        <f t="shared" si="1"/>
        <v>0</v>
      </c>
    </row>
    <row r="39" spans="1:4" ht="18.75" hidden="1">
      <c r="A39" s="129" t="s">
        <v>41</v>
      </c>
      <c r="B39" s="234"/>
      <c r="C39" s="234"/>
      <c r="D39" s="234">
        <f t="shared" si="1"/>
        <v>0</v>
      </c>
    </row>
    <row r="40" spans="1:4" ht="18.75">
      <c r="A40" s="129" t="s">
        <v>230</v>
      </c>
      <c r="B40" s="234">
        <v>2</v>
      </c>
      <c r="C40" s="234">
        <v>15000</v>
      </c>
      <c r="D40" s="234">
        <f t="shared" si="1"/>
        <v>30000</v>
      </c>
    </row>
    <row r="41" spans="1:4" ht="18.75" hidden="1">
      <c r="A41" s="132" t="s">
        <v>43</v>
      </c>
      <c r="B41" s="234"/>
      <c r="C41" s="234"/>
      <c r="D41" s="234">
        <f t="shared" si="1"/>
        <v>0</v>
      </c>
    </row>
    <row r="42" spans="1:4" ht="18.75" hidden="1">
      <c r="A42" s="129" t="s">
        <v>44</v>
      </c>
      <c r="B42" s="234"/>
      <c r="C42" s="234"/>
      <c r="D42" s="234">
        <f t="shared" si="1"/>
        <v>0</v>
      </c>
    </row>
    <row r="43" spans="1:4" ht="18.75">
      <c r="A43" s="129" t="s">
        <v>149</v>
      </c>
      <c r="B43" s="234">
        <v>0.5</v>
      </c>
      <c r="C43" s="234">
        <v>50000</v>
      </c>
      <c r="D43" s="234">
        <f t="shared" si="1"/>
        <v>25000</v>
      </c>
    </row>
    <row r="44" spans="1:4" ht="18.75">
      <c r="A44" s="129" t="s">
        <v>100</v>
      </c>
      <c r="B44" s="234">
        <v>14</v>
      </c>
      <c r="C44" s="234">
        <v>15000</v>
      </c>
      <c r="D44" s="234">
        <f t="shared" si="1"/>
        <v>210000</v>
      </c>
    </row>
    <row r="45" spans="1:4" ht="18.75" hidden="1">
      <c r="A45" s="129" t="s">
        <v>47</v>
      </c>
      <c r="B45" s="234"/>
      <c r="C45" s="234"/>
      <c r="D45" s="234">
        <f t="shared" si="1"/>
        <v>0</v>
      </c>
    </row>
    <row r="46" spans="1:4" ht="18.75" hidden="1">
      <c r="A46" s="129" t="s">
        <v>48</v>
      </c>
      <c r="B46" s="234"/>
      <c r="C46" s="234"/>
      <c r="D46" s="234">
        <f t="shared" si="1"/>
        <v>0</v>
      </c>
    </row>
    <row r="47" spans="1:4" ht="18.75" hidden="1">
      <c r="A47" s="140" t="s">
        <v>49</v>
      </c>
      <c r="B47" s="234"/>
      <c r="C47" s="234"/>
      <c r="D47" s="234">
        <f t="shared" si="1"/>
        <v>0</v>
      </c>
    </row>
    <row r="48" spans="1:4" ht="18.75" hidden="1">
      <c r="A48" s="92" t="s">
        <v>50</v>
      </c>
      <c r="B48" s="234"/>
      <c r="C48" s="234"/>
      <c r="D48" s="234">
        <f t="shared" si="1"/>
        <v>0</v>
      </c>
    </row>
    <row r="49" spans="1:4" ht="18.75" hidden="1">
      <c r="A49" s="83" t="s">
        <v>51</v>
      </c>
      <c r="B49" s="234"/>
      <c r="C49" s="234"/>
      <c r="D49" s="234">
        <f t="shared" si="1"/>
        <v>0</v>
      </c>
    </row>
    <row r="50" spans="1:4" ht="18.75" hidden="1">
      <c r="A50" s="129" t="s">
        <v>52</v>
      </c>
      <c r="B50" s="234"/>
      <c r="C50" s="234"/>
      <c r="D50" s="234">
        <f t="shared" si="1"/>
        <v>0</v>
      </c>
    </row>
    <row r="51" spans="1:4" ht="18.75" hidden="1">
      <c r="A51" s="129" t="s">
        <v>53</v>
      </c>
      <c r="B51" s="234"/>
      <c r="C51" s="234"/>
      <c r="D51" s="234">
        <f t="shared" si="1"/>
        <v>0</v>
      </c>
    </row>
    <row r="52" spans="1:4" ht="18.75" hidden="1">
      <c r="A52" s="129" t="s">
        <v>54</v>
      </c>
      <c r="B52" s="234"/>
      <c r="C52" s="234"/>
      <c r="D52" s="234">
        <f t="shared" si="1"/>
        <v>0</v>
      </c>
    </row>
    <row r="53" spans="1:4" ht="18.75" hidden="1">
      <c r="A53" s="128" t="s">
        <v>55</v>
      </c>
      <c r="B53" s="234"/>
      <c r="C53" s="234"/>
      <c r="D53" s="234">
        <f t="shared" si="1"/>
        <v>0</v>
      </c>
    </row>
    <row r="54" spans="1:4" ht="18.75" hidden="1">
      <c r="A54" s="129" t="s">
        <v>56</v>
      </c>
      <c r="B54" s="234"/>
      <c r="C54" s="234"/>
      <c r="D54" s="234">
        <f t="shared" si="1"/>
        <v>0</v>
      </c>
    </row>
    <row r="55" spans="1:4" ht="18.75">
      <c r="A55" s="128" t="s">
        <v>116</v>
      </c>
      <c r="B55" s="234">
        <f>400+50+60</f>
        <v>510</v>
      </c>
      <c r="C55" s="234">
        <v>11000</v>
      </c>
      <c r="D55" s="234">
        <f t="shared" si="1"/>
        <v>5610000</v>
      </c>
    </row>
    <row r="56" spans="1:4" ht="18.75" hidden="1">
      <c r="A56" s="129" t="s">
        <v>58</v>
      </c>
      <c r="B56" s="234"/>
      <c r="C56" s="234"/>
      <c r="D56" s="234">
        <f t="shared" si="1"/>
        <v>0</v>
      </c>
    </row>
    <row r="57" spans="1:4" ht="18.75" hidden="1">
      <c r="A57" s="95" t="s">
        <v>59</v>
      </c>
      <c r="B57" s="234"/>
      <c r="C57" s="234"/>
      <c r="D57" s="234">
        <f t="shared" si="1"/>
        <v>0</v>
      </c>
    </row>
    <row r="58" spans="1:4" ht="18.75" hidden="1">
      <c r="A58" s="129" t="s">
        <v>60</v>
      </c>
      <c r="B58" s="234"/>
      <c r="C58" s="234"/>
      <c r="D58" s="234">
        <f t="shared" si="1"/>
        <v>0</v>
      </c>
    </row>
    <row r="59" spans="1:4" ht="18.75" hidden="1">
      <c r="A59" s="129" t="s">
        <v>61</v>
      </c>
      <c r="B59" s="234"/>
      <c r="C59" s="234"/>
      <c r="D59" s="234">
        <f t="shared" si="1"/>
        <v>0</v>
      </c>
    </row>
    <row r="60" spans="1:4" ht="18.75" hidden="1">
      <c r="A60" s="129" t="s">
        <v>62</v>
      </c>
      <c r="B60" s="234"/>
      <c r="C60" s="234"/>
      <c r="D60" s="234">
        <f t="shared" si="1"/>
        <v>0</v>
      </c>
    </row>
    <row r="61" spans="1:4" ht="18.75" hidden="1">
      <c r="A61" s="133" t="s">
        <v>63</v>
      </c>
      <c r="B61" s="234"/>
      <c r="C61" s="234"/>
      <c r="D61" s="234">
        <f t="shared" si="1"/>
        <v>0</v>
      </c>
    </row>
    <row r="62" spans="1:4" ht="18.75" hidden="1">
      <c r="A62" s="128" t="s">
        <v>64</v>
      </c>
      <c r="B62" s="234"/>
      <c r="C62" s="234"/>
      <c r="D62" s="234">
        <f t="shared" si="1"/>
        <v>0</v>
      </c>
    </row>
    <row r="63" spans="1:4" ht="18.75" hidden="1">
      <c r="A63" s="129" t="s">
        <v>65</v>
      </c>
      <c r="B63" s="234"/>
      <c r="C63" s="234"/>
      <c r="D63" s="234">
        <f t="shared" si="1"/>
        <v>0</v>
      </c>
    </row>
    <row r="64" spans="1:4" ht="18.75" hidden="1">
      <c r="A64" s="134" t="s">
        <v>66</v>
      </c>
      <c r="B64" s="237"/>
      <c r="C64" s="237"/>
      <c r="D64" s="234">
        <f t="shared" si="1"/>
        <v>0</v>
      </c>
    </row>
    <row r="65" spans="1:4" ht="18.75" hidden="1">
      <c r="A65" s="129" t="s">
        <v>67</v>
      </c>
      <c r="B65" s="234"/>
      <c r="C65" s="234"/>
      <c r="D65" s="234">
        <f t="shared" si="1"/>
        <v>0</v>
      </c>
    </row>
    <row r="66" spans="1:4" ht="18.75" hidden="1">
      <c r="A66" s="128" t="s">
        <v>68</v>
      </c>
      <c r="B66" s="234"/>
      <c r="C66" s="234"/>
      <c r="D66" s="234">
        <f t="shared" si="1"/>
        <v>0</v>
      </c>
    </row>
    <row r="67" spans="1:4" ht="18.75" hidden="1">
      <c r="A67" s="128" t="s">
        <v>69</v>
      </c>
      <c r="B67" s="234"/>
      <c r="C67" s="234"/>
      <c r="D67" s="234">
        <f t="shared" si="1"/>
        <v>0</v>
      </c>
    </row>
    <row r="68" spans="1:4" ht="18.75">
      <c r="A68" s="129" t="s">
        <v>117</v>
      </c>
      <c r="B68" s="234">
        <v>30</v>
      </c>
      <c r="C68" s="234">
        <v>8000</v>
      </c>
      <c r="D68" s="234">
        <f t="shared" si="1"/>
        <v>240000</v>
      </c>
    </row>
    <row r="69" spans="1:4" ht="18.75">
      <c r="A69" s="129" t="s">
        <v>168</v>
      </c>
      <c r="B69" s="234">
        <v>200</v>
      </c>
      <c r="C69" s="234">
        <v>19000</v>
      </c>
      <c r="D69" s="234">
        <f t="shared" si="1"/>
        <v>3800000</v>
      </c>
    </row>
    <row r="70" spans="1:4" ht="18.75" hidden="1">
      <c r="A70" s="129" t="s">
        <v>72</v>
      </c>
      <c r="B70" s="234"/>
      <c r="C70" s="234"/>
      <c r="D70" s="234">
        <f t="shared" si="1"/>
        <v>0</v>
      </c>
    </row>
    <row r="71" spans="1:4" ht="18.75" hidden="1">
      <c r="A71" s="129" t="s">
        <v>73</v>
      </c>
      <c r="B71" s="234"/>
      <c r="C71" s="234"/>
      <c r="D71" s="234">
        <f t="shared" si="1"/>
        <v>0</v>
      </c>
    </row>
    <row r="72" spans="1:4" ht="18.75">
      <c r="A72" s="129" t="s">
        <v>170</v>
      </c>
      <c r="B72" s="234">
        <v>20</v>
      </c>
      <c r="C72" s="234">
        <v>21000</v>
      </c>
      <c r="D72" s="234">
        <f t="shared" si="1"/>
        <v>420000</v>
      </c>
    </row>
    <row r="73" spans="1:4" ht="18.75" hidden="1">
      <c r="A73" s="129" t="s">
        <v>75</v>
      </c>
      <c r="B73" s="234"/>
      <c r="C73" s="234"/>
      <c r="D73" s="234">
        <f t="shared" si="1"/>
        <v>0</v>
      </c>
    </row>
    <row r="74" spans="1:4" ht="18.75">
      <c r="A74" s="129" t="s">
        <v>171</v>
      </c>
      <c r="B74" s="234">
        <v>16</v>
      </c>
      <c r="C74" s="234">
        <v>17000</v>
      </c>
      <c r="D74" s="234">
        <f t="shared" si="1"/>
        <v>272000</v>
      </c>
    </row>
    <row r="75" spans="1:4" ht="18.75" hidden="1">
      <c r="A75" s="102" t="s">
        <v>77</v>
      </c>
      <c r="B75" s="234"/>
      <c r="C75" s="234"/>
      <c r="D75" s="234">
        <f t="shared" si="1"/>
        <v>0</v>
      </c>
    </row>
    <row r="76" spans="1:4" ht="18.75" hidden="1">
      <c r="A76" s="136" t="s">
        <v>78</v>
      </c>
      <c r="B76" s="234"/>
      <c r="C76" s="234"/>
      <c r="D76" s="234">
        <f t="shared" si="1"/>
        <v>0</v>
      </c>
    </row>
    <row r="77" spans="1:4" ht="18.75" hidden="1">
      <c r="A77" s="92" t="s">
        <v>79</v>
      </c>
      <c r="B77" s="234"/>
      <c r="C77" s="234"/>
      <c r="D77" s="234">
        <f t="shared" si="1"/>
        <v>0</v>
      </c>
    </row>
    <row r="78" spans="1:4" ht="18.75" hidden="1">
      <c r="A78" s="97" t="s">
        <v>80</v>
      </c>
      <c r="B78" s="234"/>
      <c r="C78" s="234"/>
      <c r="D78" s="234">
        <f t="shared" si="1"/>
        <v>0</v>
      </c>
    </row>
    <row r="79" spans="1:4" ht="18.75" hidden="1">
      <c r="A79" s="97" t="s">
        <v>81</v>
      </c>
      <c r="B79" s="234"/>
      <c r="C79" s="234"/>
      <c r="D79" s="234">
        <f t="shared" si="1"/>
        <v>0</v>
      </c>
    </row>
    <row r="80" spans="1:4" ht="18.75" hidden="1">
      <c r="A80" s="97" t="s">
        <v>82</v>
      </c>
      <c r="B80" s="234"/>
      <c r="C80" s="234"/>
      <c r="D80" s="234">
        <f t="shared" si="1"/>
        <v>0</v>
      </c>
    </row>
    <row r="81" spans="1:4" ht="18.75" hidden="1">
      <c r="A81" s="97" t="s">
        <v>83</v>
      </c>
      <c r="B81" s="234"/>
      <c r="C81" s="234"/>
      <c r="D81" s="234">
        <f t="shared" si="1"/>
        <v>0</v>
      </c>
    </row>
    <row r="82" spans="1:4" ht="18.75" hidden="1">
      <c r="A82" s="129" t="s">
        <v>84</v>
      </c>
      <c r="B82" s="238"/>
      <c r="C82" s="238"/>
      <c r="D82" s="234">
        <f t="shared" si="1"/>
        <v>0</v>
      </c>
    </row>
    <row r="83" spans="1:4" ht="18.75" hidden="1">
      <c r="A83" s="129" t="s">
        <v>85</v>
      </c>
      <c r="B83" s="234"/>
      <c r="C83" s="234"/>
      <c r="D83" s="234">
        <f t="shared" si="1"/>
        <v>0</v>
      </c>
    </row>
    <row r="84" spans="1:4" ht="18.75">
      <c r="A84" s="129" t="s">
        <v>86</v>
      </c>
      <c r="B84" s="234">
        <v>95</v>
      </c>
      <c r="C84" s="234">
        <v>12000</v>
      </c>
      <c r="D84" s="234">
        <f t="shared" si="1"/>
        <v>1140000</v>
      </c>
    </row>
    <row r="85" spans="1:4" ht="18.75" hidden="1">
      <c r="A85" s="129" t="s">
        <v>87</v>
      </c>
      <c r="B85" s="234"/>
      <c r="C85" s="234"/>
      <c r="D85" s="234">
        <f t="shared" si="1"/>
        <v>0</v>
      </c>
    </row>
    <row r="86" spans="1:4" ht="18.75" hidden="1">
      <c r="A86" s="129" t="s">
        <v>88</v>
      </c>
      <c r="B86" s="234"/>
      <c r="C86" s="234"/>
      <c r="D86" s="234">
        <f t="shared" si="1"/>
        <v>0</v>
      </c>
    </row>
    <row r="87" spans="1:4" ht="18.75" hidden="1">
      <c r="A87" s="129" t="s">
        <v>89</v>
      </c>
      <c r="B87" s="234"/>
      <c r="C87" s="234"/>
      <c r="D87" s="234">
        <f t="shared" ref="D87:D150" si="2">B87*C87</f>
        <v>0</v>
      </c>
    </row>
    <row r="88" spans="1:4" ht="18.75" hidden="1">
      <c r="A88" s="129" t="s">
        <v>90</v>
      </c>
      <c r="B88" s="234"/>
      <c r="C88" s="234"/>
      <c r="D88" s="234">
        <f t="shared" si="2"/>
        <v>0</v>
      </c>
    </row>
    <row r="89" spans="1:4" ht="18.75" hidden="1">
      <c r="A89" s="93" t="s">
        <v>91</v>
      </c>
      <c r="B89" s="234"/>
      <c r="C89" s="234"/>
      <c r="D89" s="234">
        <f t="shared" si="2"/>
        <v>0</v>
      </c>
    </row>
    <row r="90" spans="1:4" ht="18.75" hidden="1">
      <c r="A90" s="129" t="s">
        <v>92</v>
      </c>
      <c r="B90" s="234"/>
      <c r="C90" s="234"/>
      <c r="D90" s="234">
        <f t="shared" si="2"/>
        <v>0</v>
      </c>
    </row>
    <row r="91" spans="1:4" ht="18.75" hidden="1">
      <c r="A91" s="129" t="s">
        <v>93</v>
      </c>
      <c r="B91" s="234"/>
      <c r="C91" s="234"/>
      <c r="D91" s="234">
        <f t="shared" si="2"/>
        <v>0</v>
      </c>
    </row>
    <row r="92" spans="1:4" ht="18.75" hidden="1">
      <c r="A92" s="129" t="s">
        <v>94</v>
      </c>
      <c r="B92" s="235"/>
      <c r="C92" s="235"/>
      <c r="D92" s="234">
        <f t="shared" si="2"/>
        <v>0</v>
      </c>
    </row>
    <row r="93" spans="1:4" ht="18.75" hidden="1">
      <c r="A93" s="97" t="s">
        <v>95</v>
      </c>
      <c r="B93" s="234"/>
      <c r="C93" s="234"/>
      <c r="D93" s="234">
        <f t="shared" si="2"/>
        <v>0</v>
      </c>
    </row>
    <row r="94" spans="1:4" ht="18.75" hidden="1">
      <c r="A94" s="128" t="s">
        <v>96</v>
      </c>
      <c r="B94" s="234"/>
      <c r="C94" s="234"/>
      <c r="D94" s="234">
        <f t="shared" si="2"/>
        <v>0</v>
      </c>
    </row>
    <row r="95" spans="1:4" ht="18.75" hidden="1">
      <c r="A95" s="92" t="s">
        <v>97</v>
      </c>
      <c r="B95" s="234"/>
      <c r="C95" s="234"/>
      <c r="D95" s="234">
        <f t="shared" si="2"/>
        <v>0</v>
      </c>
    </row>
    <row r="96" spans="1:4" ht="18.75" hidden="1">
      <c r="A96" s="129" t="s">
        <v>98</v>
      </c>
      <c r="B96" s="234"/>
      <c r="C96" s="234"/>
      <c r="D96" s="234">
        <f t="shared" si="2"/>
        <v>0</v>
      </c>
    </row>
    <row r="97" spans="1:4" ht="18.75" hidden="1">
      <c r="A97" s="92" t="s">
        <v>99</v>
      </c>
      <c r="B97" s="234"/>
      <c r="C97" s="234"/>
      <c r="D97" s="234">
        <f t="shared" si="2"/>
        <v>0</v>
      </c>
    </row>
    <row r="98" spans="1:4" ht="18.75">
      <c r="A98" s="97" t="s">
        <v>128</v>
      </c>
      <c r="B98" s="234">
        <v>6</v>
      </c>
      <c r="C98" s="234">
        <v>5000</v>
      </c>
      <c r="D98" s="234">
        <f t="shared" si="2"/>
        <v>30000</v>
      </c>
    </row>
    <row r="99" spans="1:4" ht="18.75" hidden="1">
      <c r="A99" s="129" t="s">
        <v>101</v>
      </c>
      <c r="B99" s="234"/>
      <c r="C99" s="234"/>
      <c r="D99" s="234">
        <f t="shared" si="2"/>
        <v>0</v>
      </c>
    </row>
    <row r="100" spans="1:4" ht="18.75" hidden="1">
      <c r="A100" s="92" t="s">
        <v>102</v>
      </c>
      <c r="B100" s="234"/>
      <c r="C100" s="234"/>
      <c r="D100" s="234">
        <f t="shared" si="2"/>
        <v>0</v>
      </c>
    </row>
    <row r="101" spans="1:4" ht="18.75" hidden="1">
      <c r="A101" s="188" t="s">
        <v>103</v>
      </c>
      <c r="B101" s="234"/>
      <c r="C101" s="234"/>
      <c r="D101" s="234">
        <f t="shared" si="2"/>
        <v>0</v>
      </c>
    </row>
    <row r="102" spans="1:4" ht="18.75" hidden="1">
      <c r="A102" s="138" t="s">
        <v>104</v>
      </c>
      <c r="B102" s="235"/>
      <c r="C102" s="235"/>
      <c r="D102" s="234">
        <f t="shared" si="2"/>
        <v>0</v>
      </c>
    </row>
    <row r="103" spans="1:4" ht="18.75" hidden="1">
      <c r="A103" s="138" t="s">
        <v>105</v>
      </c>
      <c r="B103" s="235"/>
      <c r="C103" s="235"/>
      <c r="D103" s="234">
        <f t="shared" si="2"/>
        <v>0</v>
      </c>
    </row>
    <row r="104" spans="1:4" ht="18.75" hidden="1">
      <c r="A104" s="129" t="s">
        <v>106</v>
      </c>
      <c r="B104" s="235"/>
      <c r="C104" s="235"/>
      <c r="D104" s="234">
        <f t="shared" si="2"/>
        <v>0</v>
      </c>
    </row>
    <row r="105" spans="1:4" ht="18.75" hidden="1">
      <c r="A105" s="129" t="s">
        <v>107</v>
      </c>
      <c r="B105" s="235"/>
      <c r="C105" s="235"/>
      <c r="D105" s="234">
        <f t="shared" si="2"/>
        <v>0</v>
      </c>
    </row>
    <row r="106" spans="1:4" ht="18.75" hidden="1">
      <c r="A106" s="129" t="s">
        <v>108</v>
      </c>
      <c r="B106" s="235"/>
      <c r="C106" s="235"/>
      <c r="D106" s="234">
        <f t="shared" si="2"/>
        <v>0</v>
      </c>
    </row>
    <row r="107" spans="1:4" ht="18.75" hidden="1">
      <c r="A107" s="129" t="s">
        <v>109</v>
      </c>
      <c r="B107" s="235"/>
      <c r="C107" s="235"/>
      <c r="D107" s="234">
        <f t="shared" si="2"/>
        <v>0</v>
      </c>
    </row>
    <row r="108" spans="1:4" ht="18.75" hidden="1">
      <c r="A108" s="129" t="s">
        <v>110</v>
      </c>
      <c r="B108" s="235"/>
      <c r="C108" s="235"/>
      <c r="D108" s="234">
        <f t="shared" si="2"/>
        <v>0</v>
      </c>
    </row>
    <row r="109" spans="1:4" ht="18.75" hidden="1">
      <c r="A109" s="129" t="s">
        <v>111</v>
      </c>
      <c r="B109" s="235"/>
      <c r="C109" s="235"/>
      <c r="D109" s="234">
        <f t="shared" si="2"/>
        <v>0</v>
      </c>
    </row>
    <row r="110" spans="1:4" ht="18.75" hidden="1">
      <c r="A110" s="129" t="s">
        <v>112</v>
      </c>
      <c r="B110" s="235"/>
      <c r="C110" s="235"/>
      <c r="D110" s="234">
        <f t="shared" si="2"/>
        <v>0</v>
      </c>
    </row>
    <row r="111" spans="1:4" ht="18.75" hidden="1">
      <c r="A111" s="129" t="s">
        <v>113</v>
      </c>
      <c r="B111" s="235"/>
      <c r="C111" s="235"/>
      <c r="D111" s="234">
        <f t="shared" si="2"/>
        <v>0</v>
      </c>
    </row>
    <row r="112" spans="1:4" ht="18.75">
      <c r="A112" s="129" t="s">
        <v>37</v>
      </c>
      <c r="B112" s="234">
        <v>65</v>
      </c>
      <c r="C112" s="234">
        <v>12000</v>
      </c>
      <c r="D112" s="234">
        <f t="shared" si="2"/>
        <v>780000</v>
      </c>
    </row>
    <row r="113" spans="1:4" ht="18.75" hidden="1">
      <c r="A113" s="129" t="s">
        <v>115</v>
      </c>
      <c r="B113" s="235"/>
      <c r="C113" s="235"/>
      <c r="D113" s="234">
        <f t="shared" si="2"/>
        <v>0</v>
      </c>
    </row>
    <row r="114" spans="1:4" ht="18.75">
      <c r="A114" s="129" t="s">
        <v>114</v>
      </c>
      <c r="B114" s="235">
        <v>0.5</v>
      </c>
      <c r="C114" s="235">
        <v>70000</v>
      </c>
      <c r="D114" s="234">
        <f t="shared" si="2"/>
        <v>35000</v>
      </c>
    </row>
    <row r="115" spans="1:4" ht="18.75">
      <c r="A115" s="92" t="s">
        <v>57</v>
      </c>
      <c r="B115" s="234">
        <v>29</v>
      </c>
      <c r="C115" s="234">
        <v>7000</v>
      </c>
      <c r="D115" s="234">
        <f t="shared" si="2"/>
        <v>203000</v>
      </c>
    </row>
    <row r="116" spans="1:4" ht="18.75" hidden="1">
      <c r="A116" s="129" t="s">
        <v>118</v>
      </c>
      <c r="B116" s="234"/>
      <c r="C116" s="234"/>
      <c r="D116" s="234">
        <f t="shared" si="2"/>
        <v>0</v>
      </c>
    </row>
    <row r="117" spans="1:4" ht="18.75" hidden="1">
      <c r="A117" s="128" t="s">
        <v>119</v>
      </c>
      <c r="B117" s="234"/>
      <c r="C117" s="234"/>
      <c r="D117" s="234">
        <f t="shared" si="2"/>
        <v>0</v>
      </c>
    </row>
    <row r="118" spans="1:4" ht="18.75" hidden="1">
      <c r="A118" s="129" t="s">
        <v>120</v>
      </c>
      <c r="B118" s="234"/>
      <c r="C118" s="234"/>
      <c r="D118" s="234">
        <f t="shared" si="2"/>
        <v>0</v>
      </c>
    </row>
    <row r="119" spans="1:4" ht="18.75" hidden="1">
      <c r="A119" s="129" t="s">
        <v>121</v>
      </c>
      <c r="B119" s="234"/>
      <c r="C119" s="234"/>
      <c r="D119" s="234">
        <f t="shared" si="2"/>
        <v>0</v>
      </c>
    </row>
    <row r="120" spans="1:4" ht="18.75" hidden="1">
      <c r="A120" s="129" t="s">
        <v>122</v>
      </c>
      <c r="B120" s="234"/>
      <c r="C120" s="234"/>
      <c r="D120" s="234">
        <f t="shared" si="2"/>
        <v>0</v>
      </c>
    </row>
    <row r="121" spans="1:4" ht="18.75">
      <c r="A121" s="129" t="s">
        <v>199</v>
      </c>
      <c r="B121" s="234">
        <v>211</v>
      </c>
      <c r="C121" s="234">
        <v>6000</v>
      </c>
      <c r="D121" s="234">
        <f t="shared" si="2"/>
        <v>1266000</v>
      </c>
    </row>
    <row r="122" spans="1:4" ht="18.75" hidden="1">
      <c r="A122" s="129" t="s">
        <v>124</v>
      </c>
      <c r="B122" s="234"/>
      <c r="C122" s="234"/>
      <c r="D122" s="234">
        <f t="shared" si="2"/>
        <v>0</v>
      </c>
    </row>
    <row r="123" spans="1:4" ht="18.75" hidden="1">
      <c r="A123" s="83" t="s">
        <v>125</v>
      </c>
      <c r="B123" s="234"/>
      <c r="C123" s="234"/>
      <c r="D123" s="234">
        <f t="shared" si="2"/>
        <v>0</v>
      </c>
    </row>
    <row r="124" spans="1:4" ht="18.75" hidden="1">
      <c r="A124" s="97" t="s">
        <v>126</v>
      </c>
      <c r="B124" s="234"/>
      <c r="C124" s="234"/>
      <c r="D124" s="234">
        <f t="shared" si="2"/>
        <v>0</v>
      </c>
    </row>
    <row r="125" spans="1:4" ht="18.75" hidden="1">
      <c r="A125" s="105" t="s">
        <v>127</v>
      </c>
      <c r="B125" s="234"/>
      <c r="C125" s="234"/>
      <c r="D125" s="234">
        <f t="shared" si="2"/>
        <v>0</v>
      </c>
    </row>
    <row r="126" spans="1:4" ht="18.75">
      <c r="A126" s="129" t="s">
        <v>201</v>
      </c>
      <c r="B126" s="234">
        <v>189</v>
      </c>
      <c r="C126" s="234">
        <v>6000</v>
      </c>
      <c r="D126" s="234">
        <f t="shared" si="2"/>
        <v>1134000</v>
      </c>
    </row>
    <row r="127" spans="1:4" ht="18.75" hidden="1">
      <c r="A127" s="128" t="s">
        <v>129</v>
      </c>
      <c r="B127" s="235"/>
      <c r="C127" s="235"/>
      <c r="D127" s="234">
        <f t="shared" si="2"/>
        <v>0</v>
      </c>
    </row>
    <row r="128" spans="1:4" ht="18.75" hidden="1">
      <c r="A128" s="128" t="s">
        <v>130</v>
      </c>
      <c r="B128" s="235"/>
      <c r="C128" s="235"/>
      <c r="D128" s="234">
        <f t="shared" si="2"/>
        <v>0</v>
      </c>
    </row>
    <row r="129" spans="1:4" ht="18.75" hidden="1">
      <c r="A129" s="128" t="s">
        <v>131</v>
      </c>
      <c r="B129" s="235"/>
      <c r="C129" s="235"/>
      <c r="D129" s="234">
        <f t="shared" si="2"/>
        <v>0</v>
      </c>
    </row>
    <row r="130" spans="1:4" ht="18.75" hidden="1">
      <c r="A130" s="128" t="s">
        <v>132</v>
      </c>
      <c r="B130" s="239"/>
      <c r="C130" s="239"/>
      <c r="D130" s="234">
        <f t="shared" si="2"/>
        <v>0</v>
      </c>
    </row>
    <row r="131" spans="1:4" ht="18.75" hidden="1">
      <c r="A131" s="129" t="s">
        <v>133</v>
      </c>
      <c r="B131" s="235"/>
      <c r="C131" s="235"/>
      <c r="D131" s="234">
        <f t="shared" si="2"/>
        <v>0</v>
      </c>
    </row>
    <row r="132" spans="1:4" ht="18.75" hidden="1">
      <c r="A132" s="92" t="s">
        <v>134</v>
      </c>
      <c r="B132" s="234"/>
      <c r="C132" s="234"/>
      <c r="D132" s="234">
        <f t="shared" si="2"/>
        <v>0</v>
      </c>
    </row>
    <row r="133" spans="1:4" ht="18.75" hidden="1">
      <c r="A133" s="92" t="s">
        <v>135</v>
      </c>
      <c r="B133" s="234"/>
      <c r="C133" s="234"/>
      <c r="D133" s="234">
        <f t="shared" si="2"/>
        <v>0</v>
      </c>
    </row>
    <row r="134" spans="1:4" ht="18.75" hidden="1">
      <c r="A134" s="92" t="s">
        <v>136</v>
      </c>
      <c r="B134" s="234"/>
      <c r="C134" s="234"/>
      <c r="D134" s="234">
        <f t="shared" si="2"/>
        <v>0</v>
      </c>
    </row>
    <row r="135" spans="1:4" ht="18.75" hidden="1">
      <c r="A135" s="129" t="s">
        <v>137</v>
      </c>
      <c r="B135" s="234"/>
      <c r="C135" s="234"/>
      <c r="D135" s="234">
        <f t="shared" si="2"/>
        <v>0</v>
      </c>
    </row>
    <row r="136" spans="1:4" ht="18.75" hidden="1">
      <c r="A136" s="129" t="s">
        <v>138</v>
      </c>
      <c r="B136" s="234"/>
      <c r="C136" s="234"/>
      <c r="D136" s="234">
        <f t="shared" si="2"/>
        <v>0</v>
      </c>
    </row>
    <row r="137" spans="1:4" ht="18.75" hidden="1">
      <c r="A137" s="92" t="s">
        <v>139</v>
      </c>
      <c r="B137" s="234"/>
      <c r="C137" s="234"/>
      <c r="D137" s="234">
        <f t="shared" si="2"/>
        <v>0</v>
      </c>
    </row>
    <row r="138" spans="1:4" ht="18.75" hidden="1">
      <c r="A138" s="129" t="s">
        <v>140</v>
      </c>
      <c r="B138" s="235"/>
      <c r="C138" s="235"/>
      <c r="D138" s="234">
        <f t="shared" si="2"/>
        <v>0</v>
      </c>
    </row>
    <row r="139" spans="1:4" ht="18.75" hidden="1">
      <c r="A139" s="129" t="s">
        <v>141</v>
      </c>
      <c r="B139" s="235"/>
      <c r="C139" s="235"/>
      <c r="D139" s="234">
        <f t="shared" si="2"/>
        <v>0</v>
      </c>
    </row>
    <row r="140" spans="1:4" ht="18.75" hidden="1">
      <c r="A140" s="128" t="s">
        <v>142</v>
      </c>
      <c r="B140" s="235"/>
      <c r="C140" s="235"/>
      <c r="D140" s="234">
        <f t="shared" si="2"/>
        <v>0</v>
      </c>
    </row>
    <row r="141" spans="1:4" ht="18.75">
      <c r="A141" s="129" t="s">
        <v>202</v>
      </c>
      <c r="B141" s="234">
        <v>64</v>
      </c>
      <c r="C141" s="234">
        <v>11000</v>
      </c>
      <c r="D141" s="234">
        <f t="shared" si="2"/>
        <v>704000</v>
      </c>
    </row>
    <row r="142" spans="1:4" ht="18.75" hidden="1">
      <c r="A142" s="97" t="s">
        <v>144</v>
      </c>
      <c r="B142" s="234"/>
      <c r="C142" s="234"/>
      <c r="D142" s="234">
        <f t="shared" si="2"/>
        <v>0</v>
      </c>
    </row>
    <row r="143" spans="1:4" ht="18.75" hidden="1">
      <c r="A143" s="128" t="s">
        <v>145</v>
      </c>
      <c r="B143" s="234"/>
      <c r="C143" s="234"/>
      <c r="D143" s="234">
        <f t="shared" si="2"/>
        <v>0</v>
      </c>
    </row>
    <row r="144" spans="1:4" ht="18.75">
      <c r="A144" s="128" t="s">
        <v>182</v>
      </c>
      <c r="B144" s="234">
        <f>80+80+140</f>
        <v>300</v>
      </c>
      <c r="C144" s="234">
        <v>23000</v>
      </c>
      <c r="D144" s="234">
        <f t="shared" si="2"/>
        <v>6900000</v>
      </c>
    </row>
    <row r="145" spans="1:4" ht="18.75" hidden="1">
      <c r="A145" s="93" t="s">
        <v>147</v>
      </c>
      <c r="B145" s="234"/>
      <c r="C145" s="234"/>
      <c r="D145" s="234">
        <f t="shared" si="2"/>
        <v>0</v>
      </c>
    </row>
    <row r="146" spans="1:4" ht="18.75" hidden="1">
      <c r="A146" s="93" t="s">
        <v>148</v>
      </c>
      <c r="B146" s="234"/>
      <c r="C146" s="234"/>
      <c r="D146" s="234">
        <f t="shared" si="2"/>
        <v>0</v>
      </c>
    </row>
    <row r="147" spans="1:4" ht="18.75">
      <c r="A147" s="129" t="s">
        <v>183</v>
      </c>
      <c r="B147" s="234">
        <v>30</v>
      </c>
      <c r="C147" s="234">
        <v>6900</v>
      </c>
      <c r="D147" s="234">
        <f t="shared" si="2"/>
        <v>207000</v>
      </c>
    </row>
    <row r="148" spans="1:4" ht="18.75" hidden="1">
      <c r="A148" s="129" t="s">
        <v>150</v>
      </c>
      <c r="B148" s="234"/>
      <c r="C148" s="234"/>
      <c r="D148" s="234">
        <f t="shared" si="2"/>
        <v>0</v>
      </c>
    </row>
    <row r="149" spans="1:4" ht="18.75" hidden="1">
      <c r="A149" s="129" t="s">
        <v>151</v>
      </c>
      <c r="B149" s="234"/>
      <c r="C149" s="234"/>
      <c r="D149" s="234">
        <f t="shared" si="2"/>
        <v>0</v>
      </c>
    </row>
    <row r="150" spans="1:4" ht="18.75" hidden="1">
      <c r="A150" s="92" t="s">
        <v>152</v>
      </c>
      <c r="B150" s="234"/>
      <c r="C150" s="234"/>
      <c r="D150" s="234">
        <f t="shared" si="2"/>
        <v>0</v>
      </c>
    </row>
    <row r="151" spans="1:4" ht="18.75" hidden="1">
      <c r="A151" s="92" t="s">
        <v>153</v>
      </c>
      <c r="B151" s="234"/>
      <c r="C151" s="234"/>
      <c r="D151" s="234">
        <f t="shared" ref="D151:D214" si="3">B151*C151</f>
        <v>0</v>
      </c>
    </row>
    <row r="152" spans="1:4" ht="18.75" hidden="1">
      <c r="A152" s="92" t="s">
        <v>154</v>
      </c>
      <c r="B152" s="234"/>
      <c r="C152" s="234"/>
      <c r="D152" s="234">
        <f t="shared" si="3"/>
        <v>0</v>
      </c>
    </row>
    <row r="153" spans="1:4" ht="18.75" hidden="1">
      <c r="A153" s="129" t="s">
        <v>155</v>
      </c>
      <c r="B153" s="234"/>
      <c r="C153" s="234"/>
      <c r="D153" s="234">
        <f t="shared" si="3"/>
        <v>0</v>
      </c>
    </row>
    <row r="154" spans="1:4" ht="18.75" hidden="1">
      <c r="A154" s="83" t="s">
        <v>156</v>
      </c>
      <c r="B154" s="234"/>
      <c r="C154" s="234"/>
      <c r="D154" s="234">
        <f t="shared" si="3"/>
        <v>0</v>
      </c>
    </row>
    <row r="155" spans="1:4" ht="18.75" hidden="1">
      <c r="A155" s="129" t="s">
        <v>157</v>
      </c>
      <c r="B155" s="234"/>
      <c r="C155" s="234"/>
      <c r="D155" s="234">
        <f t="shared" si="3"/>
        <v>0</v>
      </c>
    </row>
    <row r="156" spans="1:4" ht="18.75" hidden="1">
      <c r="A156" s="129" t="s">
        <v>158</v>
      </c>
      <c r="B156" s="234"/>
      <c r="C156" s="234"/>
      <c r="D156" s="234">
        <f t="shared" si="3"/>
        <v>0</v>
      </c>
    </row>
    <row r="157" spans="1:4" ht="18.75" hidden="1">
      <c r="A157" s="140" t="s">
        <v>159</v>
      </c>
      <c r="B157" s="234"/>
      <c r="C157" s="234"/>
      <c r="D157" s="234">
        <f t="shared" si="3"/>
        <v>0</v>
      </c>
    </row>
    <row r="158" spans="1:4" ht="18.75" hidden="1">
      <c r="A158" s="129" t="s">
        <v>160</v>
      </c>
      <c r="B158" s="234"/>
      <c r="C158" s="234"/>
      <c r="D158" s="234">
        <f t="shared" si="3"/>
        <v>0</v>
      </c>
    </row>
    <row r="159" spans="1:4" ht="18.75" hidden="1">
      <c r="A159" s="89" t="s">
        <v>161</v>
      </c>
      <c r="B159" s="234"/>
      <c r="C159" s="234"/>
      <c r="D159" s="234">
        <f t="shared" si="3"/>
        <v>0</v>
      </c>
    </row>
    <row r="160" spans="1:4" ht="18.75" hidden="1">
      <c r="A160" s="129" t="s">
        <v>162</v>
      </c>
      <c r="B160" s="234"/>
      <c r="C160" s="234"/>
      <c r="D160" s="234">
        <f t="shared" si="3"/>
        <v>0</v>
      </c>
    </row>
    <row r="161" spans="1:4" ht="18.75" hidden="1">
      <c r="A161" s="129" t="s">
        <v>163</v>
      </c>
      <c r="B161" s="234"/>
      <c r="C161" s="234"/>
      <c r="D161" s="234">
        <f t="shared" si="3"/>
        <v>0</v>
      </c>
    </row>
    <row r="162" spans="1:4" ht="18.75" hidden="1">
      <c r="A162" s="129" t="s">
        <v>164</v>
      </c>
      <c r="B162" s="234"/>
      <c r="C162" s="234"/>
      <c r="D162" s="234">
        <f t="shared" si="3"/>
        <v>0</v>
      </c>
    </row>
    <row r="163" spans="1:4" ht="18.75" hidden="1">
      <c r="A163" s="129" t="s">
        <v>165</v>
      </c>
      <c r="B163" s="234"/>
      <c r="C163" s="234"/>
      <c r="D163" s="234">
        <f t="shared" si="3"/>
        <v>0</v>
      </c>
    </row>
    <row r="164" spans="1:4" ht="18.75" hidden="1">
      <c r="A164" s="129" t="s">
        <v>166</v>
      </c>
      <c r="B164" s="234"/>
      <c r="C164" s="234"/>
      <c r="D164" s="234">
        <f t="shared" si="3"/>
        <v>0</v>
      </c>
    </row>
    <row r="165" spans="1:4" ht="18.75" hidden="1">
      <c r="A165" s="92" t="s">
        <v>167</v>
      </c>
      <c r="B165" s="234"/>
      <c r="C165" s="234"/>
      <c r="D165" s="234">
        <f t="shared" si="3"/>
        <v>0</v>
      </c>
    </row>
    <row r="166" spans="1:4" ht="18.75">
      <c r="A166" s="92" t="s">
        <v>305</v>
      </c>
      <c r="B166" s="234">
        <v>1200</v>
      </c>
      <c r="C166" s="234">
        <v>26000</v>
      </c>
      <c r="D166" s="234">
        <f t="shared" si="3"/>
        <v>31200000</v>
      </c>
    </row>
    <row r="167" spans="1:4" ht="18.75" hidden="1">
      <c r="A167" s="97" t="s">
        <v>169</v>
      </c>
      <c r="B167" s="234"/>
      <c r="C167" s="234"/>
      <c r="D167" s="234">
        <f t="shared" si="3"/>
        <v>0</v>
      </c>
    </row>
    <row r="168" spans="1:4" ht="18.75">
      <c r="A168" s="92" t="s">
        <v>306</v>
      </c>
      <c r="B168" s="234">
        <v>8</v>
      </c>
      <c r="C168" s="234">
        <v>85000</v>
      </c>
      <c r="D168" s="234">
        <f t="shared" si="3"/>
        <v>680000</v>
      </c>
    </row>
    <row r="169" spans="1:4" ht="18.75">
      <c r="A169" s="129" t="s">
        <v>70</v>
      </c>
      <c r="B169" s="234">
        <f>180+300</f>
        <v>480</v>
      </c>
      <c r="C169" s="234">
        <v>27000</v>
      </c>
      <c r="D169" s="234">
        <f t="shared" si="3"/>
        <v>12960000</v>
      </c>
    </row>
    <row r="170" spans="1:4" ht="18.75" hidden="1">
      <c r="A170" s="129" t="s">
        <v>172</v>
      </c>
      <c r="B170" s="234"/>
      <c r="C170" s="234"/>
      <c r="D170" s="234">
        <f t="shared" si="3"/>
        <v>0</v>
      </c>
    </row>
    <row r="171" spans="1:4" ht="18.75" hidden="1">
      <c r="A171" s="97" t="s">
        <v>173</v>
      </c>
      <c r="B171" s="234"/>
      <c r="C171" s="234"/>
      <c r="D171" s="234">
        <f t="shared" si="3"/>
        <v>0</v>
      </c>
    </row>
    <row r="172" spans="1:4" ht="18.75" hidden="1">
      <c r="A172" s="129" t="s">
        <v>174</v>
      </c>
      <c r="B172" s="234"/>
      <c r="C172" s="234"/>
      <c r="D172" s="234">
        <f t="shared" si="3"/>
        <v>0</v>
      </c>
    </row>
    <row r="173" spans="1:4" ht="18.75" hidden="1">
      <c r="A173" s="128" t="s">
        <v>175</v>
      </c>
      <c r="B173" s="234"/>
      <c r="C173" s="234"/>
      <c r="D173" s="234">
        <f t="shared" si="3"/>
        <v>0</v>
      </c>
    </row>
    <row r="174" spans="1:4" ht="18.75" hidden="1">
      <c r="A174" s="129" t="s">
        <v>176</v>
      </c>
      <c r="B174" s="234"/>
      <c r="C174" s="234"/>
      <c r="D174" s="234">
        <f t="shared" si="3"/>
        <v>0</v>
      </c>
    </row>
    <row r="175" spans="1:4" ht="18.75" hidden="1">
      <c r="A175" s="90" t="s">
        <v>177</v>
      </c>
      <c r="B175" s="234"/>
      <c r="C175" s="234"/>
      <c r="D175" s="234">
        <f t="shared" si="3"/>
        <v>0</v>
      </c>
    </row>
    <row r="176" spans="1:4" ht="18.75" hidden="1">
      <c r="A176" s="90" t="s">
        <v>178</v>
      </c>
      <c r="B176" s="234"/>
      <c r="C176" s="234"/>
      <c r="D176" s="234">
        <f t="shared" si="3"/>
        <v>0</v>
      </c>
    </row>
    <row r="177" spans="1:4" ht="18.75" hidden="1">
      <c r="A177" s="83" t="s">
        <v>179</v>
      </c>
      <c r="B177" s="234"/>
      <c r="C177" s="234"/>
      <c r="D177" s="234">
        <f t="shared" si="3"/>
        <v>0</v>
      </c>
    </row>
    <row r="178" spans="1:4" ht="18.75" hidden="1">
      <c r="A178" s="128" t="s">
        <v>180</v>
      </c>
      <c r="B178" s="234"/>
      <c r="C178" s="234"/>
      <c r="D178" s="234">
        <f t="shared" si="3"/>
        <v>0</v>
      </c>
    </row>
    <row r="179" spans="1:4" ht="18.75" hidden="1">
      <c r="A179" s="128" t="s">
        <v>181</v>
      </c>
      <c r="B179" s="234"/>
      <c r="C179" s="234"/>
      <c r="D179" s="234">
        <f t="shared" si="3"/>
        <v>0</v>
      </c>
    </row>
    <row r="180" spans="1:4" ht="18.75">
      <c r="A180" s="128" t="s">
        <v>71</v>
      </c>
      <c r="B180" s="234">
        <f>100+40+50+100</f>
        <v>290</v>
      </c>
      <c r="C180" s="234">
        <v>26000</v>
      </c>
      <c r="D180" s="234">
        <f t="shared" si="3"/>
        <v>7540000</v>
      </c>
    </row>
    <row r="181" spans="1:4" ht="18.75">
      <c r="A181" s="129" t="s">
        <v>146</v>
      </c>
      <c r="B181" s="234">
        <f>80+30+400+20</f>
        <v>530</v>
      </c>
      <c r="C181" s="234">
        <v>18000</v>
      </c>
      <c r="D181" s="234">
        <f t="shared" si="3"/>
        <v>9540000</v>
      </c>
    </row>
    <row r="182" spans="1:4" ht="18.75" hidden="1">
      <c r="A182" s="128" t="s">
        <v>184</v>
      </c>
      <c r="B182" s="234"/>
      <c r="C182" s="234"/>
      <c r="D182" s="234">
        <f t="shared" si="3"/>
        <v>0</v>
      </c>
    </row>
    <row r="183" spans="1:4" ht="18.75" hidden="1">
      <c r="A183" s="128" t="s">
        <v>185</v>
      </c>
      <c r="B183" s="234"/>
      <c r="C183" s="234"/>
      <c r="D183" s="234">
        <f t="shared" si="3"/>
        <v>0</v>
      </c>
    </row>
    <row r="184" spans="1:4" ht="18.75" hidden="1">
      <c r="A184" s="128" t="s">
        <v>186</v>
      </c>
      <c r="B184" s="234"/>
      <c r="C184" s="234"/>
      <c r="D184" s="234">
        <f t="shared" si="3"/>
        <v>0</v>
      </c>
    </row>
    <row r="185" spans="1:4" ht="18.75" hidden="1">
      <c r="A185" s="129" t="s">
        <v>187</v>
      </c>
      <c r="B185" s="234"/>
      <c r="C185" s="234"/>
      <c r="D185" s="234">
        <f t="shared" si="3"/>
        <v>0</v>
      </c>
    </row>
    <row r="186" spans="1:4" ht="18.75">
      <c r="A186" s="129" t="s">
        <v>188</v>
      </c>
      <c r="B186" s="234">
        <v>13</v>
      </c>
      <c r="C186" s="234">
        <v>12000</v>
      </c>
      <c r="D186" s="234">
        <f t="shared" si="3"/>
        <v>156000</v>
      </c>
    </row>
    <row r="187" spans="1:4" ht="18.75" hidden="1">
      <c r="A187" s="129" t="s">
        <v>189</v>
      </c>
      <c r="B187" s="234"/>
      <c r="C187" s="234"/>
      <c r="D187" s="234">
        <f t="shared" si="3"/>
        <v>0</v>
      </c>
    </row>
    <row r="188" spans="1:4" ht="18.75" hidden="1">
      <c r="A188" s="129" t="s">
        <v>190</v>
      </c>
      <c r="B188" s="234"/>
      <c r="C188" s="234"/>
      <c r="D188" s="234">
        <f t="shared" si="3"/>
        <v>0</v>
      </c>
    </row>
    <row r="189" spans="1:4" ht="18.75" hidden="1">
      <c r="A189" s="129" t="s">
        <v>191</v>
      </c>
      <c r="B189" s="234"/>
      <c r="C189" s="234"/>
      <c r="D189" s="234">
        <f t="shared" si="3"/>
        <v>0</v>
      </c>
    </row>
    <row r="190" spans="1:4" ht="18.75" hidden="1">
      <c r="A190" s="129" t="s">
        <v>192</v>
      </c>
      <c r="B190" s="234"/>
      <c r="C190" s="234"/>
      <c r="D190" s="234">
        <f t="shared" si="3"/>
        <v>0</v>
      </c>
    </row>
    <row r="191" spans="1:4" ht="18.75" hidden="1">
      <c r="A191" s="129" t="s">
        <v>193</v>
      </c>
      <c r="B191" s="234"/>
      <c r="C191" s="234"/>
      <c r="D191" s="234">
        <f t="shared" si="3"/>
        <v>0</v>
      </c>
    </row>
    <row r="192" spans="1:4" ht="18.75" hidden="1">
      <c r="A192" s="129" t="s">
        <v>194</v>
      </c>
      <c r="B192" s="234"/>
      <c r="C192" s="234"/>
      <c r="D192" s="234">
        <f t="shared" si="3"/>
        <v>0</v>
      </c>
    </row>
    <row r="193" spans="1:4" ht="18.75" hidden="1">
      <c r="A193" s="90" t="s">
        <v>195</v>
      </c>
      <c r="B193" s="234"/>
      <c r="C193" s="234"/>
      <c r="D193" s="234">
        <f t="shared" si="3"/>
        <v>0</v>
      </c>
    </row>
    <row r="194" spans="1:4" ht="18.75" hidden="1">
      <c r="A194" s="136" t="s">
        <v>196</v>
      </c>
      <c r="B194" s="234"/>
      <c r="C194" s="234"/>
      <c r="D194" s="234">
        <f t="shared" si="3"/>
        <v>0</v>
      </c>
    </row>
    <row r="195" spans="1:4" ht="18.75" hidden="1">
      <c r="A195" s="129" t="s">
        <v>197</v>
      </c>
      <c r="B195" s="234"/>
      <c r="C195" s="234"/>
      <c r="D195" s="234">
        <f t="shared" si="3"/>
        <v>0</v>
      </c>
    </row>
    <row r="196" spans="1:4" ht="18.75" hidden="1">
      <c r="A196" s="136" t="s">
        <v>198</v>
      </c>
      <c r="B196" s="234"/>
      <c r="C196" s="234"/>
      <c r="D196" s="234">
        <f t="shared" si="3"/>
        <v>0</v>
      </c>
    </row>
    <row r="197" spans="1:4" ht="18.75">
      <c r="A197" s="129" t="s">
        <v>42</v>
      </c>
      <c r="B197" s="234">
        <v>20</v>
      </c>
      <c r="C197" s="234">
        <v>24000</v>
      </c>
      <c r="D197" s="234">
        <f t="shared" si="3"/>
        <v>480000</v>
      </c>
    </row>
    <row r="198" spans="1:4" ht="18.75" hidden="1">
      <c r="A198" s="128" t="s">
        <v>200</v>
      </c>
      <c r="B198" s="234"/>
      <c r="C198" s="234"/>
      <c r="D198" s="234">
        <f t="shared" si="3"/>
        <v>0</v>
      </c>
    </row>
    <row r="199" spans="1:4" ht="18.75">
      <c r="A199" s="129" t="s">
        <v>45</v>
      </c>
      <c r="B199" s="234">
        <v>170</v>
      </c>
      <c r="C199" s="234">
        <v>15000</v>
      </c>
      <c r="D199" s="234">
        <f t="shared" si="3"/>
        <v>2550000</v>
      </c>
    </row>
    <row r="200" spans="1:4" ht="18.75">
      <c r="A200" s="129" t="s">
        <v>46</v>
      </c>
      <c r="B200" s="234">
        <v>60</v>
      </c>
      <c r="C200" s="234">
        <v>15000</v>
      </c>
      <c r="D200" s="234">
        <f t="shared" si="3"/>
        <v>900000</v>
      </c>
    </row>
    <row r="201" spans="1:4" ht="18.75" hidden="1">
      <c r="A201" s="129" t="s">
        <v>203</v>
      </c>
      <c r="B201" s="234"/>
      <c r="C201" s="234"/>
      <c r="D201" s="234">
        <f t="shared" si="3"/>
        <v>0</v>
      </c>
    </row>
    <row r="202" spans="1:4" ht="18.75" hidden="1">
      <c r="A202" s="89" t="s">
        <v>204</v>
      </c>
      <c r="B202" s="234"/>
      <c r="C202" s="234"/>
      <c r="D202" s="234">
        <f t="shared" si="3"/>
        <v>0</v>
      </c>
    </row>
    <row r="203" spans="1:4" ht="18.75" hidden="1">
      <c r="A203" s="128" t="s">
        <v>205</v>
      </c>
      <c r="B203" s="234"/>
      <c r="C203" s="234"/>
      <c r="D203" s="234">
        <f t="shared" si="3"/>
        <v>0</v>
      </c>
    </row>
    <row r="204" spans="1:4" ht="18.75">
      <c r="A204" s="129" t="s">
        <v>25</v>
      </c>
      <c r="B204" s="234">
        <v>120</v>
      </c>
      <c r="C204" s="234">
        <v>33000</v>
      </c>
      <c r="D204" s="234">
        <f t="shared" si="3"/>
        <v>3960000</v>
      </c>
    </row>
    <row r="205" spans="1:4" ht="18.75" hidden="1">
      <c r="A205" s="83" t="s">
        <v>207</v>
      </c>
      <c r="B205" s="234"/>
      <c r="C205" s="234"/>
      <c r="D205" s="234">
        <f t="shared" si="3"/>
        <v>0</v>
      </c>
    </row>
    <row r="206" spans="1:4" ht="18.75" hidden="1">
      <c r="A206" s="83" t="s">
        <v>208</v>
      </c>
      <c r="B206" s="234"/>
      <c r="C206" s="234"/>
      <c r="D206" s="234">
        <f t="shared" si="3"/>
        <v>0</v>
      </c>
    </row>
    <row r="207" spans="1:4" ht="18.75" hidden="1">
      <c r="A207" s="83" t="s">
        <v>209</v>
      </c>
      <c r="B207" s="234"/>
      <c r="C207" s="234"/>
      <c r="D207" s="234">
        <f t="shared" si="3"/>
        <v>0</v>
      </c>
    </row>
    <row r="208" spans="1:4" ht="18.75" hidden="1">
      <c r="A208" s="83" t="s">
        <v>210</v>
      </c>
      <c r="B208" s="234"/>
      <c r="C208" s="234"/>
      <c r="D208" s="234">
        <f t="shared" si="3"/>
        <v>0</v>
      </c>
    </row>
    <row r="209" spans="1:4" ht="18.75" hidden="1">
      <c r="A209" s="129" t="s">
        <v>211</v>
      </c>
      <c r="B209" s="234"/>
      <c r="C209" s="234"/>
      <c r="D209" s="234">
        <f t="shared" si="3"/>
        <v>0</v>
      </c>
    </row>
    <row r="210" spans="1:4" ht="18.75" hidden="1">
      <c r="A210" s="129" t="s">
        <v>212</v>
      </c>
      <c r="B210" s="234"/>
      <c r="C210" s="234"/>
      <c r="D210" s="234">
        <f t="shared" si="3"/>
        <v>0</v>
      </c>
    </row>
    <row r="211" spans="1:4" ht="18.75" hidden="1">
      <c r="A211" s="129" t="s">
        <v>213</v>
      </c>
      <c r="B211" s="234"/>
      <c r="C211" s="234"/>
      <c r="D211" s="234">
        <f t="shared" si="3"/>
        <v>0</v>
      </c>
    </row>
    <row r="212" spans="1:4" ht="18.75" hidden="1">
      <c r="A212" s="129" t="s">
        <v>214</v>
      </c>
      <c r="B212" s="234"/>
      <c r="C212" s="234"/>
      <c r="D212" s="234">
        <f t="shared" si="3"/>
        <v>0</v>
      </c>
    </row>
    <row r="213" spans="1:4" ht="18.75" hidden="1">
      <c r="A213" s="128" t="s">
        <v>215</v>
      </c>
      <c r="B213" s="234"/>
      <c r="C213" s="234"/>
      <c r="D213" s="234">
        <f t="shared" si="3"/>
        <v>0</v>
      </c>
    </row>
    <row r="214" spans="1:4" ht="18.75" hidden="1">
      <c r="A214" s="128" t="s">
        <v>216</v>
      </c>
      <c r="B214" s="234"/>
      <c r="C214" s="234"/>
      <c r="D214" s="234">
        <f t="shared" si="3"/>
        <v>0</v>
      </c>
    </row>
    <row r="215" spans="1:4" ht="18.75" hidden="1">
      <c r="A215" s="129" t="s">
        <v>217</v>
      </c>
      <c r="B215" s="234"/>
      <c r="C215" s="234"/>
      <c r="D215" s="234">
        <f t="shared" ref="D215:D278" si="4">B215*C215</f>
        <v>0</v>
      </c>
    </row>
    <row r="216" spans="1:4" ht="18.75" hidden="1">
      <c r="A216" s="129" t="s">
        <v>218</v>
      </c>
      <c r="B216" s="234"/>
      <c r="C216" s="234"/>
      <c r="D216" s="234">
        <f t="shared" si="4"/>
        <v>0</v>
      </c>
    </row>
    <row r="217" spans="1:4" ht="18.75" hidden="1">
      <c r="A217" s="129" t="s">
        <v>219</v>
      </c>
      <c r="B217" s="234"/>
      <c r="C217" s="234"/>
      <c r="D217" s="234">
        <f t="shared" si="4"/>
        <v>0</v>
      </c>
    </row>
    <row r="218" spans="1:4" ht="18.75" hidden="1">
      <c r="A218" s="83" t="s">
        <v>220</v>
      </c>
      <c r="B218" s="234"/>
      <c r="C218" s="234"/>
      <c r="D218" s="234">
        <f t="shared" si="4"/>
        <v>0</v>
      </c>
    </row>
    <row r="219" spans="1:4" ht="18.75" hidden="1">
      <c r="A219" s="129" t="s">
        <v>221</v>
      </c>
      <c r="B219" s="234"/>
      <c r="C219" s="234"/>
      <c r="D219" s="234">
        <f t="shared" si="4"/>
        <v>0</v>
      </c>
    </row>
    <row r="220" spans="1:4" ht="18.75" hidden="1">
      <c r="A220" s="83" t="s">
        <v>222</v>
      </c>
      <c r="B220" s="234"/>
      <c r="C220" s="234"/>
      <c r="D220" s="234">
        <f t="shared" si="4"/>
        <v>0</v>
      </c>
    </row>
    <row r="221" spans="1:4" ht="18.75" hidden="1">
      <c r="A221" s="129" t="s">
        <v>223</v>
      </c>
      <c r="B221" s="234"/>
      <c r="C221" s="234"/>
      <c r="D221" s="234">
        <f t="shared" si="4"/>
        <v>0</v>
      </c>
    </row>
    <row r="222" spans="1:4" ht="18.75" hidden="1">
      <c r="A222" s="129" t="s">
        <v>224</v>
      </c>
      <c r="B222" s="234"/>
      <c r="C222" s="234"/>
      <c r="D222" s="234">
        <f t="shared" si="4"/>
        <v>0</v>
      </c>
    </row>
    <row r="223" spans="1:4" ht="18.75" hidden="1">
      <c r="A223" s="129" t="s">
        <v>225</v>
      </c>
      <c r="B223" s="234"/>
      <c r="C223" s="234"/>
      <c r="D223" s="234">
        <f t="shared" si="4"/>
        <v>0</v>
      </c>
    </row>
    <row r="224" spans="1:4" ht="18.75" hidden="1">
      <c r="A224" s="129" t="s">
        <v>226</v>
      </c>
      <c r="B224" s="234"/>
      <c r="C224" s="234"/>
      <c r="D224" s="234">
        <f t="shared" si="4"/>
        <v>0</v>
      </c>
    </row>
    <row r="225" spans="1:4" ht="18.75" hidden="1">
      <c r="A225" s="92" t="s">
        <v>227</v>
      </c>
      <c r="B225" s="234"/>
      <c r="C225" s="234"/>
      <c r="D225" s="234">
        <f t="shared" si="4"/>
        <v>0</v>
      </c>
    </row>
    <row r="226" spans="1:4" ht="18.75" hidden="1">
      <c r="A226" s="128" t="s">
        <v>228</v>
      </c>
      <c r="B226" s="234"/>
      <c r="C226" s="234"/>
      <c r="D226" s="234">
        <f t="shared" si="4"/>
        <v>0</v>
      </c>
    </row>
    <row r="227" spans="1:4" ht="18.75" hidden="1">
      <c r="A227" s="83" t="s">
        <v>229</v>
      </c>
      <c r="B227" s="234"/>
      <c r="C227" s="234"/>
      <c r="D227" s="234">
        <f t="shared" si="4"/>
        <v>0</v>
      </c>
    </row>
    <row r="228" spans="1:4" ht="18.75">
      <c r="A228" s="129" t="s">
        <v>26</v>
      </c>
      <c r="B228" s="234">
        <v>23</v>
      </c>
      <c r="C228" s="234">
        <v>23000</v>
      </c>
      <c r="D228" s="234">
        <f t="shared" si="4"/>
        <v>529000</v>
      </c>
    </row>
    <row r="229" spans="1:4" ht="18.75" hidden="1">
      <c r="A229" s="129" t="s">
        <v>231</v>
      </c>
      <c r="B229" s="234"/>
      <c r="C229" s="234"/>
      <c r="D229" s="234">
        <f t="shared" si="4"/>
        <v>0</v>
      </c>
    </row>
    <row r="230" spans="1:4" ht="18.75" hidden="1">
      <c r="A230" s="83" t="s">
        <v>232</v>
      </c>
      <c r="B230" s="235"/>
      <c r="C230" s="235"/>
      <c r="D230" s="234">
        <f t="shared" si="4"/>
        <v>0</v>
      </c>
    </row>
    <row r="231" spans="1:4" ht="18.75" hidden="1">
      <c r="A231" s="83" t="s">
        <v>233</v>
      </c>
      <c r="B231" s="235"/>
      <c r="C231" s="235"/>
      <c r="D231" s="234">
        <f t="shared" si="4"/>
        <v>0</v>
      </c>
    </row>
    <row r="232" spans="1:4" ht="18.75" hidden="1">
      <c r="A232" s="92" t="s">
        <v>234</v>
      </c>
      <c r="B232" s="234"/>
      <c r="C232" s="234"/>
      <c r="D232" s="234">
        <f t="shared" si="4"/>
        <v>0</v>
      </c>
    </row>
    <row r="233" spans="1:4" ht="18.75" hidden="1">
      <c r="A233" s="90" t="s">
        <v>235</v>
      </c>
      <c r="B233" s="234"/>
      <c r="C233" s="234"/>
      <c r="D233" s="234">
        <f t="shared" si="4"/>
        <v>0</v>
      </c>
    </row>
    <row r="234" spans="1:4" ht="18.75" hidden="1">
      <c r="A234" s="90" t="s">
        <v>236</v>
      </c>
      <c r="B234" s="234"/>
      <c r="C234" s="234"/>
      <c r="D234" s="234">
        <f t="shared" si="4"/>
        <v>0</v>
      </c>
    </row>
    <row r="235" spans="1:4" ht="18.75" hidden="1">
      <c r="A235" s="83" t="s">
        <v>237</v>
      </c>
      <c r="B235" s="234"/>
      <c r="C235" s="234"/>
      <c r="D235" s="234">
        <f t="shared" si="4"/>
        <v>0</v>
      </c>
    </row>
    <row r="236" spans="1:4" ht="18.75" hidden="1">
      <c r="A236" s="83" t="s">
        <v>238</v>
      </c>
      <c r="B236" s="234"/>
      <c r="C236" s="234"/>
      <c r="D236" s="234">
        <f t="shared" si="4"/>
        <v>0</v>
      </c>
    </row>
    <row r="237" spans="1:4" ht="18.75">
      <c r="A237" s="129" t="s">
        <v>30</v>
      </c>
      <c r="B237" s="234">
        <v>40</v>
      </c>
      <c r="C237" s="234">
        <v>42000</v>
      </c>
      <c r="D237" s="234">
        <f t="shared" si="4"/>
        <v>1680000</v>
      </c>
    </row>
    <row r="238" spans="1:4" ht="18.75" hidden="1">
      <c r="A238" s="129" t="s">
        <v>240</v>
      </c>
      <c r="B238" s="234"/>
      <c r="C238" s="234"/>
      <c r="D238" s="234">
        <f t="shared" si="4"/>
        <v>0</v>
      </c>
    </row>
    <row r="239" spans="1:4" ht="18.75" hidden="1">
      <c r="A239" s="129" t="s">
        <v>241</v>
      </c>
      <c r="B239" s="234"/>
      <c r="C239" s="234"/>
      <c r="D239" s="234">
        <f t="shared" si="4"/>
        <v>0</v>
      </c>
    </row>
    <row r="240" spans="1:4" ht="18.75" hidden="1">
      <c r="A240" s="92" t="s">
        <v>242</v>
      </c>
      <c r="B240" s="234"/>
      <c r="C240" s="234"/>
      <c r="D240" s="234">
        <f t="shared" si="4"/>
        <v>0</v>
      </c>
    </row>
    <row r="241" spans="1:4" ht="18.75" hidden="1">
      <c r="A241" s="128" t="s">
        <v>243</v>
      </c>
      <c r="B241" s="234"/>
      <c r="C241" s="234"/>
      <c r="D241" s="234">
        <f t="shared" si="4"/>
        <v>0</v>
      </c>
    </row>
    <row r="242" spans="1:4" ht="18.75" hidden="1">
      <c r="A242" s="129" t="s">
        <v>244</v>
      </c>
      <c r="B242" s="234"/>
      <c r="C242" s="234"/>
      <c r="D242" s="234">
        <f t="shared" si="4"/>
        <v>0</v>
      </c>
    </row>
    <row r="243" spans="1:4" ht="18.75" hidden="1">
      <c r="A243" s="129" t="s">
        <v>245</v>
      </c>
      <c r="B243" s="234"/>
      <c r="C243" s="234"/>
      <c r="D243" s="234">
        <f t="shared" si="4"/>
        <v>0</v>
      </c>
    </row>
    <row r="244" spans="1:4" ht="18.75" hidden="1">
      <c r="A244" s="128" t="s">
        <v>246</v>
      </c>
      <c r="B244" s="234"/>
      <c r="C244" s="234"/>
      <c r="D244" s="234">
        <f t="shared" si="4"/>
        <v>0</v>
      </c>
    </row>
    <row r="245" spans="1:4" ht="18.75" hidden="1">
      <c r="A245" s="129" t="s">
        <v>247</v>
      </c>
      <c r="B245" s="234"/>
      <c r="C245" s="234"/>
      <c r="D245" s="234">
        <f t="shared" si="4"/>
        <v>0</v>
      </c>
    </row>
    <row r="246" spans="1:4" ht="18.75" hidden="1">
      <c r="A246" s="129" t="s">
        <v>314</v>
      </c>
      <c r="B246" s="234"/>
      <c r="C246" s="234"/>
      <c r="D246" s="234">
        <f t="shared" si="4"/>
        <v>0</v>
      </c>
    </row>
    <row r="247" spans="1:4" ht="18.75" hidden="1">
      <c r="A247" s="90" t="s">
        <v>248</v>
      </c>
      <c r="B247" s="234"/>
      <c r="C247" s="234"/>
      <c r="D247" s="234">
        <f t="shared" si="4"/>
        <v>0</v>
      </c>
    </row>
    <row r="248" spans="1:4" ht="18.75" hidden="1">
      <c r="A248" s="129" t="s">
        <v>249</v>
      </c>
      <c r="B248" s="234"/>
      <c r="C248" s="234"/>
      <c r="D248" s="234">
        <f t="shared" si="4"/>
        <v>0</v>
      </c>
    </row>
    <row r="249" spans="1:4" ht="18.75" hidden="1">
      <c r="A249" s="129" t="s">
        <v>250</v>
      </c>
      <c r="B249" s="234"/>
      <c r="C249" s="234"/>
      <c r="D249" s="234">
        <f t="shared" si="4"/>
        <v>0</v>
      </c>
    </row>
    <row r="250" spans="1:4" ht="18.75" hidden="1">
      <c r="A250" s="129" t="s">
        <v>251</v>
      </c>
      <c r="B250" s="234"/>
      <c r="C250" s="234"/>
      <c r="D250" s="234">
        <f t="shared" si="4"/>
        <v>0</v>
      </c>
    </row>
    <row r="251" spans="1:4" ht="18.75" hidden="1">
      <c r="A251" s="129" t="s">
        <v>252</v>
      </c>
      <c r="B251" s="234"/>
      <c r="C251" s="234"/>
      <c r="D251" s="234">
        <f t="shared" si="4"/>
        <v>0</v>
      </c>
    </row>
    <row r="252" spans="1:4" ht="18.75" hidden="1">
      <c r="A252" s="90" t="s">
        <v>253</v>
      </c>
      <c r="B252" s="234"/>
      <c r="C252" s="234"/>
      <c r="D252" s="234">
        <f t="shared" si="4"/>
        <v>0</v>
      </c>
    </row>
    <row r="253" spans="1:4" ht="18.75" hidden="1">
      <c r="A253" s="129" t="s">
        <v>254</v>
      </c>
      <c r="B253" s="234"/>
      <c r="C253" s="234"/>
      <c r="D253" s="234">
        <f t="shared" si="4"/>
        <v>0</v>
      </c>
    </row>
    <row r="254" spans="1:4" ht="18.75" hidden="1">
      <c r="A254" s="129" t="s">
        <v>255</v>
      </c>
      <c r="B254" s="234"/>
      <c r="C254" s="234"/>
      <c r="D254" s="234">
        <f t="shared" si="4"/>
        <v>0</v>
      </c>
    </row>
    <row r="255" spans="1:4" ht="18.75" hidden="1">
      <c r="A255" s="90" t="s">
        <v>256</v>
      </c>
      <c r="B255" s="234"/>
      <c r="C255" s="234"/>
      <c r="D255" s="234">
        <f t="shared" si="4"/>
        <v>0</v>
      </c>
    </row>
    <row r="256" spans="1:4" ht="18.75" hidden="1">
      <c r="A256" s="90" t="s">
        <v>257</v>
      </c>
      <c r="B256" s="234"/>
      <c r="C256" s="234"/>
      <c r="D256" s="234">
        <f t="shared" si="4"/>
        <v>0</v>
      </c>
    </row>
    <row r="257" spans="1:4" ht="18.75" hidden="1">
      <c r="A257" s="129" t="s">
        <v>258</v>
      </c>
      <c r="B257" s="234"/>
      <c r="C257" s="234"/>
      <c r="D257" s="234">
        <f t="shared" si="4"/>
        <v>0</v>
      </c>
    </row>
    <row r="258" spans="1:4" ht="18.75" hidden="1">
      <c r="A258" s="129" t="s">
        <v>259</v>
      </c>
      <c r="B258" s="234"/>
      <c r="C258" s="234"/>
      <c r="D258" s="234">
        <f t="shared" si="4"/>
        <v>0</v>
      </c>
    </row>
    <row r="259" spans="1:4" ht="18.75" hidden="1">
      <c r="A259" s="90" t="s">
        <v>260</v>
      </c>
      <c r="B259" s="234"/>
      <c r="C259" s="234"/>
      <c r="D259" s="234">
        <f t="shared" si="4"/>
        <v>0</v>
      </c>
    </row>
    <row r="260" spans="1:4" ht="18.75" hidden="1">
      <c r="A260" s="129" t="s">
        <v>261</v>
      </c>
      <c r="B260" s="234"/>
      <c r="C260" s="234"/>
      <c r="D260" s="234">
        <f t="shared" si="4"/>
        <v>0</v>
      </c>
    </row>
    <row r="261" spans="1:4" ht="18.75" hidden="1">
      <c r="A261" s="129" t="s">
        <v>262</v>
      </c>
      <c r="B261" s="234"/>
      <c r="C261" s="234"/>
      <c r="D261" s="234">
        <f t="shared" si="4"/>
        <v>0</v>
      </c>
    </row>
    <row r="262" spans="1:4" ht="18.75" hidden="1">
      <c r="A262" s="129" t="s">
        <v>263</v>
      </c>
      <c r="B262" s="234"/>
      <c r="C262" s="234"/>
      <c r="D262" s="234">
        <f t="shared" si="4"/>
        <v>0</v>
      </c>
    </row>
    <row r="263" spans="1:4" ht="18.75" hidden="1">
      <c r="A263" s="129" t="s">
        <v>264</v>
      </c>
      <c r="B263" s="234"/>
      <c r="C263" s="234"/>
      <c r="D263" s="234">
        <f t="shared" si="4"/>
        <v>0</v>
      </c>
    </row>
    <row r="264" spans="1:4" ht="18.75" hidden="1">
      <c r="A264" s="129" t="s">
        <v>265</v>
      </c>
      <c r="B264" s="234"/>
      <c r="C264" s="234"/>
      <c r="D264" s="234">
        <f t="shared" si="4"/>
        <v>0</v>
      </c>
    </row>
    <row r="265" spans="1:4" ht="18.75">
      <c r="A265" s="129" t="s">
        <v>31</v>
      </c>
      <c r="B265" s="234">
        <v>10</v>
      </c>
      <c r="C265" s="234">
        <v>25000</v>
      </c>
      <c r="D265" s="234">
        <f t="shared" si="4"/>
        <v>250000</v>
      </c>
    </row>
    <row r="266" spans="1:4" ht="18.75" hidden="1">
      <c r="A266" s="129" t="s">
        <v>267</v>
      </c>
      <c r="B266" s="234"/>
      <c r="C266" s="234"/>
      <c r="D266" s="234">
        <f t="shared" si="4"/>
        <v>0</v>
      </c>
    </row>
    <row r="267" spans="1:4" ht="18.75" hidden="1">
      <c r="A267" s="129" t="s">
        <v>268</v>
      </c>
      <c r="B267" s="234"/>
      <c r="C267" s="234"/>
      <c r="D267" s="234">
        <f t="shared" si="4"/>
        <v>0</v>
      </c>
    </row>
    <row r="268" spans="1:4" ht="18.75" hidden="1">
      <c r="A268" s="129" t="s">
        <v>269</v>
      </c>
      <c r="B268" s="234"/>
      <c r="C268" s="234"/>
      <c r="D268" s="234">
        <f t="shared" si="4"/>
        <v>0</v>
      </c>
    </row>
    <row r="269" spans="1:4" ht="18.75" hidden="1">
      <c r="A269" s="92" t="s">
        <v>270</v>
      </c>
      <c r="B269" s="234"/>
      <c r="C269" s="234"/>
      <c r="D269" s="234">
        <f t="shared" si="4"/>
        <v>0</v>
      </c>
    </row>
    <row r="270" spans="1:4" ht="18.75" hidden="1">
      <c r="A270" s="129" t="s">
        <v>271</v>
      </c>
      <c r="B270" s="234"/>
      <c r="C270" s="234"/>
      <c r="D270" s="234">
        <f t="shared" si="4"/>
        <v>0</v>
      </c>
    </row>
    <row r="271" spans="1:4" ht="18.75">
      <c r="A271" s="129" t="s">
        <v>34</v>
      </c>
      <c r="B271" s="234">
        <f>60+8+16</f>
        <v>84</v>
      </c>
      <c r="C271" s="234">
        <v>27000</v>
      </c>
      <c r="D271" s="234">
        <f t="shared" si="4"/>
        <v>2268000</v>
      </c>
    </row>
    <row r="272" spans="1:4" ht="18.75" hidden="1">
      <c r="A272" s="129" t="s">
        <v>273</v>
      </c>
      <c r="B272" s="234"/>
      <c r="C272" s="234"/>
      <c r="D272" s="234">
        <f t="shared" si="4"/>
        <v>0</v>
      </c>
    </row>
    <row r="273" spans="1:4" ht="18.75">
      <c r="A273" s="129" t="s">
        <v>239</v>
      </c>
      <c r="B273" s="234">
        <v>7</v>
      </c>
      <c r="C273" s="234">
        <v>19000</v>
      </c>
      <c r="D273" s="234">
        <f t="shared" si="4"/>
        <v>133000</v>
      </c>
    </row>
    <row r="274" spans="1:4" ht="18.75" hidden="1">
      <c r="A274" s="129" t="s">
        <v>275</v>
      </c>
      <c r="B274" s="234"/>
      <c r="C274" s="234"/>
      <c r="D274" s="234">
        <f t="shared" si="4"/>
        <v>0</v>
      </c>
    </row>
    <row r="275" spans="1:4" ht="18.75" hidden="1">
      <c r="A275" s="129" t="s">
        <v>276</v>
      </c>
      <c r="B275" s="234"/>
      <c r="C275" s="234"/>
      <c r="D275" s="234">
        <f t="shared" si="4"/>
        <v>0</v>
      </c>
    </row>
    <row r="276" spans="1:4" ht="18.75" hidden="1">
      <c r="A276" s="129" t="s">
        <v>277</v>
      </c>
      <c r="B276" s="234"/>
      <c r="C276" s="234"/>
      <c r="D276" s="234">
        <f t="shared" si="4"/>
        <v>0</v>
      </c>
    </row>
    <row r="277" spans="1:4" ht="18.75" hidden="1">
      <c r="A277" s="129" t="s">
        <v>278</v>
      </c>
      <c r="B277" s="234"/>
      <c r="C277" s="234"/>
      <c r="D277" s="234">
        <f t="shared" si="4"/>
        <v>0</v>
      </c>
    </row>
    <row r="278" spans="1:4" ht="18.75" hidden="1">
      <c r="A278" s="97" t="s">
        <v>279</v>
      </c>
      <c r="B278" s="234"/>
      <c r="C278" s="234"/>
      <c r="D278" s="234">
        <f t="shared" si="4"/>
        <v>0</v>
      </c>
    </row>
    <row r="279" spans="1:4" ht="18.75" hidden="1">
      <c r="A279" s="129" t="s">
        <v>280</v>
      </c>
      <c r="B279" s="234"/>
      <c r="C279" s="234"/>
      <c r="D279" s="234">
        <f t="shared" ref="D279:D312" si="5">B279*C279</f>
        <v>0</v>
      </c>
    </row>
    <row r="280" spans="1:4" ht="18.75" hidden="1">
      <c r="A280" s="129" t="s">
        <v>281</v>
      </c>
      <c r="B280" s="234"/>
      <c r="C280" s="234"/>
      <c r="D280" s="234">
        <f t="shared" si="5"/>
        <v>0</v>
      </c>
    </row>
    <row r="281" spans="1:4" ht="18.75" hidden="1">
      <c r="A281" s="141" t="s">
        <v>282</v>
      </c>
      <c r="B281" s="234"/>
      <c r="C281" s="234"/>
      <c r="D281" s="234">
        <f t="shared" si="5"/>
        <v>0</v>
      </c>
    </row>
    <row r="282" spans="1:4" ht="18.75" hidden="1">
      <c r="A282" s="128" t="s">
        <v>283</v>
      </c>
      <c r="B282" s="235"/>
      <c r="C282" s="235"/>
      <c r="D282" s="234">
        <f t="shared" si="5"/>
        <v>0</v>
      </c>
    </row>
    <row r="283" spans="1:4" ht="18.75" hidden="1">
      <c r="A283" s="129" t="s">
        <v>284</v>
      </c>
      <c r="B283" s="234"/>
      <c r="C283" s="234"/>
      <c r="D283" s="234">
        <f t="shared" si="5"/>
        <v>0</v>
      </c>
    </row>
    <row r="284" spans="1:4" ht="18.75" hidden="1">
      <c r="A284" s="129" t="s">
        <v>285</v>
      </c>
      <c r="B284" s="234"/>
      <c r="C284" s="234"/>
      <c r="D284" s="234">
        <f t="shared" si="5"/>
        <v>0</v>
      </c>
    </row>
    <row r="285" spans="1:4" ht="18.75">
      <c r="A285" s="129" t="s">
        <v>74</v>
      </c>
      <c r="B285" s="234">
        <v>9</v>
      </c>
      <c r="C285" s="234">
        <v>15000</v>
      </c>
      <c r="D285" s="234">
        <f t="shared" si="5"/>
        <v>135000</v>
      </c>
    </row>
    <row r="286" spans="1:4" ht="18.75" hidden="1">
      <c r="A286" s="92" t="s">
        <v>287</v>
      </c>
      <c r="B286" s="234"/>
      <c r="C286" s="234"/>
      <c r="D286" s="234">
        <f t="shared" si="5"/>
        <v>0</v>
      </c>
    </row>
    <row r="287" spans="1:4" ht="18.75" hidden="1">
      <c r="A287" s="129" t="s">
        <v>288</v>
      </c>
      <c r="B287" s="234"/>
      <c r="C287" s="234"/>
      <c r="D287" s="234">
        <f t="shared" si="5"/>
        <v>0</v>
      </c>
    </row>
    <row r="288" spans="1:4" ht="18.75" hidden="1">
      <c r="A288" s="97" t="s">
        <v>289</v>
      </c>
      <c r="B288" s="234"/>
      <c r="C288" s="234"/>
      <c r="D288" s="234">
        <f t="shared" si="5"/>
        <v>0</v>
      </c>
    </row>
    <row r="289" spans="1:4" ht="18.75">
      <c r="A289" s="129" t="s">
        <v>286</v>
      </c>
      <c r="B289" s="234">
        <v>60</v>
      </c>
      <c r="C289" s="234">
        <v>6000</v>
      </c>
      <c r="D289" s="234">
        <f t="shared" si="5"/>
        <v>360000</v>
      </c>
    </row>
    <row r="290" spans="1:4" ht="18.75" hidden="1">
      <c r="A290" s="129" t="s">
        <v>291</v>
      </c>
      <c r="B290" s="234"/>
      <c r="C290" s="234"/>
      <c r="D290" s="234">
        <f t="shared" si="5"/>
        <v>0</v>
      </c>
    </row>
    <row r="291" spans="1:4" ht="18.75" hidden="1">
      <c r="A291" s="129" t="s">
        <v>292</v>
      </c>
      <c r="B291" s="234"/>
      <c r="C291" s="234"/>
      <c r="D291" s="234">
        <f t="shared" si="5"/>
        <v>0</v>
      </c>
    </row>
    <row r="292" spans="1:4" ht="18.75" hidden="1">
      <c r="A292" s="129" t="s">
        <v>293</v>
      </c>
      <c r="B292" s="234"/>
      <c r="C292" s="234"/>
      <c r="D292" s="234">
        <f t="shared" si="5"/>
        <v>0</v>
      </c>
    </row>
    <row r="293" spans="1:4" ht="18.75" hidden="1">
      <c r="A293" s="129" t="s">
        <v>294</v>
      </c>
      <c r="B293" s="234"/>
      <c r="C293" s="234"/>
      <c r="D293" s="234">
        <f t="shared" si="5"/>
        <v>0</v>
      </c>
    </row>
    <row r="294" spans="1:4" ht="18.75" hidden="1">
      <c r="A294" s="105" t="s">
        <v>295</v>
      </c>
      <c r="B294" s="234"/>
      <c r="C294" s="234"/>
      <c r="D294" s="234">
        <f t="shared" si="5"/>
        <v>0</v>
      </c>
    </row>
    <row r="295" spans="1:4" ht="18.75" hidden="1">
      <c r="A295" s="114" t="s">
        <v>296</v>
      </c>
      <c r="B295" s="234"/>
      <c r="C295" s="234"/>
      <c r="D295" s="234">
        <f t="shared" si="5"/>
        <v>0</v>
      </c>
    </row>
    <row r="296" spans="1:4" ht="18.75" hidden="1">
      <c r="A296" s="128" t="s">
        <v>297</v>
      </c>
      <c r="B296" s="234"/>
      <c r="C296" s="234"/>
      <c r="D296" s="234">
        <f t="shared" si="5"/>
        <v>0</v>
      </c>
    </row>
    <row r="297" spans="1:4" ht="18.75" hidden="1">
      <c r="A297" s="83" t="s">
        <v>298</v>
      </c>
      <c r="B297" s="234"/>
      <c r="C297" s="234"/>
      <c r="D297" s="234">
        <f t="shared" si="5"/>
        <v>0</v>
      </c>
    </row>
    <row r="298" spans="1:4" ht="18.75" hidden="1">
      <c r="A298" s="115" t="s">
        <v>299</v>
      </c>
      <c r="B298" s="234"/>
      <c r="C298" s="234"/>
      <c r="D298" s="234">
        <f t="shared" si="5"/>
        <v>0</v>
      </c>
    </row>
    <row r="299" spans="1:4" ht="18.75" hidden="1">
      <c r="A299" s="129" t="s">
        <v>300</v>
      </c>
      <c r="B299" s="234"/>
      <c r="C299" s="234"/>
      <c r="D299" s="234">
        <f t="shared" si="5"/>
        <v>0</v>
      </c>
    </row>
    <row r="300" spans="1:4" ht="18.75" hidden="1">
      <c r="A300" s="83" t="s">
        <v>301</v>
      </c>
      <c r="B300" s="234"/>
      <c r="C300" s="234"/>
      <c r="D300" s="234">
        <f t="shared" si="5"/>
        <v>0</v>
      </c>
    </row>
    <row r="301" spans="1:4" ht="18.75" hidden="1">
      <c r="A301" s="83" t="s">
        <v>302</v>
      </c>
      <c r="B301" s="234"/>
      <c r="C301" s="234"/>
      <c r="D301" s="234">
        <f t="shared" si="5"/>
        <v>0</v>
      </c>
    </row>
    <row r="302" spans="1:4" ht="18.75" hidden="1">
      <c r="A302" s="129" t="s">
        <v>303</v>
      </c>
      <c r="B302" s="234"/>
      <c r="C302" s="234"/>
      <c r="D302" s="234">
        <f t="shared" si="5"/>
        <v>0</v>
      </c>
    </row>
    <row r="303" spans="1:4" ht="18.75" hidden="1">
      <c r="A303" s="92" t="s">
        <v>304</v>
      </c>
      <c r="B303" s="234"/>
      <c r="C303" s="234"/>
      <c r="D303" s="234">
        <f t="shared" si="5"/>
        <v>0</v>
      </c>
    </row>
    <row r="304" spans="1:4" ht="18.75">
      <c r="A304" s="129" t="s">
        <v>143</v>
      </c>
      <c r="B304" s="234">
        <v>40</v>
      </c>
      <c r="C304" s="234">
        <v>7500</v>
      </c>
      <c r="D304" s="234">
        <f t="shared" si="5"/>
        <v>300000</v>
      </c>
    </row>
    <row r="305" spans="1:4" ht="18.75">
      <c r="A305" s="129" t="s">
        <v>266</v>
      </c>
      <c r="B305" s="234">
        <v>4</v>
      </c>
      <c r="C305" s="234">
        <v>28000</v>
      </c>
      <c r="D305" s="234">
        <f t="shared" si="5"/>
        <v>112000</v>
      </c>
    </row>
    <row r="306" spans="1:4" ht="18.75" hidden="1">
      <c r="A306" s="83" t="s">
        <v>319</v>
      </c>
      <c r="B306" s="234"/>
      <c r="C306" s="234"/>
      <c r="D306" s="234">
        <f t="shared" si="5"/>
        <v>0</v>
      </c>
    </row>
    <row r="307" spans="1:4" ht="18.75" hidden="1">
      <c r="A307" s="83" t="s">
        <v>307</v>
      </c>
      <c r="B307" s="234"/>
      <c r="C307" s="234"/>
      <c r="D307" s="234">
        <f t="shared" si="5"/>
        <v>0</v>
      </c>
    </row>
    <row r="308" spans="1:4" ht="18.75" hidden="1">
      <c r="A308" s="83" t="s">
        <v>308</v>
      </c>
      <c r="B308" s="234"/>
      <c r="C308" s="234"/>
      <c r="D308" s="234">
        <f t="shared" si="5"/>
        <v>0</v>
      </c>
    </row>
    <row r="309" spans="1:4" ht="18.75" hidden="1">
      <c r="A309" s="83" t="s">
        <v>309</v>
      </c>
      <c r="B309" s="234"/>
      <c r="C309" s="234"/>
      <c r="D309" s="234">
        <f t="shared" si="5"/>
        <v>0</v>
      </c>
    </row>
    <row r="310" spans="1:4" ht="18.75" hidden="1">
      <c r="A310" s="115" t="s">
        <v>310</v>
      </c>
      <c r="B310" s="234"/>
      <c r="C310" s="234"/>
      <c r="D310" s="234">
        <f t="shared" si="5"/>
        <v>0</v>
      </c>
    </row>
    <row r="311" spans="1:4" ht="18.75" hidden="1">
      <c r="A311" s="129" t="s">
        <v>311</v>
      </c>
      <c r="B311" s="234"/>
      <c r="C311" s="234"/>
      <c r="D311" s="234">
        <f t="shared" si="5"/>
        <v>0</v>
      </c>
    </row>
    <row r="312" spans="1:4" ht="18.75" hidden="1">
      <c r="A312" s="83" t="s">
        <v>312</v>
      </c>
      <c r="B312" s="234"/>
      <c r="C312" s="234"/>
      <c r="D312" s="234">
        <f t="shared" si="5"/>
        <v>0</v>
      </c>
    </row>
    <row r="313" spans="1:4" ht="18.75">
      <c r="A313" s="147"/>
      <c r="B313" s="240">
        <f>SUM(B3:B312)</f>
        <v>7883</v>
      </c>
      <c r="C313" s="240"/>
      <c r="D313" s="240">
        <f>SUM(D3:D312)</f>
        <v>115003000</v>
      </c>
    </row>
  </sheetData>
  <protectedRanges>
    <protectedRange password="CF71" sqref="B1:D312" name="tho"/>
  </protectedRanges>
  <autoFilter ref="A2:D313" xr:uid="{00000000-0009-0000-0000-000003000000}">
    <filterColumn colId="1">
      <customFilters>
        <customFilter operator="notEqual" val=""/>
      </customFilters>
    </filterColumn>
    <sortState xmlns:xlrd2="http://schemas.microsoft.com/office/spreadsheetml/2017/richdata2" ref="A2:D313">
      <sortCondition ref="A2:A3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XFD316"/>
  <sheetViews>
    <sheetView topLeftCell="A142" workbookViewId="0">
      <selection activeCell="E314" sqref="E314"/>
    </sheetView>
  </sheetViews>
  <sheetFormatPr defaultColWidth="10.140625" defaultRowHeight="15.75"/>
  <cols>
    <col min="1" max="1" width="41.42578125" style="73" customWidth="1"/>
    <col min="2" max="2" width="6.42578125" style="195" customWidth="1"/>
    <col min="3" max="3" width="13.5703125" style="73" customWidth="1"/>
    <col min="4" max="4" width="11.5703125" style="73" customWidth="1"/>
    <col min="5" max="5" width="19.28515625" style="73" customWidth="1"/>
    <col min="6" max="6" width="9.42578125" style="73" customWidth="1"/>
    <col min="7" max="7" width="10.140625" style="73" customWidth="1"/>
    <col min="8" max="8" width="6.42578125" style="73" customWidth="1"/>
    <col min="9" max="9" width="6.85546875" style="73" customWidth="1"/>
    <col min="10" max="11" width="4.42578125" style="73" customWidth="1"/>
    <col min="12" max="12" width="6.28515625" style="73" customWidth="1"/>
    <col min="13" max="13" width="7.5703125" style="73" customWidth="1"/>
    <col min="14" max="14" width="10.140625" style="73" hidden="1" customWidth="1"/>
    <col min="15" max="15" width="11.42578125" style="73" customWidth="1"/>
    <col min="16" max="16" width="14" style="73" customWidth="1"/>
    <col min="17" max="17" width="43.7109375" style="73" customWidth="1"/>
    <col min="18" max="18" width="9.140625" style="73" customWidth="1"/>
    <col min="19" max="19" width="24.5703125" style="73" customWidth="1"/>
    <col min="20" max="20" width="11.28515625" style="73" customWidth="1"/>
    <col min="21" max="21" width="26.140625" style="73" customWidth="1"/>
    <col min="22" max="22" width="9.140625" style="73" customWidth="1"/>
    <col min="23" max="23" width="18.42578125" style="73" customWidth="1"/>
    <col min="24" max="25" width="12.140625" style="73" customWidth="1"/>
    <col min="26" max="26" width="14.5703125" style="73" customWidth="1"/>
    <col min="27" max="27" width="5" style="73" customWidth="1"/>
    <col min="28" max="28" width="10" style="73" hidden="1" customWidth="1"/>
    <col min="29" max="29" width="6.42578125" style="73" hidden="1" customWidth="1"/>
    <col min="30" max="30" width="5" style="73" customWidth="1"/>
    <col min="31" max="31" width="10" style="73" hidden="1" customWidth="1"/>
    <col min="32" max="32" width="6.42578125" style="73" hidden="1" customWidth="1"/>
    <col min="33" max="33" width="5" style="73" customWidth="1"/>
    <col min="34" max="35" width="6.42578125" style="73" hidden="1" customWidth="1"/>
    <col min="36" max="36" width="5" style="73" customWidth="1"/>
    <col min="37" max="37" width="8" style="73" hidden="1" customWidth="1"/>
    <col min="38" max="38" width="10.140625" style="73" hidden="1" customWidth="1"/>
    <col min="39" max="39" width="5" style="73" customWidth="1"/>
    <col min="40" max="40" width="6.140625" style="73" hidden="1" customWidth="1"/>
    <col min="41" max="41" width="10.140625" style="73" hidden="1" customWidth="1"/>
    <col min="42" max="42" width="5" style="73" customWidth="1"/>
    <col min="43" max="43" width="6.42578125" style="73" hidden="1" customWidth="1"/>
    <col min="44" max="44" width="10.140625" style="73" hidden="1" customWidth="1"/>
    <col min="45" max="46" width="6.42578125" style="73" hidden="1" customWidth="1"/>
    <col min="47" max="47" width="10.140625" style="73" hidden="1" customWidth="1"/>
    <col min="48" max="52" width="6.42578125" style="73" hidden="1" customWidth="1"/>
    <col min="53" max="53" width="8.42578125" style="73" hidden="1" customWidth="1"/>
    <col min="54" max="54" width="6.85546875" style="73" customWidth="1"/>
    <col min="55" max="55" width="6" style="73" hidden="1" customWidth="1"/>
    <col min="56" max="56" width="10.140625" style="73" hidden="1" customWidth="1"/>
    <col min="57" max="57" width="6.42578125" style="73" customWidth="1"/>
    <col min="58" max="58" width="6.42578125" style="73" hidden="1" customWidth="1"/>
    <col min="59" max="59" width="8.42578125" style="73" hidden="1" customWidth="1"/>
    <col min="60" max="60" width="5.42578125" style="73" customWidth="1"/>
    <col min="61" max="61" width="6.42578125" style="73" hidden="1" customWidth="1"/>
    <col min="62" max="62" width="10.140625" style="73" hidden="1" customWidth="1"/>
    <col min="63" max="63" width="4.85546875" style="73" customWidth="1"/>
    <col min="64" max="64" width="6.42578125" style="73" hidden="1" customWidth="1"/>
    <col min="65" max="65" width="10.140625" style="73" hidden="1" customWidth="1"/>
    <col min="66" max="67" width="6.42578125" style="73" hidden="1" customWidth="1"/>
    <col min="68" max="68" width="10.140625" style="73" hidden="1" customWidth="1"/>
    <col min="69" max="70" width="6.42578125" style="73" hidden="1" customWidth="1"/>
    <col min="71" max="71" width="10.140625" style="73" hidden="1" customWidth="1"/>
    <col min="72" max="72" width="5.42578125" style="73" customWidth="1"/>
    <col min="73" max="73" width="6.42578125" style="73" hidden="1" customWidth="1"/>
    <col min="74" max="74" width="6.140625" style="73" hidden="1" customWidth="1"/>
    <col min="75" max="75" width="9.140625" style="73" hidden="1" customWidth="1"/>
    <col min="76" max="76" width="6" style="73" hidden="1" customWidth="1"/>
    <col min="77" max="77" width="10.140625" style="73" hidden="1" customWidth="1"/>
    <col min="78" max="78" width="5.85546875" style="73" customWidth="1"/>
    <col min="79" max="79" width="6.42578125" style="73" hidden="1" customWidth="1"/>
    <col min="80" max="80" width="7.42578125" style="73" hidden="1" customWidth="1"/>
    <col min="81" max="81" width="5.42578125" style="73" customWidth="1"/>
    <col min="82" max="82" width="5" style="73" hidden="1" customWidth="1"/>
    <col min="83" max="83" width="6.42578125" style="73" hidden="1" customWidth="1"/>
    <col min="84" max="84" width="5.42578125" style="73" customWidth="1"/>
    <col min="85" max="85" width="6.42578125" style="73" hidden="1" customWidth="1"/>
    <col min="86" max="86" width="10.140625" style="73" hidden="1" customWidth="1"/>
    <col min="87" max="87" width="6" style="73" customWidth="1"/>
    <col min="88" max="89" width="10.140625" style="73" hidden="1" customWidth="1"/>
    <col min="90" max="90" width="6.42578125" style="73" hidden="1" customWidth="1"/>
    <col min="91" max="91" width="10.140625" style="73" hidden="1" customWidth="1"/>
    <col min="92" max="92" width="6.42578125" style="73" hidden="1" customWidth="1"/>
    <col min="93" max="93" width="5" style="73" customWidth="1"/>
    <col min="94" max="94" width="10.140625" style="73" hidden="1" customWidth="1"/>
    <col min="95" max="96" width="6.42578125" style="73" hidden="1" customWidth="1"/>
    <col min="97" max="97" width="10.140625" style="73" hidden="1" customWidth="1"/>
    <col min="98" max="99" width="6.42578125" style="73" hidden="1" customWidth="1"/>
    <col min="100" max="100" width="10.140625" style="73" hidden="1" customWidth="1"/>
    <col min="101" max="101" width="6.42578125" style="73" hidden="1" customWidth="1"/>
    <col min="102" max="102" width="5" style="73" customWidth="1"/>
    <col min="103" max="103" width="5" style="73" hidden="1" customWidth="1"/>
    <col min="104" max="104" width="5" style="73" customWidth="1"/>
    <col min="105" max="105" width="9.42578125" style="73" customWidth="1"/>
    <col min="106" max="106" width="5" style="73" hidden="1" customWidth="1"/>
    <col min="107" max="107" width="5" style="73" customWidth="1"/>
    <col min="108" max="108" width="10.140625" style="73" hidden="1" customWidth="1"/>
    <col min="109" max="109" width="6.42578125" style="73" hidden="1" customWidth="1"/>
    <col min="110" max="110" width="5" style="73" customWidth="1"/>
    <col min="111" max="112" width="6.42578125" style="73" hidden="1" customWidth="1"/>
    <col min="113" max="113" width="5" style="73" customWidth="1"/>
    <col min="114" max="115" width="6.42578125" style="73" hidden="1" customWidth="1"/>
    <col min="116" max="116" width="5" style="73" customWidth="1"/>
    <col min="117" max="118" width="6.42578125" style="73" hidden="1" customWidth="1"/>
    <col min="119" max="119" width="7.140625" style="73" hidden="1" customWidth="1"/>
    <col min="120" max="121" width="6.42578125" style="73" hidden="1" customWidth="1"/>
    <col min="122" max="122" width="7.140625" style="73" hidden="1" customWidth="1"/>
    <col min="123" max="123" width="6.42578125" style="73" hidden="1" customWidth="1"/>
    <col min="124" max="124" width="6.42578125" style="73" customWidth="1"/>
    <col min="125" max="125" width="10.140625" style="73" hidden="1" customWidth="1"/>
    <col min="126" max="126" width="7.140625" style="73" customWidth="1"/>
    <col min="127" max="127" width="6.42578125" style="73" hidden="1" customWidth="1"/>
    <col min="128" max="128" width="10.140625" style="73" hidden="1" customWidth="1"/>
    <col min="129" max="129" width="7.140625" style="73" customWidth="1"/>
    <col min="130" max="130" width="6.42578125" style="73" hidden="1" customWidth="1"/>
    <col min="131" max="131" width="7.140625" style="73" hidden="1" customWidth="1"/>
    <col min="132" max="132" width="7.140625" style="73" customWidth="1"/>
    <col min="133" max="133" width="10.140625" style="73" hidden="1" customWidth="1"/>
    <col min="134" max="135" width="6.42578125" style="73" hidden="1" customWidth="1"/>
    <col min="136" max="136" width="6.85546875" style="73" hidden="1" customWidth="1"/>
    <col min="137" max="137" width="9.42578125" style="73" hidden="1" customWidth="1"/>
    <col min="138" max="138" width="6.42578125" style="73" hidden="1" customWidth="1"/>
    <col min="139" max="139" width="6.85546875" style="73" hidden="1" customWidth="1"/>
    <col min="140" max="140" width="9.42578125" style="73" hidden="1" customWidth="1"/>
    <col min="141" max="141" width="7.140625" style="73" customWidth="1"/>
    <col min="142" max="142" width="6.42578125" style="73" hidden="1" customWidth="1"/>
    <col min="143" max="143" width="9.42578125" style="73" hidden="1" customWidth="1"/>
    <col min="144" max="144" width="7.140625" style="73" customWidth="1"/>
    <col min="145" max="145" width="7.42578125" style="73" hidden="1" customWidth="1"/>
    <col min="146" max="146" width="9.42578125" style="73" hidden="1" customWidth="1"/>
    <col min="147" max="148" width="6.42578125" style="73" hidden="1" customWidth="1"/>
    <col min="149" max="149" width="6.42578125" style="73" customWidth="1"/>
    <col min="150" max="150" width="6.42578125" style="73" hidden="1" customWidth="1"/>
    <col min="151" max="151" width="7.5703125" style="73" hidden="1" customWidth="1"/>
    <col min="152" max="153" width="9.42578125" style="73" hidden="1" customWidth="1"/>
    <col min="154" max="154" width="5" style="73" hidden="1" customWidth="1"/>
    <col min="155" max="160" width="10.140625" style="73" hidden="1" customWidth="1"/>
    <col min="161" max="161" width="6.42578125" style="73" hidden="1" customWidth="1"/>
    <col min="162" max="162" width="5.85546875" style="73" hidden="1" customWidth="1"/>
    <col min="163" max="163" width="7" style="73" hidden="1" customWidth="1"/>
    <col min="164" max="164" width="7.42578125" style="73" hidden="1" customWidth="1"/>
    <col min="165" max="167" width="6.42578125" style="73" hidden="1" customWidth="1"/>
    <col min="168" max="168" width="8.42578125" style="73" hidden="1" customWidth="1"/>
    <col min="169" max="169" width="6.42578125" style="73" hidden="1" customWidth="1"/>
    <col min="170" max="170" width="5" style="73" hidden="1" customWidth="1"/>
    <col min="171" max="173" width="6.42578125" style="73" customWidth="1"/>
    <col min="174" max="174" width="7.5703125" style="73" customWidth="1"/>
    <col min="175" max="175" width="6.85546875" style="73" customWidth="1"/>
    <col min="176" max="176" width="6.42578125" style="73" customWidth="1"/>
    <col min="177" max="177" width="6.42578125" style="73" hidden="1" customWidth="1"/>
    <col min="178" max="179" width="10.140625" style="73" hidden="1" customWidth="1"/>
    <col min="180" max="180" width="6.42578125" style="73" hidden="1" customWidth="1"/>
    <col min="181" max="181" width="8.42578125" style="73" hidden="1" customWidth="1"/>
    <col min="182" max="182" width="10.140625" style="73" hidden="1" customWidth="1"/>
    <col min="183" max="183" width="6.42578125" style="73" hidden="1" customWidth="1"/>
    <col min="184" max="184" width="8.42578125" style="73" hidden="1" customWidth="1"/>
    <col min="185" max="185" width="10.140625" style="73" hidden="1" customWidth="1"/>
    <col min="186" max="186" width="6.42578125" style="73" hidden="1" customWidth="1"/>
    <col min="187" max="187" width="10.140625" style="73" hidden="1" customWidth="1"/>
    <col min="188" max="188" width="9" style="73" hidden="1" customWidth="1"/>
    <col min="189" max="189" width="10.140625" style="73" hidden="1" customWidth="1"/>
    <col min="190" max="190" width="11" style="73" hidden="1" customWidth="1"/>
    <col min="191" max="191" width="6.42578125" style="73" hidden="1" customWidth="1"/>
    <col min="192" max="192" width="10.140625" style="73" hidden="1" customWidth="1"/>
    <col min="193" max="193" width="6.42578125" style="73" hidden="1" customWidth="1"/>
    <col min="194" max="194" width="6.5703125" style="73" customWidth="1"/>
    <col min="195" max="195" width="6.42578125" style="73" customWidth="1"/>
    <col min="196" max="196" width="7" style="73" hidden="1" customWidth="1"/>
    <col min="197" max="197" width="8.85546875" style="73" hidden="1" customWidth="1"/>
    <col min="198" max="198" width="6.42578125" style="73" customWidth="1"/>
    <col min="199" max="199" width="7" style="73" hidden="1" customWidth="1"/>
    <col min="200" max="200" width="8.85546875" style="73" hidden="1" customWidth="1"/>
    <col min="201" max="201" width="7.42578125" style="73" customWidth="1"/>
    <col min="202" max="202" width="7" style="73" hidden="1" customWidth="1"/>
    <col min="203" max="203" width="6.42578125" style="73" customWidth="1"/>
    <col min="204" max="204" width="10.140625" style="73" hidden="1" customWidth="1"/>
    <col min="205" max="205" width="9" style="73" customWidth="1"/>
    <col min="206" max="206" width="8.85546875" style="73" hidden="1" customWidth="1"/>
    <col min="207" max="207" width="10.140625" style="73" hidden="1" customWidth="1"/>
    <col min="208" max="208" width="8.5703125" style="73" customWidth="1"/>
    <col min="209" max="209" width="8.85546875" style="73" hidden="1" customWidth="1"/>
    <col min="210" max="210" width="10.140625" style="73" hidden="1" customWidth="1"/>
    <col min="211" max="211" width="6.42578125" style="73" customWidth="1"/>
    <col min="212" max="212" width="8.85546875" style="73" hidden="1" customWidth="1"/>
    <col min="213" max="213" width="10.140625" style="73" hidden="1" customWidth="1"/>
    <col min="214" max="214" width="7" style="73" customWidth="1"/>
    <col min="215" max="215" width="10.140625" style="73" hidden="1" customWidth="1"/>
    <col min="216" max="216" width="10.5703125" style="73" hidden="1" customWidth="1"/>
    <col min="217" max="217" width="7" style="73" customWidth="1"/>
    <col min="218" max="219" width="11.42578125" style="73" hidden="1" customWidth="1"/>
    <col min="220" max="220" width="7.5703125" style="73" customWidth="1"/>
    <col min="221" max="222" width="11.42578125" style="73" hidden="1" customWidth="1"/>
    <col min="223" max="223" width="7" style="73" customWidth="1"/>
    <col min="224" max="225" width="11.42578125" style="73" hidden="1" customWidth="1"/>
    <col min="226" max="226" width="7" style="73" customWidth="1"/>
    <col min="227" max="227" width="7" style="73" hidden="1" customWidth="1"/>
    <col min="228" max="228" width="10.140625" style="73" hidden="1" customWidth="1"/>
    <col min="229" max="229" width="7" style="73" customWidth="1"/>
    <col min="230" max="230" width="10.140625" style="73" hidden="1" customWidth="1"/>
    <col min="231" max="231" width="6.42578125" style="73" customWidth="1"/>
    <col min="232" max="232" width="8.85546875" style="73" hidden="1" customWidth="1"/>
    <col min="233" max="233" width="10.140625" style="73" hidden="1" customWidth="1"/>
    <col min="234" max="234" width="7" style="73" hidden="1" customWidth="1"/>
    <col min="235" max="235" width="8.85546875" style="73" hidden="1" customWidth="1"/>
    <col min="236" max="236" width="10.140625" style="73" hidden="1" customWidth="1"/>
    <col min="237" max="237" width="7" style="73" hidden="1" customWidth="1"/>
    <col min="238" max="238" width="8.85546875" style="73" hidden="1" customWidth="1"/>
    <col min="239" max="239" width="10.140625" style="73" hidden="1" customWidth="1"/>
    <col min="240" max="240" width="7" style="73" hidden="1" customWidth="1"/>
    <col min="241" max="241" width="10.140625" style="73" hidden="1" customWidth="1"/>
    <col min="242" max="242" width="10.5703125" style="73" hidden="1" customWidth="1"/>
    <col min="243" max="243" width="8.42578125" style="73" hidden="1" customWidth="1"/>
    <col min="244" max="244" width="10.140625" style="73"/>
    <col min="245" max="245" width="41.42578125" style="73" customWidth="1"/>
    <col min="246" max="246" width="6.42578125" style="73" customWidth="1"/>
    <col min="247" max="247" width="14.7109375" style="73" customWidth="1"/>
    <col min="248" max="248" width="11.42578125" style="73" customWidth="1"/>
    <col min="249" max="249" width="13" style="73" customWidth="1"/>
    <col min="250" max="250" width="22" style="73" customWidth="1"/>
    <col min="251" max="260" width="9.42578125" style="73" customWidth="1"/>
    <col min="261" max="261" width="8.85546875" style="73" customWidth="1"/>
    <col min="262" max="262" width="9.42578125" style="73" customWidth="1"/>
    <col min="263" max="263" width="10.140625" style="73" customWidth="1"/>
    <col min="264" max="264" width="6.42578125" style="73" customWidth="1"/>
    <col min="265" max="265" width="6.85546875" style="73" customWidth="1"/>
    <col min="266" max="267" width="4.42578125" style="73" customWidth="1"/>
    <col min="268" max="268" width="6.28515625" style="73" customWidth="1"/>
    <col min="269" max="269" width="7.5703125" style="73" customWidth="1"/>
    <col min="270" max="270" width="10.140625" style="73" hidden="1" customWidth="1"/>
    <col min="271" max="271" width="11.42578125" style="73" customWidth="1"/>
    <col min="272" max="272" width="14" style="73" customWidth="1"/>
    <col min="273" max="273" width="43.7109375" style="73" customWidth="1"/>
    <col min="274" max="274" width="9.140625" style="73" customWidth="1"/>
    <col min="275" max="275" width="24.5703125" style="73" customWidth="1"/>
    <col min="276" max="276" width="11.28515625" style="73" customWidth="1"/>
    <col min="277" max="277" width="26.140625" style="73" customWidth="1"/>
    <col min="278" max="278" width="9.140625" style="73" customWidth="1"/>
    <col min="279" max="279" width="18.42578125" style="73" customWidth="1"/>
    <col min="280" max="281" width="12.140625" style="73" customWidth="1"/>
    <col min="282" max="282" width="14.5703125" style="73" customWidth="1"/>
    <col min="283" max="283" width="5" style="73" customWidth="1"/>
    <col min="284" max="285" width="10.140625" style="73" hidden="1" customWidth="1"/>
    <col min="286" max="286" width="5" style="73" customWidth="1"/>
    <col min="287" max="288" width="10.140625" style="73" hidden="1" customWidth="1"/>
    <col min="289" max="289" width="5" style="73" customWidth="1"/>
    <col min="290" max="291" width="10.140625" style="73" hidden="1" customWidth="1"/>
    <col min="292" max="292" width="5" style="73" customWidth="1"/>
    <col min="293" max="294" width="10.140625" style="73" hidden="1" customWidth="1"/>
    <col min="295" max="295" width="5" style="73" customWidth="1"/>
    <col min="296" max="297" width="10.140625" style="73" hidden="1" customWidth="1"/>
    <col min="298" max="298" width="5" style="73" customWidth="1"/>
    <col min="299" max="309" width="10.140625" style="73" hidden="1" customWidth="1"/>
    <col min="310" max="310" width="6.85546875" style="73" customWidth="1"/>
    <col min="311" max="312" width="10.140625" style="73" hidden="1" customWidth="1"/>
    <col min="313" max="313" width="6.42578125" style="73" customWidth="1"/>
    <col min="314" max="315" width="10.140625" style="73" hidden="1" customWidth="1"/>
    <col min="316" max="316" width="5.42578125" style="73" customWidth="1"/>
    <col min="317" max="318" width="10.140625" style="73" hidden="1" customWidth="1"/>
    <col min="319" max="319" width="4.85546875" style="73" customWidth="1"/>
    <col min="320" max="327" width="10.140625" style="73" hidden="1" customWidth="1"/>
    <col min="328" max="328" width="5.42578125" style="73" customWidth="1"/>
    <col min="329" max="333" width="10.140625" style="73" hidden="1" customWidth="1"/>
    <col min="334" max="334" width="5.85546875" style="73" customWidth="1"/>
    <col min="335" max="336" width="10.140625" style="73" hidden="1" customWidth="1"/>
    <col min="337" max="337" width="5.42578125" style="73" customWidth="1"/>
    <col min="338" max="339" width="10.140625" style="73" hidden="1" customWidth="1"/>
    <col min="340" max="340" width="5.42578125" style="73" customWidth="1"/>
    <col min="341" max="342" width="10.140625" style="73" hidden="1" customWidth="1"/>
    <col min="343" max="343" width="6" style="73" customWidth="1"/>
    <col min="344" max="348" width="10.140625" style="73" hidden="1" customWidth="1"/>
    <col min="349" max="349" width="5" style="73" customWidth="1"/>
    <col min="350" max="357" width="10.140625" style="73" hidden="1" customWidth="1"/>
    <col min="358" max="358" width="5" style="73" customWidth="1"/>
    <col min="359" max="359" width="10.140625" style="73" hidden="1" customWidth="1"/>
    <col min="360" max="360" width="5" style="73" customWidth="1"/>
    <col min="361" max="361" width="9.42578125" style="73" customWidth="1"/>
    <col min="362" max="362" width="10.140625" style="73" hidden="1" customWidth="1"/>
    <col min="363" max="363" width="5" style="73" customWidth="1"/>
    <col min="364" max="365" width="10.140625" style="73" hidden="1" customWidth="1"/>
    <col min="366" max="366" width="5" style="73" customWidth="1"/>
    <col min="367" max="368" width="10.140625" style="73" hidden="1" customWidth="1"/>
    <col min="369" max="369" width="5" style="73" customWidth="1"/>
    <col min="370" max="371" width="10.140625" style="73" hidden="1" customWidth="1"/>
    <col min="372" max="372" width="5" style="73" customWidth="1"/>
    <col min="373" max="379" width="10.140625" style="73" hidden="1" customWidth="1"/>
    <col min="380" max="380" width="6.42578125" style="73" customWidth="1"/>
    <col min="381" max="381" width="10.140625" style="73" hidden="1" customWidth="1"/>
    <col min="382" max="382" width="7.140625" style="73" customWidth="1"/>
    <col min="383" max="384" width="10.140625" style="73" hidden="1" customWidth="1"/>
    <col min="385" max="385" width="7.140625" style="73" customWidth="1"/>
    <col min="386" max="387" width="10.140625" style="73" hidden="1" customWidth="1"/>
    <col min="388" max="388" width="7.140625" style="73" customWidth="1"/>
    <col min="389" max="396" width="10.140625" style="73" hidden="1" customWidth="1"/>
    <col min="397" max="397" width="7.140625" style="73" customWidth="1"/>
    <col min="398" max="399" width="10.140625" style="73" hidden="1" customWidth="1"/>
    <col min="400" max="400" width="7.140625" style="73" customWidth="1"/>
    <col min="401" max="404" width="10.140625" style="73" hidden="1" customWidth="1"/>
    <col min="405" max="405" width="6.42578125" style="73" customWidth="1"/>
    <col min="406" max="426" width="10.140625" style="73" hidden="1" customWidth="1"/>
    <col min="427" max="429" width="6.42578125" style="73" customWidth="1"/>
    <col min="430" max="430" width="7.5703125" style="73" customWidth="1"/>
    <col min="431" max="431" width="6.85546875" style="73" customWidth="1"/>
    <col min="432" max="432" width="6.42578125" style="73" customWidth="1"/>
    <col min="433" max="449" width="10.140625" style="73" hidden="1" customWidth="1"/>
    <col min="450" max="450" width="6.5703125" style="73" customWidth="1"/>
    <col min="451" max="451" width="6.42578125" style="73" customWidth="1"/>
    <col min="452" max="453" width="10.140625" style="73" hidden="1" customWidth="1"/>
    <col min="454" max="454" width="6.42578125" style="73" customWidth="1"/>
    <col min="455" max="456" width="10.140625" style="73" hidden="1" customWidth="1"/>
    <col min="457" max="457" width="7.42578125" style="73" customWidth="1"/>
    <col min="458" max="458" width="10.140625" style="73" hidden="1" customWidth="1"/>
    <col min="459" max="459" width="6.42578125" style="73" customWidth="1"/>
    <col min="460" max="460" width="10.140625" style="73" hidden="1" customWidth="1"/>
    <col min="461" max="461" width="9" style="73" customWidth="1"/>
    <col min="462" max="463" width="10.140625" style="73" hidden="1" customWidth="1"/>
    <col min="464" max="464" width="8.5703125" style="73" customWidth="1"/>
    <col min="465" max="466" width="10.140625" style="73" hidden="1" customWidth="1"/>
    <col min="467" max="467" width="6.42578125" style="73" customWidth="1"/>
    <col min="468" max="469" width="10.140625" style="73" hidden="1" customWidth="1"/>
    <col min="470" max="470" width="7" style="73" customWidth="1"/>
    <col min="471" max="472" width="10.140625" style="73" hidden="1" customWidth="1"/>
    <col min="473" max="473" width="7" style="73" customWidth="1"/>
    <col min="474" max="475" width="10.140625" style="73" hidden="1" customWidth="1"/>
    <col min="476" max="476" width="7.5703125" style="73" customWidth="1"/>
    <col min="477" max="478" width="10.140625" style="73" hidden="1" customWidth="1"/>
    <col min="479" max="479" width="7" style="73" customWidth="1"/>
    <col min="480" max="481" width="10.140625" style="73" hidden="1" customWidth="1"/>
    <col min="482" max="482" width="7" style="73" customWidth="1"/>
    <col min="483" max="484" width="10.140625" style="73" hidden="1" customWidth="1"/>
    <col min="485" max="485" width="7" style="73" customWidth="1"/>
    <col min="486" max="486" width="10.140625" style="73" hidden="1" customWidth="1"/>
    <col min="487" max="487" width="6.42578125" style="73" customWidth="1"/>
    <col min="488" max="499" width="10.140625" style="73" hidden="1" customWidth="1"/>
    <col min="500" max="500" width="10.140625" style="73"/>
    <col min="501" max="501" width="41.42578125" style="73" customWidth="1"/>
    <col min="502" max="502" width="6.42578125" style="73" customWidth="1"/>
    <col min="503" max="503" width="14.7109375" style="73" customWidth="1"/>
    <col min="504" max="504" width="11.42578125" style="73" customWidth="1"/>
    <col min="505" max="505" width="13" style="73" customWidth="1"/>
    <col min="506" max="506" width="22" style="73" customWidth="1"/>
    <col min="507" max="516" width="9.42578125" style="73" customWidth="1"/>
    <col min="517" max="517" width="8.85546875" style="73" customWidth="1"/>
    <col min="518" max="518" width="9.42578125" style="73" customWidth="1"/>
    <col min="519" max="519" width="10.140625" style="73" customWidth="1"/>
    <col min="520" max="520" width="6.42578125" style="73" customWidth="1"/>
    <col min="521" max="521" width="6.85546875" style="73" customWidth="1"/>
    <col min="522" max="523" width="4.42578125" style="73" customWidth="1"/>
    <col min="524" max="524" width="6.28515625" style="73" customWidth="1"/>
    <col min="525" max="525" width="7.5703125" style="73" customWidth="1"/>
    <col min="526" max="526" width="10.140625" style="73" hidden="1" customWidth="1"/>
    <col min="527" max="527" width="11.42578125" style="73" customWidth="1"/>
    <col min="528" max="528" width="14" style="73" customWidth="1"/>
    <col min="529" max="529" width="43.7109375" style="73" customWidth="1"/>
    <col min="530" max="530" width="9.140625" style="73" customWidth="1"/>
    <col min="531" max="531" width="24.5703125" style="73" customWidth="1"/>
    <col min="532" max="532" width="11.28515625" style="73" customWidth="1"/>
    <col min="533" max="533" width="26.140625" style="73" customWidth="1"/>
    <col min="534" max="534" width="9.140625" style="73" customWidth="1"/>
    <col min="535" max="535" width="18.42578125" style="73" customWidth="1"/>
    <col min="536" max="537" width="12.140625" style="73" customWidth="1"/>
    <col min="538" max="538" width="14.5703125" style="73" customWidth="1"/>
    <col min="539" max="539" width="5" style="73" customWidth="1"/>
    <col min="540" max="541" width="10.140625" style="73" hidden="1" customWidth="1"/>
    <col min="542" max="542" width="5" style="73" customWidth="1"/>
    <col min="543" max="544" width="10.140625" style="73" hidden="1" customWidth="1"/>
    <col min="545" max="545" width="5" style="73" customWidth="1"/>
    <col min="546" max="547" width="10.140625" style="73" hidden="1" customWidth="1"/>
    <col min="548" max="548" width="5" style="73" customWidth="1"/>
    <col min="549" max="550" width="10.140625" style="73" hidden="1" customWidth="1"/>
    <col min="551" max="551" width="5" style="73" customWidth="1"/>
    <col min="552" max="553" width="10.140625" style="73" hidden="1" customWidth="1"/>
    <col min="554" max="554" width="5" style="73" customWidth="1"/>
    <col min="555" max="565" width="10.140625" style="73" hidden="1" customWidth="1"/>
    <col min="566" max="566" width="6.85546875" style="73" customWidth="1"/>
    <col min="567" max="568" width="10.140625" style="73" hidden="1" customWidth="1"/>
    <col min="569" max="569" width="6.42578125" style="73" customWidth="1"/>
    <col min="570" max="571" width="10.140625" style="73" hidden="1" customWidth="1"/>
    <col min="572" max="572" width="5.42578125" style="73" customWidth="1"/>
    <col min="573" max="574" width="10.140625" style="73" hidden="1" customWidth="1"/>
    <col min="575" max="575" width="4.85546875" style="73" customWidth="1"/>
    <col min="576" max="583" width="10.140625" style="73" hidden="1" customWidth="1"/>
    <col min="584" max="584" width="5.42578125" style="73" customWidth="1"/>
    <col min="585" max="589" width="10.140625" style="73" hidden="1" customWidth="1"/>
    <col min="590" max="590" width="5.85546875" style="73" customWidth="1"/>
    <col min="591" max="592" width="10.140625" style="73" hidden="1" customWidth="1"/>
    <col min="593" max="593" width="5.42578125" style="73" customWidth="1"/>
    <col min="594" max="595" width="10.140625" style="73" hidden="1" customWidth="1"/>
    <col min="596" max="596" width="5.42578125" style="73" customWidth="1"/>
    <col min="597" max="598" width="10.140625" style="73" hidden="1" customWidth="1"/>
    <col min="599" max="599" width="6" style="73" customWidth="1"/>
    <col min="600" max="604" width="10.140625" style="73" hidden="1" customWidth="1"/>
    <col min="605" max="605" width="5" style="73" customWidth="1"/>
    <col min="606" max="613" width="10.140625" style="73" hidden="1" customWidth="1"/>
    <col min="614" max="614" width="5" style="73" customWidth="1"/>
    <col min="615" max="615" width="10.140625" style="73" hidden="1" customWidth="1"/>
    <col min="616" max="616" width="5" style="73" customWidth="1"/>
    <col min="617" max="617" width="9.42578125" style="73" customWidth="1"/>
    <col min="618" max="618" width="10.140625" style="73" hidden="1" customWidth="1"/>
    <col min="619" max="619" width="5" style="73" customWidth="1"/>
    <col min="620" max="621" width="10.140625" style="73" hidden="1" customWidth="1"/>
    <col min="622" max="622" width="5" style="73" customWidth="1"/>
    <col min="623" max="624" width="10.140625" style="73" hidden="1" customWidth="1"/>
    <col min="625" max="625" width="5" style="73" customWidth="1"/>
    <col min="626" max="627" width="10.140625" style="73" hidden="1" customWidth="1"/>
    <col min="628" max="628" width="5" style="73" customWidth="1"/>
    <col min="629" max="635" width="10.140625" style="73" hidden="1" customWidth="1"/>
    <col min="636" max="636" width="6.42578125" style="73" customWidth="1"/>
    <col min="637" max="637" width="10.140625" style="73" hidden="1" customWidth="1"/>
    <col min="638" max="638" width="7.140625" style="73" customWidth="1"/>
    <col min="639" max="640" width="10.140625" style="73" hidden="1" customWidth="1"/>
    <col min="641" max="641" width="7.140625" style="73" customWidth="1"/>
    <col min="642" max="643" width="10.140625" style="73" hidden="1" customWidth="1"/>
    <col min="644" max="644" width="7.140625" style="73" customWidth="1"/>
    <col min="645" max="652" width="10.140625" style="73" hidden="1" customWidth="1"/>
    <col min="653" max="653" width="7.140625" style="73" customWidth="1"/>
    <col min="654" max="655" width="10.140625" style="73" hidden="1" customWidth="1"/>
    <col min="656" max="656" width="7.140625" style="73" customWidth="1"/>
    <col min="657" max="660" width="10.140625" style="73" hidden="1" customWidth="1"/>
    <col min="661" max="661" width="6.42578125" style="73" customWidth="1"/>
    <col min="662" max="682" width="10.140625" style="73" hidden="1" customWidth="1"/>
    <col min="683" max="685" width="6.42578125" style="73" customWidth="1"/>
    <col min="686" max="686" width="7.5703125" style="73" customWidth="1"/>
    <col min="687" max="687" width="6.85546875" style="73" customWidth="1"/>
    <col min="688" max="688" width="6.42578125" style="73" customWidth="1"/>
    <col min="689" max="705" width="10.140625" style="73" hidden="1" customWidth="1"/>
    <col min="706" max="706" width="6.5703125" style="73" customWidth="1"/>
    <col min="707" max="707" width="6.42578125" style="73" customWidth="1"/>
    <col min="708" max="709" width="10.140625" style="73" hidden="1" customWidth="1"/>
    <col min="710" max="710" width="6.42578125" style="73" customWidth="1"/>
    <col min="711" max="712" width="10.140625" style="73" hidden="1" customWidth="1"/>
    <col min="713" max="713" width="7.42578125" style="73" customWidth="1"/>
    <col min="714" max="714" width="10.140625" style="73" hidden="1" customWidth="1"/>
    <col min="715" max="715" width="6.42578125" style="73" customWidth="1"/>
    <col min="716" max="716" width="10.140625" style="73" hidden="1" customWidth="1"/>
    <col min="717" max="717" width="9" style="73" customWidth="1"/>
    <col min="718" max="719" width="10.140625" style="73" hidden="1" customWidth="1"/>
    <col min="720" max="720" width="8.5703125" style="73" customWidth="1"/>
    <col min="721" max="722" width="10.140625" style="73" hidden="1" customWidth="1"/>
    <col min="723" max="723" width="6.42578125" style="73" customWidth="1"/>
    <col min="724" max="725" width="10.140625" style="73" hidden="1" customWidth="1"/>
    <col min="726" max="726" width="7" style="73" customWidth="1"/>
    <col min="727" max="728" width="10.140625" style="73" hidden="1" customWidth="1"/>
    <col min="729" max="729" width="7" style="73" customWidth="1"/>
    <col min="730" max="731" width="10.140625" style="73" hidden="1" customWidth="1"/>
    <col min="732" max="732" width="7.5703125" style="73" customWidth="1"/>
    <col min="733" max="734" width="10.140625" style="73" hidden="1" customWidth="1"/>
    <col min="735" max="735" width="7" style="73" customWidth="1"/>
    <col min="736" max="737" width="10.140625" style="73" hidden="1" customWidth="1"/>
    <col min="738" max="738" width="7" style="73" customWidth="1"/>
    <col min="739" max="740" width="10.140625" style="73" hidden="1" customWidth="1"/>
    <col min="741" max="741" width="7" style="73" customWidth="1"/>
    <col min="742" max="742" width="10.140625" style="73" hidden="1" customWidth="1"/>
    <col min="743" max="743" width="6.42578125" style="73" customWidth="1"/>
    <col min="744" max="755" width="10.140625" style="73" hidden="1" customWidth="1"/>
    <col min="756" max="756" width="10.140625" style="73"/>
    <col min="757" max="757" width="41.42578125" style="73" customWidth="1"/>
    <col min="758" max="758" width="6.42578125" style="73" customWidth="1"/>
    <col min="759" max="759" width="14.7109375" style="73" customWidth="1"/>
    <col min="760" max="760" width="11.42578125" style="73" customWidth="1"/>
    <col min="761" max="761" width="13" style="73" customWidth="1"/>
    <col min="762" max="762" width="22" style="73" customWidth="1"/>
    <col min="763" max="772" width="9.42578125" style="73" customWidth="1"/>
    <col min="773" max="773" width="8.85546875" style="73" customWidth="1"/>
    <col min="774" max="774" width="9.42578125" style="73" customWidth="1"/>
    <col min="775" max="775" width="10.140625" style="73" customWidth="1"/>
    <col min="776" max="776" width="6.42578125" style="73" customWidth="1"/>
    <col min="777" max="777" width="6.85546875" style="73" customWidth="1"/>
    <col min="778" max="779" width="4.42578125" style="73" customWidth="1"/>
    <col min="780" max="780" width="6.28515625" style="73" customWidth="1"/>
    <col min="781" max="781" width="7.5703125" style="73" customWidth="1"/>
    <col min="782" max="782" width="10.140625" style="73" hidden="1" customWidth="1"/>
    <col min="783" max="783" width="11.42578125" style="73" customWidth="1"/>
    <col min="784" max="784" width="14" style="73" customWidth="1"/>
    <col min="785" max="785" width="43.7109375" style="73" customWidth="1"/>
    <col min="786" max="786" width="9.140625" style="73" customWidth="1"/>
    <col min="787" max="787" width="24.5703125" style="73" customWidth="1"/>
    <col min="788" max="788" width="11.28515625" style="73" customWidth="1"/>
    <col min="789" max="789" width="26.140625" style="73" customWidth="1"/>
    <col min="790" max="790" width="9.140625" style="73" customWidth="1"/>
    <col min="791" max="791" width="18.42578125" style="73" customWidth="1"/>
    <col min="792" max="793" width="12.140625" style="73" customWidth="1"/>
    <col min="794" max="794" width="14.5703125" style="73" customWidth="1"/>
    <col min="795" max="795" width="5" style="73" customWidth="1"/>
    <col min="796" max="797" width="10.140625" style="73" hidden="1" customWidth="1"/>
    <col min="798" max="798" width="5" style="73" customWidth="1"/>
    <col min="799" max="800" width="10.140625" style="73" hidden="1" customWidth="1"/>
    <col min="801" max="801" width="5" style="73" customWidth="1"/>
    <col min="802" max="803" width="10.140625" style="73" hidden="1" customWidth="1"/>
    <col min="804" max="804" width="5" style="73" customWidth="1"/>
    <col min="805" max="806" width="10.140625" style="73" hidden="1" customWidth="1"/>
    <col min="807" max="807" width="5" style="73" customWidth="1"/>
    <col min="808" max="809" width="10.140625" style="73" hidden="1" customWidth="1"/>
    <col min="810" max="810" width="5" style="73" customWidth="1"/>
    <col min="811" max="821" width="10.140625" style="73" hidden="1" customWidth="1"/>
    <col min="822" max="822" width="6.85546875" style="73" customWidth="1"/>
    <col min="823" max="824" width="10.140625" style="73" hidden="1" customWidth="1"/>
    <col min="825" max="825" width="6.42578125" style="73" customWidth="1"/>
    <col min="826" max="827" width="10.140625" style="73" hidden="1" customWidth="1"/>
    <col min="828" max="828" width="5.42578125" style="73" customWidth="1"/>
    <col min="829" max="830" width="10.140625" style="73" hidden="1" customWidth="1"/>
    <col min="831" max="831" width="4.85546875" style="73" customWidth="1"/>
    <col min="832" max="839" width="10.140625" style="73" hidden="1" customWidth="1"/>
    <col min="840" max="840" width="5.42578125" style="73" customWidth="1"/>
    <col min="841" max="845" width="10.140625" style="73" hidden="1" customWidth="1"/>
    <col min="846" max="846" width="5.85546875" style="73" customWidth="1"/>
    <col min="847" max="848" width="10.140625" style="73" hidden="1" customWidth="1"/>
    <col min="849" max="849" width="5.42578125" style="73" customWidth="1"/>
    <col min="850" max="851" width="10.140625" style="73" hidden="1" customWidth="1"/>
    <col min="852" max="852" width="5.42578125" style="73" customWidth="1"/>
    <col min="853" max="854" width="10.140625" style="73" hidden="1" customWidth="1"/>
    <col min="855" max="855" width="6" style="73" customWidth="1"/>
    <col min="856" max="860" width="10.140625" style="73" hidden="1" customWidth="1"/>
    <col min="861" max="861" width="5" style="73" customWidth="1"/>
    <col min="862" max="869" width="10.140625" style="73" hidden="1" customWidth="1"/>
    <col min="870" max="870" width="5" style="73" customWidth="1"/>
    <col min="871" max="871" width="10.140625" style="73" hidden="1" customWidth="1"/>
    <col min="872" max="872" width="5" style="73" customWidth="1"/>
    <col min="873" max="873" width="9.42578125" style="73" customWidth="1"/>
    <col min="874" max="874" width="10.140625" style="73" hidden="1" customWidth="1"/>
    <col min="875" max="875" width="5" style="73" customWidth="1"/>
    <col min="876" max="877" width="10.140625" style="73" hidden="1" customWidth="1"/>
    <col min="878" max="878" width="5" style="73" customWidth="1"/>
    <col min="879" max="880" width="10.140625" style="73" hidden="1" customWidth="1"/>
    <col min="881" max="881" width="5" style="73" customWidth="1"/>
    <col min="882" max="883" width="10.140625" style="73" hidden="1" customWidth="1"/>
    <col min="884" max="884" width="5" style="73" customWidth="1"/>
    <col min="885" max="891" width="10.140625" style="73" hidden="1" customWidth="1"/>
    <col min="892" max="892" width="6.42578125" style="73" customWidth="1"/>
    <col min="893" max="893" width="10.140625" style="73" hidden="1" customWidth="1"/>
    <col min="894" max="894" width="7.140625" style="73" customWidth="1"/>
    <col min="895" max="896" width="10.140625" style="73" hidden="1" customWidth="1"/>
    <col min="897" max="897" width="7.140625" style="73" customWidth="1"/>
    <col min="898" max="899" width="10.140625" style="73" hidden="1" customWidth="1"/>
    <col min="900" max="900" width="7.140625" style="73" customWidth="1"/>
    <col min="901" max="908" width="10.140625" style="73" hidden="1" customWidth="1"/>
    <col min="909" max="909" width="7.140625" style="73" customWidth="1"/>
    <col min="910" max="911" width="10.140625" style="73" hidden="1" customWidth="1"/>
    <col min="912" max="912" width="7.140625" style="73" customWidth="1"/>
    <col min="913" max="916" width="10.140625" style="73" hidden="1" customWidth="1"/>
    <col min="917" max="917" width="6.42578125" style="73" customWidth="1"/>
    <col min="918" max="938" width="10.140625" style="73" hidden="1" customWidth="1"/>
    <col min="939" max="941" width="6.42578125" style="73" customWidth="1"/>
    <col min="942" max="942" width="7.5703125" style="73" customWidth="1"/>
    <col min="943" max="943" width="6.85546875" style="73" customWidth="1"/>
    <col min="944" max="944" width="6.42578125" style="73" customWidth="1"/>
    <col min="945" max="961" width="10.140625" style="73" hidden="1" customWidth="1"/>
    <col min="962" max="962" width="6.5703125" style="73" customWidth="1"/>
    <col min="963" max="963" width="6.42578125" style="73" customWidth="1"/>
    <col min="964" max="965" width="10.140625" style="73" hidden="1" customWidth="1"/>
    <col min="966" max="966" width="6.42578125" style="73" customWidth="1"/>
    <col min="967" max="968" width="10.140625" style="73" hidden="1" customWidth="1"/>
    <col min="969" max="969" width="7.42578125" style="73" customWidth="1"/>
    <col min="970" max="970" width="10.140625" style="73" hidden="1" customWidth="1"/>
    <col min="971" max="971" width="6.42578125" style="73" customWidth="1"/>
    <col min="972" max="972" width="10.140625" style="73" hidden="1" customWidth="1"/>
    <col min="973" max="973" width="9" style="73" customWidth="1"/>
    <col min="974" max="975" width="10.140625" style="73" hidden="1" customWidth="1"/>
    <col min="976" max="976" width="8.5703125" style="73" customWidth="1"/>
    <col min="977" max="978" width="10.140625" style="73" hidden="1" customWidth="1"/>
    <col min="979" max="979" width="6.42578125" style="73" customWidth="1"/>
    <col min="980" max="981" width="10.140625" style="73" hidden="1" customWidth="1"/>
    <col min="982" max="982" width="7" style="73" customWidth="1"/>
    <col min="983" max="984" width="10.140625" style="73" hidden="1" customWidth="1"/>
    <col min="985" max="985" width="7" style="73" customWidth="1"/>
    <col min="986" max="987" width="10.140625" style="73" hidden="1" customWidth="1"/>
    <col min="988" max="988" width="7.5703125" style="73" customWidth="1"/>
    <col min="989" max="990" width="10.140625" style="73" hidden="1" customWidth="1"/>
    <col min="991" max="991" width="7" style="73" customWidth="1"/>
    <col min="992" max="993" width="10.140625" style="73" hidden="1" customWidth="1"/>
    <col min="994" max="994" width="7" style="73" customWidth="1"/>
    <col min="995" max="996" width="10.140625" style="73" hidden="1" customWidth="1"/>
    <col min="997" max="997" width="7" style="73" customWidth="1"/>
    <col min="998" max="998" width="10.140625" style="73" hidden="1" customWidth="1"/>
    <col min="999" max="999" width="6.42578125" style="73" customWidth="1"/>
    <col min="1000" max="1011" width="10.140625" style="73" hidden="1" customWidth="1"/>
    <col min="1012" max="1012" width="10.140625" style="73"/>
    <col min="1013" max="1013" width="41.42578125" style="73" customWidth="1"/>
    <col min="1014" max="1014" width="6.42578125" style="73" customWidth="1"/>
    <col min="1015" max="1015" width="14.7109375" style="73" customWidth="1"/>
    <col min="1016" max="1016" width="11.42578125" style="73" customWidth="1"/>
    <col min="1017" max="1017" width="13" style="73" customWidth="1"/>
    <col min="1018" max="1018" width="22" style="73" customWidth="1"/>
    <col min="1019" max="1028" width="9.42578125" style="73" customWidth="1"/>
    <col min="1029" max="1029" width="8.85546875" style="73" customWidth="1"/>
    <col min="1030" max="1030" width="9.42578125" style="73" customWidth="1"/>
    <col min="1031" max="1031" width="10.140625" style="73" customWidth="1"/>
    <col min="1032" max="1032" width="6.42578125" style="73" customWidth="1"/>
    <col min="1033" max="1033" width="6.85546875" style="73" customWidth="1"/>
    <col min="1034" max="1035" width="4.42578125" style="73" customWidth="1"/>
    <col min="1036" max="1036" width="6.28515625" style="73" customWidth="1"/>
    <col min="1037" max="1037" width="7.5703125" style="73" customWidth="1"/>
    <col min="1038" max="1038" width="10.140625" style="73" hidden="1" customWidth="1"/>
    <col min="1039" max="1039" width="11.42578125" style="73" customWidth="1"/>
    <col min="1040" max="1040" width="14" style="73" customWidth="1"/>
    <col min="1041" max="1041" width="43.7109375" style="73" customWidth="1"/>
    <col min="1042" max="1042" width="9.140625" style="73" customWidth="1"/>
    <col min="1043" max="1043" width="24.5703125" style="73" customWidth="1"/>
    <col min="1044" max="1044" width="11.28515625" style="73" customWidth="1"/>
    <col min="1045" max="1045" width="26.140625" style="73" customWidth="1"/>
    <col min="1046" max="1046" width="9.140625" style="73" customWidth="1"/>
    <col min="1047" max="1047" width="18.42578125" style="73" customWidth="1"/>
    <col min="1048" max="1049" width="12.140625" style="73" customWidth="1"/>
    <col min="1050" max="1050" width="14.5703125" style="73" customWidth="1"/>
    <col min="1051" max="1051" width="5" style="73" customWidth="1"/>
    <col min="1052" max="1053" width="10.140625" style="73" hidden="1" customWidth="1"/>
    <col min="1054" max="1054" width="5" style="73" customWidth="1"/>
    <col min="1055" max="1056" width="10.140625" style="73" hidden="1" customWidth="1"/>
    <col min="1057" max="1057" width="5" style="73" customWidth="1"/>
    <col min="1058" max="1059" width="10.140625" style="73" hidden="1" customWidth="1"/>
    <col min="1060" max="1060" width="5" style="73" customWidth="1"/>
    <col min="1061" max="1062" width="10.140625" style="73" hidden="1" customWidth="1"/>
    <col min="1063" max="1063" width="5" style="73" customWidth="1"/>
    <col min="1064" max="1065" width="10.140625" style="73" hidden="1" customWidth="1"/>
    <col min="1066" max="1066" width="5" style="73" customWidth="1"/>
    <col min="1067" max="1077" width="10.140625" style="73" hidden="1" customWidth="1"/>
    <col min="1078" max="1078" width="6.85546875" style="73" customWidth="1"/>
    <col min="1079" max="1080" width="10.140625" style="73" hidden="1" customWidth="1"/>
    <col min="1081" max="1081" width="6.42578125" style="73" customWidth="1"/>
    <col min="1082" max="1083" width="10.140625" style="73" hidden="1" customWidth="1"/>
    <col min="1084" max="1084" width="5.42578125" style="73" customWidth="1"/>
    <col min="1085" max="1086" width="10.140625" style="73" hidden="1" customWidth="1"/>
    <col min="1087" max="1087" width="4.85546875" style="73" customWidth="1"/>
    <col min="1088" max="1095" width="10.140625" style="73" hidden="1" customWidth="1"/>
    <col min="1096" max="1096" width="5.42578125" style="73" customWidth="1"/>
    <col min="1097" max="1101" width="10.140625" style="73" hidden="1" customWidth="1"/>
    <col min="1102" max="1102" width="5.85546875" style="73" customWidth="1"/>
    <col min="1103" max="1104" width="10.140625" style="73" hidden="1" customWidth="1"/>
    <col min="1105" max="1105" width="5.42578125" style="73" customWidth="1"/>
    <col min="1106" max="1107" width="10.140625" style="73" hidden="1" customWidth="1"/>
    <col min="1108" max="1108" width="5.42578125" style="73" customWidth="1"/>
    <col min="1109" max="1110" width="10.140625" style="73" hidden="1" customWidth="1"/>
    <col min="1111" max="1111" width="6" style="73" customWidth="1"/>
    <col min="1112" max="1116" width="10.140625" style="73" hidden="1" customWidth="1"/>
    <col min="1117" max="1117" width="5" style="73" customWidth="1"/>
    <col min="1118" max="1125" width="10.140625" style="73" hidden="1" customWidth="1"/>
    <col min="1126" max="1126" width="5" style="73" customWidth="1"/>
    <col min="1127" max="1127" width="10.140625" style="73" hidden="1" customWidth="1"/>
    <col min="1128" max="1128" width="5" style="73" customWidth="1"/>
    <col min="1129" max="1129" width="9.42578125" style="73" customWidth="1"/>
    <col min="1130" max="1130" width="10.140625" style="73" hidden="1" customWidth="1"/>
    <col min="1131" max="1131" width="5" style="73" customWidth="1"/>
    <col min="1132" max="1133" width="10.140625" style="73" hidden="1" customWidth="1"/>
    <col min="1134" max="1134" width="5" style="73" customWidth="1"/>
    <col min="1135" max="1136" width="10.140625" style="73" hidden="1" customWidth="1"/>
    <col min="1137" max="1137" width="5" style="73" customWidth="1"/>
    <col min="1138" max="1139" width="10.140625" style="73" hidden="1" customWidth="1"/>
    <col min="1140" max="1140" width="5" style="73" customWidth="1"/>
    <col min="1141" max="1147" width="10.140625" style="73" hidden="1" customWidth="1"/>
    <col min="1148" max="1148" width="6.42578125" style="73" customWidth="1"/>
    <col min="1149" max="1149" width="10.140625" style="73" hidden="1" customWidth="1"/>
    <col min="1150" max="1150" width="7.140625" style="73" customWidth="1"/>
    <col min="1151" max="1152" width="10.140625" style="73" hidden="1" customWidth="1"/>
    <col min="1153" max="1153" width="7.140625" style="73" customWidth="1"/>
    <col min="1154" max="1155" width="10.140625" style="73" hidden="1" customWidth="1"/>
    <col min="1156" max="1156" width="7.140625" style="73" customWidth="1"/>
    <col min="1157" max="1164" width="10.140625" style="73" hidden="1" customWidth="1"/>
    <col min="1165" max="1165" width="7.140625" style="73" customWidth="1"/>
    <col min="1166" max="1167" width="10.140625" style="73" hidden="1" customWidth="1"/>
    <col min="1168" max="1168" width="7.140625" style="73" customWidth="1"/>
    <col min="1169" max="1172" width="10.140625" style="73" hidden="1" customWidth="1"/>
    <col min="1173" max="1173" width="6.42578125" style="73" customWidth="1"/>
    <col min="1174" max="1194" width="10.140625" style="73" hidden="1" customWidth="1"/>
    <col min="1195" max="1197" width="6.42578125" style="73" customWidth="1"/>
    <col min="1198" max="1198" width="7.5703125" style="73" customWidth="1"/>
    <col min="1199" max="1199" width="6.85546875" style="73" customWidth="1"/>
    <col min="1200" max="1200" width="6.42578125" style="73" customWidth="1"/>
    <col min="1201" max="1217" width="10.140625" style="73" hidden="1" customWidth="1"/>
    <col min="1218" max="1218" width="6.5703125" style="73" customWidth="1"/>
    <col min="1219" max="1219" width="6.42578125" style="73" customWidth="1"/>
    <col min="1220" max="1221" width="10.140625" style="73" hidden="1" customWidth="1"/>
    <col min="1222" max="1222" width="6.42578125" style="73" customWidth="1"/>
    <col min="1223" max="1224" width="10.140625" style="73" hidden="1" customWidth="1"/>
    <col min="1225" max="1225" width="7.42578125" style="73" customWidth="1"/>
    <col min="1226" max="1226" width="10.140625" style="73" hidden="1" customWidth="1"/>
    <col min="1227" max="1227" width="6.42578125" style="73" customWidth="1"/>
    <col min="1228" max="1228" width="10.140625" style="73" hidden="1" customWidth="1"/>
    <col min="1229" max="1229" width="9" style="73" customWidth="1"/>
    <col min="1230" max="1231" width="10.140625" style="73" hidden="1" customWidth="1"/>
    <col min="1232" max="1232" width="8.5703125" style="73" customWidth="1"/>
    <col min="1233" max="1234" width="10.140625" style="73" hidden="1" customWidth="1"/>
    <col min="1235" max="1235" width="6.42578125" style="73" customWidth="1"/>
    <col min="1236" max="1237" width="10.140625" style="73" hidden="1" customWidth="1"/>
    <col min="1238" max="1238" width="7" style="73" customWidth="1"/>
    <col min="1239" max="1240" width="10.140625" style="73" hidden="1" customWidth="1"/>
    <col min="1241" max="1241" width="7" style="73" customWidth="1"/>
    <col min="1242" max="1243" width="10.140625" style="73" hidden="1" customWidth="1"/>
    <col min="1244" max="1244" width="7.5703125" style="73" customWidth="1"/>
    <col min="1245" max="1246" width="10.140625" style="73" hidden="1" customWidth="1"/>
    <col min="1247" max="1247" width="7" style="73" customWidth="1"/>
    <col min="1248" max="1249" width="10.140625" style="73" hidden="1" customWidth="1"/>
    <col min="1250" max="1250" width="7" style="73" customWidth="1"/>
    <col min="1251" max="1252" width="10.140625" style="73" hidden="1" customWidth="1"/>
    <col min="1253" max="1253" width="7" style="73" customWidth="1"/>
    <col min="1254" max="1254" width="10.140625" style="73" hidden="1" customWidth="1"/>
    <col min="1255" max="1255" width="6.42578125" style="73" customWidth="1"/>
    <col min="1256" max="1267" width="10.140625" style="73" hidden="1" customWidth="1"/>
    <col min="1268" max="1268" width="10.140625" style="73"/>
    <col min="1269" max="1269" width="41.42578125" style="73" customWidth="1"/>
    <col min="1270" max="1270" width="6.42578125" style="73" customWidth="1"/>
    <col min="1271" max="1271" width="14.7109375" style="73" customWidth="1"/>
    <col min="1272" max="1272" width="11.42578125" style="73" customWidth="1"/>
    <col min="1273" max="1273" width="13" style="73" customWidth="1"/>
    <col min="1274" max="1274" width="22" style="73" customWidth="1"/>
    <col min="1275" max="1284" width="9.42578125" style="73" customWidth="1"/>
    <col min="1285" max="1285" width="8.85546875" style="73" customWidth="1"/>
    <col min="1286" max="1286" width="9.42578125" style="73" customWidth="1"/>
    <col min="1287" max="1287" width="10.140625" style="73" customWidth="1"/>
    <col min="1288" max="1288" width="6.42578125" style="73" customWidth="1"/>
    <col min="1289" max="1289" width="6.85546875" style="73" customWidth="1"/>
    <col min="1290" max="1291" width="4.42578125" style="73" customWidth="1"/>
    <col min="1292" max="1292" width="6.28515625" style="73" customWidth="1"/>
    <col min="1293" max="1293" width="7.5703125" style="73" customWidth="1"/>
    <col min="1294" max="1294" width="10.140625" style="73" hidden="1" customWidth="1"/>
    <col min="1295" max="1295" width="11.42578125" style="73" customWidth="1"/>
    <col min="1296" max="1296" width="14" style="73" customWidth="1"/>
    <col min="1297" max="1297" width="43.7109375" style="73" customWidth="1"/>
    <col min="1298" max="1298" width="9.140625" style="73" customWidth="1"/>
    <col min="1299" max="1299" width="24.5703125" style="73" customWidth="1"/>
    <col min="1300" max="1300" width="11.28515625" style="73" customWidth="1"/>
    <col min="1301" max="1301" width="26.140625" style="73" customWidth="1"/>
    <col min="1302" max="1302" width="9.140625" style="73" customWidth="1"/>
    <col min="1303" max="1303" width="18.42578125" style="73" customWidth="1"/>
    <col min="1304" max="1305" width="12.140625" style="73" customWidth="1"/>
    <col min="1306" max="1306" width="14.5703125" style="73" customWidth="1"/>
    <col min="1307" max="1307" width="5" style="73" customWidth="1"/>
    <col min="1308" max="1309" width="10.140625" style="73" hidden="1" customWidth="1"/>
    <col min="1310" max="1310" width="5" style="73" customWidth="1"/>
    <col min="1311" max="1312" width="10.140625" style="73" hidden="1" customWidth="1"/>
    <col min="1313" max="1313" width="5" style="73" customWidth="1"/>
    <col min="1314" max="1315" width="10.140625" style="73" hidden="1" customWidth="1"/>
    <col min="1316" max="1316" width="5" style="73" customWidth="1"/>
    <col min="1317" max="1318" width="10.140625" style="73" hidden="1" customWidth="1"/>
    <col min="1319" max="1319" width="5" style="73" customWidth="1"/>
    <col min="1320" max="1321" width="10.140625" style="73" hidden="1" customWidth="1"/>
    <col min="1322" max="1322" width="5" style="73" customWidth="1"/>
    <col min="1323" max="1333" width="10.140625" style="73" hidden="1" customWidth="1"/>
    <col min="1334" max="1334" width="6.85546875" style="73" customWidth="1"/>
    <col min="1335" max="1336" width="10.140625" style="73" hidden="1" customWidth="1"/>
    <col min="1337" max="1337" width="6.42578125" style="73" customWidth="1"/>
    <col min="1338" max="1339" width="10.140625" style="73" hidden="1" customWidth="1"/>
    <col min="1340" max="1340" width="5.42578125" style="73" customWidth="1"/>
    <col min="1341" max="1342" width="10.140625" style="73" hidden="1" customWidth="1"/>
    <col min="1343" max="1343" width="4.85546875" style="73" customWidth="1"/>
    <col min="1344" max="1351" width="10.140625" style="73" hidden="1" customWidth="1"/>
    <col min="1352" max="1352" width="5.42578125" style="73" customWidth="1"/>
    <col min="1353" max="1357" width="10.140625" style="73" hidden="1" customWidth="1"/>
    <col min="1358" max="1358" width="5.85546875" style="73" customWidth="1"/>
    <col min="1359" max="1360" width="10.140625" style="73" hidden="1" customWidth="1"/>
    <col min="1361" max="1361" width="5.42578125" style="73" customWidth="1"/>
    <col min="1362" max="1363" width="10.140625" style="73" hidden="1" customWidth="1"/>
    <col min="1364" max="1364" width="5.42578125" style="73" customWidth="1"/>
    <col min="1365" max="1366" width="10.140625" style="73" hidden="1" customWidth="1"/>
    <col min="1367" max="1367" width="6" style="73" customWidth="1"/>
    <col min="1368" max="1372" width="10.140625" style="73" hidden="1" customWidth="1"/>
    <col min="1373" max="1373" width="5" style="73" customWidth="1"/>
    <col min="1374" max="1381" width="10.140625" style="73" hidden="1" customWidth="1"/>
    <col min="1382" max="1382" width="5" style="73" customWidth="1"/>
    <col min="1383" max="1383" width="10.140625" style="73" hidden="1" customWidth="1"/>
    <col min="1384" max="1384" width="5" style="73" customWidth="1"/>
    <col min="1385" max="1385" width="9.42578125" style="73" customWidth="1"/>
    <col min="1386" max="1386" width="10.140625" style="73" hidden="1" customWidth="1"/>
    <col min="1387" max="1387" width="5" style="73" customWidth="1"/>
    <col min="1388" max="1389" width="10.140625" style="73" hidden="1" customWidth="1"/>
    <col min="1390" max="1390" width="5" style="73" customWidth="1"/>
    <col min="1391" max="1392" width="10.140625" style="73" hidden="1" customWidth="1"/>
    <col min="1393" max="1393" width="5" style="73" customWidth="1"/>
    <col min="1394" max="1395" width="10.140625" style="73" hidden="1" customWidth="1"/>
    <col min="1396" max="1396" width="5" style="73" customWidth="1"/>
    <col min="1397" max="1403" width="10.140625" style="73" hidden="1" customWidth="1"/>
    <col min="1404" max="1404" width="6.42578125" style="73" customWidth="1"/>
    <col min="1405" max="1405" width="10.140625" style="73" hidden="1" customWidth="1"/>
    <col min="1406" max="1406" width="7.140625" style="73" customWidth="1"/>
    <col min="1407" max="1408" width="10.140625" style="73" hidden="1" customWidth="1"/>
    <col min="1409" max="1409" width="7.140625" style="73" customWidth="1"/>
    <col min="1410" max="1411" width="10.140625" style="73" hidden="1" customWidth="1"/>
    <col min="1412" max="1412" width="7.140625" style="73" customWidth="1"/>
    <col min="1413" max="1420" width="10.140625" style="73" hidden="1" customWidth="1"/>
    <col min="1421" max="1421" width="7.140625" style="73" customWidth="1"/>
    <col min="1422" max="1423" width="10.140625" style="73" hidden="1" customWidth="1"/>
    <col min="1424" max="1424" width="7.140625" style="73" customWidth="1"/>
    <col min="1425" max="1428" width="10.140625" style="73" hidden="1" customWidth="1"/>
    <col min="1429" max="1429" width="6.42578125" style="73" customWidth="1"/>
    <col min="1430" max="1450" width="10.140625" style="73" hidden="1" customWidth="1"/>
    <col min="1451" max="1453" width="6.42578125" style="73" customWidth="1"/>
    <col min="1454" max="1454" width="7.5703125" style="73" customWidth="1"/>
    <col min="1455" max="1455" width="6.85546875" style="73" customWidth="1"/>
    <col min="1456" max="1456" width="6.42578125" style="73" customWidth="1"/>
    <col min="1457" max="1473" width="10.140625" style="73" hidden="1" customWidth="1"/>
    <col min="1474" max="1474" width="6.5703125" style="73" customWidth="1"/>
    <col min="1475" max="1475" width="6.42578125" style="73" customWidth="1"/>
    <col min="1476" max="1477" width="10.140625" style="73" hidden="1" customWidth="1"/>
    <col min="1478" max="1478" width="6.42578125" style="73" customWidth="1"/>
    <col min="1479" max="1480" width="10.140625" style="73" hidden="1" customWidth="1"/>
    <col min="1481" max="1481" width="7.42578125" style="73" customWidth="1"/>
    <col min="1482" max="1482" width="10.140625" style="73" hidden="1" customWidth="1"/>
    <col min="1483" max="1483" width="6.42578125" style="73" customWidth="1"/>
    <col min="1484" max="1484" width="10.140625" style="73" hidden="1" customWidth="1"/>
    <col min="1485" max="1485" width="9" style="73" customWidth="1"/>
    <col min="1486" max="1487" width="10.140625" style="73" hidden="1" customWidth="1"/>
    <col min="1488" max="1488" width="8.5703125" style="73" customWidth="1"/>
    <col min="1489" max="1490" width="10.140625" style="73" hidden="1" customWidth="1"/>
    <col min="1491" max="1491" width="6.42578125" style="73" customWidth="1"/>
    <col min="1492" max="1493" width="10.140625" style="73" hidden="1" customWidth="1"/>
    <col min="1494" max="1494" width="7" style="73" customWidth="1"/>
    <col min="1495" max="1496" width="10.140625" style="73" hidden="1" customWidth="1"/>
    <col min="1497" max="1497" width="7" style="73" customWidth="1"/>
    <col min="1498" max="1499" width="10.140625" style="73" hidden="1" customWidth="1"/>
    <col min="1500" max="1500" width="7.5703125" style="73" customWidth="1"/>
    <col min="1501" max="1502" width="10.140625" style="73" hidden="1" customWidth="1"/>
    <col min="1503" max="1503" width="7" style="73" customWidth="1"/>
    <col min="1504" max="1505" width="10.140625" style="73" hidden="1" customWidth="1"/>
    <col min="1506" max="1506" width="7" style="73" customWidth="1"/>
    <col min="1507" max="1508" width="10.140625" style="73" hidden="1" customWidth="1"/>
    <col min="1509" max="1509" width="7" style="73" customWidth="1"/>
    <col min="1510" max="1510" width="10.140625" style="73" hidden="1" customWidth="1"/>
    <col min="1511" max="1511" width="6.42578125" style="73" customWidth="1"/>
    <col min="1512" max="1523" width="10.140625" style="73" hidden="1" customWidth="1"/>
    <col min="1524" max="1524" width="10.140625" style="73"/>
    <col min="1525" max="1525" width="41.42578125" style="73" customWidth="1"/>
    <col min="1526" max="1526" width="6.42578125" style="73" customWidth="1"/>
    <col min="1527" max="1527" width="14.7109375" style="73" customWidth="1"/>
    <col min="1528" max="1528" width="11.42578125" style="73" customWidth="1"/>
    <col min="1529" max="1529" width="13" style="73" customWidth="1"/>
    <col min="1530" max="1530" width="22" style="73" customWidth="1"/>
    <col min="1531" max="1540" width="9.42578125" style="73" customWidth="1"/>
    <col min="1541" max="1541" width="8.85546875" style="73" customWidth="1"/>
    <col min="1542" max="1542" width="9.42578125" style="73" customWidth="1"/>
    <col min="1543" max="1543" width="10.140625" style="73" customWidth="1"/>
    <col min="1544" max="1544" width="6.42578125" style="73" customWidth="1"/>
    <col min="1545" max="1545" width="6.85546875" style="73" customWidth="1"/>
    <col min="1546" max="1547" width="4.42578125" style="73" customWidth="1"/>
    <col min="1548" max="1548" width="6.28515625" style="73" customWidth="1"/>
    <col min="1549" max="1549" width="7.5703125" style="73" customWidth="1"/>
    <col min="1550" max="1550" width="10.140625" style="73" hidden="1" customWidth="1"/>
    <col min="1551" max="1551" width="11.42578125" style="73" customWidth="1"/>
    <col min="1552" max="1552" width="14" style="73" customWidth="1"/>
    <col min="1553" max="1553" width="43.7109375" style="73" customWidth="1"/>
    <col min="1554" max="1554" width="9.140625" style="73" customWidth="1"/>
    <col min="1555" max="1555" width="24.5703125" style="73" customWidth="1"/>
    <col min="1556" max="1556" width="11.28515625" style="73" customWidth="1"/>
    <col min="1557" max="1557" width="26.140625" style="73" customWidth="1"/>
    <col min="1558" max="1558" width="9.140625" style="73" customWidth="1"/>
    <col min="1559" max="1559" width="18.42578125" style="73" customWidth="1"/>
    <col min="1560" max="1561" width="12.140625" style="73" customWidth="1"/>
    <col min="1562" max="1562" width="14.5703125" style="73" customWidth="1"/>
    <col min="1563" max="1563" width="5" style="73" customWidth="1"/>
    <col min="1564" max="1565" width="10.140625" style="73" hidden="1" customWidth="1"/>
    <col min="1566" max="1566" width="5" style="73" customWidth="1"/>
    <col min="1567" max="1568" width="10.140625" style="73" hidden="1" customWidth="1"/>
    <col min="1569" max="1569" width="5" style="73" customWidth="1"/>
    <col min="1570" max="1571" width="10.140625" style="73" hidden="1" customWidth="1"/>
    <col min="1572" max="1572" width="5" style="73" customWidth="1"/>
    <col min="1573" max="1574" width="10.140625" style="73" hidden="1" customWidth="1"/>
    <col min="1575" max="1575" width="5" style="73" customWidth="1"/>
    <col min="1576" max="1577" width="10.140625" style="73" hidden="1" customWidth="1"/>
    <col min="1578" max="1578" width="5" style="73" customWidth="1"/>
    <col min="1579" max="1589" width="10.140625" style="73" hidden="1" customWidth="1"/>
    <col min="1590" max="1590" width="6.85546875" style="73" customWidth="1"/>
    <col min="1591" max="1592" width="10.140625" style="73" hidden="1" customWidth="1"/>
    <col min="1593" max="1593" width="6.42578125" style="73" customWidth="1"/>
    <col min="1594" max="1595" width="10.140625" style="73" hidden="1" customWidth="1"/>
    <col min="1596" max="1596" width="5.42578125" style="73" customWidth="1"/>
    <col min="1597" max="1598" width="10.140625" style="73" hidden="1" customWidth="1"/>
    <col min="1599" max="1599" width="4.85546875" style="73" customWidth="1"/>
    <col min="1600" max="1607" width="10.140625" style="73" hidden="1" customWidth="1"/>
    <col min="1608" max="1608" width="5.42578125" style="73" customWidth="1"/>
    <col min="1609" max="1613" width="10.140625" style="73" hidden="1" customWidth="1"/>
    <col min="1614" max="1614" width="5.85546875" style="73" customWidth="1"/>
    <col min="1615" max="1616" width="10.140625" style="73" hidden="1" customWidth="1"/>
    <col min="1617" max="1617" width="5.42578125" style="73" customWidth="1"/>
    <col min="1618" max="1619" width="10.140625" style="73" hidden="1" customWidth="1"/>
    <col min="1620" max="1620" width="5.42578125" style="73" customWidth="1"/>
    <col min="1621" max="1622" width="10.140625" style="73" hidden="1" customWidth="1"/>
    <col min="1623" max="1623" width="6" style="73" customWidth="1"/>
    <col min="1624" max="1628" width="10.140625" style="73" hidden="1" customWidth="1"/>
    <col min="1629" max="1629" width="5" style="73" customWidth="1"/>
    <col min="1630" max="1637" width="10.140625" style="73" hidden="1" customWidth="1"/>
    <col min="1638" max="1638" width="5" style="73" customWidth="1"/>
    <col min="1639" max="1639" width="10.140625" style="73" hidden="1" customWidth="1"/>
    <col min="1640" max="1640" width="5" style="73" customWidth="1"/>
    <col min="1641" max="1641" width="9.42578125" style="73" customWidth="1"/>
    <col min="1642" max="1642" width="10.140625" style="73" hidden="1" customWidth="1"/>
    <col min="1643" max="1643" width="5" style="73" customWidth="1"/>
    <col min="1644" max="1645" width="10.140625" style="73" hidden="1" customWidth="1"/>
    <col min="1646" max="1646" width="5" style="73" customWidth="1"/>
    <col min="1647" max="1648" width="10.140625" style="73" hidden="1" customWidth="1"/>
    <col min="1649" max="1649" width="5" style="73" customWidth="1"/>
    <col min="1650" max="1651" width="10.140625" style="73" hidden="1" customWidth="1"/>
    <col min="1652" max="1652" width="5" style="73" customWidth="1"/>
    <col min="1653" max="1659" width="10.140625" style="73" hidden="1" customWidth="1"/>
    <col min="1660" max="1660" width="6.42578125" style="73" customWidth="1"/>
    <col min="1661" max="1661" width="10.140625" style="73" hidden="1" customWidth="1"/>
    <col min="1662" max="1662" width="7.140625" style="73" customWidth="1"/>
    <col min="1663" max="1664" width="10.140625" style="73" hidden="1" customWidth="1"/>
    <col min="1665" max="1665" width="7.140625" style="73" customWidth="1"/>
    <col min="1666" max="1667" width="10.140625" style="73" hidden="1" customWidth="1"/>
    <col min="1668" max="1668" width="7.140625" style="73" customWidth="1"/>
    <col min="1669" max="1676" width="10.140625" style="73" hidden="1" customWidth="1"/>
    <col min="1677" max="1677" width="7.140625" style="73" customWidth="1"/>
    <col min="1678" max="1679" width="10.140625" style="73" hidden="1" customWidth="1"/>
    <col min="1680" max="1680" width="7.140625" style="73" customWidth="1"/>
    <col min="1681" max="1684" width="10.140625" style="73" hidden="1" customWidth="1"/>
    <col min="1685" max="1685" width="6.42578125" style="73" customWidth="1"/>
    <col min="1686" max="1706" width="10.140625" style="73" hidden="1" customWidth="1"/>
    <col min="1707" max="1709" width="6.42578125" style="73" customWidth="1"/>
    <col min="1710" max="1710" width="7.5703125" style="73" customWidth="1"/>
    <col min="1711" max="1711" width="6.85546875" style="73" customWidth="1"/>
    <col min="1712" max="1712" width="6.42578125" style="73" customWidth="1"/>
    <col min="1713" max="1729" width="10.140625" style="73" hidden="1" customWidth="1"/>
    <col min="1730" max="1730" width="6.5703125" style="73" customWidth="1"/>
    <col min="1731" max="1731" width="6.42578125" style="73" customWidth="1"/>
    <col min="1732" max="1733" width="10.140625" style="73" hidden="1" customWidth="1"/>
    <col min="1734" max="1734" width="6.42578125" style="73" customWidth="1"/>
    <col min="1735" max="1736" width="10.140625" style="73" hidden="1" customWidth="1"/>
    <col min="1737" max="1737" width="7.42578125" style="73" customWidth="1"/>
    <col min="1738" max="1738" width="10.140625" style="73" hidden="1" customWidth="1"/>
    <col min="1739" max="1739" width="6.42578125" style="73" customWidth="1"/>
    <col min="1740" max="1740" width="10.140625" style="73" hidden="1" customWidth="1"/>
    <col min="1741" max="1741" width="9" style="73" customWidth="1"/>
    <col min="1742" max="1743" width="10.140625" style="73" hidden="1" customWidth="1"/>
    <col min="1744" max="1744" width="8.5703125" style="73" customWidth="1"/>
    <col min="1745" max="1746" width="10.140625" style="73" hidden="1" customWidth="1"/>
    <col min="1747" max="1747" width="6.42578125" style="73" customWidth="1"/>
    <col min="1748" max="1749" width="10.140625" style="73" hidden="1" customWidth="1"/>
    <col min="1750" max="1750" width="7" style="73" customWidth="1"/>
    <col min="1751" max="1752" width="10.140625" style="73" hidden="1" customWidth="1"/>
    <col min="1753" max="1753" width="7" style="73" customWidth="1"/>
    <col min="1754" max="1755" width="10.140625" style="73" hidden="1" customWidth="1"/>
    <col min="1756" max="1756" width="7.5703125" style="73" customWidth="1"/>
    <col min="1757" max="1758" width="10.140625" style="73" hidden="1" customWidth="1"/>
    <col min="1759" max="1759" width="7" style="73" customWidth="1"/>
    <col min="1760" max="1761" width="10.140625" style="73" hidden="1" customWidth="1"/>
    <col min="1762" max="1762" width="7" style="73" customWidth="1"/>
    <col min="1763" max="1764" width="10.140625" style="73" hidden="1" customWidth="1"/>
    <col min="1765" max="1765" width="7" style="73" customWidth="1"/>
    <col min="1766" max="1766" width="10.140625" style="73" hidden="1" customWidth="1"/>
    <col min="1767" max="1767" width="6.42578125" style="73" customWidth="1"/>
    <col min="1768" max="1779" width="10.140625" style="73" hidden="1" customWidth="1"/>
    <col min="1780" max="1780" width="10.140625" style="73"/>
    <col min="1781" max="1781" width="41.42578125" style="73" customWidth="1"/>
    <col min="1782" max="1782" width="6.42578125" style="73" customWidth="1"/>
    <col min="1783" max="1783" width="14.7109375" style="73" customWidth="1"/>
    <col min="1784" max="1784" width="11.42578125" style="73" customWidth="1"/>
    <col min="1785" max="1785" width="13" style="73" customWidth="1"/>
    <col min="1786" max="1786" width="22" style="73" customWidth="1"/>
    <col min="1787" max="1796" width="9.42578125" style="73" customWidth="1"/>
    <col min="1797" max="1797" width="8.85546875" style="73" customWidth="1"/>
    <col min="1798" max="1798" width="9.42578125" style="73" customWidth="1"/>
    <col min="1799" max="1799" width="10.140625" style="73" customWidth="1"/>
    <col min="1800" max="1800" width="6.42578125" style="73" customWidth="1"/>
    <col min="1801" max="1801" width="6.85546875" style="73" customWidth="1"/>
    <col min="1802" max="1803" width="4.42578125" style="73" customWidth="1"/>
    <col min="1804" max="1804" width="6.28515625" style="73" customWidth="1"/>
    <col min="1805" max="1805" width="7.5703125" style="73" customWidth="1"/>
    <col min="1806" max="1806" width="10.140625" style="73" hidden="1" customWidth="1"/>
    <col min="1807" max="1807" width="11.42578125" style="73" customWidth="1"/>
    <col min="1808" max="1808" width="14" style="73" customWidth="1"/>
    <col min="1809" max="1809" width="43.7109375" style="73" customWidth="1"/>
    <col min="1810" max="1810" width="9.140625" style="73" customWidth="1"/>
    <col min="1811" max="1811" width="24.5703125" style="73" customWidth="1"/>
    <col min="1812" max="1812" width="11.28515625" style="73" customWidth="1"/>
    <col min="1813" max="1813" width="26.140625" style="73" customWidth="1"/>
    <col min="1814" max="1814" width="9.140625" style="73" customWidth="1"/>
    <col min="1815" max="1815" width="18.42578125" style="73" customWidth="1"/>
    <col min="1816" max="1817" width="12.140625" style="73" customWidth="1"/>
    <col min="1818" max="1818" width="14.5703125" style="73" customWidth="1"/>
    <col min="1819" max="1819" width="5" style="73" customWidth="1"/>
    <col min="1820" max="1821" width="10.140625" style="73" hidden="1" customWidth="1"/>
    <col min="1822" max="1822" width="5" style="73" customWidth="1"/>
    <col min="1823" max="1824" width="10.140625" style="73" hidden="1" customWidth="1"/>
    <col min="1825" max="1825" width="5" style="73" customWidth="1"/>
    <col min="1826" max="1827" width="10.140625" style="73" hidden="1" customWidth="1"/>
    <col min="1828" max="1828" width="5" style="73" customWidth="1"/>
    <col min="1829" max="1830" width="10.140625" style="73" hidden="1" customWidth="1"/>
    <col min="1831" max="1831" width="5" style="73" customWidth="1"/>
    <col min="1832" max="1833" width="10.140625" style="73" hidden="1" customWidth="1"/>
    <col min="1834" max="1834" width="5" style="73" customWidth="1"/>
    <col min="1835" max="1845" width="10.140625" style="73" hidden="1" customWidth="1"/>
    <col min="1846" max="1846" width="6.85546875" style="73" customWidth="1"/>
    <col min="1847" max="1848" width="10.140625" style="73" hidden="1" customWidth="1"/>
    <col min="1849" max="1849" width="6.42578125" style="73" customWidth="1"/>
    <col min="1850" max="1851" width="10.140625" style="73" hidden="1" customWidth="1"/>
    <col min="1852" max="1852" width="5.42578125" style="73" customWidth="1"/>
    <col min="1853" max="1854" width="10.140625" style="73" hidden="1" customWidth="1"/>
    <col min="1855" max="1855" width="4.85546875" style="73" customWidth="1"/>
    <col min="1856" max="1863" width="10.140625" style="73" hidden="1" customWidth="1"/>
    <col min="1864" max="1864" width="5.42578125" style="73" customWidth="1"/>
    <col min="1865" max="1869" width="10.140625" style="73" hidden="1" customWidth="1"/>
    <col min="1870" max="1870" width="5.85546875" style="73" customWidth="1"/>
    <col min="1871" max="1872" width="10.140625" style="73" hidden="1" customWidth="1"/>
    <col min="1873" max="1873" width="5.42578125" style="73" customWidth="1"/>
    <col min="1874" max="1875" width="10.140625" style="73" hidden="1" customWidth="1"/>
    <col min="1876" max="1876" width="5.42578125" style="73" customWidth="1"/>
    <col min="1877" max="1878" width="10.140625" style="73" hidden="1" customWidth="1"/>
    <col min="1879" max="1879" width="6" style="73" customWidth="1"/>
    <col min="1880" max="1884" width="10.140625" style="73" hidden="1" customWidth="1"/>
    <col min="1885" max="1885" width="5" style="73" customWidth="1"/>
    <col min="1886" max="1893" width="10.140625" style="73" hidden="1" customWidth="1"/>
    <col min="1894" max="1894" width="5" style="73" customWidth="1"/>
    <col min="1895" max="1895" width="10.140625" style="73" hidden="1" customWidth="1"/>
    <col min="1896" max="1896" width="5" style="73" customWidth="1"/>
    <col min="1897" max="1897" width="9.42578125" style="73" customWidth="1"/>
    <col min="1898" max="1898" width="10.140625" style="73" hidden="1" customWidth="1"/>
    <col min="1899" max="1899" width="5" style="73" customWidth="1"/>
    <col min="1900" max="1901" width="10.140625" style="73" hidden="1" customWidth="1"/>
    <col min="1902" max="1902" width="5" style="73" customWidth="1"/>
    <col min="1903" max="1904" width="10.140625" style="73" hidden="1" customWidth="1"/>
    <col min="1905" max="1905" width="5" style="73" customWidth="1"/>
    <col min="1906" max="1907" width="10.140625" style="73" hidden="1" customWidth="1"/>
    <col min="1908" max="1908" width="5" style="73" customWidth="1"/>
    <col min="1909" max="1915" width="10.140625" style="73" hidden="1" customWidth="1"/>
    <col min="1916" max="1916" width="6.42578125" style="73" customWidth="1"/>
    <col min="1917" max="1917" width="10.140625" style="73" hidden="1" customWidth="1"/>
    <col min="1918" max="1918" width="7.140625" style="73" customWidth="1"/>
    <col min="1919" max="1920" width="10.140625" style="73" hidden="1" customWidth="1"/>
    <col min="1921" max="1921" width="7.140625" style="73" customWidth="1"/>
    <col min="1922" max="1923" width="10.140625" style="73" hidden="1" customWidth="1"/>
    <col min="1924" max="1924" width="7.140625" style="73" customWidth="1"/>
    <col min="1925" max="1932" width="10.140625" style="73" hidden="1" customWidth="1"/>
    <col min="1933" max="1933" width="7.140625" style="73" customWidth="1"/>
    <col min="1934" max="1935" width="10.140625" style="73" hidden="1" customWidth="1"/>
    <col min="1936" max="1936" width="7.140625" style="73" customWidth="1"/>
    <col min="1937" max="1940" width="10.140625" style="73" hidden="1" customWidth="1"/>
    <col min="1941" max="1941" width="6.42578125" style="73" customWidth="1"/>
    <col min="1942" max="1962" width="10.140625" style="73" hidden="1" customWidth="1"/>
    <col min="1963" max="1965" width="6.42578125" style="73" customWidth="1"/>
    <col min="1966" max="1966" width="7.5703125" style="73" customWidth="1"/>
    <col min="1967" max="1967" width="6.85546875" style="73" customWidth="1"/>
    <col min="1968" max="1968" width="6.42578125" style="73" customWidth="1"/>
    <col min="1969" max="1985" width="10.140625" style="73" hidden="1" customWidth="1"/>
    <col min="1986" max="1986" width="6.5703125" style="73" customWidth="1"/>
    <col min="1987" max="1987" width="6.42578125" style="73" customWidth="1"/>
    <col min="1988" max="1989" width="10.140625" style="73" hidden="1" customWidth="1"/>
    <col min="1990" max="1990" width="6.42578125" style="73" customWidth="1"/>
    <col min="1991" max="1992" width="10.140625" style="73" hidden="1" customWidth="1"/>
    <col min="1993" max="1993" width="7.42578125" style="73" customWidth="1"/>
    <col min="1994" max="1994" width="10.140625" style="73" hidden="1" customWidth="1"/>
    <col min="1995" max="1995" width="6.42578125" style="73" customWidth="1"/>
    <col min="1996" max="1996" width="10.140625" style="73" hidden="1" customWidth="1"/>
    <col min="1997" max="1997" width="9" style="73" customWidth="1"/>
    <col min="1998" max="1999" width="10.140625" style="73" hidden="1" customWidth="1"/>
    <col min="2000" max="2000" width="8.5703125" style="73" customWidth="1"/>
    <col min="2001" max="2002" width="10.140625" style="73" hidden="1" customWidth="1"/>
    <col min="2003" max="2003" width="6.42578125" style="73" customWidth="1"/>
    <col min="2004" max="2005" width="10.140625" style="73" hidden="1" customWidth="1"/>
    <col min="2006" max="2006" width="7" style="73" customWidth="1"/>
    <col min="2007" max="2008" width="10.140625" style="73" hidden="1" customWidth="1"/>
    <col min="2009" max="2009" width="7" style="73" customWidth="1"/>
    <col min="2010" max="2011" width="10.140625" style="73" hidden="1" customWidth="1"/>
    <col min="2012" max="2012" width="7.5703125" style="73" customWidth="1"/>
    <col min="2013" max="2014" width="10.140625" style="73" hidden="1" customWidth="1"/>
    <col min="2015" max="2015" width="7" style="73" customWidth="1"/>
    <col min="2016" max="2017" width="10.140625" style="73" hidden="1" customWidth="1"/>
    <col min="2018" max="2018" width="7" style="73" customWidth="1"/>
    <col min="2019" max="2020" width="10.140625" style="73" hidden="1" customWidth="1"/>
    <col min="2021" max="2021" width="7" style="73" customWidth="1"/>
    <col min="2022" max="2022" width="10.140625" style="73" hidden="1" customWidth="1"/>
    <col min="2023" max="2023" width="6.42578125" style="73" customWidth="1"/>
    <col min="2024" max="2035" width="10.140625" style="73" hidden="1" customWidth="1"/>
    <col min="2036" max="2036" width="10.140625" style="73"/>
    <col min="2037" max="2037" width="41.42578125" style="73" customWidth="1"/>
    <col min="2038" max="2038" width="6.42578125" style="73" customWidth="1"/>
    <col min="2039" max="2039" width="14.7109375" style="73" customWidth="1"/>
    <col min="2040" max="2040" width="11.42578125" style="73" customWidth="1"/>
    <col min="2041" max="2041" width="13" style="73" customWidth="1"/>
    <col min="2042" max="2042" width="22" style="73" customWidth="1"/>
    <col min="2043" max="2052" width="9.42578125" style="73" customWidth="1"/>
    <col min="2053" max="2053" width="8.85546875" style="73" customWidth="1"/>
    <col min="2054" max="2054" width="9.42578125" style="73" customWidth="1"/>
    <col min="2055" max="2055" width="10.140625" style="73" customWidth="1"/>
    <col min="2056" max="2056" width="6.42578125" style="73" customWidth="1"/>
    <col min="2057" max="2057" width="6.85546875" style="73" customWidth="1"/>
    <col min="2058" max="2059" width="4.42578125" style="73" customWidth="1"/>
    <col min="2060" max="2060" width="6.28515625" style="73" customWidth="1"/>
    <col min="2061" max="2061" width="7.5703125" style="73" customWidth="1"/>
    <col min="2062" max="2062" width="10.140625" style="73" hidden="1" customWidth="1"/>
    <col min="2063" max="2063" width="11.42578125" style="73" customWidth="1"/>
    <col min="2064" max="2064" width="14" style="73" customWidth="1"/>
    <col min="2065" max="2065" width="43.7109375" style="73" customWidth="1"/>
    <col min="2066" max="2066" width="9.140625" style="73" customWidth="1"/>
    <col min="2067" max="2067" width="24.5703125" style="73" customWidth="1"/>
    <col min="2068" max="2068" width="11.28515625" style="73" customWidth="1"/>
    <col min="2069" max="2069" width="26.140625" style="73" customWidth="1"/>
    <col min="2070" max="2070" width="9.140625" style="73" customWidth="1"/>
    <col min="2071" max="2071" width="18.42578125" style="73" customWidth="1"/>
    <col min="2072" max="2073" width="12.140625" style="73" customWidth="1"/>
    <col min="2074" max="2074" width="14.5703125" style="73" customWidth="1"/>
    <col min="2075" max="2075" width="5" style="73" customWidth="1"/>
    <col min="2076" max="2077" width="10.140625" style="73" hidden="1" customWidth="1"/>
    <col min="2078" max="2078" width="5" style="73" customWidth="1"/>
    <col min="2079" max="2080" width="10.140625" style="73" hidden="1" customWidth="1"/>
    <col min="2081" max="2081" width="5" style="73" customWidth="1"/>
    <col min="2082" max="2083" width="10.140625" style="73" hidden="1" customWidth="1"/>
    <col min="2084" max="2084" width="5" style="73" customWidth="1"/>
    <col min="2085" max="2086" width="10.140625" style="73" hidden="1" customWidth="1"/>
    <col min="2087" max="2087" width="5" style="73" customWidth="1"/>
    <col min="2088" max="2089" width="10.140625" style="73" hidden="1" customWidth="1"/>
    <col min="2090" max="2090" width="5" style="73" customWidth="1"/>
    <col min="2091" max="2101" width="10.140625" style="73" hidden="1" customWidth="1"/>
    <col min="2102" max="2102" width="6.85546875" style="73" customWidth="1"/>
    <col min="2103" max="2104" width="10.140625" style="73" hidden="1" customWidth="1"/>
    <col min="2105" max="2105" width="6.42578125" style="73" customWidth="1"/>
    <col min="2106" max="2107" width="10.140625" style="73" hidden="1" customWidth="1"/>
    <col min="2108" max="2108" width="5.42578125" style="73" customWidth="1"/>
    <col min="2109" max="2110" width="10.140625" style="73" hidden="1" customWidth="1"/>
    <col min="2111" max="2111" width="4.85546875" style="73" customWidth="1"/>
    <col min="2112" max="2119" width="10.140625" style="73" hidden="1" customWidth="1"/>
    <col min="2120" max="2120" width="5.42578125" style="73" customWidth="1"/>
    <col min="2121" max="2125" width="10.140625" style="73" hidden="1" customWidth="1"/>
    <col min="2126" max="2126" width="5.85546875" style="73" customWidth="1"/>
    <col min="2127" max="2128" width="10.140625" style="73" hidden="1" customWidth="1"/>
    <col min="2129" max="2129" width="5.42578125" style="73" customWidth="1"/>
    <col min="2130" max="2131" width="10.140625" style="73" hidden="1" customWidth="1"/>
    <col min="2132" max="2132" width="5.42578125" style="73" customWidth="1"/>
    <col min="2133" max="2134" width="10.140625" style="73" hidden="1" customWidth="1"/>
    <col min="2135" max="2135" width="6" style="73" customWidth="1"/>
    <col min="2136" max="2140" width="10.140625" style="73" hidden="1" customWidth="1"/>
    <col min="2141" max="2141" width="5" style="73" customWidth="1"/>
    <col min="2142" max="2149" width="10.140625" style="73" hidden="1" customWidth="1"/>
    <col min="2150" max="2150" width="5" style="73" customWidth="1"/>
    <col min="2151" max="2151" width="10.140625" style="73" hidden="1" customWidth="1"/>
    <col min="2152" max="2152" width="5" style="73" customWidth="1"/>
    <col min="2153" max="2153" width="9.42578125" style="73" customWidth="1"/>
    <col min="2154" max="2154" width="10.140625" style="73" hidden="1" customWidth="1"/>
    <col min="2155" max="2155" width="5" style="73" customWidth="1"/>
    <col min="2156" max="2157" width="10.140625" style="73" hidden="1" customWidth="1"/>
    <col min="2158" max="2158" width="5" style="73" customWidth="1"/>
    <col min="2159" max="2160" width="10.140625" style="73" hidden="1" customWidth="1"/>
    <col min="2161" max="2161" width="5" style="73" customWidth="1"/>
    <col min="2162" max="2163" width="10.140625" style="73" hidden="1" customWidth="1"/>
    <col min="2164" max="2164" width="5" style="73" customWidth="1"/>
    <col min="2165" max="2171" width="10.140625" style="73" hidden="1" customWidth="1"/>
    <col min="2172" max="2172" width="6.42578125" style="73" customWidth="1"/>
    <col min="2173" max="2173" width="10.140625" style="73" hidden="1" customWidth="1"/>
    <col min="2174" max="2174" width="7.140625" style="73" customWidth="1"/>
    <col min="2175" max="2176" width="10.140625" style="73" hidden="1" customWidth="1"/>
    <col min="2177" max="2177" width="7.140625" style="73" customWidth="1"/>
    <col min="2178" max="2179" width="10.140625" style="73" hidden="1" customWidth="1"/>
    <col min="2180" max="2180" width="7.140625" style="73" customWidth="1"/>
    <col min="2181" max="2188" width="10.140625" style="73" hidden="1" customWidth="1"/>
    <col min="2189" max="2189" width="7.140625" style="73" customWidth="1"/>
    <col min="2190" max="2191" width="10.140625" style="73" hidden="1" customWidth="1"/>
    <col min="2192" max="2192" width="7.140625" style="73" customWidth="1"/>
    <col min="2193" max="2196" width="10.140625" style="73" hidden="1" customWidth="1"/>
    <col min="2197" max="2197" width="6.42578125" style="73" customWidth="1"/>
    <col min="2198" max="2218" width="10.140625" style="73" hidden="1" customWidth="1"/>
    <col min="2219" max="2221" width="6.42578125" style="73" customWidth="1"/>
    <col min="2222" max="2222" width="7.5703125" style="73" customWidth="1"/>
    <col min="2223" max="2223" width="6.85546875" style="73" customWidth="1"/>
    <col min="2224" max="2224" width="6.42578125" style="73" customWidth="1"/>
    <col min="2225" max="2241" width="10.140625" style="73" hidden="1" customWidth="1"/>
    <col min="2242" max="2242" width="6.5703125" style="73" customWidth="1"/>
    <col min="2243" max="2243" width="6.42578125" style="73" customWidth="1"/>
    <col min="2244" max="2245" width="10.140625" style="73" hidden="1" customWidth="1"/>
    <col min="2246" max="2246" width="6.42578125" style="73" customWidth="1"/>
    <col min="2247" max="2248" width="10.140625" style="73" hidden="1" customWidth="1"/>
    <col min="2249" max="2249" width="7.42578125" style="73" customWidth="1"/>
    <col min="2250" max="2250" width="10.140625" style="73" hidden="1" customWidth="1"/>
    <col min="2251" max="2251" width="6.42578125" style="73" customWidth="1"/>
    <col min="2252" max="2252" width="10.140625" style="73" hidden="1" customWidth="1"/>
    <col min="2253" max="2253" width="9" style="73" customWidth="1"/>
    <col min="2254" max="2255" width="10.140625" style="73" hidden="1" customWidth="1"/>
    <col min="2256" max="2256" width="8.5703125" style="73" customWidth="1"/>
    <col min="2257" max="2258" width="10.140625" style="73" hidden="1" customWidth="1"/>
    <col min="2259" max="2259" width="6.42578125" style="73" customWidth="1"/>
    <col min="2260" max="2261" width="10.140625" style="73" hidden="1" customWidth="1"/>
    <col min="2262" max="2262" width="7" style="73" customWidth="1"/>
    <col min="2263" max="2264" width="10.140625" style="73" hidden="1" customWidth="1"/>
    <col min="2265" max="2265" width="7" style="73" customWidth="1"/>
    <col min="2266" max="2267" width="10.140625" style="73" hidden="1" customWidth="1"/>
    <col min="2268" max="2268" width="7.5703125" style="73" customWidth="1"/>
    <col min="2269" max="2270" width="10.140625" style="73" hidden="1" customWidth="1"/>
    <col min="2271" max="2271" width="7" style="73" customWidth="1"/>
    <col min="2272" max="2273" width="10.140625" style="73" hidden="1" customWidth="1"/>
    <col min="2274" max="2274" width="7" style="73" customWidth="1"/>
    <col min="2275" max="2276" width="10.140625" style="73" hidden="1" customWidth="1"/>
    <col min="2277" max="2277" width="7" style="73" customWidth="1"/>
    <col min="2278" max="2278" width="10.140625" style="73" hidden="1" customWidth="1"/>
    <col min="2279" max="2279" width="6.42578125" style="73" customWidth="1"/>
    <col min="2280" max="2291" width="10.140625" style="73" hidden="1" customWidth="1"/>
    <col min="2292" max="2292" width="10.140625" style="73"/>
    <col min="2293" max="2293" width="41.42578125" style="73" customWidth="1"/>
    <col min="2294" max="2294" width="6.42578125" style="73" customWidth="1"/>
    <col min="2295" max="2295" width="14.7109375" style="73" customWidth="1"/>
    <col min="2296" max="2296" width="11.42578125" style="73" customWidth="1"/>
    <col min="2297" max="2297" width="13" style="73" customWidth="1"/>
    <col min="2298" max="2298" width="22" style="73" customWidth="1"/>
    <col min="2299" max="2308" width="9.42578125" style="73" customWidth="1"/>
    <col min="2309" max="2309" width="8.85546875" style="73" customWidth="1"/>
    <col min="2310" max="2310" width="9.42578125" style="73" customWidth="1"/>
    <col min="2311" max="2311" width="10.140625" style="73" customWidth="1"/>
    <col min="2312" max="2312" width="6.42578125" style="73" customWidth="1"/>
    <col min="2313" max="2313" width="6.85546875" style="73" customWidth="1"/>
    <col min="2314" max="2315" width="4.42578125" style="73" customWidth="1"/>
    <col min="2316" max="2316" width="6.28515625" style="73" customWidth="1"/>
    <col min="2317" max="2317" width="7.5703125" style="73" customWidth="1"/>
    <col min="2318" max="2318" width="10.140625" style="73" hidden="1" customWidth="1"/>
    <col min="2319" max="2319" width="11.42578125" style="73" customWidth="1"/>
    <col min="2320" max="2320" width="14" style="73" customWidth="1"/>
    <col min="2321" max="2321" width="43.7109375" style="73" customWidth="1"/>
    <col min="2322" max="2322" width="9.140625" style="73" customWidth="1"/>
    <col min="2323" max="2323" width="24.5703125" style="73" customWidth="1"/>
    <col min="2324" max="2324" width="11.28515625" style="73" customWidth="1"/>
    <col min="2325" max="2325" width="26.140625" style="73" customWidth="1"/>
    <col min="2326" max="2326" width="9.140625" style="73" customWidth="1"/>
    <col min="2327" max="2327" width="18.42578125" style="73" customWidth="1"/>
    <col min="2328" max="2329" width="12.140625" style="73" customWidth="1"/>
    <col min="2330" max="2330" width="14.5703125" style="73" customWidth="1"/>
    <col min="2331" max="2331" width="5" style="73" customWidth="1"/>
    <col min="2332" max="2333" width="10.140625" style="73" hidden="1" customWidth="1"/>
    <col min="2334" max="2334" width="5" style="73" customWidth="1"/>
    <col min="2335" max="2336" width="10.140625" style="73" hidden="1" customWidth="1"/>
    <col min="2337" max="2337" width="5" style="73" customWidth="1"/>
    <col min="2338" max="2339" width="10.140625" style="73" hidden="1" customWidth="1"/>
    <col min="2340" max="2340" width="5" style="73" customWidth="1"/>
    <col min="2341" max="2342" width="10.140625" style="73" hidden="1" customWidth="1"/>
    <col min="2343" max="2343" width="5" style="73" customWidth="1"/>
    <col min="2344" max="2345" width="10.140625" style="73" hidden="1" customWidth="1"/>
    <col min="2346" max="2346" width="5" style="73" customWidth="1"/>
    <col min="2347" max="2357" width="10.140625" style="73" hidden="1" customWidth="1"/>
    <col min="2358" max="2358" width="6.85546875" style="73" customWidth="1"/>
    <col min="2359" max="2360" width="10.140625" style="73" hidden="1" customWidth="1"/>
    <col min="2361" max="2361" width="6.42578125" style="73" customWidth="1"/>
    <col min="2362" max="2363" width="10.140625" style="73" hidden="1" customWidth="1"/>
    <col min="2364" max="2364" width="5.42578125" style="73" customWidth="1"/>
    <col min="2365" max="2366" width="10.140625" style="73" hidden="1" customWidth="1"/>
    <col min="2367" max="2367" width="4.85546875" style="73" customWidth="1"/>
    <col min="2368" max="2375" width="10.140625" style="73" hidden="1" customWidth="1"/>
    <col min="2376" max="2376" width="5.42578125" style="73" customWidth="1"/>
    <col min="2377" max="2381" width="10.140625" style="73" hidden="1" customWidth="1"/>
    <col min="2382" max="2382" width="5.85546875" style="73" customWidth="1"/>
    <col min="2383" max="2384" width="10.140625" style="73" hidden="1" customWidth="1"/>
    <col min="2385" max="2385" width="5.42578125" style="73" customWidth="1"/>
    <col min="2386" max="2387" width="10.140625" style="73" hidden="1" customWidth="1"/>
    <col min="2388" max="2388" width="5.42578125" style="73" customWidth="1"/>
    <col min="2389" max="2390" width="10.140625" style="73" hidden="1" customWidth="1"/>
    <col min="2391" max="2391" width="6" style="73" customWidth="1"/>
    <col min="2392" max="2396" width="10.140625" style="73" hidden="1" customWidth="1"/>
    <col min="2397" max="2397" width="5" style="73" customWidth="1"/>
    <col min="2398" max="2405" width="10.140625" style="73" hidden="1" customWidth="1"/>
    <col min="2406" max="2406" width="5" style="73" customWidth="1"/>
    <col min="2407" max="2407" width="10.140625" style="73" hidden="1" customWidth="1"/>
    <col min="2408" max="2408" width="5" style="73" customWidth="1"/>
    <col min="2409" max="2409" width="9.42578125" style="73" customWidth="1"/>
    <col min="2410" max="2410" width="10.140625" style="73" hidden="1" customWidth="1"/>
    <col min="2411" max="2411" width="5" style="73" customWidth="1"/>
    <col min="2412" max="2413" width="10.140625" style="73" hidden="1" customWidth="1"/>
    <col min="2414" max="2414" width="5" style="73" customWidth="1"/>
    <col min="2415" max="2416" width="10.140625" style="73" hidden="1" customWidth="1"/>
    <col min="2417" max="2417" width="5" style="73" customWidth="1"/>
    <col min="2418" max="2419" width="10.140625" style="73" hidden="1" customWidth="1"/>
    <col min="2420" max="2420" width="5" style="73" customWidth="1"/>
    <col min="2421" max="2427" width="10.140625" style="73" hidden="1" customWidth="1"/>
    <col min="2428" max="2428" width="6.42578125" style="73" customWidth="1"/>
    <col min="2429" max="2429" width="10.140625" style="73" hidden="1" customWidth="1"/>
    <col min="2430" max="2430" width="7.140625" style="73" customWidth="1"/>
    <col min="2431" max="2432" width="10.140625" style="73" hidden="1" customWidth="1"/>
    <col min="2433" max="2433" width="7.140625" style="73" customWidth="1"/>
    <col min="2434" max="2435" width="10.140625" style="73" hidden="1" customWidth="1"/>
    <col min="2436" max="2436" width="7.140625" style="73" customWidth="1"/>
    <col min="2437" max="2444" width="10.140625" style="73" hidden="1" customWidth="1"/>
    <col min="2445" max="2445" width="7.140625" style="73" customWidth="1"/>
    <col min="2446" max="2447" width="10.140625" style="73" hidden="1" customWidth="1"/>
    <col min="2448" max="2448" width="7.140625" style="73" customWidth="1"/>
    <col min="2449" max="2452" width="10.140625" style="73" hidden="1" customWidth="1"/>
    <col min="2453" max="2453" width="6.42578125" style="73" customWidth="1"/>
    <col min="2454" max="2474" width="10.140625" style="73" hidden="1" customWidth="1"/>
    <col min="2475" max="2477" width="6.42578125" style="73" customWidth="1"/>
    <col min="2478" max="2478" width="7.5703125" style="73" customWidth="1"/>
    <col min="2479" max="2479" width="6.85546875" style="73" customWidth="1"/>
    <col min="2480" max="2480" width="6.42578125" style="73" customWidth="1"/>
    <col min="2481" max="2497" width="10.140625" style="73" hidden="1" customWidth="1"/>
    <col min="2498" max="2498" width="6.5703125" style="73" customWidth="1"/>
    <col min="2499" max="2499" width="6.42578125" style="73" customWidth="1"/>
    <col min="2500" max="2501" width="10.140625" style="73" hidden="1" customWidth="1"/>
    <col min="2502" max="2502" width="6.42578125" style="73" customWidth="1"/>
    <col min="2503" max="2504" width="10.140625" style="73" hidden="1" customWidth="1"/>
    <col min="2505" max="2505" width="7.42578125" style="73" customWidth="1"/>
    <col min="2506" max="2506" width="10.140625" style="73" hidden="1" customWidth="1"/>
    <col min="2507" max="2507" width="6.42578125" style="73" customWidth="1"/>
    <col min="2508" max="2508" width="10.140625" style="73" hidden="1" customWidth="1"/>
    <col min="2509" max="2509" width="9" style="73" customWidth="1"/>
    <col min="2510" max="2511" width="10.140625" style="73" hidden="1" customWidth="1"/>
    <col min="2512" max="2512" width="8.5703125" style="73" customWidth="1"/>
    <col min="2513" max="2514" width="10.140625" style="73" hidden="1" customWidth="1"/>
    <col min="2515" max="2515" width="6.42578125" style="73" customWidth="1"/>
    <col min="2516" max="2517" width="10.140625" style="73" hidden="1" customWidth="1"/>
    <col min="2518" max="2518" width="7" style="73" customWidth="1"/>
    <col min="2519" max="2520" width="10.140625" style="73" hidden="1" customWidth="1"/>
    <col min="2521" max="2521" width="7" style="73" customWidth="1"/>
    <col min="2522" max="2523" width="10.140625" style="73" hidden="1" customWidth="1"/>
    <col min="2524" max="2524" width="7.5703125" style="73" customWidth="1"/>
    <col min="2525" max="2526" width="10.140625" style="73" hidden="1" customWidth="1"/>
    <col min="2527" max="2527" width="7" style="73" customWidth="1"/>
    <col min="2528" max="2529" width="10.140625" style="73" hidden="1" customWidth="1"/>
    <col min="2530" max="2530" width="7" style="73" customWidth="1"/>
    <col min="2531" max="2532" width="10.140625" style="73" hidden="1" customWidth="1"/>
    <col min="2533" max="2533" width="7" style="73" customWidth="1"/>
    <col min="2534" max="2534" width="10.140625" style="73" hidden="1" customWidth="1"/>
    <col min="2535" max="2535" width="6.42578125" style="73" customWidth="1"/>
    <col min="2536" max="2547" width="10.140625" style="73" hidden="1" customWidth="1"/>
    <col min="2548" max="2548" width="10.140625" style="73"/>
    <col min="2549" max="2549" width="41.42578125" style="73" customWidth="1"/>
    <col min="2550" max="2550" width="6.42578125" style="73" customWidth="1"/>
    <col min="2551" max="2551" width="14.7109375" style="73" customWidth="1"/>
    <col min="2552" max="2552" width="11.42578125" style="73" customWidth="1"/>
    <col min="2553" max="2553" width="13" style="73" customWidth="1"/>
    <col min="2554" max="2554" width="22" style="73" customWidth="1"/>
    <col min="2555" max="2564" width="9.42578125" style="73" customWidth="1"/>
    <col min="2565" max="2565" width="8.85546875" style="73" customWidth="1"/>
    <col min="2566" max="2566" width="9.42578125" style="73" customWidth="1"/>
    <col min="2567" max="2567" width="10.140625" style="73" customWidth="1"/>
    <col min="2568" max="2568" width="6.42578125" style="73" customWidth="1"/>
    <col min="2569" max="2569" width="6.85546875" style="73" customWidth="1"/>
    <col min="2570" max="2571" width="4.42578125" style="73" customWidth="1"/>
    <col min="2572" max="2572" width="6.28515625" style="73" customWidth="1"/>
    <col min="2573" max="2573" width="7.5703125" style="73" customWidth="1"/>
    <col min="2574" max="2574" width="10.140625" style="73" hidden="1" customWidth="1"/>
    <col min="2575" max="2575" width="11.42578125" style="73" customWidth="1"/>
    <col min="2576" max="2576" width="14" style="73" customWidth="1"/>
    <col min="2577" max="2577" width="43.7109375" style="73" customWidth="1"/>
    <col min="2578" max="2578" width="9.140625" style="73" customWidth="1"/>
    <col min="2579" max="2579" width="24.5703125" style="73" customWidth="1"/>
    <col min="2580" max="2580" width="11.28515625" style="73" customWidth="1"/>
    <col min="2581" max="2581" width="26.140625" style="73" customWidth="1"/>
    <col min="2582" max="2582" width="9.140625" style="73" customWidth="1"/>
    <col min="2583" max="2583" width="18.42578125" style="73" customWidth="1"/>
    <col min="2584" max="2585" width="12.140625" style="73" customWidth="1"/>
    <col min="2586" max="2586" width="14.5703125" style="73" customWidth="1"/>
    <col min="2587" max="2587" width="5" style="73" customWidth="1"/>
    <col min="2588" max="2589" width="10.140625" style="73" hidden="1" customWidth="1"/>
    <col min="2590" max="2590" width="5" style="73" customWidth="1"/>
    <col min="2591" max="2592" width="10.140625" style="73" hidden="1" customWidth="1"/>
    <col min="2593" max="2593" width="5" style="73" customWidth="1"/>
    <col min="2594" max="2595" width="10.140625" style="73" hidden="1" customWidth="1"/>
    <col min="2596" max="2596" width="5" style="73" customWidth="1"/>
    <col min="2597" max="2598" width="10.140625" style="73" hidden="1" customWidth="1"/>
    <col min="2599" max="2599" width="5" style="73" customWidth="1"/>
    <col min="2600" max="2601" width="10.140625" style="73" hidden="1" customWidth="1"/>
    <col min="2602" max="2602" width="5" style="73" customWidth="1"/>
    <col min="2603" max="2613" width="10.140625" style="73" hidden="1" customWidth="1"/>
    <col min="2614" max="2614" width="6.85546875" style="73" customWidth="1"/>
    <col min="2615" max="2616" width="10.140625" style="73" hidden="1" customWidth="1"/>
    <col min="2617" max="2617" width="6.42578125" style="73" customWidth="1"/>
    <col min="2618" max="2619" width="10.140625" style="73" hidden="1" customWidth="1"/>
    <col min="2620" max="2620" width="5.42578125" style="73" customWidth="1"/>
    <col min="2621" max="2622" width="10.140625" style="73" hidden="1" customWidth="1"/>
    <col min="2623" max="2623" width="4.85546875" style="73" customWidth="1"/>
    <col min="2624" max="2631" width="10.140625" style="73" hidden="1" customWidth="1"/>
    <col min="2632" max="2632" width="5.42578125" style="73" customWidth="1"/>
    <col min="2633" max="2637" width="10.140625" style="73" hidden="1" customWidth="1"/>
    <col min="2638" max="2638" width="5.85546875" style="73" customWidth="1"/>
    <col min="2639" max="2640" width="10.140625" style="73" hidden="1" customWidth="1"/>
    <col min="2641" max="2641" width="5.42578125" style="73" customWidth="1"/>
    <col min="2642" max="2643" width="10.140625" style="73" hidden="1" customWidth="1"/>
    <col min="2644" max="2644" width="5.42578125" style="73" customWidth="1"/>
    <col min="2645" max="2646" width="10.140625" style="73" hidden="1" customWidth="1"/>
    <col min="2647" max="2647" width="6" style="73" customWidth="1"/>
    <col min="2648" max="2652" width="10.140625" style="73" hidden="1" customWidth="1"/>
    <col min="2653" max="2653" width="5" style="73" customWidth="1"/>
    <col min="2654" max="2661" width="10.140625" style="73" hidden="1" customWidth="1"/>
    <col min="2662" max="2662" width="5" style="73" customWidth="1"/>
    <col min="2663" max="2663" width="10.140625" style="73" hidden="1" customWidth="1"/>
    <col min="2664" max="2664" width="5" style="73" customWidth="1"/>
    <col min="2665" max="2665" width="9.42578125" style="73" customWidth="1"/>
    <col min="2666" max="2666" width="10.140625" style="73" hidden="1" customWidth="1"/>
    <col min="2667" max="2667" width="5" style="73" customWidth="1"/>
    <col min="2668" max="2669" width="10.140625" style="73" hidden="1" customWidth="1"/>
    <col min="2670" max="2670" width="5" style="73" customWidth="1"/>
    <col min="2671" max="2672" width="10.140625" style="73" hidden="1" customWidth="1"/>
    <col min="2673" max="2673" width="5" style="73" customWidth="1"/>
    <col min="2674" max="2675" width="10.140625" style="73" hidden="1" customWidth="1"/>
    <col min="2676" max="2676" width="5" style="73" customWidth="1"/>
    <col min="2677" max="2683" width="10.140625" style="73" hidden="1" customWidth="1"/>
    <col min="2684" max="2684" width="6.42578125" style="73" customWidth="1"/>
    <col min="2685" max="2685" width="10.140625" style="73" hidden="1" customWidth="1"/>
    <col min="2686" max="2686" width="7.140625" style="73" customWidth="1"/>
    <col min="2687" max="2688" width="10.140625" style="73" hidden="1" customWidth="1"/>
    <col min="2689" max="2689" width="7.140625" style="73" customWidth="1"/>
    <col min="2690" max="2691" width="10.140625" style="73" hidden="1" customWidth="1"/>
    <col min="2692" max="2692" width="7.140625" style="73" customWidth="1"/>
    <col min="2693" max="2700" width="10.140625" style="73" hidden="1" customWidth="1"/>
    <col min="2701" max="2701" width="7.140625" style="73" customWidth="1"/>
    <col min="2702" max="2703" width="10.140625" style="73" hidden="1" customWidth="1"/>
    <col min="2704" max="2704" width="7.140625" style="73" customWidth="1"/>
    <col min="2705" max="2708" width="10.140625" style="73" hidden="1" customWidth="1"/>
    <col min="2709" max="2709" width="6.42578125" style="73" customWidth="1"/>
    <col min="2710" max="2730" width="10.140625" style="73" hidden="1" customWidth="1"/>
    <col min="2731" max="2733" width="6.42578125" style="73" customWidth="1"/>
    <col min="2734" max="2734" width="7.5703125" style="73" customWidth="1"/>
    <col min="2735" max="2735" width="6.85546875" style="73" customWidth="1"/>
    <col min="2736" max="2736" width="6.42578125" style="73" customWidth="1"/>
    <col min="2737" max="2753" width="10.140625" style="73" hidden="1" customWidth="1"/>
    <col min="2754" max="2754" width="6.5703125" style="73" customWidth="1"/>
    <col min="2755" max="2755" width="6.42578125" style="73" customWidth="1"/>
    <col min="2756" max="2757" width="10.140625" style="73" hidden="1" customWidth="1"/>
    <col min="2758" max="2758" width="6.42578125" style="73" customWidth="1"/>
    <col min="2759" max="2760" width="10.140625" style="73" hidden="1" customWidth="1"/>
    <col min="2761" max="2761" width="7.42578125" style="73" customWidth="1"/>
    <col min="2762" max="2762" width="10.140625" style="73" hidden="1" customWidth="1"/>
    <col min="2763" max="2763" width="6.42578125" style="73" customWidth="1"/>
    <col min="2764" max="2764" width="10.140625" style="73" hidden="1" customWidth="1"/>
    <col min="2765" max="2765" width="9" style="73" customWidth="1"/>
    <col min="2766" max="2767" width="10.140625" style="73" hidden="1" customWidth="1"/>
    <col min="2768" max="2768" width="8.5703125" style="73" customWidth="1"/>
    <col min="2769" max="2770" width="10.140625" style="73" hidden="1" customWidth="1"/>
    <col min="2771" max="2771" width="6.42578125" style="73" customWidth="1"/>
    <col min="2772" max="2773" width="10.140625" style="73" hidden="1" customWidth="1"/>
    <col min="2774" max="2774" width="7" style="73" customWidth="1"/>
    <col min="2775" max="2776" width="10.140625" style="73" hidden="1" customWidth="1"/>
    <col min="2777" max="2777" width="7" style="73" customWidth="1"/>
    <col min="2778" max="2779" width="10.140625" style="73" hidden="1" customWidth="1"/>
    <col min="2780" max="2780" width="7.5703125" style="73" customWidth="1"/>
    <col min="2781" max="2782" width="10.140625" style="73" hidden="1" customWidth="1"/>
    <col min="2783" max="2783" width="7" style="73" customWidth="1"/>
    <col min="2784" max="2785" width="10.140625" style="73" hidden="1" customWidth="1"/>
    <col min="2786" max="2786" width="7" style="73" customWidth="1"/>
    <col min="2787" max="2788" width="10.140625" style="73" hidden="1" customWidth="1"/>
    <col min="2789" max="2789" width="7" style="73" customWidth="1"/>
    <col min="2790" max="2790" width="10.140625" style="73" hidden="1" customWidth="1"/>
    <col min="2791" max="2791" width="6.42578125" style="73" customWidth="1"/>
    <col min="2792" max="2803" width="10.140625" style="73" hidden="1" customWidth="1"/>
    <col min="2804" max="2804" width="10.140625" style="73"/>
    <col min="2805" max="2805" width="41.42578125" style="73" customWidth="1"/>
    <col min="2806" max="2806" width="6.42578125" style="73" customWidth="1"/>
    <col min="2807" max="2807" width="14.7109375" style="73" customWidth="1"/>
    <col min="2808" max="2808" width="11.42578125" style="73" customWidth="1"/>
    <col min="2809" max="2809" width="13" style="73" customWidth="1"/>
    <col min="2810" max="2810" width="22" style="73" customWidth="1"/>
    <col min="2811" max="2820" width="9.42578125" style="73" customWidth="1"/>
    <col min="2821" max="2821" width="8.85546875" style="73" customWidth="1"/>
    <col min="2822" max="2822" width="9.42578125" style="73" customWidth="1"/>
    <col min="2823" max="2823" width="10.140625" style="73" customWidth="1"/>
    <col min="2824" max="2824" width="6.42578125" style="73" customWidth="1"/>
    <col min="2825" max="2825" width="6.85546875" style="73" customWidth="1"/>
    <col min="2826" max="2827" width="4.42578125" style="73" customWidth="1"/>
    <col min="2828" max="2828" width="6.28515625" style="73" customWidth="1"/>
    <col min="2829" max="2829" width="7.5703125" style="73" customWidth="1"/>
    <col min="2830" max="2830" width="10.140625" style="73" hidden="1" customWidth="1"/>
    <col min="2831" max="2831" width="11.42578125" style="73" customWidth="1"/>
    <col min="2832" max="2832" width="14" style="73" customWidth="1"/>
    <col min="2833" max="2833" width="43.7109375" style="73" customWidth="1"/>
    <col min="2834" max="2834" width="9.140625" style="73" customWidth="1"/>
    <col min="2835" max="2835" width="24.5703125" style="73" customWidth="1"/>
    <col min="2836" max="2836" width="11.28515625" style="73" customWidth="1"/>
    <col min="2837" max="2837" width="26.140625" style="73" customWidth="1"/>
    <col min="2838" max="2838" width="9.140625" style="73" customWidth="1"/>
    <col min="2839" max="2839" width="18.42578125" style="73" customWidth="1"/>
    <col min="2840" max="2841" width="12.140625" style="73" customWidth="1"/>
    <col min="2842" max="2842" width="14.5703125" style="73" customWidth="1"/>
    <col min="2843" max="2843" width="5" style="73" customWidth="1"/>
    <col min="2844" max="2845" width="10.140625" style="73" hidden="1" customWidth="1"/>
    <col min="2846" max="2846" width="5" style="73" customWidth="1"/>
    <col min="2847" max="2848" width="10.140625" style="73" hidden="1" customWidth="1"/>
    <col min="2849" max="2849" width="5" style="73" customWidth="1"/>
    <col min="2850" max="2851" width="10.140625" style="73" hidden="1" customWidth="1"/>
    <col min="2852" max="2852" width="5" style="73" customWidth="1"/>
    <col min="2853" max="2854" width="10.140625" style="73" hidden="1" customWidth="1"/>
    <col min="2855" max="2855" width="5" style="73" customWidth="1"/>
    <col min="2856" max="2857" width="10.140625" style="73" hidden="1" customWidth="1"/>
    <col min="2858" max="2858" width="5" style="73" customWidth="1"/>
    <col min="2859" max="2869" width="10.140625" style="73" hidden="1" customWidth="1"/>
    <col min="2870" max="2870" width="6.85546875" style="73" customWidth="1"/>
    <col min="2871" max="2872" width="10.140625" style="73" hidden="1" customWidth="1"/>
    <col min="2873" max="2873" width="6.42578125" style="73" customWidth="1"/>
    <col min="2874" max="2875" width="10.140625" style="73" hidden="1" customWidth="1"/>
    <col min="2876" max="2876" width="5.42578125" style="73" customWidth="1"/>
    <col min="2877" max="2878" width="10.140625" style="73" hidden="1" customWidth="1"/>
    <col min="2879" max="2879" width="4.85546875" style="73" customWidth="1"/>
    <col min="2880" max="2887" width="10.140625" style="73" hidden="1" customWidth="1"/>
    <col min="2888" max="2888" width="5.42578125" style="73" customWidth="1"/>
    <col min="2889" max="2893" width="10.140625" style="73" hidden="1" customWidth="1"/>
    <col min="2894" max="2894" width="5.85546875" style="73" customWidth="1"/>
    <col min="2895" max="2896" width="10.140625" style="73" hidden="1" customWidth="1"/>
    <col min="2897" max="2897" width="5.42578125" style="73" customWidth="1"/>
    <col min="2898" max="2899" width="10.140625" style="73" hidden="1" customWidth="1"/>
    <col min="2900" max="2900" width="5.42578125" style="73" customWidth="1"/>
    <col min="2901" max="2902" width="10.140625" style="73" hidden="1" customWidth="1"/>
    <col min="2903" max="2903" width="6" style="73" customWidth="1"/>
    <col min="2904" max="2908" width="10.140625" style="73" hidden="1" customWidth="1"/>
    <col min="2909" max="2909" width="5" style="73" customWidth="1"/>
    <col min="2910" max="2917" width="10.140625" style="73" hidden="1" customWidth="1"/>
    <col min="2918" max="2918" width="5" style="73" customWidth="1"/>
    <col min="2919" max="2919" width="10.140625" style="73" hidden="1" customWidth="1"/>
    <col min="2920" max="2920" width="5" style="73" customWidth="1"/>
    <col min="2921" max="2921" width="9.42578125" style="73" customWidth="1"/>
    <col min="2922" max="2922" width="10.140625" style="73" hidden="1" customWidth="1"/>
    <col min="2923" max="2923" width="5" style="73" customWidth="1"/>
    <col min="2924" max="2925" width="10.140625" style="73" hidden="1" customWidth="1"/>
    <col min="2926" max="2926" width="5" style="73" customWidth="1"/>
    <col min="2927" max="2928" width="10.140625" style="73" hidden="1" customWidth="1"/>
    <col min="2929" max="2929" width="5" style="73" customWidth="1"/>
    <col min="2930" max="2931" width="10.140625" style="73" hidden="1" customWidth="1"/>
    <col min="2932" max="2932" width="5" style="73" customWidth="1"/>
    <col min="2933" max="2939" width="10.140625" style="73" hidden="1" customWidth="1"/>
    <col min="2940" max="2940" width="6.42578125" style="73" customWidth="1"/>
    <col min="2941" max="2941" width="10.140625" style="73" hidden="1" customWidth="1"/>
    <col min="2942" max="2942" width="7.140625" style="73" customWidth="1"/>
    <col min="2943" max="2944" width="10.140625" style="73" hidden="1" customWidth="1"/>
    <col min="2945" max="2945" width="7.140625" style="73" customWidth="1"/>
    <col min="2946" max="2947" width="10.140625" style="73" hidden="1" customWidth="1"/>
    <col min="2948" max="2948" width="7.140625" style="73" customWidth="1"/>
    <col min="2949" max="2956" width="10.140625" style="73" hidden="1" customWidth="1"/>
    <col min="2957" max="2957" width="7.140625" style="73" customWidth="1"/>
    <col min="2958" max="2959" width="10.140625" style="73" hidden="1" customWidth="1"/>
    <col min="2960" max="2960" width="7.140625" style="73" customWidth="1"/>
    <col min="2961" max="2964" width="10.140625" style="73" hidden="1" customWidth="1"/>
    <col min="2965" max="2965" width="6.42578125" style="73" customWidth="1"/>
    <col min="2966" max="2986" width="10.140625" style="73" hidden="1" customWidth="1"/>
    <col min="2987" max="2989" width="6.42578125" style="73" customWidth="1"/>
    <col min="2990" max="2990" width="7.5703125" style="73" customWidth="1"/>
    <col min="2991" max="2991" width="6.85546875" style="73" customWidth="1"/>
    <col min="2992" max="2992" width="6.42578125" style="73" customWidth="1"/>
    <col min="2993" max="3009" width="10.140625" style="73" hidden="1" customWidth="1"/>
    <col min="3010" max="3010" width="6.5703125" style="73" customWidth="1"/>
    <col min="3011" max="3011" width="6.42578125" style="73" customWidth="1"/>
    <col min="3012" max="3013" width="10.140625" style="73" hidden="1" customWidth="1"/>
    <col min="3014" max="3014" width="6.42578125" style="73" customWidth="1"/>
    <col min="3015" max="3016" width="10.140625" style="73" hidden="1" customWidth="1"/>
    <col min="3017" max="3017" width="7.42578125" style="73" customWidth="1"/>
    <col min="3018" max="3018" width="10.140625" style="73" hidden="1" customWidth="1"/>
    <col min="3019" max="3019" width="6.42578125" style="73" customWidth="1"/>
    <col min="3020" max="3020" width="10.140625" style="73" hidden="1" customWidth="1"/>
    <col min="3021" max="3021" width="9" style="73" customWidth="1"/>
    <col min="3022" max="3023" width="10.140625" style="73" hidden="1" customWidth="1"/>
    <col min="3024" max="3024" width="8.5703125" style="73" customWidth="1"/>
    <col min="3025" max="3026" width="10.140625" style="73" hidden="1" customWidth="1"/>
    <col min="3027" max="3027" width="6.42578125" style="73" customWidth="1"/>
    <col min="3028" max="3029" width="10.140625" style="73" hidden="1" customWidth="1"/>
    <col min="3030" max="3030" width="7" style="73" customWidth="1"/>
    <col min="3031" max="3032" width="10.140625" style="73" hidden="1" customWidth="1"/>
    <col min="3033" max="3033" width="7" style="73" customWidth="1"/>
    <col min="3034" max="3035" width="10.140625" style="73" hidden="1" customWidth="1"/>
    <col min="3036" max="3036" width="7.5703125" style="73" customWidth="1"/>
    <col min="3037" max="3038" width="10.140625" style="73" hidden="1" customWidth="1"/>
    <col min="3039" max="3039" width="7" style="73" customWidth="1"/>
    <col min="3040" max="3041" width="10.140625" style="73" hidden="1" customWidth="1"/>
    <col min="3042" max="3042" width="7" style="73" customWidth="1"/>
    <col min="3043" max="3044" width="10.140625" style="73" hidden="1" customWidth="1"/>
    <col min="3045" max="3045" width="7" style="73" customWidth="1"/>
    <col min="3046" max="3046" width="10.140625" style="73" hidden="1" customWidth="1"/>
    <col min="3047" max="3047" width="6.42578125" style="73" customWidth="1"/>
    <col min="3048" max="3059" width="10.140625" style="73" hidden="1" customWidth="1"/>
    <col min="3060" max="3060" width="10.140625" style="73"/>
    <col min="3061" max="3061" width="41.42578125" style="73" customWidth="1"/>
    <col min="3062" max="3062" width="6.42578125" style="73" customWidth="1"/>
    <col min="3063" max="3063" width="14.7109375" style="73" customWidth="1"/>
    <col min="3064" max="3064" width="11.42578125" style="73" customWidth="1"/>
    <col min="3065" max="3065" width="13" style="73" customWidth="1"/>
    <col min="3066" max="3066" width="22" style="73" customWidth="1"/>
    <col min="3067" max="3076" width="9.42578125" style="73" customWidth="1"/>
    <col min="3077" max="3077" width="8.85546875" style="73" customWidth="1"/>
    <col min="3078" max="3078" width="9.42578125" style="73" customWidth="1"/>
    <col min="3079" max="3079" width="10.140625" style="73" customWidth="1"/>
    <col min="3080" max="3080" width="6.42578125" style="73" customWidth="1"/>
    <col min="3081" max="3081" width="6.85546875" style="73" customWidth="1"/>
    <col min="3082" max="3083" width="4.42578125" style="73" customWidth="1"/>
    <col min="3084" max="3084" width="6.28515625" style="73" customWidth="1"/>
    <col min="3085" max="3085" width="7.5703125" style="73" customWidth="1"/>
    <col min="3086" max="3086" width="10.140625" style="73" hidden="1" customWidth="1"/>
    <col min="3087" max="3087" width="11.42578125" style="73" customWidth="1"/>
    <col min="3088" max="3088" width="14" style="73" customWidth="1"/>
    <col min="3089" max="3089" width="43.7109375" style="73" customWidth="1"/>
    <col min="3090" max="3090" width="9.140625" style="73" customWidth="1"/>
    <col min="3091" max="3091" width="24.5703125" style="73" customWidth="1"/>
    <col min="3092" max="3092" width="11.28515625" style="73" customWidth="1"/>
    <col min="3093" max="3093" width="26.140625" style="73" customWidth="1"/>
    <col min="3094" max="3094" width="9.140625" style="73" customWidth="1"/>
    <col min="3095" max="3095" width="18.42578125" style="73" customWidth="1"/>
    <col min="3096" max="3097" width="12.140625" style="73" customWidth="1"/>
    <col min="3098" max="3098" width="14.5703125" style="73" customWidth="1"/>
    <col min="3099" max="3099" width="5" style="73" customWidth="1"/>
    <col min="3100" max="3101" width="10.140625" style="73" hidden="1" customWidth="1"/>
    <col min="3102" max="3102" width="5" style="73" customWidth="1"/>
    <col min="3103" max="3104" width="10.140625" style="73" hidden="1" customWidth="1"/>
    <col min="3105" max="3105" width="5" style="73" customWidth="1"/>
    <col min="3106" max="3107" width="10.140625" style="73" hidden="1" customWidth="1"/>
    <col min="3108" max="3108" width="5" style="73" customWidth="1"/>
    <col min="3109" max="3110" width="10.140625" style="73" hidden="1" customWidth="1"/>
    <col min="3111" max="3111" width="5" style="73" customWidth="1"/>
    <col min="3112" max="3113" width="10.140625" style="73" hidden="1" customWidth="1"/>
    <col min="3114" max="3114" width="5" style="73" customWidth="1"/>
    <col min="3115" max="3125" width="10.140625" style="73" hidden="1" customWidth="1"/>
    <col min="3126" max="3126" width="6.85546875" style="73" customWidth="1"/>
    <col min="3127" max="3128" width="10.140625" style="73" hidden="1" customWidth="1"/>
    <col min="3129" max="3129" width="6.42578125" style="73" customWidth="1"/>
    <col min="3130" max="3131" width="10.140625" style="73" hidden="1" customWidth="1"/>
    <col min="3132" max="3132" width="5.42578125" style="73" customWidth="1"/>
    <col min="3133" max="3134" width="10.140625" style="73" hidden="1" customWidth="1"/>
    <col min="3135" max="3135" width="4.85546875" style="73" customWidth="1"/>
    <col min="3136" max="3143" width="10.140625" style="73" hidden="1" customWidth="1"/>
    <col min="3144" max="3144" width="5.42578125" style="73" customWidth="1"/>
    <col min="3145" max="3149" width="10.140625" style="73" hidden="1" customWidth="1"/>
    <col min="3150" max="3150" width="5.85546875" style="73" customWidth="1"/>
    <col min="3151" max="3152" width="10.140625" style="73" hidden="1" customWidth="1"/>
    <col min="3153" max="3153" width="5.42578125" style="73" customWidth="1"/>
    <col min="3154" max="3155" width="10.140625" style="73" hidden="1" customWidth="1"/>
    <col min="3156" max="3156" width="5.42578125" style="73" customWidth="1"/>
    <col min="3157" max="3158" width="10.140625" style="73" hidden="1" customWidth="1"/>
    <col min="3159" max="3159" width="6" style="73" customWidth="1"/>
    <col min="3160" max="3164" width="10.140625" style="73" hidden="1" customWidth="1"/>
    <col min="3165" max="3165" width="5" style="73" customWidth="1"/>
    <col min="3166" max="3173" width="10.140625" style="73" hidden="1" customWidth="1"/>
    <col min="3174" max="3174" width="5" style="73" customWidth="1"/>
    <col min="3175" max="3175" width="10.140625" style="73" hidden="1" customWidth="1"/>
    <col min="3176" max="3176" width="5" style="73" customWidth="1"/>
    <col min="3177" max="3177" width="9.42578125" style="73" customWidth="1"/>
    <col min="3178" max="3178" width="10.140625" style="73" hidden="1" customWidth="1"/>
    <col min="3179" max="3179" width="5" style="73" customWidth="1"/>
    <col min="3180" max="3181" width="10.140625" style="73" hidden="1" customWidth="1"/>
    <col min="3182" max="3182" width="5" style="73" customWidth="1"/>
    <col min="3183" max="3184" width="10.140625" style="73" hidden="1" customWidth="1"/>
    <col min="3185" max="3185" width="5" style="73" customWidth="1"/>
    <col min="3186" max="3187" width="10.140625" style="73" hidden="1" customWidth="1"/>
    <col min="3188" max="3188" width="5" style="73" customWidth="1"/>
    <col min="3189" max="3195" width="10.140625" style="73" hidden="1" customWidth="1"/>
    <col min="3196" max="3196" width="6.42578125" style="73" customWidth="1"/>
    <col min="3197" max="3197" width="10.140625" style="73" hidden="1" customWidth="1"/>
    <col min="3198" max="3198" width="7.140625" style="73" customWidth="1"/>
    <col min="3199" max="3200" width="10.140625" style="73" hidden="1" customWidth="1"/>
    <col min="3201" max="3201" width="7.140625" style="73" customWidth="1"/>
    <col min="3202" max="3203" width="10.140625" style="73" hidden="1" customWidth="1"/>
    <col min="3204" max="3204" width="7.140625" style="73" customWidth="1"/>
    <col min="3205" max="3212" width="10.140625" style="73" hidden="1" customWidth="1"/>
    <col min="3213" max="3213" width="7.140625" style="73" customWidth="1"/>
    <col min="3214" max="3215" width="10.140625" style="73" hidden="1" customWidth="1"/>
    <col min="3216" max="3216" width="7.140625" style="73" customWidth="1"/>
    <col min="3217" max="3220" width="10.140625" style="73" hidden="1" customWidth="1"/>
    <col min="3221" max="3221" width="6.42578125" style="73" customWidth="1"/>
    <col min="3222" max="3242" width="10.140625" style="73" hidden="1" customWidth="1"/>
    <col min="3243" max="3245" width="6.42578125" style="73" customWidth="1"/>
    <col min="3246" max="3246" width="7.5703125" style="73" customWidth="1"/>
    <col min="3247" max="3247" width="6.85546875" style="73" customWidth="1"/>
    <col min="3248" max="3248" width="6.42578125" style="73" customWidth="1"/>
    <col min="3249" max="3265" width="10.140625" style="73" hidden="1" customWidth="1"/>
    <col min="3266" max="3266" width="6.5703125" style="73" customWidth="1"/>
    <col min="3267" max="3267" width="6.42578125" style="73" customWidth="1"/>
    <col min="3268" max="3269" width="10.140625" style="73" hidden="1" customWidth="1"/>
    <col min="3270" max="3270" width="6.42578125" style="73" customWidth="1"/>
    <col min="3271" max="3272" width="10.140625" style="73" hidden="1" customWidth="1"/>
    <col min="3273" max="3273" width="7.42578125" style="73" customWidth="1"/>
    <col min="3274" max="3274" width="10.140625" style="73" hidden="1" customWidth="1"/>
    <col min="3275" max="3275" width="6.42578125" style="73" customWidth="1"/>
    <col min="3276" max="3276" width="10.140625" style="73" hidden="1" customWidth="1"/>
    <col min="3277" max="3277" width="9" style="73" customWidth="1"/>
    <col min="3278" max="3279" width="10.140625" style="73" hidden="1" customWidth="1"/>
    <col min="3280" max="3280" width="8.5703125" style="73" customWidth="1"/>
    <col min="3281" max="3282" width="10.140625" style="73" hidden="1" customWidth="1"/>
    <col min="3283" max="3283" width="6.42578125" style="73" customWidth="1"/>
    <col min="3284" max="3285" width="10.140625" style="73" hidden="1" customWidth="1"/>
    <col min="3286" max="3286" width="7" style="73" customWidth="1"/>
    <col min="3287" max="3288" width="10.140625" style="73" hidden="1" customWidth="1"/>
    <col min="3289" max="3289" width="7" style="73" customWidth="1"/>
    <col min="3290" max="3291" width="10.140625" style="73" hidden="1" customWidth="1"/>
    <col min="3292" max="3292" width="7.5703125" style="73" customWidth="1"/>
    <col min="3293" max="3294" width="10.140625" style="73" hidden="1" customWidth="1"/>
    <col min="3295" max="3295" width="7" style="73" customWidth="1"/>
    <col min="3296" max="3297" width="10.140625" style="73" hidden="1" customWidth="1"/>
    <col min="3298" max="3298" width="7" style="73" customWidth="1"/>
    <col min="3299" max="3300" width="10.140625" style="73" hidden="1" customWidth="1"/>
    <col min="3301" max="3301" width="7" style="73" customWidth="1"/>
    <col min="3302" max="3302" width="10.140625" style="73" hidden="1" customWidth="1"/>
    <col min="3303" max="3303" width="6.42578125" style="73" customWidth="1"/>
    <col min="3304" max="3315" width="10.140625" style="73" hidden="1" customWidth="1"/>
    <col min="3316" max="3316" width="10.140625" style="73"/>
    <col min="3317" max="3317" width="41.42578125" style="73" customWidth="1"/>
    <col min="3318" max="3318" width="6.42578125" style="73" customWidth="1"/>
    <col min="3319" max="3319" width="14.7109375" style="73" customWidth="1"/>
    <col min="3320" max="3320" width="11.42578125" style="73" customWidth="1"/>
    <col min="3321" max="3321" width="13" style="73" customWidth="1"/>
    <col min="3322" max="3322" width="22" style="73" customWidth="1"/>
    <col min="3323" max="3332" width="9.42578125" style="73" customWidth="1"/>
    <col min="3333" max="3333" width="8.85546875" style="73" customWidth="1"/>
    <col min="3334" max="3334" width="9.42578125" style="73" customWidth="1"/>
    <col min="3335" max="3335" width="10.140625" style="73" customWidth="1"/>
    <col min="3336" max="3336" width="6.42578125" style="73" customWidth="1"/>
    <col min="3337" max="3337" width="6.85546875" style="73" customWidth="1"/>
    <col min="3338" max="3339" width="4.42578125" style="73" customWidth="1"/>
    <col min="3340" max="3340" width="6.28515625" style="73" customWidth="1"/>
    <col min="3341" max="3341" width="7.5703125" style="73" customWidth="1"/>
    <col min="3342" max="3342" width="10.140625" style="73" hidden="1" customWidth="1"/>
    <col min="3343" max="3343" width="11.42578125" style="73" customWidth="1"/>
    <col min="3344" max="3344" width="14" style="73" customWidth="1"/>
    <col min="3345" max="3345" width="43.7109375" style="73" customWidth="1"/>
    <col min="3346" max="3346" width="9.140625" style="73" customWidth="1"/>
    <col min="3347" max="3347" width="24.5703125" style="73" customWidth="1"/>
    <col min="3348" max="3348" width="11.28515625" style="73" customWidth="1"/>
    <col min="3349" max="3349" width="26.140625" style="73" customWidth="1"/>
    <col min="3350" max="3350" width="9.140625" style="73" customWidth="1"/>
    <col min="3351" max="3351" width="18.42578125" style="73" customWidth="1"/>
    <col min="3352" max="3353" width="12.140625" style="73" customWidth="1"/>
    <col min="3354" max="3354" width="14.5703125" style="73" customWidth="1"/>
    <col min="3355" max="3355" width="5" style="73" customWidth="1"/>
    <col min="3356" max="3357" width="10.140625" style="73" hidden="1" customWidth="1"/>
    <col min="3358" max="3358" width="5" style="73" customWidth="1"/>
    <col min="3359" max="3360" width="10.140625" style="73" hidden="1" customWidth="1"/>
    <col min="3361" max="3361" width="5" style="73" customWidth="1"/>
    <col min="3362" max="3363" width="10.140625" style="73" hidden="1" customWidth="1"/>
    <col min="3364" max="3364" width="5" style="73" customWidth="1"/>
    <col min="3365" max="3366" width="10.140625" style="73" hidden="1" customWidth="1"/>
    <col min="3367" max="3367" width="5" style="73" customWidth="1"/>
    <col min="3368" max="3369" width="10.140625" style="73" hidden="1" customWidth="1"/>
    <col min="3370" max="3370" width="5" style="73" customWidth="1"/>
    <col min="3371" max="3381" width="10.140625" style="73" hidden="1" customWidth="1"/>
    <col min="3382" max="3382" width="6.85546875" style="73" customWidth="1"/>
    <col min="3383" max="3384" width="10.140625" style="73" hidden="1" customWidth="1"/>
    <col min="3385" max="3385" width="6.42578125" style="73" customWidth="1"/>
    <col min="3386" max="3387" width="10.140625" style="73" hidden="1" customWidth="1"/>
    <col min="3388" max="3388" width="5.42578125" style="73" customWidth="1"/>
    <col min="3389" max="3390" width="10.140625" style="73" hidden="1" customWidth="1"/>
    <col min="3391" max="3391" width="4.85546875" style="73" customWidth="1"/>
    <col min="3392" max="3399" width="10.140625" style="73" hidden="1" customWidth="1"/>
    <col min="3400" max="3400" width="5.42578125" style="73" customWidth="1"/>
    <col min="3401" max="3405" width="10.140625" style="73" hidden="1" customWidth="1"/>
    <col min="3406" max="3406" width="5.85546875" style="73" customWidth="1"/>
    <col min="3407" max="3408" width="10.140625" style="73" hidden="1" customWidth="1"/>
    <col min="3409" max="3409" width="5.42578125" style="73" customWidth="1"/>
    <col min="3410" max="3411" width="10.140625" style="73" hidden="1" customWidth="1"/>
    <col min="3412" max="3412" width="5.42578125" style="73" customWidth="1"/>
    <col min="3413" max="3414" width="10.140625" style="73" hidden="1" customWidth="1"/>
    <col min="3415" max="3415" width="6" style="73" customWidth="1"/>
    <col min="3416" max="3420" width="10.140625" style="73" hidden="1" customWidth="1"/>
    <col min="3421" max="3421" width="5" style="73" customWidth="1"/>
    <col min="3422" max="3429" width="10.140625" style="73" hidden="1" customWidth="1"/>
    <col min="3430" max="3430" width="5" style="73" customWidth="1"/>
    <col min="3431" max="3431" width="10.140625" style="73" hidden="1" customWidth="1"/>
    <col min="3432" max="3432" width="5" style="73" customWidth="1"/>
    <col min="3433" max="3433" width="9.42578125" style="73" customWidth="1"/>
    <col min="3434" max="3434" width="10.140625" style="73" hidden="1" customWidth="1"/>
    <col min="3435" max="3435" width="5" style="73" customWidth="1"/>
    <col min="3436" max="3437" width="10.140625" style="73" hidden="1" customWidth="1"/>
    <col min="3438" max="3438" width="5" style="73" customWidth="1"/>
    <col min="3439" max="3440" width="10.140625" style="73" hidden="1" customWidth="1"/>
    <col min="3441" max="3441" width="5" style="73" customWidth="1"/>
    <col min="3442" max="3443" width="10.140625" style="73" hidden="1" customWidth="1"/>
    <col min="3444" max="3444" width="5" style="73" customWidth="1"/>
    <col min="3445" max="3451" width="10.140625" style="73" hidden="1" customWidth="1"/>
    <col min="3452" max="3452" width="6.42578125" style="73" customWidth="1"/>
    <col min="3453" max="3453" width="10.140625" style="73" hidden="1" customWidth="1"/>
    <col min="3454" max="3454" width="7.140625" style="73" customWidth="1"/>
    <col min="3455" max="3456" width="10.140625" style="73" hidden="1" customWidth="1"/>
    <col min="3457" max="3457" width="7.140625" style="73" customWidth="1"/>
    <col min="3458" max="3459" width="10.140625" style="73" hidden="1" customWidth="1"/>
    <col min="3460" max="3460" width="7.140625" style="73" customWidth="1"/>
    <col min="3461" max="3468" width="10.140625" style="73" hidden="1" customWidth="1"/>
    <col min="3469" max="3469" width="7.140625" style="73" customWidth="1"/>
    <col min="3470" max="3471" width="10.140625" style="73" hidden="1" customWidth="1"/>
    <col min="3472" max="3472" width="7.140625" style="73" customWidth="1"/>
    <col min="3473" max="3476" width="10.140625" style="73" hidden="1" customWidth="1"/>
    <col min="3477" max="3477" width="6.42578125" style="73" customWidth="1"/>
    <col min="3478" max="3498" width="10.140625" style="73" hidden="1" customWidth="1"/>
    <col min="3499" max="3501" width="6.42578125" style="73" customWidth="1"/>
    <col min="3502" max="3502" width="7.5703125" style="73" customWidth="1"/>
    <col min="3503" max="3503" width="6.85546875" style="73" customWidth="1"/>
    <col min="3504" max="3504" width="6.42578125" style="73" customWidth="1"/>
    <col min="3505" max="3521" width="10.140625" style="73" hidden="1" customWidth="1"/>
    <col min="3522" max="3522" width="6.5703125" style="73" customWidth="1"/>
    <col min="3523" max="3523" width="6.42578125" style="73" customWidth="1"/>
    <col min="3524" max="3525" width="10.140625" style="73" hidden="1" customWidth="1"/>
    <col min="3526" max="3526" width="6.42578125" style="73" customWidth="1"/>
    <col min="3527" max="3528" width="10.140625" style="73" hidden="1" customWidth="1"/>
    <col min="3529" max="3529" width="7.42578125" style="73" customWidth="1"/>
    <col min="3530" max="3530" width="10.140625" style="73" hidden="1" customWidth="1"/>
    <col min="3531" max="3531" width="6.42578125" style="73" customWidth="1"/>
    <col min="3532" max="3532" width="10.140625" style="73" hidden="1" customWidth="1"/>
    <col min="3533" max="3533" width="9" style="73" customWidth="1"/>
    <col min="3534" max="3535" width="10.140625" style="73" hidden="1" customWidth="1"/>
    <col min="3536" max="3536" width="8.5703125" style="73" customWidth="1"/>
    <col min="3537" max="3538" width="10.140625" style="73" hidden="1" customWidth="1"/>
    <col min="3539" max="3539" width="6.42578125" style="73" customWidth="1"/>
    <col min="3540" max="3541" width="10.140625" style="73" hidden="1" customWidth="1"/>
    <col min="3542" max="3542" width="7" style="73" customWidth="1"/>
    <col min="3543" max="3544" width="10.140625" style="73" hidden="1" customWidth="1"/>
    <col min="3545" max="3545" width="7" style="73" customWidth="1"/>
    <col min="3546" max="3547" width="10.140625" style="73" hidden="1" customWidth="1"/>
    <col min="3548" max="3548" width="7.5703125" style="73" customWidth="1"/>
    <col min="3549" max="3550" width="10.140625" style="73" hidden="1" customWidth="1"/>
    <col min="3551" max="3551" width="7" style="73" customWidth="1"/>
    <col min="3552" max="3553" width="10.140625" style="73" hidden="1" customWidth="1"/>
    <col min="3554" max="3554" width="7" style="73" customWidth="1"/>
    <col min="3555" max="3556" width="10.140625" style="73" hidden="1" customWidth="1"/>
    <col min="3557" max="3557" width="7" style="73" customWidth="1"/>
    <col min="3558" max="3558" width="10.140625" style="73" hidden="1" customWidth="1"/>
    <col min="3559" max="3559" width="6.42578125" style="73" customWidth="1"/>
    <col min="3560" max="3571" width="10.140625" style="73" hidden="1" customWidth="1"/>
    <col min="3572" max="3572" width="10.140625" style="73"/>
    <col min="3573" max="3573" width="41.42578125" style="73" customWidth="1"/>
    <col min="3574" max="3574" width="6.42578125" style="73" customWidth="1"/>
    <col min="3575" max="3575" width="14.7109375" style="73" customWidth="1"/>
    <col min="3576" max="3576" width="11.42578125" style="73" customWidth="1"/>
    <col min="3577" max="3577" width="13" style="73" customWidth="1"/>
    <col min="3578" max="3578" width="22" style="73" customWidth="1"/>
    <col min="3579" max="3588" width="9.42578125" style="73" customWidth="1"/>
    <col min="3589" max="3589" width="8.85546875" style="73" customWidth="1"/>
    <col min="3590" max="3590" width="9.42578125" style="73" customWidth="1"/>
    <col min="3591" max="3591" width="10.140625" style="73" customWidth="1"/>
    <col min="3592" max="3592" width="6.42578125" style="73" customWidth="1"/>
    <col min="3593" max="3593" width="6.85546875" style="73" customWidth="1"/>
    <col min="3594" max="3595" width="4.42578125" style="73" customWidth="1"/>
    <col min="3596" max="3596" width="6.28515625" style="73" customWidth="1"/>
    <col min="3597" max="3597" width="7.5703125" style="73" customWidth="1"/>
    <col min="3598" max="3598" width="10.140625" style="73" hidden="1" customWidth="1"/>
    <col min="3599" max="3599" width="11.42578125" style="73" customWidth="1"/>
    <col min="3600" max="3600" width="14" style="73" customWidth="1"/>
    <col min="3601" max="3601" width="43.7109375" style="73" customWidth="1"/>
    <col min="3602" max="3602" width="9.140625" style="73" customWidth="1"/>
    <col min="3603" max="3603" width="24.5703125" style="73" customWidth="1"/>
    <col min="3604" max="3604" width="11.28515625" style="73" customWidth="1"/>
    <col min="3605" max="3605" width="26.140625" style="73" customWidth="1"/>
    <col min="3606" max="3606" width="9.140625" style="73" customWidth="1"/>
    <col min="3607" max="3607" width="18.42578125" style="73" customWidth="1"/>
    <col min="3608" max="3609" width="12.140625" style="73" customWidth="1"/>
    <col min="3610" max="3610" width="14.5703125" style="73" customWidth="1"/>
    <col min="3611" max="3611" width="5" style="73" customWidth="1"/>
    <col min="3612" max="3613" width="10.140625" style="73" hidden="1" customWidth="1"/>
    <col min="3614" max="3614" width="5" style="73" customWidth="1"/>
    <col min="3615" max="3616" width="10.140625" style="73" hidden="1" customWidth="1"/>
    <col min="3617" max="3617" width="5" style="73" customWidth="1"/>
    <col min="3618" max="3619" width="10.140625" style="73" hidden="1" customWidth="1"/>
    <col min="3620" max="3620" width="5" style="73" customWidth="1"/>
    <col min="3621" max="3622" width="10.140625" style="73" hidden="1" customWidth="1"/>
    <col min="3623" max="3623" width="5" style="73" customWidth="1"/>
    <col min="3624" max="3625" width="10.140625" style="73" hidden="1" customWidth="1"/>
    <col min="3626" max="3626" width="5" style="73" customWidth="1"/>
    <col min="3627" max="3637" width="10.140625" style="73" hidden="1" customWidth="1"/>
    <col min="3638" max="3638" width="6.85546875" style="73" customWidth="1"/>
    <col min="3639" max="3640" width="10.140625" style="73" hidden="1" customWidth="1"/>
    <col min="3641" max="3641" width="6.42578125" style="73" customWidth="1"/>
    <col min="3642" max="3643" width="10.140625" style="73" hidden="1" customWidth="1"/>
    <col min="3644" max="3644" width="5.42578125" style="73" customWidth="1"/>
    <col min="3645" max="3646" width="10.140625" style="73" hidden="1" customWidth="1"/>
    <col min="3647" max="3647" width="4.85546875" style="73" customWidth="1"/>
    <col min="3648" max="3655" width="10.140625" style="73" hidden="1" customWidth="1"/>
    <col min="3656" max="3656" width="5.42578125" style="73" customWidth="1"/>
    <col min="3657" max="3661" width="10.140625" style="73" hidden="1" customWidth="1"/>
    <col min="3662" max="3662" width="5.85546875" style="73" customWidth="1"/>
    <col min="3663" max="3664" width="10.140625" style="73" hidden="1" customWidth="1"/>
    <col min="3665" max="3665" width="5.42578125" style="73" customWidth="1"/>
    <col min="3666" max="3667" width="10.140625" style="73" hidden="1" customWidth="1"/>
    <col min="3668" max="3668" width="5.42578125" style="73" customWidth="1"/>
    <col min="3669" max="3670" width="10.140625" style="73" hidden="1" customWidth="1"/>
    <col min="3671" max="3671" width="6" style="73" customWidth="1"/>
    <col min="3672" max="3676" width="10.140625" style="73" hidden="1" customWidth="1"/>
    <col min="3677" max="3677" width="5" style="73" customWidth="1"/>
    <col min="3678" max="3685" width="10.140625" style="73" hidden="1" customWidth="1"/>
    <col min="3686" max="3686" width="5" style="73" customWidth="1"/>
    <col min="3687" max="3687" width="10.140625" style="73" hidden="1" customWidth="1"/>
    <col min="3688" max="3688" width="5" style="73" customWidth="1"/>
    <col min="3689" max="3689" width="9.42578125" style="73" customWidth="1"/>
    <col min="3690" max="3690" width="10.140625" style="73" hidden="1" customWidth="1"/>
    <col min="3691" max="3691" width="5" style="73" customWidth="1"/>
    <col min="3692" max="3693" width="10.140625" style="73" hidden="1" customWidth="1"/>
    <col min="3694" max="3694" width="5" style="73" customWidth="1"/>
    <col min="3695" max="3696" width="10.140625" style="73" hidden="1" customWidth="1"/>
    <col min="3697" max="3697" width="5" style="73" customWidth="1"/>
    <col min="3698" max="3699" width="10.140625" style="73" hidden="1" customWidth="1"/>
    <col min="3700" max="3700" width="5" style="73" customWidth="1"/>
    <col min="3701" max="3707" width="10.140625" style="73" hidden="1" customWidth="1"/>
    <col min="3708" max="3708" width="6.42578125" style="73" customWidth="1"/>
    <col min="3709" max="3709" width="10.140625" style="73" hidden="1" customWidth="1"/>
    <col min="3710" max="3710" width="7.140625" style="73" customWidth="1"/>
    <col min="3711" max="3712" width="10.140625" style="73" hidden="1" customWidth="1"/>
    <col min="3713" max="3713" width="7.140625" style="73" customWidth="1"/>
    <col min="3714" max="3715" width="10.140625" style="73" hidden="1" customWidth="1"/>
    <col min="3716" max="3716" width="7.140625" style="73" customWidth="1"/>
    <col min="3717" max="3724" width="10.140625" style="73" hidden="1" customWidth="1"/>
    <col min="3725" max="3725" width="7.140625" style="73" customWidth="1"/>
    <col min="3726" max="3727" width="10.140625" style="73" hidden="1" customWidth="1"/>
    <col min="3728" max="3728" width="7.140625" style="73" customWidth="1"/>
    <col min="3729" max="3732" width="10.140625" style="73" hidden="1" customWidth="1"/>
    <col min="3733" max="3733" width="6.42578125" style="73" customWidth="1"/>
    <col min="3734" max="3754" width="10.140625" style="73" hidden="1" customWidth="1"/>
    <col min="3755" max="3757" width="6.42578125" style="73" customWidth="1"/>
    <col min="3758" max="3758" width="7.5703125" style="73" customWidth="1"/>
    <col min="3759" max="3759" width="6.85546875" style="73" customWidth="1"/>
    <col min="3760" max="3760" width="6.42578125" style="73" customWidth="1"/>
    <col min="3761" max="3777" width="10.140625" style="73" hidden="1" customWidth="1"/>
    <col min="3778" max="3778" width="6.5703125" style="73" customWidth="1"/>
    <col min="3779" max="3779" width="6.42578125" style="73" customWidth="1"/>
    <col min="3780" max="3781" width="10.140625" style="73" hidden="1" customWidth="1"/>
    <col min="3782" max="3782" width="6.42578125" style="73" customWidth="1"/>
    <col min="3783" max="3784" width="10.140625" style="73" hidden="1" customWidth="1"/>
    <col min="3785" max="3785" width="7.42578125" style="73" customWidth="1"/>
    <col min="3786" max="3786" width="10.140625" style="73" hidden="1" customWidth="1"/>
    <col min="3787" max="3787" width="6.42578125" style="73" customWidth="1"/>
    <col min="3788" max="3788" width="10.140625" style="73" hidden="1" customWidth="1"/>
    <col min="3789" max="3789" width="9" style="73" customWidth="1"/>
    <col min="3790" max="3791" width="10.140625" style="73" hidden="1" customWidth="1"/>
    <col min="3792" max="3792" width="8.5703125" style="73" customWidth="1"/>
    <col min="3793" max="3794" width="10.140625" style="73" hidden="1" customWidth="1"/>
    <col min="3795" max="3795" width="6.42578125" style="73" customWidth="1"/>
    <col min="3796" max="3797" width="10.140625" style="73" hidden="1" customWidth="1"/>
    <col min="3798" max="3798" width="7" style="73" customWidth="1"/>
    <col min="3799" max="3800" width="10.140625" style="73" hidden="1" customWidth="1"/>
    <col min="3801" max="3801" width="7" style="73" customWidth="1"/>
    <col min="3802" max="3803" width="10.140625" style="73" hidden="1" customWidth="1"/>
    <col min="3804" max="3804" width="7.5703125" style="73" customWidth="1"/>
    <col min="3805" max="3806" width="10.140625" style="73" hidden="1" customWidth="1"/>
    <col min="3807" max="3807" width="7" style="73" customWidth="1"/>
    <col min="3808" max="3809" width="10.140625" style="73" hidden="1" customWidth="1"/>
    <col min="3810" max="3810" width="7" style="73" customWidth="1"/>
    <col min="3811" max="3812" width="10.140625" style="73" hidden="1" customWidth="1"/>
    <col min="3813" max="3813" width="7" style="73" customWidth="1"/>
    <col min="3814" max="3814" width="10.140625" style="73" hidden="1" customWidth="1"/>
    <col min="3815" max="3815" width="6.42578125" style="73" customWidth="1"/>
    <col min="3816" max="3827" width="10.140625" style="73" hidden="1" customWidth="1"/>
    <col min="3828" max="3828" width="10.140625" style="73"/>
    <col min="3829" max="3829" width="41.42578125" style="73" customWidth="1"/>
    <col min="3830" max="3830" width="6.42578125" style="73" customWidth="1"/>
    <col min="3831" max="3831" width="14.7109375" style="73" customWidth="1"/>
    <col min="3832" max="3832" width="11.42578125" style="73" customWidth="1"/>
    <col min="3833" max="3833" width="13" style="73" customWidth="1"/>
    <col min="3834" max="3834" width="22" style="73" customWidth="1"/>
    <col min="3835" max="3844" width="9.42578125" style="73" customWidth="1"/>
    <col min="3845" max="3845" width="8.85546875" style="73" customWidth="1"/>
    <col min="3846" max="3846" width="9.42578125" style="73" customWidth="1"/>
    <col min="3847" max="3847" width="10.140625" style="73" customWidth="1"/>
    <col min="3848" max="3848" width="6.42578125" style="73" customWidth="1"/>
    <col min="3849" max="3849" width="6.85546875" style="73" customWidth="1"/>
    <col min="3850" max="3851" width="4.42578125" style="73" customWidth="1"/>
    <col min="3852" max="3852" width="6.28515625" style="73" customWidth="1"/>
    <col min="3853" max="3853" width="7.5703125" style="73" customWidth="1"/>
    <col min="3854" max="3854" width="10.140625" style="73" hidden="1" customWidth="1"/>
    <col min="3855" max="3855" width="11.42578125" style="73" customWidth="1"/>
    <col min="3856" max="3856" width="14" style="73" customWidth="1"/>
    <col min="3857" max="3857" width="43.7109375" style="73" customWidth="1"/>
    <col min="3858" max="3858" width="9.140625" style="73" customWidth="1"/>
    <col min="3859" max="3859" width="24.5703125" style="73" customWidth="1"/>
    <col min="3860" max="3860" width="11.28515625" style="73" customWidth="1"/>
    <col min="3861" max="3861" width="26.140625" style="73" customWidth="1"/>
    <col min="3862" max="3862" width="9.140625" style="73" customWidth="1"/>
    <col min="3863" max="3863" width="18.42578125" style="73" customWidth="1"/>
    <col min="3864" max="3865" width="12.140625" style="73" customWidth="1"/>
    <col min="3866" max="3866" width="14.5703125" style="73" customWidth="1"/>
    <col min="3867" max="3867" width="5" style="73" customWidth="1"/>
    <col min="3868" max="3869" width="10.140625" style="73" hidden="1" customWidth="1"/>
    <col min="3870" max="3870" width="5" style="73" customWidth="1"/>
    <col min="3871" max="3872" width="10.140625" style="73" hidden="1" customWidth="1"/>
    <col min="3873" max="3873" width="5" style="73" customWidth="1"/>
    <col min="3874" max="3875" width="10.140625" style="73" hidden="1" customWidth="1"/>
    <col min="3876" max="3876" width="5" style="73" customWidth="1"/>
    <col min="3877" max="3878" width="10.140625" style="73" hidden="1" customWidth="1"/>
    <col min="3879" max="3879" width="5" style="73" customWidth="1"/>
    <col min="3880" max="3881" width="10.140625" style="73" hidden="1" customWidth="1"/>
    <col min="3882" max="3882" width="5" style="73" customWidth="1"/>
    <col min="3883" max="3893" width="10.140625" style="73" hidden="1" customWidth="1"/>
    <col min="3894" max="3894" width="6.85546875" style="73" customWidth="1"/>
    <col min="3895" max="3896" width="10.140625" style="73" hidden="1" customWidth="1"/>
    <col min="3897" max="3897" width="6.42578125" style="73" customWidth="1"/>
    <col min="3898" max="3899" width="10.140625" style="73" hidden="1" customWidth="1"/>
    <col min="3900" max="3900" width="5.42578125" style="73" customWidth="1"/>
    <col min="3901" max="3902" width="10.140625" style="73" hidden="1" customWidth="1"/>
    <col min="3903" max="3903" width="4.85546875" style="73" customWidth="1"/>
    <col min="3904" max="3911" width="10.140625" style="73" hidden="1" customWidth="1"/>
    <col min="3912" max="3912" width="5.42578125" style="73" customWidth="1"/>
    <col min="3913" max="3917" width="10.140625" style="73" hidden="1" customWidth="1"/>
    <col min="3918" max="3918" width="5.85546875" style="73" customWidth="1"/>
    <col min="3919" max="3920" width="10.140625" style="73" hidden="1" customWidth="1"/>
    <col min="3921" max="3921" width="5.42578125" style="73" customWidth="1"/>
    <col min="3922" max="3923" width="10.140625" style="73" hidden="1" customWidth="1"/>
    <col min="3924" max="3924" width="5.42578125" style="73" customWidth="1"/>
    <col min="3925" max="3926" width="10.140625" style="73" hidden="1" customWidth="1"/>
    <col min="3927" max="3927" width="6" style="73" customWidth="1"/>
    <col min="3928" max="3932" width="10.140625" style="73" hidden="1" customWidth="1"/>
    <col min="3933" max="3933" width="5" style="73" customWidth="1"/>
    <col min="3934" max="3941" width="10.140625" style="73" hidden="1" customWidth="1"/>
    <col min="3942" max="3942" width="5" style="73" customWidth="1"/>
    <col min="3943" max="3943" width="10.140625" style="73" hidden="1" customWidth="1"/>
    <col min="3944" max="3944" width="5" style="73" customWidth="1"/>
    <col min="3945" max="3945" width="9.42578125" style="73" customWidth="1"/>
    <col min="3946" max="3946" width="10.140625" style="73" hidden="1" customWidth="1"/>
    <col min="3947" max="3947" width="5" style="73" customWidth="1"/>
    <col min="3948" max="3949" width="10.140625" style="73" hidden="1" customWidth="1"/>
    <col min="3950" max="3950" width="5" style="73" customWidth="1"/>
    <col min="3951" max="3952" width="10.140625" style="73" hidden="1" customWidth="1"/>
    <col min="3953" max="3953" width="5" style="73" customWidth="1"/>
    <col min="3954" max="3955" width="10.140625" style="73" hidden="1" customWidth="1"/>
    <col min="3956" max="3956" width="5" style="73" customWidth="1"/>
    <col min="3957" max="3963" width="10.140625" style="73" hidden="1" customWidth="1"/>
    <col min="3964" max="3964" width="6.42578125" style="73" customWidth="1"/>
    <col min="3965" max="3965" width="10.140625" style="73" hidden="1" customWidth="1"/>
    <col min="3966" max="3966" width="7.140625" style="73" customWidth="1"/>
    <col min="3967" max="3968" width="10.140625" style="73" hidden="1" customWidth="1"/>
    <col min="3969" max="3969" width="7.140625" style="73" customWidth="1"/>
    <col min="3970" max="3971" width="10.140625" style="73" hidden="1" customWidth="1"/>
    <col min="3972" max="3972" width="7.140625" style="73" customWidth="1"/>
    <col min="3973" max="3980" width="10.140625" style="73" hidden="1" customWidth="1"/>
    <col min="3981" max="3981" width="7.140625" style="73" customWidth="1"/>
    <col min="3982" max="3983" width="10.140625" style="73" hidden="1" customWidth="1"/>
    <col min="3984" max="3984" width="7.140625" style="73" customWidth="1"/>
    <col min="3985" max="3988" width="10.140625" style="73" hidden="1" customWidth="1"/>
    <col min="3989" max="3989" width="6.42578125" style="73" customWidth="1"/>
    <col min="3990" max="4010" width="10.140625" style="73" hidden="1" customWidth="1"/>
    <col min="4011" max="4013" width="6.42578125" style="73" customWidth="1"/>
    <col min="4014" max="4014" width="7.5703125" style="73" customWidth="1"/>
    <col min="4015" max="4015" width="6.85546875" style="73" customWidth="1"/>
    <col min="4016" max="4016" width="6.42578125" style="73" customWidth="1"/>
    <col min="4017" max="4033" width="10.140625" style="73" hidden="1" customWidth="1"/>
    <col min="4034" max="4034" width="6.5703125" style="73" customWidth="1"/>
    <col min="4035" max="4035" width="6.42578125" style="73" customWidth="1"/>
    <col min="4036" max="4037" width="10.140625" style="73" hidden="1" customWidth="1"/>
    <col min="4038" max="4038" width="6.42578125" style="73" customWidth="1"/>
    <col min="4039" max="4040" width="10.140625" style="73" hidden="1" customWidth="1"/>
    <col min="4041" max="4041" width="7.42578125" style="73" customWidth="1"/>
    <col min="4042" max="4042" width="10.140625" style="73" hidden="1" customWidth="1"/>
    <col min="4043" max="4043" width="6.42578125" style="73" customWidth="1"/>
    <col min="4044" max="4044" width="10.140625" style="73" hidden="1" customWidth="1"/>
    <col min="4045" max="4045" width="9" style="73" customWidth="1"/>
    <col min="4046" max="4047" width="10.140625" style="73" hidden="1" customWidth="1"/>
    <col min="4048" max="4048" width="8.5703125" style="73" customWidth="1"/>
    <col min="4049" max="4050" width="10.140625" style="73" hidden="1" customWidth="1"/>
    <col min="4051" max="4051" width="6.42578125" style="73" customWidth="1"/>
    <col min="4052" max="4053" width="10.140625" style="73" hidden="1" customWidth="1"/>
    <col min="4054" max="4054" width="7" style="73" customWidth="1"/>
    <col min="4055" max="4056" width="10.140625" style="73" hidden="1" customWidth="1"/>
    <col min="4057" max="4057" width="7" style="73" customWidth="1"/>
    <col min="4058" max="4059" width="10.140625" style="73" hidden="1" customWidth="1"/>
    <col min="4060" max="4060" width="7.5703125" style="73" customWidth="1"/>
    <col min="4061" max="4062" width="10.140625" style="73" hidden="1" customWidth="1"/>
    <col min="4063" max="4063" width="7" style="73" customWidth="1"/>
    <col min="4064" max="4065" width="10.140625" style="73" hidden="1" customWidth="1"/>
    <col min="4066" max="4066" width="7" style="73" customWidth="1"/>
    <col min="4067" max="4068" width="10.140625" style="73" hidden="1" customWidth="1"/>
    <col min="4069" max="4069" width="7" style="73" customWidth="1"/>
    <col min="4070" max="4070" width="10.140625" style="73" hidden="1" customWidth="1"/>
    <col min="4071" max="4071" width="6.42578125" style="73" customWidth="1"/>
    <col min="4072" max="4083" width="10.140625" style="73" hidden="1" customWidth="1"/>
    <col min="4084" max="4084" width="10.140625" style="73"/>
    <col min="4085" max="4085" width="41.42578125" style="73" customWidth="1"/>
    <col min="4086" max="4086" width="6.42578125" style="73" customWidth="1"/>
    <col min="4087" max="4087" width="14.7109375" style="73" customWidth="1"/>
    <col min="4088" max="4088" width="11.42578125" style="73" customWidth="1"/>
    <col min="4089" max="4089" width="13" style="73" customWidth="1"/>
    <col min="4090" max="4090" width="22" style="73" customWidth="1"/>
    <col min="4091" max="4100" width="9.42578125" style="73" customWidth="1"/>
    <col min="4101" max="4101" width="8.85546875" style="73" customWidth="1"/>
    <col min="4102" max="4102" width="9.42578125" style="73" customWidth="1"/>
    <col min="4103" max="4103" width="10.140625" style="73" customWidth="1"/>
    <col min="4104" max="4104" width="6.42578125" style="73" customWidth="1"/>
    <col min="4105" max="4105" width="6.85546875" style="73" customWidth="1"/>
    <col min="4106" max="4107" width="4.42578125" style="73" customWidth="1"/>
    <col min="4108" max="4108" width="6.28515625" style="73" customWidth="1"/>
    <col min="4109" max="4109" width="7.5703125" style="73" customWidth="1"/>
    <col min="4110" max="4110" width="10.140625" style="73" hidden="1" customWidth="1"/>
    <col min="4111" max="4111" width="11.42578125" style="73" customWidth="1"/>
    <col min="4112" max="4112" width="14" style="73" customWidth="1"/>
    <col min="4113" max="4113" width="43.7109375" style="73" customWidth="1"/>
    <col min="4114" max="4114" width="9.140625" style="73" customWidth="1"/>
    <col min="4115" max="4115" width="24.5703125" style="73" customWidth="1"/>
    <col min="4116" max="4116" width="11.28515625" style="73" customWidth="1"/>
    <col min="4117" max="4117" width="26.140625" style="73" customWidth="1"/>
    <col min="4118" max="4118" width="9.140625" style="73" customWidth="1"/>
    <col min="4119" max="4119" width="18.42578125" style="73" customWidth="1"/>
    <col min="4120" max="4121" width="12.140625" style="73" customWidth="1"/>
    <col min="4122" max="4122" width="14.5703125" style="73" customWidth="1"/>
    <col min="4123" max="4123" width="5" style="73" customWidth="1"/>
    <col min="4124" max="4125" width="10.140625" style="73" hidden="1" customWidth="1"/>
    <col min="4126" max="4126" width="5" style="73" customWidth="1"/>
    <col min="4127" max="4128" width="10.140625" style="73" hidden="1" customWidth="1"/>
    <col min="4129" max="4129" width="5" style="73" customWidth="1"/>
    <col min="4130" max="4131" width="10.140625" style="73" hidden="1" customWidth="1"/>
    <col min="4132" max="4132" width="5" style="73" customWidth="1"/>
    <col min="4133" max="4134" width="10.140625" style="73" hidden="1" customWidth="1"/>
    <col min="4135" max="4135" width="5" style="73" customWidth="1"/>
    <col min="4136" max="4137" width="10.140625" style="73" hidden="1" customWidth="1"/>
    <col min="4138" max="4138" width="5" style="73" customWidth="1"/>
    <col min="4139" max="4149" width="10.140625" style="73" hidden="1" customWidth="1"/>
    <col min="4150" max="4150" width="6.85546875" style="73" customWidth="1"/>
    <col min="4151" max="4152" width="10.140625" style="73" hidden="1" customWidth="1"/>
    <col min="4153" max="4153" width="6.42578125" style="73" customWidth="1"/>
    <col min="4154" max="4155" width="10.140625" style="73" hidden="1" customWidth="1"/>
    <col min="4156" max="4156" width="5.42578125" style="73" customWidth="1"/>
    <col min="4157" max="4158" width="10.140625" style="73" hidden="1" customWidth="1"/>
    <col min="4159" max="4159" width="4.85546875" style="73" customWidth="1"/>
    <col min="4160" max="4167" width="10.140625" style="73" hidden="1" customWidth="1"/>
    <col min="4168" max="4168" width="5.42578125" style="73" customWidth="1"/>
    <col min="4169" max="4173" width="10.140625" style="73" hidden="1" customWidth="1"/>
    <col min="4174" max="4174" width="5.85546875" style="73" customWidth="1"/>
    <col min="4175" max="4176" width="10.140625" style="73" hidden="1" customWidth="1"/>
    <col min="4177" max="4177" width="5.42578125" style="73" customWidth="1"/>
    <col min="4178" max="4179" width="10.140625" style="73" hidden="1" customWidth="1"/>
    <col min="4180" max="4180" width="5.42578125" style="73" customWidth="1"/>
    <col min="4181" max="4182" width="10.140625" style="73" hidden="1" customWidth="1"/>
    <col min="4183" max="4183" width="6" style="73" customWidth="1"/>
    <col min="4184" max="4188" width="10.140625" style="73" hidden="1" customWidth="1"/>
    <col min="4189" max="4189" width="5" style="73" customWidth="1"/>
    <col min="4190" max="4197" width="10.140625" style="73" hidden="1" customWidth="1"/>
    <col min="4198" max="4198" width="5" style="73" customWidth="1"/>
    <col min="4199" max="4199" width="10.140625" style="73" hidden="1" customWidth="1"/>
    <col min="4200" max="4200" width="5" style="73" customWidth="1"/>
    <col min="4201" max="4201" width="9.42578125" style="73" customWidth="1"/>
    <col min="4202" max="4202" width="10.140625" style="73" hidden="1" customWidth="1"/>
    <col min="4203" max="4203" width="5" style="73" customWidth="1"/>
    <col min="4204" max="4205" width="10.140625" style="73" hidden="1" customWidth="1"/>
    <col min="4206" max="4206" width="5" style="73" customWidth="1"/>
    <col min="4207" max="4208" width="10.140625" style="73" hidden="1" customWidth="1"/>
    <col min="4209" max="4209" width="5" style="73" customWidth="1"/>
    <col min="4210" max="4211" width="10.140625" style="73" hidden="1" customWidth="1"/>
    <col min="4212" max="4212" width="5" style="73" customWidth="1"/>
    <col min="4213" max="4219" width="10.140625" style="73" hidden="1" customWidth="1"/>
    <col min="4220" max="4220" width="6.42578125" style="73" customWidth="1"/>
    <col min="4221" max="4221" width="10.140625" style="73" hidden="1" customWidth="1"/>
    <col min="4222" max="4222" width="7.140625" style="73" customWidth="1"/>
    <col min="4223" max="4224" width="10.140625" style="73" hidden="1" customWidth="1"/>
    <col min="4225" max="4225" width="7.140625" style="73" customWidth="1"/>
    <col min="4226" max="4227" width="10.140625" style="73" hidden="1" customWidth="1"/>
    <col min="4228" max="4228" width="7.140625" style="73" customWidth="1"/>
    <col min="4229" max="4236" width="10.140625" style="73" hidden="1" customWidth="1"/>
    <col min="4237" max="4237" width="7.140625" style="73" customWidth="1"/>
    <col min="4238" max="4239" width="10.140625" style="73" hidden="1" customWidth="1"/>
    <col min="4240" max="4240" width="7.140625" style="73" customWidth="1"/>
    <col min="4241" max="4244" width="10.140625" style="73" hidden="1" customWidth="1"/>
    <col min="4245" max="4245" width="6.42578125" style="73" customWidth="1"/>
    <col min="4246" max="4266" width="10.140625" style="73" hidden="1" customWidth="1"/>
    <col min="4267" max="4269" width="6.42578125" style="73" customWidth="1"/>
    <col min="4270" max="4270" width="7.5703125" style="73" customWidth="1"/>
    <col min="4271" max="4271" width="6.85546875" style="73" customWidth="1"/>
    <col min="4272" max="4272" width="6.42578125" style="73" customWidth="1"/>
    <col min="4273" max="4289" width="10.140625" style="73" hidden="1" customWidth="1"/>
    <col min="4290" max="4290" width="6.5703125" style="73" customWidth="1"/>
    <col min="4291" max="4291" width="6.42578125" style="73" customWidth="1"/>
    <col min="4292" max="4293" width="10.140625" style="73" hidden="1" customWidth="1"/>
    <col min="4294" max="4294" width="6.42578125" style="73" customWidth="1"/>
    <col min="4295" max="4296" width="10.140625" style="73" hidden="1" customWidth="1"/>
    <col min="4297" max="4297" width="7.42578125" style="73" customWidth="1"/>
    <col min="4298" max="4298" width="10.140625" style="73" hidden="1" customWidth="1"/>
    <col min="4299" max="4299" width="6.42578125" style="73" customWidth="1"/>
    <col min="4300" max="4300" width="10.140625" style="73" hidden="1" customWidth="1"/>
    <col min="4301" max="4301" width="9" style="73" customWidth="1"/>
    <col min="4302" max="4303" width="10.140625" style="73" hidden="1" customWidth="1"/>
    <col min="4304" max="4304" width="8.5703125" style="73" customWidth="1"/>
    <col min="4305" max="4306" width="10.140625" style="73" hidden="1" customWidth="1"/>
    <col min="4307" max="4307" width="6.42578125" style="73" customWidth="1"/>
    <col min="4308" max="4309" width="10.140625" style="73" hidden="1" customWidth="1"/>
    <col min="4310" max="4310" width="7" style="73" customWidth="1"/>
    <col min="4311" max="4312" width="10.140625" style="73" hidden="1" customWidth="1"/>
    <col min="4313" max="4313" width="7" style="73" customWidth="1"/>
    <col min="4314" max="4315" width="10.140625" style="73" hidden="1" customWidth="1"/>
    <col min="4316" max="4316" width="7.5703125" style="73" customWidth="1"/>
    <col min="4317" max="4318" width="10.140625" style="73" hidden="1" customWidth="1"/>
    <col min="4319" max="4319" width="7" style="73" customWidth="1"/>
    <col min="4320" max="4321" width="10.140625" style="73" hidden="1" customWidth="1"/>
    <col min="4322" max="4322" width="7" style="73" customWidth="1"/>
    <col min="4323" max="4324" width="10.140625" style="73" hidden="1" customWidth="1"/>
    <col min="4325" max="4325" width="7" style="73" customWidth="1"/>
    <col min="4326" max="4326" width="10.140625" style="73" hidden="1" customWidth="1"/>
    <col min="4327" max="4327" width="6.42578125" style="73" customWidth="1"/>
    <col min="4328" max="4339" width="10.140625" style="73" hidden="1" customWidth="1"/>
    <col min="4340" max="4340" width="10.140625" style="73"/>
    <col min="4341" max="4341" width="41.42578125" style="73" customWidth="1"/>
    <col min="4342" max="4342" width="6.42578125" style="73" customWidth="1"/>
    <col min="4343" max="4343" width="14.7109375" style="73" customWidth="1"/>
    <col min="4344" max="4344" width="11.42578125" style="73" customWidth="1"/>
    <col min="4345" max="4345" width="13" style="73" customWidth="1"/>
    <col min="4346" max="4346" width="22" style="73" customWidth="1"/>
    <col min="4347" max="4356" width="9.42578125" style="73" customWidth="1"/>
    <col min="4357" max="4357" width="8.85546875" style="73" customWidth="1"/>
    <col min="4358" max="4358" width="9.42578125" style="73" customWidth="1"/>
    <col min="4359" max="4359" width="10.140625" style="73" customWidth="1"/>
    <col min="4360" max="4360" width="6.42578125" style="73" customWidth="1"/>
    <col min="4361" max="4361" width="6.85546875" style="73" customWidth="1"/>
    <col min="4362" max="4363" width="4.42578125" style="73" customWidth="1"/>
    <col min="4364" max="4364" width="6.28515625" style="73" customWidth="1"/>
    <col min="4365" max="4365" width="7.5703125" style="73" customWidth="1"/>
    <col min="4366" max="4366" width="10.140625" style="73" hidden="1" customWidth="1"/>
    <col min="4367" max="4367" width="11.42578125" style="73" customWidth="1"/>
    <col min="4368" max="4368" width="14" style="73" customWidth="1"/>
    <col min="4369" max="4369" width="43.7109375" style="73" customWidth="1"/>
    <col min="4370" max="4370" width="9.140625" style="73" customWidth="1"/>
    <col min="4371" max="4371" width="24.5703125" style="73" customWidth="1"/>
    <col min="4372" max="4372" width="11.28515625" style="73" customWidth="1"/>
    <col min="4373" max="4373" width="26.140625" style="73" customWidth="1"/>
    <col min="4374" max="4374" width="9.140625" style="73" customWidth="1"/>
    <col min="4375" max="4375" width="18.42578125" style="73" customWidth="1"/>
    <col min="4376" max="4377" width="12.140625" style="73" customWidth="1"/>
    <col min="4378" max="4378" width="14.5703125" style="73" customWidth="1"/>
    <col min="4379" max="4379" width="5" style="73" customWidth="1"/>
    <col min="4380" max="4381" width="10.140625" style="73" hidden="1" customWidth="1"/>
    <col min="4382" max="4382" width="5" style="73" customWidth="1"/>
    <col min="4383" max="4384" width="10.140625" style="73" hidden="1" customWidth="1"/>
    <col min="4385" max="4385" width="5" style="73" customWidth="1"/>
    <col min="4386" max="4387" width="10.140625" style="73" hidden="1" customWidth="1"/>
    <col min="4388" max="4388" width="5" style="73" customWidth="1"/>
    <col min="4389" max="4390" width="10.140625" style="73" hidden="1" customWidth="1"/>
    <col min="4391" max="4391" width="5" style="73" customWidth="1"/>
    <col min="4392" max="4393" width="10.140625" style="73" hidden="1" customWidth="1"/>
    <col min="4394" max="4394" width="5" style="73" customWidth="1"/>
    <col min="4395" max="4405" width="10.140625" style="73" hidden="1" customWidth="1"/>
    <col min="4406" max="4406" width="6.85546875" style="73" customWidth="1"/>
    <col min="4407" max="4408" width="10.140625" style="73" hidden="1" customWidth="1"/>
    <col min="4409" max="4409" width="6.42578125" style="73" customWidth="1"/>
    <col min="4410" max="4411" width="10.140625" style="73" hidden="1" customWidth="1"/>
    <col min="4412" max="4412" width="5.42578125" style="73" customWidth="1"/>
    <col min="4413" max="4414" width="10.140625" style="73" hidden="1" customWidth="1"/>
    <col min="4415" max="4415" width="4.85546875" style="73" customWidth="1"/>
    <col min="4416" max="4423" width="10.140625" style="73" hidden="1" customWidth="1"/>
    <col min="4424" max="4424" width="5.42578125" style="73" customWidth="1"/>
    <col min="4425" max="4429" width="10.140625" style="73" hidden="1" customWidth="1"/>
    <col min="4430" max="4430" width="5.85546875" style="73" customWidth="1"/>
    <col min="4431" max="4432" width="10.140625" style="73" hidden="1" customWidth="1"/>
    <col min="4433" max="4433" width="5.42578125" style="73" customWidth="1"/>
    <col min="4434" max="4435" width="10.140625" style="73" hidden="1" customWidth="1"/>
    <col min="4436" max="4436" width="5.42578125" style="73" customWidth="1"/>
    <col min="4437" max="4438" width="10.140625" style="73" hidden="1" customWidth="1"/>
    <col min="4439" max="4439" width="6" style="73" customWidth="1"/>
    <col min="4440" max="4444" width="10.140625" style="73" hidden="1" customWidth="1"/>
    <col min="4445" max="4445" width="5" style="73" customWidth="1"/>
    <col min="4446" max="4453" width="10.140625" style="73" hidden="1" customWidth="1"/>
    <col min="4454" max="4454" width="5" style="73" customWidth="1"/>
    <col min="4455" max="4455" width="10.140625" style="73" hidden="1" customWidth="1"/>
    <col min="4456" max="4456" width="5" style="73" customWidth="1"/>
    <col min="4457" max="4457" width="9.42578125" style="73" customWidth="1"/>
    <col min="4458" max="4458" width="10.140625" style="73" hidden="1" customWidth="1"/>
    <col min="4459" max="4459" width="5" style="73" customWidth="1"/>
    <col min="4460" max="4461" width="10.140625" style="73" hidden="1" customWidth="1"/>
    <col min="4462" max="4462" width="5" style="73" customWidth="1"/>
    <col min="4463" max="4464" width="10.140625" style="73" hidden="1" customWidth="1"/>
    <col min="4465" max="4465" width="5" style="73" customWidth="1"/>
    <col min="4466" max="4467" width="10.140625" style="73" hidden="1" customWidth="1"/>
    <col min="4468" max="4468" width="5" style="73" customWidth="1"/>
    <col min="4469" max="4475" width="10.140625" style="73" hidden="1" customWidth="1"/>
    <col min="4476" max="4476" width="6.42578125" style="73" customWidth="1"/>
    <col min="4477" max="4477" width="10.140625" style="73" hidden="1" customWidth="1"/>
    <col min="4478" max="4478" width="7.140625" style="73" customWidth="1"/>
    <col min="4479" max="4480" width="10.140625" style="73" hidden="1" customWidth="1"/>
    <col min="4481" max="4481" width="7.140625" style="73" customWidth="1"/>
    <col min="4482" max="4483" width="10.140625" style="73" hidden="1" customWidth="1"/>
    <col min="4484" max="4484" width="7.140625" style="73" customWidth="1"/>
    <col min="4485" max="4492" width="10.140625" style="73" hidden="1" customWidth="1"/>
    <col min="4493" max="4493" width="7.140625" style="73" customWidth="1"/>
    <col min="4494" max="4495" width="10.140625" style="73" hidden="1" customWidth="1"/>
    <col min="4496" max="4496" width="7.140625" style="73" customWidth="1"/>
    <col min="4497" max="4500" width="10.140625" style="73" hidden="1" customWidth="1"/>
    <col min="4501" max="4501" width="6.42578125" style="73" customWidth="1"/>
    <col min="4502" max="4522" width="10.140625" style="73" hidden="1" customWidth="1"/>
    <col min="4523" max="4525" width="6.42578125" style="73" customWidth="1"/>
    <col min="4526" max="4526" width="7.5703125" style="73" customWidth="1"/>
    <col min="4527" max="4527" width="6.85546875" style="73" customWidth="1"/>
    <col min="4528" max="4528" width="6.42578125" style="73" customWidth="1"/>
    <col min="4529" max="4545" width="10.140625" style="73" hidden="1" customWidth="1"/>
    <col min="4546" max="4546" width="6.5703125" style="73" customWidth="1"/>
    <col min="4547" max="4547" width="6.42578125" style="73" customWidth="1"/>
    <col min="4548" max="4549" width="10.140625" style="73" hidden="1" customWidth="1"/>
    <col min="4550" max="4550" width="6.42578125" style="73" customWidth="1"/>
    <col min="4551" max="4552" width="10.140625" style="73" hidden="1" customWidth="1"/>
    <col min="4553" max="4553" width="7.42578125" style="73" customWidth="1"/>
    <col min="4554" max="4554" width="10.140625" style="73" hidden="1" customWidth="1"/>
    <col min="4555" max="4555" width="6.42578125" style="73" customWidth="1"/>
    <col min="4556" max="4556" width="10.140625" style="73" hidden="1" customWidth="1"/>
    <col min="4557" max="4557" width="9" style="73" customWidth="1"/>
    <col min="4558" max="4559" width="10.140625" style="73" hidden="1" customWidth="1"/>
    <col min="4560" max="4560" width="8.5703125" style="73" customWidth="1"/>
    <col min="4561" max="4562" width="10.140625" style="73" hidden="1" customWidth="1"/>
    <col min="4563" max="4563" width="6.42578125" style="73" customWidth="1"/>
    <col min="4564" max="4565" width="10.140625" style="73" hidden="1" customWidth="1"/>
    <col min="4566" max="4566" width="7" style="73" customWidth="1"/>
    <col min="4567" max="4568" width="10.140625" style="73" hidden="1" customWidth="1"/>
    <col min="4569" max="4569" width="7" style="73" customWidth="1"/>
    <col min="4570" max="4571" width="10.140625" style="73" hidden="1" customWidth="1"/>
    <col min="4572" max="4572" width="7.5703125" style="73" customWidth="1"/>
    <col min="4573" max="4574" width="10.140625" style="73" hidden="1" customWidth="1"/>
    <col min="4575" max="4575" width="7" style="73" customWidth="1"/>
    <col min="4576" max="4577" width="10.140625" style="73" hidden="1" customWidth="1"/>
    <col min="4578" max="4578" width="7" style="73" customWidth="1"/>
    <col min="4579" max="4580" width="10.140625" style="73" hidden="1" customWidth="1"/>
    <col min="4581" max="4581" width="7" style="73" customWidth="1"/>
    <col min="4582" max="4582" width="10.140625" style="73" hidden="1" customWidth="1"/>
    <col min="4583" max="4583" width="6.42578125" style="73" customWidth="1"/>
    <col min="4584" max="4595" width="10.140625" style="73" hidden="1" customWidth="1"/>
    <col min="4596" max="4596" width="10.140625" style="73"/>
    <col min="4597" max="4597" width="41.42578125" style="73" customWidth="1"/>
    <col min="4598" max="4598" width="6.42578125" style="73" customWidth="1"/>
    <col min="4599" max="4599" width="14.7109375" style="73" customWidth="1"/>
    <col min="4600" max="4600" width="11.42578125" style="73" customWidth="1"/>
    <col min="4601" max="4601" width="13" style="73" customWidth="1"/>
    <col min="4602" max="4602" width="22" style="73" customWidth="1"/>
    <col min="4603" max="4612" width="9.42578125" style="73" customWidth="1"/>
    <col min="4613" max="4613" width="8.85546875" style="73" customWidth="1"/>
    <col min="4614" max="4614" width="9.42578125" style="73" customWidth="1"/>
    <col min="4615" max="4615" width="10.140625" style="73" customWidth="1"/>
    <col min="4616" max="4616" width="6.42578125" style="73" customWidth="1"/>
    <col min="4617" max="4617" width="6.85546875" style="73" customWidth="1"/>
    <col min="4618" max="4619" width="4.42578125" style="73" customWidth="1"/>
    <col min="4620" max="4620" width="6.28515625" style="73" customWidth="1"/>
    <col min="4621" max="4621" width="7.5703125" style="73" customWidth="1"/>
    <col min="4622" max="4622" width="10.140625" style="73" hidden="1" customWidth="1"/>
    <col min="4623" max="4623" width="11.42578125" style="73" customWidth="1"/>
    <col min="4624" max="4624" width="14" style="73" customWidth="1"/>
    <col min="4625" max="4625" width="43.7109375" style="73" customWidth="1"/>
    <col min="4626" max="4626" width="9.140625" style="73" customWidth="1"/>
    <col min="4627" max="4627" width="24.5703125" style="73" customWidth="1"/>
    <col min="4628" max="4628" width="11.28515625" style="73" customWidth="1"/>
    <col min="4629" max="4629" width="26.140625" style="73" customWidth="1"/>
    <col min="4630" max="4630" width="9.140625" style="73" customWidth="1"/>
    <col min="4631" max="4631" width="18.42578125" style="73" customWidth="1"/>
    <col min="4632" max="4633" width="12.140625" style="73" customWidth="1"/>
    <col min="4634" max="4634" width="14.5703125" style="73" customWidth="1"/>
    <col min="4635" max="4635" width="5" style="73" customWidth="1"/>
    <col min="4636" max="4637" width="10.140625" style="73" hidden="1" customWidth="1"/>
    <col min="4638" max="4638" width="5" style="73" customWidth="1"/>
    <col min="4639" max="4640" width="10.140625" style="73" hidden="1" customWidth="1"/>
    <col min="4641" max="4641" width="5" style="73" customWidth="1"/>
    <col min="4642" max="4643" width="10.140625" style="73" hidden="1" customWidth="1"/>
    <col min="4644" max="4644" width="5" style="73" customWidth="1"/>
    <col min="4645" max="4646" width="10.140625" style="73" hidden="1" customWidth="1"/>
    <col min="4647" max="4647" width="5" style="73" customWidth="1"/>
    <col min="4648" max="4649" width="10.140625" style="73" hidden="1" customWidth="1"/>
    <col min="4650" max="4650" width="5" style="73" customWidth="1"/>
    <col min="4651" max="4661" width="10.140625" style="73" hidden="1" customWidth="1"/>
    <col min="4662" max="4662" width="6.85546875" style="73" customWidth="1"/>
    <col min="4663" max="4664" width="10.140625" style="73" hidden="1" customWidth="1"/>
    <col min="4665" max="4665" width="6.42578125" style="73" customWidth="1"/>
    <col min="4666" max="4667" width="10.140625" style="73" hidden="1" customWidth="1"/>
    <col min="4668" max="4668" width="5.42578125" style="73" customWidth="1"/>
    <col min="4669" max="4670" width="10.140625" style="73" hidden="1" customWidth="1"/>
    <col min="4671" max="4671" width="4.85546875" style="73" customWidth="1"/>
    <col min="4672" max="4679" width="10.140625" style="73" hidden="1" customWidth="1"/>
    <col min="4680" max="4680" width="5.42578125" style="73" customWidth="1"/>
    <col min="4681" max="4685" width="10.140625" style="73" hidden="1" customWidth="1"/>
    <col min="4686" max="4686" width="5.85546875" style="73" customWidth="1"/>
    <col min="4687" max="4688" width="10.140625" style="73" hidden="1" customWidth="1"/>
    <col min="4689" max="4689" width="5.42578125" style="73" customWidth="1"/>
    <col min="4690" max="4691" width="10.140625" style="73" hidden="1" customWidth="1"/>
    <col min="4692" max="4692" width="5.42578125" style="73" customWidth="1"/>
    <col min="4693" max="4694" width="10.140625" style="73" hidden="1" customWidth="1"/>
    <col min="4695" max="4695" width="6" style="73" customWidth="1"/>
    <col min="4696" max="4700" width="10.140625" style="73" hidden="1" customWidth="1"/>
    <col min="4701" max="4701" width="5" style="73" customWidth="1"/>
    <col min="4702" max="4709" width="10.140625" style="73" hidden="1" customWidth="1"/>
    <col min="4710" max="4710" width="5" style="73" customWidth="1"/>
    <col min="4711" max="4711" width="10.140625" style="73" hidden="1" customWidth="1"/>
    <col min="4712" max="4712" width="5" style="73" customWidth="1"/>
    <col min="4713" max="4713" width="9.42578125" style="73" customWidth="1"/>
    <col min="4714" max="4714" width="10.140625" style="73" hidden="1" customWidth="1"/>
    <col min="4715" max="4715" width="5" style="73" customWidth="1"/>
    <col min="4716" max="4717" width="10.140625" style="73" hidden="1" customWidth="1"/>
    <col min="4718" max="4718" width="5" style="73" customWidth="1"/>
    <col min="4719" max="4720" width="10.140625" style="73" hidden="1" customWidth="1"/>
    <col min="4721" max="4721" width="5" style="73" customWidth="1"/>
    <col min="4722" max="4723" width="10.140625" style="73" hidden="1" customWidth="1"/>
    <col min="4724" max="4724" width="5" style="73" customWidth="1"/>
    <col min="4725" max="4731" width="10.140625" style="73" hidden="1" customWidth="1"/>
    <col min="4732" max="4732" width="6.42578125" style="73" customWidth="1"/>
    <col min="4733" max="4733" width="10.140625" style="73" hidden="1" customWidth="1"/>
    <col min="4734" max="4734" width="7.140625" style="73" customWidth="1"/>
    <col min="4735" max="4736" width="10.140625" style="73" hidden="1" customWidth="1"/>
    <col min="4737" max="4737" width="7.140625" style="73" customWidth="1"/>
    <col min="4738" max="4739" width="10.140625" style="73" hidden="1" customWidth="1"/>
    <col min="4740" max="4740" width="7.140625" style="73" customWidth="1"/>
    <col min="4741" max="4748" width="10.140625" style="73" hidden="1" customWidth="1"/>
    <col min="4749" max="4749" width="7.140625" style="73" customWidth="1"/>
    <col min="4750" max="4751" width="10.140625" style="73" hidden="1" customWidth="1"/>
    <col min="4752" max="4752" width="7.140625" style="73" customWidth="1"/>
    <col min="4753" max="4756" width="10.140625" style="73" hidden="1" customWidth="1"/>
    <col min="4757" max="4757" width="6.42578125" style="73" customWidth="1"/>
    <col min="4758" max="4778" width="10.140625" style="73" hidden="1" customWidth="1"/>
    <col min="4779" max="4781" width="6.42578125" style="73" customWidth="1"/>
    <col min="4782" max="4782" width="7.5703125" style="73" customWidth="1"/>
    <col min="4783" max="4783" width="6.85546875" style="73" customWidth="1"/>
    <col min="4784" max="4784" width="6.42578125" style="73" customWidth="1"/>
    <col min="4785" max="4801" width="10.140625" style="73" hidden="1" customWidth="1"/>
    <col min="4802" max="4802" width="6.5703125" style="73" customWidth="1"/>
    <col min="4803" max="4803" width="6.42578125" style="73" customWidth="1"/>
    <col min="4804" max="4805" width="10.140625" style="73" hidden="1" customWidth="1"/>
    <col min="4806" max="4806" width="6.42578125" style="73" customWidth="1"/>
    <col min="4807" max="4808" width="10.140625" style="73" hidden="1" customWidth="1"/>
    <col min="4809" max="4809" width="7.42578125" style="73" customWidth="1"/>
    <col min="4810" max="4810" width="10.140625" style="73" hidden="1" customWidth="1"/>
    <col min="4811" max="4811" width="6.42578125" style="73" customWidth="1"/>
    <col min="4812" max="4812" width="10.140625" style="73" hidden="1" customWidth="1"/>
    <col min="4813" max="4813" width="9" style="73" customWidth="1"/>
    <col min="4814" max="4815" width="10.140625" style="73" hidden="1" customWidth="1"/>
    <col min="4816" max="4816" width="8.5703125" style="73" customWidth="1"/>
    <col min="4817" max="4818" width="10.140625" style="73" hidden="1" customWidth="1"/>
    <col min="4819" max="4819" width="6.42578125" style="73" customWidth="1"/>
    <col min="4820" max="4821" width="10.140625" style="73" hidden="1" customWidth="1"/>
    <col min="4822" max="4822" width="7" style="73" customWidth="1"/>
    <col min="4823" max="4824" width="10.140625" style="73" hidden="1" customWidth="1"/>
    <col min="4825" max="4825" width="7" style="73" customWidth="1"/>
    <col min="4826" max="4827" width="10.140625" style="73" hidden="1" customWidth="1"/>
    <col min="4828" max="4828" width="7.5703125" style="73" customWidth="1"/>
    <col min="4829" max="4830" width="10.140625" style="73" hidden="1" customWidth="1"/>
    <col min="4831" max="4831" width="7" style="73" customWidth="1"/>
    <col min="4832" max="4833" width="10.140625" style="73" hidden="1" customWidth="1"/>
    <col min="4834" max="4834" width="7" style="73" customWidth="1"/>
    <col min="4835" max="4836" width="10.140625" style="73" hidden="1" customWidth="1"/>
    <col min="4837" max="4837" width="7" style="73" customWidth="1"/>
    <col min="4838" max="4838" width="10.140625" style="73" hidden="1" customWidth="1"/>
    <col min="4839" max="4839" width="6.42578125" style="73" customWidth="1"/>
    <col min="4840" max="4851" width="10.140625" style="73" hidden="1" customWidth="1"/>
    <col min="4852" max="4852" width="10.140625" style="73"/>
    <col min="4853" max="4853" width="41.42578125" style="73" customWidth="1"/>
    <col min="4854" max="4854" width="6.42578125" style="73" customWidth="1"/>
    <col min="4855" max="4855" width="14.7109375" style="73" customWidth="1"/>
    <col min="4856" max="4856" width="11.42578125" style="73" customWidth="1"/>
    <col min="4857" max="4857" width="13" style="73" customWidth="1"/>
    <col min="4858" max="4858" width="22" style="73" customWidth="1"/>
    <col min="4859" max="4868" width="9.42578125" style="73" customWidth="1"/>
    <col min="4869" max="4869" width="8.85546875" style="73" customWidth="1"/>
    <col min="4870" max="4870" width="9.42578125" style="73" customWidth="1"/>
    <col min="4871" max="4871" width="10.140625" style="73" customWidth="1"/>
    <col min="4872" max="4872" width="6.42578125" style="73" customWidth="1"/>
    <col min="4873" max="4873" width="6.85546875" style="73" customWidth="1"/>
    <col min="4874" max="4875" width="4.42578125" style="73" customWidth="1"/>
    <col min="4876" max="4876" width="6.28515625" style="73" customWidth="1"/>
    <col min="4877" max="4877" width="7.5703125" style="73" customWidth="1"/>
    <col min="4878" max="4878" width="10.140625" style="73" hidden="1" customWidth="1"/>
    <col min="4879" max="4879" width="11.42578125" style="73" customWidth="1"/>
    <col min="4880" max="4880" width="14" style="73" customWidth="1"/>
    <col min="4881" max="4881" width="43.7109375" style="73" customWidth="1"/>
    <col min="4882" max="4882" width="9.140625" style="73" customWidth="1"/>
    <col min="4883" max="4883" width="24.5703125" style="73" customWidth="1"/>
    <col min="4884" max="4884" width="11.28515625" style="73" customWidth="1"/>
    <col min="4885" max="4885" width="26.140625" style="73" customWidth="1"/>
    <col min="4886" max="4886" width="9.140625" style="73" customWidth="1"/>
    <col min="4887" max="4887" width="18.42578125" style="73" customWidth="1"/>
    <col min="4888" max="4889" width="12.140625" style="73" customWidth="1"/>
    <col min="4890" max="4890" width="14.5703125" style="73" customWidth="1"/>
    <col min="4891" max="4891" width="5" style="73" customWidth="1"/>
    <col min="4892" max="4893" width="10.140625" style="73" hidden="1" customWidth="1"/>
    <col min="4894" max="4894" width="5" style="73" customWidth="1"/>
    <col min="4895" max="4896" width="10.140625" style="73" hidden="1" customWidth="1"/>
    <col min="4897" max="4897" width="5" style="73" customWidth="1"/>
    <col min="4898" max="4899" width="10.140625" style="73" hidden="1" customWidth="1"/>
    <col min="4900" max="4900" width="5" style="73" customWidth="1"/>
    <col min="4901" max="4902" width="10.140625" style="73" hidden="1" customWidth="1"/>
    <col min="4903" max="4903" width="5" style="73" customWidth="1"/>
    <col min="4904" max="4905" width="10.140625" style="73" hidden="1" customWidth="1"/>
    <col min="4906" max="4906" width="5" style="73" customWidth="1"/>
    <col min="4907" max="4917" width="10.140625" style="73" hidden="1" customWidth="1"/>
    <col min="4918" max="4918" width="6.85546875" style="73" customWidth="1"/>
    <col min="4919" max="4920" width="10.140625" style="73" hidden="1" customWidth="1"/>
    <col min="4921" max="4921" width="6.42578125" style="73" customWidth="1"/>
    <col min="4922" max="4923" width="10.140625" style="73" hidden="1" customWidth="1"/>
    <col min="4924" max="4924" width="5.42578125" style="73" customWidth="1"/>
    <col min="4925" max="4926" width="10.140625" style="73" hidden="1" customWidth="1"/>
    <col min="4927" max="4927" width="4.85546875" style="73" customWidth="1"/>
    <col min="4928" max="4935" width="10.140625" style="73" hidden="1" customWidth="1"/>
    <col min="4936" max="4936" width="5.42578125" style="73" customWidth="1"/>
    <col min="4937" max="4941" width="10.140625" style="73" hidden="1" customWidth="1"/>
    <col min="4942" max="4942" width="5.85546875" style="73" customWidth="1"/>
    <col min="4943" max="4944" width="10.140625" style="73" hidden="1" customWidth="1"/>
    <col min="4945" max="4945" width="5.42578125" style="73" customWidth="1"/>
    <col min="4946" max="4947" width="10.140625" style="73" hidden="1" customWidth="1"/>
    <col min="4948" max="4948" width="5.42578125" style="73" customWidth="1"/>
    <col min="4949" max="4950" width="10.140625" style="73" hidden="1" customWidth="1"/>
    <col min="4951" max="4951" width="6" style="73" customWidth="1"/>
    <col min="4952" max="4956" width="10.140625" style="73" hidden="1" customWidth="1"/>
    <col min="4957" max="4957" width="5" style="73" customWidth="1"/>
    <col min="4958" max="4965" width="10.140625" style="73" hidden="1" customWidth="1"/>
    <col min="4966" max="4966" width="5" style="73" customWidth="1"/>
    <col min="4967" max="4967" width="10.140625" style="73" hidden="1" customWidth="1"/>
    <col min="4968" max="4968" width="5" style="73" customWidth="1"/>
    <col min="4969" max="4969" width="9.42578125" style="73" customWidth="1"/>
    <col min="4970" max="4970" width="10.140625" style="73" hidden="1" customWidth="1"/>
    <col min="4971" max="4971" width="5" style="73" customWidth="1"/>
    <col min="4972" max="4973" width="10.140625" style="73" hidden="1" customWidth="1"/>
    <col min="4974" max="4974" width="5" style="73" customWidth="1"/>
    <col min="4975" max="4976" width="10.140625" style="73" hidden="1" customWidth="1"/>
    <col min="4977" max="4977" width="5" style="73" customWidth="1"/>
    <col min="4978" max="4979" width="10.140625" style="73" hidden="1" customWidth="1"/>
    <col min="4980" max="4980" width="5" style="73" customWidth="1"/>
    <col min="4981" max="4987" width="10.140625" style="73" hidden="1" customWidth="1"/>
    <col min="4988" max="4988" width="6.42578125" style="73" customWidth="1"/>
    <col min="4989" max="4989" width="10.140625" style="73" hidden="1" customWidth="1"/>
    <col min="4990" max="4990" width="7.140625" style="73" customWidth="1"/>
    <col min="4991" max="4992" width="10.140625" style="73" hidden="1" customWidth="1"/>
    <col min="4993" max="4993" width="7.140625" style="73" customWidth="1"/>
    <col min="4994" max="4995" width="10.140625" style="73" hidden="1" customWidth="1"/>
    <col min="4996" max="4996" width="7.140625" style="73" customWidth="1"/>
    <col min="4997" max="5004" width="10.140625" style="73" hidden="1" customWidth="1"/>
    <col min="5005" max="5005" width="7.140625" style="73" customWidth="1"/>
    <col min="5006" max="5007" width="10.140625" style="73" hidden="1" customWidth="1"/>
    <col min="5008" max="5008" width="7.140625" style="73" customWidth="1"/>
    <col min="5009" max="5012" width="10.140625" style="73" hidden="1" customWidth="1"/>
    <col min="5013" max="5013" width="6.42578125" style="73" customWidth="1"/>
    <col min="5014" max="5034" width="10.140625" style="73" hidden="1" customWidth="1"/>
    <col min="5035" max="5037" width="6.42578125" style="73" customWidth="1"/>
    <col min="5038" max="5038" width="7.5703125" style="73" customWidth="1"/>
    <col min="5039" max="5039" width="6.85546875" style="73" customWidth="1"/>
    <col min="5040" max="5040" width="6.42578125" style="73" customWidth="1"/>
    <col min="5041" max="5057" width="10.140625" style="73" hidden="1" customWidth="1"/>
    <col min="5058" max="5058" width="6.5703125" style="73" customWidth="1"/>
    <col min="5059" max="5059" width="6.42578125" style="73" customWidth="1"/>
    <col min="5060" max="5061" width="10.140625" style="73" hidden="1" customWidth="1"/>
    <col min="5062" max="5062" width="6.42578125" style="73" customWidth="1"/>
    <col min="5063" max="5064" width="10.140625" style="73" hidden="1" customWidth="1"/>
    <col min="5065" max="5065" width="7.42578125" style="73" customWidth="1"/>
    <col min="5066" max="5066" width="10.140625" style="73" hidden="1" customWidth="1"/>
    <col min="5067" max="5067" width="6.42578125" style="73" customWidth="1"/>
    <col min="5068" max="5068" width="10.140625" style="73" hidden="1" customWidth="1"/>
    <col min="5069" max="5069" width="9" style="73" customWidth="1"/>
    <col min="5070" max="5071" width="10.140625" style="73" hidden="1" customWidth="1"/>
    <col min="5072" max="5072" width="8.5703125" style="73" customWidth="1"/>
    <col min="5073" max="5074" width="10.140625" style="73" hidden="1" customWidth="1"/>
    <col min="5075" max="5075" width="6.42578125" style="73" customWidth="1"/>
    <col min="5076" max="5077" width="10.140625" style="73" hidden="1" customWidth="1"/>
    <col min="5078" max="5078" width="7" style="73" customWidth="1"/>
    <col min="5079" max="5080" width="10.140625" style="73" hidden="1" customWidth="1"/>
    <col min="5081" max="5081" width="7" style="73" customWidth="1"/>
    <col min="5082" max="5083" width="10.140625" style="73" hidden="1" customWidth="1"/>
    <col min="5084" max="5084" width="7.5703125" style="73" customWidth="1"/>
    <col min="5085" max="5086" width="10.140625" style="73" hidden="1" customWidth="1"/>
    <col min="5087" max="5087" width="7" style="73" customWidth="1"/>
    <col min="5088" max="5089" width="10.140625" style="73" hidden="1" customWidth="1"/>
    <col min="5090" max="5090" width="7" style="73" customWidth="1"/>
    <col min="5091" max="5092" width="10.140625" style="73" hidden="1" customWidth="1"/>
    <col min="5093" max="5093" width="7" style="73" customWidth="1"/>
    <col min="5094" max="5094" width="10.140625" style="73" hidden="1" customWidth="1"/>
    <col min="5095" max="5095" width="6.42578125" style="73" customWidth="1"/>
    <col min="5096" max="5107" width="10.140625" style="73" hidden="1" customWidth="1"/>
    <col min="5108" max="5108" width="10.140625" style="73"/>
    <col min="5109" max="5109" width="41.42578125" style="73" customWidth="1"/>
    <col min="5110" max="5110" width="6.42578125" style="73" customWidth="1"/>
    <col min="5111" max="5111" width="14.7109375" style="73" customWidth="1"/>
    <col min="5112" max="5112" width="11.42578125" style="73" customWidth="1"/>
    <col min="5113" max="5113" width="13" style="73" customWidth="1"/>
    <col min="5114" max="5114" width="22" style="73" customWidth="1"/>
    <col min="5115" max="5124" width="9.42578125" style="73" customWidth="1"/>
    <col min="5125" max="5125" width="8.85546875" style="73" customWidth="1"/>
    <col min="5126" max="5126" width="9.42578125" style="73" customWidth="1"/>
    <col min="5127" max="5127" width="10.140625" style="73" customWidth="1"/>
    <col min="5128" max="5128" width="6.42578125" style="73" customWidth="1"/>
    <col min="5129" max="5129" width="6.85546875" style="73" customWidth="1"/>
    <col min="5130" max="5131" width="4.42578125" style="73" customWidth="1"/>
    <col min="5132" max="5132" width="6.28515625" style="73" customWidth="1"/>
    <col min="5133" max="5133" width="7.5703125" style="73" customWidth="1"/>
    <col min="5134" max="5134" width="10.140625" style="73" hidden="1" customWidth="1"/>
    <col min="5135" max="5135" width="11.42578125" style="73" customWidth="1"/>
    <col min="5136" max="5136" width="14" style="73" customWidth="1"/>
    <col min="5137" max="5137" width="43.7109375" style="73" customWidth="1"/>
    <col min="5138" max="5138" width="9.140625" style="73" customWidth="1"/>
    <col min="5139" max="5139" width="24.5703125" style="73" customWidth="1"/>
    <col min="5140" max="5140" width="11.28515625" style="73" customWidth="1"/>
    <col min="5141" max="5141" width="26.140625" style="73" customWidth="1"/>
    <col min="5142" max="5142" width="9.140625" style="73" customWidth="1"/>
    <col min="5143" max="5143" width="18.42578125" style="73" customWidth="1"/>
    <col min="5144" max="5145" width="12.140625" style="73" customWidth="1"/>
    <col min="5146" max="5146" width="14.5703125" style="73" customWidth="1"/>
    <col min="5147" max="5147" width="5" style="73" customWidth="1"/>
    <col min="5148" max="5149" width="10.140625" style="73" hidden="1" customWidth="1"/>
    <col min="5150" max="5150" width="5" style="73" customWidth="1"/>
    <col min="5151" max="5152" width="10.140625" style="73" hidden="1" customWidth="1"/>
    <col min="5153" max="5153" width="5" style="73" customWidth="1"/>
    <col min="5154" max="5155" width="10.140625" style="73" hidden="1" customWidth="1"/>
    <col min="5156" max="5156" width="5" style="73" customWidth="1"/>
    <col min="5157" max="5158" width="10.140625" style="73" hidden="1" customWidth="1"/>
    <col min="5159" max="5159" width="5" style="73" customWidth="1"/>
    <col min="5160" max="5161" width="10.140625" style="73" hidden="1" customWidth="1"/>
    <col min="5162" max="5162" width="5" style="73" customWidth="1"/>
    <col min="5163" max="5173" width="10.140625" style="73" hidden="1" customWidth="1"/>
    <col min="5174" max="5174" width="6.85546875" style="73" customWidth="1"/>
    <col min="5175" max="5176" width="10.140625" style="73" hidden="1" customWidth="1"/>
    <col min="5177" max="5177" width="6.42578125" style="73" customWidth="1"/>
    <col min="5178" max="5179" width="10.140625" style="73" hidden="1" customWidth="1"/>
    <col min="5180" max="5180" width="5.42578125" style="73" customWidth="1"/>
    <col min="5181" max="5182" width="10.140625" style="73" hidden="1" customWidth="1"/>
    <col min="5183" max="5183" width="4.85546875" style="73" customWidth="1"/>
    <col min="5184" max="5191" width="10.140625" style="73" hidden="1" customWidth="1"/>
    <col min="5192" max="5192" width="5.42578125" style="73" customWidth="1"/>
    <col min="5193" max="5197" width="10.140625" style="73" hidden="1" customWidth="1"/>
    <col min="5198" max="5198" width="5.85546875" style="73" customWidth="1"/>
    <col min="5199" max="5200" width="10.140625" style="73" hidden="1" customWidth="1"/>
    <col min="5201" max="5201" width="5.42578125" style="73" customWidth="1"/>
    <col min="5202" max="5203" width="10.140625" style="73" hidden="1" customWidth="1"/>
    <col min="5204" max="5204" width="5.42578125" style="73" customWidth="1"/>
    <col min="5205" max="5206" width="10.140625" style="73" hidden="1" customWidth="1"/>
    <col min="5207" max="5207" width="6" style="73" customWidth="1"/>
    <col min="5208" max="5212" width="10.140625" style="73" hidden="1" customWidth="1"/>
    <col min="5213" max="5213" width="5" style="73" customWidth="1"/>
    <col min="5214" max="5221" width="10.140625" style="73" hidden="1" customWidth="1"/>
    <col min="5222" max="5222" width="5" style="73" customWidth="1"/>
    <col min="5223" max="5223" width="10.140625" style="73" hidden="1" customWidth="1"/>
    <col min="5224" max="5224" width="5" style="73" customWidth="1"/>
    <col min="5225" max="5225" width="9.42578125" style="73" customWidth="1"/>
    <col min="5226" max="5226" width="10.140625" style="73" hidden="1" customWidth="1"/>
    <col min="5227" max="5227" width="5" style="73" customWidth="1"/>
    <col min="5228" max="5229" width="10.140625" style="73" hidden="1" customWidth="1"/>
    <col min="5230" max="5230" width="5" style="73" customWidth="1"/>
    <col min="5231" max="5232" width="10.140625" style="73" hidden="1" customWidth="1"/>
    <col min="5233" max="5233" width="5" style="73" customWidth="1"/>
    <col min="5234" max="5235" width="10.140625" style="73" hidden="1" customWidth="1"/>
    <col min="5236" max="5236" width="5" style="73" customWidth="1"/>
    <col min="5237" max="5243" width="10.140625" style="73" hidden="1" customWidth="1"/>
    <col min="5244" max="5244" width="6.42578125" style="73" customWidth="1"/>
    <col min="5245" max="5245" width="10.140625" style="73" hidden="1" customWidth="1"/>
    <col min="5246" max="5246" width="7.140625" style="73" customWidth="1"/>
    <col min="5247" max="5248" width="10.140625" style="73" hidden="1" customWidth="1"/>
    <col min="5249" max="5249" width="7.140625" style="73" customWidth="1"/>
    <col min="5250" max="5251" width="10.140625" style="73" hidden="1" customWidth="1"/>
    <col min="5252" max="5252" width="7.140625" style="73" customWidth="1"/>
    <col min="5253" max="5260" width="10.140625" style="73" hidden="1" customWidth="1"/>
    <col min="5261" max="5261" width="7.140625" style="73" customWidth="1"/>
    <col min="5262" max="5263" width="10.140625" style="73" hidden="1" customWidth="1"/>
    <col min="5264" max="5264" width="7.140625" style="73" customWidth="1"/>
    <col min="5265" max="5268" width="10.140625" style="73" hidden="1" customWidth="1"/>
    <col min="5269" max="5269" width="6.42578125" style="73" customWidth="1"/>
    <col min="5270" max="5290" width="10.140625" style="73" hidden="1" customWidth="1"/>
    <col min="5291" max="5293" width="6.42578125" style="73" customWidth="1"/>
    <col min="5294" max="5294" width="7.5703125" style="73" customWidth="1"/>
    <col min="5295" max="5295" width="6.85546875" style="73" customWidth="1"/>
    <col min="5296" max="5296" width="6.42578125" style="73" customWidth="1"/>
    <col min="5297" max="5313" width="10.140625" style="73" hidden="1" customWidth="1"/>
    <col min="5314" max="5314" width="6.5703125" style="73" customWidth="1"/>
    <col min="5315" max="5315" width="6.42578125" style="73" customWidth="1"/>
    <col min="5316" max="5317" width="10.140625" style="73" hidden="1" customWidth="1"/>
    <col min="5318" max="5318" width="6.42578125" style="73" customWidth="1"/>
    <col min="5319" max="5320" width="10.140625" style="73" hidden="1" customWidth="1"/>
    <col min="5321" max="5321" width="7.42578125" style="73" customWidth="1"/>
    <col min="5322" max="5322" width="10.140625" style="73" hidden="1" customWidth="1"/>
    <col min="5323" max="5323" width="6.42578125" style="73" customWidth="1"/>
    <col min="5324" max="5324" width="10.140625" style="73" hidden="1" customWidth="1"/>
    <col min="5325" max="5325" width="9" style="73" customWidth="1"/>
    <col min="5326" max="5327" width="10.140625" style="73" hidden="1" customWidth="1"/>
    <col min="5328" max="5328" width="8.5703125" style="73" customWidth="1"/>
    <col min="5329" max="5330" width="10.140625" style="73" hidden="1" customWidth="1"/>
    <col min="5331" max="5331" width="6.42578125" style="73" customWidth="1"/>
    <col min="5332" max="5333" width="10.140625" style="73" hidden="1" customWidth="1"/>
    <col min="5334" max="5334" width="7" style="73" customWidth="1"/>
    <col min="5335" max="5336" width="10.140625" style="73" hidden="1" customWidth="1"/>
    <col min="5337" max="5337" width="7" style="73" customWidth="1"/>
    <col min="5338" max="5339" width="10.140625" style="73" hidden="1" customWidth="1"/>
    <col min="5340" max="5340" width="7.5703125" style="73" customWidth="1"/>
    <col min="5341" max="5342" width="10.140625" style="73" hidden="1" customWidth="1"/>
    <col min="5343" max="5343" width="7" style="73" customWidth="1"/>
    <col min="5344" max="5345" width="10.140625" style="73" hidden="1" customWidth="1"/>
    <col min="5346" max="5346" width="7" style="73" customWidth="1"/>
    <col min="5347" max="5348" width="10.140625" style="73" hidden="1" customWidth="1"/>
    <col min="5349" max="5349" width="7" style="73" customWidth="1"/>
    <col min="5350" max="5350" width="10.140625" style="73" hidden="1" customWidth="1"/>
    <col min="5351" max="5351" width="6.42578125" style="73" customWidth="1"/>
    <col min="5352" max="5363" width="10.140625" style="73" hidden="1" customWidth="1"/>
    <col min="5364" max="5364" width="10.140625" style="73"/>
    <col min="5365" max="5365" width="41.42578125" style="73" customWidth="1"/>
    <col min="5366" max="5366" width="6.42578125" style="73" customWidth="1"/>
    <col min="5367" max="5367" width="14.7109375" style="73" customWidth="1"/>
    <col min="5368" max="5368" width="11.42578125" style="73" customWidth="1"/>
    <col min="5369" max="5369" width="13" style="73" customWidth="1"/>
    <col min="5370" max="5370" width="22" style="73" customWidth="1"/>
    <col min="5371" max="5380" width="9.42578125" style="73" customWidth="1"/>
    <col min="5381" max="5381" width="8.85546875" style="73" customWidth="1"/>
    <col min="5382" max="5382" width="9.42578125" style="73" customWidth="1"/>
    <col min="5383" max="5383" width="10.140625" style="73" customWidth="1"/>
    <col min="5384" max="5384" width="6.42578125" style="73" customWidth="1"/>
    <col min="5385" max="5385" width="6.85546875" style="73" customWidth="1"/>
    <col min="5386" max="5387" width="4.42578125" style="73" customWidth="1"/>
    <col min="5388" max="5388" width="6.28515625" style="73" customWidth="1"/>
    <col min="5389" max="5389" width="7.5703125" style="73" customWidth="1"/>
    <col min="5390" max="5390" width="10.140625" style="73" hidden="1" customWidth="1"/>
    <col min="5391" max="5391" width="11.42578125" style="73" customWidth="1"/>
    <col min="5392" max="5392" width="14" style="73" customWidth="1"/>
    <col min="5393" max="5393" width="43.7109375" style="73" customWidth="1"/>
    <col min="5394" max="5394" width="9.140625" style="73" customWidth="1"/>
    <col min="5395" max="5395" width="24.5703125" style="73" customWidth="1"/>
    <col min="5396" max="5396" width="11.28515625" style="73" customWidth="1"/>
    <col min="5397" max="5397" width="26.140625" style="73" customWidth="1"/>
    <col min="5398" max="5398" width="9.140625" style="73" customWidth="1"/>
    <col min="5399" max="5399" width="18.42578125" style="73" customWidth="1"/>
    <col min="5400" max="5401" width="12.140625" style="73" customWidth="1"/>
    <col min="5402" max="5402" width="14.5703125" style="73" customWidth="1"/>
    <col min="5403" max="5403" width="5" style="73" customWidth="1"/>
    <col min="5404" max="5405" width="10.140625" style="73" hidden="1" customWidth="1"/>
    <col min="5406" max="5406" width="5" style="73" customWidth="1"/>
    <col min="5407" max="5408" width="10.140625" style="73" hidden="1" customWidth="1"/>
    <col min="5409" max="5409" width="5" style="73" customWidth="1"/>
    <col min="5410" max="5411" width="10.140625" style="73" hidden="1" customWidth="1"/>
    <col min="5412" max="5412" width="5" style="73" customWidth="1"/>
    <col min="5413" max="5414" width="10.140625" style="73" hidden="1" customWidth="1"/>
    <col min="5415" max="5415" width="5" style="73" customWidth="1"/>
    <col min="5416" max="5417" width="10.140625" style="73" hidden="1" customWidth="1"/>
    <col min="5418" max="5418" width="5" style="73" customWidth="1"/>
    <col min="5419" max="5429" width="10.140625" style="73" hidden="1" customWidth="1"/>
    <col min="5430" max="5430" width="6.85546875" style="73" customWidth="1"/>
    <col min="5431" max="5432" width="10.140625" style="73" hidden="1" customWidth="1"/>
    <col min="5433" max="5433" width="6.42578125" style="73" customWidth="1"/>
    <col min="5434" max="5435" width="10.140625" style="73" hidden="1" customWidth="1"/>
    <col min="5436" max="5436" width="5.42578125" style="73" customWidth="1"/>
    <col min="5437" max="5438" width="10.140625" style="73" hidden="1" customWidth="1"/>
    <col min="5439" max="5439" width="4.85546875" style="73" customWidth="1"/>
    <col min="5440" max="5447" width="10.140625" style="73" hidden="1" customWidth="1"/>
    <col min="5448" max="5448" width="5.42578125" style="73" customWidth="1"/>
    <col min="5449" max="5453" width="10.140625" style="73" hidden="1" customWidth="1"/>
    <col min="5454" max="5454" width="5.85546875" style="73" customWidth="1"/>
    <col min="5455" max="5456" width="10.140625" style="73" hidden="1" customWidth="1"/>
    <col min="5457" max="5457" width="5.42578125" style="73" customWidth="1"/>
    <col min="5458" max="5459" width="10.140625" style="73" hidden="1" customWidth="1"/>
    <col min="5460" max="5460" width="5.42578125" style="73" customWidth="1"/>
    <col min="5461" max="5462" width="10.140625" style="73" hidden="1" customWidth="1"/>
    <col min="5463" max="5463" width="6" style="73" customWidth="1"/>
    <col min="5464" max="5468" width="10.140625" style="73" hidden="1" customWidth="1"/>
    <col min="5469" max="5469" width="5" style="73" customWidth="1"/>
    <col min="5470" max="5477" width="10.140625" style="73" hidden="1" customWidth="1"/>
    <col min="5478" max="5478" width="5" style="73" customWidth="1"/>
    <col min="5479" max="5479" width="10.140625" style="73" hidden="1" customWidth="1"/>
    <col min="5480" max="5480" width="5" style="73" customWidth="1"/>
    <col min="5481" max="5481" width="9.42578125" style="73" customWidth="1"/>
    <col min="5482" max="5482" width="10.140625" style="73" hidden="1" customWidth="1"/>
    <col min="5483" max="5483" width="5" style="73" customWidth="1"/>
    <col min="5484" max="5485" width="10.140625" style="73" hidden="1" customWidth="1"/>
    <col min="5486" max="5486" width="5" style="73" customWidth="1"/>
    <col min="5487" max="5488" width="10.140625" style="73" hidden="1" customWidth="1"/>
    <col min="5489" max="5489" width="5" style="73" customWidth="1"/>
    <col min="5490" max="5491" width="10.140625" style="73" hidden="1" customWidth="1"/>
    <col min="5492" max="5492" width="5" style="73" customWidth="1"/>
    <col min="5493" max="5499" width="10.140625" style="73" hidden="1" customWidth="1"/>
    <col min="5500" max="5500" width="6.42578125" style="73" customWidth="1"/>
    <col min="5501" max="5501" width="10.140625" style="73" hidden="1" customWidth="1"/>
    <col min="5502" max="5502" width="7.140625" style="73" customWidth="1"/>
    <col min="5503" max="5504" width="10.140625" style="73" hidden="1" customWidth="1"/>
    <col min="5505" max="5505" width="7.140625" style="73" customWidth="1"/>
    <col min="5506" max="5507" width="10.140625" style="73" hidden="1" customWidth="1"/>
    <col min="5508" max="5508" width="7.140625" style="73" customWidth="1"/>
    <col min="5509" max="5516" width="10.140625" style="73" hidden="1" customWidth="1"/>
    <col min="5517" max="5517" width="7.140625" style="73" customWidth="1"/>
    <col min="5518" max="5519" width="10.140625" style="73" hidden="1" customWidth="1"/>
    <col min="5520" max="5520" width="7.140625" style="73" customWidth="1"/>
    <col min="5521" max="5524" width="10.140625" style="73" hidden="1" customWidth="1"/>
    <col min="5525" max="5525" width="6.42578125" style="73" customWidth="1"/>
    <col min="5526" max="5546" width="10.140625" style="73" hidden="1" customWidth="1"/>
    <col min="5547" max="5549" width="6.42578125" style="73" customWidth="1"/>
    <col min="5550" max="5550" width="7.5703125" style="73" customWidth="1"/>
    <col min="5551" max="5551" width="6.85546875" style="73" customWidth="1"/>
    <col min="5552" max="5552" width="6.42578125" style="73" customWidth="1"/>
    <col min="5553" max="5569" width="10.140625" style="73" hidden="1" customWidth="1"/>
    <col min="5570" max="5570" width="6.5703125" style="73" customWidth="1"/>
    <col min="5571" max="5571" width="6.42578125" style="73" customWidth="1"/>
    <col min="5572" max="5573" width="10.140625" style="73" hidden="1" customWidth="1"/>
    <col min="5574" max="5574" width="6.42578125" style="73" customWidth="1"/>
    <col min="5575" max="5576" width="10.140625" style="73" hidden="1" customWidth="1"/>
    <col min="5577" max="5577" width="7.42578125" style="73" customWidth="1"/>
    <col min="5578" max="5578" width="10.140625" style="73" hidden="1" customWidth="1"/>
    <col min="5579" max="5579" width="6.42578125" style="73" customWidth="1"/>
    <col min="5580" max="5580" width="10.140625" style="73" hidden="1" customWidth="1"/>
    <col min="5581" max="5581" width="9" style="73" customWidth="1"/>
    <col min="5582" max="5583" width="10.140625" style="73" hidden="1" customWidth="1"/>
    <col min="5584" max="5584" width="8.5703125" style="73" customWidth="1"/>
    <col min="5585" max="5586" width="10.140625" style="73" hidden="1" customWidth="1"/>
    <col min="5587" max="5587" width="6.42578125" style="73" customWidth="1"/>
    <col min="5588" max="5589" width="10.140625" style="73" hidden="1" customWidth="1"/>
    <col min="5590" max="5590" width="7" style="73" customWidth="1"/>
    <col min="5591" max="5592" width="10.140625" style="73" hidden="1" customWidth="1"/>
    <col min="5593" max="5593" width="7" style="73" customWidth="1"/>
    <col min="5594" max="5595" width="10.140625" style="73" hidden="1" customWidth="1"/>
    <col min="5596" max="5596" width="7.5703125" style="73" customWidth="1"/>
    <col min="5597" max="5598" width="10.140625" style="73" hidden="1" customWidth="1"/>
    <col min="5599" max="5599" width="7" style="73" customWidth="1"/>
    <col min="5600" max="5601" width="10.140625" style="73" hidden="1" customWidth="1"/>
    <col min="5602" max="5602" width="7" style="73" customWidth="1"/>
    <col min="5603" max="5604" width="10.140625" style="73" hidden="1" customWidth="1"/>
    <col min="5605" max="5605" width="7" style="73" customWidth="1"/>
    <col min="5606" max="5606" width="10.140625" style="73" hidden="1" customWidth="1"/>
    <col min="5607" max="5607" width="6.42578125" style="73" customWidth="1"/>
    <col min="5608" max="5619" width="10.140625" style="73" hidden="1" customWidth="1"/>
    <col min="5620" max="5620" width="10.140625" style="73"/>
    <col min="5621" max="5621" width="41.42578125" style="73" customWidth="1"/>
    <col min="5622" max="5622" width="6.42578125" style="73" customWidth="1"/>
    <col min="5623" max="5623" width="14.7109375" style="73" customWidth="1"/>
    <col min="5624" max="5624" width="11.42578125" style="73" customWidth="1"/>
    <col min="5625" max="5625" width="13" style="73" customWidth="1"/>
    <col min="5626" max="5626" width="22" style="73" customWidth="1"/>
    <col min="5627" max="5636" width="9.42578125" style="73" customWidth="1"/>
    <col min="5637" max="5637" width="8.85546875" style="73" customWidth="1"/>
    <col min="5638" max="5638" width="9.42578125" style="73" customWidth="1"/>
    <col min="5639" max="5639" width="10.140625" style="73" customWidth="1"/>
    <col min="5640" max="5640" width="6.42578125" style="73" customWidth="1"/>
    <col min="5641" max="5641" width="6.85546875" style="73" customWidth="1"/>
    <col min="5642" max="5643" width="4.42578125" style="73" customWidth="1"/>
    <col min="5644" max="5644" width="6.28515625" style="73" customWidth="1"/>
    <col min="5645" max="5645" width="7.5703125" style="73" customWidth="1"/>
    <col min="5646" max="5646" width="10.140625" style="73" hidden="1" customWidth="1"/>
    <col min="5647" max="5647" width="11.42578125" style="73" customWidth="1"/>
    <col min="5648" max="5648" width="14" style="73" customWidth="1"/>
    <col min="5649" max="5649" width="43.7109375" style="73" customWidth="1"/>
    <col min="5650" max="5650" width="9.140625" style="73" customWidth="1"/>
    <col min="5651" max="5651" width="24.5703125" style="73" customWidth="1"/>
    <col min="5652" max="5652" width="11.28515625" style="73" customWidth="1"/>
    <col min="5653" max="5653" width="26.140625" style="73" customWidth="1"/>
    <col min="5654" max="5654" width="9.140625" style="73" customWidth="1"/>
    <col min="5655" max="5655" width="18.42578125" style="73" customWidth="1"/>
    <col min="5656" max="5657" width="12.140625" style="73" customWidth="1"/>
    <col min="5658" max="5658" width="14.5703125" style="73" customWidth="1"/>
    <col min="5659" max="5659" width="5" style="73" customWidth="1"/>
    <col min="5660" max="5661" width="10.140625" style="73" hidden="1" customWidth="1"/>
    <col min="5662" max="5662" width="5" style="73" customWidth="1"/>
    <col min="5663" max="5664" width="10.140625" style="73" hidden="1" customWidth="1"/>
    <col min="5665" max="5665" width="5" style="73" customWidth="1"/>
    <col min="5666" max="5667" width="10.140625" style="73" hidden="1" customWidth="1"/>
    <col min="5668" max="5668" width="5" style="73" customWidth="1"/>
    <col min="5669" max="5670" width="10.140625" style="73" hidden="1" customWidth="1"/>
    <col min="5671" max="5671" width="5" style="73" customWidth="1"/>
    <col min="5672" max="5673" width="10.140625" style="73" hidden="1" customWidth="1"/>
    <col min="5674" max="5674" width="5" style="73" customWidth="1"/>
    <col min="5675" max="5685" width="10.140625" style="73" hidden="1" customWidth="1"/>
    <col min="5686" max="5686" width="6.85546875" style="73" customWidth="1"/>
    <col min="5687" max="5688" width="10.140625" style="73" hidden="1" customWidth="1"/>
    <col min="5689" max="5689" width="6.42578125" style="73" customWidth="1"/>
    <col min="5690" max="5691" width="10.140625" style="73" hidden="1" customWidth="1"/>
    <col min="5692" max="5692" width="5.42578125" style="73" customWidth="1"/>
    <col min="5693" max="5694" width="10.140625" style="73" hidden="1" customWidth="1"/>
    <col min="5695" max="5695" width="4.85546875" style="73" customWidth="1"/>
    <col min="5696" max="5703" width="10.140625" style="73" hidden="1" customWidth="1"/>
    <col min="5704" max="5704" width="5.42578125" style="73" customWidth="1"/>
    <col min="5705" max="5709" width="10.140625" style="73" hidden="1" customWidth="1"/>
    <col min="5710" max="5710" width="5.85546875" style="73" customWidth="1"/>
    <col min="5711" max="5712" width="10.140625" style="73" hidden="1" customWidth="1"/>
    <col min="5713" max="5713" width="5.42578125" style="73" customWidth="1"/>
    <col min="5714" max="5715" width="10.140625" style="73" hidden="1" customWidth="1"/>
    <col min="5716" max="5716" width="5.42578125" style="73" customWidth="1"/>
    <col min="5717" max="5718" width="10.140625" style="73" hidden="1" customWidth="1"/>
    <col min="5719" max="5719" width="6" style="73" customWidth="1"/>
    <col min="5720" max="5724" width="10.140625" style="73" hidden="1" customWidth="1"/>
    <col min="5725" max="5725" width="5" style="73" customWidth="1"/>
    <col min="5726" max="5733" width="10.140625" style="73" hidden="1" customWidth="1"/>
    <col min="5734" max="5734" width="5" style="73" customWidth="1"/>
    <col min="5735" max="5735" width="10.140625" style="73" hidden="1" customWidth="1"/>
    <col min="5736" max="5736" width="5" style="73" customWidth="1"/>
    <col min="5737" max="5737" width="9.42578125" style="73" customWidth="1"/>
    <col min="5738" max="5738" width="10.140625" style="73" hidden="1" customWidth="1"/>
    <col min="5739" max="5739" width="5" style="73" customWidth="1"/>
    <col min="5740" max="5741" width="10.140625" style="73" hidden="1" customWidth="1"/>
    <col min="5742" max="5742" width="5" style="73" customWidth="1"/>
    <col min="5743" max="5744" width="10.140625" style="73" hidden="1" customWidth="1"/>
    <col min="5745" max="5745" width="5" style="73" customWidth="1"/>
    <col min="5746" max="5747" width="10.140625" style="73" hidden="1" customWidth="1"/>
    <col min="5748" max="5748" width="5" style="73" customWidth="1"/>
    <col min="5749" max="5755" width="10.140625" style="73" hidden="1" customWidth="1"/>
    <col min="5756" max="5756" width="6.42578125" style="73" customWidth="1"/>
    <col min="5757" max="5757" width="10.140625" style="73" hidden="1" customWidth="1"/>
    <col min="5758" max="5758" width="7.140625" style="73" customWidth="1"/>
    <col min="5759" max="5760" width="10.140625" style="73" hidden="1" customWidth="1"/>
    <col min="5761" max="5761" width="7.140625" style="73" customWidth="1"/>
    <col min="5762" max="5763" width="10.140625" style="73" hidden="1" customWidth="1"/>
    <col min="5764" max="5764" width="7.140625" style="73" customWidth="1"/>
    <col min="5765" max="5772" width="10.140625" style="73" hidden="1" customWidth="1"/>
    <col min="5773" max="5773" width="7.140625" style="73" customWidth="1"/>
    <col min="5774" max="5775" width="10.140625" style="73" hidden="1" customWidth="1"/>
    <col min="5776" max="5776" width="7.140625" style="73" customWidth="1"/>
    <col min="5777" max="5780" width="10.140625" style="73" hidden="1" customWidth="1"/>
    <col min="5781" max="5781" width="6.42578125" style="73" customWidth="1"/>
    <col min="5782" max="5802" width="10.140625" style="73" hidden="1" customWidth="1"/>
    <col min="5803" max="5805" width="6.42578125" style="73" customWidth="1"/>
    <col min="5806" max="5806" width="7.5703125" style="73" customWidth="1"/>
    <col min="5807" max="5807" width="6.85546875" style="73" customWidth="1"/>
    <col min="5808" max="5808" width="6.42578125" style="73" customWidth="1"/>
    <col min="5809" max="5825" width="10.140625" style="73" hidden="1" customWidth="1"/>
    <col min="5826" max="5826" width="6.5703125" style="73" customWidth="1"/>
    <col min="5827" max="5827" width="6.42578125" style="73" customWidth="1"/>
    <col min="5828" max="5829" width="10.140625" style="73" hidden="1" customWidth="1"/>
    <col min="5830" max="5830" width="6.42578125" style="73" customWidth="1"/>
    <col min="5831" max="5832" width="10.140625" style="73" hidden="1" customWidth="1"/>
    <col min="5833" max="5833" width="7.42578125" style="73" customWidth="1"/>
    <col min="5834" max="5834" width="10.140625" style="73" hidden="1" customWidth="1"/>
    <col min="5835" max="5835" width="6.42578125" style="73" customWidth="1"/>
    <col min="5836" max="5836" width="10.140625" style="73" hidden="1" customWidth="1"/>
    <col min="5837" max="5837" width="9" style="73" customWidth="1"/>
    <col min="5838" max="5839" width="10.140625" style="73" hidden="1" customWidth="1"/>
    <col min="5840" max="5840" width="8.5703125" style="73" customWidth="1"/>
    <col min="5841" max="5842" width="10.140625" style="73" hidden="1" customWidth="1"/>
    <col min="5843" max="5843" width="6.42578125" style="73" customWidth="1"/>
    <col min="5844" max="5845" width="10.140625" style="73" hidden="1" customWidth="1"/>
    <col min="5846" max="5846" width="7" style="73" customWidth="1"/>
    <col min="5847" max="5848" width="10.140625" style="73" hidden="1" customWidth="1"/>
    <col min="5849" max="5849" width="7" style="73" customWidth="1"/>
    <col min="5850" max="5851" width="10.140625" style="73" hidden="1" customWidth="1"/>
    <col min="5852" max="5852" width="7.5703125" style="73" customWidth="1"/>
    <col min="5853" max="5854" width="10.140625" style="73" hidden="1" customWidth="1"/>
    <col min="5855" max="5855" width="7" style="73" customWidth="1"/>
    <col min="5856" max="5857" width="10.140625" style="73" hidden="1" customWidth="1"/>
    <col min="5858" max="5858" width="7" style="73" customWidth="1"/>
    <col min="5859" max="5860" width="10.140625" style="73" hidden="1" customWidth="1"/>
    <col min="5861" max="5861" width="7" style="73" customWidth="1"/>
    <col min="5862" max="5862" width="10.140625" style="73" hidden="1" customWidth="1"/>
    <col min="5863" max="5863" width="6.42578125" style="73" customWidth="1"/>
    <col min="5864" max="5875" width="10.140625" style="73" hidden="1" customWidth="1"/>
    <col min="5876" max="5876" width="10.140625" style="73"/>
    <col min="5877" max="5877" width="41.42578125" style="73" customWidth="1"/>
    <col min="5878" max="5878" width="6.42578125" style="73" customWidth="1"/>
    <col min="5879" max="5879" width="14.7109375" style="73" customWidth="1"/>
    <col min="5880" max="5880" width="11.42578125" style="73" customWidth="1"/>
    <col min="5881" max="5881" width="13" style="73" customWidth="1"/>
    <col min="5882" max="5882" width="22" style="73" customWidth="1"/>
    <col min="5883" max="5892" width="9.42578125" style="73" customWidth="1"/>
    <col min="5893" max="5893" width="8.85546875" style="73" customWidth="1"/>
    <col min="5894" max="5894" width="9.42578125" style="73" customWidth="1"/>
    <col min="5895" max="5895" width="10.140625" style="73" customWidth="1"/>
    <col min="5896" max="5896" width="6.42578125" style="73" customWidth="1"/>
    <col min="5897" max="5897" width="6.85546875" style="73" customWidth="1"/>
    <col min="5898" max="5899" width="4.42578125" style="73" customWidth="1"/>
    <col min="5900" max="5900" width="6.28515625" style="73" customWidth="1"/>
    <col min="5901" max="5901" width="7.5703125" style="73" customWidth="1"/>
    <col min="5902" max="5902" width="10.140625" style="73" hidden="1" customWidth="1"/>
    <col min="5903" max="5903" width="11.42578125" style="73" customWidth="1"/>
    <col min="5904" max="5904" width="14" style="73" customWidth="1"/>
    <col min="5905" max="5905" width="43.7109375" style="73" customWidth="1"/>
    <col min="5906" max="5906" width="9.140625" style="73" customWidth="1"/>
    <col min="5907" max="5907" width="24.5703125" style="73" customWidth="1"/>
    <col min="5908" max="5908" width="11.28515625" style="73" customWidth="1"/>
    <col min="5909" max="5909" width="26.140625" style="73" customWidth="1"/>
    <col min="5910" max="5910" width="9.140625" style="73" customWidth="1"/>
    <col min="5911" max="5911" width="18.42578125" style="73" customWidth="1"/>
    <col min="5912" max="5913" width="12.140625" style="73" customWidth="1"/>
    <col min="5914" max="5914" width="14.5703125" style="73" customWidth="1"/>
    <col min="5915" max="5915" width="5" style="73" customWidth="1"/>
    <col min="5916" max="5917" width="10.140625" style="73" hidden="1" customWidth="1"/>
    <col min="5918" max="5918" width="5" style="73" customWidth="1"/>
    <col min="5919" max="5920" width="10.140625" style="73" hidden="1" customWidth="1"/>
    <col min="5921" max="5921" width="5" style="73" customWidth="1"/>
    <col min="5922" max="5923" width="10.140625" style="73" hidden="1" customWidth="1"/>
    <col min="5924" max="5924" width="5" style="73" customWidth="1"/>
    <col min="5925" max="5926" width="10.140625" style="73" hidden="1" customWidth="1"/>
    <col min="5927" max="5927" width="5" style="73" customWidth="1"/>
    <col min="5928" max="5929" width="10.140625" style="73" hidden="1" customWidth="1"/>
    <col min="5930" max="5930" width="5" style="73" customWidth="1"/>
    <col min="5931" max="5941" width="10.140625" style="73" hidden="1" customWidth="1"/>
    <col min="5942" max="5942" width="6.85546875" style="73" customWidth="1"/>
    <col min="5943" max="5944" width="10.140625" style="73" hidden="1" customWidth="1"/>
    <col min="5945" max="5945" width="6.42578125" style="73" customWidth="1"/>
    <col min="5946" max="5947" width="10.140625" style="73" hidden="1" customWidth="1"/>
    <col min="5948" max="5948" width="5.42578125" style="73" customWidth="1"/>
    <col min="5949" max="5950" width="10.140625" style="73" hidden="1" customWidth="1"/>
    <col min="5951" max="5951" width="4.85546875" style="73" customWidth="1"/>
    <col min="5952" max="5959" width="10.140625" style="73" hidden="1" customWidth="1"/>
    <col min="5960" max="5960" width="5.42578125" style="73" customWidth="1"/>
    <col min="5961" max="5965" width="10.140625" style="73" hidden="1" customWidth="1"/>
    <col min="5966" max="5966" width="5.85546875" style="73" customWidth="1"/>
    <col min="5967" max="5968" width="10.140625" style="73" hidden="1" customWidth="1"/>
    <col min="5969" max="5969" width="5.42578125" style="73" customWidth="1"/>
    <col min="5970" max="5971" width="10.140625" style="73" hidden="1" customWidth="1"/>
    <col min="5972" max="5972" width="5.42578125" style="73" customWidth="1"/>
    <col min="5973" max="5974" width="10.140625" style="73" hidden="1" customWidth="1"/>
    <col min="5975" max="5975" width="6" style="73" customWidth="1"/>
    <col min="5976" max="5980" width="10.140625" style="73" hidden="1" customWidth="1"/>
    <col min="5981" max="5981" width="5" style="73" customWidth="1"/>
    <col min="5982" max="5989" width="10.140625" style="73" hidden="1" customWidth="1"/>
    <col min="5990" max="5990" width="5" style="73" customWidth="1"/>
    <col min="5991" max="5991" width="10.140625" style="73" hidden="1" customWidth="1"/>
    <col min="5992" max="5992" width="5" style="73" customWidth="1"/>
    <col min="5993" max="5993" width="9.42578125" style="73" customWidth="1"/>
    <col min="5994" max="5994" width="10.140625" style="73" hidden="1" customWidth="1"/>
    <col min="5995" max="5995" width="5" style="73" customWidth="1"/>
    <col min="5996" max="5997" width="10.140625" style="73" hidden="1" customWidth="1"/>
    <col min="5998" max="5998" width="5" style="73" customWidth="1"/>
    <col min="5999" max="6000" width="10.140625" style="73" hidden="1" customWidth="1"/>
    <col min="6001" max="6001" width="5" style="73" customWidth="1"/>
    <col min="6002" max="6003" width="10.140625" style="73" hidden="1" customWidth="1"/>
    <col min="6004" max="6004" width="5" style="73" customWidth="1"/>
    <col min="6005" max="6011" width="10.140625" style="73" hidden="1" customWidth="1"/>
    <col min="6012" max="6012" width="6.42578125" style="73" customWidth="1"/>
    <col min="6013" max="6013" width="10.140625" style="73" hidden="1" customWidth="1"/>
    <col min="6014" max="6014" width="7.140625" style="73" customWidth="1"/>
    <col min="6015" max="6016" width="10.140625" style="73" hidden="1" customWidth="1"/>
    <col min="6017" max="6017" width="7.140625" style="73" customWidth="1"/>
    <col min="6018" max="6019" width="10.140625" style="73" hidden="1" customWidth="1"/>
    <col min="6020" max="6020" width="7.140625" style="73" customWidth="1"/>
    <col min="6021" max="6028" width="10.140625" style="73" hidden="1" customWidth="1"/>
    <col min="6029" max="6029" width="7.140625" style="73" customWidth="1"/>
    <col min="6030" max="6031" width="10.140625" style="73" hidden="1" customWidth="1"/>
    <col min="6032" max="6032" width="7.140625" style="73" customWidth="1"/>
    <col min="6033" max="6036" width="10.140625" style="73" hidden="1" customWidth="1"/>
    <col min="6037" max="6037" width="6.42578125" style="73" customWidth="1"/>
    <col min="6038" max="6058" width="10.140625" style="73" hidden="1" customWidth="1"/>
    <col min="6059" max="6061" width="6.42578125" style="73" customWidth="1"/>
    <col min="6062" max="6062" width="7.5703125" style="73" customWidth="1"/>
    <col min="6063" max="6063" width="6.85546875" style="73" customWidth="1"/>
    <col min="6064" max="6064" width="6.42578125" style="73" customWidth="1"/>
    <col min="6065" max="6081" width="10.140625" style="73" hidden="1" customWidth="1"/>
    <col min="6082" max="6082" width="6.5703125" style="73" customWidth="1"/>
    <col min="6083" max="6083" width="6.42578125" style="73" customWidth="1"/>
    <col min="6084" max="6085" width="10.140625" style="73" hidden="1" customWidth="1"/>
    <col min="6086" max="6086" width="6.42578125" style="73" customWidth="1"/>
    <col min="6087" max="6088" width="10.140625" style="73" hidden="1" customWidth="1"/>
    <col min="6089" max="6089" width="7.42578125" style="73" customWidth="1"/>
    <col min="6090" max="6090" width="10.140625" style="73" hidden="1" customWidth="1"/>
    <col min="6091" max="6091" width="6.42578125" style="73" customWidth="1"/>
    <col min="6092" max="6092" width="10.140625" style="73" hidden="1" customWidth="1"/>
    <col min="6093" max="6093" width="9" style="73" customWidth="1"/>
    <col min="6094" max="6095" width="10.140625" style="73" hidden="1" customWidth="1"/>
    <col min="6096" max="6096" width="8.5703125" style="73" customWidth="1"/>
    <col min="6097" max="6098" width="10.140625" style="73" hidden="1" customWidth="1"/>
    <col min="6099" max="6099" width="6.42578125" style="73" customWidth="1"/>
    <col min="6100" max="6101" width="10.140625" style="73" hidden="1" customWidth="1"/>
    <col min="6102" max="6102" width="7" style="73" customWidth="1"/>
    <col min="6103" max="6104" width="10.140625" style="73" hidden="1" customWidth="1"/>
    <col min="6105" max="6105" width="7" style="73" customWidth="1"/>
    <col min="6106" max="6107" width="10.140625" style="73" hidden="1" customWidth="1"/>
    <col min="6108" max="6108" width="7.5703125" style="73" customWidth="1"/>
    <col min="6109" max="6110" width="10.140625" style="73" hidden="1" customWidth="1"/>
    <col min="6111" max="6111" width="7" style="73" customWidth="1"/>
    <col min="6112" max="6113" width="10.140625" style="73" hidden="1" customWidth="1"/>
    <col min="6114" max="6114" width="7" style="73" customWidth="1"/>
    <col min="6115" max="6116" width="10.140625" style="73" hidden="1" customWidth="1"/>
    <col min="6117" max="6117" width="7" style="73" customWidth="1"/>
    <col min="6118" max="6118" width="10.140625" style="73" hidden="1" customWidth="1"/>
    <col min="6119" max="6119" width="6.42578125" style="73" customWidth="1"/>
    <col min="6120" max="6131" width="10.140625" style="73" hidden="1" customWidth="1"/>
    <col min="6132" max="6132" width="10.140625" style="73"/>
    <col min="6133" max="6133" width="41.42578125" style="73" customWidth="1"/>
    <col min="6134" max="6134" width="6.42578125" style="73" customWidth="1"/>
    <col min="6135" max="6135" width="14.7109375" style="73" customWidth="1"/>
    <col min="6136" max="6136" width="11.42578125" style="73" customWidth="1"/>
    <col min="6137" max="6137" width="13" style="73" customWidth="1"/>
    <col min="6138" max="6138" width="22" style="73" customWidth="1"/>
    <col min="6139" max="6148" width="9.42578125" style="73" customWidth="1"/>
    <col min="6149" max="6149" width="8.85546875" style="73" customWidth="1"/>
    <col min="6150" max="6150" width="9.42578125" style="73" customWidth="1"/>
    <col min="6151" max="6151" width="10.140625" style="73" customWidth="1"/>
    <col min="6152" max="6152" width="6.42578125" style="73" customWidth="1"/>
    <col min="6153" max="6153" width="6.85546875" style="73" customWidth="1"/>
    <col min="6154" max="6155" width="4.42578125" style="73" customWidth="1"/>
    <col min="6156" max="6156" width="6.28515625" style="73" customWidth="1"/>
    <col min="6157" max="6157" width="7.5703125" style="73" customWidth="1"/>
    <col min="6158" max="6158" width="10.140625" style="73" hidden="1" customWidth="1"/>
    <col min="6159" max="6159" width="11.42578125" style="73" customWidth="1"/>
    <col min="6160" max="6160" width="14" style="73" customWidth="1"/>
    <col min="6161" max="6161" width="43.7109375" style="73" customWidth="1"/>
    <col min="6162" max="6162" width="9.140625" style="73" customWidth="1"/>
    <col min="6163" max="6163" width="24.5703125" style="73" customWidth="1"/>
    <col min="6164" max="6164" width="11.28515625" style="73" customWidth="1"/>
    <col min="6165" max="6165" width="26.140625" style="73" customWidth="1"/>
    <col min="6166" max="6166" width="9.140625" style="73" customWidth="1"/>
    <col min="6167" max="6167" width="18.42578125" style="73" customWidth="1"/>
    <col min="6168" max="6169" width="12.140625" style="73" customWidth="1"/>
    <col min="6170" max="6170" width="14.5703125" style="73" customWidth="1"/>
    <col min="6171" max="6171" width="5" style="73" customWidth="1"/>
    <col min="6172" max="6173" width="10.140625" style="73" hidden="1" customWidth="1"/>
    <col min="6174" max="6174" width="5" style="73" customWidth="1"/>
    <col min="6175" max="6176" width="10.140625" style="73" hidden="1" customWidth="1"/>
    <col min="6177" max="6177" width="5" style="73" customWidth="1"/>
    <col min="6178" max="6179" width="10.140625" style="73" hidden="1" customWidth="1"/>
    <col min="6180" max="6180" width="5" style="73" customWidth="1"/>
    <col min="6181" max="6182" width="10.140625" style="73" hidden="1" customWidth="1"/>
    <col min="6183" max="6183" width="5" style="73" customWidth="1"/>
    <col min="6184" max="6185" width="10.140625" style="73" hidden="1" customWidth="1"/>
    <col min="6186" max="6186" width="5" style="73" customWidth="1"/>
    <col min="6187" max="6197" width="10.140625" style="73" hidden="1" customWidth="1"/>
    <col min="6198" max="6198" width="6.85546875" style="73" customWidth="1"/>
    <col min="6199" max="6200" width="10.140625" style="73" hidden="1" customWidth="1"/>
    <col min="6201" max="6201" width="6.42578125" style="73" customWidth="1"/>
    <col min="6202" max="6203" width="10.140625" style="73" hidden="1" customWidth="1"/>
    <col min="6204" max="6204" width="5.42578125" style="73" customWidth="1"/>
    <col min="6205" max="6206" width="10.140625" style="73" hidden="1" customWidth="1"/>
    <col min="6207" max="6207" width="4.85546875" style="73" customWidth="1"/>
    <col min="6208" max="6215" width="10.140625" style="73" hidden="1" customWidth="1"/>
    <col min="6216" max="6216" width="5.42578125" style="73" customWidth="1"/>
    <col min="6217" max="6221" width="10.140625" style="73" hidden="1" customWidth="1"/>
    <col min="6222" max="6222" width="5.85546875" style="73" customWidth="1"/>
    <col min="6223" max="6224" width="10.140625" style="73" hidden="1" customWidth="1"/>
    <col min="6225" max="6225" width="5.42578125" style="73" customWidth="1"/>
    <col min="6226" max="6227" width="10.140625" style="73" hidden="1" customWidth="1"/>
    <col min="6228" max="6228" width="5.42578125" style="73" customWidth="1"/>
    <col min="6229" max="6230" width="10.140625" style="73" hidden="1" customWidth="1"/>
    <col min="6231" max="6231" width="6" style="73" customWidth="1"/>
    <col min="6232" max="6236" width="10.140625" style="73" hidden="1" customWidth="1"/>
    <col min="6237" max="6237" width="5" style="73" customWidth="1"/>
    <col min="6238" max="6245" width="10.140625" style="73" hidden="1" customWidth="1"/>
    <col min="6246" max="6246" width="5" style="73" customWidth="1"/>
    <col min="6247" max="6247" width="10.140625" style="73" hidden="1" customWidth="1"/>
    <col min="6248" max="6248" width="5" style="73" customWidth="1"/>
    <col min="6249" max="6249" width="9.42578125" style="73" customWidth="1"/>
    <col min="6250" max="6250" width="10.140625" style="73" hidden="1" customWidth="1"/>
    <col min="6251" max="6251" width="5" style="73" customWidth="1"/>
    <col min="6252" max="6253" width="10.140625" style="73" hidden="1" customWidth="1"/>
    <col min="6254" max="6254" width="5" style="73" customWidth="1"/>
    <col min="6255" max="6256" width="10.140625" style="73" hidden="1" customWidth="1"/>
    <col min="6257" max="6257" width="5" style="73" customWidth="1"/>
    <col min="6258" max="6259" width="10.140625" style="73" hidden="1" customWidth="1"/>
    <col min="6260" max="6260" width="5" style="73" customWidth="1"/>
    <col min="6261" max="6267" width="10.140625" style="73" hidden="1" customWidth="1"/>
    <col min="6268" max="6268" width="6.42578125" style="73" customWidth="1"/>
    <col min="6269" max="6269" width="10.140625" style="73" hidden="1" customWidth="1"/>
    <col min="6270" max="6270" width="7.140625" style="73" customWidth="1"/>
    <col min="6271" max="6272" width="10.140625" style="73" hidden="1" customWidth="1"/>
    <col min="6273" max="6273" width="7.140625" style="73" customWidth="1"/>
    <col min="6274" max="6275" width="10.140625" style="73" hidden="1" customWidth="1"/>
    <col min="6276" max="6276" width="7.140625" style="73" customWidth="1"/>
    <col min="6277" max="6284" width="10.140625" style="73" hidden="1" customWidth="1"/>
    <col min="6285" max="6285" width="7.140625" style="73" customWidth="1"/>
    <col min="6286" max="6287" width="10.140625" style="73" hidden="1" customWidth="1"/>
    <col min="6288" max="6288" width="7.140625" style="73" customWidth="1"/>
    <col min="6289" max="6292" width="10.140625" style="73" hidden="1" customWidth="1"/>
    <col min="6293" max="6293" width="6.42578125" style="73" customWidth="1"/>
    <col min="6294" max="6314" width="10.140625" style="73" hidden="1" customWidth="1"/>
    <col min="6315" max="6317" width="6.42578125" style="73" customWidth="1"/>
    <col min="6318" max="6318" width="7.5703125" style="73" customWidth="1"/>
    <col min="6319" max="6319" width="6.85546875" style="73" customWidth="1"/>
    <col min="6320" max="6320" width="6.42578125" style="73" customWidth="1"/>
    <col min="6321" max="6337" width="10.140625" style="73" hidden="1" customWidth="1"/>
    <col min="6338" max="6338" width="6.5703125" style="73" customWidth="1"/>
    <col min="6339" max="6339" width="6.42578125" style="73" customWidth="1"/>
    <col min="6340" max="6341" width="10.140625" style="73" hidden="1" customWidth="1"/>
    <col min="6342" max="6342" width="6.42578125" style="73" customWidth="1"/>
    <col min="6343" max="6344" width="10.140625" style="73" hidden="1" customWidth="1"/>
    <col min="6345" max="6345" width="7.42578125" style="73" customWidth="1"/>
    <col min="6346" max="6346" width="10.140625" style="73" hidden="1" customWidth="1"/>
    <col min="6347" max="6347" width="6.42578125" style="73" customWidth="1"/>
    <col min="6348" max="6348" width="10.140625" style="73" hidden="1" customWidth="1"/>
    <col min="6349" max="6349" width="9" style="73" customWidth="1"/>
    <col min="6350" max="6351" width="10.140625" style="73" hidden="1" customWidth="1"/>
    <col min="6352" max="6352" width="8.5703125" style="73" customWidth="1"/>
    <col min="6353" max="6354" width="10.140625" style="73" hidden="1" customWidth="1"/>
    <col min="6355" max="6355" width="6.42578125" style="73" customWidth="1"/>
    <col min="6356" max="6357" width="10.140625" style="73" hidden="1" customWidth="1"/>
    <col min="6358" max="6358" width="7" style="73" customWidth="1"/>
    <col min="6359" max="6360" width="10.140625" style="73" hidden="1" customWidth="1"/>
    <col min="6361" max="6361" width="7" style="73" customWidth="1"/>
    <col min="6362" max="6363" width="10.140625" style="73" hidden="1" customWidth="1"/>
    <col min="6364" max="6364" width="7.5703125" style="73" customWidth="1"/>
    <col min="6365" max="6366" width="10.140625" style="73" hidden="1" customWidth="1"/>
    <col min="6367" max="6367" width="7" style="73" customWidth="1"/>
    <col min="6368" max="6369" width="10.140625" style="73" hidden="1" customWidth="1"/>
    <col min="6370" max="6370" width="7" style="73" customWidth="1"/>
    <col min="6371" max="6372" width="10.140625" style="73" hidden="1" customWidth="1"/>
    <col min="6373" max="6373" width="7" style="73" customWidth="1"/>
    <col min="6374" max="6374" width="10.140625" style="73" hidden="1" customWidth="1"/>
    <col min="6375" max="6375" width="6.42578125" style="73" customWidth="1"/>
    <col min="6376" max="6387" width="10.140625" style="73" hidden="1" customWidth="1"/>
    <col min="6388" max="6388" width="10.140625" style="73"/>
    <col min="6389" max="6389" width="41.42578125" style="73" customWidth="1"/>
    <col min="6390" max="6390" width="6.42578125" style="73" customWidth="1"/>
    <col min="6391" max="6391" width="14.7109375" style="73" customWidth="1"/>
    <col min="6392" max="6392" width="11.42578125" style="73" customWidth="1"/>
    <col min="6393" max="6393" width="13" style="73" customWidth="1"/>
    <col min="6394" max="6394" width="22" style="73" customWidth="1"/>
    <col min="6395" max="6404" width="9.42578125" style="73" customWidth="1"/>
    <col min="6405" max="6405" width="8.85546875" style="73" customWidth="1"/>
    <col min="6406" max="6406" width="9.42578125" style="73" customWidth="1"/>
    <col min="6407" max="6407" width="10.140625" style="73" customWidth="1"/>
    <col min="6408" max="6408" width="6.42578125" style="73" customWidth="1"/>
    <col min="6409" max="6409" width="6.85546875" style="73" customWidth="1"/>
    <col min="6410" max="6411" width="4.42578125" style="73" customWidth="1"/>
    <col min="6412" max="6412" width="6.28515625" style="73" customWidth="1"/>
    <col min="6413" max="6413" width="7.5703125" style="73" customWidth="1"/>
    <col min="6414" max="6414" width="10.140625" style="73" hidden="1" customWidth="1"/>
    <col min="6415" max="6415" width="11.42578125" style="73" customWidth="1"/>
    <col min="6416" max="6416" width="14" style="73" customWidth="1"/>
    <col min="6417" max="6417" width="43.7109375" style="73" customWidth="1"/>
    <col min="6418" max="6418" width="9.140625" style="73" customWidth="1"/>
    <col min="6419" max="6419" width="24.5703125" style="73" customWidth="1"/>
    <col min="6420" max="6420" width="11.28515625" style="73" customWidth="1"/>
    <col min="6421" max="6421" width="26.140625" style="73" customWidth="1"/>
    <col min="6422" max="6422" width="9.140625" style="73" customWidth="1"/>
    <col min="6423" max="6423" width="18.42578125" style="73" customWidth="1"/>
    <col min="6424" max="6425" width="12.140625" style="73" customWidth="1"/>
    <col min="6426" max="6426" width="14.5703125" style="73" customWidth="1"/>
    <col min="6427" max="6427" width="5" style="73" customWidth="1"/>
    <col min="6428" max="6429" width="10.140625" style="73" hidden="1" customWidth="1"/>
    <col min="6430" max="6430" width="5" style="73" customWidth="1"/>
    <col min="6431" max="6432" width="10.140625" style="73" hidden="1" customWidth="1"/>
    <col min="6433" max="6433" width="5" style="73" customWidth="1"/>
    <col min="6434" max="6435" width="10.140625" style="73" hidden="1" customWidth="1"/>
    <col min="6436" max="6436" width="5" style="73" customWidth="1"/>
    <col min="6437" max="6438" width="10.140625" style="73" hidden="1" customWidth="1"/>
    <col min="6439" max="6439" width="5" style="73" customWidth="1"/>
    <col min="6440" max="6441" width="10.140625" style="73" hidden="1" customWidth="1"/>
    <col min="6442" max="6442" width="5" style="73" customWidth="1"/>
    <col min="6443" max="6453" width="10.140625" style="73" hidden="1" customWidth="1"/>
    <col min="6454" max="6454" width="6.85546875" style="73" customWidth="1"/>
    <col min="6455" max="6456" width="10.140625" style="73" hidden="1" customWidth="1"/>
    <col min="6457" max="6457" width="6.42578125" style="73" customWidth="1"/>
    <col min="6458" max="6459" width="10.140625" style="73" hidden="1" customWidth="1"/>
    <col min="6460" max="6460" width="5.42578125" style="73" customWidth="1"/>
    <col min="6461" max="6462" width="10.140625" style="73" hidden="1" customWidth="1"/>
    <col min="6463" max="6463" width="4.85546875" style="73" customWidth="1"/>
    <col min="6464" max="6471" width="10.140625" style="73" hidden="1" customWidth="1"/>
    <col min="6472" max="6472" width="5.42578125" style="73" customWidth="1"/>
    <col min="6473" max="6477" width="10.140625" style="73" hidden="1" customWidth="1"/>
    <col min="6478" max="6478" width="5.85546875" style="73" customWidth="1"/>
    <col min="6479" max="6480" width="10.140625" style="73" hidden="1" customWidth="1"/>
    <col min="6481" max="6481" width="5.42578125" style="73" customWidth="1"/>
    <col min="6482" max="6483" width="10.140625" style="73" hidden="1" customWidth="1"/>
    <col min="6484" max="6484" width="5.42578125" style="73" customWidth="1"/>
    <col min="6485" max="6486" width="10.140625" style="73" hidden="1" customWidth="1"/>
    <col min="6487" max="6487" width="6" style="73" customWidth="1"/>
    <col min="6488" max="6492" width="10.140625" style="73" hidden="1" customWidth="1"/>
    <col min="6493" max="6493" width="5" style="73" customWidth="1"/>
    <col min="6494" max="6501" width="10.140625" style="73" hidden="1" customWidth="1"/>
    <col min="6502" max="6502" width="5" style="73" customWidth="1"/>
    <col min="6503" max="6503" width="10.140625" style="73" hidden="1" customWidth="1"/>
    <col min="6504" max="6504" width="5" style="73" customWidth="1"/>
    <col min="6505" max="6505" width="9.42578125" style="73" customWidth="1"/>
    <col min="6506" max="6506" width="10.140625" style="73" hidden="1" customWidth="1"/>
    <col min="6507" max="6507" width="5" style="73" customWidth="1"/>
    <col min="6508" max="6509" width="10.140625" style="73" hidden="1" customWidth="1"/>
    <col min="6510" max="6510" width="5" style="73" customWidth="1"/>
    <col min="6511" max="6512" width="10.140625" style="73" hidden="1" customWidth="1"/>
    <col min="6513" max="6513" width="5" style="73" customWidth="1"/>
    <col min="6514" max="6515" width="10.140625" style="73" hidden="1" customWidth="1"/>
    <col min="6516" max="6516" width="5" style="73" customWidth="1"/>
    <col min="6517" max="6523" width="10.140625" style="73" hidden="1" customWidth="1"/>
    <col min="6524" max="6524" width="6.42578125" style="73" customWidth="1"/>
    <col min="6525" max="6525" width="10.140625" style="73" hidden="1" customWidth="1"/>
    <col min="6526" max="6526" width="7.140625" style="73" customWidth="1"/>
    <col min="6527" max="6528" width="10.140625" style="73" hidden="1" customWidth="1"/>
    <col min="6529" max="6529" width="7.140625" style="73" customWidth="1"/>
    <col min="6530" max="6531" width="10.140625" style="73" hidden="1" customWidth="1"/>
    <col min="6532" max="6532" width="7.140625" style="73" customWidth="1"/>
    <col min="6533" max="6540" width="10.140625" style="73" hidden="1" customWidth="1"/>
    <col min="6541" max="6541" width="7.140625" style="73" customWidth="1"/>
    <col min="6542" max="6543" width="10.140625" style="73" hidden="1" customWidth="1"/>
    <col min="6544" max="6544" width="7.140625" style="73" customWidth="1"/>
    <col min="6545" max="6548" width="10.140625" style="73" hidden="1" customWidth="1"/>
    <col min="6549" max="6549" width="6.42578125" style="73" customWidth="1"/>
    <col min="6550" max="6570" width="10.140625" style="73" hidden="1" customWidth="1"/>
    <col min="6571" max="6573" width="6.42578125" style="73" customWidth="1"/>
    <col min="6574" max="6574" width="7.5703125" style="73" customWidth="1"/>
    <col min="6575" max="6575" width="6.85546875" style="73" customWidth="1"/>
    <col min="6576" max="6576" width="6.42578125" style="73" customWidth="1"/>
    <col min="6577" max="6593" width="10.140625" style="73" hidden="1" customWidth="1"/>
    <col min="6594" max="6594" width="6.5703125" style="73" customWidth="1"/>
    <col min="6595" max="6595" width="6.42578125" style="73" customWidth="1"/>
    <col min="6596" max="6597" width="10.140625" style="73" hidden="1" customWidth="1"/>
    <col min="6598" max="6598" width="6.42578125" style="73" customWidth="1"/>
    <col min="6599" max="6600" width="10.140625" style="73" hidden="1" customWidth="1"/>
    <col min="6601" max="6601" width="7.42578125" style="73" customWidth="1"/>
    <col min="6602" max="6602" width="10.140625" style="73" hidden="1" customWidth="1"/>
    <col min="6603" max="6603" width="6.42578125" style="73" customWidth="1"/>
    <col min="6604" max="6604" width="10.140625" style="73" hidden="1" customWidth="1"/>
    <col min="6605" max="6605" width="9" style="73" customWidth="1"/>
    <col min="6606" max="6607" width="10.140625" style="73" hidden="1" customWidth="1"/>
    <col min="6608" max="6608" width="8.5703125" style="73" customWidth="1"/>
    <col min="6609" max="6610" width="10.140625" style="73" hidden="1" customWidth="1"/>
    <col min="6611" max="6611" width="6.42578125" style="73" customWidth="1"/>
    <col min="6612" max="6613" width="10.140625" style="73" hidden="1" customWidth="1"/>
    <col min="6614" max="6614" width="7" style="73" customWidth="1"/>
    <col min="6615" max="6616" width="10.140625" style="73" hidden="1" customWidth="1"/>
    <col min="6617" max="6617" width="7" style="73" customWidth="1"/>
    <col min="6618" max="6619" width="10.140625" style="73" hidden="1" customWidth="1"/>
    <col min="6620" max="6620" width="7.5703125" style="73" customWidth="1"/>
    <col min="6621" max="6622" width="10.140625" style="73" hidden="1" customWidth="1"/>
    <col min="6623" max="6623" width="7" style="73" customWidth="1"/>
    <col min="6624" max="6625" width="10.140625" style="73" hidden="1" customWidth="1"/>
    <col min="6626" max="6626" width="7" style="73" customWidth="1"/>
    <col min="6627" max="6628" width="10.140625" style="73" hidden="1" customWidth="1"/>
    <col min="6629" max="6629" width="7" style="73" customWidth="1"/>
    <col min="6630" max="6630" width="10.140625" style="73" hidden="1" customWidth="1"/>
    <col min="6631" max="6631" width="6.42578125" style="73" customWidth="1"/>
    <col min="6632" max="6643" width="10.140625" style="73" hidden="1" customWidth="1"/>
    <col min="6644" max="6644" width="10.140625" style="73"/>
    <col min="6645" max="6645" width="41.42578125" style="73" customWidth="1"/>
    <col min="6646" max="6646" width="6.42578125" style="73" customWidth="1"/>
    <col min="6647" max="6647" width="14.7109375" style="73" customWidth="1"/>
    <col min="6648" max="6648" width="11.42578125" style="73" customWidth="1"/>
    <col min="6649" max="6649" width="13" style="73" customWidth="1"/>
    <col min="6650" max="6650" width="22" style="73" customWidth="1"/>
    <col min="6651" max="6660" width="9.42578125" style="73" customWidth="1"/>
    <col min="6661" max="6661" width="8.85546875" style="73" customWidth="1"/>
    <col min="6662" max="6662" width="9.42578125" style="73" customWidth="1"/>
    <col min="6663" max="6663" width="10.140625" style="73" customWidth="1"/>
    <col min="6664" max="6664" width="6.42578125" style="73" customWidth="1"/>
    <col min="6665" max="6665" width="6.85546875" style="73" customWidth="1"/>
    <col min="6666" max="6667" width="4.42578125" style="73" customWidth="1"/>
    <col min="6668" max="6668" width="6.28515625" style="73" customWidth="1"/>
    <col min="6669" max="6669" width="7.5703125" style="73" customWidth="1"/>
    <col min="6670" max="6670" width="10.140625" style="73" hidden="1" customWidth="1"/>
    <col min="6671" max="6671" width="11.42578125" style="73" customWidth="1"/>
    <col min="6672" max="6672" width="14" style="73" customWidth="1"/>
    <col min="6673" max="6673" width="43.7109375" style="73" customWidth="1"/>
    <col min="6674" max="6674" width="9.140625" style="73" customWidth="1"/>
    <col min="6675" max="6675" width="24.5703125" style="73" customWidth="1"/>
    <col min="6676" max="6676" width="11.28515625" style="73" customWidth="1"/>
    <col min="6677" max="6677" width="26.140625" style="73" customWidth="1"/>
    <col min="6678" max="6678" width="9.140625" style="73" customWidth="1"/>
    <col min="6679" max="6679" width="18.42578125" style="73" customWidth="1"/>
    <col min="6680" max="6681" width="12.140625" style="73" customWidth="1"/>
    <col min="6682" max="6682" width="14.5703125" style="73" customWidth="1"/>
    <col min="6683" max="6683" width="5" style="73" customWidth="1"/>
    <col min="6684" max="6685" width="10.140625" style="73" hidden="1" customWidth="1"/>
    <col min="6686" max="6686" width="5" style="73" customWidth="1"/>
    <col min="6687" max="6688" width="10.140625" style="73" hidden="1" customWidth="1"/>
    <col min="6689" max="6689" width="5" style="73" customWidth="1"/>
    <col min="6690" max="6691" width="10.140625" style="73" hidden="1" customWidth="1"/>
    <col min="6692" max="6692" width="5" style="73" customWidth="1"/>
    <col min="6693" max="6694" width="10.140625" style="73" hidden="1" customWidth="1"/>
    <col min="6695" max="6695" width="5" style="73" customWidth="1"/>
    <col min="6696" max="6697" width="10.140625" style="73" hidden="1" customWidth="1"/>
    <col min="6698" max="6698" width="5" style="73" customWidth="1"/>
    <col min="6699" max="6709" width="10.140625" style="73" hidden="1" customWidth="1"/>
    <col min="6710" max="6710" width="6.85546875" style="73" customWidth="1"/>
    <col min="6711" max="6712" width="10.140625" style="73" hidden="1" customWidth="1"/>
    <col min="6713" max="6713" width="6.42578125" style="73" customWidth="1"/>
    <col min="6714" max="6715" width="10.140625" style="73" hidden="1" customWidth="1"/>
    <col min="6716" max="6716" width="5.42578125" style="73" customWidth="1"/>
    <col min="6717" max="6718" width="10.140625" style="73" hidden="1" customWidth="1"/>
    <col min="6719" max="6719" width="4.85546875" style="73" customWidth="1"/>
    <col min="6720" max="6727" width="10.140625" style="73" hidden="1" customWidth="1"/>
    <col min="6728" max="6728" width="5.42578125" style="73" customWidth="1"/>
    <col min="6729" max="6733" width="10.140625" style="73" hidden="1" customWidth="1"/>
    <col min="6734" max="6734" width="5.85546875" style="73" customWidth="1"/>
    <col min="6735" max="6736" width="10.140625" style="73" hidden="1" customWidth="1"/>
    <col min="6737" max="6737" width="5.42578125" style="73" customWidth="1"/>
    <col min="6738" max="6739" width="10.140625" style="73" hidden="1" customWidth="1"/>
    <col min="6740" max="6740" width="5.42578125" style="73" customWidth="1"/>
    <col min="6741" max="6742" width="10.140625" style="73" hidden="1" customWidth="1"/>
    <col min="6743" max="6743" width="6" style="73" customWidth="1"/>
    <col min="6744" max="6748" width="10.140625" style="73" hidden="1" customWidth="1"/>
    <col min="6749" max="6749" width="5" style="73" customWidth="1"/>
    <col min="6750" max="6757" width="10.140625" style="73" hidden="1" customWidth="1"/>
    <col min="6758" max="6758" width="5" style="73" customWidth="1"/>
    <col min="6759" max="6759" width="10.140625" style="73" hidden="1" customWidth="1"/>
    <col min="6760" max="6760" width="5" style="73" customWidth="1"/>
    <col min="6761" max="6761" width="9.42578125" style="73" customWidth="1"/>
    <col min="6762" max="6762" width="10.140625" style="73" hidden="1" customWidth="1"/>
    <col min="6763" max="6763" width="5" style="73" customWidth="1"/>
    <col min="6764" max="6765" width="10.140625" style="73" hidden="1" customWidth="1"/>
    <col min="6766" max="6766" width="5" style="73" customWidth="1"/>
    <col min="6767" max="6768" width="10.140625" style="73" hidden="1" customWidth="1"/>
    <col min="6769" max="6769" width="5" style="73" customWidth="1"/>
    <col min="6770" max="6771" width="10.140625" style="73" hidden="1" customWidth="1"/>
    <col min="6772" max="6772" width="5" style="73" customWidth="1"/>
    <col min="6773" max="6779" width="10.140625" style="73" hidden="1" customWidth="1"/>
    <col min="6780" max="6780" width="6.42578125" style="73" customWidth="1"/>
    <col min="6781" max="6781" width="10.140625" style="73" hidden="1" customWidth="1"/>
    <col min="6782" max="6782" width="7.140625" style="73" customWidth="1"/>
    <col min="6783" max="6784" width="10.140625" style="73" hidden="1" customWidth="1"/>
    <col min="6785" max="6785" width="7.140625" style="73" customWidth="1"/>
    <col min="6786" max="6787" width="10.140625" style="73" hidden="1" customWidth="1"/>
    <col min="6788" max="6788" width="7.140625" style="73" customWidth="1"/>
    <col min="6789" max="6796" width="10.140625" style="73" hidden="1" customWidth="1"/>
    <col min="6797" max="6797" width="7.140625" style="73" customWidth="1"/>
    <col min="6798" max="6799" width="10.140625" style="73" hidden="1" customWidth="1"/>
    <col min="6800" max="6800" width="7.140625" style="73" customWidth="1"/>
    <col min="6801" max="6804" width="10.140625" style="73" hidden="1" customWidth="1"/>
    <col min="6805" max="6805" width="6.42578125" style="73" customWidth="1"/>
    <col min="6806" max="6826" width="10.140625" style="73" hidden="1" customWidth="1"/>
    <col min="6827" max="6829" width="6.42578125" style="73" customWidth="1"/>
    <col min="6830" max="6830" width="7.5703125" style="73" customWidth="1"/>
    <col min="6831" max="6831" width="6.85546875" style="73" customWidth="1"/>
    <col min="6832" max="6832" width="6.42578125" style="73" customWidth="1"/>
    <col min="6833" max="6849" width="10.140625" style="73" hidden="1" customWidth="1"/>
    <col min="6850" max="6850" width="6.5703125" style="73" customWidth="1"/>
    <col min="6851" max="6851" width="6.42578125" style="73" customWidth="1"/>
    <col min="6852" max="6853" width="10.140625" style="73" hidden="1" customWidth="1"/>
    <col min="6854" max="6854" width="6.42578125" style="73" customWidth="1"/>
    <col min="6855" max="6856" width="10.140625" style="73" hidden="1" customWidth="1"/>
    <col min="6857" max="6857" width="7.42578125" style="73" customWidth="1"/>
    <col min="6858" max="6858" width="10.140625" style="73" hidden="1" customWidth="1"/>
    <col min="6859" max="6859" width="6.42578125" style="73" customWidth="1"/>
    <col min="6860" max="6860" width="10.140625" style="73" hidden="1" customWidth="1"/>
    <col min="6861" max="6861" width="9" style="73" customWidth="1"/>
    <col min="6862" max="6863" width="10.140625" style="73" hidden="1" customWidth="1"/>
    <col min="6864" max="6864" width="8.5703125" style="73" customWidth="1"/>
    <col min="6865" max="6866" width="10.140625" style="73" hidden="1" customWidth="1"/>
    <col min="6867" max="6867" width="6.42578125" style="73" customWidth="1"/>
    <col min="6868" max="6869" width="10.140625" style="73" hidden="1" customWidth="1"/>
    <col min="6870" max="6870" width="7" style="73" customWidth="1"/>
    <col min="6871" max="6872" width="10.140625" style="73" hidden="1" customWidth="1"/>
    <col min="6873" max="6873" width="7" style="73" customWidth="1"/>
    <col min="6874" max="6875" width="10.140625" style="73" hidden="1" customWidth="1"/>
    <col min="6876" max="6876" width="7.5703125" style="73" customWidth="1"/>
    <col min="6877" max="6878" width="10.140625" style="73" hidden="1" customWidth="1"/>
    <col min="6879" max="6879" width="7" style="73" customWidth="1"/>
    <col min="6880" max="6881" width="10.140625" style="73" hidden="1" customWidth="1"/>
    <col min="6882" max="6882" width="7" style="73" customWidth="1"/>
    <col min="6883" max="6884" width="10.140625" style="73" hidden="1" customWidth="1"/>
    <col min="6885" max="6885" width="7" style="73" customWidth="1"/>
    <col min="6886" max="6886" width="10.140625" style="73" hidden="1" customWidth="1"/>
    <col min="6887" max="6887" width="6.42578125" style="73" customWidth="1"/>
    <col min="6888" max="6899" width="10.140625" style="73" hidden="1" customWidth="1"/>
    <col min="6900" max="6900" width="10.140625" style="73"/>
    <col min="6901" max="6901" width="41.42578125" style="73" customWidth="1"/>
    <col min="6902" max="6902" width="6.42578125" style="73" customWidth="1"/>
    <col min="6903" max="6903" width="14.7109375" style="73" customWidth="1"/>
    <col min="6904" max="6904" width="11.42578125" style="73" customWidth="1"/>
    <col min="6905" max="6905" width="13" style="73" customWidth="1"/>
    <col min="6906" max="6906" width="22" style="73" customWidth="1"/>
    <col min="6907" max="6916" width="9.42578125" style="73" customWidth="1"/>
    <col min="6917" max="6917" width="8.85546875" style="73" customWidth="1"/>
    <col min="6918" max="6918" width="9.42578125" style="73" customWidth="1"/>
    <col min="6919" max="6919" width="10.140625" style="73" customWidth="1"/>
    <col min="6920" max="6920" width="6.42578125" style="73" customWidth="1"/>
    <col min="6921" max="6921" width="6.85546875" style="73" customWidth="1"/>
    <col min="6922" max="6923" width="4.42578125" style="73" customWidth="1"/>
    <col min="6924" max="6924" width="6.28515625" style="73" customWidth="1"/>
    <col min="6925" max="6925" width="7.5703125" style="73" customWidth="1"/>
    <col min="6926" max="6926" width="10.140625" style="73" hidden="1" customWidth="1"/>
    <col min="6927" max="6927" width="11.42578125" style="73" customWidth="1"/>
    <col min="6928" max="6928" width="14" style="73" customWidth="1"/>
    <col min="6929" max="6929" width="43.7109375" style="73" customWidth="1"/>
    <col min="6930" max="6930" width="9.140625" style="73" customWidth="1"/>
    <col min="6931" max="6931" width="24.5703125" style="73" customWidth="1"/>
    <col min="6932" max="6932" width="11.28515625" style="73" customWidth="1"/>
    <col min="6933" max="6933" width="26.140625" style="73" customWidth="1"/>
    <col min="6934" max="6934" width="9.140625" style="73" customWidth="1"/>
    <col min="6935" max="6935" width="18.42578125" style="73" customWidth="1"/>
    <col min="6936" max="6937" width="12.140625" style="73" customWidth="1"/>
    <col min="6938" max="6938" width="14.5703125" style="73" customWidth="1"/>
    <col min="6939" max="6939" width="5" style="73" customWidth="1"/>
    <col min="6940" max="6941" width="10.140625" style="73" hidden="1" customWidth="1"/>
    <col min="6942" max="6942" width="5" style="73" customWidth="1"/>
    <col min="6943" max="6944" width="10.140625" style="73" hidden="1" customWidth="1"/>
    <col min="6945" max="6945" width="5" style="73" customWidth="1"/>
    <col min="6946" max="6947" width="10.140625" style="73" hidden="1" customWidth="1"/>
    <col min="6948" max="6948" width="5" style="73" customWidth="1"/>
    <col min="6949" max="6950" width="10.140625" style="73" hidden="1" customWidth="1"/>
    <col min="6951" max="6951" width="5" style="73" customWidth="1"/>
    <col min="6952" max="6953" width="10.140625" style="73" hidden="1" customWidth="1"/>
    <col min="6954" max="6954" width="5" style="73" customWidth="1"/>
    <col min="6955" max="6965" width="10.140625" style="73" hidden="1" customWidth="1"/>
    <col min="6966" max="6966" width="6.85546875" style="73" customWidth="1"/>
    <col min="6967" max="6968" width="10.140625" style="73" hidden="1" customWidth="1"/>
    <col min="6969" max="6969" width="6.42578125" style="73" customWidth="1"/>
    <col min="6970" max="6971" width="10.140625" style="73" hidden="1" customWidth="1"/>
    <col min="6972" max="6972" width="5.42578125" style="73" customWidth="1"/>
    <col min="6973" max="6974" width="10.140625" style="73" hidden="1" customWidth="1"/>
    <col min="6975" max="6975" width="4.85546875" style="73" customWidth="1"/>
    <col min="6976" max="6983" width="10.140625" style="73" hidden="1" customWidth="1"/>
    <col min="6984" max="6984" width="5.42578125" style="73" customWidth="1"/>
    <col min="6985" max="6989" width="10.140625" style="73" hidden="1" customWidth="1"/>
    <col min="6990" max="6990" width="5.85546875" style="73" customWidth="1"/>
    <col min="6991" max="6992" width="10.140625" style="73" hidden="1" customWidth="1"/>
    <col min="6993" max="6993" width="5.42578125" style="73" customWidth="1"/>
    <col min="6994" max="6995" width="10.140625" style="73" hidden="1" customWidth="1"/>
    <col min="6996" max="6996" width="5.42578125" style="73" customWidth="1"/>
    <col min="6997" max="6998" width="10.140625" style="73" hidden="1" customWidth="1"/>
    <col min="6999" max="6999" width="6" style="73" customWidth="1"/>
    <col min="7000" max="7004" width="10.140625" style="73" hidden="1" customWidth="1"/>
    <col min="7005" max="7005" width="5" style="73" customWidth="1"/>
    <col min="7006" max="7013" width="10.140625" style="73" hidden="1" customWidth="1"/>
    <col min="7014" max="7014" width="5" style="73" customWidth="1"/>
    <col min="7015" max="7015" width="10.140625" style="73" hidden="1" customWidth="1"/>
    <col min="7016" max="7016" width="5" style="73" customWidth="1"/>
    <col min="7017" max="7017" width="9.42578125" style="73" customWidth="1"/>
    <col min="7018" max="7018" width="10.140625" style="73" hidden="1" customWidth="1"/>
    <col min="7019" max="7019" width="5" style="73" customWidth="1"/>
    <col min="7020" max="7021" width="10.140625" style="73" hidden="1" customWidth="1"/>
    <col min="7022" max="7022" width="5" style="73" customWidth="1"/>
    <col min="7023" max="7024" width="10.140625" style="73" hidden="1" customWidth="1"/>
    <col min="7025" max="7025" width="5" style="73" customWidth="1"/>
    <col min="7026" max="7027" width="10.140625" style="73" hidden="1" customWidth="1"/>
    <col min="7028" max="7028" width="5" style="73" customWidth="1"/>
    <col min="7029" max="7035" width="10.140625" style="73" hidden="1" customWidth="1"/>
    <col min="7036" max="7036" width="6.42578125" style="73" customWidth="1"/>
    <col min="7037" max="7037" width="10.140625" style="73" hidden="1" customWidth="1"/>
    <col min="7038" max="7038" width="7.140625" style="73" customWidth="1"/>
    <col min="7039" max="7040" width="10.140625" style="73" hidden="1" customWidth="1"/>
    <col min="7041" max="7041" width="7.140625" style="73" customWidth="1"/>
    <col min="7042" max="7043" width="10.140625" style="73" hidden="1" customWidth="1"/>
    <col min="7044" max="7044" width="7.140625" style="73" customWidth="1"/>
    <col min="7045" max="7052" width="10.140625" style="73" hidden="1" customWidth="1"/>
    <col min="7053" max="7053" width="7.140625" style="73" customWidth="1"/>
    <col min="7054" max="7055" width="10.140625" style="73" hidden="1" customWidth="1"/>
    <col min="7056" max="7056" width="7.140625" style="73" customWidth="1"/>
    <col min="7057" max="7060" width="10.140625" style="73" hidden="1" customWidth="1"/>
    <col min="7061" max="7061" width="6.42578125" style="73" customWidth="1"/>
    <col min="7062" max="7082" width="10.140625" style="73" hidden="1" customWidth="1"/>
    <col min="7083" max="7085" width="6.42578125" style="73" customWidth="1"/>
    <col min="7086" max="7086" width="7.5703125" style="73" customWidth="1"/>
    <col min="7087" max="7087" width="6.85546875" style="73" customWidth="1"/>
    <col min="7088" max="7088" width="6.42578125" style="73" customWidth="1"/>
    <col min="7089" max="7105" width="10.140625" style="73" hidden="1" customWidth="1"/>
    <col min="7106" max="7106" width="6.5703125" style="73" customWidth="1"/>
    <col min="7107" max="7107" width="6.42578125" style="73" customWidth="1"/>
    <col min="7108" max="7109" width="10.140625" style="73" hidden="1" customWidth="1"/>
    <col min="7110" max="7110" width="6.42578125" style="73" customWidth="1"/>
    <col min="7111" max="7112" width="10.140625" style="73" hidden="1" customWidth="1"/>
    <col min="7113" max="7113" width="7.42578125" style="73" customWidth="1"/>
    <col min="7114" max="7114" width="10.140625" style="73" hidden="1" customWidth="1"/>
    <col min="7115" max="7115" width="6.42578125" style="73" customWidth="1"/>
    <col min="7116" max="7116" width="10.140625" style="73" hidden="1" customWidth="1"/>
    <col min="7117" max="7117" width="9" style="73" customWidth="1"/>
    <col min="7118" max="7119" width="10.140625" style="73" hidden="1" customWidth="1"/>
    <col min="7120" max="7120" width="8.5703125" style="73" customWidth="1"/>
    <col min="7121" max="7122" width="10.140625" style="73" hidden="1" customWidth="1"/>
    <col min="7123" max="7123" width="6.42578125" style="73" customWidth="1"/>
    <col min="7124" max="7125" width="10.140625" style="73" hidden="1" customWidth="1"/>
    <col min="7126" max="7126" width="7" style="73" customWidth="1"/>
    <col min="7127" max="7128" width="10.140625" style="73" hidden="1" customWidth="1"/>
    <col min="7129" max="7129" width="7" style="73" customWidth="1"/>
    <col min="7130" max="7131" width="10.140625" style="73" hidden="1" customWidth="1"/>
    <col min="7132" max="7132" width="7.5703125" style="73" customWidth="1"/>
    <col min="7133" max="7134" width="10.140625" style="73" hidden="1" customWidth="1"/>
    <col min="7135" max="7135" width="7" style="73" customWidth="1"/>
    <col min="7136" max="7137" width="10.140625" style="73" hidden="1" customWidth="1"/>
    <col min="7138" max="7138" width="7" style="73" customWidth="1"/>
    <col min="7139" max="7140" width="10.140625" style="73" hidden="1" customWidth="1"/>
    <col min="7141" max="7141" width="7" style="73" customWidth="1"/>
    <col min="7142" max="7142" width="10.140625" style="73" hidden="1" customWidth="1"/>
    <col min="7143" max="7143" width="6.42578125" style="73" customWidth="1"/>
    <col min="7144" max="7155" width="10.140625" style="73" hidden="1" customWidth="1"/>
    <col min="7156" max="7156" width="10.140625" style="73"/>
    <col min="7157" max="7157" width="41.42578125" style="73" customWidth="1"/>
    <col min="7158" max="7158" width="6.42578125" style="73" customWidth="1"/>
    <col min="7159" max="7159" width="14.7109375" style="73" customWidth="1"/>
    <col min="7160" max="7160" width="11.42578125" style="73" customWidth="1"/>
    <col min="7161" max="7161" width="13" style="73" customWidth="1"/>
    <col min="7162" max="7162" width="22" style="73" customWidth="1"/>
    <col min="7163" max="7172" width="9.42578125" style="73" customWidth="1"/>
    <col min="7173" max="7173" width="8.85546875" style="73" customWidth="1"/>
    <col min="7174" max="7174" width="9.42578125" style="73" customWidth="1"/>
    <col min="7175" max="7175" width="10.140625" style="73" customWidth="1"/>
    <col min="7176" max="7176" width="6.42578125" style="73" customWidth="1"/>
    <col min="7177" max="7177" width="6.85546875" style="73" customWidth="1"/>
    <col min="7178" max="7179" width="4.42578125" style="73" customWidth="1"/>
    <col min="7180" max="7180" width="6.28515625" style="73" customWidth="1"/>
    <col min="7181" max="7181" width="7.5703125" style="73" customWidth="1"/>
    <col min="7182" max="7182" width="10.140625" style="73" hidden="1" customWidth="1"/>
    <col min="7183" max="7183" width="11.42578125" style="73" customWidth="1"/>
    <col min="7184" max="7184" width="14" style="73" customWidth="1"/>
    <col min="7185" max="7185" width="43.7109375" style="73" customWidth="1"/>
    <col min="7186" max="7186" width="9.140625" style="73" customWidth="1"/>
    <col min="7187" max="7187" width="24.5703125" style="73" customWidth="1"/>
    <col min="7188" max="7188" width="11.28515625" style="73" customWidth="1"/>
    <col min="7189" max="7189" width="26.140625" style="73" customWidth="1"/>
    <col min="7190" max="7190" width="9.140625" style="73" customWidth="1"/>
    <col min="7191" max="7191" width="18.42578125" style="73" customWidth="1"/>
    <col min="7192" max="7193" width="12.140625" style="73" customWidth="1"/>
    <col min="7194" max="7194" width="14.5703125" style="73" customWidth="1"/>
    <col min="7195" max="7195" width="5" style="73" customWidth="1"/>
    <col min="7196" max="7197" width="10.140625" style="73" hidden="1" customWidth="1"/>
    <col min="7198" max="7198" width="5" style="73" customWidth="1"/>
    <col min="7199" max="7200" width="10.140625" style="73" hidden="1" customWidth="1"/>
    <col min="7201" max="7201" width="5" style="73" customWidth="1"/>
    <col min="7202" max="7203" width="10.140625" style="73" hidden="1" customWidth="1"/>
    <col min="7204" max="7204" width="5" style="73" customWidth="1"/>
    <col min="7205" max="7206" width="10.140625" style="73" hidden="1" customWidth="1"/>
    <col min="7207" max="7207" width="5" style="73" customWidth="1"/>
    <col min="7208" max="7209" width="10.140625" style="73" hidden="1" customWidth="1"/>
    <col min="7210" max="7210" width="5" style="73" customWidth="1"/>
    <col min="7211" max="7221" width="10.140625" style="73" hidden="1" customWidth="1"/>
    <col min="7222" max="7222" width="6.85546875" style="73" customWidth="1"/>
    <col min="7223" max="7224" width="10.140625" style="73" hidden="1" customWidth="1"/>
    <col min="7225" max="7225" width="6.42578125" style="73" customWidth="1"/>
    <col min="7226" max="7227" width="10.140625" style="73" hidden="1" customWidth="1"/>
    <col min="7228" max="7228" width="5.42578125" style="73" customWidth="1"/>
    <col min="7229" max="7230" width="10.140625" style="73" hidden="1" customWidth="1"/>
    <col min="7231" max="7231" width="4.85546875" style="73" customWidth="1"/>
    <col min="7232" max="7239" width="10.140625" style="73" hidden="1" customWidth="1"/>
    <col min="7240" max="7240" width="5.42578125" style="73" customWidth="1"/>
    <col min="7241" max="7245" width="10.140625" style="73" hidden="1" customWidth="1"/>
    <col min="7246" max="7246" width="5.85546875" style="73" customWidth="1"/>
    <col min="7247" max="7248" width="10.140625" style="73" hidden="1" customWidth="1"/>
    <col min="7249" max="7249" width="5.42578125" style="73" customWidth="1"/>
    <col min="7250" max="7251" width="10.140625" style="73" hidden="1" customWidth="1"/>
    <col min="7252" max="7252" width="5.42578125" style="73" customWidth="1"/>
    <col min="7253" max="7254" width="10.140625" style="73" hidden="1" customWidth="1"/>
    <col min="7255" max="7255" width="6" style="73" customWidth="1"/>
    <col min="7256" max="7260" width="10.140625" style="73" hidden="1" customWidth="1"/>
    <col min="7261" max="7261" width="5" style="73" customWidth="1"/>
    <col min="7262" max="7269" width="10.140625" style="73" hidden="1" customWidth="1"/>
    <col min="7270" max="7270" width="5" style="73" customWidth="1"/>
    <col min="7271" max="7271" width="10.140625" style="73" hidden="1" customWidth="1"/>
    <col min="7272" max="7272" width="5" style="73" customWidth="1"/>
    <col min="7273" max="7273" width="9.42578125" style="73" customWidth="1"/>
    <col min="7274" max="7274" width="10.140625" style="73" hidden="1" customWidth="1"/>
    <col min="7275" max="7275" width="5" style="73" customWidth="1"/>
    <col min="7276" max="7277" width="10.140625" style="73" hidden="1" customWidth="1"/>
    <col min="7278" max="7278" width="5" style="73" customWidth="1"/>
    <col min="7279" max="7280" width="10.140625" style="73" hidden="1" customWidth="1"/>
    <col min="7281" max="7281" width="5" style="73" customWidth="1"/>
    <col min="7282" max="7283" width="10.140625" style="73" hidden="1" customWidth="1"/>
    <col min="7284" max="7284" width="5" style="73" customWidth="1"/>
    <col min="7285" max="7291" width="10.140625" style="73" hidden="1" customWidth="1"/>
    <col min="7292" max="7292" width="6.42578125" style="73" customWidth="1"/>
    <col min="7293" max="7293" width="10.140625" style="73" hidden="1" customWidth="1"/>
    <col min="7294" max="7294" width="7.140625" style="73" customWidth="1"/>
    <col min="7295" max="7296" width="10.140625" style="73" hidden="1" customWidth="1"/>
    <col min="7297" max="7297" width="7.140625" style="73" customWidth="1"/>
    <col min="7298" max="7299" width="10.140625" style="73" hidden="1" customWidth="1"/>
    <col min="7300" max="7300" width="7.140625" style="73" customWidth="1"/>
    <col min="7301" max="7308" width="10.140625" style="73" hidden="1" customWidth="1"/>
    <col min="7309" max="7309" width="7.140625" style="73" customWidth="1"/>
    <col min="7310" max="7311" width="10.140625" style="73" hidden="1" customWidth="1"/>
    <col min="7312" max="7312" width="7.140625" style="73" customWidth="1"/>
    <col min="7313" max="7316" width="10.140625" style="73" hidden="1" customWidth="1"/>
    <col min="7317" max="7317" width="6.42578125" style="73" customWidth="1"/>
    <col min="7318" max="7338" width="10.140625" style="73" hidden="1" customWidth="1"/>
    <col min="7339" max="7341" width="6.42578125" style="73" customWidth="1"/>
    <col min="7342" max="7342" width="7.5703125" style="73" customWidth="1"/>
    <col min="7343" max="7343" width="6.85546875" style="73" customWidth="1"/>
    <col min="7344" max="7344" width="6.42578125" style="73" customWidth="1"/>
    <col min="7345" max="7361" width="10.140625" style="73" hidden="1" customWidth="1"/>
    <col min="7362" max="7362" width="6.5703125" style="73" customWidth="1"/>
    <col min="7363" max="7363" width="6.42578125" style="73" customWidth="1"/>
    <col min="7364" max="7365" width="10.140625" style="73" hidden="1" customWidth="1"/>
    <col min="7366" max="7366" width="6.42578125" style="73" customWidth="1"/>
    <col min="7367" max="7368" width="10.140625" style="73" hidden="1" customWidth="1"/>
    <col min="7369" max="7369" width="7.42578125" style="73" customWidth="1"/>
    <col min="7370" max="7370" width="10.140625" style="73" hidden="1" customWidth="1"/>
    <col min="7371" max="7371" width="6.42578125" style="73" customWidth="1"/>
    <col min="7372" max="7372" width="10.140625" style="73" hidden="1" customWidth="1"/>
    <col min="7373" max="7373" width="9" style="73" customWidth="1"/>
    <col min="7374" max="7375" width="10.140625" style="73" hidden="1" customWidth="1"/>
    <col min="7376" max="7376" width="8.5703125" style="73" customWidth="1"/>
    <col min="7377" max="7378" width="10.140625" style="73" hidden="1" customWidth="1"/>
    <col min="7379" max="7379" width="6.42578125" style="73" customWidth="1"/>
    <col min="7380" max="7381" width="10.140625" style="73" hidden="1" customWidth="1"/>
    <col min="7382" max="7382" width="7" style="73" customWidth="1"/>
    <col min="7383" max="7384" width="10.140625" style="73" hidden="1" customWidth="1"/>
    <col min="7385" max="7385" width="7" style="73" customWidth="1"/>
    <col min="7386" max="7387" width="10.140625" style="73" hidden="1" customWidth="1"/>
    <col min="7388" max="7388" width="7.5703125" style="73" customWidth="1"/>
    <col min="7389" max="7390" width="10.140625" style="73" hidden="1" customWidth="1"/>
    <col min="7391" max="7391" width="7" style="73" customWidth="1"/>
    <col min="7392" max="7393" width="10.140625" style="73" hidden="1" customWidth="1"/>
    <col min="7394" max="7394" width="7" style="73" customWidth="1"/>
    <col min="7395" max="7396" width="10.140625" style="73" hidden="1" customWidth="1"/>
    <col min="7397" max="7397" width="7" style="73" customWidth="1"/>
    <col min="7398" max="7398" width="10.140625" style="73" hidden="1" customWidth="1"/>
    <col min="7399" max="7399" width="6.42578125" style="73" customWidth="1"/>
    <col min="7400" max="7411" width="10.140625" style="73" hidden="1" customWidth="1"/>
    <col min="7412" max="7412" width="10.140625" style="73"/>
    <col min="7413" max="7413" width="41.42578125" style="73" customWidth="1"/>
    <col min="7414" max="7414" width="6.42578125" style="73" customWidth="1"/>
    <col min="7415" max="7415" width="14.7109375" style="73" customWidth="1"/>
    <col min="7416" max="7416" width="11.42578125" style="73" customWidth="1"/>
    <col min="7417" max="7417" width="13" style="73" customWidth="1"/>
    <col min="7418" max="7418" width="22" style="73" customWidth="1"/>
    <col min="7419" max="7428" width="9.42578125" style="73" customWidth="1"/>
    <col min="7429" max="7429" width="8.85546875" style="73" customWidth="1"/>
    <col min="7430" max="7430" width="9.42578125" style="73" customWidth="1"/>
    <col min="7431" max="7431" width="10.140625" style="73" customWidth="1"/>
    <col min="7432" max="7432" width="6.42578125" style="73" customWidth="1"/>
    <col min="7433" max="7433" width="6.85546875" style="73" customWidth="1"/>
    <col min="7434" max="7435" width="4.42578125" style="73" customWidth="1"/>
    <col min="7436" max="7436" width="6.28515625" style="73" customWidth="1"/>
    <col min="7437" max="7437" width="7.5703125" style="73" customWidth="1"/>
    <col min="7438" max="7438" width="10.140625" style="73" hidden="1" customWidth="1"/>
    <col min="7439" max="7439" width="11.42578125" style="73" customWidth="1"/>
    <col min="7440" max="7440" width="14" style="73" customWidth="1"/>
    <col min="7441" max="7441" width="43.7109375" style="73" customWidth="1"/>
    <col min="7442" max="7442" width="9.140625" style="73" customWidth="1"/>
    <col min="7443" max="7443" width="24.5703125" style="73" customWidth="1"/>
    <col min="7444" max="7444" width="11.28515625" style="73" customWidth="1"/>
    <col min="7445" max="7445" width="26.140625" style="73" customWidth="1"/>
    <col min="7446" max="7446" width="9.140625" style="73" customWidth="1"/>
    <col min="7447" max="7447" width="18.42578125" style="73" customWidth="1"/>
    <col min="7448" max="7449" width="12.140625" style="73" customWidth="1"/>
    <col min="7450" max="7450" width="14.5703125" style="73" customWidth="1"/>
    <col min="7451" max="7451" width="5" style="73" customWidth="1"/>
    <col min="7452" max="7453" width="10.140625" style="73" hidden="1" customWidth="1"/>
    <col min="7454" max="7454" width="5" style="73" customWidth="1"/>
    <col min="7455" max="7456" width="10.140625" style="73" hidden="1" customWidth="1"/>
    <col min="7457" max="7457" width="5" style="73" customWidth="1"/>
    <col min="7458" max="7459" width="10.140625" style="73" hidden="1" customWidth="1"/>
    <col min="7460" max="7460" width="5" style="73" customWidth="1"/>
    <col min="7461" max="7462" width="10.140625" style="73" hidden="1" customWidth="1"/>
    <col min="7463" max="7463" width="5" style="73" customWidth="1"/>
    <col min="7464" max="7465" width="10.140625" style="73" hidden="1" customWidth="1"/>
    <col min="7466" max="7466" width="5" style="73" customWidth="1"/>
    <col min="7467" max="7477" width="10.140625" style="73" hidden="1" customWidth="1"/>
    <col min="7478" max="7478" width="6.85546875" style="73" customWidth="1"/>
    <col min="7479" max="7480" width="10.140625" style="73" hidden="1" customWidth="1"/>
    <col min="7481" max="7481" width="6.42578125" style="73" customWidth="1"/>
    <col min="7482" max="7483" width="10.140625" style="73" hidden="1" customWidth="1"/>
    <col min="7484" max="7484" width="5.42578125" style="73" customWidth="1"/>
    <col min="7485" max="7486" width="10.140625" style="73" hidden="1" customWidth="1"/>
    <col min="7487" max="7487" width="4.85546875" style="73" customWidth="1"/>
    <col min="7488" max="7495" width="10.140625" style="73" hidden="1" customWidth="1"/>
    <col min="7496" max="7496" width="5.42578125" style="73" customWidth="1"/>
    <col min="7497" max="7501" width="10.140625" style="73" hidden="1" customWidth="1"/>
    <col min="7502" max="7502" width="5.85546875" style="73" customWidth="1"/>
    <col min="7503" max="7504" width="10.140625" style="73" hidden="1" customWidth="1"/>
    <col min="7505" max="7505" width="5.42578125" style="73" customWidth="1"/>
    <col min="7506" max="7507" width="10.140625" style="73" hidden="1" customWidth="1"/>
    <col min="7508" max="7508" width="5.42578125" style="73" customWidth="1"/>
    <col min="7509" max="7510" width="10.140625" style="73" hidden="1" customWidth="1"/>
    <col min="7511" max="7511" width="6" style="73" customWidth="1"/>
    <col min="7512" max="7516" width="10.140625" style="73" hidden="1" customWidth="1"/>
    <col min="7517" max="7517" width="5" style="73" customWidth="1"/>
    <col min="7518" max="7525" width="10.140625" style="73" hidden="1" customWidth="1"/>
    <col min="7526" max="7526" width="5" style="73" customWidth="1"/>
    <col min="7527" max="7527" width="10.140625" style="73" hidden="1" customWidth="1"/>
    <col min="7528" max="7528" width="5" style="73" customWidth="1"/>
    <col min="7529" max="7529" width="9.42578125" style="73" customWidth="1"/>
    <col min="7530" max="7530" width="10.140625" style="73" hidden="1" customWidth="1"/>
    <col min="7531" max="7531" width="5" style="73" customWidth="1"/>
    <col min="7532" max="7533" width="10.140625" style="73" hidden="1" customWidth="1"/>
    <col min="7534" max="7534" width="5" style="73" customWidth="1"/>
    <col min="7535" max="7536" width="10.140625" style="73" hidden="1" customWidth="1"/>
    <col min="7537" max="7537" width="5" style="73" customWidth="1"/>
    <col min="7538" max="7539" width="10.140625" style="73" hidden="1" customWidth="1"/>
    <col min="7540" max="7540" width="5" style="73" customWidth="1"/>
    <col min="7541" max="7547" width="10.140625" style="73" hidden="1" customWidth="1"/>
    <col min="7548" max="7548" width="6.42578125" style="73" customWidth="1"/>
    <col min="7549" max="7549" width="10.140625" style="73" hidden="1" customWidth="1"/>
    <col min="7550" max="7550" width="7.140625" style="73" customWidth="1"/>
    <col min="7551" max="7552" width="10.140625" style="73" hidden="1" customWidth="1"/>
    <col min="7553" max="7553" width="7.140625" style="73" customWidth="1"/>
    <col min="7554" max="7555" width="10.140625" style="73" hidden="1" customWidth="1"/>
    <col min="7556" max="7556" width="7.140625" style="73" customWidth="1"/>
    <col min="7557" max="7564" width="10.140625" style="73" hidden="1" customWidth="1"/>
    <col min="7565" max="7565" width="7.140625" style="73" customWidth="1"/>
    <col min="7566" max="7567" width="10.140625" style="73" hidden="1" customWidth="1"/>
    <col min="7568" max="7568" width="7.140625" style="73" customWidth="1"/>
    <col min="7569" max="7572" width="10.140625" style="73" hidden="1" customWidth="1"/>
    <col min="7573" max="7573" width="6.42578125" style="73" customWidth="1"/>
    <col min="7574" max="7594" width="10.140625" style="73" hidden="1" customWidth="1"/>
    <col min="7595" max="7597" width="6.42578125" style="73" customWidth="1"/>
    <col min="7598" max="7598" width="7.5703125" style="73" customWidth="1"/>
    <col min="7599" max="7599" width="6.85546875" style="73" customWidth="1"/>
    <col min="7600" max="7600" width="6.42578125" style="73" customWidth="1"/>
    <col min="7601" max="7617" width="10.140625" style="73" hidden="1" customWidth="1"/>
    <col min="7618" max="7618" width="6.5703125" style="73" customWidth="1"/>
    <col min="7619" max="7619" width="6.42578125" style="73" customWidth="1"/>
    <col min="7620" max="7621" width="10.140625" style="73" hidden="1" customWidth="1"/>
    <col min="7622" max="7622" width="6.42578125" style="73" customWidth="1"/>
    <col min="7623" max="7624" width="10.140625" style="73" hidden="1" customWidth="1"/>
    <col min="7625" max="7625" width="7.42578125" style="73" customWidth="1"/>
    <col min="7626" max="7626" width="10.140625" style="73" hidden="1" customWidth="1"/>
    <col min="7627" max="7627" width="6.42578125" style="73" customWidth="1"/>
    <col min="7628" max="7628" width="10.140625" style="73" hidden="1" customWidth="1"/>
    <col min="7629" max="7629" width="9" style="73" customWidth="1"/>
    <col min="7630" max="7631" width="10.140625" style="73" hidden="1" customWidth="1"/>
    <col min="7632" max="7632" width="8.5703125" style="73" customWidth="1"/>
    <col min="7633" max="7634" width="10.140625" style="73" hidden="1" customWidth="1"/>
    <col min="7635" max="7635" width="6.42578125" style="73" customWidth="1"/>
    <col min="7636" max="7637" width="10.140625" style="73" hidden="1" customWidth="1"/>
    <col min="7638" max="7638" width="7" style="73" customWidth="1"/>
    <col min="7639" max="7640" width="10.140625" style="73" hidden="1" customWidth="1"/>
    <col min="7641" max="7641" width="7" style="73" customWidth="1"/>
    <col min="7642" max="7643" width="10.140625" style="73" hidden="1" customWidth="1"/>
    <col min="7644" max="7644" width="7.5703125" style="73" customWidth="1"/>
    <col min="7645" max="7646" width="10.140625" style="73" hidden="1" customWidth="1"/>
    <col min="7647" max="7647" width="7" style="73" customWidth="1"/>
    <col min="7648" max="7649" width="10.140625" style="73" hidden="1" customWidth="1"/>
    <col min="7650" max="7650" width="7" style="73" customWidth="1"/>
    <col min="7651" max="7652" width="10.140625" style="73" hidden="1" customWidth="1"/>
    <col min="7653" max="7653" width="7" style="73" customWidth="1"/>
    <col min="7654" max="7654" width="10.140625" style="73" hidden="1" customWidth="1"/>
    <col min="7655" max="7655" width="6.42578125" style="73" customWidth="1"/>
    <col min="7656" max="7667" width="10.140625" style="73" hidden="1" customWidth="1"/>
    <col min="7668" max="7668" width="10.140625" style="73"/>
    <col min="7669" max="7669" width="41.42578125" style="73" customWidth="1"/>
    <col min="7670" max="7670" width="6.42578125" style="73" customWidth="1"/>
    <col min="7671" max="7671" width="14.7109375" style="73" customWidth="1"/>
    <col min="7672" max="7672" width="11.42578125" style="73" customWidth="1"/>
    <col min="7673" max="7673" width="13" style="73" customWidth="1"/>
    <col min="7674" max="7674" width="22" style="73" customWidth="1"/>
    <col min="7675" max="7684" width="9.42578125" style="73" customWidth="1"/>
    <col min="7685" max="7685" width="8.85546875" style="73" customWidth="1"/>
    <col min="7686" max="7686" width="9.42578125" style="73" customWidth="1"/>
    <col min="7687" max="7687" width="10.140625" style="73" customWidth="1"/>
    <col min="7688" max="7688" width="6.42578125" style="73" customWidth="1"/>
    <col min="7689" max="7689" width="6.85546875" style="73" customWidth="1"/>
    <col min="7690" max="7691" width="4.42578125" style="73" customWidth="1"/>
    <col min="7692" max="7692" width="6.28515625" style="73" customWidth="1"/>
    <col min="7693" max="7693" width="7.5703125" style="73" customWidth="1"/>
    <col min="7694" max="7694" width="10.140625" style="73" hidden="1" customWidth="1"/>
    <col min="7695" max="7695" width="11.42578125" style="73" customWidth="1"/>
    <col min="7696" max="7696" width="14" style="73" customWidth="1"/>
    <col min="7697" max="7697" width="43.7109375" style="73" customWidth="1"/>
    <col min="7698" max="7698" width="9.140625" style="73" customWidth="1"/>
    <col min="7699" max="7699" width="24.5703125" style="73" customWidth="1"/>
    <col min="7700" max="7700" width="11.28515625" style="73" customWidth="1"/>
    <col min="7701" max="7701" width="26.140625" style="73" customWidth="1"/>
    <col min="7702" max="7702" width="9.140625" style="73" customWidth="1"/>
    <col min="7703" max="7703" width="18.42578125" style="73" customWidth="1"/>
    <col min="7704" max="7705" width="12.140625" style="73" customWidth="1"/>
    <col min="7706" max="7706" width="14.5703125" style="73" customWidth="1"/>
    <col min="7707" max="7707" width="5" style="73" customWidth="1"/>
    <col min="7708" max="7709" width="10.140625" style="73" hidden="1" customWidth="1"/>
    <col min="7710" max="7710" width="5" style="73" customWidth="1"/>
    <col min="7711" max="7712" width="10.140625" style="73" hidden="1" customWidth="1"/>
    <col min="7713" max="7713" width="5" style="73" customWidth="1"/>
    <col min="7714" max="7715" width="10.140625" style="73" hidden="1" customWidth="1"/>
    <col min="7716" max="7716" width="5" style="73" customWidth="1"/>
    <col min="7717" max="7718" width="10.140625" style="73" hidden="1" customWidth="1"/>
    <col min="7719" max="7719" width="5" style="73" customWidth="1"/>
    <col min="7720" max="7721" width="10.140625" style="73" hidden="1" customWidth="1"/>
    <col min="7722" max="7722" width="5" style="73" customWidth="1"/>
    <col min="7723" max="7733" width="10.140625" style="73" hidden="1" customWidth="1"/>
    <col min="7734" max="7734" width="6.85546875" style="73" customWidth="1"/>
    <col min="7735" max="7736" width="10.140625" style="73" hidden="1" customWidth="1"/>
    <col min="7737" max="7737" width="6.42578125" style="73" customWidth="1"/>
    <col min="7738" max="7739" width="10.140625" style="73" hidden="1" customWidth="1"/>
    <col min="7740" max="7740" width="5.42578125" style="73" customWidth="1"/>
    <col min="7741" max="7742" width="10.140625" style="73" hidden="1" customWidth="1"/>
    <col min="7743" max="7743" width="4.85546875" style="73" customWidth="1"/>
    <col min="7744" max="7751" width="10.140625" style="73" hidden="1" customWidth="1"/>
    <col min="7752" max="7752" width="5.42578125" style="73" customWidth="1"/>
    <col min="7753" max="7757" width="10.140625" style="73" hidden="1" customWidth="1"/>
    <col min="7758" max="7758" width="5.85546875" style="73" customWidth="1"/>
    <col min="7759" max="7760" width="10.140625" style="73" hidden="1" customWidth="1"/>
    <col min="7761" max="7761" width="5.42578125" style="73" customWidth="1"/>
    <col min="7762" max="7763" width="10.140625" style="73" hidden="1" customWidth="1"/>
    <col min="7764" max="7764" width="5.42578125" style="73" customWidth="1"/>
    <col min="7765" max="7766" width="10.140625" style="73" hidden="1" customWidth="1"/>
    <col min="7767" max="7767" width="6" style="73" customWidth="1"/>
    <col min="7768" max="7772" width="10.140625" style="73" hidden="1" customWidth="1"/>
    <col min="7773" max="7773" width="5" style="73" customWidth="1"/>
    <col min="7774" max="7781" width="10.140625" style="73" hidden="1" customWidth="1"/>
    <col min="7782" max="7782" width="5" style="73" customWidth="1"/>
    <col min="7783" max="7783" width="10.140625" style="73" hidden="1" customWidth="1"/>
    <col min="7784" max="7784" width="5" style="73" customWidth="1"/>
    <col min="7785" max="7785" width="9.42578125" style="73" customWidth="1"/>
    <col min="7786" max="7786" width="10.140625" style="73" hidden="1" customWidth="1"/>
    <col min="7787" max="7787" width="5" style="73" customWidth="1"/>
    <col min="7788" max="7789" width="10.140625" style="73" hidden="1" customWidth="1"/>
    <col min="7790" max="7790" width="5" style="73" customWidth="1"/>
    <col min="7791" max="7792" width="10.140625" style="73" hidden="1" customWidth="1"/>
    <col min="7793" max="7793" width="5" style="73" customWidth="1"/>
    <col min="7794" max="7795" width="10.140625" style="73" hidden="1" customWidth="1"/>
    <col min="7796" max="7796" width="5" style="73" customWidth="1"/>
    <col min="7797" max="7803" width="10.140625" style="73" hidden="1" customWidth="1"/>
    <col min="7804" max="7804" width="6.42578125" style="73" customWidth="1"/>
    <col min="7805" max="7805" width="10.140625" style="73" hidden="1" customWidth="1"/>
    <col min="7806" max="7806" width="7.140625" style="73" customWidth="1"/>
    <col min="7807" max="7808" width="10.140625" style="73" hidden="1" customWidth="1"/>
    <col min="7809" max="7809" width="7.140625" style="73" customWidth="1"/>
    <col min="7810" max="7811" width="10.140625" style="73" hidden="1" customWidth="1"/>
    <col min="7812" max="7812" width="7.140625" style="73" customWidth="1"/>
    <col min="7813" max="7820" width="10.140625" style="73" hidden="1" customWidth="1"/>
    <col min="7821" max="7821" width="7.140625" style="73" customWidth="1"/>
    <col min="7822" max="7823" width="10.140625" style="73" hidden="1" customWidth="1"/>
    <col min="7824" max="7824" width="7.140625" style="73" customWidth="1"/>
    <col min="7825" max="7828" width="10.140625" style="73" hidden="1" customWidth="1"/>
    <col min="7829" max="7829" width="6.42578125" style="73" customWidth="1"/>
    <col min="7830" max="7850" width="10.140625" style="73" hidden="1" customWidth="1"/>
    <col min="7851" max="7853" width="6.42578125" style="73" customWidth="1"/>
    <col min="7854" max="7854" width="7.5703125" style="73" customWidth="1"/>
    <col min="7855" max="7855" width="6.85546875" style="73" customWidth="1"/>
    <col min="7856" max="7856" width="6.42578125" style="73" customWidth="1"/>
    <col min="7857" max="7873" width="10.140625" style="73" hidden="1" customWidth="1"/>
    <col min="7874" max="7874" width="6.5703125" style="73" customWidth="1"/>
    <col min="7875" max="7875" width="6.42578125" style="73" customWidth="1"/>
    <col min="7876" max="7877" width="10.140625" style="73" hidden="1" customWidth="1"/>
    <col min="7878" max="7878" width="6.42578125" style="73" customWidth="1"/>
    <col min="7879" max="7880" width="10.140625" style="73" hidden="1" customWidth="1"/>
    <col min="7881" max="7881" width="7.42578125" style="73" customWidth="1"/>
    <col min="7882" max="7882" width="10.140625" style="73" hidden="1" customWidth="1"/>
    <col min="7883" max="7883" width="6.42578125" style="73" customWidth="1"/>
    <col min="7884" max="7884" width="10.140625" style="73" hidden="1" customWidth="1"/>
    <col min="7885" max="7885" width="9" style="73" customWidth="1"/>
    <col min="7886" max="7887" width="10.140625" style="73" hidden="1" customWidth="1"/>
    <col min="7888" max="7888" width="8.5703125" style="73" customWidth="1"/>
    <col min="7889" max="7890" width="10.140625" style="73" hidden="1" customWidth="1"/>
    <col min="7891" max="7891" width="6.42578125" style="73" customWidth="1"/>
    <col min="7892" max="7893" width="10.140625" style="73" hidden="1" customWidth="1"/>
    <col min="7894" max="7894" width="7" style="73" customWidth="1"/>
    <col min="7895" max="7896" width="10.140625" style="73" hidden="1" customWidth="1"/>
    <col min="7897" max="7897" width="7" style="73" customWidth="1"/>
    <col min="7898" max="7899" width="10.140625" style="73" hidden="1" customWidth="1"/>
    <col min="7900" max="7900" width="7.5703125" style="73" customWidth="1"/>
    <col min="7901" max="7902" width="10.140625" style="73" hidden="1" customWidth="1"/>
    <col min="7903" max="7903" width="7" style="73" customWidth="1"/>
    <col min="7904" max="7905" width="10.140625" style="73" hidden="1" customWidth="1"/>
    <col min="7906" max="7906" width="7" style="73" customWidth="1"/>
    <col min="7907" max="7908" width="10.140625" style="73" hidden="1" customWidth="1"/>
    <col min="7909" max="7909" width="7" style="73" customWidth="1"/>
    <col min="7910" max="7910" width="10.140625" style="73" hidden="1" customWidth="1"/>
    <col min="7911" max="7911" width="6.42578125" style="73" customWidth="1"/>
    <col min="7912" max="7923" width="10.140625" style="73" hidden="1" customWidth="1"/>
    <col min="7924" max="7924" width="10.140625" style="73"/>
    <col min="7925" max="7925" width="41.42578125" style="73" customWidth="1"/>
    <col min="7926" max="7926" width="6.42578125" style="73" customWidth="1"/>
    <col min="7927" max="7927" width="14.7109375" style="73" customWidth="1"/>
    <col min="7928" max="7928" width="11.42578125" style="73" customWidth="1"/>
    <col min="7929" max="7929" width="13" style="73" customWidth="1"/>
    <col min="7930" max="7930" width="22" style="73" customWidth="1"/>
    <col min="7931" max="7940" width="9.42578125" style="73" customWidth="1"/>
    <col min="7941" max="7941" width="8.85546875" style="73" customWidth="1"/>
    <col min="7942" max="7942" width="9.42578125" style="73" customWidth="1"/>
    <col min="7943" max="7943" width="10.140625" style="73" customWidth="1"/>
    <col min="7944" max="7944" width="6.42578125" style="73" customWidth="1"/>
    <col min="7945" max="7945" width="6.85546875" style="73" customWidth="1"/>
    <col min="7946" max="7947" width="4.42578125" style="73" customWidth="1"/>
    <col min="7948" max="7948" width="6.28515625" style="73" customWidth="1"/>
    <col min="7949" max="7949" width="7.5703125" style="73" customWidth="1"/>
    <col min="7950" max="7950" width="10.140625" style="73" hidden="1" customWidth="1"/>
    <col min="7951" max="7951" width="11.42578125" style="73" customWidth="1"/>
    <col min="7952" max="7952" width="14" style="73" customWidth="1"/>
    <col min="7953" max="7953" width="43.7109375" style="73" customWidth="1"/>
    <col min="7954" max="7954" width="9.140625" style="73" customWidth="1"/>
    <col min="7955" max="7955" width="24.5703125" style="73" customWidth="1"/>
    <col min="7956" max="7956" width="11.28515625" style="73" customWidth="1"/>
    <col min="7957" max="7957" width="26.140625" style="73" customWidth="1"/>
    <col min="7958" max="7958" width="9.140625" style="73" customWidth="1"/>
    <col min="7959" max="7959" width="18.42578125" style="73" customWidth="1"/>
    <col min="7960" max="7961" width="12.140625" style="73" customWidth="1"/>
    <col min="7962" max="7962" width="14.5703125" style="73" customWidth="1"/>
    <col min="7963" max="7963" width="5" style="73" customWidth="1"/>
    <col min="7964" max="7965" width="10.140625" style="73" hidden="1" customWidth="1"/>
    <col min="7966" max="7966" width="5" style="73" customWidth="1"/>
    <col min="7967" max="7968" width="10.140625" style="73" hidden="1" customWidth="1"/>
    <col min="7969" max="7969" width="5" style="73" customWidth="1"/>
    <col min="7970" max="7971" width="10.140625" style="73" hidden="1" customWidth="1"/>
    <col min="7972" max="7972" width="5" style="73" customWidth="1"/>
    <col min="7973" max="7974" width="10.140625" style="73" hidden="1" customWidth="1"/>
    <col min="7975" max="7975" width="5" style="73" customWidth="1"/>
    <col min="7976" max="7977" width="10.140625" style="73" hidden="1" customWidth="1"/>
    <col min="7978" max="7978" width="5" style="73" customWidth="1"/>
    <col min="7979" max="7989" width="10.140625" style="73" hidden="1" customWidth="1"/>
    <col min="7990" max="7990" width="6.85546875" style="73" customWidth="1"/>
    <col min="7991" max="7992" width="10.140625" style="73" hidden="1" customWidth="1"/>
    <col min="7993" max="7993" width="6.42578125" style="73" customWidth="1"/>
    <col min="7994" max="7995" width="10.140625" style="73" hidden="1" customWidth="1"/>
    <col min="7996" max="7996" width="5.42578125" style="73" customWidth="1"/>
    <col min="7997" max="7998" width="10.140625" style="73" hidden="1" customWidth="1"/>
    <col min="7999" max="7999" width="4.85546875" style="73" customWidth="1"/>
    <col min="8000" max="8007" width="10.140625" style="73" hidden="1" customWidth="1"/>
    <col min="8008" max="8008" width="5.42578125" style="73" customWidth="1"/>
    <col min="8009" max="8013" width="10.140625" style="73" hidden="1" customWidth="1"/>
    <col min="8014" max="8014" width="5.85546875" style="73" customWidth="1"/>
    <col min="8015" max="8016" width="10.140625" style="73" hidden="1" customWidth="1"/>
    <col min="8017" max="8017" width="5.42578125" style="73" customWidth="1"/>
    <col min="8018" max="8019" width="10.140625" style="73" hidden="1" customWidth="1"/>
    <col min="8020" max="8020" width="5.42578125" style="73" customWidth="1"/>
    <col min="8021" max="8022" width="10.140625" style="73" hidden="1" customWidth="1"/>
    <col min="8023" max="8023" width="6" style="73" customWidth="1"/>
    <col min="8024" max="8028" width="10.140625" style="73" hidden="1" customWidth="1"/>
    <col min="8029" max="8029" width="5" style="73" customWidth="1"/>
    <col min="8030" max="8037" width="10.140625" style="73" hidden="1" customWidth="1"/>
    <col min="8038" max="8038" width="5" style="73" customWidth="1"/>
    <col min="8039" max="8039" width="10.140625" style="73" hidden="1" customWidth="1"/>
    <col min="8040" max="8040" width="5" style="73" customWidth="1"/>
    <col min="8041" max="8041" width="9.42578125" style="73" customWidth="1"/>
    <col min="8042" max="8042" width="10.140625" style="73" hidden="1" customWidth="1"/>
    <col min="8043" max="8043" width="5" style="73" customWidth="1"/>
    <col min="8044" max="8045" width="10.140625" style="73" hidden="1" customWidth="1"/>
    <col min="8046" max="8046" width="5" style="73" customWidth="1"/>
    <col min="8047" max="8048" width="10.140625" style="73" hidden="1" customWidth="1"/>
    <col min="8049" max="8049" width="5" style="73" customWidth="1"/>
    <col min="8050" max="8051" width="10.140625" style="73" hidden="1" customWidth="1"/>
    <col min="8052" max="8052" width="5" style="73" customWidth="1"/>
    <col min="8053" max="8059" width="10.140625" style="73" hidden="1" customWidth="1"/>
    <col min="8060" max="8060" width="6.42578125" style="73" customWidth="1"/>
    <col min="8061" max="8061" width="10.140625" style="73" hidden="1" customWidth="1"/>
    <col min="8062" max="8062" width="7.140625" style="73" customWidth="1"/>
    <col min="8063" max="8064" width="10.140625" style="73" hidden="1" customWidth="1"/>
    <col min="8065" max="8065" width="7.140625" style="73" customWidth="1"/>
    <col min="8066" max="8067" width="10.140625" style="73" hidden="1" customWidth="1"/>
    <col min="8068" max="8068" width="7.140625" style="73" customWidth="1"/>
    <col min="8069" max="8076" width="10.140625" style="73" hidden="1" customWidth="1"/>
    <col min="8077" max="8077" width="7.140625" style="73" customWidth="1"/>
    <col min="8078" max="8079" width="10.140625" style="73" hidden="1" customWidth="1"/>
    <col min="8080" max="8080" width="7.140625" style="73" customWidth="1"/>
    <col min="8081" max="8084" width="10.140625" style="73" hidden="1" customWidth="1"/>
    <col min="8085" max="8085" width="6.42578125" style="73" customWidth="1"/>
    <col min="8086" max="8106" width="10.140625" style="73" hidden="1" customWidth="1"/>
    <col min="8107" max="8109" width="6.42578125" style="73" customWidth="1"/>
    <col min="8110" max="8110" width="7.5703125" style="73" customWidth="1"/>
    <col min="8111" max="8111" width="6.85546875" style="73" customWidth="1"/>
    <col min="8112" max="8112" width="6.42578125" style="73" customWidth="1"/>
    <col min="8113" max="8129" width="10.140625" style="73" hidden="1" customWidth="1"/>
    <col min="8130" max="8130" width="6.5703125" style="73" customWidth="1"/>
    <col min="8131" max="8131" width="6.42578125" style="73" customWidth="1"/>
    <col min="8132" max="8133" width="10.140625" style="73" hidden="1" customWidth="1"/>
    <col min="8134" max="8134" width="6.42578125" style="73" customWidth="1"/>
    <col min="8135" max="8136" width="10.140625" style="73" hidden="1" customWidth="1"/>
    <col min="8137" max="8137" width="7.42578125" style="73" customWidth="1"/>
    <col min="8138" max="8138" width="10.140625" style="73" hidden="1" customWidth="1"/>
    <col min="8139" max="8139" width="6.42578125" style="73" customWidth="1"/>
    <col min="8140" max="8140" width="10.140625" style="73" hidden="1" customWidth="1"/>
    <col min="8141" max="8141" width="9" style="73" customWidth="1"/>
    <col min="8142" max="8143" width="10.140625" style="73" hidden="1" customWidth="1"/>
    <col min="8144" max="8144" width="8.5703125" style="73" customWidth="1"/>
    <col min="8145" max="8146" width="10.140625" style="73" hidden="1" customWidth="1"/>
    <col min="8147" max="8147" width="6.42578125" style="73" customWidth="1"/>
    <col min="8148" max="8149" width="10.140625" style="73" hidden="1" customWidth="1"/>
    <col min="8150" max="8150" width="7" style="73" customWidth="1"/>
    <col min="8151" max="8152" width="10.140625" style="73" hidden="1" customWidth="1"/>
    <col min="8153" max="8153" width="7" style="73" customWidth="1"/>
    <col min="8154" max="8155" width="10.140625" style="73" hidden="1" customWidth="1"/>
    <col min="8156" max="8156" width="7.5703125" style="73" customWidth="1"/>
    <col min="8157" max="8158" width="10.140625" style="73" hidden="1" customWidth="1"/>
    <col min="8159" max="8159" width="7" style="73" customWidth="1"/>
    <col min="8160" max="8161" width="10.140625" style="73" hidden="1" customWidth="1"/>
    <col min="8162" max="8162" width="7" style="73" customWidth="1"/>
    <col min="8163" max="8164" width="10.140625" style="73" hidden="1" customWidth="1"/>
    <col min="8165" max="8165" width="7" style="73" customWidth="1"/>
    <col min="8166" max="8166" width="10.140625" style="73" hidden="1" customWidth="1"/>
    <col min="8167" max="8167" width="6.42578125" style="73" customWidth="1"/>
    <col min="8168" max="8179" width="10.140625" style="73" hidden="1" customWidth="1"/>
    <col min="8180" max="8180" width="10.140625" style="73"/>
    <col min="8181" max="8181" width="41.42578125" style="73" customWidth="1"/>
    <col min="8182" max="8182" width="6.42578125" style="73" customWidth="1"/>
    <col min="8183" max="8183" width="14.7109375" style="73" customWidth="1"/>
    <col min="8184" max="8184" width="11.42578125" style="73" customWidth="1"/>
    <col min="8185" max="8185" width="13" style="73" customWidth="1"/>
    <col min="8186" max="8186" width="22" style="73" customWidth="1"/>
    <col min="8187" max="8196" width="9.42578125" style="73" customWidth="1"/>
    <col min="8197" max="8197" width="8.85546875" style="73" customWidth="1"/>
    <col min="8198" max="8198" width="9.42578125" style="73" customWidth="1"/>
    <col min="8199" max="8199" width="10.140625" style="73" customWidth="1"/>
    <col min="8200" max="8200" width="6.42578125" style="73" customWidth="1"/>
    <col min="8201" max="8201" width="6.85546875" style="73" customWidth="1"/>
    <col min="8202" max="8203" width="4.42578125" style="73" customWidth="1"/>
    <col min="8204" max="8204" width="6.28515625" style="73" customWidth="1"/>
    <col min="8205" max="8205" width="7.5703125" style="73" customWidth="1"/>
    <col min="8206" max="8206" width="10.140625" style="73" hidden="1" customWidth="1"/>
    <col min="8207" max="8207" width="11.42578125" style="73" customWidth="1"/>
    <col min="8208" max="8208" width="14" style="73" customWidth="1"/>
    <col min="8209" max="8209" width="43.7109375" style="73" customWidth="1"/>
    <col min="8210" max="8210" width="9.140625" style="73" customWidth="1"/>
    <col min="8211" max="8211" width="24.5703125" style="73" customWidth="1"/>
    <col min="8212" max="8212" width="11.28515625" style="73" customWidth="1"/>
    <col min="8213" max="8213" width="26.140625" style="73" customWidth="1"/>
    <col min="8214" max="8214" width="9.140625" style="73" customWidth="1"/>
    <col min="8215" max="8215" width="18.42578125" style="73" customWidth="1"/>
    <col min="8216" max="8217" width="12.140625" style="73" customWidth="1"/>
    <col min="8218" max="8218" width="14.5703125" style="73" customWidth="1"/>
    <col min="8219" max="8219" width="5" style="73" customWidth="1"/>
    <col min="8220" max="8221" width="10.140625" style="73" hidden="1" customWidth="1"/>
    <col min="8222" max="8222" width="5" style="73" customWidth="1"/>
    <col min="8223" max="8224" width="10.140625" style="73" hidden="1" customWidth="1"/>
    <col min="8225" max="8225" width="5" style="73" customWidth="1"/>
    <col min="8226" max="8227" width="10.140625" style="73" hidden="1" customWidth="1"/>
    <col min="8228" max="8228" width="5" style="73" customWidth="1"/>
    <col min="8229" max="8230" width="10.140625" style="73" hidden="1" customWidth="1"/>
    <col min="8231" max="8231" width="5" style="73" customWidth="1"/>
    <col min="8232" max="8233" width="10.140625" style="73" hidden="1" customWidth="1"/>
    <col min="8234" max="8234" width="5" style="73" customWidth="1"/>
    <col min="8235" max="8245" width="10.140625" style="73" hidden="1" customWidth="1"/>
    <col min="8246" max="8246" width="6.85546875" style="73" customWidth="1"/>
    <col min="8247" max="8248" width="10.140625" style="73" hidden="1" customWidth="1"/>
    <col min="8249" max="8249" width="6.42578125" style="73" customWidth="1"/>
    <col min="8250" max="8251" width="10.140625" style="73" hidden="1" customWidth="1"/>
    <col min="8252" max="8252" width="5.42578125" style="73" customWidth="1"/>
    <col min="8253" max="8254" width="10.140625" style="73" hidden="1" customWidth="1"/>
    <col min="8255" max="8255" width="4.85546875" style="73" customWidth="1"/>
    <col min="8256" max="8263" width="10.140625" style="73" hidden="1" customWidth="1"/>
    <col min="8264" max="8264" width="5.42578125" style="73" customWidth="1"/>
    <col min="8265" max="8269" width="10.140625" style="73" hidden="1" customWidth="1"/>
    <col min="8270" max="8270" width="5.85546875" style="73" customWidth="1"/>
    <col min="8271" max="8272" width="10.140625" style="73" hidden="1" customWidth="1"/>
    <col min="8273" max="8273" width="5.42578125" style="73" customWidth="1"/>
    <col min="8274" max="8275" width="10.140625" style="73" hidden="1" customWidth="1"/>
    <col min="8276" max="8276" width="5.42578125" style="73" customWidth="1"/>
    <col min="8277" max="8278" width="10.140625" style="73" hidden="1" customWidth="1"/>
    <col min="8279" max="8279" width="6" style="73" customWidth="1"/>
    <col min="8280" max="8284" width="10.140625" style="73" hidden="1" customWidth="1"/>
    <col min="8285" max="8285" width="5" style="73" customWidth="1"/>
    <col min="8286" max="8293" width="10.140625" style="73" hidden="1" customWidth="1"/>
    <col min="8294" max="8294" width="5" style="73" customWidth="1"/>
    <col min="8295" max="8295" width="10.140625" style="73" hidden="1" customWidth="1"/>
    <col min="8296" max="8296" width="5" style="73" customWidth="1"/>
    <col min="8297" max="8297" width="9.42578125" style="73" customWidth="1"/>
    <col min="8298" max="8298" width="10.140625" style="73" hidden="1" customWidth="1"/>
    <col min="8299" max="8299" width="5" style="73" customWidth="1"/>
    <col min="8300" max="8301" width="10.140625" style="73" hidden="1" customWidth="1"/>
    <col min="8302" max="8302" width="5" style="73" customWidth="1"/>
    <col min="8303" max="8304" width="10.140625" style="73" hidden="1" customWidth="1"/>
    <col min="8305" max="8305" width="5" style="73" customWidth="1"/>
    <col min="8306" max="8307" width="10.140625" style="73" hidden="1" customWidth="1"/>
    <col min="8308" max="8308" width="5" style="73" customWidth="1"/>
    <col min="8309" max="8315" width="10.140625" style="73" hidden="1" customWidth="1"/>
    <col min="8316" max="8316" width="6.42578125" style="73" customWidth="1"/>
    <col min="8317" max="8317" width="10.140625" style="73" hidden="1" customWidth="1"/>
    <col min="8318" max="8318" width="7.140625" style="73" customWidth="1"/>
    <col min="8319" max="8320" width="10.140625" style="73" hidden="1" customWidth="1"/>
    <col min="8321" max="8321" width="7.140625" style="73" customWidth="1"/>
    <col min="8322" max="8323" width="10.140625" style="73" hidden="1" customWidth="1"/>
    <col min="8324" max="8324" width="7.140625" style="73" customWidth="1"/>
    <col min="8325" max="8332" width="10.140625" style="73" hidden="1" customWidth="1"/>
    <col min="8333" max="8333" width="7.140625" style="73" customWidth="1"/>
    <col min="8334" max="8335" width="10.140625" style="73" hidden="1" customWidth="1"/>
    <col min="8336" max="8336" width="7.140625" style="73" customWidth="1"/>
    <col min="8337" max="8340" width="10.140625" style="73" hidden="1" customWidth="1"/>
    <col min="8341" max="8341" width="6.42578125" style="73" customWidth="1"/>
    <col min="8342" max="8362" width="10.140625" style="73" hidden="1" customWidth="1"/>
    <col min="8363" max="8365" width="6.42578125" style="73" customWidth="1"/>
    <col min="8366" max="8366" width="7.5703125" style="73" customWidth="1"/>
    <col min="8367" max="8367" width="6.85546875" style="73" customWidth="1"/>
    <col min="8368" max="8368" width="6.42578125" style="73" customWidth="1"/>
    <col min="8369" max="8385" width="10.140625" style="73" hidden="1" customWidth="1"/>
    <col min="8386" max="8386" width="6.5703125" style="73" customWidth="1"/>
    <col min="8387" max="8387" width="6.42578125" style="73" customWidth="1"/>
    <col min="8388" max="8389" width="10.140625" style="73" hidden="1" customWidth="1"/>
    <col min="8390" max="8390" width="6.42578125" style="73" customWidth="1"/>
    <col min="8391" max="8392" width="10.140625" style="73" hidden="1" customWidth="1"/>
    <col min="8393" max="8393" width="7.42578125" style="73" customWidth="1"/>
    <col min="8394" max="8394" width="10.140625" style="73" hidden="1" customWidth="1"/>
    <col min="8395" max="8395" width="6.42578125" style="73" customWidth="1"/>
    <col min="8396" max="8396" width="10.140625" style="73" hidden="1" customWidth="1"/>
    <col min="8397" max="8397" width="9" style="73" customWidth="1"/>
    <col min="8398" max="8399" width="10.140625" style="73" hidden="1" customWidth="1"/>
    <col min="8400" max="8400" width="8.5703125" style="73" customWidth="1"/>
    <col min="8401" max="8402" width="10.140625" style="73" hidden="1" customWidth="1"/>
    <col min="8403" max="8403" width="6.42578125" style="73" customWidth="1"/>
    <col min="8404" max="8405" width="10.140625" style="73" hidden="1" customWidth="1"/>
    <col min="8406" max="8406" width="7" style="73" customWidth="1"/>
    <col min="8407" max="8408" width="10.140625" style="73" hidden="1" customWidth="1"/>
    <col min="8409" max="8409" width="7" style="73" customWidth="1"/>
    <col min="8410" max="8411" width="10.140625" style="73" hidden="1" customWidth="1"/>
    <col min="8412" max="8412" width="7.5703125" style="73" customWidth="1"/>
    <col min="8413" max="8414" width="10.140625" style="73" hidden="1" customWidth="1"/>
    <col min="8415" max="8415" width="7" style="73" customWidth="1"/>
    <col min="8416" max="8417" width="10.140625" style="73" hidden="1" customWidth="1"/>
    <col min="8418" max="8418" width="7" style="73" customWidth="1"/>
    <col min="8419" max="8420" width="10.140625" style="73" hidden="1" customWidth="1"/>
    <col min="8421" max="8421" width="7" style="73" customWidth="1"/>
    <col min="8422" max="8422" width="10.140625" style="73" hidden="1" customWidth="1"/>
    <col min="8423" max="8423" width="6.42578125" style="73" customWidth="1"/>
    <col min="8424" max="8435" width="10.140625" style="73" hidden="1" customWidth="1"/>
    <col min="8436" max="8436" width="10.140625" style="73"/>
    <col min="8437" max="8437" width="41.42578125" style="73" customWidth="1"/>
    <col min="8438" max="8438" width="6.42578125" style="73" customWidth="1"/>
    <col min="8439" max="8439" width="14.7109375" style="73" customWidth="1"/>
    <col min="8440" max="8440" width="11.42578125" style="73" customWidth="1"/>
    <col min="8441" max="8441" width="13" style="73" customWidth="1"/>
    <col min="8442" max="8442" width="22" style="73" customWidth="1"/>
    <col min="8443" max="8452" width="9.42578125" style="73" customWidth="1"/>
    <col min="8453" max="8453" width="8.85546875" style="73" customWidth="1"/>
    <col min="8454" max="8454" width="9.42578125" style="73" customWidth="1"/>
    <col min="8455" max="8455" width="10.140625" style="73" customWidth="1"/>
    <col min="8456" max="8456" width="6.42578125" style="73" customWidth="1"/>
    <col min="8457" max="8457" width="6.85546875" style="73" customWidth="1"/>
    <col min="8458" max="8459" width="4.42578125" style="73" customWidth="1"/>
    <col min="8460" max="8460" width="6.28515625" style="73" customWidth="1"/>
    <col min="8461" max="8461" width="7.5703125" style="73" customWidth="1"/>
    <col min="8462" max="8462" width="10.140625" style="73" hidden="1" customWidth="1"/>
    <col min="8463" max="8463" width="11.42578125" style="73" customWidth="1"/>
    <col min="8464" max="8464" width="14" style="73" customWidth="1"/>
    <col min="8465" max="8465" width="43.7109375" style="73" customWidth="1"/>
    <col min="8466" max="8466" width="9.140625" style="73" customWidth="1"/>
    <col min="8467" max="8467" width="24.5703125" style="73" customWidth="1"/>
    <col min="8468" max="8468" width="11.28515625" style="73" customWidth="1"/>
    <col min="8469" max="8469" width="26.140625" style="73" customWidth="1"/>
    <col min="8470" max="8470" width="9.140625" style="73" customWidth="1"/>
    <col min="8471" max="8471" width="18.42578125" style="73" customWidth="1"/>
    <col min="8472" max="8473" width="12.140625" style="73" customWidth="1"/>
    <col min="8474" max="8474" width="14.5703125" style="73" customWidth="1"/>
    <col min="8475" max="8475" width="5" style="73" customWidth="1"/>
    <col min="8476" max="8477" width="10.140625" style="73" hidden="1" customWidth="1"/>
    <col min="8478" max="8478" width="5" style="73" customWidth="1"/>
    <col min="8479" max="8480" width="10.140625" style="73" hidden="1" customWidth="1"/>
    <col min="8481" max="8481" width="5" style="73" customWidth="1"/>
    <col min="8482" max="8483" width="10.140625" style="73" hidden="1" customWidth="1"/>
    <col min="8484" max="8484" width="5" style="73" customWidth="1"/>
    <col min="8485" max="8486" width="10.140625" style="73" hidden="1" customWidth="1"/>
    <col min="8487" max="8487" width="5" style="73" customWidth="1"/>
    <col min="8488" max="8489" width="10.140625" style="73" hidden="1" customWidth="1"/>
    <col min="8490" max="8490" width="5" style="73" customWidth="1"/>
    <col min="8491" max="8501" width="10.140625" style="73" hidden="1" customWidth="1"/>
    <col min="8502" max="8502" width="6.85546875" style="73" customWidth="1"/>
    <col min="8503" max="8504" width="10.140625" style="73" hidden="1" customWidth="1"/>
    <col min="8505" max="8505" width="6.42578125" style="73" customWidth="1"/>
    <col min="8506" max="8507" width="10.140625" style="73" hidden="1" customWidth="1"/>
    <col min="8508" max="8508" width="5.42578125" style="73" customWidth="1"/>
    <col min="8509" max="8510" width="10.140625" style="73" hidden="1" customWidth="1"/>
    <col min="8511" max="8511" width="4.85546875" style="73" customWidth="1"/>
    <col min="8512" max="8519" width="10.140625" style="73" hidden="1" customWidth="1"/>
    <col min="8520" max="8520" width="5.42578125" style="73" customWidth="1"/>
    <col min="8521" max="8525" width="10.140625" style="73" hidden="1" customWidth="1"/>
    <col min="8526" max="8526" width="5.85546875" style="73" customWidth="1"/>
    <col min="8527" max="8528" width="10.140625" style="73" hidden="1" customWidth="1"/>
    <col min="8529" max="8529" width="5.42578125" style="73" customWidth="1"/>
    <col min="8530" max="8531" width="10.140625" style="73" hidden="1" customWidth="1"/>
    <col min="8532" max="8532" width="5.42578125" style="73" customWidth="1"/>
    <col min="8533" max="8534" width="10.140625" style="73" hidden="1" customWidth="1"/>
    <col min="8535" max="8535" width="6" style="73" customWidth="1"/>
    <col min="8536" max="8540" width="10.140625" style="73" hidden="1" customWidth="1"/>
    <col min="8541" max="8541" width="5" style="73" customWidth="1"/>
    <col min="8542" max="8549" width="10.140625" style="73" hidden="1" customWidth="1"/>
    <col min="8550" max="8550" width="5" style="73" customWidth="1"/>
    <col min="8551" max="8551" width="10.140625" style="73" hidden="1" customWidth="1"/>
    <col min="8552" max="8552" width="5" style="73" customWidth="1"/>
    <col min="8553" max="8553" width="9.42578125" style="73" customWidth="1"/>
    <col min="8554" max="8554" width="10.140625" style="73" hidden="1" customWidth="1"/>
    <col min="8555" max="8555" width="5" style="73" customWidth="1"/>
    <col min="8556" max="8557" width="10.140625" style="73" hidden="1" customWidth="1"/>
    <col min="8558" max="8558" width="5" style="73" customWidth="1"/>
    <col min="8559" max="8560" width="10.140625" style="73" hidden="1" customWidth="1"/>
    <col min="8561" max="8561" width="5" style="73" customWidth="1"/>
    <col min="8562" max="8563" width="10.140625" style="73" hidden="1" customWidth="1"/>
    <col min="8564" max="8564" width="5" style="73" customWidth="1"/>
    <col min="8565" max="8571" width="10.140625" style="73" hidden="1" customWidth="1"/>
    <col min="8572" max="8572" width="6.42578125" style="73" customWidth="1"/>
    <col min="8573" max="8573" width="10.140625" style="73" hidden="1" customWidth="1"/>
    <col min="8574" max="8574" width="7.140625" style="73" customWidth="1"/>
    <col min="8575" max="8576" width="10.140625" style="73" hidden="1" customWidth="1"/>
    <col min="8577" max="8577" width="7.140625" style="73" customWidth="1"/>
    <col min="8578" max="8579" width="10.140625" style="73" hidden="1" customWidth="1"/>
    <col min="8580" max="8580" width="7.140625" style="73" customWidth="1"/>
    <col min="8581" max="8588" width="10.140625" style="73" hidden="1" customWidth="1"/>
    <col min="8589" max="8589" width="7.140625" style="73" customWidth="1"/>
    <col min="8590" max="8591" width="10.140625" style="73" hidden="1" customWidth="1"/>
    <col min="8592" max="8592" width="7.140625" style="73" customWidth="1"/>
    <col min="8593" max="8596" width="10.140625" style="73" hidden="1" customWidth="1"/>
    <col min="8597" max="8597" width="6.42578125" style="73" customWidth="1"/>
    <col min="8598" max="8618" width="10.140625" style="73" hidden="1" customWidth="1"/>
    <col min="8619" max="8621" width="6.42578125" style="73" customWidth="1"/>
    <col min="8622" max="8622" width="7.5703125" style="73" customWidth="1"/>
    <col min="8623" max="8623" width="6.85546875" style="73" customWidth="1"/>
    <col min="8624" max="8624" width="6.42578125" style="73" customWidth="1"/>
    <col min="8625" max="8641" width="10.140625" style="73" hidden="1" customWidth="1"/>
    <col min="8642" max="8642" width="6.5703125" style="73" customWidth="1"/>
    <col min="8643" max="8643" width="6.42578125" style="73" customWidth="1"/>
    <col min="8644" max="8645" width="10.140625" style="73" hidden="1" customWidth="1"/>
    <col min="8646" max="8646" width="6.42578125" style="73" customWidth="1"/>
    <col min="8647" max="8648" width="10.140625" style="73" hidden="1" customWidth="1"/>
    <col min="8649" max="8649" width="7.42578125" style="73" customWidth="1"/>
    <col min="8650" max="8650" width="10.140625" style="73" hidden="1" customWidth="1"/>
    <col min="8651" max="8651" width="6.42578125" style="73" customWidth="1"/>
    <col min="8652" max="8652" width="10.140625" style="73" hidden="1" customWidth="1"/>
    <col min="8653" max="8653" width="9" style="73" customWidth="1"/>
    <col min="8654" max="8655" width="10.140625" style="73" hidden="1" customWidth="1"/>
    <col min="8656" max="8656" width="8.5703125" style="73" customWidth="1"/>
    <col min="8657" max="8658" width="10.140625" style="73" hidden="1" customWidth="1"/>
    <col min="8659" max="8659" width="6.42578125" style="73" customWidth="1"/>
    <col min="8660" max="8661" width="10.140625" style="73" hidden="1" customWidth="1"/>
    <col min="8662" max="8662" width="7" style="73" customWidth="1"/>
    <col min="8663" max="8664" width="10.140625" style="73" hidden="1" customWidth="1"/>
    <col min="8665" max="8665" width="7" style="73" customWidth="1"/>
    <col min="8666" max="8667" width="10.140625" style="73" hidden="1" customWidth="1"/>
    <col min="8668" max="8668" width="7.5703125" style="73" customWidth="1"/>
    <col min="8669" max="8670" width="10.140625" style="73" hidden="1" customWidth="1"/>
    <col min="8671" max="8671" width="7" style="73" customWidth="1"/>
    <col min="8672" max="8673" width="10.140625" style="73" hidden="1" customWidth="1"/>
    <col min="8674" max="8674" width="7" style="73" customWidth="1"/>
    <col min="8675" max="8676" width="10.140625" style="73" hidden="1" customWidth="1"/>
    <col min="8677" max="8677" width="7" style="73" customWidth="1"/>
    <col min="8678" max="8678" width="10.140625" style="73" hidden="1" customWidth="1"/>
    <col min="8679" max="8679" width="6.42578125" style="73" customWidth="1"/>
    <col min="8680" max="8691" width="10.140625" style="73" hidden="1" customWidth="1"/>
    <col min="8692" max="8692" width="10.140625" style="73"/>
    <col min="8693" max="8693" width="41.42578125" style="73" customWidth="1"/>
    <col min="8694" max="8694" width="6.42578125" style="73" customWidth="1"/>
    <col min="8695" max="8695" width="14.7109375" style="73" customWidth="1"/>
    <col min="8696" max="8696" width="11.42578125" style="73" customWidth="1"/>
    <col min="8697" max="8697" width="13" style="73" customWidth="1"/>
    <col min="8698" max="8698" width="22" style="73" customWidth="1"/>
    <col min="8699" max="8708" width="9.42578125" style="73" customWidth="1"/>
    <col min="8709" max="8709" width="8.85546875" style="73" customWidth="1"/>
    <col min="8710" max="8710" width="9.42578125" style="73" customWidth="1"/>
    <col min="8711" max="8711" width="10.140625" style="73" customWidth="1"/>
    <col min="8712" max="8712" width="6.42578125" style="73" customWidth="1"/>
    <col min="8713" max="8713" width="6.85546875" style="73" customWidth="1"/>
    <col min="8714" max="8715" width="4.42578125" style="73" customWidth="1"/>
    <col min="8716" max="8716" width="6.28515625" style="73" customWidth="1"/>
    <col min="8717" max="8717" width="7.5703125" style="73" customWidth="1"/>
    <col min="8718" max="8718" width="10.140625" style="73" hidden="1" customWidth="1"/>
    <col min="8719" max="8719" width="11.42578125" style="73" customWidth="1"/>
    <col min="8720" max="8720" width="14" style="73" customWidth="1"/>
    <col min="8721" max="8721" width="43.7109375" style="73" customWidth="1"/>
    <col min="8722" max="8722" width="9.140625" style="73" customWidth="1"/>
    <col min="8723" max="8723" width="24.5703125" style="73" customWidth="1"/>
    <col min="8724" max="8724" width="11.28515625" style="73" customWidth="1"/>
    <col min="8725" max="8725" width="26.140625" style="73" customWidth="1"/>
    <col min="8726" max="8726" width="9.140625" style="73" customWidth="1"/>
    <col min="8727" max="8727" width="18.42578125" style="73" customWidth="1"/>
    <col min="8728" max="8729" width="12.140625" style="73" customWidth="1"/>
    <col min="8730" max="8730" width="14.5703125" style="73" customWidth="1"/>
    <col min="8731" max="8731" width="5" style="73" customWidth="1"/>
    <col min="8732" max="8733" width="10.140625" style="73" hidden="1" customWidth="1"/>
    <col min="8734" max="8734" width="5" style="73" customWidth="1"/>
    <col min="8735" max="8736" width="10.140625" style="73" hidden="1" customWidth="1"/>
    <col min="8737" max="8737" width="5" style="73" customWidth="1"/>
    <col min="8738" max="8739" width="10.140625" style="73" hidden="1" customWidth="1"/>
    <col min="8740" max="8740" width="5" style="73" customWidth="1"/>
    <col min="8741" max="8742" width="10.140625" style="73" hidden="1" customWidth="1"/>
    <col min="8743" max="8743" width="5" style="73" customWidth="1"/>
    <col min="8744" max="8745" width="10.140625" style="73" hidden="1" customWidth="1"/>
    <col min="8746" max="8746" width="5" style="73" customWidth="1"/>
    <col min="8747" max="8757" width="10.140625" style="73" hidden="1" customWidth="1"/>
    <col min="8758" max="8758" width="6.85546875" style="73" customWidth="1"/>
    <col min="8759" max="8760" width="10.140625" style="73" hidden="1" customWidth="1"/>
    <col min="8761" max="8761" width="6.42578125" style="73" customWidth="1"/>
    <col min="8762" max="8763" width="10.140625" style="73" hidden="1" customWidth="1"/>
    <col min="8764" max="8764" width="5.42578125" style="73" customWidth="1"/>
    <col min="8765" max="8766" width="10.140625" style="73" hidden="1" customWidth="1"/>
    <col min="8767" max="8767" width="4.85546875" style="73" customWidth="1"/>
    <col min="8768" max="8775" width="10.140625" style="73" hidden="1" customWidth="1"/>
    <col min="8776" max="8776" width="5.42578125" style="73" customWidth="1"/>
    <col min="8777" max="8781" width="10.140625" style="73" hidden="1" customWidth="1"/>
    <col min="8782" max="8782" width="5.85546875" style="73" customWidth="1"/>
    <col min="8783" max="8784" width="10.140625" style="73" hidden="1" customWidth="1"/>
    <col min="8785" max="8785" width="5.42578125" style="73" customWidth="1"/>
    <col min="8786" max="8787" width="10.140625" style="73" hidden="1" customWidth="1"/>
    <col min="8788" max="8788" width="5.42578125" style="73" customWidth="1"/>
    <col min="8789" max="8790" width="10.140625" style="73" hidden="1" customWidth="1"/>
    <col min="8791" max="8791" width="6" style="73" customWidth="1"/>
    <col min="8792" max="8796" width="10.140625" style="73" hidden="1" customWidth="1"/>
    <col min="8797" max="8797" width="5" style="73" customWidth="1"/>
    <col min="8798" max="8805" width="10.140625" style="73" hidden="1" customWidth="1"/>
    <col min="8806" max="8806" width="5" style="73" customWidth="1"/>
    <col min="8807" max="8807" width="10.140625" style="73" hidden="1" customWidth="1"/>
    <col min="8808" max="8808" width="5" style="73" customWidth="1"/>
    <col min="8809" max="8809" width="9.42578125" style="73" customWidth="1"/>
    <col min="8810" max="8810" width="10.140625" style="73" hidden="1" customWidth="1"/>
    <col min="8811" max="8811" width="5" style="73" customWidth="1"/>
    <col min="8812" max="8813" width="10.140625" style="73" hidden="1" customWidth="1"/>
    <col min="8814" max="8814" width="5" style="73" customWidth="1"/>
    <col min="8815" max="8816" width="10.140625" style="73" hidden="1" customWidth="1"/>
    <col min="8817" max="8817" width="5" style="73" customWidth="1"/>
    <col min="8818" max="8819" width="10.140625" style="73" hidden="1" customWidth="1"/>
    <col min="8820" max="8820" width="5" style="73" customWidth="1"/>
    <col min="8821" max="8827" width="10.140625" style="73" hidden="1" customWidth="1"/>
    <col min="8828" max="8828" width="6.42578125" style="73" customWidth="1"/>
    <col min="8829" max="8829" width="10.140625" style="73" hidden="1" customWidth="1"/>
    <col min="8830" max="8830" width="7.140625" style="73" customWidth="1"/>
    <col min="8831" max="8832" width="10.140625" style="73" hidden="1" customWidth="1"/>
    <col min="8833" max="8833" width="7.140625" style="73" customWidth="1"/>
    <col min="8834" max="8835" width="10.140625" style="73" hidden="1" customWidth="1"/>
    <col min="8836" max="8836" width="7.140625" style="73" customWidth="1"/>
    <col min="8837" max="8844" width="10.140625" style="73" hidden="1" customWidth="1"/>
    <col min="8845" max="8845" width="7.140625" style="73" customWidth="1"/>
    <col min="8846" max="8847" width="10.140625" style="73" hidden="1" customWidth="1"/>
    <col min="8848" max="8848" width="7.140625" style="73" customWidth="1"/>
    <col min="8849" max="8852" width="10.140625" style="73" hidden="1" customWidth="1"/>
    <col min="8853" max="8853" width="6.42578125" style="73" customWidth="1"/>
    <col min="8854" max="8874" width="10.140625" style="73" hidden="1" customWidth="1"/>
    <col min="8875" max="8877" width="6.42578125" style="73" customWidth="1"/>
    <col min="8878" max="8878" width="7.5703125" style="73" customWidth="1"/>
    <col min="8879" max="8879" width="6.85546875" style="73" customWidth="1"/>
    <col min="8880" max="8880" width="6.42578125" style="73" customWidth="1"/>
    <col min="8881" max="8897" width="10.140625" style="73" hidden="1" customWidth="1"/>
    <col min="8898" max="8898" width="6.5703125" style="73" customWidth="1"/>
    <col min="8899" max="8899" width="6.42578125" style="73" customWidth="1"/>
    <col min="8900" max="8901" width="10.140625" style="73" hidden="1" customWidth="1"/>
    <col min="8902" max="8902" width="6.42578125" style="73" customWidth="1"/>
    <col min="8903" max="8904" width="10.140625" style="73" hidden="1" customWidth="1"/>
    <col min="8905" max="8905" width="7.42578125" style="73" customWidth="1"/>
    <col min="8906" max="8906" width="10.140625" style="73" hidden="1" customWidth="1"/>
    <col min="8907" max="8907" width="6.42578125" style="73" customWidth="1"/>
    <col min="8908" max="8908" width="10.140625" style="73" hidden="1" customWidth="1"/>
    <col min="8909" max="8909" width="9" style="73" customWidth="1"/>
    <col min="8910" max="8911" width="10.140625" style="73" hidden="1" customWidth="1"/>
    <col min="8912" max="8912" width="8.5703125" style="73" customWidth="1"/>
    <col min="8913" max="8914" width="10.140625" style="73" hidden="1" customWidth="1"/>
    <col min="8915" max="8915" width="6.42578125" style="73" customWidth="1"/>
    <col min="8916" max="8917" width="10.140625" style="73" hidden="1" customWidth="1"/>
    <col min="8918" max="8918" width="7" style="73" customWidth="1"/>
    <col min="8919" max="8920" width="10.140625" style="73" hidden="1" customWidth="1"/>
    <col min="8921" max="8921" width="7" style="73" customWidth="1"/>
    <col min="8922" max="8923" width="10.140625" style="73" hidden="1" customWidth="1"/>
    <col min="8924" max="8924" width="7.5703125" style="73" customWidth="1"/>
    <col min="8925" max="8926" width="10.140625" style="73" hidden="1" customWidth="1"/>
    <col min="8927" max="8927" width="7" style="73" customWidth="1"/>
    <col min="8928" max="8929" width="10.140625" style="73" hidden="1" customWidth="1"/>
    <col min="8930" max="8930" width="7" style="73" customWidth="1"/>
    <col min="8931" max="8932" width="10.140625" style="73" hidden="1" customWidth="1"/>
    <col min="8933" max="8933" width="7" style="73" customWidth="1"/>
    <col min="8934" max="8934" width="10.140625" style="73" hidden="1" customWidth="1"/>
    <col min="8935" max="8935" width="6.42578125" style="73" customWidth="1"/>
    <col min="8936" max="8947" width="10.140625" style="73" hidden="1" customWidth="1"/>
    <col min="8948" max="8948" width="10.140625" style="73"/>
    <col min="8949" max="8949" width="41.42578125" style="73" customWidth="1"/>
    <col min="8950" max="8950" width="6.42578125" style="73" customWidth="1"/>
    <col min="8951" max="8951" width="14.7109375" style="73" customWidth="1"/>
    <col min="8952" max="8952" width="11.42578125" style="73" customWidth="1"/>
    <col min="8953" max="8953" width="13" style="73" customWidth="1"/>
    <col min="8954" max="8954" width="22" style="73" customWidth="1"/>
    <col min="8955" max="8964" width="9.42578125" style="73" customWidth="1"/>
    <col min="8965" max="8965" width="8.85546875" style="73" customWidth="1"/>
    <col min="8966" max="8966" width="9.42578125" style="73" customWidth="1"/>
    <col min="8967" max="8967" width="10.140625" style="73" customWidth="1"/>
    <col min="8968" max="8968" width="6.42578125" style="73" customWidth="1"/>
    <col min="8969" max="8969" width="6.85546875" style="73" customWidth="1"/>
    <col min="8970" max="8971" width="4.42578125" style="73" customWidth="1"/>
    <col min="8972" max="8972" width="6.28515625" style="73" customWidth="1"/>
    <col min="8973" max="8973" width="7.5703125" style="73" customWidth="1"/>
    <col min="8974" max="8974" width="10.140625" style="73" hidden="1" customWidth="1"/>
    <col min="8975" max="8975" width="11.42578125" style="73" customWidth="1"/>
    <col min="8976" max="8976" width="14" style="73" customWidth="1"/>
    <col min="8977" max="8977" width="43.7109375" style="73" customWidth="1"/>
    <col min="8978" max="8978" width="9.140625" style="73" customWidth="1"/>
    <col min="8979" max="8979" width="24.5703125" style="73" customWidth="1"/>
    <col min="8980" max="8980" width="11.28515625" style="73" customWidth="1"/>
    <col min="8981" max="8981" width="26.140625" style="73" customWidth="1"/>
    <col min="8982" max="8982" width="9.140625" style="73" customWidth="1"/>
    <col min="8983" max="8983" width="18.42578125" style="73" customWidth="1"/>
    <col min="8984" max="8985" width="12.140625" style="73" customWidth="1"/>
    <col min="8986" max="8986" width="14.5703125" style="73" customWidth="1"/>
    <col min="8987" max="8987" width="5" style="73" customWidth="1"/>
    <col min="8988" max="8989" width="10.140625" style="73" hidden="1" customWidth="1"/>
    <col min="8990" max="8990" width="5" style="73" customWidth="1"/>
    <col min="8991" max="8992" width="10.140625" style="73" hidden="1" customWidth="1"/>
    <col min="8993" max="8993" width="5" style="73" customWidth="1"/>
    <col min="8994" max="8995" width="10.140625" style="73" hidden="1" customWidth="1"/>
    <col min="8996" max="8996" width="5" style="73" customWidth="1"/>
    <col min="8997" max="8998" width="10.140625" style="73" hidden="1" customWidth="1"/>
    <col min="8999" max="8999" width="5" style="73" customWidth="1"/>
    <col min="9000" max="9001" width="10.140625" style="73" hidden="1" customWidth="1"/>
    <col min="9002" max="9002" width="5" style="73" customWidth="1"/>
    <col min="9003" max="9013" width="10.140625" style="73" hidden="1" customWidth="1"/>
    <col min="9014" max="9014" width="6.85546875" style="73" customWidth="1"/>
    <col min="9015" max="9016" width="10.140625" style="73" hidden="1" customWidth="1"/>
    <col min="9017" max="9017" width="6.42578125" style="73" customWidth="1"/>
    <col min="9018" max="9019" width="10.140625" style="73" hidden="1" customWidth="1"/>
    <col min="9020" max="9020" width="5.42578125" style="73" customWidth="1"/>
    <col min="9021" max="9022" width="10.140625" style="73" hidden="1" customWidth="1"/>
    <col min="9023" max="9023" width="4.85546875" style="73" customWidth="1"/>
    <col min="9024" max="9031" width="10.140625" style="73" hidden="1" customWidth="1"/>
    <col min="9032" max="9032" width="5.42578125" style="73" customWidth="1"/>
    <col min="9033" max="9037" width="10.140625" style="73" hidden="1" customWidth="1"/>
    <col min="9038" max="9038" width="5.85546875" style="73" customWidth="1"/>
    <col min="9039" max="9040" width="10.140625" style="73" hidden="1" customWidth="1"/>
    <col min="9041" max="9041" width="5.42578125" style="73" customWidth="1"/>
    <col min="9042" max="9043" width="10.140625" style="73" hidden="1" customWidth="1"/>
    <col min="9044" max="9044" width="5.42578125" style="73" customWidth="1"/>
    <col min="9045" max="9046" width="10.140625" style="73" hidden="1" customWidth="1"/>
    <col min="9047" max="9047" width="6" style="73" customWidth="1"/>
    <col min="9048" max="9052" width="10.140625" style="73" hidden="1" customWidth="1"/>
    <col min="9053" max="9053" width="5" style="73" customWidth="1"/>
    <col min="9054" max="9061" width="10.140625" style="73" hidden="1" customWidth="1"/>
    <col min="9062" max="9062" width="5" style="73" customWidth="1"/>
    <col min="9063" max="9063" width="10.140625" style="73" hidden="1" customWidth="1"/>
    <col min="9064" max="9064" width="5" style="73" customWidth="1"/>
    <col min="9065" max="9065" width="9.42578125" style="73" customWidth="1"/>
    <col min="9066" max="9066" width="10.140625" style="73" hidden="1" customWidth="1"/>
    <col min="9067" max="9067" width="5" style="73" customWidth="1"/>
    <col min="9068" max="9069" width="10.140625" style="73" hidden="1" customWidth="1"/>
    <col min="9070" max="9070" width="5" style="73" customWidth="1"/>
    <col min="9071" max="9072" width="10.140625" style="73" hidden="1" customWidth="1"/>
    <col min="9073" max="9073" width="5" style="73" customWidth="1"/>
    <col min="9074" max="9075" width="10.140625" style="73" hidden="1" customWidth="1"/>
    <col min="9076" max="9076" width="5" style="73" customWidth="1"/>
    <col min="9077" max="9083" width="10.140625" style="73" hidden="1" customWidth="1"/>
    <col min="9084" max="9084" width="6.42578125" style="73" customWidth="1"/>
    <col min="9085" max="9085" width="10.140625" style="73" hidden="1" customWidth="1"/>
    <col min="9086" max="9086" width="7.140625" style="73" customWidth="1"/>
    <col min="9087" max="9088" width="10.140625" style="73" hidden="1" customWidth="1"/>
    <col min="9089" max="9089" width="7.140625" style="73" customWidth="1"/>
    <col min="9090" max="9091" width="10.140625" style="73" hidden="1" customWidth="1"/>
    <col min="9092" max="9092" width="7.140625" style="73" customWidth="1"/>
    <col min="9093" max="9100" width="10.140625" style="73" hidden="1" customWidth="1"/>
    <col min="9101" max="9101" width="7.140625" style="73" customWidth="1"/>
    <col min="9102" max="9103" width="10.140625" style="73" hidden="1" customWidth="1"/>
    <col min="9104" max="9104" width="7.140625" style="73" customWidth="1"/>
    <col min="9105" max="9108" width="10.140625" style="73" hidden="1" customWidth="1"/>
    <col min="9109" max="9109" width="6.42578125" style="73" customWidth="1"/>
    <col min="9110" max="9130" width="10.140625" style="73" hidden="1" customWidth="1"/>
    <col min="9131" max="9133" width="6.42578125" style="73" customWidth="1"/>
    <col min="9134" max="9134" width="7.5703125" style="73" customWidth="1"/>
    <col min="9135" max="9135" width="6.85546875" style="73" customWidth="1"/>
    <col min="9136" max="9136" width="6.42578125" style="73" customWidth="1"/>
    <col min="9137" max="9153" width="10.140625" style="73" hidden="1" customWidth="1"/>
    <col min="9154" max="9154" width="6.5703125" style="73" customWidth="1"/>
    <col min="9155" max="9155" width="6.42578125" style="73" customWidth="1"/>
    <col min="9156" max="9157" width="10.140625" style="73" hidden="1" customWidth="1"/>
    <col min="9158" max="9158" width="6.42578125" style="73" customWidth="1"/>
    <col min="9159" max="9160" width="10.140625" style="73" hidden="1" customWidth="1"/>
    <col min="9161" max="9161" width="7.42578125" style="73" customWidth="1"/>
    <col min="9162" max="9162" width="10.140625" style="73" hidden="1" customWidth="1"/>
    <col min="9163" max="9163" width="6.42578125" style="73" customWidth="1"/>
    <col min="9164" max="9164" width="10.140625" style="73" hidden="1" customWidth="1"/>
    <col min="9165" max="9165" width="9" style="73" customWidth="1"/>
    <col min="9166" max="9167" width="10.140625" style="73" hidden="1" customWidth="1"/>
    <col min="9168" max="9168" width="8.5703125" style="73" customWidth="1"/>
    <col min="9169" max="9170" width="10.140625" style="73" hidden="1" customWidth="1"/>
    <col min="9171" max="9171" width="6.42578125" style="73" customWidth="1"/>
    <col min="9172" max="9173" width="10.140625" style="73" hidden="1" customWidth="1"/>
    <col min="9174" max="9174" width="7" style="73" customWidth="1"/>
    <col min="9175" max="9176" width="10.140625" style="73" hidden="1" customWidth="1"/>
    <col min="9177" max="9177" width="7" style="73" customWidth="1"/>
    <col min="9178" max="9179" width="10.140625" style="73" hidden="1" customWidth="1"/>
    <col min="9180" max="9180" width="7.5703125" style="73" customWidth="1"/>
    <col min="9181" max="9182" width="10.140625" style="73" hidden="1" customWidth="1"/>
    <col min="9183" max="9183" width="7" style="73" customWidth="1"/>
    <col min="9184" max="9185" width="10.140625" style="73" hidden="1" customWidth="1"/>
    <col min="9186" max="9186" width="7" style="73" customWidth="1"/>
    <col min="9187" max="9188" width="10.140625" style="73" hidden="1" customWidth="1"/>
    <col min="9189" max="9189" width="7" style="73" customWidth="1"/>
    <col min="9190" max="9190" width="10.140625" style="73" hidden="1" customWidth="1"/>
    <col min="9191" max="9191" width="6.42578125" style="73" customWidth="1"/>
    <col min="9192" max="9203" width="10.140625" style="73" hidden="1" customWidth="1"/>
    <col min="9204" max="9204" width="10.140625" style="73"/>
    <col min="9205" max="9205" width="41.42578125" style="73" customWidth="1"/>
    <col min="9206" max="9206" width="6.42578125" style="73" customWidth="1"/>
    <col min="9207" max="9207" width="14.7109375" style="73" customWidth="1"/>
    <col min="9208" max="9208" width="11.42578125" style="73" customWidth="1"/>
    <col min="9209" max="9209" width="13" style="73" customWidth="1"/>
    <col min="9210" max="9210" width="22" style="73" customWidth="1"/>
    <col min="9211" max="9220" width="9.42578125" style="73" customWidth="1"/>
    <col min="9221" max="9221" width="8.85546875" style="73" customWidth="1"/>
    <col min="9222" max="9222" width="9.42578125" style="73" customWidth="1"/>
    <col min="9223" max="9223" width="10.140625" style="73" customWidth="1"/>
    <col min="9224" max="9224" width="6.42578125" style="73" customWidth="1"/>
    <col min="9225" max="9225" width="6.85546875" style="73" customWidth="1"/>
    <col min="9226" max="9227" width="4.42578125" style="73" customWidth="1"/>
    <col min="9228" max="9228" width="6.28515625" style="73" customWidth="1"/>
    <col min="9229" max="9229" width="7.5703125" style="73" customWidth="1"/>
    <col min="9230" max="9230" width="10.140625" style="73" hidden="1" customWidth="1"/>
    <col min="9231" max="9231" width="11.42578125" style="73" customWidth="1"/>
    <col min="9232" max="9232" width="14" style="73" customWidth="1"/>
    <col min="9233" max="9233" width="43.7109375" style="73" customWidth="1"/>
    <col min="9234" max="9234" width="9.140625" style="73" customWidth="1"/>
    <col min="9235" max="9235" width="24.5703125" style="73" customWidth="1"/>
    <col min="9236" max="9236" width="11.28515625" style="73" customWidth="1"/>
    <col min="9237" max="9237" width="26.140625" style="73" customWidth="1"/>
    <col min="9238" max="9238" width="9.140625" style="73" customWidth="1"/>
    <col min="9239" max="9239" width="18.42578125" style="73" customWidth="1"/>
    <col min="9240" max="9241" width="12.140625" style="73" customWidth="1"/>
    <col min="9242" max="9242" width="14.5703125" style="73" customWidth="1"/>
    <col min="9243" max="9243" width="5" style="73" customWidth="1"/>
    <col min="9244" max="9245" width="10.140625" style="73" hidden="1" customWidth="1"/>
    <col min="9246" max="9246" width="5" style="73" customWidth="1"/>
    <col min="9247" max="9248" width="10.140625" style="73" hidden="1" customWidth="1"/>
    <col min="9249" max="9249" width="5" style="73" customWidth="1"/>
    <col min="9250" max="9251" width="10.140625" style="73" hidden="1" customWidth="1"/>
    <col min="9252" max="9252" width="5" style="73" customWidth="1"/>
    <col min="9253" max="9254" width="10.140625" style="73" hidden="1" customWidth="1"/>
    <col min="9255" max="9255" width="5" style="73" customWidth="1"/>
    <col min="9256" max="9257" width="10.140625" style="73" hidden="1" customWidth="1"/>
    <col min="9258" max="9258" width="5" style="73" customWidth="1"/>
    <col min="9259" max="9269" width="10.140625" style="73" hidden="1" customWidth="1"/>
    <col min="9270" max="9270" width="6.85546875" style="73" customWidth="1"/>
    <col min="9271" max="9272" width="10.140625" style="73" hidden="1" customWidth="1"/>
    <col min="9273" max="9273" width="6.42578125" style="73" customWidth="1"/>
    <col min="9274" max="9275" width="10.140625" style="73" hidden="1" customWidth="1"/>
    <col min="9276" max="9276" width="5.42578125" style="73" customWidth="1"/>
    <col min="9277" max="9278" width="10.140625" style="73" hidden="1" customWidth="1"/>
    <col min="9279" max="9279" width="4.85546875" style="73" customWidth="1"/>
    <col min="9280" max="9287" width="10.140625" style="73" hidden="1" customWidth="1"/>
    <col min="9288" max="9288" width="5.42578125" style="73" customWidth="1"/>
    <col min="9289" max="9293" width="10.140625" style="73" hidden="1" customWidth="1"/>
    <col min="9294" max="9294" width="5.85546875" style="73" customWidth="1"/>
    <col min="9295" max="9296" width="10.140625" style="73" hidden="1" customWidth="1"/>
    <col min="9297" max="9297" width="5.42578125" style="73" customWidth="1"/>
    <col min="9298" max="9299" width="10.140625" style="73" hidden="1" customWidth="1"/>
    <col min="9300" max="9300" width="5.42578125" style="73" customWidth="1"/>
    <col min="9301" max="9302" width="10.140625" style="73" hidden="1" customWidth="1"/>
    <col min="9303" max="9303" width="6" style="73" customWidth="1"/>
    <col min="9304" max="9308" width="10.140625" style="73" hidden="1" customWidth="1"/>
    <col min="9309" max="9309" width="5" style="73" customWidth="1"/>
    <col min="9310" max="9317" width="10.140625" style="73" hidden="1" customWidth="1"/>
    <col min="9318" max="9318" width="5" style="73" customWidth="1"/>
    <col min="9319" max="9319" width="10.140625" style="73" hidden="1" customWidth="1"/>
    <col min="9320" max="9320" width="5" style="73" customWidth="1"/>
    <col min="9321" max="9321" width="9.42578125" style="73" customWidth="1"/>
    <col min="9322" max="9322" width="10.140625" style="73" hidden="1" customWidth="1"/>
    <col min="9323" max="9323" width="5" style="73" customWidth="1"/>
    <col min="9324" max="9325" width="10.140625" style="73" hidden="1" customWidth="1"/>
    <col min="9326" max="9326" width="5" style="73" customWidth="1"/>
    <col min="9327" max="9328" width="10.140625" style="73" hidden="1" customWidth="1"/>
    <col min="9329" max="9329" width="5" style="73" customWidth="1"/>
    <col min="9330" max="9331" width="10.140625" style="73" hidden="1" customWidth="1"/>
    <col min="9332" max="9332" width="5" style="73" customWidth="1"/>
    <col min="9333" max="9339" width="10.140625" style="73" hidden="1" customWidth="1"/>
    <col min="9340" max="9340" width="6.42578125" style="73" customWidth="1"/>
    <col min="9341" max="9341" width="10.140625" style="73" hidden="1" customWidth="1"/>
    <col min="9342" max="9342" width="7.140625" style="73" customWidth="1"/>
    <col min="9343" max="9344" width="10.140625" style="73" hidden="1" customWidth="1"/>
    <col min="9345" max="9345" width="7.140625" style="73" customWidth="1"/>
    <col min="9346" max="9347" width="10.140625" style="73" hidden="1" customWidth="1"/>
    <col min="9348" max="9348" width="7.140625" style="73" customWidth="1"/>
    <col min="9349" max="9356" width="10.140625" style="73" hidden="1" customWidth="1"/>
    <col min="9357" max="9357" width="7.140625" style="73" customWidth="1"/>
    <col min="9358" max="9359" width="10.140625" style="73" hidden="1" customWidth="1"/>
    <col min="9360" max="9360" width="7.140625" style="73" customWidth="1"/>
    <col min="9361" max="9364" width="10.140625" style="73" hidden="1" customWidth="1"/>
    <col min="9365" max="9365" width="6.42578125" style="73" customWidth="1"/>
    <col min="9366" max="9386" width="10.140625" style="73" hidden="1" customWidth="1"/>
    <col min="9387" max="9389" width="6.42578125" style="73" customWidth="1"/>
    <col min="9390" max="9390" width="7.5703125" style="73" customWidth="1"/>
    <col min="9391" max="9391" width="6.85546875" style="73" customWidth="1"/>
    <col min="9392" max="9392" width="6.42578125" style="73" customWidth="1"/>
    <col min="9393" max="9409" width="10.140625" style="73" hidden="1" customWidth="1"/>
    <col min="9410" max="9410" width="6.5703125" style="73" customWidth="1"/>
    <col min="9411" max="9411" width="6.42578125" style="73" customWidth="1"/>
    <col min="9412" max="9413" width="10.140625" style="73" hidden="1" customWidth="1"/>
    <col min="9414" max="9414" width="6.42578125" style="73" customWidth="1"/>
    <col min="9415" max="9416" width="10.140625" style="73" hidden="1" customWidth="1"/>
    <col min="9417" max="9417" width="7.42578125" style="73" customWidth="1"/>
    <col min="9418" max="9418" width="10.140625" style="73" hidden="1" customWidth="1"/>
    <col min="9419" max="9419" width="6.42578125" style="73" customWidth="1"/>
    <col min="9420" max="9420" width="10.140625" style="73" hidden="1" customWidth="1"/>
    <col min="9421" max="9421" width="9" style="73" customWidth="1"/>
    <col min="9422" max="9423" width="10.140625" style="73" hidden="1" customWidth="1"/>
    <col min="9424" max="9424" width="8.5703125" style="73" customWidth="1"/>
    <col min="9425" max="9426" width="10.140625" style="73" hidden="1" customWidth="1"/>
    <col min="9427" max="9427" width="6.42578125" style="73" customWidth="1"/>
    <col min="9428" max="9429" width="10.140625" style="73" hidden="1" customWidth="1"/>
    <col min="9430" max="9430" width="7" style="73" customWidth="1"/>
    <col min="9431" max="9432" width="10.140625" style="73" hidden="1" customWidth="1"/>
    <col min="9433" max="9433" width="7" style="73" customWidth="1"/>
    <col min="9434" max="9435" width="10.140625" style="73" hidden="1" customWidth="1"/>
    <col min="9436" max="9436" width="7.5703125" style="73" customWidth="1"/>
    <col min="9437" max="9438" width="10.140625" style="73" hidden="1" customWidth="1"/>
    <col min="9439" max="9439" width="7" style="73" customWidth="1"/>
    <col min="9440" max="9441" width="10.140625" style="73" hidden="1" customWidth="1"/>
    <col min="9442" max="9442" width="7" style="73" customWidth="1"/>
    <col min="9443" max="9444" width="10.140625" style="73" hidden="1" customWidth="1"/>
    <col min="9445" max="9445" width="7" style="73" customWidth="1"/>
    <col min="9446" max="9446" width="10.140625" style="73" hidden="1" customWidth="1"/>
    <col min="9447" max="9447" width="6.42578125" style="73" customWidth="1"/>
    <col min="9448" max="9459" width="10.140625" style="73" hidden="1" customWidth="1"/>
    <col min="9460" max="9460" width="10.140625" style="73"/>
    <col min="9461" max="9461" width="41.42578125" style="73" customWidth="1"/>
    <col min="9462" max="9462" width="6.42578125" style="73" customWidth="1"/>
    <col min="9463" max="9463" width="14.7109375" style="73" customWidth="1"/>
    <col min="9464" max="9464" width="11.42578125" style="73" customWidth="1"/>
    <col min="9465" max="9465" width="13" style="73" customWidth="1"/>
    <col min="9466" max="9466" width="22" style="73" customWidth="1"/>
    <col min="9467" max="9476" width="9.42578125" style="73" customWidth="1"/>
    <col min="9477" max="9477" width="8.85546875" style="73" customWidth="1"/>
    <col min="9478" max="9478" width="9.42578125" style="73" customWidth="1"/>
    <col min="9479" max="9479" width="10.140625" style="73" customWidth="1"/>
    <col min="9480" max="9480" width="6.42578125" style="73" customWidth="1"/>
    <col min="9481" max="9481" width="6.85546875" style="73" customWidth="1"/>
    <col min="9482" max="9483" width="4.42578125" style="73" customWidth="1"/>
    <col min="9484" max="9484" width="6.28515625" style="73" customWidth="1"/>
    <col min="9485" max="9485" width="7.5703125" style="73" customWidth="1"/>
    <col min="9486" max="9486" width="10.140625" style="73" hidden="1" customWidth="1"/>
    <col min="9487" max="9487" width="11.42578125" style="73" customWidth="1"/>
    <col min="9488" max="9488" width="14" style="73" customWidth="1"/>
    <col min="9489" max="9489" width="43.7109375" style="73" customWidth="1"/>
    <col min="9490" max="9490" width="9.140625" style="73" customWidth="1"/>
    <col min="9491" max="9491" width="24.5703125" style="73" customWidth="1"/>
    <col min="9492" max="9492" width="11.28515625" style="73" customWidth="1"/>
    <col min="9493" max="9493" width="26.140625" style="73" customWidth="1"/>
    <col min="9494" max="9494" width="9.140625" style="73" customWidth="1"/>
    <col min="9495" max="9495" width="18.42578125" style="73" customWidth="1"/>
    <col min="9496" max="9497" width="12.140625" style="73" customWidth="1"/>
    <col min="9498" max="9498" width="14.5703125" style="73" customWidth="1"/>
    <col min="9499" max="9499" width="5" style="73" customWidth="1"/>
    <col min="9500" max="9501" width="10.140625" style="73" hidden="1" customWidth="1"/>
    <col min="9502" max="9502" width="5" style="73" customWidth="1"/>
    <col min="9503" max="9504" width="10.140625" style="73" hidden="1" customWidth="1"/>
    <col min="9505" max="9505" width="5" style="73" customWidth="1"/>
    <col min="9506" max="9507" width="10.140625" style="73" hidden="1" customWidth="1"/>
    <col min="9508" max="9508" width="5" style="73" customWidth="1"/>
    <col min="9509" max="9510" width="10.140625" style="73" hidden="1" customWidth="1"/>
    <col min="9511" max="9511" width="5" style="73" customWidth="1"/>
    <col min="9512" max="9513" width="10.140625" style="73" hidden="1" customWidth="1"/>
    <col min="9514" max="9514" width="5" style="73" customWidth="1"/>
    <col min="9515" max="9525" width="10.140625" style="73" hidden="1" customWidth="1"/>
    <col min="9526" max="9526" width="6.85546875" style="73" customWidth="1"/>
    <col min="9527" max="9528" width="10.140625" style="73" hidden="1" customWidth="1"/>
    <col min="9529" max="9529" width="6.42578125" style="73" customWidth="1"/>
    <col min="9530" max="9531" width="10.140625" style="73" hidden="1" customWidth="1"/>
    <col min="9532" max="9532" width="5.42578125" style="73" customWidth="1"/>
    <col min="9533" max="9534" width="10.140625" style="73" hidden="1" customWidth="1"/>
    <col min="9535" max="9535" width="4.85546875" style="73" customWidth="1"/>
    <col min="9536" max="9543" width="10.140625" style="73" hidden="1" customWidth="1"/>
    <col min="9544" max="9544" width="5.42578125" style="73" customWidth="1"/>
    <col min="9545" max="9549" width="10.140625" style="73" hidden="1" customWidth="1"/>
    <col min="9550" max="9550" width="5.85546875" style="73" customWidth="1"/>
    <col min="9551" max="9552" width="10.140625" style="73" hidden="1" customWidth="1"/>
    <col min="9553" max="9553" width="5.42578125" style="73" customWidth="1"/>
    <col min="9554" max="9555" width="10.140625" style="73" hidden="1" customWidth="1"/>
    <col min="9556" max="9556" width="5.42578125" style="73" customWidth="1"/>
    <col min="9557" max="9558" width="10.140625" style="73" hidden="1" customWidth="1"/>
    <col min="9559" max="9559" width="6" style="73" customWidth="1"/>
    <col min="9560" max="9564" width="10.140625" style="73" hidden="1" customWidth="1"/>
    <col min="9565" max="9565" width="5" style="73" customWidth="1"/>
    <col min="9566" max="9573" width="10.140625" style="73" hidden="1" customWidth="1"/>
    <col min="9574" max="9574" width="5" style="73" customWidth="1"/>
    <col min="9575" max="9575" width="10.140625" style="73" hidden="1" customWidth="1"/>
    <col min="9576" max="9576" width="5" style="73" customWidth="1"/>
    <col min="9577" max="9577" width="9.42578125" style="73" customWidth="1"/>
    <col min="9578" max="9578" width="10.140625" style="73" hidden="1" customWidth="1"/>
    <col min="9579" max="9579" width="5" style="73" customWidth="1"/>
    <col min="9580" max="9581" width="10.140625" style="73" hidden="1" customWidth="1"/>
    <col min="9582" max="9582" width="5" style="73" customWidth="1"/>
    <col min="9583" max="9584" width="10.140625" style="73" hidden="1" customWidth="1"/>
    <col min="9585" max="9585" width="5" style="73" customWidth="1"/>
    <col min="9586" max="9587" width="10.140625" style="73" hidden="1" customWidth="1"/>
    <col min="9588" max="9588" width="5" style="73" customWidth="1"/>
    <col min="9589" max="9595" width="10.140625" style="73" hidden="1" customWidth="1"/>
    <col min="9596" max="9596" width="6.42578125" style="73" customWidth="1"/>
    <col min="9597" max="9597" width="10.140625" style="73" hidden="1" customWidth="1"/>
    <col min="9598" max="9598" width="7.140625" style="73" customWidth="1"/>
    <col min="9599" max="9600" width="10.140625" style="73" hidden="1" customWidth="1"/>
    <col min="9601" max="9601" width="7.140625" style="73" customWidth="1"/>
    <col min="9602" max="9603" width="10.140625" style="73" hidden="1" customWidth="1"/>
    <col min="9604" max="9604" width="7.140625" style="73" customWidth="1"/>
    <col min="9605" max="9612" width="10.140625" style="73" hidden="1" customWidth="1"/>
    <col min="9613" max="9613" width="7.140625" style="73" customWidth="1"/>
    <col min="9614" max="9615" width="10.140625" style="73" hidden="1" customWidth="1"/>
    <col min="9616" max="9616" width="7.140625" style="73" customWidth="1"/>
    <col min="9617" max="9620" width="10.140625" style="73" hidden="1" customWidth="1"/>
    <col min="9621" max="9621" width="6.42578125" style="73" customWidth="1"/>
    <col min="9622" max="9642" width="10.140625" style="73" hidden="1" customWidth="1"/>
    <col min="9643" max="9645" width="6.42578125" style="73" customWidth="1"/>
    <col min="9646" max="9646" width="7.5703125" style="73" customWidth="1"/>
    <col min="9647" max="9647" width="6.85546875" style="73" customWidth="1"/>
    <col min="9648" max="9648" width="6.42578125" style="73" customWidth="1"/>
    <col min="9649" max="9665" width="10.140625" style="73" hidden="1" customWidth="1"/>
    <col min="9666" max="9666" width="6.5703125" style="73" customWidth="1"/>
    <col min="9667" max="9667" width="6.42578125" style="73" customWidth="1"/>
    <col min="9668" max="9669" width="10.140625" style="73" hidden="1" customWidth="1"/>
    <col min="9670" max="9670" width="6.42578125" style="73" customWidth="1"/>
    <col min="9671" max="9672" width="10.140625" style="73" hidden="1" customWidth="1"/>
    <col min="9673" max="9673" width="7.42578125" style="73" customWidth="1"/>
    <col min="9674" max="9674" width="10.140625" style="73" hidden="1" customWidth="1"/>
    <col min="9675" max="9675" width="6.42578125" style="73" customWidth="1"/>
    <col min="9676" max="9676" width="10.140625" style="73" hidden="1" customWidth="1"/>
    <col min="9677" max="9677" width="9" style="73" customWidth="1"/>
    <col min="9678" max="9679" width="10.140625" style="73" hidden="1" customWidth="1"/>
    <col min="9680" max="9680" width="8.5703125" style="73" customWidth="1"/>
    <col min="9681" max="9682" width="10.140625" style="73" hidden="1" customWidth="1"/>
    <col min="9683" max="9683" width="6.42578125" style="73" customWidth="1"/>
    <col min="9684" max="9685" width="10.140625" style="73" hidden="1" customWidth="1"/>
    <col min="9686" max="9686" width="7" style="73" customWidth="1"/>
    <col min="9687" max="9688" width="10.140625" style="73" hidden="1" customWidth="1"/>
    <col min="9689" max="9689" width="7" style="73" customWidth="1"/>
    <col min="9690" max="9691" width="10.140625" style="73" hidden="1" customWidth="1"/>
    <col min="9692" max="9692" width="7.5703125" style="73" customWidth="1"/>
    <col min="9693" max="9694" width="10.140625" style="73" hidden="1" customWidth="1"/>
    <col min="9695" max="9695" width="7" style="73" customWidth="1"/>
    <col min="9696" max="9697" width="10.140625" style="73" hidden="1" customWidth="1"/>
    <col min="9698" max="9698" width="7" style="73" customWidth="1"/>
    <col min="9699" max="9700" width="10.140625" style="73" hidden="1" customWidth="1"/>
    <col min="9701" max="9701" width="7" style="73" customWidth="1"/>
    <col min="9702" max="9702" width="10.140625" style="73" hidden="1" customWidth="1"/>
    <col min="9703" max="9703" width="6.42578125" style="73" customWidth="1"/>
    <col min="9704" max="9715" width="10.140625" style="73" hidden="1" customWidth="1"/>
    <col min="9716" max="9716" width="10.140625" style="73"/>
    <col min="9717" max="9717" width="41.42578125" style="73" customWidth="1"/>
    <col min="9718" max="9718" width="6.42578125" style="73" customWidth="1"/>
    <col min="9719" max="9719" width="14.7109375" style="73" customWidth="1"/>
    <col min="9720" max="9720" width="11.42578125" style="73" customWidth="1"/>
    <col min="9721" max="9721" width="13" style="73" customWidth="1"/>
    <col min="9722" max="9722" width="22" style="73" customWidth="1"/>
    <col min="9723" max="9732" width="9.42578125" style="73" customWidth="1"/>
    <col min="9733" max="9733" width="8.85546875" style="73" customWidth="1"/>
    <col min="9734" max="9734" width="9.42578125" style="73" customWidth="1"/>
    <col min="9735" max="9735" width="10.140625" style="73" customWidth="1"/>
    <col min="9736" max="9736" width="6.42578125" style="73" customWidth="1"/>
    <col min="9737" max="9737" width="6.85546875" style="73" customWidth="1"/>
    <col min="9738" max="9739" width="4.42578125" style="73" customWidth="1"/>
    <col min="9740" max="9740" width="6.28515625" style="73" customWidth="1"/>
    <col min="9741" max="9741" width="7.5703125" style="73" customWidth="1"/>
    <col min="9742" max="9742" width="10.140625" style="73" hidden="1" customWidth="1"/>
    <col min="9743" max="9743" width="11.42578125" style="73" customWidth="1"/>
    <col min="9744" max="9744" width="14" style="73" customWidth="1"/>
    <col min="9745" max="9745" width="43.7109375" style="73" customWidth="1"/>
    <col min="9746" max="9746" width="9.140625" style="73" customWidth="1"/>
    <col min="9747" max="9747" width="24.5703125" style="73" customWidth="1"/>
    <col min="9748" max="9748" width="11.28515625" style="73" customWidth="1"/>
    <col min="9749" max="9749" width="26.140625" style="73" customWidth="1"/>
    <col min="9750" max="9750" width="9.140625" style="73" customWidth="1"/>
    <col min="9751" max="9751" width="18.42578125" style="73" customWidth="1"/>
    <col min="9752" max="9753" width="12.140625" style="73" customWidth="1"/>
    <col min="9754" max="9754" width="14.5703125" style="73" customWidth="1"/>
    <col min="9755" max="9755" width="5" style="73" customWidth="1"/>
    <col min="9756" max="9757" width="10.140625" style="73" hidden="1" customWidth="1"/>
    <col min="9758" max="9758" width="5" style="73" customWidth="1"/>
    <col min="9759" max="9760" width="10.140625" style="73" hidden="1" customWidth="1"/>
    <col min="9761" max="9761" width="5" style="73" customWidth="1"/>
    <col min="9762" max="9763" width="10.140625" style="73" hidden="1" customWidth="1"/>
    <col min="9764" max="9764" width="5" style="73" customWidth="1"/>
    <col min="9765" max="9766" width="10.140625" style="73" hidden="1" customWidth="1"/>
    <col min="9767" max="9767" width="5" style="73" customWidth="1"/>
    <col min="9768" max="9769" width="10.140625" style="73" hidden="1" customWidth="1"/>
    <col min="9770" max="9770" width="5" style="73" customWidth="1"/>
    <col min="9771" max="9781" width="10.140625" style="73" hidden="1" customWidth="1"/>
    <col min="9782" max="9782" width="6.85546875" style="73" customWidth="1"/>
    <col min="9783" max="9784" width="10.140625" style="73" hidden="1" customWidth="1"/>
    <col min="9785" max="9785" width="6.42578125" style="73" customWidth="1"/>
    <col min="9786" max="9787" width="10.140625" style="73" hidden="1" customWidth="1"/>
    <col min="9788" max="9788" width="5.42578125" style="73" customWidth="1"/>
    <col min="9789" max="9790" width="10.140625" style="73" hidden="1" customWidth="1"/>
    <col min="9791" max="9791" width="4.85546875" style="73" customWidth="1"/>
    <col min="9792" max="9799" width="10.140625" style="73" hidden="1" customWidth="1"/>
    <col min="9800" max="9800" width="5.42578125" style="73" customWidth="1"/>
    <col min="9801" max="9805" width="10.140625" style="73" hidden="1" customWidth="1"/>
    <col min="9806" max="9806" width="5.85546875" style="73" customWidth="1"/>
    <col min="9807" max="9808" width="10.140625" style="73" hidden="1" customWidth="1"/>
    <col min="9809" max="9809" width="5.42578125" style="73" customWidth="1"/>
    <col min="9810" max="9811" width="10.140625" style="73" hidden="1" customWidth="1"/>
    <col min="9812" max="9812" width="5.42578125" style="73" customWidth="1"/>
    <col min="9813" max="9814" width="10.140625" style="73" hidden="1" customWidth="1"/>
    <col min="9815" max="9815" width="6" style="73" customWidth="1"/>
    <col min="9816" max="9820" width="10.140625" style="73" hidden="1" customWidth="1"/>
    <col min="9821" max="9821" width="5" style="73" customWidth="1"/>
    <col min="9822" max="9829" width="10.140625" style="73" hidden="1" customWidth="1"/>
    <col min="9830" max="9830" width="5" style="73" customWidth="1"/>
    <col min="9831" max="9831" width="10.140625" style="73" hidden="1" customWidth="1"/>
    <col min="9832" max="9832" width="5" style="73" customWidth="1"/>
    <col min="9833" max="9833" width="9.42578125" style="73" customWidth="1"/>
    <col min="9834" max="9834" width="10.140625" style="73" hidden="1" customWidth="1"/>
    <col min="9835" max="9835" width="5" style="73" customWidth="1"/>
    <col min="9836" max="9837" width="10.140625" style="73" hidden="1" customWidth="1"/>
    <col min="9838" max="9838" width="5" style="73" customWidth="1"/>
    <col min="9839" max="9840" width="10.140625" style="73" hidden="1" customWidth="1"/>
    <col min="9841" max="9841" width="5" style="73" customWidth="1"/>
    <col min="9842" max="9843" width="10.140625" style="73" hidden="1" customWidth="1"/>
    <col min="9844" max="9844" width="5" style="73" customWidth="1"/>
    <col min="9845" max="9851" width="10.140625" style="73" hidden="1" customWidth="1"/>
    <col min="9852" max="9852" width="6.42578125" style="73" customWidth="1"/>
    <col min="9853" max="9853" width="10.140625" style="73" hidden="1" customWidth="1"/>
    <col min="9854" max="9854" width="7.140625" style="73" customWidth="1"/>
    <col min="9855" max="9856" width="10.140625" style="73" hidden="1" customWidth="1"/>
    <col min="9857" max="9857" width="7.140625" style="73" customWidth="1"/>
    <col min="9858" max="9859" width="10.140625" style="73" hidden="1" customWidth="1"/>
    <col min="9860" max="9860" width="7.140625" style="73" customWidth="1"/>
    <col min="9861" max="9868" width="10.140625" style="73" hidden="1" customWidth="1"/>
    <col min="9869" max="9869" width="7.140625" style="73" customWidth="1"/>
    <col min="9870" max="9871" width="10.140625" style="73" hidden="1" customWidth="1"/>
    <col min="9872" max="9872" width="7.140625" style="73" customWidth="1"/>
    <col min="9873" max="9876" width="10.140625" style="73" hidden="1" customWidth="1"/>
    <col min="9877" max="9877" width="6.42578125" style="73" customWidth="1"/>
    <col min="9878" max="9898" width="10.140625" style="73" hidden="1" customWidth="1"/>
    <col min="9899" max="9901" width="6.42578125" style="73" customWidth="1"/>
    <col min="9902" max="9902" width="7.5703125" style="73" customWidth="1"/>
    <col min="9903" max="9903" width="6.85546875" style="73" customWidth="1"/>
    <col min="9904" max="9904" width="6.42578125" style="73" customWidth="1"/>
    <col min="9905" max="9921" width="10.140625" style="73" hidden="1" customWidth="1"/>
    <col min="9922" max="9922" width="6.5703125" style="73" customWidth="1"/>
    <col min="9923" max="9923" width="6.42578125" style="73" customWidth="1"/>
    <col min="9924" max="9925" width="10.140625" style="73" hidden="1" customWidth="1"/>
    <col min="9926" max="9926" width="6.42578125" style="73" customWidth="1"/>
    <col min="9927" max="9928" width="10.140625" style="73" hidden="1" customWidth="1"/>
    <col min="9929" max="9929" width="7.42578125" style="73" customWidth="1"/>
    <col min="9930" max="9930" width="10.140625" style="73" hidden="1" customWidth="1"/>
    <col min="9931" max="9931" width="6.42578125" style="73" customWidth="1"/>
    <col min="9932" max="9932" width="10.140625" style="73" hidden="1" customWidth="1"/>
    <col min="9933" max="9933" width="9" style="73" customWidth="1"/>
    <col min="9934" max="9935" width="10.140625" style="73" hidden="1" customWidth="1"/>
    <col min="9936" max="9936" width="8.5703125" style="73" customWidth="1"/>
    <col min="9937" max="9938" width="10.140625" style="73" hidden="1" customWidth="1"/>
    <col min="9939" max="9939" width="6.42578125" style="73" customWidth="1"/>
    <col min="9940" max="9941" width="10.140625" style="73" hidden="1" customWidth="1"/>
    <col min="9942" max="9942" width="7" style="73" customWidth="1"/>
    <col min="9943" max="9944" width="10.140625" style="73" hidden="1" customWidth="1"/>
    <col min="9945" max="9945" width="7" style="73" customWidth="1"/>
    <col min="9946" max="9947" width="10.140625" style="73" hidden="1" customWidth="1"/>
    <col min="9948" max="9948" width="7.5703125" style="73" customWidth="1"/>
    <col min="9949" max="9950" width="10.140625" style="73" hidden="1" customWidth="1"/>
    <col min="9951" max="9951" width="7" style="73" customWidth="1"/>
    <col min="9952" max="9953" width="10.140625" style="73" hidden="1" customWidth="1"/>
    <col min="9954" max="9954" width="7" style="73" customWidth="1"/>
    <col min="9955" max="9956" width="10.140625" style="73" hidden="1" customWidth="1"/>
    <col min="9957" max="9957" width="7" style="73" customWidth="1"/>
    <col min="9958" max="9958" width="10.140625" style="73" hidden="1" customWidth="1"/>
    <col min="9959" max="9959" width="6.42578125" style="73" customWidth="1"/>
    <col min="9960" max="9971" width="10.140625" style="73" hidden="1" customWidth="1"/>
    <col min="9972" max="9972" width="10.140625" style="73"/>
    <col min="9973" max="9973" width="41.42578125" style="73" customWidth="1"/>
    <col min="9974" max="9974" width="6.42578125" style="73" customWidth="1"/>
    <col min="9975" max="9975" width="14.7109375" style="73" customWidth="1"/>
    <col min="9976" max="9976" width="11.42578125" style="73" customWidth="1"/>
    <col min="9977" max="9977" width="13" style="73" customWidth="1"/>
    <col min="9978" max="9978" width="22" style="73" customWidth="1"/>
    <col min="9979" max="9988" width="9.42578125" style="73" customWidth="1"/>
    <col min="9989" max="9989" width="8.85546875" style="73" customWidth="1"/>
    <col min="9990" max="9990" width="9.42578125" style="73" customWidth="1"/>
    <col min="9991" max="9991" width="10.140625" style="73" customWidth="1"/>
    <col min="9992" max="9992" width="6.42578125" style="73" customWidth="1"/>
    <col min="9993" max="9993" width="6.85546875" style="73" customWidth="1"/>
    <col min="9994" max="9995" width="4.42578125" style="73" customWidth="1"/>
    <col min="9996" max="9996" width="6.28515625" style="73" customWidth="1"/>
    <col min="9997" max="9997" width="7.5703125" style="73" customWidth="1"/>
    <col min="9998" max="9998" width="10.140625" style="73" hidden="1" customWidth="1"/>
    <col min="9999" max="9999" width="11.42578125" style="73" customWidth="1"/>
    <col min="10000" max="10000" width="14" style="73" customWidth="1"/>
    <col min="10001" max="10001" width="43.7109375" style="73" customWidth="1"/>
    <col min="10002" max="10002" width="9.140625" style="73" customWidth="1"/>
    <col min="10003" max="10003" width="24.5703125" style="73" customWidth="1"/>
    <col min="10004" max="10004" width="11.28515625" style="73" customWidth="1"/>
    <col min="10005" max="10005" width="26.140625" style="73" customWidth="1"/>
    <col min="10006" max="10006" width="9.140625" style="73" customWidth="1"/>
    <col min="10007" max="10007" width="18.42578125" style="73" customWidth="1"/>
    <col min="10008" max="10009" width="12.140625" style="73" customWidth="1"/>
    <col min="10010" max="10010" width="14.5703125" style="73" customWidth="1"/>
    <col min="10011" max="10011" width="5" style="73" customWidth="1"/>
    <col min="10012" max="10013" width="10.140625" style="73" hidden="1" customWidth="1"/>
    <col min="10014" max="10014" width="5" style="73" customWidth="1"/>
    <col min="10015" max="10016" width="10.140625" style="73" hidden="1" customWidth="1"/>
    <col min="10017" max="10017" width="5" style="73" customWidth="1"/>
    <col min="10018" max="10019" width="10.140625" style="73" hidden="1" customWidth="1"/>
    <col min="10020" max="10020" width="5" style="73" customWidth="1"/>
    <col min="10021" max="10022" width="10.140625" style="73" hidden="1" customWidth="1"/>
    <col min="10023" max="10023" width="5" style="73" customWidth="1"/>
    <col min="10024" max="10025" width="10.140625" style="73" hidden="1" customWidth="1"/>
    <col min="10026" max="10026" width="5" style="73" customWidth="1"/>
    <col min="10027" max="10037" width="10.140625" style="73" hidden="1" customWidth="1"/>
    <col min="10038" max="10038" width="6.85546875" style="73" customWidth="1"/>
    <col min="10039" max="10040" width="10.140625" style="73" hidden="1" customWidth="1"/>
    <col min="10041" max="10041" width="6.42578125" style="73" customWidth="1"/>
    <col min="10042" max="10043" width="10.140625" style="73" hidden="1" customWidth="1"/>
    <col min="10044" max="10044" width="5.42578125" style="73" customWidth="1"/>
    <col min="10045" max="10046" width="10.140625" style="73" hidden="1" customWidth="1"/>
    <col min="10047" max="10047" width="4.85546875" style="73" customWidth="1"/>
    <col min="10048" max="10055" width="10.140625" style="73" hidden="1" customWidth="1"/>
    <col min="10056" max="10056" width="5.42578125" style="73" customWidth="1"/>
    <col min="10057" max="10061" width="10.140625" style="73" hidden="1" customWidth="1"/>
    <col min="10062" max="10062" width="5.85546875" style="73" customWidth="1"/>
    <col min="10063" max="10064" width="10.140625" style="73" hidden="1" customWidth="1"/>
    <col min="10065" max="10065" width="5.42578125" style="73" customWidth="1"/>
    <col min="10066" max="10067" width="10.140625" style="73" hidden="1" customWidth="1"/>
    <col min="10068" max="10068" width="5.42578125" style="73" customWidth="1"/>
    <col min="10069" max="10070" width="10.140625" style="73" hidden="1" customWidth="1"/>
    <col min="10071" max="10071" width="6" style="73" customWidth="1"/>
    <col min="10072" max="10076" width="10.140625" style="73" hidden="1" customWidth="1"/>
    <col min="10077" max="10077" width="5" style="73" customWidth="1"/>
    <col min="10078" max="10085" width="10.140625" style="73" hidden="1" customWidth="1"/>
    <col min="10086" max="10086" width="5" style="73" customWidth="1"/>
    <col min="10087" max="10087" width="10.140625" style="73" hidden="1" customWidth="1"/>
    <col min="10088" max="10088" width="5" style="73" customWidth="1"/>
    <col min="10089" max="10089" width="9.42578125" style="73" customWidth="1"/>
    <col min="10090" max="10090" width="10.140625" style="73" hidden="1" customWidth="1"/>
    <col min="10091" max="10091" width="5" style="73" customWidth="1"/>
    <col min="10092" max="10093" width="10.140625" style="73" hidden="1" customWidth="1"/>
    <col min="10094" max="10094" width="5" style="73" customWidth="1"/>
    <col min="10095" max="10096" width="10.140625" style="73" hidden="1" customWidth="1"/>
    <col min="10097" max="10097" width="5" style="73" customWidth="1"/>
    <col min="10098" max="10099" width="10.140625" style="73" hidden="1" customWidth="1"/>
    <col min="10100" max="10100" width="5" style="73" customWidth="1"/>
    <col min="10101" max="10107" width="10.140625" style="73" hidden="1" customWidth="1"/>
    <col min="10108" max="10108" width="6.42578125" style="73" customWidth="1"/>
    <col min="10109" max="10109" width="10.140625" style="73" hidden="1" customWidth="1"/>
    <col min="10110" max="10110" width="7.140625" style="73" customWidth="1"/>
    <col min="10111" max="10112" width="10.140625" style="73" hidden="1" customWidth="1"/>
    <col min="10113" max="10113" width="7.140625" style="73" customWidth="1"/>
    <col min="10114" max="10115" width="10.140625" style="73" hidden="1" customWidth="1"/>
    <col min="10116" max="10116" width="7.140625" style="73" customWidth="1"/>
    <col min="10117" max="10124" width="10.140625" style="73" hidden="1" customWidth="1"/>
    <col min="10125" max="10125" width="7.140625" style="73" customWidth="1"/>
    <col min="10126" max="10127" width="10.140625" style="73" hidden="1" customWidth="1"/>
    <col min="10128" max="10128" width="7.140625" style="73" customWidth="1"/>
    <col min="10129" max="10132" width="10.140625" style="73" hidden="1" customWidth="1"/>
    <col min="10133" max="10133" width="6.42578125" style="73" customWidth="1"/>
    <col min="10134" max="10154" width="10.140625" style="73" hidden="1" customWidth="1"/>
    <col min="10155" max="10157" width="6.42578125" style="73" customWidth="1"/>
    <col min="10158" max="10158" width="7.5703125" style="73" customWidth="1"/>
    <col min="10159" max="10159" width="6.85546875" style="73" customWidth="1"/>
    <col min="10160" max="10160" width="6.42578125" style="73" customWidth="1"/>
    <col min="10161" max="10177" width="10.140625" style="73" hidden="1" customWidth="1"/>
    <col min="10178" max="10178" width="6.5703125" style="73" customWidth="1"/>
    <col min="10179" max="10179" width="6.42578125" style="73" customWidth="1"/>
    <col min="10180" max="10181" width="10.140625" style="73" hidden="1" customWidth="1"/>
    <col min="10182" max="10182" width="6.42578125" style="73" customWidth="1"/>
    <col min="10183" max="10184" width="10.140625" style="73" hidden="1" customWidth="1"/>
    <col min="10185" max="10185" width="7.42578125" style="73" customWidth="1"/>
    <col min="10186" max="10186" width="10.140625" style="73" hidden="1" customWidth="1"/>
    <col min="10187" max="10187" width="6.42578125" style="73" customWidth="1"/>
    <col min="10188" max="10188" width="10.140625" style="73" hidden="1" customWidth="1"/>
    <col min="10189" max="10189" width="9" style="73" customWidth="1"/>
    <col min="10190" max="10191" width="10.140625" style="73" hidden="1" customWidth="1"/>
    <col min="10192" max="10192" width="8.5703125" style="73" customWidth="1"/>
    <col min="10193" max="10194" width="10.140625" style="73" hidden="1" customWidth="1"/>
    <col min="10195" max="10195" width="6.42578125" style="73" customWidth="1"/>
    <col min="10196" max="10197" width="10.140625" style="73" hidden="1" customWidth="1"/>
    <col min="10198" max="10198" width="7" style="73" customWidth="1"/>
    <col min="10199" max="10200" width="10.140625" style="73" hidden="1" customWidth="1"/>
    <col min="10201" max="10201" width="7" style="73" customWidth="1"/>
    <col min="10202" max="10203" width="10.140625" style="73" hidden="1" customWidth="1"/>
    <col min="10204" max="10204" width="7.5703125" style="73" customWidth="1"/>
    <col min="10205" max="10206" width="10.140625" style="73" hidden="1" customWidth="1"/>
    <col min="10207" max="10207" width="7" style="73" customWidth="1"/>
    <col min="10208" max="10209" width="10.140625" style="73" hidden="1" customWidth="1"/>
    <col min="10210" max="10210" width="7" style="73" customWidth="1"/>
    <col min="10211" max="10212" width="10.140625" style="73" hidden="1" customWidth="1"/>
    <col min="10213" max="10213" width="7" style="73" customWidth="1"/>
    <col min="10214" max="10214" width="10.140625" style="73" hidden="1" customWidth="1"/>
    <col min="10215" max="10215" width="6.42578125" style="73" customWidth="1"/>
    <col min="10216" max="10227" width="10.140625" style="73" hidden="1" customWidth="1"/>
    <col min="10228" max="10228" width="10.140625" style="73"/>
    <col min="10229" max="10229" width="41.42578125" style="73" customWidth="1"/>
    <col min="10230" max="10230" width="6.42578125" style="73" customWidth="1"/>
    <col min="10231" max="10231" width="14.7109375" style="73" customWidth="1"/>
    <col min="10232" max="10232" width="11.42578125" style="73" customWidth="1"/>
    <col min="10233" max="10233" width="13" style="73" customWidth="1"/>
    <col min="10234" max="10234" width="22" style="73" customWidth="1"/>
    <col min="10235" max="10244" width="9.42578125" style="73" customWidth="1"/>
    <col min="10245" max="10245" width="8.85546875" style="73" customWidth="1"/>
    <col min="10246" max="10246" width="9.42578125" style="73" customWidth="1"/>
    <col min="10247" max="10247" width="10.140625" style="73" customWidth="1"/>
    <col min="10248" max="10248" width="6.42578125" style="73" customWidth="1"/>
    <col min="10249" max="10249" width="6.85546875" style="73" customWidth="1"/>
    <col min="10250" max="10251" width="4.42578125" style="73" customWidth="1"/>
    <col min="10252" max="10252" width="6.28515625" style="73" customWidth="1"/>
    <col min="10253" max="10253" width="7.5703125" style="73" customWidth="1"/>
    <col min="10254" max="10254" width="10.140625" style="73" hidden="1" customWidth="1"/>
    <col min="10255" max="10255" width="11.42578125" style="73" customWidth="1"/>
    <col min="10256" max="10256" width="14" style="73" customWidth="1"/>
    <col min="10257" max="10257" width="43.7109375" style="73" customWidth="1"/>
    <col min="10258" max="10258" width="9.140625" style="73" customWidth="1"/>
    <col min="10259" max="10259" width="24.5703125" style="73" customWidth="1"/>
    <col min="10260" max="10260" width="11.28515625" style="73" customWidth="1"/>
    <col min="10261" max="10261" width="26.140625" style="73" customWidth="1"/>
    <col min="10262" max="10262" width="9.140625" style="73" customWidth="1"/>
    <col min="10263" max="10263" width="18.42578125" style="73" customWidth="1"/>
    <col min="10264" max="10265" width="12.140625" style="73" customWidth="1"/>
    <col min="10266" max="10266" width="14.5703125" style="73" customWidth="1"/>
    <col min="10267" max="10267" width="5" style="73" customWidth="1"/>
    <col min="10268" max="10269" width="10.140625" style="73" hidden="1" customWidth="1"/>
    <col min="10270" max="10270" width="5" style="73" customWidth="1"/>
    <col min="10271" max="10272" width="10.140625" style="73" hidden="1" customWidth="1"/>
    <col min="10273" max="10273" width="5" style="73" customWidth="1"/>
    <col min="10274" max="10275" width="10.140625" style="73" hidden="1" customWidth="1"/>
    <col min="10276" max="10276" width="5" style="73" customWidth="1"/>
    <col min="10277" max="10278" width="10.140625" style="73" hidden="1" customWidth="1"/>
    <col min="10279" max="10279" width="5" style="73" customWidth="1"/>
    <col min="10280" max="10281" width="10.140625" style="73" hidden="1" customWidth="1"/>
    <col min="10282" max="10282" width="5" style="73" customWidth="1"/>
    <col min="10283" max="10293" width="10.140625" style="73" hidden="1" customWidth="1"/>
    <col min="10294" max="10294" width="6.85546875" style="73" customWidth="1"/>
    <col min="10295" max="10296" width="10.140625" style="73" hidden="1" customWidth="1"/>
    <col min="10297" max="10297" width="6.42578125" style="73" customWidth="1"/>
    <col min="10298" max="10299" width="10.140625" style="73" hidden="1" customWidth="1"/>
    <col min="10300" max="10300" width="5.42578125" style="73" customWidth="1"/>
    <col min="10301" max="10302" width="10.140625" style="73" hidden="1" customWidth="1"/>
    <col min="10303" max="10303" width="4.85546875" style="73" customWidth="1"/>
    <col min="10304" max="10311" width="10.140625" style="73" hidden="1" customWidth="1"/>
    <col min="10312" max="10312" width="5.42578125" style="73" customWidth="1"/>
    <col min="10313" max="10317" width="10.140625" style="73" hidden="1" customWidth="1"/>
    <col min="10318" max="10318" width="5.85546875" style="73" customWidth="1"/>
    <col min="10319" max="10320" width="10.140625" style="73" hidden="1" customWidth="1"/>
    <col min="10321" max="10321" width="5.42578125" style="73" customWidth="1"/>
    <col min="10322" max="10323" width="10.140625" style="73" hidden="1" customWidth="1"/>
    <col min="10324" max="10324" width="5.42578125" style="73" customWidth="1"/>
    <col min="10325" max="10326" width="10.140625" style="73" hidden="1" customWidth="1"/>
    <col min="10327" max="10327" width="6" style="73" customWidth="1"/>
    <col min="10328" max="10332" width="10.140625" style="73" hidden="1" customWidth="1"/>
    <col min="10333" max="10333" width="5" style="73" customWidth="1"/>
    <col min="10334" max="10341" width="10.140625" style="73" hidden="1" customWidth="1"/>
    <col min="10342" max="10342" width="5" style="73" customWidth="1"/>
    <col min="10343" max="10343" width="10.140625" style="73" hidden="1" customWidth="1"/>
    <col min="10344" max="10344" width="5" style="73" customWidth="1"/>
    <col min="10345" max="10345" width="9.42578125" style="73" customWidth="1"/>
    <col min="10346" max="10346" width="10.140625" style="73" hidden="1" customWidth="1"/>
    <col min="10347" max="10347" width="5" style="73" customWidth="1"/>
    <col min="10348" max="10349" width="10.140625" style="73" hidden="1" customWidth="1"/>
    <col min="10350" max="10350" width="5" style="73" customWidth="1"/>
    <col min="10351" max="10352" width="10.140625" style="73" hidden="1" customWidth="1"/>
    <col min="10353" max="10353" width="5" style="73" customWidth="1"/>
    <col min="10354" max="10355" width="10.140625" style="73" hidden="1" customWidth="1"/>
    <col min="10356" max="10356" width="5" style="73" customWidth="1"/>
    <col min="10357" max="10363" width="10.140625" style="73" hidden="1" customWidth="1"/>
    <col min="10364" max="10364" width="6.42578125" style="73" customWidth="1"/>
    <col min="10365" max="10365" width="10.140625" style="73" hidden="1" customWidth="1"/>
    <col min="10366" max="10366" width="7.140625" style="73" customWidth="1"/>
    <col min="10367" max="10368" width="10.140625" style="73" hidden="1" customWidth="1"/>
    <col min="10369" max="10369" width="7.140625" style="73" customWidth="1"/>
    <col min="10370" max="10371" width="10.140625" style="73" hidden="1" customWidth="1"/>
    <col min="10372" max="10372" width="7.140625" style="73" customWidth="1"/>
    <col min="10373" max="10380" width="10.140625" style="73" hidden="1" customWidth="1"/>
    <col min="10381" max="10381" width="7.140625" style="73" customWidth="1"/>
    <col min="10382" max="10383" width="10.140625" style="73" hidden="1" customWidth="1"/>
    <col min="10384" max="10384" width="7.140625" style="73" customWidth="1"/>
    <col min="10385" max="10388" width="10.140625" style="73" hidden="1" customWidth="1"/>
    <col min="10389" max="10389" width="6.42578125" style="73" customWidth="1"/>
    <col min="10390" max="10410" width="10.140625" style="73" hidden="1" customWidth="1"/>
    <col min="10411" max="10413" width="6.42578125" style="73" customWidth="1"/>
    <col min="10414" max="10414" width="7.5703125" style="73" customWidth="1"/>
    <col min="10415" max="10415" width="6.85546875" style="73" customWidth="1"/>
    <col min="10416" max="10416" width="6.42578125" style="73" customWidth="1"/>
    <col min="10417" max="10433" width="10.140625" style="73" hidden="1" customWidth="1"/>
    <col min="10434" max="10434" width="6.5703125" style="73" customWidth="1"/>
    <col min="10435" max="10435" width="6.42578125" style="73" customWidth="1"/>
    <col min="10436" max="10437" width="10.140625" style="73" hidden="1" customWidth="1"/>
    <col min="10438" max="10438" width="6.42578125" style="73" customWidth="1"/>
    <col min="10439" max="10440" width="10.140625" style="73" hidden="1" customWidth="1"/>
    <col min="10441" max="10441" width="7.42578125" style="73" customWidth="1"/>
    <col min="10442" max="10442" width="10.140625" style="73" hidden="1" customWidth="1"/>
    <col min="10443" max="10443" width="6.42578125" style="73" customWidth="1"/>
    <col min="10444" max="10444" width="10.140625" style="73" hidden="1" customWidth="1"/>
    <col min="10445" max="10445" width="9" style="73" customWidth="1"/>
    <col min="10446" max="10447" width="10.140625" style="73" hidden="1" customWidth="1"/>
    <col min="10448" max="10448" width="8.5703125" style="73" customWidth="1"/>
    <col min="10449" max="10450" width="10.140625" style="73" hidden="1" customWidth="1"/>
    <col min="10451" max="10451" width="6.42578125" style="73" customWidth="1"/>
    <col min="10452" max="10453" width="10.140625" style="73" hidden="1" customWidth="1"/>
    <col min="10454" max="10454" width="7" style="73" customWidth="1"/>
    <col min="10455" max="10456" width="10.140625" style="73" hidden="1" customWidth="1"/>
    <col min="10457" max="10457" width="7" style="73" customWidth="1"/>
    <col min="10458" max="10459" width="10.140625" style="73" hidden="1" customWidth="1"/>
    <col min="10460" max="10460" width="7.5703125" style="73" customWidth="1"/>
    <col min="10461" max="10462" width="10.140625" style="73" hidden="1" customWidth="1"/>
    <col min="10463" max="10463" width="7" style="73" customWidth="1"/>
    <col min="10464" max="10465" width="10.140625" style="73" hidden="1" customWidth="1"/>
    <col min="10466" max="10466" width="7" style="73" customWidth="1"/>
    <col min="10467" max="10468" width="10.140625" style="73" hidden="1" customWidth="1"/>
    <col min="10469" max="10469" width="7" style="73" customWidth="1"/>
    <col min="10470" max="10470" width="10.140625" style="73" hidden="1" customWidth="1"/>
    <col min="10471" max="10471" width="6.42578125" style="73" customWidth="1"/>
    <col min="10472" max="10483" width="10.140625" style="73" hidden="1" customWidth="1"/>
    <col min="10484" max="10484" width="10.140625" style="73"/>
    <col min="10485" max="10485" width="41.42578125" style="73" customWidth="1"/>
    <col min="10486" max="10486" width="6.42578125" style="73" customWidth="1"/>
    <col min="10487" max="10487" width="14.7109375" style="73" customWidth="1"/>
    <col min="10488" max="10488" width="11.42578125" style="73" customWidth="1"/>
    <col min="10489" max="10489" width="13" style="73" customWidth="1"/>
    <col min="10490" max="10490" width="22" style="73" customWidth="1"/>
    <col min="10491" max="10500" width="9.42578125" style="73" customWidth="1"/>
    <col min="10501" max="10501" width="8.85546875" style="73" customWidth="1"/>
    <col min="10502" max="10502" width="9.42578125" style="73" customWidth="1"/>
    <col min="10503" max="10503" width="10.140625" style="73" customWidth="1"/>
    <col min="10504" max="10504" width="6.42578125" style="73" customWidth="1"/>
    <col min="10505" max="10505" width="6.85546875" style="73" customWidth="1"/>
    <col min="10506" max="10507" width="4.42578125" style="73" customWidth="1"/>
    <col min="10508" max="10508" width="6.28515625" style="73" customWidth="1"/>
    <col min="10509" max="10509" width="7.5703125" style="73" customWidth="1"/>
    <col min="10510" max="10510" width="10.140625" style="73" hidden="1" customWidth="1"/>
    <col min="10511" max="10511" width="11.42578125" style="73" customWidth="1"/>
    <col min="10512" max="10512" width="14" style="73" customWidth="1"/>
    <col min="10513" max="10513" width="43.7109375" style="73" customWidth="1"/>
    <col min="10514" max="10514" width="9.140625" style="73" customWidth="1"/>
    <col min="10515" max="10515" width="24.5703125" style="73" customWidth="1"/>
    <col min="10516" max="10516" width="11.28515625" style="73" customWidth="1"/>
    <col min="10517" max="10517" width="26.140625" style="73" customWidth="1"/>
    <col min="10518" max="10518" width="9.140625" style="73" customWidth="1"/>
    <col min="10519" max="10519" width="18.42578125" style="73" customWidth="1"/>
    <col min="10520" max="10521" width="12.140625" style="73" customWidth="1"/>
    <col min="10522" max="10522" width="14.5703125" style="73" customWidth="1"/>
    <col min="10523" max="10523" width="5" style="73" customWidth="1"/>
    <col min="10524" max="10525" width="10.140625" style="73" hidden="1" customWidth="1"/>
    <col min="10526" max="10526" width="5" style="73" customWidth="1"/>
    <col min="10527" max="10528" width="10.140625" style="73" hidden="1" customWidth="1"/>
    <col min="10529" max="10529" width="5" style="73" customWidth="1"/>
    <col min="10530" max="10531" width="10.140625" style="73" hidden="1" customWidth="1"/>
    <col min="10532" max="10532" width="5" style="73" customWidth="1"/>
    <col min="10533" max="10534" width="10.140625" style="73" hidden="1" customWidth="1"/>
    <col min="10535" max="10535" width="5" style="73" customWidth="1"/>
    <col min="10536" max="10537" width="10.140625" style="73" hidden="1" customWidth="1"/>
    <col min="10538" max="10538" width="5" style="73" customWidth="1"/>
    <col min="10539" max="10549" width="10.140625" style="73" hidden="1" customWidth="1"/>
    <col min="10550" max="10550" width="6.85546875" style="73" customWidth="1"/>
    <col min="10551" max="10552" width="10.140625" style="73" hidden="1" customWidth="1"/>
    <col min="10553" max="10553" width="6.42578125" style="73" customWidth="1"/>
    <col min="10554" max="10555" width="10.140625" style="73" hidden="1" customWidth="1"/>
    <col min="10556" max="10556" width="5.42578125" style="73" customWidth="1"/>
    <col min="10557" max="10558" width="10.140625" style="73" hidden="1" customWidth="1"/>
    <col min="10559" max="10559" width="4.85546875" style="73" customWidth="1"/>
    <col min="10560" max="10567" width="10.140625" style="73" hidden="1" customWidth="1"/>
    <col min="10568" max="10568" width="5.42578125" style="73" customWidth="1"/>
    <col min="10569" max="10573" width="10.140625" style="73" hidden="1" customWidth="1"/>
    <col min="10574" max="10574" width="5.85546875" style="73" customWidth="1"/>
    <col min="10575" max="10576" width="10.140625" style="73" hidden="1" customWidth="1"/>
    <col min="10577" max="10577" width="5.42578125" style="73" customWidth="1"/>
    <col min="10578" max="10579" width="10.140625" style="73" hidden="1" customWidth="1"/>
    <col min="10580" max="10580" width="5.42578125" style="73" customWidth="1"/>
    <col min="10581" max="10582" width="10.140625" style="73" hidden="1" customWidth="1"/>
    <col min="10583" max="10583" width="6" style="73" customWidth="1"/>
    <col min="10584" max="10588" width="10.140625" style="73" hidden="1" customWidth="1"/>
    <col min="10589" max="10589" width="5" style="73" customWidth="1"/>
    <col min="10590" max="10597" width="10.140625" style="73" hidden="1" customWidth="1"/>
    <col min="10598" max="10598" width="5" style="73" customWidth="1"/>
    <col min="10599" max="10599" width="10.140625" style="73" hidden="1" customWidth="1"/>
    <col min="10600" max="10600" width="5" style="73" customWidth="1"/>
    <col min="10601" max="10601" width="9.42578125" style="73" customWidth="1"/>
    <col min="10602" max="10602" width="10.140625" style="73" hidden="1" customWidth="1"/>
    <col min="10603" max="10603" width="5" style="73" customWidth="1"/>
    <col min="10604" max="10605" width="10.140625" style="73" hidden="1" customWidth="1"/>
    <col min="10606" max="10606" width="5" style="73" customWidth="1"/>
    <col min="10607" max="10608" width="10.140625" style="73" hidden="1" customWidth="1"/>
    <col min="10609" max="10609" width="5" style="73" customWidth="1"/>
    <col min="10610" max="10611" width="10.140625" style="73" hidden="1" customWidth="1"/>
    <col min="10612" max="10612" width="5" style="73" customWidth="1"/>
    <col min="10613" max="10619" width="10.140625" style="73" hidden="1" customWidth="1"/>
    <col min="10620" max="10620" width="6.42578125" style="73" customWidth="1"/>
    <col min="10621" max="10621" width="10.140625" style="73" hidden="1" customWidth="1"/>
    <col min="10622" max="10622" width="7.140625" style="73" customWidth="1"/>
    <col min="10623" max="10624" width="10.140625" style="73" hidden="1" customWidth="1"/>
    <col min="10625" max="10625" width="7.140625" style="73" customWidth="1"/>
    <col min="10626" max="10627" width="10.140625" style="73" hidden="1" customWidth="1"/>
    <col min="10628" max="10628" width="7.140625" style="73" customWidth="1"/>
    <col min="10629" max="10636" width="10.140625" style="73" hidden="1" customWidth="1"/>
    <col min="10637" max="10637" width="7.140625" style="73" customWidth="1"/>
    <col min="10638" max="10639" width="10.140625" style="73" hidden="1" customWidth="1"/>
    <col min="10640" max="10640" width="7.140625" style="73" customWidth="1"/>
    <col min="10641" max="10644" width="10.140625" style="73" hidden="1" customWidth="1"/>
    <col min="10645" max="10645" width="6.42578125" style="73" customWidth="1"/>
    <col min="10646" max="10666" width="10.140625" style="73" hidden="1" customWidth="1"/>
    <col min="10667" max="10669" width="6.42578125" style="73" customWidth="1"/>
    <col min="10670" max="10670" width="7.5703125" style="73" customWidth="1"/>
    <col min="10671" max="10671" width="6.85546875" style="73" customWidth="1"/>
    <col min="10672" max="10672" width="6.42578125" style="73" customWidth="1"/>
    <col min="10673" max="10689" width="10.140625" style="73" hidden="1" customWidth="1"/>
    <col min="10690" max="10690" width="6.5703125" style="73" customWidth="1"/>
    <col min="10691" max="10691" width="6.42578125" style="73" customWidth="1"/>
    <col min="10692" max="10693" width="10.140625" style="73" hidden="1" customWidth="1"/>
    <col min="10694" max="10694" width="6.42578125" style="73" customWidth="1"/>
    <col min="10695" max="10696" width="10.140625" style="73" hidden="1" customWidth="1"/>
    <col min="10697" max="10697" width="7.42578125" style="73" customWidth="1"/>
    <col min="10698" max="10698" width="10.140625" style="73" hidden="1" customWidth="1"/>
    <col min="10699" max="10699" width="6.42578125" style="73" customWidth="1"/>
    <col min="10700" max="10700" width="10.140625" style="73" hidden="1" customWidth="1"/>
    <col min="10701" max="10701" width="9" style="73" customWidth="1"/>
    <col min="10702" max="10703" width="10.140625" style="73" hidden="1" customWidth="1"/>
    <col min="10704" max="10704" width="8.5703125" style="73" customWidth="1"/>
    <col min="10705" max="10706" width="10.140625" style="73" hidden="1" customWidth="1"/>
    <col min="10707" max="10707" width="6.42578125" style="73" customWidth="1"/>
    <col min="10708" max="10709" width="10.140625" style="73" hidden="1" customWidth="1"/>
    <col min="10710" max="10710" width="7" style="73" customWidth="1"/>
    <col min="10711" max="10712" width="10.140625" style="73" hidden="1" customWidth="1"/>
    <col min="10713" max="10713" width="7" style="73" customWidth="1"/>
    <col min="10714" max="10715" width="10.140625" style="73" hidden="1" customWidth="1"/>
    <col min="10716" max="10716" width="7.5703125" style="73" customWidth="1"/>
    <col min="10717" max="10718" width="10.140625" style="73" hidden="1" customWidth="1"/>
    <col min="10719" max="10719" width="7" style="73" customWidth="1"/>
    <col min="10720" max="10721" width="10.140625" style="73" hidden="1" customWidth="1"/>
    <col min="10722" max="10722" width="7" style="73" customWidth="1"/>
    <col min="10723" max="10724" width="10.140625" style="73" hidden="1" customWidth="1"/>
    <col min="10725" max="10725" width="7" style="73" customWidth="1"/>
    <col min="10726" max="10726" width="10.140625" style="73" hidden="1" customWidth="1"/>
    <col min="10727" max="10727" width="6.42578125" style="73" customWidth="1"/>
    <col min="10728" max="10739" width="10.140625" style="73" hidden="1" customWidth="1"/>
    <col min="10740" max="10740" width="10.140625" style="73"/>
    <col min="10741" max="10741" width="41.42578125" style="73" customWidth="1"/>
    <col min="10742" max="10742" width="6.42578125" style="73" customWidth="1"/>
    <col min="10743" max="10743" width="14.7109375" style="73" customWidth="1"/>
    <col min="10744" max="10744" width="11.42578125" style="73" customWidth="1"/>
    <col min="10745" max="10745" width="13" style="73" customWidth="1"/>
    <col min="10746" max="10746" width="22" style="73" customWidth="1"/>
    <col min="10747" max="10756" width="9.42578125" style="73" customWidth="1"/>
    <col min="10757" max="10757" width="8.85546875" style="73" customWidth="1"/>
    <col min="10758" max="10758" width="9.42578125" style="73" customWidth="1"/>
    <col min="10759" max="10759" width="10.140625" style="73" customWidth="1"/>
    <col min="10760" max="10760" width="6.42578125" style="73" customWidth="1"/>
    <col min="10761" max="10761" width="6.85546875" style="73" customWidth="1"/>
    <col min="10762" max="10763" width="4.42578125" style="73" customWidth="1"/>
    <col min="10764" max="10764" width="6.28515625" style="73" customWidth="1"/>
    <col min="10765" max="10765" width="7.5703125" style="73" customWidth="1"/>
    <col min="10766" max="10766" width="10.140625" style="73" hidden="1" customWidth="1"/>
    <col min="10767" max="10767" width="11.42578125" style="73" customWidth="1"/>
    <col min="10768" max="10768" width="14" style="73" customWidth="1"/>
    <col min="10769" max="10769" width="43.7109375" style="73" customWidth="1"/>
    <col min="10770" max="10770" width="9.140625" style="73" customWidth="1"/>
    <col min="10771" max="10771" width="24.5703125" style="73" customWidth="1"/>
    <col min="10772" max="10772" width="11.28515625" style="73" customWidth="1"/>
    <col min="10773" max="10773" width="26.140625" style="73" customWidth="1"/>
    <col min="10774" max="10774" width="9.140625" style="73" customWidth="1"/>
    <col min="10775" max="10775" width="18.42578125" style="73" customWidth="1"/>
    <col min="10776" max="10777" width="12.140625" style="73" customWidth="1"/>
    <col min="10778" max="10778" width="14.5703125" style="73" customWidth="1"/>
    <col min="10779" max="10779" width="5" style="73" customWidth="1"/>
    <col min="10780" max="10781" width="10.140625" style="73" hidden="1" customWidth="1"/>
    <col min="10782" max="10782" width="5" style="73" customWidth="1"/>
    <col min="10783" max="10784" width="10.140625" style="73" hidden="1" customWidth="1"/>
    <col min="10785" max="10785" width="5" style="73" customWidth="1"/>
    <col min="10786" max="10787" width="10.140625" style="73" hidden="1" customWidth="1"/>
    <col min="10788" max="10788" width="5" style="73" customWidth="1"/>
    <col min="10789" max="10790" width="10.140625" style="73" hidden="1" customWidth="1"/>
    <col min="10791" max="10791" width="5" style="73" customWidth="1"/>
    <col min="10792" max="10793" width="10.140625" style="73" hidden="1" customWidth="1"/>
    <col min="10794" max="10794" width="5" style="73" customWidth="1"/>
    <col min="10795" max="10805" width="10.140625" style="73" hidden="1" customWidth="1"/>
    <col min="10806" max="10806" width="6.85546875" style="73" customWidth="1"/>
    <col min="10807" max="10808" width="10.140625" style="73" hidden="1" customWidth="1"/>
    <col min="10809" max="10809" width="6.42578125" style="73" customWidth="1"/>
    <col min="10810" max="10811" width="10.140625" style="73" hidden="1" customWidth="1"/>
    <col min="10812" max="10812" width="5.42578125" style="73" customWidth="1"/>
    <col min="10813" max="10814" width="10.140625" style="73" hidden="1" customWidth="1"/>
    <col min="10815" max="10815" width="4.85546875" style="73" customWidth="1"/>
    <col min="10816" max="10823" width="10.140625" style="73" hidden="1" customWidth="1"/>
    <col min="10824" max="10824" width="5.42578125" style="73" customWidth="1"/>
    <col min="10825" max="10829" width="10.140625" style="73" hidden="1" customWidth="1"/>
    <col min="10830" max="10830" width="5.85546875" style="73" customWidth="1"/>
    <col min="10831" max="10832" width="10.140625" style="73" hidden="1" customWidth="1"/>
    <col min="10833" max="10833" width="5.42578125" style="73" customWidth="1"/>
    <col min="10834" max="10835" width="10.140625" style="73" hidden="1" customWidth="1"/>
    <col min="10836" max="10836" width="5.42578125" style="73" customWidth="1"/>
    <col min="10837" max="10838" width="10.140625" style="73" hidden="1" customWidth="1"/>
    <col min="10839" max="10839" width="6" style="73" customWidth="1"/>
    <col min="10840" max="10844" width="10.140625" style="73" hidden="1" customWidth="1"/>
    <col min="10845" max="10845" width="5" style="73" customWidth="1"/>
    <col min="10846" max="10853" width="10.140625" style="73" hidden="1" customWidth="1"/>
    <col min="10854" max="10854" width="5" style="73" customWidth="1"/>
    <col min="10855" max="10855" width="10.140625" style="73" hidden="1" customWidth="1"/>
    <col min="10856" max="10856" width="5" style="73" customWidth="1"/>
    <col min="10857" max="10857" width="9.42578125" style="73" customWidth="1"/>
    <col min="10858" max="10858" width="10.140625" style="73" hidden="1" customWidth="1"/>
    <col min="10859" max="10859" width="5" style="73" customWidth="1"/>
    <col min="10860" max="10861" width="10.140625" style="73" hidden="1" customWidth="1"/>
    <col min="10862" max="10862" width="5" style="73" customWidth="1"/>
    <col min="10863" max="10864" width="10.140625" style="73" hidden="1" customWidth="1"/>
    <col min="10865" max="10865" width="5" style="73" customWidth="1"/>
    <col min="10866" max="10867" width="10.140625" style="73" hidden="1" customWidth="1"/>
    <col min="10868" max="10868" width="5" style="73" customWidth="1"/>
    <col min="10869" max="10875" width="10.140625" style="73" hidden="1" customWidth="1"/>
    <col min="10876" max="10876" width="6.42578125" style="73" customWidth="1"/>
    <col min="10877" max="10877" width="10.140625" style="73" hidden="1" customWidth="1"/>
    <col min="10878" max="10878" width="7.140625" style="73" customWidth="1"/>
    <col min="10879" max="10880" width="10.140625" style="73" hidden="1" customWidth="1"/>
    <col min="10881" max="10881" width="7.140625" style="73" customWidth="1"/>
    <col min="10882" max="10883" width="10.140625" style="73" hidden="1" customWidth="1"/>
    <col min="10884" max="10884" width="7.140625" style="73" customWidth="1"/>
    <col min="10885" max="10892" width="10.140625" style="73" hidden="1" customWidth="1"/>
    <col min="10893" max="10893" width="7.140625" style="73" customWidth="1"/>
    <col min="10894" max="10895" width="10.140625" style="73" hidden="1" customWidth="1"/>
    <col min="10896" max="10896" width="7.140625" style="73" customWidth="1"/>
    <col min="10897" max="10900" width="10.140625" style="73" hidden="1" customWidth="1"/>
    <col min="10901" max="10901" width="6.42578125" style="73" customWidth="1"/>
    <col min="10902" max="10922" width="10.140625" style="73" hidden="1" customWidth="1"/>
    <col min="10923" max="10925" width="6.42578125" style="73" customWidth="1"/>
    <col min="10926" max="10926" width="7.5703125" style="73" customWidth="1"/>
    <col min="10927" max="10927" width="6.85546875" style="73" customWidth="1"/>
    <col min="10928" max="10928" width="6.42578125" style="73" customWidth="1"/>
    <col min="10929" max="10945" width="10.140625" style="73" hidden="1" customWidth="1"/>
    <col min="10946" max="10946" width="6.5703125" style="73" customWidth="1"/>
    <col min="10947" max="10947" width="6.42578125" style="73" customWidth="1"/>
    <col min="10948" max="10949" width="10.140625" style="73" hidden="1" customWidth="1"/>
    <col min="10950" max="10950" width="6.42578125" style="73" customWidth="1"/>
    <col min="10951" max="10952" width="10.140625" style="73" hidden="1" customWidth="1"/>
    <col min="10953" max="10953" width="7.42578125" style="73" customWidth="1"/>
    <col min="10954" max="10954" width="10.140625" style="73" hidden="1" customWidth="1"/>
    <col min="10955" max="10955" width="6.42578125" style="73" customWidth="1"/>
    <col min="10956" max="10956" width="10.140625" style="73" hidden="1" customWidth="1"/>
    <col min="10957" max="10957" width="9" style="73" customWidth="1"/>
    <col min="10958" max="10959" width="10.140625" style="73" hidden="1" customWidth="1"/>
    <col min="10960" max="10960" width="8.5703125" style="73" customWidth="1"/>
    <col min="10961" max="10962" width="10.140625" style="73" hidden="1" customWidth="1"/>
    <col min="10963" max="10963" width="6.42578125" style="73" customWidth="1"/>
    <col min="10964" max="10965" width="10.140625" style="73" hidden="1" customWidth="1"/>
    <col min="10966" max="10966" width="7" style="73" customWidth="1"/>
    <col min="10967" max="10968" width="10.140625" style="73" hidden="1" customWidth="1"/>
    <col min="10969" max="10969" width="7" style="73" customWidth="1"/>
    <col min="10970" max="10971" width="10.140625" style="73" hidden="1" customWidth="1"/>
    <col min="10972" max="10972" width="7.5703125" style="73" customWidth="1"/>
    <col min="10973" max="10974" width="10.140625" style="73" hidden="1" customWidth="1"/>
    <col min="10975" max="10975" width="7" style="73" customWidth="1"/>
    <col min="10976" max="10977" width="10.140625" style="73" hidden="1" customWidth="1"/>
    <col min="10978" max="10978" width="7" style="73" customWidth="1"/>
    <col min="10979" max="10980" width="10.140625" style="73" hidden="1" customWidth="1"/>
    <col min="10981" max="10981" width="7" style="73" customWidth="1"/>
    <col min="10982" max="10982" width="10.140625" style="73" hidden="1" customWidth="1"/>
    <col min="10983" max="10983" width="6.42578125" style="73" customWidth="1"/>
    <col min="10984" max="10995" width="10.140625" style="73" hidden="1" customWidth="1"/>
    <col min="10996" max="10996" width="10.140625" style="73"/>
    <col min="10997" max="10997" width="41.42578125" style="73" customWidth="1"/>
    <col min="10998" max="10998" width="6.42578125" style="73" customWidth="1"/>
    <col min="10999" max="10999" width="14.7109375" style="73" customWidth="1"/>
    <col min="11000" max="11000" width="11.42578125" style="73" customWidth="1"/>
    <col min="11001" max="11001" width="13" style="73" customWidth="1"/>
    <col min="11002" max="11002" width="22" style="73" customWidth="1"/>
    <col min="11003" max="11012" width="9.42578125" style="73" customWidth="1"/>
    <col min="11013" max="11013" width="8.85546875" style="73" customWidth="1"/>
    <col min="11014" max="11014" width="9.42578125" style="73" customWidth="1"/>
    <col min="11015" max="11015" width="10.140625" style="73" customWidth="1"/>
    <col min="11016" max="11016" width="6.42578125" style="73" customWidth="1"/>
    <col min="11017" max="11017" width="6.85546875" style="73" customWidth="1"/>
    <col min="11018" max="11019" width="4.42578125" style="73" customWidth="1"/>
    <col min="11020" max="11020" width="6.28515625" style="73" customWidth="1"/>
    <col min="11021" max="11021" width="7.5703125" style="73" customWidth="1"/>
    <col min="11022" max="11022" width="10.140625" style="73" hidden="1" customWidth="1"/>
    <col min="11023" max="11023" width="11.42578125" style="73" customWidth="1"/>
    <col min="11024" max="11024" width="14" style="73" customWidth="1"/>
    <col min="11025" max="11025" width="43.7109375" style="73" customWidth="1"/>
    <col min="11026" max="11026" width="9.140625" style="73" customWidth="1"/>
    <col min="11027" max="11027" width="24.5703125" style="73" customWidth="1"/>
    <col min="11028" max="11028" width="11.28515625" style="73" customWidth="1"/>
    <col min="11029" max="11029" width="26.140625" style="73" customWidth="1"/>
    <col min="11030" max="11030" width="9.140625" style="73" customWidth="1"/>
    <col min="11031" max="11031" width="18.42578125" style="73" customWidth="1"/>
    <col min="11032" max="11033" width="12.140625" style="73" customWidth="1"/>
    <col min="11034" max="11034" width="14.5703125" style="73" customWidth="1"/>
    <col min="11035" max="11035" width="5" style="73" customWidth="1"/>
    <col min="11036" max="11037" width="10.140625" style="73" hidden="1" customWidth="1"/>
    <col min="11038" max="11038" width="5" style="73" customWidth="1"/>
    <col min="11039" max="11040" width="10.140625" style="73" hidden="1" customWidth="1"/>
    <col min="11041" max="11041" width="5" style="73" customWidth="1"/>
    <col min="11042" max="11043" width="10.140625" style="73" hidden="1" customWidth="1"/>
    <col min="11044" max="11044" width="5" style="73" customWidth="1"/>
    <col min="11045" max="11046" width="10.140625" style="73" hidden="1" customWidth="1"/>
    <col min="11047" max="11047" width="5" style="73" customWidth="1"/>
    <col min="11048" max="11049" width="10.140625" style="73" hidden="1" customWidth="1"/>
    <col min="11050" max="11050" width="5" style="73" customWidth="1"/>
    <col min="11051" max="11061" width="10.140625" style="73" hidden="1" customWidth="1"/>
    <col min="11062" max="11062" width="6.85546875" style="73" customWidth="1"/>
    <col min="11063" max="11064" width="10.140625" style="73" hidden="1" customWidth="1"/>
    <col min="11065" max="11065" width="6.42578125" style="73" customWidth="1"/>
    <col min="11066" max="11067" width="10.140625" style="73" hidden="1" customWidth="1"/>
    <col min="11068" max="11068" width="5.42578125" style="73" customWidth="1"/>
    <col min="11069" max="11070" width="10.140625" style="73" hidden="1" customWidth="1"/>
    <col min="11071" max="11071" width="4.85546875" style="73" customWidth="1"/>
    <col min="11072" max="11079" width="10.140625" style="73" hidden="1" customWidth="1"/>
    <col min="11080" max="11080" width="5.42578125" style="73" customWidth="1"/>
    <col min="11081" max="11085" width="10.140625" style="73" hidden="1" customWidth="1"/>
    <col min="11086" max="11086" width="5.85546875" style="73" customWidth="1"/>
    <col min="11087" max="11088" width="10.140625" style="73" hidden="1" customWidth="1"/>
    <col min="11089" max="11089" width="5.42578125" style="73" customWidth="1"/>
    <col min="11090" max="11091" width="10.140625" style="73" hidden="1" customWidth="1"/>
    <col min="11092" max="11092" width="5.42578125" style="73" customWidth="1"/>
    <col min="11093" max="11094" width="10.140625" style="73" hidden="1" customWidth="1"/>
    <col min="11095" max="11095" width="6" style="73" customWidth="1"/>
    <col min="11096" max="11100" width="10.140625" style="73" hidden="1" customWidth="1"/>
    <col min="11101" max="11101" width="5" style="73" customWidth="1"/>
    <col min="11102" max="11109" width="10.140625" style="73" hidden="1" customWidth="1"/>
    <col min="11110" max="11110" width="5" style="73" customWidth="1"/>
    <col min="11111" max="11111" width="10.140625" style="73" hidden="1" customWidth="1"/>
    <col min="11112" max="11112" width="5" style="73" customWidth="1"/>
    <col min="11113" max="11113" width="9.42578125" style="73" customWidth="1"/>
    <col min="11114" max="11114" width="10.140625" style="73" hidden="1" customWidth="1"/>
    <col min="11115" max="11115" width="5" style="73" customWidth="1"/>
    <col min="11116" max="11117" width="10.140625" style="73" hidden="1" customWidth="1"/>
    <col min="11118" max="11118" width="5" style="73" customWidth="1"/>
    <col min="11119" max="11120" width="10.140625" style="73" hidden="1" customWidth="1"/>
    <col min="11121" max="11121" width="5" style="73" customWidth="1"/>
    <col min="11122" max="11123" width="10.140625" style="73" hidden="1" customWidth="1"/>
    <col min="11124" max="11124" width="5" style="73" customWidth="1"/>
    <col min="11125" max="11131" width="10.140625" style="73" hidden="1" customWidth="1"/>
    <col min="11132" max="11132" width="6.42578125" style="73" customWidth="1"/>
    <col min="11133" max="11133" width="10.140625" style="73" hidden="1" customWidth="1"/>
    <col min="11134" max="11134" width="7.140625" style="73" customWidth="1"/>
    <col min="11135" max="11136" width="10.140625" style="73" hidden="1" customWidth="1"/>
    <col min="11137" max="11137" width="7.140625" style="73" customWidth="1"/>
    <col min="11138" max="11139" width="10.140625" style="73" hidden="1" customWidth="1"/>
    <col min="11140" max="11140" width="7.140625" style="73" customWidth="1"/>
    <col min="11141" max="11148" width="10.140625" style="73" hidden="1" customWidth="1"/>
    <col min="11149" max="11149" width="7.140625" style="73" customWidth="1"/>
    <col min="11150" max="11151" width="10.140625" style="73" hidden="1" customWidth="1"/>
    <col min="11152" max="11152" width="7.140625" style="73" customWidth="1"/>
    <col min="11153" max="11156" width="10.140625" style="73" hidden="1" customWidth="1"/>
    <col min="11157" max="11157" width="6.42578125" style="73" customWidth="1"/>
    <col min="11158" max="11178" width="10.140625" style="73" hidden="1" customWidth="1"/>
    <col min="11179" max="11181" width="6.42578125" style="73" customWidth="1"/>
    <col min="11182" max="11182" width="7.5703125" style="73" customWidth="1"/>
    <col min="11183" max="11183" width="6.85546875" style="73" customWidth="1"/>
    <col min="11184" max="11184" width="6.42578125" style="73" customWidth="1"/>
    <col min="11185" max="11201" width="10.140625" style="73" hidden="1" customWidth="1"/>
    <col min="11202" max="11202" width="6.5703125" style="73" customWidth="1"/>
    <col min="11203" max="11203" width="6.42578125" style="73" customWidth="1"/>
    <col min="11204" max="11205" width="10.140625" style="73" hidden="1" customWidth="1"/>
    <col min="11206" max="11206" width="6.42578125" style="73" customWidth="1"/>
    <col min="11207" max="11208" width="10.140625" style="73" hidden="1" customWidth="1"/>
    <col min="11209" max="11209" width="7.42578125" style="73" customWidth="1"/>
    <col min="11210" max="11210" width="10.140625" style="73" hidden="1" customWidth="1"/>
    <col min="11211" max="11211" width="6.42578125" style="73" customWidth="1"/>
    <col min="11212" max="11212" width="10.140625" style="73" hidden="1" customWidth="1"/>
    <col min="11213" max="11213" width="9" style="73" customWidth="1"/>
    <col min="11214" max="11215" width="10.140625" style="73" hidden="1" customWidth="1"/>
    <col min="11216" max="11216" width="8.5703125" style="73" customWidth="1"/>
    <col min="11217" max="11218" width="10.140625" style="73" hidden="1" customWidth="1"/>
    <col min="11219" max="11219" width="6.42578125" style="73" customWidth="1"/>
    <col min="11220" max="11221" width="10.140625" style="73" hidden="1" customWidth="1"/>
    <col min="11222" max="11222" width="7" style="73" customWidth="1"/>
    <col min="11223" max="11224" width="10.140625" style="73" hidden="1" customWidth="1"/>
    <col min="11225" max="11225" width="7" style="73" customWidth="1"/>
    <col min="11226" max="11227" width="10.140625" style="73" hidden="1" customWidth="1"/>
    <col min="11228" max="11228" width="7.5703125" style="73" customWidth="1"/>
    <col min="11229" max="11230" width="10.140625" style="73" hidden="1" customWidth="1"/>
    <col min="11231" max="11231" width="7" style="73" customWidth="1"/>
    <col min="11232" max="11233" width="10.140625" style="73" hidden="1" customWidth="1"/>
    <col min="11234" max="11234" width="7" style="73" customWidth="1"/>
    <col min="11235" max="11236" width="10.140625" style="73" hidden="1" customWidth="1"/>
    <col min="11237" max="11237" width="7" style="73" customWidth="1"/>
    <col min="11238" max="11238" width="10.140625" style="73" hidden="1" customWidth="1"/>
    <col min="11239" max="11239" width="6.42578125" style="73" customWidth="1"/>
    <col min="11240" max="11251" width="10.140625" style="73" hidden="1" customWidth="1"/>
    <col min="11252" max="11252" width="10.140625" style="73"/>
    <col min="11253" max="11253" width="41.42578125" style="73" customWidth="1"/>
    <col min="11254" max="11254" width="6.42578125" style="73" customWidth="1"/>
    <col min="11255" max="11255" width="14.7109375" style="73" customWidth="1"/>
    <col min="11256" max="11256" width="11.42578125" style="73" customWidth="1"/>
    <col min="11257" max="11257" width="13" style="73" customWidth="1"/>
    <col min="11258" max="11258" width="22" style="73" customWidth="1"/>
    <col min="11259" max="11268" width="9.42578125" style="73" customWidth="1"/>
    <col min="11269" max="11269" width="8.85546875" style="73" customWidth="1"/>
    <col min="11270" max="11270" width="9.42578125" style="73" customWidth="1"/>
    <col min="11271" max="11271" width="10.140625" style="73" customWidth="1"/>
    <col min="11272" max="11272" width="6.42578125" style="73" customWidth="1"/>
    <col min="11273" max="11273" width="6.85546875" style="73" customWidth="1"/>
    <col min="11274" max="11275" width="4.42578125" style="73" customWidth="1"/>
    <col min="11276" max="11276" width="6.28515625" style="73" customWidth="1"/>
    <col min="11277" max="11277" width="7.5703125" style="73" customWidth="1"/>
    <col min="11278" max="11278" width="10.140625" style="73" hidden="1" customWidth="1"/>
    <col min="11279" max="11279" width="11.42578125" style="73" customWidth="1"/>
    <col min="11280" max="11280" width="14" style="73" customWidth="1"/>
    <col min="11281" max="11281" width="43.7109375" style="73" customWidth="1"/>
    <col min="11282" max="11282" width="9.140625" style="73" customWidth="1"/>
    <col min="11283" max="11283" width="24.5703125" style="73" customWidth="1"/>
    <col min="11284" max="11284" width="11.28515625" style="73" customWidth="1"/>
    <col min="11285" max="11285" width="26.140625" style="73" customWidth="1"/>
    <col min="11286" max="11286" width="9.140625" style="73" customWidth="1"/>
    <col min="11287" max="11287" width="18.42578125" style="73" customWidth="1"/>
    <col min="11288" max="11289" width="12.140625" style="73" customWidth="1"/>
    <col min="11290" max="11290" width="14.5703125" style="73" customWidth="1"/>
    <col min="11291" max="11291" width="5" style="73" customWidth="1"/>
    <col min="11292" max="11293" width="10.140625" style="73" hidden="1" customWidth="1"/>
    <col min="11294" max="11294" width="5" style="73" customWidth="1"/>
    <col min="11295" max="11296" width="10.140625" style="73" hidden="1" customWidth="1"/>
    <col min="11297" max="11297" width="5" style="73" customWidth="1"/>
    <col min="11298" max="11299" width="10.140625" style="73" hidden="1" customWidth="1"/>
    <col min="11300" max="11300" width="5" style="73" customWidth="1"/>
    <col min="11301" max="11302" width="10.140625" style="73" hidden="1" customWidth="1"/>
    <col min="11303" max="11303" width="5" style="73" customWidth="1"/>
    <col min="11304" max="11305" width="10.140625" style="73" hidden="1" customWidth="1"/>
    <col min="11306" max="11306" width="5" style="73" customWidth="1"/>
    <col min="11307" max="11317" width="10.140625" style="73" hidden="1" customWidth="1"/>
    <col min="11318" max="11318" width="6.85546875" style="73" customWidth="1"/>
    <col min="11319" max="11320" width="10.140625" style="73" hidden="1" customWidth="1"/>
    <col min="11321" max="11321" width="6.42578125" style="73" customWidth="1"/>
    <col min="11322" max="11323" width="10.140625" style="73" hidden="1" customWidth="1"/>
    <col min="11324" max="11324" width="5.42578125" style="73" customWidth="1"/>
    <col min="11325" max="11326" width="10.140625" style="73" hidden="1" customWidth="1"/>
    <col min="11327" max="11327" width="4.85546875" style="73" customWidth="1"/>
    <col min="11328" max="11335" width="10.140625" style="73" hidden="1" customWidth="1"/>
    <col min="11336" max="11336" width="5.42578125" style="73" customWidth="1"/>
    <col min="11337" max="11341" width="10.140625" style="73" hidden="1" customWidth="1"/>
    <col min="11342" max="11342" width="5.85546875" style="73" customWidth="1"/>
    <col min="11343" max="11344" width="10.140625" style="73" hidden="1" customWidth="1"/>
    <col min="11345" max="11345" width="5.42578125" style="73" customWidth="1"/>
    <col min="11346" max="11347" width="10.140625" style="73" hidden="1" customWidth="1"/>
    <col min="11348" max="11348" width="5.42578125" style="73" customWidth="1"/>
    <col min="11349" max="11350" width="10.140625" style="73" hidden="1" customWidth="1"/>
    <col min="11351" max="11351" width="6" style="73" customWidth="1"/>
    <col min="11352" max="11356" width="10.140625" style="73" hidden="1" customWidth="1"/>
    <col min="11357" max="11357" width="5" style="73" customWidth="1"/>
    <col min="11358" max="11365" width="10.140625" style="73" hidden="1" customWidth="1"/>
    <col min="11366" max="11366" width="5" style="73" customWidth="1"/>
    <col min="11367" max="11367" width="10.140625" style="73" hidden="1" customWidth="1"/>
    <col min="11368" max="11368" width="5" style="73" customWidth="1"/>
    <col min="11369" max="11369" width="9.42578125" style="73" customWidth="1"/>
    <col min="11370" max="11370" width="10.140625" style="73" hidden="1" customWidth="1"/>
    <col min="11371" max="11371" width="5" style="73" customWidth="1"/>
    <col min="11372" max="11373" width="10.140625" style="73" hidden="1" customWidth="1"/>
    <col min="11374" max="11374" width="5" style="73" customWidth="1"/>
    <col min="11375" max="11376" width="10.140625" style="73" hidden="1" customWidth="1"/>
    <col min="11377" max="11377" width="5" style="73" customWidth="1"/>
    <col min="11378" max="11379" width="10.140625" style="73" hidden="1" customWidth="1"/>
    <col min="11380" max="11380" width="5" style="73" customWidth="1"/>
    <col min="11381" max="11387" width="10.140625" style="73" hidden="1" customWidth="1"/>
    <col min="11388" max="11388" width="6.42578125" style="73" customWidth="1"/>
    <col min="11389" max="11389" width="10.140625" style="73" hidden="1" customWidth="1"/>
    <col min="11390" max="11390" width="7.140625" style="73" customWidth="1"/>
    <col min="11391" max="11392" width="10.140625" style="73" hidden="1" customWidth="1"/>
    <col min="11393" max="11393" width="7.140625" style="73" customWidth="1"/>
    <col min="11394" max="11395" width="10.140625" style="73" hidden="1" customWidth="1"/>
    <col min="11396" max="11396" width="7.140625" style="73" customWidth="1"/>
    <col min="11397" max="11404" width="10.140625" style="73" hidden="1" customWidth="1"/>
    <col min="11405" max="11405" width="7.140625" style="73" customWidth="1"/>
    <col min="11406" max="11407" width="10.140625" style="73" hidden="1" customWidth="1"/>
    <col min="11408" max="11408" width="7.140625" style="73" customWidth="1"/>
    <col min="11409" max="11412" width="10.140625" style="73" hidden="1" customWidth="1"/>
    <col min="11413" max="11413" width="6.42578125" style="73" customWidth="1"/>
    <col min="11414" max="11434" width="10.140625" style="73" hidden="1" customWidth="1"/>
    <col min="11435" max="11437" width="6.42578125" style="73" customWidth="1"/>
    <col min="11438" max="11438" width="7.5703125" style="73" customWidth="1"/>
    <col min="11439" max="11439" width="6.85546875" style="73" customWidth="1"/>
    <col min="11440" max="11440" width="6.42578125" style="73" customWidth="1"/>
    <col min="11441" max="11457" width="10.140625" style="73" hidden="1" customWidth="1"/>
    <col min="11458" max="11458" width="6.5703125" style="73" customWidth="1"/>
    <col min="11459" max="11459" width="6.42578125" style="73" customWidth="1"/>
    <col min="11460" max="11461" width="10.140625" style="73" hidden="1" customWidth="1"/>
    <col min="11462" max="11462" width="6.42578125" style="73" customWidth="1"/>
    <col min="11463" max="11464" width="10.140625" style="73" hidden="1" customWidth="1"/>
    <col min="11465" max="11465" width="7.42578125" style="73" customWidth="1"/>
    <col min="11466" max="11466" width="10.140625" style="73" hidden="1" customWidth="1"/>
    <col min="11467" max="11467" width="6.42578125" style="73" customWidth="1"/>
    <col min="11468" max="11468" width="10.140625" style="73" hidden="1" customWidth="1"/>
    <col min="11469" max="11469" width="9" style="73" customWidth="1"/>
    <col min="11470" max="11471" width="10.140625" style="73" hidden="1" customWidth="1"/>
    <col min="11472" max="11472" width="8.5703125" style="73" customWidth="1"/>
    <col min="11473" max="11474" width="10.140625" style="73" hidden="1" customWidth="1"/>
    <col min="11475" max="11475" width="6.42578125" style="73" customWidth="1"/>
    <col min="11476" max="11477" width="10.140625" style="73" hidden="1" customWidth="1"/>
    <col min="11478" max="11478" width="7" style="73" customWidth="1"/>
    <col min="11479" max="11480" width="10.140625" style="73" hidden="1" customWidth="1"/>
    <col min="11481" max="11481" width="7" style="73" customWidth="1"/>
    <col min="11482" max="11483" width="10.140625" style="73" hidden="1" customWidth="1"/>
    <col min="11484" max="11484" width="7.5703125" style="73" customWidth="1"/>
    <col min="11485" max="11486" width="10.140625" style="73" hidden="1" customWidth="1"/>
    <col min="11487" max="11487" width="7" style="73" customWidth="1"/>
    <col min="11488" max="11489" width="10.140625" style="73" hidden="1" customWidth="1"/>
    <col min="11490" max="11490" width="7" style="73" customWidth="1"/>
    <col min="11491" max="11492" width="10.140625" style="73" hidden="1" customWidth="1"/>
    <col min="11493" max="11493" width="7" style="73" customWidth="1"/>
    <col min="11494" max="11494" width="10.140625" style="73" hidden="1" customWidth="1"/>
    <col min="11495" max="11495" width="6.42578125" style="73" customWidth="1"/>
    <col min="11496" max="11507" width="10.140625" style="73" hidden="1" customWidth="1"/>
    <col min="11508" max="11508" width="10.140625" style="73"/>
    <col min="11509" max="11509" width="41.42578125" style="73" customWidth="1"/>
    <col min="11510" max="11510" width="6.42578125" style="73" customWidth="1"/>
    <col min="11511" max="11511" width="14.7109375" style="73" customWidth="1"/>
    <col min="11512" max="11512" width="11.42578125" style="73" customWidth="1"/>
    <col min="11513" max="11513" width="13" style="73" customWidth="1"/>
    <col min="11514" max="11514" width="22" style="73" customWidth="1"/>
    <col min="11515" max="11524" width="9.42578125" style="73" customWidth="1"/>
    <col min="11525" max="11525" width="8.85546875" style="73" customWidth="1"/>
    <col min="11526" max="11526" width="9.42578125" style="73" customWidth="1"/>
    <col min="11527" max="11527" width="10.140625" style="73" customWidth="1"/>
    <col min="11528" max="11528" width="6.42578125" style="73" customWidth="1"/>
    <col min="11529" max="11529" width="6.85546875" style="73" customWidth="1"/>
    <col min="11530" max="11531" width="4.42578125" style="73" customWidth="1"/>
    <col min="11532" max="11532" width="6.28515625" style="73" customWidth="1"/>
    <col min="11533" max="11533" width="7.5703125" style="73" customWidth="1"/>
    <col min="11534" max="11534" width="10.140625" style="73" hidden="1" customWidth="1"/>
    <col min="11535" max="11535" width="11.42578125" style="73" customWidth="1"/>
    <col min="11536" max="11536" width="14" style="73" customWidth="1"/>
    <col min="11537" max="11537" width="43.7109375" style="73" customWidth="1"/>
    <col min="11538" max="11538" width="9.140625" style="73" customWidth="1"/>
    <col min="11539" max="11539" width="24.5703125" style="73" customWidth="1"/>
    <col min="11540" max="11540" width="11.28515625" style="73" customWidth="1"/>
    <col min="11541" max="11541" width="26.140625" style="73" customWidth="1"/>
    <col min="11542" max="11542" width="9.140625" style="73" customWidth="1"/>
    <col min="11543" max="11543" width="18.42578125" style="73" customWidth="1"/>
    <col min="11544" max="11545" width="12.140625" style="73" customWidth="1"/>
    <col min="11546" max="11546" width="14.5703125" style="73" customWidth="1"/>
    <col min="11547" max="11547" width="5" style="73" customWidth="1"/>
    <col min="11548" max="11549" width="10.140625" style="73" hidden="1" customWidth="1"/>
    <col min="11550" max="11550" width="5" style="73" customWidth="1"/>
    <col min="11551" max="11552" width="10.140625" style="73" hidden="1" customWidth="1"/>
    <col min="11553" max="11553" width="5" style="73" customWidth="1"/>
    <col min="11554" max="11555" width="10.140625" style="73" hidden="1" customWidth="1"/>
    <col min="11556" max="11556" width="5" style="73" customWidth="1"/>
    <col min="11557" max="11558" width="10.140625" style="73" hidden="1" customWidth="1"/>
    <col min="11559" max="11559" width="5" style="73" customWidth="1"/>
    <col min="11560" max="11561" width="10.140625" style="73" hidden="1" customWidth="1"/>
    <col min="11562" max="11562" width="5" style="73" customWidth="1"/>
    <col min="11563" max="11573" width="10.140625" style="73" hidden="1" customWidth="1"/>
    <col min="11574" max="11574" width="6.85546875" style="73" customWidth="1"/>
    <col min="11575" max="11576" width="10.140625" style="73" hidden="1" customWidth="1"/>
    <col min="11577" max="11577" width="6.42578125" style="73" customWidth="1"/>
    <col min="11578" max="11579" width="10.140625" style="73" hidden="1" customWidth="1"/>
    <col min="11580" max="11580" width="5.42578125" style="73" customWidth="1"/>
    <col min="11581" max="11582" width="10.140625" style="73" hidden="1" customWidth="1"/>
    <col min="11583" max="11583" width="4.85546875" style="73" customWidth="1"/>
    <col min="11584" max="11591" width="10.140625" style="73" hidden="1" customWidth="1"/>
    <col min="11592" max="11592" width="5.42578125" style="73" customWidth="1"/>
    <col min="11593" max="11597" width="10.140625" style="73" hidden="1" customWidth="1"/>
    <col min="11598" max="11598" width="5.85546875" style="73" customWidth="1"/>
    <col min="11599" max="11600" width="10.140625" style="73" hidden="1" customWidth="1"/>
    <col min="11601" max="11601" width="5.42578125" style="73" customWidth="1"/>
    <col min="11602" max="11603" width="10.140625" style="73" hidden="1" customWidth="1"/>
    <col min="11604" max="11604" width="5.42578125" style="73" customWidth="1"/>
    <col min="11605" max="11606" width="10.140625" style="73" hidden="1" customWidth="1"/>
    <col min="11607" max="11607" width="6" style="73" customWidth="1"/>
    <col min="11608" max="11612" width="10.140625" style="73" hidden="1" customWidth="1"/>
    <col min="11613" max="11613" width="5" style="73" customWidth="1"/>
    <col min="11614" max="11621" width="10.140625" style="73" hidden="1" customWidth="1"/>
    <col min="11622" max="11622" width="5" style="73" customWidth="1"/>
    <col min="11623" max="11623" width="10.140625" style="73" hidden="1" customWidth="1"/>
    <col min="11624" max="11624" width="5" style="73" customWidth="1"/>
    <col min="11625" max="11625" width="9.42578125" style="73" customWidth="1"/>
    <col min="11626" max="11626" width="10.140625" style="73" hidden="1" customWidth="1"/>
    <col min="11627" max="11627" width="5" style="73" customWidth="1"/>
    <col min="11628" max="11629" width="10.140625" style="73" hidden="1" customWidth="1"/>
    <col min="11630" max="11630" width="5" style="73" customWidth="1"/>
    <col min="11631" max="11632" width="10.140625" style="73" hidden="1" customWidth="1"/>
    <col min="11633" max="11633" width="5" style="73" customWidth="1"/>
    <col min="11634" max="11635" width="10.140625" style="73" hidden="1" customWidth="1"/>
    <col min="11636" max="11636" width="5" style="73" customWidth="1"/>
    <col min="11637" max="11643" width="10.140625" style="73" hidden="1" customWidth="1"/>
    <col min="11644" max="11644" width="6.42578125" style="73" customWidth="1"/>
    <col min="11645" max="11645" width="10.140625" style="73" hidden="1" customWidth="1"/>
    <col min="11646" max="11646" width="7.140625" style="73" customWidth="1"/>
    <col min="11647" max="11648" width="10.140625" style="73" hidden="1" customWidth="1"/>
    <col min="11649" max="11649" width="7.140625" style="73" customWidth="1"/>
    <col min="11650" max="11651" width="10.140625" style="73" hidden="1" customWidth="1"/>
    <col min="11652" max="11652" width="7.140625" style="73" customWidth="1"/>
    <col min="11653" max="11660" width="10.140625" style="73" hidden="1" customWidth="1"/>
    <col min="11661" max="11661" width="7.140625" style="73" customWidth="1"/>
    <col min="11662" max="11663" width="10.140625" style="73" hidden="1" customWidth="1"/>
    <col min="11664" max="11664" width="7.140625" style="73" customWidth="1"/>
    <col min="11665" max="11668" width="10.140625" style="73" hidden="1" customWidth="1"/>
    <col min="11669" max="11669" width="6.42578125" style="73" customWidth="1"/>
    <col min="11670" max="11690" width="10.140625" style="73" hidden="1" customWidth="1"/>
    <col min="11691" max="11693" width="6.42578125" style="73" customWidth="1"/>
    <col min="11694" max="11694" width="7.5703125" style="73" customWidth="1"/>
    <col min="11695" max="11695" width="6.85546875" style="73" customWidth="1"/>
    <col min="11696" max="11696" width="6.42578125" style="73" customWidth="1"/>
    <col min="11697" max="11713" width="10.140625" style="73" hidden="1" customWidth="1"/>
    <col min="11714" max="11714" width="6.5703125" style="73" customWidth="1"/>
    <col min="11715" max="11715" width="6.42578125" style="73" customWidth="1"/>
    <col min="11716" max="11717" width="10.140625" style="73" hidden="1" customWidth="1"/>
    <col min="11718" max="11718" width="6.42578125" style="73" customWidth="1"/>
    <col min="11719" max="11720" width="10.140625" style="73" hidden="1" customWidth="1"/>
    <col min="11721" max="11721" width="7.42578125" style="73" customWidth="1"/>
    <col min="11722" max="11722" width="10.140625" style="73" hidden="1" customWidth="1"/>
    <col min="11723" max="11723" width="6.42578125" style="73" customWidth="1"/>
    <col min="11724" max="11724" width="10.140625" style="73" hidden="1" customWidth="1"/>
    <col min="11725" max="11725" width="9" style="73" customWidth="1"/>
    <col min="11726" max="11727" width="10.140625" style="73" hidden="1" customWidth="1"/>
    <col min="11728" max="11728" width="8.5703125" style="73" customWidth="1"/>
    <col min="11729" max="11730" width="10.140625" style="73" hidden="1" customWidth="1"/>
    <col min="11731" max="11731" width="6.42578125" style="73" customWidth="1"/>
    <col min="11732" max="11733" width="10.140625" style="73" hidden="1" customWidth="1"/>
    <col min="11734" max="11734" width="7" style="73" customWidth="1"/>
    <col min="11735" max="11736" width="10.140625" style="73" hidden="1" customWidth="1"/>
    <col min="11737" max="11737" width="7" style="73" customWidth="1"/>
    <col min="11738" max="11739" width="10.140625" style="73" hidden="1" customWidth="1"/>
    <col min="11740" max="11740" width="7.5703125" style="73" customWidth="1"/>
    <col min="11741" max="11742" width="10.140625" style="73" hidden="1" customWidth="1"/>
    <col min="11743" max="11743" width="7" style="73" customWidth="1"/>
    <col min="11744" max="11745" width="10.140625" style="73" hidden="1" customWidth="1"/>
    <col min="11746" max="11746" width="7" style="73" customWidth="1"/>
    <col min="11747" max="11748" width="10.140625" style="73" hidden="1" customWidth="1"/>
    <col min="11749" max="11749" width="7" style="73" customWidth="1"/>
    <col min="11750" max="11750" width="10.140625" style="73" hidden="1" customWidth="1"/>
    <col min="11751" max="11751" width="6.42578125" style="73" customWidth="1"/>
    <col min="11752" max="11763" width="10.140625" style="73" hidden="1" customWidth="1"/>
    <col min="11764" max="11764" width="10.140625" style="73"/>
    <col min="11765" max="11765" width="41.42578125" style="73" customWidth="1"/>
    <col min="11766" max="11766" width="6.42578125" style="73" customWidth="1"/>
    <col min="11767" max="11767" width="14.7109375" style="73" customWidth="1"/>
    <col min="11768" max="11768" width="11.42578125" style="73" customWidth="1"/>
    <col min="11769" max="11769" width="13" style="73" customWidth="1"/>
    <col min="11770" max="11770" width="22" style="73" customWidth="1"/>
    <col min="11771" max="11780" width="9.42578125" style="73" customWidth="1"/>
    <col min="11781" max="11781" width="8.85546875" style="73" customWidth="1"/>
    <col min="11782" max="11782" width="9.42578125" style="73" customWidth="1"/>
    <col min="11783" max="11783" width="10.140625" style="73" customWidth="1"/>
    <col min="11784" max="11784" width="6.42578125" style="73" customWidth="1"/>
    <col min="11785" max="11785" width="6.85546875" style="73" customWidth="1"/>
    <col min="11786" max="11787" width="4.42578125" style="73" customWidth="1"/>
    <col min="11788" max="11788" width="6.28515625" style="73" customWidth="1"/>
    <col min="11789" max="11789" width="7.5703125" style="73" customWidth="1"/>
    <col min="11790" max="11790" width="10.140625" style="73" hidden="1" customWidth="1"/>
    <col min="11791" max="11791" width="11.42578125" style="73" customWidth="1"/>
    <col min="11792" max="11792" width="14" style="73" customWidth="1"/>
    <col min="11793" max="11793" width="43.7109375" style="73" customWidth="1"/>
    <col min="11794" max="11794" width="9.140625" style="73" customWidth="1"/>
    <col min="11795" max="11795" width="24.5703125" style="73" customWidth="1"/>
    <col min="11796" max="11796" width="11.28515625" style="73" customWidth="1"/>
    <col min="11797" max="11797" width="26.140625" style="73" customWidth="1"/>
    <col min="11798" max="11798" width="9.140625" style="73" customWidth="1"/>
    <col min="11799" max="11799" width="18.42578125" style="73" customWidth="1"/>
    <col min="11800" max="11801" width="12.140625" style="73" customWidth="1"/>
    <col min="11802" max="11802" width="14.5703125" style="73" customWidth="1"/>
    <col min="11803" max="11803" width="5" style="73" customWidth="1"/>
    <col min="11804" max="11805" width="10.140625" style="73" hidden="1" customWidth="1"/>
    <col min="11806" max="11806" width="5" style="73" customWidth="1"/>
    <col min="11807" max="11808" width="10.140625" style="73" hidden="1" customWidth="1"/>
    <col min="11809" max="11809" width="5" style="73" customWidth="1"/>
    <col min="11810" max="11811" width="10.140625" style="73" hidden="1" customWidth="1"/>
    <col min="11812" max="11812" width="5" style="73" customWidth="1"/>
    <col min="11813" max="11814" width="10.140625" style="73" hidden="1" customWidth="1"/>
    <col min="11815" max="11815" width="5" style="73" customWidth="1"/>
    <col min="11816" max="11817" width="10.140625" style="73" hidden="1" customWidth="1"/>
    <col min="11818" max="11818" width="5" style="73" customWidth="1"/>
    <col min="11819" max="11829" width="10.140625" style="73" hidden="1" customWidth="1"/>
    <col min="11830" max="11830" width="6.85546875" style="73" customWidth="1"/>
    <col min="11831" max="11832" width="10.140625" style="73" hidden="1" customWidth="1"/>
    <col min="11833" max="11833" width="6.42578125" style="73" customWidth="1"/>
    <col min="11834" max="11835" width="10.140625" style="73" hidden="1" customWidth="1"/>
    <col min="11836" max="11836" width="5.42578125" style="73" customWidth="1"/>
    <col min="11837" max="11838" width="10.140625" style="73" hidden="1" customWidth="1"/>
    <col min="11839" max="11839" width="4.85546875" style="73" customWidth="1"/>
    <col min="11840" max="11847" width="10.140625" style="73" hidden="1" customWidth="1"/>
    <col min="11848" max="11848" width="5.42578125" style="73" customWidth="1"/>
    <col min="11849" max="11853" width="10.140625" style="73" hidden="1" customWidth="1"/>
    <col min="11854" max="11854" width="5.85546875" style="73" customWidth="1"/>
    <col min="11855" max="11856" width="10.140625" style="73" hidden="1" customWidth="1"/>
    <col min="11857" max="11857" width="5.42578125" style="73" customWidth="1"/>
    <col min="11858" max="11859" width="10.140625" style="73" hidden="1" customWidth="1"/>
    <col min="11860" max="11860" width="5.42578125" style="73" customWidth="1"/>
    <col min="11861" max="11862" width="10.140625" style="73" hidden="1" customWidth="1"/>
    <col min="11863" max="11863" width="6" style="73" customWidth="1"/>
    <col min="11864" max="11868" width="10.140625" style="73" hidden="1" customWidth="1"/>
    <col min="11869" max="11869" width="5" style="73" customWidth="1"/>
    <col min="11870" max="11877" width="10.140625" style="73" hidden="1" customWidth="1"/>
    <col min="11878" max="11878" width="5" style="73" customWidth="1"/>
    <col min="11879" max="11879" width="10.140625" style="73" hidden="1" customWidth="1"/>
    <col min="11880" max="11880" width="5" style="73" customWidth="1"/>
    <col min="11881" max="11881" width="9.42578125" style="73" customWidth="1"/>
    <col min="11882" max="11882" width="10.140625" style="73" hidden="1" customWidth="1"/>
    <col min="11883" max="11883" width="5" style="73" customWidth="1"/>
    <col min="11884" max="11885" width="10.140625" style="73" hidden="1" customWidth="1"/>
    <col min="11886" max="11886" width="5" style="73" customWidth="1"/>
    <col min="11887" max="11888" width="10.140625" style="73" hidden="1" customWidth="1"/>
    <col min="11889" max="11889" width="5" style="73" customWidth="1"/>
    <col min="11890" max="11891" width="10.140625" style="73" hidden="1" customWidth="1"/>
    <col min="11892" max="11892" width="5" style="73" customWidth="1"/>
    <col min="11893" max="11899" width="10.140625" style="73" hidden="1" customWidth="1"/>
    <col min="11900" max="11900" width="6.42578125" style="73" customWidth="1"/>
    <col min="11901" max="11901" width="10.140625" style="73" hidden="1" customWidth="1"/>
    <col min="11902" max="11902" width="7.140625" style="73" customWidth="1"/>
    <col min="11903" max="11904" width="10.140625" style="73" hidden="1" customWidth="1"/>
    <col min="11905" max="11905" width="7.140625" style="73" customWidth="1"/>
    <col min="11906" max="11907" width="10.140625" style="73" hidden="1" customWidth="1"/>
    <col min="11908" max="11908" width="7.140625" style="73" customWidth="1"/>
    <col min="11909" max="11916" width="10.140625" style="73" hidden="1" customWidth="1"/>
    <col min="11917" max="11917" width="7.140625" style="73" customWidth="1"/>
    <col min="11918" max="11919" width="10.140625" style="73" hidden="1" customWidth="1"/>
    <col min="11920" max="11920" width="7.140625" style="73" customWidth="1"/>
    <col min="11921" max="11924" width="10.140625" style="73" hidden="1" customWidth="1"/>
    <col min="11925" max="11925" width="6.42578125" style="73" customWidth="1"/>
    <col min="11926" max="11946" width="10.140625" style="73" hidden="1" customWidth="1"/>
    <col min="11947" max="11949" width="6.42578125" style="73" customWidth="1"/>
    <col min="11950" max="11950" width="7.5703125" style="73" customWidth="1"/>
    <col min="11951" max="11951" width="6.85546875" style="73" customWidth="1"/>
    <col min="11952" max="11952" width="6.42578125" style="73" customWidth="1"/>
    <col min="11953" max="11969" width="10.140625" style="73" hidden="1" customWidth="1"/>
    <col min="11970" max="11970" width="6.5703125" style="73" customWidth="1"/>
    <col min="11971" max="11971" width="6.42578125" style="73" customWidth="1"/>
    <col min="11972" max="11973" width="10.140625" style="73" hidden="1" customWidth="1"/>
    <col min="11974" max="11974" width="6.42578125" style="73" customWidth="1"/>
    <col min="11975" max="11976" width="10.140625" style="73" hidden="1" customWidth="1"/>
    <col min="11977" max="11977" width="7.42578125" style="73" customWidth="1"/>
    <col min="11978" max="11978" width="10.140625" style="73" hidden="1" customWidth="1"/>
    <col min="11979" max="11979" width="6.42578125" style="73" customWidth="1"/>
    <col min="11980" max="11980" width="10.140625" style="73" hidden="1" customWidth="1"/>
    <col min="11981" max="11981" width="9" style="73" customWidth="1"/>
    <col min="11982" max="11983" width="10.140625" style="73" hidden="1" customWidth="1"/>
    <col min="11984" max="11984" width="8.5703125" style="73" customWidth="1"/>
    <col min="11985" max="11986" width="10.140625" style="73" hidden="1" customWidth="1"/>
    <col min="11987" max="11987" width="6.42578125" style="73" customWidth="1"/>
    <col min="11988" max="11989" width="10.140625" style="73" hidden="1" customWidth="1"/>
    <col min="11990" max="11990" width="7" style="73" customWidth="1"/>
    <col min="11991" max="11992" width="10.140625" style="73" hidden="1" customWidth="1"/>
    <col min="11993" max="11993" width="7" style="73" customWidth="1"/>
    <col min="11994" max="11995" width="10.140625" style="73" hidden="1" customWidth="1"/>
    <col min="11996" max="11996" width="7.5703125" style="73" customWidth="1"/>
    <col min="11997" max="11998" width="10.140625" style="73" hidden="1" customWidth="1"/>
    <col min="11999" max="11999" width="7" style="73" customWidth="1"/>
    <col min="12000" max="12001" width="10.140625" style="73" hidden="1" customWidth="1"/>
    <col min="12002" max="12002" width="7" style="73" customWidth="1"/>
    <col min="12003" max="12004" width="10.140625" style="73" hidden="1" customWidth="1"/>
    <col min="12005" max="12005" width="7" style="73" customWidth="1"/>
    <col min="12006" max="12006" width="10.140625" style="73" hidden="1" customWidth="1"/>
    <col min="12007" max="12007" width="6.42578125" style="73" customWidth="1"/>
    <col min="12008" max="12019" width="10.140625" style="73" hidden="1" customWidth="1"/>
    <col min="12020" max="12020" width="10.140625" style="73"/>
    <col min="12021" max="12021" width="41.42578125" style="73" customWidth="1"/>
    <col min="12022" max="12022" width="6.42578125" style="73" customWidth="1"/>
    <col min="12023" max="12023" width="14.7109375" style="73" customWidth="1"/>
    <col min="12024" max="12024" width="11.42578125" style="73" customWidth="1"/>
    <col min="12025" max="12025" width="13" style="73" customWidth="1"/>
    <col min="12026" max="12026" width="22" style="73" customWidth="1"/>
    <col min="12027" max="12036" width="9.42578125" style="73" customWidth="1"/>
    <col min="12037" max="12037" width="8.85546875" style="73" customWidth="1"/>
    <col min="12038" max="12038" width="9.42578125" style="73" customWidth="1"/>
    <col min="12039" max="12039" width="10.140625" style="73" customWidth="1"/>
    <col min="12040" max="12040" width="6.42578125" style="73" customWidth="1"/>
    <col min="12041" max="12041" width="6.85546875" style="73" customWidth="1"/>
    <col min="12042" max="12043" width="4.42578125" style="73" customWidth="1"/>
    <col min="12044" max="12044" width="6.28515625" style="73" customWidth="1"/>
    <col min="12045" max="12045" width="7.5703125" style="73" customWidth="1"/>
    <col min="12046" max="12046" width="10.140625" style="73" hidden="1" customWidth="1"/>
    <col min="12047" max="12047" width="11.42578125" style="73" customWidth="1"/>
    <col min="12048" max="12048" width="14" style="73" customWidth="1"/>
    <col min="12049" max="12049" width="43.7109375" style="73" customWidth="1"/>
    <col min="12050" max="12050" width="9.140625" style="73" customWidth="1"/>
    <col min="12051" max="12051" width="24.5703125" style="73" customWidth="1"/>
    <col min="12052" max="12052" width="11.28515625" style="73" customWidth="1"/>
    <col min="12053" max="12053" width="26.140625" style="73" customWidth="1"/>
    <col min="12054" max="12054" width="9.140625" style="73" customWidth="1"/>
    <col min="12055" max="12055" width="18.42578125" style="73" customWidth="1"/>
    <col min="12056" max="12057" width="12.140625" style="73" customWidth="1"/>
    <col min="12058" max="12058" width="14.5703125" style="73" customWidth="1"/>
    <col min="12059" max="12059" width="5" style="73" customWidth="1"/>
    <col min="12060" max="12061" width="10.140625" style="73" hidden="1" customWidth="1"/>
    <col min="12062" max="12062" width="5" style="73" customWidth="1"/>
    <col min="12063" max="12064" width="10.140625" style="73" hidden="1" customWidth="1"/>
    <col min="12065" max="12065" width="5" style="73" customWidth="1"/>
    <col min="12066" max="12067" width="10.140625" style="73" hidden="1" customWidth="1"/>
    <col min="12068" max="12068" width="5" style="73" customWidth="1"/>
    <col min="12069" max="12070" width="10.140625" style="73" hidden="1" customWidth="1"/>
    <col min="12071" max="12071" width="5" style="73" customWidth="1"/>
    <col min="12072" max="12073" width="10.140625" style="73" hidden="1" customWidth="1"/>
    <col min="12074" max="12074" width="5" style="73" customWidth="1"/>
    <col min="12075" max="12085" width="10.140625" style="73" hidden="1" customWidth="1"/>
    <col min="12086" max="12086" width="6.85546875" style="73" customWidth="1"/>
    <col min="12087" max="12088" width="10.140625" style="73" hidden="1" customWidth="1"/>
    <col min="12089" max="12089" width="6.42578125" style="73" customWidth="1"/>
    <col min="12090" max="12091" width="10.140625" style="73" hidden="1" customWidth="1"/>
    <col min="12092" max="12092" width="5.42578125" style="73" customWidth="1"/>
    <col min="12093" max="12094" width="10.140625" style="73" hidden="1" customWidth="1"/>
    <col min="12095" max="12095" width="4.85546875" style="73" customWidth="1"/>
    <col min="12096" max="12103" width="10.140625" style="73" hidden="1" customWidth="1"/>
    <col min="12104" max="12104" width="5.42578125" style="73" customWidth="1"/>
    <col min="12105" max="12109" width="10.140625" style="73" hidden="1" customWidth="1"/>
    <col min="12110" max="12110" width="5.85546875" style="73" customWidth="1"/>
    <col min="12111" max="12112" width="10.140625" style="73" hidden="1" customWidth="1"/>
    <col min="12113" max="12113" width="5.42578125" style="73" customWidth="1"/>
    <col min="12114" max="12115" width="10.140625" style="73" hidden="1" customWidth="1"/>
    <col min="12116" max="12116" width="5.42578125" style="73" customWidth="1"/>
    <col min="12117" max="12118" width="10.140625" style="73" hidden="1" customWidth="1"/>
    <col min="12119" max="12119" width="6" style="73" customWidth="1"/>
    <col min="12120" max="12124" width="10.140625" style="73" hidden="1" customWidth="1"/>
    <col min="12125" max="12125" width="5" style="73" customWidth="1"/>
    <col min="12126" max="12133" width="10.140625" style="73" hidden="1" customWidth="1"/>
    <col min="12134" max="12134" width="5" style="73" customWidth="1"/>
    <col min="12135" max="12135" width="10.140625" style="73" hidden="1" customWidth="1"/>
    <col min="12136" max="12136" width="5" style="73" customWidth="1"/>
    <col min="12137" max="12137" width="9.42578125" style="73" customWidth="1"/>
    <col min="12138" max="12138" width="10.140625" style="73" hidden="1" customWidth="1"/>
    <col min="12139" max="12139" width="5" style="73" customWidth="1"/>
    <col min="12140" max="12141" width="10.140625" style="73" hidden="1" customWidth="1"/>
    <col min="12142" max="12142" width="5" style="73" customWidth="1"/>
    <col min="12143" max="12144" width="10.140625" style="73" hidden="1" customWidth="1"/>
    <col min="12145" max="12145" width="5" style="73" customWidth="1"/>
    <col min="12146" max="12147" width="10.140625" style="73" hidden="1" customWidth="1"/>
    <col min="12148" max="12148" width="5" style="73" customWidth="1"/>
    <col min="12149" max="12155" width="10.140625" style="73" hidden="1" customWidth="1"/>
    <col min="12156" max="12156" width="6.42578125" style="73" customWidth="1"/>
    <col min="12157" max="12157" width="10.140625" style="73" hidden="1" customWidth="1"/>
    <col min="12158" max="12158" width="7.140625" style="73" customWidth="1"/>
    <col min="12159" max="12160" width="10.140625" style="73" hidden="1" customWidth="1"/>
    <col min="12161" max="12161" width="7.140625" style="73" customWidth="1"/>
    <col min="12162" max="12163" width="10.140625" style="73" hidden="1" customWidth="1"/>
    <col min="12164" max="12164" width="7.140625" style="73" customWidth="1"/>
    <col min="12165" max="12172" width="10.140625" style="73" hidden="1" customWidth="1"/>
    <col min="12173" max="12173" width="7.140625" style="73" customWidth="1"/>
    <col min="12174" max="12175" width="10.140625" style="73" hidden="1" customWidth="1"/>
    <col min="12176" max="12176" width="7.140625" style="73" customWidth="1"/>
    <col min="12177" max="12180" width="10.140625" style="73" hidden="1" customWidth="1"/>
    <col min="12181" max="12181" width="6.42578125" style="73" customWidth="1"/>
    <col min="12182" max="12202" width="10.140625" style="73" hidden="1" customWidth="1"/>
    <col min="12203" max="12205" width="6.42578125" style="73" customWidth="1"/>
    <col min="12206" max="12206" width="7.5703125" style="73" customWidth="1"/>
    <col min="12207" max="12207" width="6.85546875" style="73" customWidth="1"/>
    <col min="12208" max="12208" width="6.42578125" style="73" customWidth="1"/>
    <col min="12209" max="12225" width="10.140625" style="73" hidden="1" customWidth="1"/>
    <col min="12226" max="12226" width="6.5703125" style="73" customWidth="1"/>
    <col min="12227" max="12227" width="6.42578125" style="73" customWidth="1"/>
    <col min="12228" max="12229" width="10.140625" style="73" hidden="1" customWidth="1"/>
    <col min="12230" max="12230" width="6.42578125" style="73" customWidth="1"/>
    <col min="12231" max="12232" width="10.140625" style="73" hidden="1" customWidth="1"/>
    <col min="12233" max="12233" width="7.42578125" style="73" customWidth="1"/>
    <col min="12234" max="12234" width="10.140625" style="73" hidden="1" customWidth="1"/>
    <col min="12235" max="12235" width="6.42578125" style="73" customWidth="1"/>
    <col min="12236" max="12236" width="10.140625" style="73" hidden="1" customWidth="1"/>
    <col min="12237" max="12237" width="9" style="73" customWidth="1"/>
    <col min="12238" max="12239" width="10.140625" style="73" hidden="1" customWidth="1"/>
    <col min="12240" max="12240" width="8.5703125" style="73" customWidth="1"/>
    <col min="12241" max="12242" width="10.140625" style="73" hidden="1" customWidth="1"/>
    <col min="12243" max="12243" width="6.42578125" style="73" customWidth="1"/>
    <col min="12244" max="12245" width="10.140625" style="73" hidden="1" customWidth="1"/>
    <col min="12246" max="12246" width="7" style="73" customWidth="1"/>
    <col min="12247" max="12248" width="10.140625" style="73" hidden="1" customWidth="1"/>
    <col min="12249" max="12249" width="7" style="73" customWidth="1"/>
    <col min="12250" max="12251" width="10.140625" style="73" hidden="1" customWidth="1"/>
    <col min="12252" max="12252" width="7.5703125" style="73" customWidth="1"/>
    <col min="12253" max="12254" width="10.140625" style="73" hidden="1" customWidth="1"/>
    <col min="12255" max="12255" width="7" style="73" customWidth="1"/>
    <col min="12256" max="12257" width="10.140625" style="73" hidden="1" customWidth="1"/>
    <col min="12258" max="12258" width="7" style="73" customWidth="1"/>
    <col min="12259" max="12260" width="10.140625" style="73" hidden="1" customWidth="1"/>
    <col min="12261" max="12261" width="7" style="73" customWidth="1"/>
    <col min="12262" max="12262" width="10.140625" style="73" hidden="1" customWidth="1"/>
    <col min="12263" max="12263" width="6.42578125" style="73" customWidth="1"/>
    <col min="12264" max="12275" width="10.140625" style="73" hidden="1" customWidth="1"/>
    <col min="12276" max="12276" width="10.140625" style="73"/>
    <col min="12277" max="12277" width="41.42578125" style="73" customWidth="1"/>
    <col min="12278" max="12278" width="6.42578125" style="73" customWidth="1"/>
    <col min="12279" max="12279" width="14.7109375" style="73" customWidth="1"/>
    <col min="12280" max="12280" width="11.42578125" style="73" customWidth="1"/>
    <col min="12281" max="12281" width="13" style="73" customWidth="1"/>
    <col min="12282" max="12282" width="22" style="73" customWidth="1"/>
    <col min="12283" max="12292" width="9.42578125" style="73" customWidth="1"/>
    <col min="12293" max="12293" width="8.85546875" style="73" customWidth="1"/>
    <col min="12294" max="12294" width="9.42578125" style="73" customWidth="1"/>
    <col min="12295" max="12295" width="10.140625" style="73" customWidth="1"/>
    <col min="12296" max="12296" width="6.42578125" style="73" customWidth="1"/>
    <col min="12297" max="12297" width="6.85546875" style="73" customWidth="1"/>
    <col min="12298" max="12299" width="4.42578125" style="73" customWidth="1"/>
    <col min="12300" max="12300" width="6.28515625" style="73" customWidth="1"/>
    <col min="12301" max="12301" width="7.5703125" style="73" customWidth="1"/>
    <col min="12302" max="12302" width="10.140625" style="73" hidden="1" customWidth="1"/>
    <col min="12303" max="12303" width="11.42578125" style="73" customWidth="1"/>
    <col min="12304" max="12304" width="14" style="73" customWidth="1"/>
    <col min="12305" max="12305" width="43.7109375" style="73" customWidth="1"/>
    <col min="12306" max="12306" width="9.140625" style="73" customWidth="1"/>
    <col min="12307" max="12307" width="24.5703125" style="73" customWidth="1"/>
    <col min="12308" max="12308" width="11.28515625" style="73" customWidth="1"/>
    <col min="12309" max="12309" width="26.140625" style="73" customWidth="1"/>
    <col min="12310" max="12310" width="9.140625" style="73" customWidth="1"/>
    <col min="12311" max="12311" width="18.42578125" style="73" customWidth="1"/>
    <col min="12312" max="12313" width="12.140625" style="73" customWidth="1"/>
    <col min="12314" max="12314" width="14.5703125" style="73" customWidth="1"/>
    <col min="12315" max="12315" width="5" style="73" customWidth="1"/>
    <col min="12316" max="12317" width="10.140625" style="73" hidden="1" customWidth="1"/>
    <col min="12318" max="12318" width="5" style="73" customWidth="1"/>
    <col min="12319" max="12320" width="10.140625" style="73" hidden="1" customWidth="1"/>
    <col min="12321" max="12321" width="5" style="73" customWidth="1"/>
    <col min="12322" max="12323" width="10.140625" style="73" hidden="1" customWidth="1"/>
    <col min="12324" max="12324" width="5" style="73" customWidth="1"/>
    <col min="12325" max="12326" width="10.140625" style="73" hidden="1" customWidth="1"/>
    <col min="12327" max="12327" width="5" style="73" customWidth="1"/>
    <col min="12328" max="12329" width="10.140625" style="73" hidden="1" customWidth="1"/>
    <col min="12330" max="12330" width="5" style="73" customWidth="1"/>
    <col min="12331" max="12341" width="10.140625" style="73" hidden="1" customWidth="1"/>
    <col min="12342" max="12342" width="6.85546875" style="73" customWidth="1"/>
    <col min="12343" max="12344" width="10.140625" style="73" hidden="1" customWidth="1"/>
    <col min="12345" max="12345" width="6.42578125" style="73" customWidth="1"/>
    <col min="12346" max="12347" width="10.140625" style="73" hidden="1" customWidth="1"/>
    <col min="12348" max="12348" width="5.42578125" style="73" customWidth="1"/>
    <col min="12349" max="12350" width="10.140625" style="73" hidden="1" customWidth="1"/>
    <col min="12351" max="12351" width="4.85546875" style="73" customWidth="1"/>
    <col min="12352" max="12359" width="10.140625" style="73" hidden="1" customWidth="1"/>
    <col min="12360" max="12360" width="5.42578125" style="73" customWidth="1"/>
    <col min="12361" max="12365" width="10.140625" style="73" hidden="1" customWidth="1"/>
    <col min="12366" max="12366" width="5.85546875" style="73" customWidth="1"/>
    <col min="12367" max="12368" width="10.140625" style="73" hidden="1" customWidth="1"/>
    <col min="12369" max="12369" width="5.42578125" style="73" customWidth="1"/>
    <col min="12370" max="12371" width="10.140625" style="73" hidden="1" customWidth="1"/>
    <col min="12372" max="12372" width="5.42578125" style="73" customWidth="1"/>
    <col min="12373" max="12374" width="10.140625" style="73" hidden="1" customWidth="1"/>
    <col min="12375" max="12375" width="6" style="73" customWidth="1"/>
    <col min="12376" max="12380" width="10.140625" style="73" hidden="1" customWidth="1"/>
    <col min="12381" max="12381" width="5" style="73" customWidth="1"/>
    <col min="12382" max="12389" width="10.140625" style="73" hidden="1" customWidth="1"/>
    <col min="12390" max="12390" width="5" style="73" customWidth="1"/>
    <col min="12391" max="12391" width="10.140625" style="73" hidden="1" customWidth="1"/>
    <col min="12392" max="12392" width="5" style="73" customWidth="1"/>
    <col min="12393" max="12393" width="9.42578125" style="73" customWidth="1"/>
    <col min="12394" max="12394" width="10.140625" style="73" hidden="1" customWidth="1"/>
    <col min="12395" max="12395" width="5" style="73" customWidth="1"/>
    <col min="12396" max="12397" width="10.140625" style="73" hidden="1" customWidth="1"/>
    <col min="12398" max="12398" width="5" style="73" customWidth="1"/>
    <col min="12399" max="12400" width="10.140625" style="73" hidden="1" customWidth="1"/>
    <col min="12401" max="12401" width="5" style="73" customWidth="1"/>
    <col min="12402" max="12403" width="10.140625" style="73" hidden="1" customWidth="1"/>
    <col min="12404" max="12404" width="5" style="73" customWidth="1"/>
    <col min="12405" max="12411" width="10.140625" style="73" hidden="1" customWidth="1"/>
    <col min="12412" max="12412" width="6.42578125" style="73" customWidth="1"/>
    <col min="12413" max="12413" width="10.140625" style="73" hidden="1" customWidth="1"/>
    <col min="12414" max="12414" width="7.140625" style="73" customWidth="1"/>
    <col min="12415" max="12416" width="10.140625" style="73" hidden="1" customWidth="1"/>
    <col min="12417" max="12417" width="7.140625" style="73" customWidth="1"/>
    <col min="12418" max="12419" width="10.140625" style="73" hidden="1" customWidth="1"/>
    <col min="12420" max="12420" width="7.140625" style="73" customWidth="1"/>
    <col min="12421" max="12428" width="10.140625" style="73" hidden="1" customWidth="1"/>
    <col min="12429" max="12429" width="7.140625" style="73" customWidth="1"/>
    <col min="12430" max="12431" width="10.140625" style="73" hidden="1" customWidth="1"/>
    <col min="12432" max="12432" width="7.140625" style="73" customWidth="1"/>
    <col min="12433" max="12436" width="10.140625" style="73" hidden="1" customWidth="1"/>
    <col min="12437" max="12437" width="6.42578125" style="73" customWidth="1"/>
    <col min="12438" max="12458" width="10.140625" style="73" hidden="1" customWidth="1"/>
    <col min="12459" max="12461" width="6.42578125" style="73" customWidth="1"/>
    <col min="12462" max="12462" width="7.5703125" style="73" customWidth="1"/>
    <col min="12463" max="12463" width="6.85546875" style="73" customWidth="1"/>
    <col min="12464" max="12464" width="6.42578125" style="73" customWidth="1"/>
    <col min="12465" max="12481" width="10.140625" style="73" hidden="1" customWidth="1"/>
    <col min="12482" max="12482" width="6.5703125" style="73" customWidth="1"/>
    <col min="12483" max="12483" width="6.42578125" style="73" customWidth="1"/>
    <col min="12484" max="12485" width="10.140625" style="73" hidden="1" customWidth="1"/>
    <col min="12486" max="12486" width="6.42578125" style="73" customWidth="1"/>
    <col min="12487" max="12488" width="10.140625" style="73" hidden="1" customWidth="1"/>
    <col min="12489" max="12489" width="7.42578125" style="73" customWidth="1"/>
    <col min="12490" max="12490" width="10.140625" style="73" hidden="1" customWidth="1"/>
    <col min="12491" max="12491" width="6.42578125" style="73" customWidth="1"/>
    <col min="12492" max="12492" width="10.140625" style="73" hidden="1" customWidth="1"/>
    <col min="12493" max="12493" width="9" style="73" customWidth="1"/>
    <col min="12494" max="12495" width="10.140625" style="73" hidden="1" customWidth="1"/>
    <col min="12496" max="12496" width="8.5703125" style="73" customWidth="1"/>
    <col min="12497" max="12498" width="10.140625" style="73" hidden="1" customWidth="1"/>
    <col min="12499" max="12499" width="6.42578125" style="73" customWidth="1"/>
    <col min="12500" max="12501" width="10.140625" style="73" hidden="1" customWidth="1"/>
    <col min="12502" max="12502" width="7" style="73" customWidth="1"/>
    <col min="12503" max="12504" width="10.140625" style="73" hidden="1" customWidth="1"/>
    <col min="12505" max="12505" width="7" style="73" customWidth="1"/>
    <col min="12506" max="12507" width="10.140625" style="73" hidden="1" customWidth="1"/>
    <col min="12508" max="12508" width="7.5703125" style="73" customWidth="1"/>
    <col min="12509" max="12510" width="10.140625" style="73" hidden="1" customWidth="1"/>
    <col min="12511" max="12511" width="7" style="73" customWidth="1"/>
    <col min="12512" max="12513" width="10.140625" style="73" hidden="1" customWidth="1"/>
    <col min="12514" max="12514" width="7" style="73" customWidth="1"/>
    <col min="12515" max="12516" width="10.140625" style="73" hidden="1" customWidth="1"/>
    <col min="12517" max="12517" width="7" style="73" customWidth="1"/>
    <col min="12518" max="12518" width="10.140625" style="73" hidden="1" customWidth="1"/>
    <col min="12519" max="12519" width="6.42578125" style="73" customWidth="1"/>
    <col min="12520" max="12531" width="10.140625" style="73" hidden="1" customWidth="1"/>
    <col min="12532" max="12532" width="10.140625" style="73"/>
    <col min="12533" max="12533" width="41.42578125" style="73" customWidth="1"/>
    <col min="12534" max="12534" width="6.42578125" style="73" customWidth="1"/>
    <col min="12535" max="12535" width="14.7109375" style="73" customWidth="1"/>
    <col min="12536" max="12536" width="11.42578125" style="73" customWidth="1"/>
    <col min="12537" max="12537" width="13" style="73" customWidth="1"/>
    <col min="12538" max="12538" width="22" style="73" customWidth="1"/>
    <col min="12539" max="12548" width="9.42578125" style="73" customWidth="1"/>
    <col min="12549" max="12549" width="8.85546875" style="73" customWidth="1"/>
    <col min="12550" max="12550" width="9.42578125" style="73" customWidth="1"/>
    <col min="12551" max="12551" width="10.140625" style="73" customWidth="1"/>
    <col min="12552" max="12552" width="6.42578125" style="73" customWidth="1"/>
    <col min="12553" max="12553" width="6.85546875" style="73" customWidth="1"/>
    <col min="12554" max="12555" width="4.42578125" style="73" customWidth="1"/>
    <col min="12556" max="12556" width="6.28515625" style="73" customWidth="1"/>
    <col min="12557" max="12557" width="7.5703125" style="73" customWidth="1"/>
    <col min="12558" max="12558" width="10.140625" style="73" hidden="1" customWidth="1"/>
    <col min="12559" max="12559" width="11.42578125" style="73" customWidth="1"/>
    <col min="12560" max="12560" width="14" style="73" customWidth="1"/>
    <col min="12561" max="12561" width="43.7109375" style="73" customWidth="1"/>
    <col min="12562" max="12562" width="9.140625" style="73" customWidth="1"/>
    <col min="12563" max="12563" width="24.5703125" style="73" customWidth="1"/>
    <col min="12564" max="12564" width="11.28515625" style="73" customWidth="1"/>
    <col min="12565" max="12565" width="26.140625" style="73" customWidth="1"/>
    <col min="12566" max="12566" width="9.140625" style="73" customWidth="1"/>
    <col min="12567" max="12567" width="18.42578125" style="73" customWidth="1"/>
    <col min="12568" max="12569" width="12.140625" style="73" customWidth="1"/>
    <col min="12570" max="12570" width="14.5703125" style="73" customWidth="1"/>
    <col min="12571" max="12571" width="5" style="73" customWidth="1"/>
    <col min="12572" max="12573" width="10.140625" style="73" hidden="1" customWidth="1"/>
    <col min="12574" max="12574" width="5" style="73" customWidth="1"/>
    <col min="12575" max="12576" width="10.140625" style="73" hidden="1" customWidth="1"/>
    <col min="12577" max="12577" width="5" style="73" customWidth="1"/>
    <col min="12578" max="12579" width="10.140625" style="73" hidden="1" customWidth="1"/>
    <col min="12580" max="12580" width="5" style="73" customWidth="1"/>
    <col min="12581" max="12582" width="10.140625" style="73" hidden="1" customWidth="1"/>
    <col min="12583" max="12583" width="5" style="73" customWidth="1"/>
    <col min="12584" max="12585" width="10.140625" style="73" hidden="1" customWidth="1"/>
    <col min="12586" max="12586" width="5" style="73" customWidth="1"/>
    <col min="12587" max="12597" width="10.140625" style="73" hidden="1" customWidth="1"/>
    <col min="12598" max="12598" width="6.85546875" style="73" customWidth="1"/>
    <col min="12599" max="12600" width="10.140625" style="73" hidden="1" customWidth="1"/>
    <col min="12601" max="12601" width="6.42578125" style="73" customWidth="1"/>
    <col min="12602" max="12603" width="10.140625" style="73" hidden="1" customWidth="1"/>
    <col min="12604" max="12604" width="5.42578125" style="73" customWidth="1"/>
    <col min="12605" max="12606" width="10.140625" style="73" hidden="1" customWidth="1"/>
    <col min="12607" max="12607" width="4.85546875" style="73" customWidth="1"/>
    <col min="12608" max="12615" width="10.140625" style="73" hidden="1" customWidth="1"/>
    <col min="12616" max="12616" width="5.42578125" style="73" customWidth="1"/>
    <col min="12617" max="12621" width="10.140625" style="73" hidden="1" customWidth="1"/>
    <col min="12622" max="12622" width="5.85546875" style="73" customWidth="1"/>
    <col min="12623" max="12624" width="10.140625" style="73" hidden="1" customWidth="1"/>
    <col min="12625" max="12625" width="5.42578125" style="73" customWidth="1"/>
    <col min="12626" max="12627" width="10.140625" style="73" hidden="1" customWidth="1"/>
    <col min="12628" max="12628" width="5.42578125" style="73" customWidth="1"/>
    <col min="12629" max="12630" width="10.140625" style="73" hidden="1" customWidth="1"/>
    <col min="12631" max="12631" width="6" style="73" customWidth="1"/>
    <col min="12632" max="12636" width="10.140625" style="73" hidden="1" customWidth="1"/>
    <col min="12637" max="12637" width="5" style="73" customWidth="1"/>
    <col min="12638" max="12645" width="10.140625" style="73" hidden="1" customWidth="1"/>
    <col min="12646" max="12646" width="5" style="73" customWidth="1"/>
    <col min="12647" max="12647" width="10.140625" style="73" hidden="1" customWidth="1"/>
    <col min="12648" max="12648" width="5" style="73" customWidth="1"/>
    <col min="12649" max="12649" width="9.42578125" style="73" customWidth="1"/>
    <col min="12650" max="12650" width="10.140625" style="73" hidden="1" customWidth="1"/>
    <col min="12651" max="12651" width="5" style="73" customWidth="1"/>
    <col min="12652" max="12653" width="10.140625" style="73" hidden="1" customWidth="1"/>
    <col min="12654" max="12654" width="5" style="73" customWidth="1"/>
    <col min="12655" max="12656" width="10.140625" style="73" hidden="1" customWidth="1"/>
    <col min="12657" max="12657" width="5" style="73" customWidth="1"/>
    <col min="12658" max="12659" width="10.140625" style="73" hidden="1" customWidth="1"/>
    <col min="12660" max="12660" width="5" style="73" customWidth="1"/>
    <col min="12661" max="12667" width="10.140625" style="73" hidden="1" customWidth="1"/>
    <col min="12668" max="12668" width="6.42578125" style="73" customWidth="1"/>
    <col min="12669" max="12669" width="10.140625" style="73" hidden="1" customWidth="1"/>
    <col min="12670" max="12670" width="7.140625" style="73" customWidth="1"/>
    <col min="12671" max="12672" width="10.140625" style="73" hidden="1" customWidth="1"/>
    <col min="12673" max="12673" width="7.140625" style="73" customWidth="1"/>
    <col min="12674" max="12675" width="10.140625" style="73" hidden="1" customWidth="1"/>
    <col min="12676" max="12676" width="7.140625" style="73" customWidth="1"/>
    <col min="12677" max="12684" width="10.140625" style="73" hidden="1" customWidth="1"/>
    <col min="12685" max="12685" width="7.140625" style="73" customWidth="1"/>
    <col min="12686" max="12687" width="10.140625" style="73" hidden="1" customWidth="1"/>
    <col min="12688" max="12688" width="7.140625" style="73" customWidth="1"/>
    <col min="12689" max="12692" width="10.140625" style="73" hidden="1" customWidth="1"/>
    <col min="12693" max="12693" width="6.42578125" style="73" customWidth="1"/>
    <col min="12694" max="12714" width="10.140625" style="73" hidden="1" customWidth="1"/>
    <col min="12715" max="12717" width="6.42578125" style="73" customWidth="1"/>
    <col min="12718" max="12718" width="7.5703125" style="73" customWidth="1"/>
    <col min="12719" max="12719" width="6.85546875" style="73" customWidth="1"/>
    <col min="12720" max="12720" width="6.42578125" style="73" customWidth="1"/>
    <col min="12721" max="12737" width="10.140625" style="73" hidden="1" customWidth="1"/>
    <col min="12738" max="12738" width="6.5703125" style="73" customWidth="1"/>
    <col min="12739" max="12739" width="6.42578125" style="73" customWidth="1"/>
    <col min="12740" max="12741" width="10.140625" style="73" hidden="1" customWidth="1"/>
    <col min="12742" max="12742" width="6.42578125" style="73" customWidth="1"/>
    <col min="12743" max="12744" width="10.140625" style="73" hidden="1" customWidth="1"/>
    <col min="12745" max="12745" width="7.42578125" style="73" customWidth="1"/>
    <col min="12746" max="12746" width="10.140625" style="73" hidden="1" customWidth="1"/>
    <col min="12747" max="12747" width="6.42578125" style="73" customWidth="1"/>
    <col min="12748" max="12748" width="10.140625" style="73" hidden="1" customWidth="1"/>
    <col min="12749" max="12749" width="9" style="73" customWidth="1"/>
    <col min="12750" max="12751" width="10.140625" style="73" hidden="1" customWidth="1"/>
    <col min="12752" max="12752" width="8.5703125" style="73" customWidth="1"/>
    <col min="12753" max="12754" width="10.140625" style="73" hidden="1" customWidth="1"/>
    <col min="12755" max="12755" width="6.42578125" style="73" customWidth="1"/>
    <col min="12756" max="12757" width="10.140625" style="73" hidden="1" customWidth="1"/>
    <col min="12758" max="12758" width="7" style="73" customWidth="1"/>
    <col min="12759" max="12760" width="10.140625" style="73" hidden="1" customWidth="1"/>
    <col min="12761" max="12761" width="7" style="73" customWidth="1"/>
    <col min="12762" max="12763" width="10.140625" style="73" hidden="1" customWidth="1"/>
    <col min="12764" max="12764" width="7.5703125" style="73" customWidth="1"/>
    <col min="12765" max="12766" width="10.140625" style="73" hidden="1" customWidth="1"/>
    <col min="12767" max="12767" width="7" style="73" customWidth="1"/>
    <col min="12768" max="12769" width="10.140625" style="73" hidden="1" customWidth="1"/>
    <col min="12770" max="12770" width="7" style="73" customWidth="1"/>
    <col min="12771" max="12772" width="10.140625" style="73" hidden="1" customWidth="1"/>
    <col min="12773" max="12773" width="7" style="73" customWidth="1"/>
    <col min="12774" max="12774" width="10.140625" style="73" hidden="1" customWidth="1"/>
    <col min="12775" max="12775" width="6.42578125" style="73" customWidth="1"/>
    <col min="12776" max="12787" width="10.140625" style="73" hidden="1" customWidth="1"/>
    <col min="12788" max="12788" width="10.140625" style="73"/>
    <col min="12789" max="12789" width="41.42578125" style="73" customWidth="1"/>
    <col min="12790" max="12790" width="6.42578125" style="73" customWidth="1"/>
    <col min="12791" max="12791" width="14.7109375" style="73" customWidth="1"/>
    <col min="12792" max="12792" width="11.42578125" style="73" customWidth="1"/>
    <col min="12793" max="12793" width="13" style="73" customWidth="1"/>
    <col min="12794" max="12794" width="22" style="73" customWidth="1"/>
    <col min="12795" max="12804" width="9.42578125" style="73" customWidth="1"/>
    <col min="12805" max="12805" width="8.85546875" style="73" customWidth="1"/>
    <col min="12806" max="12806" width="9.42578125" style="73" customWidth="1"/>
    <col min="12807" max="12807" width="10.140625" style="73" customWidth="1"/>
    <col min="12808" max="12808" width="6.42578125" style="73" customWidth="1"/>
    <col min="12809" max="12809" width="6.85546875" style="73" customWidth="1"/>
    <col min="12810" max="12811" width="4.42578125" style="73" customWidth="1"/>
    <col min="12812" max="12812" width="6.28515625" style="73" customWidth="1"/>
    <col min="12813" max="12813" width="7.5703125" style="73" customWidth="1"/>
    <col min="12814" max="12814" width="10.140625" style="73" hidden="1" customWidth="1"/>
    <col min="12815" max="12815" width="11.42578125" style="73" customWidth="1"/>
    <col min="12816" max="12816" width="14" style="73" customWidth="1"/>
    <col min="12817" max="12817" width="43.7109375" style="73" customWidth="1"/>
    <col min="12818" max="12818" width="9.140625" style="73" customWidth="1"/>
    <col min="12819" max="12819" width="24.5703125" style="73" customWidth="1"/>
    <col min="12820" max="12820" width="11.28515625" style="73" customWidth="1"/>
    <col min="12821" max="12821" width="26.140625" style="73" customWidth="1"/>
    <col min="12822" max="12822" width="9.140625" style="73" customWidth="1"/>
    <col min="12823" max="12823" width="18.42578125" style="73" customWidth="1"/>
    <col min="12824" max="12825" width="12.140625" style="73" customWidth="1"/>
    <col min="12826" max="12826" width="14.5703125" style="73" customWidth="1"/>
    <col min="12827" max="12827" width="5" style="73" customWidth="1"/>
    <col min="12828" max="12829" width="10.140625" style="73" hidden="1" customWidth="1"/>
    <col min="12830" max="12830" width="5" style="73" customWidth="1"/>
    <col min="12831" max="12832" width="10.140625" style="73" hidden="1" customWidth="1"/>
    <col min="12833" max="12833" width="5" style="73" customWidth="1"/>
    <col min="12834" max="12835" width="10.140625" style="73" hidden="1" customWidth="1"/>
    <col min="12836" max="12836" width="5" style="73" customWidth="1"/>
    <col min="12837" max="12838" width="10.140625" style="73" hidden="1" customWidth="1"/>
    <col min="12839" max="12839" width="5" style="73" customWidth="1"/>
    <col min="12840" max="12841" width="10.140625" style="73" hidden="1" customWidth="1"/>
    <col min="12842" max="12842" width="5" style="73" customWidth="1"/>
    <col min="12843" max="12853" width="10.140625" style="73" hidden="1" customWidth="1"/>
    <col min="12854" max="12854" width="6.85546875" style="73" customWidth="1"/>
    <col min="12855" max="12856" width="10.140625" style="73" hidden="1" customWidth="1"/>
    <col min="12857" max="12857" width="6.42578125" style="73" customWidth="1"/>
    <col min="12858" max="12859" width="10.140625" style="73" hidden="1" customWidth="1"/>
    <col min="12860" max="12860" width="5.42578125" style="73" customWidth="1"/>
    <col min="12861" max="12862" width="10.140625" style="73" hidden="1" customWidth="1"/>
    <col min="12863" max="12863" width="4.85546875" style="73" customWidth="1"/>
    <col min="12864" max="12871" width="10.140625" style="73" hidden="1" customWidth="1"/>
    <col min="12872" max="12872" width="5.42578125" style="73" customWidth="1"/>
    <col min="12873" max="12877" width="10.140625" style="73" hidden="1" customWidth="1"/>
    <col min="12878" max="12878" width="5.85546875" style="73" customWidth="1"/>
    <col min="12879" max="12880" width="10.140625" style="73" hidden="1" customWidth="1"/>
    <col min="12881" max="12881" width="5.42578125" style="73" customWidth="1"/>
    <col min="12882" max="12883" width="10.140625" style="73" hidden="1" customWidth="1"/>
    <col min="12884" max="12884" width="5.42578125" style="73" customWidth="1"/>
    <col min="12885" max="12886" width="10.140625" style="73" hidden="1" customWidth="1"/>
    <col min="12887" max="12887" width="6" style="73" customWidth="1"/>
    <col min="12888" max="12892" width="10.140625" style="73" hidden="1" customWidth="1"/>
    <col min="12893" max="12893" width="5" style="73" customWidth="1"/>
    <col min="12894" max="12901" width="10.140625" style="73" hidden="1" customWidth="1"/>
    <col min="12902" max="12902" width="5" style="73" customWidth="1"/>
    <col min="12903" max="12903" width="10.140625" style="73" hidden="1" customWidth="1"/>
    <col min="12904" max="12904" width="5" style="73" customWidth="1"/>
    <col min="12905" max="12905" width="9.42578125" style="73" customWidth="1"/>
    <col min="12906" max="12906" width="10.140625" style="73" hidden="1" customWidth="1"/>
    <col min="12907" max="12907" width="5" style="73" customWidth="1"/>
    <col min="12908" max="12909" width="10.140625" style="73" hidden="1" customWidth="1"/>
    <col min="12910" max="12910" width="5" style="73" customWidth="1"/>
    <col min="12911" max="12912" width="10.140625" style="73" hidden="1" customWidth="1"/>
    <col min="12913" max="12913" width="5" style="73" customWidth="1"/>
    <col min="12914" max="12915" width="10.140625" style="73" hidden="1" customWidth="1"/>
    <col min="12916" max="12916" width="5" style="73" customWidth="1"/>
    <col min="12917" max="12923" width="10.140625" style="73" hidden="1" customWidth="1"/>
    <col min="12924" max="12924" width="6.42578125" style="73" customWidth="1"/>
    <col min="12925" max="12925" width="10.140625" style="73" hidden="1" customWidth="1"/>
    <col min="12926" max="12926" width="7.140625" style="73" customWidth="1"/>
    <col min="12927" max="12928" width="10.140625" style="73" hidden="1" customWidth="1"/>
    <col min="12929" max="12929" width="7.140625" style="73" customWidth="1"/>
    <col min="12930" max="12931" width="10.140625" style="73" hidden="1" customWidth="1"/>
    <col min="12932" max="12932" width="7.140625" style="73" customWidth="1"/>
    <col min="12933" max="12940" width="10.140625" style="73" hidden="1" customWidth="1"/>
    <col min="12941" max="12941" width="7.140625" style="73" customWidth="1"/>
    <col min="12942" max="12943" width="10.140625" style="73" hidden="1" customWidth="1"/>
    <col min="12944" max="12944" width="7.140625" style="73" customWidth="1"/>
    <col min="12945" max="12948" width="10.140625" style="73" hidden="1" customWidth="1"/>
    <col min="12949" max="12949" width="6.42578125" style="73" customWidth="1"/>
    <col min="12950" max="12970" width="10.140625" style="73" hidden="1" customWidth="1"/>
    <col min="12971" max="12973" width="6.42578125" style="73" customWidth="1"/>
    <col min="12974" max="12974" width="7.5703125" style="73" customWidth="1"/>
    <col min="12975" max="12975" width="6.85546875" style="73" customWidth="1"/>
    <col min="12976" max="12976" width="6.42578125" style="73" customWidth="1"/>
    <col min="12977" max="12993" width="10.140625" style="73" hidden="1" customWidth="1"/>
    <col min="12994" max="12994" width="6.5703125" style="73" customWidth="1"/>
    <col min="12995" max="12995" width="6.42578125" style="73" customWidth="1"/>
    <col min="12996" max="12997" width="10.140625" style="73" hidden="1" customWidth="1"/>
    <col min="12998" max="12998" width="6.42578125" style="73" customWidth="1"/>
    <col min="12999" max="13000" width="10.140625" style="73" hidden="1" customWidth="1"/>
    <col min="13001" max="13001" width="7.42578125" style="73" customWidth="1"/>
    <col min="13002" max="13002" width="10.140625" style="73" hidden="1" customWidth="1"/>
    <col min="13003" max="13003" width="6.42578125" style="73" customWidth="1"/>
    <col min="13004" max="13004" width="10.140625" style="73" hidden="1" customWidth="1"/>
    <col min="13005" max="13005" width="9" style="73" customWidth="1"/>
    <col min="13006" max="13007" width="10.140625" style="73" hidden="1" customWidth="1"/>
    <col min="13008" max="13008" width="8.5703125" style="73" customWidth="1"/>
    <col min="13009" max="13010" width="10.140625" style="73" hidden="1" customWidth="1"/>
    <col min="13011" max="13011" width="6.42578125" style="73" customWidth="1"/>
    <col min="13012" max="13013" width="10.140625" style="73" hidden="1" customWidth="1"/>
    <col min="13014" max="13014" width="7" style="73" customWidth="1"/>
    <col min="13015" max="13016" width="10.140625" style="73" hidden="1" customWidth="1"/>
    <col min="13017" max="13017" width="7" style="73" customWidth="1"/>
    <col min="13018" max="13019" width="10.140625" style="73" hidden="1" customWidth="1"/>
    <col min="13020" max="13020" width="7.5703125" style="73" customWidth="1"/>
    <col min="13021" max="13022" width="10.140625" style="73" hidden="1" customWidth="1"/>
    <col min="13023" max="13023" width="7" style="73" customWidth="1"/>
    <col min="13024" max="13025" width="10.140625" style="73" hidden="1" customWidth="1"/>
    <col min="13026" max="13026" width="7" style="73" customWidth="1"/>
    <col min="13027" max="13028" width="10.140625" style="73" hidden="1" customWidth="1"/>
    <col min="13029" max="13029" width="7" style="73" customWidth="1"/>
    <col min="13030" max="13030" width="10.140625" style="73" hidden="1" customWidth="1"/>
    <col min="13031" max="13031" width="6.42578125" style="73" customWidth="1"/>
    <col min="13032" max="13043" width="10.140625" style="73" hidden="1" customWidth="1"/>
    <col min="13044" max="13044" width="10.140625" style="73"/>
    <col min="13045" max="13045" width="41.42578125" style="73" customWidth="1"/>
    <col min="13046" max="13046" width="6.42578125" style="73" customWidth="1"/>
    <col min="13047" max="13047" width="14.7109375" style="73" customWidth="1"/>
    <col min="13048" max="13048" width="11.42578125" style="73" customWidth="1"/>
    <col min="13049" max="13049" width="13" style="73" customWidth="1"/>
    <col min="13050" max="13050" width="22" style="73" customWidth="1"/>
    <col min="13051" max="13060" width="9.42578125" style="73" customWidth="1"/>
    <col min="13061" max="13061" width="8.85546875" style="73" customWidth="1"/>
    <col min="13062" max="13062" width="9.42578125" style="73" customWidth="1"/>
    <col min="13063" max="13063" width="10.140625" style="73" customWidth="1"/>
    <col min="13064" max="13064" width="6.42578125" style="73" customWidth="1"/>
    <col min="13065" max="13065" width="6.85546875" style="73" customWidth="1"/>
    <col min="13066" max="13067" width="4.42578125" style="73" customWidth="1"/>
    <col min="13068" max="13068" width="6.28515625" style="73" customWidth="1"/>
    <col min="13069" max="13069" width="7.5703125" style="73" customWidth="1"/>
    <col min="13070" max="13070" width="10.140625" style="73" hidden="1" customWidth="1"/>
    <col min="13071" max="13071" width="11.42578125" style="73" customWidth="1"/>
    <col min="13072" max="13072" width="14" style="73" customWidth="1"/>
    <col min="13073" max="13073" width="43.7109375" style="73" customWidth="1"/>
    <col min="13074" max="13074" width="9.140625" style="73" customWidth="1"/>
    <col min="13075" max="13075" width="24.5703125" style="73" customWidth="1"/>
    <col min="13076" max="13076" width="11.28515625" style="73" customWidth="1"/>
    <col min="13077" max="13077" width="26.140625" style="73" customWidth="1"/>
    <col min="13078" max="13078" width="9.140625" style="73" customWidth="1"/>
    <col min="13079" max="13079" width="18.42578125" style="73" customWidth="1"/>
    <col min="13080" max="13081" width="12.140625" style="73" customWidth="1"/>
    <col min="13082" max="13082" width="14.5703125" style="73" customWidth="1"/>
    <col min="13083" max="13083" width="5" style="73" customWidth="1"/>
    <col min="13084" max="13085" width="10.140625" style="73" hidden="1" customWidth="1"/>
    <col min="13086" max="13086" width="5" style="73" customWidth="1"/>
    <col min="13087" max="13088" width="10.140625" style="73" hidden="1" customWidth="1"/>
    <col min="13089" max="13089" width="5" style="73" customWidth="1"/>
    <col min="13090" max="13091" width="10.140625" style="73" hidden="1" customWidth="1"/>
    <col min="13092" max="13092" width="5" style="73" customWidth="1"/>
    <col min="13093" max="13094" width="10.140625" style="73" hidden="1" customWidth="1"/>
    <col min="13095" max="13095" width="5" style="73" customWidth="1"/>
    <col min="13096" max="13097" width="10.140625" style="73" hidden="1" customWidth="1"/>
    <col min="13098" max="13098" width="5" style="73" customWidth="1"/>
    <col min="13099" max="13109" width="10.140625" style="73" hidden="1" customWidth="1"/>
    <col min="13110" max="13110" width="6.85546875" style="73" customWidth="1"/>
    <col min="13111" max="13112" width="10.140625" style="73" hidden="1" customWidth="1"/>
    <col min="13113" max="13113" width="6.42578125" style="73" customWidth="1"/>
    <col min="13114" max="13115" width="10.140625" style="73" hidden="1" customWidth="1"/>
    <col min="13116" max="13116" width="5.42578125" style="73" customWidth="1"/>
    <col min="13117" max="13118" width="10.140625" style="73" hidden="1" customWidth="1"/>
    <col min="13119" max="13119" width="4.85546875" style="73" customWidth="1"/>
    <col min="13120" max="13127" width="10.140625" style="73" hidden="1" customWidth="1"/>
    <col min="13128" max="13128" width="5.42578125" style="73" customWidth="1"/>
    <col min="13129" max="13133" width="10.140625" style="73" hidden="1" customWidth="1"/>
    <col min="13134" max="13134" width="5.85546875" style="73" customWidth="1"/>
    <col min="13135" max="13136" width="10.140625" style="73" hidden="1" customWidth="1"/>
    <col min="13137" max="13137" width="5.42578125" style="73" customWidth="1"/>
    <col min="13138" max="13139" width="10.140625" style="73" hidden="1" customWidth="1"/>
    <col min="13140" max="13140" width="5.42578125" style="73" customWidth="1"/>
    <col min="13141" max="13142" width="10.140625" style="73" hidden="1" customWidth="1"/>
    <col min="13143" max="13143" width="6" style="73" customWidth="1"/>
    <col min="13144" max="13148" width="10.140625" style="73" hidden="1" customWidth="1"/>
    <col min="13149" max="13149" width="5" style="73" customWidth="1"/>
    <col min="13150" max="13157" width="10.140625" style="73" hidden="1" customWidth="1"/>
    <col min="13158" max="13158" width="5" style="73" customWidth="1"/>
    <col min="13159" max="13159" width="10.140625" style="73" hidden="1" customWidth="1"/>
    <col min="13160" max="13160" width="5" style="73" customWidth="1"/>
    <col min="13161" max="13161" width="9.42578125" style="73" customWidth="1"/>
    <col min="13162" max="13162" width="10.140625" style="73" hidden="1" customWidth="1"/>
    <col min="13163" max="13163" width="5" style="73" customWidth="1"/>
    <col min="13164" max="13165" width="10.140625" style="73" hidden="1" customWidth="1"/>
    <col min="13166" max="13166" width="5" style="73" customWidth="1"/>
    <col min="13167" max="13168" width="10.140625" style="73" hidden="1" customWidth="1"/>
    <col min="13169" max="13169" width="5" style="73" customWidth="1"/>
    <col min="13170" max="13171" width="10.140625" style="73" hidden="1" customWidth="1"/>
    <col min="13172" max="13172" width="5" style="73" customWidth="1"/>
    <col min="13173" max="13179" width="10.140625" style="73" hidden="1" customWidth="1"/>
    <col min="13180" max="13180" width="6.42578125" style="73" customWidth="1"/>
    <col min="13181" max="13181" width="10.140625" style="73" hidden="1" customWidth="1"/>
    <col min="13182" max="13182" width="7.140625" style="73" customWidth="1"/>
    <col min="13183" max="13184" width="10.140625" style="73" hidden="1" customWidth="1"/>
    <col min="13185" max="13185" width="7.140625" style="73" customWidth="1"/>
    <col min="13186" max="13187" width="10.140625" style="73" hidden="1" customWidth="1"/>
    <col min="13188" max="13188" width="7.140625" style="73" customWidth="1"/>
    <col min="13189" max="13196" width="10.140625" style="73" hidden="1" customWidth="1"/>
    <col min="13197" max="13197" width="7.140625" style="73" customWidth="1"/>
    <col min="13198" max="13199" width="10.140625" style="73" hidden="1" customWidth="1"/>
    <col min="13200" max="13200" width="7.140625" style="73" customWidth="1"/>
    <col min="13201" max="13204" width="10.140625" style="73" hidden="1" customWidth="1"/>
    <col min="13205" max="13205" width="6.42578125" style="73" customWidth="1"/>
    <col min="13206" max="13226" width="10.140625" style="73" hidden="1" customWidth="1"/>
    <col min="13227" max="13229" width="6.42578125" style="73" customWidth="1"/>
    <col min="13230" max="13230" width="7.5703125" style="73" customWidth="1"/>
    <col min="13231" max="13231" width="6.85546875" style="73" customWidth="1"/>
    <col min="13232" max="13232" width="6.42578125" style="73" customWidth="1"/>
    <col min="13233" max="13249" width="10.140625" style="73" hidden="1" customWidth="1"/>
    <col min="13250" max="13250" width="6.5703125" style="73" customWidth="1"/>
    <col min="13251" max="13251" width="6.42578125" style="73" customWidth="1"/>
    <col min="13252" max="13253" width="10.140625" style="73" hidden="1" customWidth="1"/>
    <col min="13254" max="13254" width="6.42578125" style="73" customWidth="1"/>
    <col min="13255" max="13256" width="10.140625" style="73" hidden="1" customWidth="1"/>
    <col min="13257" max="13257" width="7.42578125" style="73" customWidth="1"/>
    <col min="13258" max="13258" width="10.140625" style="73" hidden="1" customWidth="1"/>
    <col min="13259" max="13259" width="6.42578125" style="73" customWidth="1"/>
    <col min="13260" max="13260" width="10.140625" style="73" hidden="1" customWidth="1"/>
    <col min="13261" max="13261" width="9" style="73" customWidth="1"/>
    <col min="13262" max="13263" width="10.140625" style="73" hidden="1" customWidth="1"/>
    <col min="13264" max="13264" width="8.5703125" style="73" customWidth="1"/>
    <col min="13265" max="13266" width="10.140625" style="73" hidden="1" customWidth="1"/>
    <col min="13267" max="13267" width="6.42578125" style="73" customWidth="1"/>
    <col min="13268" max="13269" width="10.140625" style="73" hidden="1" customWidth="1"/>
    <col min="13270" max="13270" width="7" style="73" customWidth="1"/>
    <col min="13271" max="13272" width="10.140625" style="73" hidden="1" customWidth="1"/>
    <col min="13273" max="13273" width="7" style="73" customWidth="1"/>
    <col min="13274" max="13275" width="10.140625" style="73" hidden="1" customWidth="1"/>
    <col min="13276" max="13276" width="7.5703125" style="73" customWidth="1"/>
    <col min="13277" max="13278" width="10.140625" style="73" hidden="1" customWidth="1"/>
    <col min="13279" max="13279" width="7" style="73" customWidth="1"/>
    <col min="13280" max="13281" width="10.140625" style="73" hidden="1" customWidth="1"/>
    <col min="13282" max="13282" width="7" style="73" customWidth="1"/>
    <col min="13283" max="13284" width="10.140625" style="73" hidden="1" customWidth="1"/>
    <col min="13285" max="13285" width="7" style="73" customWidth="1"/>
    <col min="13286" max="13286" width="10.140625" style="73" hidden="1" customWidth="1"/>
    <col min="13287" max="13287" width="6.42578125" style="73" customWidth="1"/>
    <col min="13288" max="13299" width="10.140625" style="73" hidden="1" customWidth="1"/>
    <col min="13300" max="13300" width="10.140625" style="73"/>
    <col min="13301" max="13301" width="41.42578125" style="73" customWidth="1"/>
    <col min="13302" max="13302" width="6.42578125" style="73" customWidth="1"/>
    <col min="13303" max="13303" width="14.7109375" style="73" customWidth="1"/>
    <col min="13304" max="13304" width="11.42578125" style="73" customWidth="1"/>
    <col min="13305" max="13305" width="13" style="73" customWidth="1"/>
    <col min="13306" max="13306" width="22" style="73" customWidth="1"/>
    <col min="13307" max="13316" width="9.42578125" style="73" customWidth="1"/>
    <col min="13317" max="13317" width="8.85546875" style="73" customWidth="1"/>
    <col min="13318" max="13318" width="9.42578125" style="73" customWidth="1"/>
    <col min="13319" max="13319" width="10.140625" style="73" customWidth="1"/>
    <col min="13320" max="13320" width="6.42578125" style="73" customWidth="1"/>
    <col min="13321" max="13321" width="6.85546875" style="73" customWidth="1"/>
    <col min="13322" max="13323" width="4.42578125" style="73" customWidth="1"/>
    <col min="13324" max="13324" width="6.28515625" style="73" customWidth="1"/>
    <col min="13325" max="13325" width="7.5703125" style="73" customWidth="1"/>
    <col min="13326" max="13326" width="10.140625" style="73" hidden="1" customWidth="1"/>
    <col min="13327" max="13327" width="11.42578125" style="73" customWidth="1"/>
    <col min="13328" max="13328" width="14" style="73" customWidth="1"/>
    <col min="13329" max="13329" width="43.7109375" style="73" customWidth="1"/>
    <col min="13330" max="13330" width="9.140625" style="73" customWidth="1"/>
    <col min="13331" max="13331" width="24.5703125" style="73" customWidth="1"/>
    <col min="13332" max="13332" width="11.28515625" style="73" customWidth="1"/>
    <col min="13333" max="13333" width="26.140625" style="73" customWidth="1"/>
    <col min="13334" max="13334" width="9.140625" style="73" customWidth="1"/>
    <col min="13335" max="13335" width="18.42578125" style="73" customWidth="1"/>
    <col min="13336" max="13337" width="12.140625" style="73" customWidth="1"/>
    <col min="13338" max="13338" width="14.5703125" style="73" customWidth="1"/>
    <col min="13339" max="13339" width="5" style="73" customWidth="1"/>
    <col min="13340" max="13341" width="10.140625" style="73" hidden="1" customWidth="1"/>
    <col min="13342" max="13342" width="5" style="73" customWidth="1"/>
    <col min="13343" max="13344" width="10.140625" style="73" hidden="1" customWidth="1"/>
    <col min="13345" max="13345" width="5" style="73" customWidth="1"/>
    <col min="13346" max="13347" width="10.140625" style="73" hidden="1" customWidth="1"/>
    <col min="13348" max="13348" width="5" style="73" customWidth="1"/>
    <col min="13349" max="13350" width="10.140625" style="73" hidden="1" customWidth="1"/>
    <col min="13351" max="13351" width="5" style="73" customWidth="1"/>
    <col min="13352" max="13353" width="10.140625" style="73" hidden="1" customWidth="1"/>
    <col min="13354" max="13354" width="5" style="73" customWidth="1"/>
    <col min="13355" max="13365" width="10.140625" style="73" hidden="1" customWidth="1"/>
    <col min="13366" max="13366" width="6.85546875" style="73" customWidth="1"/>
    <col min="13367" max="13368" width="10.140625" style="73" hidden="1" customWidth="1"/>
    <col min="13369" max="13369" width="6.42578125" style="73" customWidth="1"/>
    <col min="13370" max="13371" width="10.140625" style="73" hidden="1" customWidth="1"/>
    <col min="13372" max="13372" width="5.42578125" style="73" customWidth="1"/>
    <col min="13373" max="13374" width="10.140625" style="73" hidden="1" customWidth="1"/>
    <col min="13375" max="13375" width="4.85546875" style="73" customWidth="1"/>
    <col min="13376" max="13383" width="10.140625" style="73" hidden="1" customWidth="1"/>
    <col min="13384" max="13384" width="5.42578125" style="73" customWidth="1"/>
    <col min="13385" max="13389" width="10.140625" style="73" hidden="1" customWidth="1"/>
    <col min="13390" max="13390" width="5.85546875" style="73" customWidth="1"/>
    <col min="13391" max="13392" width="10.140625" style="73" hidden="1" customWidth="1"/>
    <col min="13393" max="13393" width="5.42578125" style="73" customWidth="1"/>
    <col min="13394" max="13395" width="10.140625" style="73" hidden="1" customWidth="1"/>
    <col min="13396" max="13396" width="5.42578125" style="73" customWidth="1"/>
    <col min="13397" max="13398" width="10.140625" style="73" hidden="1" customWidth="1"/>
    <col min="13399" max="13399" width="6" style="73" customWidth="1"/>
    <col min="13400" max="13404" width="10.140625" style="73" hidden="1" customWidth="1"/>
    <col min="13405" max="13405" width="5" style="73" customWidth="1"/>
    <col min="13406" max="13413" width="10.140625" style="73" hidden="1" customWidth="1"/>
    <col min="13414" max="13414" width="5" style="73" customWidth="1"/>
    <col min="13415" max="13415" width="10.140625" style="73" hidden="1" customWidth="1"/>
    <col min="13416" max="13416" width="5" style="73" customWidth="1"/>
    <col min="13417" max="13417" width="9.42578125" style="73" customWidth="1"/>
    <col min="13418" max="13418" width="10.140625" style="73" hidden="1" customWidth="1"/>
    <col min="13419" max="13419" width="5" style="73" customWidth="1"/>
    <col min="13420" max="13421" width="10.140625" style="73" hidden="1" customWidth="1"/>
    <col min="13422" max="13422" width="5" style="73" customWidth="1"/>
    <col min="13423" max="13424" width="10.140625" style="73" hidden="1" customWidth="1"/>
    <col min="13425" max="13425" width="5" style="73" customWidth="1"/>
    <col min="13426" max="13427" width="10.140625" style="73" hidden="1" customWidth="1"/>
    <col min="13428" max="13428" width="5" style="73" customWidth="1"/>
    <col min="13429" max="13435" width="10.140625" style="73" hidden="1" customWidth="1"/>
    <col min="13436" max="13436" width="6.42578125" style="73" customWidth="1"/>
    <col min="13437" max="13437" width="10.140625" style="73" hidden="1" customWidth="1"/>
    <col min="13438" max="13438" width="7.140625" style="73" customWidth="1"/>
    <col min="13439" max="13440" width="10.140625" style="73" hidden="1" customWidth="1"/>
    <col min="13441" max="13441" width="7.140625" style="73" customWidth="1"/>
    <col min="13442" max="13443" width="10.140625" style="73" hidden="1" customWidth="1"/>
    <col min="13444" max="13444" width="7.140625" style="73" customWidth="1"/>
    <col min="13445" max="13452" width="10.140625" style="73" hidden="1" customWidth="1"/>
    <col min="13453" max="13453" width="7.140625" style="73" customWidth="1"/>
    <col min="13454" max="13455" width="10.140625" style="73" hidden="1" customWidth="1"/>
    <col min="13456" max="13456" width="7.140625" style="73" customWidth="1"/>
    <col min="13457" max="13460" width="10.140625" style="73" hidden="1" customWidth="1"/>
    <col min="13461" max="13461" width="6.42578125" style="73" customWidth="1"/>
    <col min="13462" max="13482" width="10.140625" style="73" hidden="1" customWidth="1"/>
    <col min="13483" max="13485" width="6.42578125" style="73" customWidth="1"/>
    <col min="13486" max="13486" width="7.5703125" style="73" customWidth="1"/>
    <col min="13487" max="13487" width="6.85546875" style="73" customWidth="1"/>
    <col min="13488" max="13488" width="6.42578125" style="73" customWidth="1"/>
    <col min="13489" max="13505" width="10.140625" style="73" hidden="1" customWidth="1"/>
    <col min="13506" max="13506" width="6.5703125" style="73" customWidth="1"/>
    <col min="13507" max="13507" width="6.42578125" style="73" customWidth="1"/>
    <col min="13508" max="13509" width="10.140625" style="73" hidden="1" customWidth="1"/>
    <col min="13510" max="13510" width="6.42578125" style="73" customWidth="1"/>
    <col min="13511" max="13512" width="10.140625" style="73" hidden="1" customWidth="1"/>
    <col min="13513" max="13513" width="7.42578125" style="73" customWidth="1"/>
    <col min="13514" max="13514" width="10.140625" style="73" hidden="1" customWidth="1"/>
    <col min="13515" max="13515" width="6.42578125" style="73" customWidth="1"/>
    <col min="13516" max="13516" width="10.140625" style="73" hidden="1" customWidth="1"/>
    <col min="13517" max="13517" width="9" style="73" customWidth="1"/>
    <col min="13518" max="13519" width="10.140625" style="73" hidden="1" customWidth="1"/>
    <col min="13520" max="13520" width="8.5703125" style="73" customWidth="1"/>
    <col min="13521" max="13522" width="10.140625" style="73" hidden="1" customWidth="1"/>
    <col min="13523" max="13523" width="6.42578125" style="73" customWidth="1"/>
    <col min="13524" max="13525" width="10.140625" style="73" hidden="1" customWidth="1"/>
    <col min="13526" max="13526" width="7" style="73" customWidth="1"/>
    <col min="13527" max="13528" width="10.140625" style="73" hidden="1" customWidth="1"/>
    <col min="13529" max="13529" width="7" style="73" customWidth="1"/>
    <col min="13530" max="13531" width="10.140625" style="73" hidden="1" customWidth="1"/>
    <col min="13532" max="13532" width="7.5703125" style="73" customWidth="1"/>
    <col min="13533" max="13534" width="10.140625" style="73" hidden="1" customWidth="1"/>
    <col min="13535" max="13535" width="7" style="73" customWidth="1"/>
    <col min="13536" max="13537" width="10.140625" style="73" hidden="1" customWidth="1"/>
    <col min="13538" max="13538" width="7" style="73" customWidth="1"/>
    <col min="13539" max="13540" width="10.140625" style="73" hidden="1" customWidth="1"/>
    <col min="13541" max="13541" width="7" style="73" customWidth="1"/>
    <col min="13542" max="13542" width="10.140625" style="73" hidden="1" customWidth="1"/>
    <col min="13543" max="13543" width="6.42578125" style="73" customWidth="1"/>
    <col min="13544" max="13555" width="10.140625" style="73" hidden="1" customWidth="1"/>
    <col min="13556" max="13556" width="10.140625" style="73"/>
    <col min="13557" max="13557" width="41.42578125" style="73" customWidth="1"/>
    <col min="13558" max="13558" width="6.42578125" style="73" customWidth="1"/>
    <col min="13559" max="13559" width="14.7109375" style="73" customWidth="1"/>
    <col min="13560" max="13560" width="11.42578125" style="73" customWidth="1"/>
    <col min="13561" max="13561" width="13" style="73" customWidth="1"/>
    <col min="13562" max="13562" width="22" style="73" customWidth="1"/>
    <col min="13563" max="13572" width="9.42578125" style="73" customWidth="1"/>
    <col min="13573" max="13573" width="8.85546875" style="73" customWidth="1"/>
    <col min="13574" max="13574" width="9.42578125" style="73" customWidth="1"/>
    <col min="13575" max="13575" width="10.140625" style="73" customWidth="1"/>
    <col min="13576" max="13576" width="6.42578125" style="73" customWidth="1"/>
    <col min="13577" max="13577" width="6.85546875" style="73" customWidth="1"/>
    <col min="13578" max="13579" width="4.42578125" style="73" customWidth="1"/>
    <col min="13580" max="13580" width="6.28515625" style="73" customWidth="1"/>
    <col min="13581" max="13581" width="7.5703125" style="73" customWidth="1"/>
    <col min="13582" max="13582" width="10.140625" style="73" hidden="1" customWidth="1"/>
    <col min="13583" max="13583" width="11.42578125" style="73" customWidth="1"/>
    <col min="13584" max="13584" width="14" style="73" customWidth="1"/>
    <col min="13585" max="13585" width="43.7109375" style="73" customWidth="1"/>
    <col min="13586" max="13586" width="9.140625" style="73" customWidth="1"/>
    <col min="13587" max="13587" width="24.5703125" style="73" customWidth="1"/>
    <col min="13588" max="13588" width="11.28515625" style="73" customWidth="1"/>
    <col min="13589" max="13589" width="26.140625" style="73" customWidth="1"/>
    <col min="13590" max="13590" width="9.140625" style="73" customWidth="1"/>
    <col min="13591" max="13591" width="18.42578125" style="73" customWidth="1"/>
    <col min="13592" max="13593" width="12.140625" style="73" customWidth="1"/>
    <col min="13594" max="13594" width="14.5703125" style="73" customWidth="1"/>
    <col min="13595" max="13595" width="5" style="73" customWidth="1"/>
    <col min="13596" max="13597" width="10.140625" style="73" hidden="1" customWidth="1"/>
    <col min="13598" max="13598" width="5" style="73" customWidth="1"/>
    <col min="13599" max="13600" width="10.140625" style="73" hidden="1" customWidth="1"/>
    <col min="13601" max="13601" width="5" style="73" customWidth="1"/>
    <col min="13602" max="13603" width="10.140625" style="73" hidden="1" customWidth="1"/>
    <col min="13604" max="13604" width="5" style="73" customWidth="1"/>
    <col min="13605" max="13606" width="10.140625" style="73" hidden="1" customWidth="1"/>
    <col min="13607" max="13607" width="5" style="73" customWidth="1"/>
    <col min="13608" max="13609" width="10.140625" style="73" hidden="1" customWidth="1"/>
    <col min="13610" max="13610" width="5" style="73" customWidth="1"/>
    <col min="13611" max="13621" width="10.140625" style="73" hidden="1" customWidth="1"/>
    <col min="13622" max="13622" width="6.85546875" style="73" customWidth="1"/>
    <col min="13623" max="13624" width="10.140625" style="73" hidden="1" customWidth="1"/>
    <col min="13625" max="13625" width="6.42578125" style="73" customWidth="1"/>
    <col min="13626" max="13627" width="10.140625" style="73" hidden="1" customWidth="1"/>
    <col min="13628" max="13628" width="5.42578125" style="73" customWidth="1"/>
    <col min="13629" max="13630" width="10.140625" style="73" hidden="1" customWidth="1"/>
    <col min="13631" max="13631" width="4.85546875" style="73" customWidth="1"/>
    <col min="13632" max="13639" width="10.140625" style="73" hidden="1" customWidth="1"/>
    <col min="13640" max="13640" width="5.42578125" style="73" customWidth="1"/>
    <col min="13641" max="13645" width="10.140625" style="73" hidden="1" customWidth="1"/>
    <col min="13646" max="13646" width="5.85546875" style="73" customWidth="1"/>
    <col min="13647" max="13648" width="10.140625" style="73" hidden="1" customWidth="1"/>
    <col min="13649" max="13649" width="5.42578125" style="73" customWidth="1"/>
    <col min="13650" max="13651" width="10.140625" style="73" hidden="1" customWidth="1"/>
    <col min="13652" max="13652" width="5.42578125" style="73" customWidth="1"/>
    <col min="13653" max="13654" width="10.140625" style="73" hidden="1" customWidth="1"/>
    <col min="13655" max="13655" width="6" style="73" customWidth="1"/>
    <col min="13656" max="13660" width="10.140625" style="73" hidden="1" customWidth="1"/>
    <col min="13661" max="13661" width="5" style="73" customWidth="1"/>
    <col min="13662" max="13669" width="10.140625" style="73" hidden="1" customWidth="1"/>
    <col min="13670" max="13670" width="5" style="73" customWidth="1"/>
    <col min="13671" max="13671" width="10.140625" style="73" hidden="1" customWidth="1"/>
    <col min="13672" max="13672" width="5" style="73" customWidth="1"/>
    <col min="13673" max="13673" width="9.42578125" style="73" customWidth="1"/>
    <col min="13674" max="13674" width="10.140625" style="73" hidden="1" customWidth="1"/>
    <col min="13675" max="13675" width="5" style="73" customWidth="1"/>
    <col min="13676" max="13677" width="10.140625" style="73" hidden="1" customWidth="1"/>
    <col min="13678" max="13678" width="5" style="73" customWidth="1"/>
    <col min="13679" max="13680" width="10.140625" style="73" hidden="1" customWidth="1"/>
    <col min="13681" max="13681" width="5" style="73" customWidth="1"/>
    <col min="13682" max="13683" width="10.140625" style="73" hidden="1" customWidth="1"/>
    <col min="13684" max="13684" width="5" style="73" customWidth="1"/>
    <col min="13685" max="13691" width="10.140625" style="73" hidden="1" customWidth="1"/>
    <col min="13692" max="13692" width="6.42578125" style="73" customWidth="1"/>
    <col min="13693" max="13693" width="10.140625" style="73" hidden="1" customWidth="1"/>
    <col min="13694" max="13694" width="7.140625" style="73" customWidth="1"/>
    <col min="13695" max="13696" width="10.140625" style="73" hidden="1" customWidth="1"/>
    <col min="13697" max="13697" width="7.140625" style="73" customWidth="1"/>
    <col min="13698" max="13699" width="10.140625" style="73" hidden="1" customWidth="1"/>
    <col min="13700" max="13700" width="7.140625" style="73" customWidth="1"/>
    <col min="13701" max="13708" width="10.140625" style="73" hidden="1" customWidth="1"/>
    <col min="13709" max="13709" width="7.140625" style="73" customWidth="1"/>
    <col min="13710" max="13711" width="10.140625" style="73" hidden="1" customWidth="1"/>
    <col min="13712" max="13712" width="7.140625" style="73" customWidth="1"/>
    <col min="13713" max="13716" width="10.140625" style="73" hidden="1" customWidth="1"/>
    <col min="13717" max="13717" width="6.42578125" style="73" customWidth="1"/>
    <col min="13718" max="13738" width="10.140625" style="73" hidden="1" customWidth="1"/>
    <col min="13739" max="13741" width="6.42578125" style="73" customWidth="1"/>
    <col min="13742" max="13742" width="7.5703125" style="73" customWidth="1"/>
    <col min="13743" max="13743" width="6.85546875" style="73" customWidth="1"/>
    <col min="13744" max="13744" width="6.42578125" style="73" customWidth="1"/>
    <col min="13745" max="13761" width="10.140625" style="73" hidden="1" customWidth="1"/>
    <col min="13762" max="13762" width="6.5703125" style="73" customWidth="1"/>
    <col min="13763" max="13763" width="6.42578125" style="73" customWidth="1"/>
    <col min="13764" max="13765" width="10.140625" style="73" hidden="1" customWidth="1"/>
    <col min="13766" max="13766" width="6.42578125" style="73" customWidth="1"/>
    <col min="13767" max="13768" width="10.140625" style="73" hidden="1" customWidth="1"/>
    <col min="13769" max="13769" width="7.42578125" style="73" customWidth="1"/>
    <col min="13770" max="13770" width="10.140625" style="73" hidden="1" customWidth="1"/>
    <col min="13771" max="13771" width="6.42578125" style="73" customWidth="1"/>
    <col min="13772" max="13772" width="10.140625" style="73" hidden="1" customWidth="1"/>
    <col min="13773" max="13773" width="9" style="73" customWidth="1"/>
    <col min="13774" max="13775" width="10.140625" style="73" hidden="1" customWidth="1"/>
    <col min="13776" max="13776" width="8.5703125" style="73" customWidth="1"/>
    <col min="13777" max="13778" width="10.140625" style="73" hidden="1" customWidth="1"/>
    <col min="13779" max="13779" width="6.42578125" style="73" customWidth="1"/>
    <col min="13780" max="13781" width="10.140625" style="73" hidden="1" customWidth="1"/>
    <col min="13782" max="13782" width="7" style="73" customWidth="1"/>
    <col min="13783" max="13784" width="10.140625" style="73" hidden="1" customWidth="1"/>
    <col min="13785" max="13785" width="7" style="73" customWidth="1"/>
    <col min="13786" max="13787" width="10.140625" style="73" hidden="1" customWidth="1"/>
    <col min="13788" max="13788" width="7.5703125" style="73" customWidth="1"/>
    <col min="13789" max="13790" width="10.140625" style="73" hidden="1" customWidth="1"/>
    <col min="13791" max="13791" width="7" style="73" customWidth="1"/>
    <col min="13792" max="13793" width="10.140625" style="73" hidden="1" customWidth="1"/>
    <col min="13794" max="13794" width="7" style="73" customWidth="1"/>
    <col min="13795" max="13796" width="10.140625" style="73" hidden="1" customWidth="1"/>
    <col min="13797" max="13797" width="7" style="73" customWidth="1"/>
    <col min="13798" max="13798" width="10.140625" style="73" hidden="1" customWidth="1"/>
    <col min="13799" max="13799" width="6.42578125" style="73" customWidth="1"/>
    <col min="13800" max="13811" width="10.140625" style="73" hidden="1" customWidth="1"/>
    <col min="13812" max="13812" width="10.140625" style="73"/>
    <col min="13813" max="13813" width="41.42578125" style="73" customWidth="1"/>
    <col min="13814" max="13814" width="6.42578125" style="73" customWidth="1"/>
    <col min="13815" max="13815" width="14.7109375" style="73" customWidth="1"/>
    <col min="13816" max="13816" width="11.42578125" style="73" customWidth="1"/>
    <col min="13817" max="13817" width="13" style="73" customWidth="1"/>
    <col min="13818" max="13818" width="22" style="73" customWidth="1"/>
    <col min="13819" max="13828" width="9.42578125" style="73" customWidth="1"/>
    <col min="13829" max="13829" width="8.85546875" style="73" customWidth="1"/>
    <col min="13830" max="13830" width="9.42578125" style="73" customWidth="1"/>
    <col min="13831" max="13831" width="10.140625" style="73" customWidth="1"/>
    <col min="13832" max="13832" width="6.42578125" style="73" customWidth="1"/>
    <col min="13833" max="13833" width="6.85546875" style="73" customWidth="1"/>
    <col min="13834" max="13835" width="4.42578125" style="73" customWidth="1"/>
    <col min="13836" max="13836" width="6.28515625" style="73" customWidth="1"/>
    <col min="13837" max="13837" width="7.5703125" style="73" customWidth="1"/>
    <col min="13838" max="13838" width="10.140625" style="73" hidden="1" customWidth="1"/>
    <col min="13839" max="13839" width="11.42578125" style="73" customWidth="1"/>
    <col min="13840" max="13840" width="14" style="73" customWidth="1"/>
    <col min="13841" max="13841" width="43.7109375" style="73" customWidth="1"/>
    <col min="13842" max="13842" width="9.140625" style="73" customWidth="1"/>
    <col min="13843" max="13843" width="24.5703125" style="73" customWidth="1"/>
    <col min="13844" max="13844" width="11.28515625" style="73" customWidth="1"/>
    <col min="13845" max="13845" width="26.140625" style="73" customWidth="1"/>
    <col min="13846" max="13846" width="9.140625" style="73" customWidth="1"/>
    <col min="13847" max="13847" width="18.42578125" style="73" customWidth="1"/>
    <col min="13848" max="13849" width="12.140625" style="73" customWidth="1"/>
    <col min="13850" max="13850" width="14.5703125" style="73" customWidth="1"/>
    <col min="13851" max="13851" width="5" style="73" customWidth="1"/>
    <col min="13852" max="13853" width="10.140625" style="73" hidden="1" customWidth="1"/>
    <col min="13854" max="13854" width="5" style="73" customWidth="1"/>
    <col min="13855" max="13856" width="10.140625" style="73" hidden="1" customWidth="1"/>
    <col min="13857" max="13857" width="5" style="73" customWidth="1"/>
    <col min="13858" max="13859" width="10.140625" style="73" hidden="1" customWidth="1"/>
    <col min="13860" max="13860" width="5" style="73" customWidth="1"/>
    <col min="13861" max="13862" width="10.140625" style="73" hidden="1" customWidth="1"/>
    <col min="13863" max="13863" width="5" style="73" customWidth="1"/>
    <col min="13864" max="13865" width="10.140625" style="73" hidden="1" customWidth="1"/>
    <col min="13866" max="13866" width="5" style="73" customWidth="1"/>
    <col min="13867" max="13877" width="10.140625" style="73" hidden="1" customWidth="1"/>
    <col min="13878" max="13878" width="6.85546875" style="73" customWidth="1"/>
    <col min="13879" max="13880" width="10.140625" style="73" hidden="1" customWidth="1"/>
    <col min="13881" max="13881" width="6.42578125" style="73" customWidth="1"/>
    <col min="13882" max="13883" width="10.140625" style="73" hidden="1" customWidth="1"/>
    <col min="13884" max="13884" width="5.42578125" style="73" customWidth="1"/>
    <col min="13885" max="13886" width="10.140625" style="73" hidden="1" customWidth="1"/>
    <col min="13887" max="13887" width="4.85546875" style="73" customWidth="1"/>
    <col min="13888" max="13895" width="10.140625" style="73" hidden="1" customWidth="1"/>
    <col min="13896" max="13896" width="5.42578125" style="73" customWidth="1"/>
    <col min="13897" max="13901" width="10.140625" style="73" hidden="1" customWidth="1"/>
    <col min="13902" max="13902" width="5.85546875" style="73" customWidth="1"/>
    <col min="13903" max="13904" width="10.140625" style="73" hidden="1" customWidth="1"/>
    <col min="13905" max="13905" width="5.42578125" style="73" customWidth="1"/>
    <col min="13906" max="13907" width="10.140625" style="73" hidden="1" customWidth="1"/>
    <col min="13908" max="13908" width="5.42578125" style="73" customWidth="1"/>
    <col min="13909" max="13910" width="10.140625" style="73" hidden="1" customWidth="1"/>
    <col min="13911" max="13911" width="6" style="73" customWidth="1"/>
    <col min="13912" max="13916" width="10.140625" style="73" hidden="1" customWidth="1"/>
    <col min="13917" max="13917" width="5" style="73" customWidth="1"/>
    <col min="13918" max="13925" width="10.140625" style="73" hidden="1" customWidth="1"/>
    <col min="13926" max="13926" width="5" style="73" customWidth="1"/>
    <col min="13927" max="13927" width="10.140625" style="73" hidden="1" customWidth="1"/>
    <col min="13928" max="13928" width="5" style="73" customWidth="1"/>
    <col min="13929" max="13929" width="9.42578125" style="73" customWidth="1"/>
    <col min="13930" max="13930" width="10.140625" style="73" hidden="1" customWidth="1"/>
    <col min="13931" max="13931" width="5" style="73" customWidth="1"/>
    <col min="13932" max="13933" width="10.140625" style="73" hidden="1" customWidth="1"/>
    <col min="13934" max="13934" width="5" style="73" customWidth="1"/>
    <col min="13935" max="13936" width="10.140625" style="73" hidden="1" customWidth="1"/>
    <col min="13937" max="13937" width="5" style="73" customWidth="1"/>
    <col min="13938" max="13939" width="10.140625" style="73" hidden="1" customWidth="1"/>
    <col min="13940" max="13940" width="5" style="73" customWidth="1"/>
    <col min="13941" max="13947" width="10.140625" style="73" hidden="1" customWidth="1"/>
    <col min="13948" max="13948" width="6.42578125" style="73" customWidth="1"/>
    <col min="13949" max="13949" width="10.140625" style="73" hidden="1" customWidth="1"/>
    <col min="13950" max="13950" width="7.140625" style="73" customWidth="1"/>
    <col min="13951" max="13952" width="10.140625" style="73" hidden="1" customWidth="1"/>
    <col min="13953" max="13953" width="7.140625" style="73" customWidth="1"/>
    <col min="13954" max="13955" width="10.140625" style="73" hidden="1" customWidth="1"/>
    <col min="13956" max="13956" width="7.140625" style="73" customWidth="1"/>
    <col min="13957" max="13964" width="10.140625" style="73" hidden="1" customWidth="1"/>
    <col min="13965" max="13965" width="7.140625" style="73" customWidth="1"/>
    <col min="13966" max="13967" width="10.140625" style="73" hidden="1" customWidth="1"/>
    <col min="13968" max="13968" width="7.140625" style="73" customWidth="1"/>
    <col min="13969" max="13972" width="10.140625" style="73" hidden="1" customWidth="1"/>
    <col min="13973" max="13973" width="6.42578125" style="73" customWidth="1"/>
    <col min="13974" max="13994" width="10.140625" style="73" hidden="1" customWidth="1"/>
    <col min="13995" max="13997" width="6.42578125" style="73" customWidth="1"/>
    <col min="13998" max="13998" width="7.5703125" style="73" customWidth="1"/>
    <col min="13999" max="13999" width="6.85546875" style="73" customWidth="1"/>
    <col min="14000" max="14000" width="6.42578125" style="73" customWidth="1"/>
    <col min="14001" max="14017" width="10.140625" style="73" hidden="1" customWidth="1"/>
    <col min="14018" max="14018" width="6.5703125" style="73" customWidth="1"/>
    <col min="14019" max="14019" width="6.42578125" style="73" customWidth="1"/>
    <col min="14020" max="14021" width="10.140625" style="73" hidden="1" customWidth="1"/>
    <col min="14022" max="14022" width="6.42578125" style="73" customWidth="1"/>
    <col min="14023" max="14024" width="10.140625" style="73" hidden="1" customWidth="1"/>
    <col min="14025" max="14025" width="7.42578125" style="73" customWidth="1"/>
    <col min="14026" max="14026" width="10.140625" style="73" hidden="1" customWidth="1"/>
    <col min="14027" max="14027" width="6.42578125" style="73" customWidth="1"/>
    <col min="14028" max="14028" width="10.140625" style="73" hidden="1" customWidth="1"/>
    <col min="14029" max="14029" width="9" style="73" customWidth="1"/>
    <col min="14030" max="14031" width="10.140625" style="73" hidden="1" customWidth="1"/>
    <col min="14032" max="14032" width="8.5703125" style="73" customWidth="1"/>
    <col min="14033" max="14034" width="10.140625" style="73" hidden="1" customWidth="1"/>
    <col min="14035" max="14035" width="6.42578125" style="73" customWidth="1"/>
    <col min="14036" max="14037" width="10.140625" style="73" hidden="1" customWidth="1"/>
    <col min="14038" max="14038" width="7" style="73" customWidth="1"/>
    <col min="14039" max="14040" width="10.140625" style="73" hidden="1" customWidth="1"/>
    <col min="14041" max="14041" width="7" style="73" customWidth="1"/>
    <col min="14042" max="14043" width="10.140625" style="73" hidden="1" customWidth="1"/>
    <col min="14044" max="14044" width="7.5703125" style="73" customWidth="1"/>
    <col min="14045" max="14046" width="10.140625" style="73" hidden="1" customWidth="1"/>
    <col min="14047" max="14047" width="7" style="73" customWidth="1"/>
    <col min="14048" max="14049" width="10.140625" style="73" hidden="1" customWidth="1"/>
    <col min="14050" max="14050" width="7" style="73" customWidth="1"/>
    <col min="14051" max="14052" width="10.140625" style="73" hidden="1" customWidth="1"/>
    <col min="14053" max="14053" width="7" style="73" customWidth="1"/>
    <col min="14054" max="14054" width="10.140625" style="73" hidden="1" customWidth="1"/>
    <col min="14055" max="14055" width="6.42578125" style="73" customWidth="1"/>
    <col min="14056" max="14067" width="10.140625" style="73" hidden="1" customWidth="1"/>
    <col min="14068" max="14068" width="10.140625" style="73"/>
    <col min="14069" max="14069" width="41.42578125" style="73" customWidth="1"/>
    <col min="14070" max="14070" width="6.42578125" style="73" customWidth="1"/>
    <col min="14071" max="14071" width="14.7109375" style="73" customWidth="1"/>
    <col min="14072" max="14072" width="11.42578125" style="73" customWidth="1"/>
    <col min="14073" max="14073" width="13" style="73" customWidth="1"/>
    <col min="14074" max="14074" width="22" style="73" customWidth="1"/>
    <col min="14075" max="14084" width="9.42578125" style="73" customWidth="1"/>
    <col min="14085" max="14085" width="8.85546875" style="73" customWidth="1"/>
    <col min="14086" max="14086" width="9.42578125" style="73" customWidth="1"/>
    <col min="14087" max="14087" width="10.140625" style="73" customWidth="1"/>
    <col min="14088" max="14088" width="6.42578125" style="73" customWidth="1"/>
    <col min="14089" max="14089" width="6.85546875" style="73" customWidth="1"/>
    <col min="14090" max="14091" width="4.42578125" style="73" customWidth="1"/>
    <col min="14092" max="14092" width="6.28515625" style="73" customWidth="1"/>
    <col min="14093" max="14093" width="7.5703125" style="73" customWidth="1"/>
    <col min="14094" max="14094" width="10.140625" style="73" hidden="1" customWidth="1"/>
    <col min="14095" max="14095" width="11.42578125" style="73" customWidth="1"/>
    <col min="14096" max="14096" width="14" style="73" customWidth="1"/>
    <col min="14097" max="14097" width="43.7109375" style="73" customWidth="1"/>
    <col min="14098" max="14098" width="9.140625" style="73" customWidth="1"/>
    <col min="14099" max="14099" width="24.5703125" style="73" customWidth="1"/>
    <col min="14100" max="14100" width="11.28515625" style="73" customWidth="1"/>
    <col min="14101" max="14101" width="26.140625" style="73" customWidth="1"/>
    <col min="14102" max="14102" width="9.140625" style="73" customWidth="1"/>
    <col min="14103" max="14103" width="18.42578125" style="73" customWidth="1"/>
    <col min="14104" max="14105" width="12.140625" style="73" customWidth="1"/>
    <col min="14106" max="14106" width="14.5703125" style="73" customWidth="1"/>
    <col min="14107" max="14107" width="5" style="73" customWidth="1"/>
    <col min="14108" max="14109" width="10.140625" style="73" hidden="1" customWidth="1"/>
    <col min="14110" max="14110" width="5" style="73" customWidth="1"/>
    <col min="14111" max="14112" width="10.140625" style="73" hidden="1" customWidth="1"/>
    <col min="14113" max="14113" width="5" style="73" customWidth="1"/>
    <col min="14114" max="14115" width="10.140625" style="73" hidden="1" customWidth="1"/>
    <col min="14116" max="14116" width="5" style="73" customWidth="1"/>
    <col min="14117" max="14118" width="10.140625" style="73" hidden="1" customWidth="1"/>
    <col min="14119" max="14119" width="5" style="73" customWidth="1"/>
    <col min="14120" max="14121" width="10.140625" style="73" hidden="1" customWidth="1"/>
    <col min="14122" max="14122" width="5" style="73" customWidth="1"/>
    <col min="14123" max="14133" width="10.140625" style="73" hidden="1" customWidth="1"/>
    <col min="14134" max="14134" width="6.85546875" style="73" customWidth="1"/>
    <col min="14135" max="14136" width="10.140625" style="73" hidden="1" customWidth="1"/>
    <col min="14137" max="14137" width="6.42578125" style="73" customWidth="1"/>
    <col min="14138" max="14139" width="10.140625" style="73" hidden="1" customWidth="1"/>
    <col min="14140" max="14140" width="5.42578125" style="73" customWidth="1"/>
    <col min="14141" max="14142" width="10.140625" style="73" hidden="1" customWidth="1"/>
    <col min="14143" max="14143" width="4.85546875" style="73" customWidth="1"/>
    <col min="14144" max="14151" width="10.140625" style="73" hidden="1" customWidth="1"/>
    <col min="14152" max="14152" width="5.42578125" style="73" customWidth="1"/>
    <col min="14153" max="14157" width="10.140625" style="73" hidden="1" customWidth="1"/>
    <col min="14158" max="14158" width="5.85546875" style="73" customWidth="1"/>
    <col min="14159" max="14160" width="10.140625" style="73" hidden="1" customWidth="1"/>
    <col min="14161" max="14161" width="5.42578125" style="73" customWidth="1"/>
    <col min="14162" max="14163" width="10.140625" style="73" hidden="1" customWidth="1"/>
    <col min="14164" max="14164" width="5.42578125" style="73" customWidth="1"/>
    <col min="14165" max="14166" width="10.140625" style="73" hidden="1" customWidth="1"/>
    <col min="14167" max="14167" width="6" style="73" customWidth="1"/>
    <col min="14168" max="14172" width="10.140625" style="73" hidden="1" customWidth="1"/>
    <col min="14173" max="14173" width="5" style="73" customWidth="1"/>
    <col min="14174" max="14181" width="10.140625" style="73" hidden="1" customWidth="1"/>
    <col min="14182" max="14182" width="5" style="73" customWidth="1"/>
    <col min="14183" max="14183" width="10.140625" style="73" hidden="1" customWidth="1"/>
    <col min="14184" max="14184" width="5" style="73" customWidth="1"/>
    <col min="14185" max="14185" width="9.42578125" style="73" customWidth="1"/>
    <col min="14186" max="14186" width="10.140625" style="73" hidden="1" customWidth="1"/>
    <col min="14187" max="14187" width="5" style="73" customWidth="1"/>
    <col min="14188" max="14189" width="10.140625" style="73" hidden="1" customWidth="1"/>
    <col min="14190" max="14190" width="5" style="73" customWidth="1"/>
    <col min="14191" max="14192" width="10.140625" style="73" hidden="1" customWidth="1"/>
    <col min="14193" max="14193" width="5" style="73" customWidth="1"/>
    <col min="14194" max="14195" width="10.140625" style="73" hidden="1" customWidth="1"/>
    <col min="14196" max="14196" width="5" style="73" customWidth="1"/>
    <col min="14197" max="14203" width="10.140625" style="73" hidden="1" customWidth="1"/>
    <col min="14204" max="14204" width="6.42578125" style="73" customWidth="1"/>
    <col min="14205" max="14205" width="10.140625" style="73" hidden="1" customWidth="1"/>
    <col min="14206" max="14206" width="7.140625" style="73" customWidth="1"/>
    <col min="14207" max="14208" width="10.140625" style="73" hidden="1" customWidth="1"/>
    <col min="14209" max="14209" width="7.140625" style="73" customWidth="1"/>
    <col min="14210" max="14211" width="10.140625" style="73" hidden="1" customWidth="1"/>
    <col min="14212" max="14212" width="7.140625" style="73" customWidth="1"/>
    <col min="14213" max="14220" width="10.140625" style="73" hidden="1" customWidth="1"/>
    <col min="14221" max="14221" width="7.140625" style="73" customWidth="1"/>
    <col min="14222" max="14223" width="10.140625" style="73" hidden="1" customWidth="1"/>
    <col min="14224" max="14224" width="7.140625" style="73" customWidth="1"/>
    <col min="14225" max="14228" width="10.140625" style="73" hidden="1" customWidth="1"/>
    <col min="14229" max="14229" width="6.42578125" style="73" customWidth="1"/>
    <col min="14230" max="14250" width="10.140625" style="73" hidden="1" customWidth="1"/>
    <col min="14251" max="14253" width="6.42578125" style="73" customWidth="1"/>
    <col min="14254" max="14254" width="7.5703125" style="73" customWidth="1"/>
    <col min="14255" max="14255" width="6.85546875" style="73" customWidth="1"/>
    <col min="14256" max="14256" width="6.42578125" style="73" customWidth="1"/>
    <col min="14257" max="14273" width="10.140625" style="73" hidden="1" customWidth="1"/>
    <col min="14274" max="14274" width="6.5703125" style="73" customWidth="1"/>
    <col min="14275" max="14275" width="6.42578125" style="73" customWidth="1"/>
    <col min="14276" max="14277" width="10.140625" style="73" hidden="1" customWidth="1"/>
    <col min="14278" max="14278" width="6.42578125" style="73" customWidth="1"/>
    <col min="14279" max="14280" width="10.140625" style="73" hidden="1" customWidth="1"/>
    <col min="14281" max="14281" width="7.42578125" style="73" customWidth="1"/>
    <col min="14282" max="14282" width="10.140625" style="73" hidden="1" customWidth="1"/>
    <col min="14283" max="14283" width="6.42578125" style="73" customWidth="1"/>
    <col min="14284" max="14284" width="10.140625" style="73" hidden="1" customWidth="1"/>
    <col min="14285" max="14285" width="9" style="73" customWidth="1"/>
    <col min="14286" max="14287" width="10.140625" style="73" hidden="1" customWidth="1"/>
    <col min="14288" max="14288" width="8.5703125" style="73" customWidth="1"/>
    <col min="14289" max="14290" width="10.140625" style="73" hidden="1" customWidth="1"/>
    <col min="14291" max="14291" width="6.42578125" style="73" customWidth="1"/>
    <col min="14292" max="14293" width="10.140625" style="73" hidden="1" customWidth="1"/>
    <col min="14294" max="14294" width="7" style="73" customWidth="1"/>
    <col min="14295" max="14296" width="10.140625" style="73" hidden="1" customWidth="1"/>
    <col min="14297" max="14297" width="7" style="73" customWidth="1"/>
    <col min="14298" max="14299" width="10.140625" style="73" hidden="1" customWidth="1"/>
    <col min="14300" max="14300" width="7.5703125" style="73" customWidth="1"/>
    <col min="14301" max="14302" width="10.140625" style="73" hidden="1" customWidth="1"/>
    <col min="14303" max="14303" width="7" style="73" customWidth="1"/>
    <col min="14304" max="14305" width="10.140625" style="73" hidden="1" customWidth="1"/>
    <col min="14306" max="14306" width="7" style="73" customWidth="1"/>
    <col min="14307" max="14308" width="10.140625" style="73" hidden="1" customWidth="1"/>
    <col min="14309" max="14309" width="7" style="73" customWidth="1"/>
    <col min="14310" max="14310" width="10.140625" style="73" hidden="1" customWidth="1"/>
    <col min="14311" max="14311" width="6.42578125" style="73" customWidth="1"/>
    <col min="14312" max="14323" width="10.140625" style="73" hidden="1" customWidth="1"/>
    <col min="14324" max="14324" width="10.140625" style="73"/>
    <col min="14325" max="14325" width="41.42578125" style="73" customWidth="1"/>
    <col min="14326" max="14326" width="6.42578125" style="73" customWidth="1"/>
    <col min="14327" max="14327" width="14.7109375" style="73" customWidth="1"/>
    <col min="14328" max="14328" width="11.42578125" style="73" customWidth="1"/>
    <col min="14329" max="14329" width="13" style="73" customWidth="1"/>
    <col min="14330" max="14330" width="22" style="73" customWidth="1"/>
    <col min="14331" max="14340" width="9.42578125" style="73" customWidth="1"/>
    <col min="14341" max="14341" width="8.85546875" style="73" customWidth="1"/>
    <col min="14342" max="14342" width="9.42578125" style="73" customWidth="1"/>
    <col min="14343" max="14343" width="10.140625" style="73" customWidth="1"/>
    <col min="14344" max="14344" width="6.42578125" style="73" customWidth="1"/>
    <col min="14345" max="14345" width="6.85546875" style="73" customWidth="1"/>
    <col min="14346" max="14347" width="4.42578125" style="73" customWidth="1"/>
    <col min="14348" max="14348" width="6.28515625" style="73" customWidth="1"/>
    <col min="14349" max="14349" width="7.5703125" style="73" customWidth="1"/>
    <col min="14350" max="14350" width="10.140625" style="73" hidden="1" customWidth="1"/>
    <col min="14351" max="14351" width="11.42578125" style="73" customWidth="1"/>
    <col min="14352" max="14352" width="14" style="73" customWidth="1"/>
    <col min="14353" max="14353" width="43.7109375" style="73" customWidth="1"/>
    <col min="14354" max="14354" width="9.140625" style="73" customWidth="1"/>
    <col min="14355" max="14355" width="24.5703125" style="73" customWidth="1"/>
    <col min="14356" max="14356" width="11.28515625" style="73" customWidth="1"/>
    <col min="14357" max="14357" width="26.140625" style="73" customWidth="1"/>
    <col min="14358" max="14358" width="9.140625" style="73" customWidth="1"/>
    <col min="14359" max="14359" width="18.42578125" style="73" customWidth="1"/>
    <col min="14360" max="14361" width="12.140625" style="73" customWidth="1"/>
    <col min="14362" max="14362" width="14.5703125" style="73" customWidth="1"/>
    <col min="14363" max="14363" width="5" style="73" customWidth="1"/>
    <col min="14364" max="14365" width="10.140625" style="73" hidden="1" customWidth="1"/>
    <col min="14366" max="14366" width="5" style="73" customWidth="1"/>
    <col min="14367" max="14368" width="10.140625" style="73" hidden="1" customWidth="1"/>
    <col min="14369" max="14369" width="5" style="73" customWidth="1"/>
    <col min="14370" max="14371" width="10.140625" style="73" hidden="1" customWidth="1"/>
    <col min="14372" max="14372" width="5" style="73" customWidth="1"/>
    <col min="14373" max="14374" width="10.140625" style="73" hidden="1" customWidth="1"/>
    <col min="14375" max="14375" width="5" style="73" customWidth="1"/>
    <col min="14376" max="14377" width="10.140625" style="73" hidden="1" customWidth="1"/>
    <col min="14378" max="14378" width="5" style="73" customWidth="1"/>
    <col min="14379" max="14389" width="10.140625" style="73" hidden="1" customWidth="1"/>
    <col min="14390" max="14390" width="6.85546875" style="73" customWidth="1"/>
    <col min="14391" max="14392" width="10.140625" style="73" hidden="1" customWidth="1"/>
    <col min="14393" max="14393" width="6.42578125" style="73" customWidth="1"/>
    <col min="14394" max="14395" width="10.140625" style="73" hidden="1" customWidth="1"/>
    <col min="14396" max="14396" width="5.42578125" style="73" customWidth="1"/>
    <col min="14397" max="14398" width="10.140625" style="73" hidden="1" customWidth="1"/>
    <col min="14399" max="14399" width="4.85546875" style="73" customWidth="1"/>
    <col min="14400" max="14407" width="10.140625" style="73" hidden="1" customWidth="1"/>
    <col min="14408" max="14408" width="5.42578125" style="73" customWidth="1"/>
    <col min="14409" max="14413" width="10.140625" style="73" hidden="1" customWidth="1"/>
    <col min="14414" max="14414" width="5.85546875" style="73" customWidth="1"/>
    <col min="14415" max="14416" width="10.140625" style="73" hidden="1" customWidth="1"/>
    <col min="14417" max="14417" width="5.42578125" style="73" customWidth="1"/>
    <col min="14418" max="14419" width="10.140625" style="73" hidden="1" customWidth="1"/>
    <col min="14420" max="14420" width="5.42578125" style="73" customWidth="1"/>
    <col min="14421" max="14422" width="10.140625" style="73" hidden="1" customWidth="1"/>
    <col min="14423" max="14423" width="6" style="73" customWidth="1"/>
    <col min="14424" max="14428" width="10.140625" style="73" hidden="1" customWidth="1"/>
    <col min="14429" max="14429" width="5" style="73" customWidth="1"/>
    <col min="14430" max="14437" width="10.140625" style="73" hidden="1" customWidth="1"/>
    <col min="14438" max="14438" width="5" style="73" customWidth="1"/>
    <col min="14439" max="14439" width="10.140625" style="73" hidden="1" customWidth="1"/>
    <col min="14440" max="14440" width="5" style="73" customWidth="1"/>
    <col min="14441" max="14441" width="9.42578125" style="73" customWidth="1"/>
    <col min="14442" max="14442" width="10.140625" style="73" hidden="1" customWidth="1"/>
    <col min="14443" max="14443" width="5" style="73" customWidth="1"/>
    <col min="14444" max="14445" width="10.140625" style="73" hidden="1" customWidth="1"/>
    <col min="14446" max="14446" width="5" style="73" customWidth="1"/>
    <col min="14447" max="14448" width="10.140625" style="73" hidden="1" customWidth="1"/>
    <col min="14449" max="14449" width="5" style="73" customWidth="1"/>
    <col min="14450" max="14451" width="10.140625" style="73" hidden="1" customWidth="1"/>
    <col min="14452" max="14452" width="5" style="73" customWidth="1"/>
    <col min="14453" max="14459" width="10.140625" style="73" hidden="1" customWidth="1"/>
    <col min="14460" max="14460" width="6.42578125" style="73" customWidth="1"/>
    <col min="14461" max="14461" width="10.140625" style="73" hidden="1" customWidth="1"/>
    <col min="14462" max="14462" width="7.140625" style="73" customWidth="1"/>
    <col min="14463" max="14464" width="10.140625" style="73" hidden="1" customWidth="1"/>
    <col min="14465" max="14465" width="7.140625" style="73" customWidth="1"/>
    <col min="14466" max="14467" width="10.140625" style="73" hidden="1" customWidth="1"/>
    <col min="14468" max="14468" width="7.140625" style="73" customWidth="1"/>
    <col min="14469" max="14476" width="10.140625" style="73" hidden="1" customWidth="1"/>
    <col min="14477" max="14477" width="7.140625" style="73" customWidth="1"/>
    <col min="14478" max="14479" width="10.140625" style="73" hidden="1" customWidth="1"/>
    <col min="14480" max="14480" width="7.140625" style="73" customWidth="1"/>
    <col min="14481" max="14484" width="10.140625" style="73" hidden="1" customWidth="1"/>
    <col min="14485" max="14485" width="6.42578125" style="73" customWidth="1"/>
    <col min="14486" max="14506" width="10.140625" style="73" hidden="1" customWidth="1"/>
    <col min="14507" max="14509" width="6.42578125" style="73" customWidth="1"/>
    <col min="14510" max="14510" width="7.5703125" style="73" customWidth="1"/>
    <col min="14511" max="14511" width="6.85546875" style="73" customWidth="1"/>
    <col min="14512" max="14512" width="6.42578125" style="73" customWidth="1"/>
    <col min="14513" max="14529" width="10.140625" style="73" hidden="1" customWidth="1"/>
    <col min="14530" max="14530" width="6.5703125" style="73" customWidth="1"/>
    <col min="14531" max="14531" width="6.42578125" style="73" customWidth="1"/>
    <col min="14532" max="14533" width="10.140625" style="73" hidden="1" customWidth="1"/>
    <col min="14534" max="14534" width="6.42578125" style="73" customWidth="1"/>
    <col min="14535" max="14536" width="10.140625" style="73" hidden="1" customWidth="1"/>
    <col min="14537" max="14537" width="7.42578125" style="73" customWidth="1"/>
    <col min="14538" max="14538" width="10.140625" style="73" hidden="1" customWidth="1"/>
    <col min="14539" max="14539" width="6.42578125" style="73" customWidth="1"/>
    <col min="14540" max="14540" width="10.140625" style="73" hidden="1" customWidth="1"/>
    <col min="14541" max="14541" width="9" style="73" customWidth="1"/>
    <col min="14542" max="14543" width="10.140625" style="73" hidden="1" customWidth="1"/>
    <col min="14544" max="14544" width="8.5703125" style="73" customWidth="1"/>
    <col min="14545" max="14546" width="10.140625" style="73" hidden="1" customWidth="1"/>
    <col min="14547" max="14547" width="6.42578125" style="73" customWidth="1"/>
    <col min="14548" max="14549" width="10.140625" style="73" hidden="1" customWidth="1"/>
    <col min="14550" max="14550" width="7" style="73" customWidth="1"/>
    <col min="14551" max="14552" width="10.140625" style="73" hidden="1" customWidth="1"/>
    <col min="14553" max="14553" width="7" style="73" customWidth="1"/>
    <col min="14554" max="14555" width="10.140625" style="73" hidden="1" customWidth="1"/>
    <col min="14556" max="14556" width="7.5703125" style="73" customWidth="1"/>
    <col min="14557" max="14558" width="10.140625" style="73" hidden="1" customWidth="1"/>
    <col min="14559" max="14559" width="7" style="73" customWidth="1"/>
    <col min="14560" max="14561" width="10.140625" style="73" hidden="1" customWidth="1"/>
    <col min="14562" max="14562" width="7" style="73" customWidth="1"/>
    <col min="14563" max="14564" width="10.140625" style="73" hidden="1" customWidth="1"/>
    <col min="14565" max="14565" width="7" style="73" customWidth="1"/>
    <col min="14566" max="14566" width="10.140625" style="73" hidden="1" customWidth="1"/>
    <col min="14567" max="14567" width="6.42578125" style="73" customWidth="1"/>
    <col min="14568" max="14579" width="10.140625" style="73" hidden="1" customWidth="1"/>
    <col min="14580" max="14580" width="10.140625" style="73"/>
    <col min="14581" max="14581" width="41.42578125" style="73" customWidth="1"/>
    <col min="14582" max="14582" width="6.42578125" style="73" customWidth="1"/>
    <col min="14583" max="14583" width="14.7109375" style="73" customWidth="1"/>
    <col min="14584" max="14584" width="11.42578125" style="73" customWidth="1"/>
    <col min="14585" max="14585" width="13" style="73" customWidth="1"/>
    <col min="14586" max="14586" width="22" style="73" customWidth="1"/>
    <col min="14587" max="14596" width="9.42578125" style="73" customWidth="1"/>
    <col min="14597" max="14597" width="8.85546875" style="73" customWidth="1"/>
    <col min="14598" max="14598" width="9.42578125" style="73" customWidth="1"/>
    <col min="14599" max="14599" width="10.140625" style="73" customWidth="1"/>
    <col min="14600" max="14600" width="6.42578125" style="73" customWidth="1"/>
    <col min="14601" max="14601" width="6.85546875" style="73" customWidth="1"/>
    <col min="14602" max="14603" width="4.42578125" style="73" customWidth="1"/>
    <col min="14604" max="14604" width="6.28515625" style="73" customWidth="1"/>
    <col min="14605" max="14605" width="7.5703125" style="73" customWidth="1"/>
    <col min="14606" max="14606" width="10.140625" style="73" hidden="1" customWidth="1"/>
    <col min="14607" max="14607" width="11.42578125" style="73" customWidth="1"/>
    <col min="14608" max="14608" width="14" style="73" customWidth="1"/>
    <col min="14609" max="14609" width="43.7109375" style="73" customWidth="1"/>
    <col min="14610" max="14610" width="9.140625" style="73" customWidth="1"/>
    <col min="14611" max="14611" width="24.5703125" style="73" customWidth="1"/>
    <col min="14612" max="14612" width="11.28515625" style="73" customWidth="1"/>
    <col min="14613" max="14613" width="26.140625" style="73" customWidth="1"/>
    <col min="14614" max="14614" width="9.140625" style="73" customWidth="1"/>
    <col min="14615" max="14615" width="18.42578125" style="73" customWidth="1"/>
    <col min="14616" max="14617" width="12.140625" style="73" customWidth="1"/>
    <col min="14618" max="14618" width="14.5703125" style="73" customWidth="1"/>
    <col min="14619" max="14619" width="5" style="73" customWidth="1"/>
    <col min="14620" max="14621" width="10.140625" style="73" hidden="1" customWidth="1"/>
    <col min="14622" max="14622" width="5" style="73" customWidth="1"/>
    <col min="14623" max="14624" width="10.140625" style="73" hidden="1" customWidth="1"/>
    <col min="14625" max="14625" width="5" style="73" customWidth="1"/>
    <col min="14626" max="14627" width="10.140625" style="73" hidden="1" customWidth="1"/>
    <col min="14628" max="14628" width="5" style="73" customWidth="1"/>
    <col min="14629" max="14630" width="10.140625" style="73" hidden="1" customWidth="1"/>
    <col min="14631" max="14631" width="5" style="73" customWidth="1"/>
    <col min="14632" max="14633" width="10.140625" style="73" hidden="1" customWidth="1"/>
    <col min="14634" max="14634" width="5" style="73" customWidth="1"/>
    <col min="14635" max="14645" width="10.140625" style="73" hidden="1" customWidth="1"/>
    <col min="14646" max="14646" width="6.85546875" style="73" customWidth="1"/>
    <col min="14647" max="14648" width="10.140625" style="73" hidden="1" customWidth="1"/>
    <col min="14649" max="14649" width="6.42578125" style="73" customWidth="1"/>
    <col min="14650" max="14651" width="10.140625" style="73" hidden="1" customWidth="1"/>
    <col min="14652" max="14652" width="5.42578125" style="73" customWidth="1"/>
    <col min="14653" max="14654" width="10.140625" style="73" hidden="1" customWidth="1"/>
    <col min="14655" max="14655" width="4.85546875" style="73" customWidth="1"/>
    <col min="14656" max="14663" width="10.140625" style="73" hidden="1" customWidth="1"/>
    <col min="14664" max="14664" width="5.42578125" style="73" customWidth="1"/>
    <col min="14665" max="14669" width="10.140625" style="73" hidden="1" customWidth="1"/>
    <col min="14670" max="14670" width="5.85546875" style="73" customWidth="1"/>
    <col min="14671" max="14672" width="10.140625" style="73" hidden="1" customWidth="1"/>
    <col min="14673" max="14673" width="5.42578125" style="73" customWidth="1"/>
    <col min="14674" max="14675" width="10.140625" style="73" hidden="1" customWidth="1"/>
    <col min="14676" max="14676" width="5.42578125" style="73" customWidth="1"/>
    <col min="14677" max="14678" width="10.140625" style="73" hidden="1" customWidth="1"/>
    <col min="14679" max="14679" width="6" style="73" customWidth="1"/>
    <col min="14680" max="14684" width="10.140625" style="73" hidden="1" customWidth="1"/>
    <col min="14685" max="14685" width="5" style="73" customWidth="1"/>
    <col min="14686" max="14693" width="10.140625" style="73" hidden="1" customWidth="1"/>
    <col min="14694" max="14694" width="5" style="73" customWidth="1"/>
    <col min="14695" max="14695" width="10.140625" style="73" hidden="1" customWidth="1"/>
    <col min="14696" max="14696" width="5" style="73" customWidth="1"/>
    <col min="14697" max="14697" width="9.42578125" style="73" customWidth="1"/>
    <col min="14698" max="14698" width="10.140625" style="73" hidden="1" customWidth="1"/>
    <col min="14699" max="14699" width="5" style="73" customWidth="1"/>
    <col min="14700" max="14701" width="10.140625" style="73" hidden="1" customWidth="1"/>
    <col min="14702" max="14702" width="5" style="73" customWidth="1"/>
    <col min="14703" max="14704" width="10.140625" style="73" hidden="1" customWidth="1"/>
    <col min="14705" max="14705" width="5" style="73" customWidth="1"/>
    <col min="14706" max="14707" width="10.140625" style="73" hidden="1" customWidth="1"/>
    <col min="14708" max="14708" width="5" style="73" customWidth="1"/>
    <col min="14709" max="14715" width="10.140625" style="73" hidden="1" customWidth="1"/>
    <col min="14716" max="14716" width="6.42578125" style="73" customWidth="1"/>
    <col min="14717" max="14717" width="10.140625" style="73" hidden="1" customWidth="1"/>
    <col min="14718" max="14718" width="7.140625" style="73" customWidth="1"/>
    <col min="14719" max="14720" width="10.140625" style="73" hidden="1" customWidth="1"/>
    <col min="14721" max="14721" width="7.140625" style="73" customWidth="1"/>
    <col min="14722" max="14723" width="10.140625" style="73" hidden="1" customWidth="1"/>
    <col min="14724" max="14724" width="7.140625" style="73" customWidth="1"/>
    <col min="14725" max="14732" width="10.140625" style="73" hidden="1" customWidth="1"/>
    <col min="14733" max="14733" width="7.140625" style="73" customWidth="1"/>
    <col min="14734" max="14735" width="10.140625" style="73" hidden="1" customWidth="1"/>
    <col min="14736" max="14736" width="7.140625" style="73" customWidth="1"/>
    <col min="14737" max="14740" width="10.140625" style="73" hidden="1" customWidth="1"/>
    <col min="14741" max="14741" width="6.42578125" style="73" customWidth="1"/>
    <col min="14742" max="14762" width="10.140625" style="73" hidden="1" customWidth="1"/>
    <col min="14763" max="14765" width="6.42578125" style="73" customWidth="1"/>
    <col min="14766" max="14766" width="7.5703125" style="73" customWidth="1"/>
    <col min="14767" max="14767" width="6.85546875" style="73" customWidth="1"/>
    <col min="14768" max="14768" width="6.42578125" style="73" customWidth="1"/>
    <col min="14769" max="14785" width="10.140625" style="73" hidden="1" customWidth="1"/>
    <col min="14786" max="14786" width="6.5703125" style="73" customWidth="1"/>
    <col min="14787" max="14787" width="6.42578125" style="73" customWidth="1"/>
    <col min="14788" max="14789" width="10.140625" style="73" hidden="1" customWidth="1"/>
    <col min="14790" max="14790" width="6.42578125" style="73" customWidth="1"/>
    <col min="14791" max="14792" width="10.140625" style="73" hidden="1" customWidth="1"/>
    <col min="14793" max="14793" width="7.42578125" style="73" customWidth="1"/>
    <col min="14794" max="14794" width="10.140625" style="73" hidden="1" customWidth="1"/>
    <col min="14795" max="14795" width="6.42578125" style="73" customWidth="1"/>
    <col min="14796" max="14796" width="10.140625" style="73" hidden="1" customWidth="1"/>
    <col min="14797" max="14797" width="9" style="73" customWidth="1"/>
    <col min="14798" max="14799" width="10.140625" style="73" hidden="1" customWidth="1"/>
    <col min="14800" max="14800" width="8.5703125" style="73" customWidth="1"/>
    <col min="14801" max="14802" width="10.140625" style="73" hidden="1" customWidth="1"/>
    <col min="14803" max="14803" width="6.42578125" style="73" customWidth="1"/>
    <col min="14804" max="14805" width="10.140625" style="73" hidden="1" customWidth="1"/>
    <col min="14806" max="14806" width="7" style="73" customWidth="1"/>
    <col min="14807" max="14808" width="10.140625" style="73" hidden="1" customWidth="1"/>
    <col min="14809" max="14809" width="7" style="73" customWidth="1"/>
    <col min="14810" max="14811" width="10.140625" style="73" hidden="1" customWidth="1"/>
    <col min="14812" max="14812" width="7.5703125" style="73" customWidth="1"/>
    <col min="14813" max="14814" width="10.140625" style="73" hidden="1" customWidth="1"/>
    <col min="14815" max="14815" width="7" style="73" customWidth="1"/>
    <col min="14816" max="14817" width="10.140625" style="73" hidden="1" customWidth="1"/>
    <col min="14818" max="14818" width="7" style="73" customWidth="1"/>
    <col min="14819" max="14820" width="10.140625" style="73" hidden="1" customWidth="1"/>
    <col min="14821" max="14821" width="7" style="73" customWidth="1"/>
    <col min="14822" max="14822" width="10.140625" style="73" hidden="1" customWidth="1"/>
    <col min="14823" max="14823" width="6.42578125" style="73" customWidth="1"/>
    <col min="14824" max="14835" width="10.140625" style="73" hidden="1" customWidth="1"/>
    <col min="14836" max="14836" width="10.140625" style="73"/>
    <col min="14837" max="14837" width="41.42578125" style="73" customWidth="1"/>
    <col min="14838" max="14838" width="6.42578125" style="73" customWidth="1"/>
    <col min="14839" max="14839" width="14.7109375" style="73" customWidth="1"/>
    <col min="14840" max="14840" width="11.42578125" style="73" customWidth="1"/>
    <col min="14841" max="14841" width="13" style="73" customWidth="1"/>
    <col min="14842" max="14842" width="22" style="73" customWidth="1"/>
    <col min="14843" max="14852" width="9.42578125" style="73" customWidth="1"/>
    <col min="14853" max="14853" width="8.85546875" style="73" customWidth="1"/>
    <col min="14854" max="14854" width="9.42578125" style="73" customWidth="1"/>
    <col min="14855" max="14855" width="10.140625" style="73" customWidth="1"/>
    <col min="14856" max="14856" width="6.42578125" style="73" customWidth="1"/>
    <col min="14857" max="14857" width="6.85546875" style="73" customWidth="1"/>
    <col min="14858" max="14859" width="4.42578125" style="73" customWidth="1"/>
    <col min="14860" max="14860" width="6.28515625" style="73" customWidth="1"/>
    <col min="14861" max="14861" width="7.5703125" style="73" customWidth="1"/>
    <col min="14862" max="14862" width="10.140625" style="73" hidden="1" customWidth="1"/>
    <col min="14863" max="14863" width="11.42578125" style="73" customWidth="1"/>
    <col min="14864" max="14864" width="14" style="73" customWidth="1"/>
    <col min="14865" max="14865" width="43.7109375" style="73" customWidth="1"/>
    <col min="14866" max="14866" width="9.140625" style="73" customWidth="1"/>
    <col min="14867" max="14867" width="24.5703125" style="73" customWidth="1"/>
    <col min="14868" max="14868" width="11.28515625" style="73" customWidth="1"/>
    <col min="14869" max="14869" width="26.140625" style="73" customWidth="1"/>
    <col min="14870" max="14870" width="9.140625" style="73" customWidth="1"/>
    <col min="14871" max="14871" width="18.42578125" style="73" customWidth="1"/>
    <col min="14872" max="14873" width="12.140625" style="73" customWidth="1"/>
    <col min="14874" max="14874" width="14.5703125" style="73" customWidth="1"/>
    <col min="14875" max="14875" width="5" style="73" customWidth="1"/>
    <col min="14876" max="14877" width="10.140625" style="73" hidden="1" customWidth="1"/>
    <col min="14878" max="14878" width="5" style="73" customWidth="1"/>
    <col min="14879" max="14880" width="10.140625" style="73" hidden="1" customWidth="1"/>
    <col min="14881" max="14881" width="5" style="73" customWidth="1"/>
    <col min="14882" max="14883" width="10.140625" style="73" hidden="1" customWidth="1"/>
    <col min="14884" max="14884" width="5" style="73" customWidth="1"/>
    <col min="14885" max="14886" width="10.140625" style="73" hidden="1" customWidth="1"/>
    <col min="14887" max="14887" width="5" style="73" customWidth="1"/>
    <col min="14888" max="14889" width="10.140625" style="73" hidden="1" customWidth="1"/>
    <col min="14890" max="14890" width="5" style="73" customWidth="1"/>
    <col min="14891" max="14901" width="10.140625" style="73" hidden="1" customWidth="1"/>
    <col min="14902" max="14902" width="6.85546875" style="73" customWidth="1"/>
    <col min="14903" max="14904" width="10.140625" style="73" hidden="1" customWidth="1"/>
    <col min="14905" max="14905" width="6.42578125" style="73" customWidth="1"/>
    <col min="14906" max="14907" width="10.140625" style="73" hidden="1" customWidth="1"/>
    <col min="14908" max="14908" width="5.42578125" style="73" customWidth="1"/>
    <col min="14909" max="14910" width="10.140625" style="73" hidden="1" customWidth="1"/>
    <col min="14911" max="14911" width="4.85546875" style="73" customWidth="1"/>
    <col min="14912" max="14919" width="10.140625" style="73" hidden="1" customWidth="1"/>
    <col min="14920" max="14920" width="5.42578125" style="73" customWidth="1"/>
    <col min="14921" max="14925" width="10.140625" style="73" hidden="1" customWidth="1"/>
    <col min="14926" max="14926" width="5.85546875" style="73" customWidth="1"/>
    <col min="14927" max="14928" width="10.140625" style="73" hidden="1" customWidth="1"/>
    <col min="14929" max="14929" width="5.42578125" style="73" customWidth="1"/>
    <col min="14930" max="14931" width="10.140625" style="73" hidden="1" customWidth="1"/>
    <col min="14932" max="14932" width="5.42578125" style="73" customWidth="1"/>
    <col min="14933" max="14934" width="10.140625" style="73" hidden="1" customWidth="1"/>
    <col min="14935" max="14935" width="6" style="73" customWidth="1"/>
    <col min="14936" max="14940" width="10.140625" style="73" hidden="1" customWidth="1"/>
    <col min="14941" max="14941" width="5" style="73" customWidth="1"/>
    <col min="14942" max="14949" width="10.140625" style="73" hidden="1" customWidth="1"/>
    <col min="14950" max="14950" width="5" style="73" customWidth="1"/>
    <col min="14951" max="14951" width="10.140625" style="73" hidden="1" customWidth="1"/>
    <col min="14952" max="14952" width="5" style="73" customWidth="1"/>
    <col min="14953" max="14953" width="9.42578125" style="73" customWidth="1"/>
    <col min="14954" max="14954" width="10.140625" style="73" hidden="1" customWidth="1"/>
    <col min="14955" max="14955" width="5" style="73" customWidth="1"/>
    <col min="14956" max="14957" width="10.140625" style="73" hidden="1" customWidth="1"/>
    <col min="14958" max="14958" width="5" style="73" customWidth="1"/>
    <col min="14959" max="14960" width="10.140625" style="73" hidden="1" customWidth="1"/>
    <col min="14961" max="14961" width="5" style="73" customWidth="1"/>
    <col min="14962" max="14963" width="10.140625" style="73" hidden="1" customWidth="1"/>
    <col min="14964" max="14964" width="5" style="73" customWidth="1"/>
    <col min="14965" max="14971" width="10.140625" style="73" hidden="1" customWidth="1"/>
    <col min="14972" max="14972" width="6.42578125" style="73" customWidth="1"/>
    <col min="14973" max="14973" width="10.140625" style="73" hidden="1" customWidth="1"/>
    <col min="14974" max="14974" width="7.140625" style="73" customWidth="1"/>
    <col min="14975" max="14976" width="10.140625" style="73" hidden="1" customWidth="1"/>
    <col min="14977" max="14977" width="7.140625" style="73" customWidth="1"/>
    <col min="14978" max="14979" width="10.140625" style="73" hidden="1" customWidth="1"/>
    <col min="14980" max="14980" width="7.140625" style="73" customWidth="1"/>
    <col min="14981" max="14988" width="10.140625" style="73" hidden="1" customWidth="1"/>
    <col min="14989" max="14989" width="7.140625" style="73" customWidth="1"/>
    <col min="14990" max="14991" width="10.140625" style="73" hidden="1" customWidth="1"/>
    <col min="14992" max="14992" width="7.140625" style="73" customWidth="1"/>
    <col min="14993" max="14996" width="10.140625" style="73" hidden="1" customWidth="1"/>
    <col min="14997" max="14997" width="6.42578125" style="73" customWidth="1"/>
    <col min="14998" max="15018" width="10.140625" style="73" hidden="1" customWidth="1"/>
    <col min="15019" max="15021" width="6.42578125" style="73" customWidth="1"/>
    <col min="15022" max="15022" width="7.5703125" style="73" customWidth="1"/>
    <col min="15023" max="15023" width="6.85546875" style="73" customWidth="1"/>
    <col min="15024" max="15024" width="6.42578125" style="73" customWidth="1"/>
    <col min="15025" max="15041" width="10.140625" style="73" hidden="1" customWidth="1"/>
    <col min="15042" max="15042" width="6.5703125" style="73" customWidth="1"/>
    <col min="15043" max="15043" width="6.42578125" style="73" customWidth="1"/>
    <col min="15044" max="15045" width="10.140625" style="73" hidden="1" customWidth="1"/>
    <col min="15046" max="15046" width="6.42578125" style="73" customWidth="1"/>
    <col min="15047" max="15048" width="10.140625" style="73" hidden="1" customWidth="1"/>
    <col min="15049" max="15049" width="7.42578125" style="73" customWidth="1"/>
    <col min="15050" max="15050" width="10.140625" style="73" hidden="1" customWidth="1"/>
    <col min="15051" max="15051" width="6.42578125" style="73" customWidth="1"/>
    <col min="15052" max="15052" width="10.140625" style="73" hidden="1" customWidth="1"/>
    <col min="15053" max="15053" width="9" style="73" customWidth="1"/>
    <col min="15054" max="15055" width="10.140625" style="73" hidden="1" customWidth="1"/>
    <col min="15056" max="15056" width="8.5703125" style="73" customWidth="1"/>
    <col min="15057" max="15058" width="10.140625" style="73" hidden="1" customWidth="1"/>
    <col min="15059" max="15059" width="6.42578125" style="73" customWidth="1"/>
    <col min="15060" max="15061" width="10.140625" style="73" hidden="1" customWidth="1"/>
    <col min="15062" max="15062" width="7" style="73" customWidth="1"/>
    <col min="15063" max="15064" width="10.140625" style="73" hidden="1" customWidth="1"/>
    <col min="15065" max="15065" width="7" style="73" customWidth="1"/>
    <col min="15066" max="15067" width="10.140625" style="73" hidden="1" customWidth="1"/>
    <col min="15068" max="15068" width="7.5703125" style="73" customWidth="1"/>
    <col min="15069" max="15070" width="10.140625" style="73" hidden="1" customWidth="1"/>
    <col min="15071" max="15071" width="7" style="73" customWidth="1"/>
    <col min="15072" max="15073" width="10.140625" style="73" hidden="1" customWidth="1"/>
    <col min="15074" max="15074" width="7" style="73" customWidth="1"/>
    <col min="15075" max="15076" width="10.140625" style="73" hidden="1" customWidth="1"/>
    <col min="15077" max="15077" width="7" style="73" customWidth="1"/>
    <col min="15078" max="15078" width="10.140625" style="73" hidden="1" customWidth="1"/>
    <col min="15079" max="15079" width="6.42578125" style="73" customWidth="1"/>
    <col min="15080" max="15091" width="10.140625" style="73" hidden="1" customWidth="1"/>
    <col min="15092" max="15092" width="10.140625" style="73"/>
    <col min="15093" max="15093" width="41.42578125" style="73" customWidth="1"/>
    <col min="15094" max="15094" width="6.42578125" style="73" customWidth="1"/>
    <col min="15095" max="15095" width="14.7109375" style="73" customWidth="1"/>
    <col min="15096" max="15096" width="11.42578125" style="73" customWidth="1"/>
    <col min="15097" max="15097" width="13" style="73" customWidth="1"/>
    <col min="15098" max="15098" width="22" style="73" customWidth="1"/>
    <col min="15099" max="15108" width="9.42578125" style="73" customWidth="1"/>
    <col min="15109" max="15109" width="8.85546875" style="73" customWidth="1"/>
    <col min="15110" max="15110" width="9.42578125" style="73" customWidth="1"/>
    <col min="15111" max="15111" width="10.140625" style="73" customWidth="1"/>
    <col min="15112" max="15112" width="6.42578125" style="73" customWidth="1"/>
    <col min="15113" max="15113" width="6.85546875" style="73" customWidth="1"/>
    <col min="15114" max="15115" width="4.42578125" style="73" customWidth="1"/>
    <col min="15116" max="15116" width="6.28515625" style="73" customWidth="1"/>
    <col min="15117" max="15117" width="7.5703125" style="73" customWidth="1"/>
    <col min="15118" max="15118" width="10.140625" style="73" hidden="1" customWidth="1"/>
    <col min="15119" max="15119" width="11.42578125" style="73" customWidth="1"/>
    <col min="15120" max="15120" width="14" style="73" customWidth="1"/>
    <col min="15121" max="15121" width="43.7109375" style="73" customWidth="1"/>
    <col min="15122" max="15122" width="9.140625" style="73" customWidth="1"/>
    <col min="15123" max="15123" width="24.5703125" style="73" customWidth="1"/>
    <col min="15124" max="15124" width="11.28515625" style="73" customWidth="1"/>
    <col min="15125" max="15125" width="26.140625" style="73" customWidth="1"/>
    <col min="15126" max="15126" width="9.140625" style="73" customWidth="1"/>
    <col min="15127" max="15127" width="18.42578125" style="73" customWidth="1"/>
    <col min="15128" max="15129" width="12.140625" style="73" customWidth="1"/>
    <col min="15130" max="15130" width="14.5703125" style="73" customWidth="1"/>
    <col min="15131" max="15131" width="5" style="73" customWidth="1"/>
    <col min="15132" max="15133" width="10.140625" style="73" hidden="1" customWidth="1"/>
    <col min="15134" max="15134" width="5" style="73" customWidth="1"/>
    <col min="15135" max="15136" width="10.140625" style="73" hidden="1" customWidth="1"/>
    <col min="15137" max="15137" width="5" style="73" customWidth="1"/>
    <col min="15138" max="15139" width="10.140625" style="73" hidden="1" customWidth="1"/>
    <col min="15140" max="15140" width="5" style="73" customWidth="1"/>
    <col min="15141" max="15142" width="10.140625" style="73" hidden="1" customWidth="1"/>
    <col min="15143" max="15143" width="5" style="73" customWidth="1"/>
    <col min="15144" max="15145" width="10.140625" style="73" hidden="1" customWidth="1"/>
    <col min="15146" max="15146" width="5" style="73" customWidth="1"/>
    <col min="15147" max="15157" width="10.140625" style="73" hidden="1" customWidth="1"/>
    <col min="15158" max="15158" width="6.85546875" style="73" customWidth="1"/>
    <col min="15159" max="15160" width="10.140625" style="73" hidden="1" customWidth="1"/>
    <col min="15161" max="15161" width="6.42578125" style="73" customWidth="1"/>
    <col min="15162" max="15163" width="10.140625" style="73" hidden="1" customWidth="1"/>
    <col min="15164" max="15164" width="5.42578125" style="73" customWidth="1"/>
    <col min="15165" max="15166" width="10.140625" style="73" hidden="1" customWidth="1"/>
    <col min="15167" max="15167" width="4.85546875" style="73" customWidth="1"/>
    <col min="15168" max="15175" width="10.140625" style="73" hidden="1" customWidth="1"/>
    <col min="15176" max="15176" width="5.42578125" style="73" customWidth="1"/>
    <col min="15177" max="15181" width="10.140625" style="73" hidden="1" customWidth="1"/>
    <col min="15182" max="15182" width="5.85546875" style="73" customWidth="1"/>
    <col min="15183" max="15184" width="10.140625" style="73" hidden="1" customWidth="1"/>
    <col min="15185" max="15185" width="5.42578125" style="73" customWidth="1"/>
    <col min="15186" max="15187" width="10.140625" style="73" hidden="1" customWidth="1"/>
    <col min="15188" max="15188" width="5.42578125" style="73" customWidth="1"/>
    <col min="15189" max="15190" width="10.140625" style="73" hidden="1" customWidth="1"/>
    <col min="15191" max="15191" width="6" style="73" customWidth="1"/>
    <col min="15192" max="15196" width="10.140625" style="73" hidden="1" customWidth="1"/>
    <col min="15197" max="15197" width="5" style="73" customWidth="1"/>
    <col min="15198" max="15205" width="10.140625" style="73" hidden="1" customWidth="1"/>
    <col min="15206" max="15206" width="5" style="73" customWidth="1"/>
    <col min="15207" max="15207" width="10.140625" style="73" hidden="1" customWidth="1"/>
    <col min="15208" max="15208" width="5" style="73" customWidth="1"/>
    <col min="15209" max="15209" width="9.42578125" style="73" customWidth="1"/>
    <col min="15210" max="15210" width="10.140625" style="73" hidden="1" customWidth="1"/>
    <col min="15211" max="15211" width="5" style="73" customWidth="1"/>
    <col min="15212" max="15213" width="10.140625" style="73" hidden="1" customWidth="1"/>
    <col min="15214" max="15214" width="5" style="73" customWidth="1"/>
    <col min="15215" max="15216" width="10.140625" style="73" hidden="1" customWidth="1"/>
    <col min="15217" max="15217" width="5" style="73" customWidth="1"/>
    <col min="15218" max="15219" width="10.140625" style="73" hidden="1" customWidth="1"/>
    <col min="15220" max="15220" width="5" style="73" customWidth="1"/>
    <col min="15221" max="15227" width="10.140625" style="73" hidden="1" customWidth="1"/>
    <col min="15228" max="15228" width="6.42578125" style="73" customWidth="1"/>
    <col min="15229" max="15229" width="10.140625" style="73" hidden="1" customWidth="1"/>
    <col min="15230" max="15230" width="7.140625" style="73" customWidth="1"/>
    <col min="15231" max="15232" width="10.140625" style="73" hidden="1" customWidth="1"/>
    <col min="15233" max="15233" width="7.140625" style="73" customWidth="1"/>
    <col min="15234" max="15235" width="10.140625" style="73" hidden="1" customWidth="1"/>
    <col min="15236" max="15236" width="7.140625" style="73" customWidth="1"/>
    <col min="15237" max="15244" width="10.140625" style="73" hidden="1" customWidth="1"/>
    <col min="15245" max="15245" width="7.140625" style="73" customWidth="1"/>
    <col min="15246" max="15247" width="10.140625" style="73" hidden="1" customWidth="1"/>
    <col min="15248" max="15248" width="7.140625" style="73" customWidth="1"/>
    <col min="15249" max="15252" width="10.140625" style="73" hidden="1" customWidth="1"/>
    <col min="15253" max="15253" width="6.42578125" style="73" customWidth="1"/>
    <col min="15254" max="15274" width="10.140625" style="73" hidden="1" customWidth="1"/>
    <col min="15275" max="15277" width="6.42578125" style="73" customWidth="1"/>
    <col min="15278" max="15278" width="7.5703125" style="73" customWidth="1"/>
    <col min="15279" max="15279" width="6.85546875" style="73" customWidth="1"/>
    <col min="15280" max="15280" width="6.42578125" style="73" customWidth="1"/>
    <col min="15281" max="15297" width="10.140625" style="73" hidden="1" customWidth="1"/>
    <col min="15298" max="15298" width="6.5703125" style="73" customWidth="1"/>
    <col min="15299" max="15299" width="6.42578125" style="73" customWidth="1"/>
    <col min="15300" max="15301" width="10.140625" style="73" hidden="1" customWidth="1"/>
    <col min="15302" max="15302" width="6.42578125" style="73" customWidth="1"/>
    <col min="15303" max="15304" width="10.140625" style="73" hidden="1" customWidth="1"/>
    <col min="15305" max="15305" width="7.42578125" style="73" customWidth="1"/>
    <col min="15306" max="15306" width="10.140625" style="73" hidden="1" customWidth="1"/>
    <col min="15307" max="15307" width="6.42578125" style="73" customWidth="1"/>
    <col min="15308" max="15308" width="10.140625" style="73" hidden="1" customWidth="1"/>
    <col min="15309" max="15309" width="9" style="73" customWidth="1"/>
    <col min="15310" max="15311" width="10.140625" style="73" hidden="1" customWidth="1"/>
    <col min="15312" max="15312" width="8.5703125" style="73" customWidth="1"/>
    <col min="15313" max="15314" width="10.140625" style="73" hidden="1" customWidth="1"/>
    <col min="15315" max="15315" width="6.42578125" style="73" customWidth="1"/>
    <col min="15316" max="15317" width="10.140625" style="73" hidden="1" customWidth="1"/>
    <col min="15318" max="15318" width="7" style="73" customWidth="1"/>
    <col min="15319" max="15320" width="10.140625" style="73" hidden="1" customWidth="1"/>
    <col min="15321" max="15321" width="7" style="73" customWidth="1"/>
    <col min="15322" max="15323" width="10.140625" style="73" hidden="1" customWidth="1"/>
    <col min="15324" max="15324" width="7.5703125" style="73" customWidth="1"/>
    <col min="15325" max="15326" width="10.140625" style="73" hidden="1" customWidth="1"/>
    <col min="15327" max="15327" width="7" style="73" customWidth="1"/>
    <col min="15328" max="15329" width="10.140625" style="73" hidden="1" customWidth="1"/>
    <col min="15330" max="15330" width="7" style="73" customWidth="1"/>
    <col min="15331" max="15332" width="10.140625" style="73" hidden="1" customWidth="1"/>
    <col min="15333" max="15333" width="7" style="73" customWidth="1"/>
    <col min="15334" max="15334" width="10.140625" style="73" hidden="1" customWidth="1"/>
    <col min="15335" max="15335" width="6.42578125" style="73" customWidth="1"/>
    <col min="15336" max="15347" width="10.140625" style="73" hidden="1" customWidth="1"/>
    <col min="15348" max="15348" width="10.140625" style="73"/>
    <col min="15349" max="15349" width="41.42578125" style="73" customWidth="1"/>
    <col min="15350" max="15350" width="6.42578125" style="73" customWidth="1"/>
    <col min="15351" max="15351" width="14.7109375" style="73" customWidth="1"/>
    <col min="15352" max="15352" width="11.42578125" style="73" customWidth="1"/>
    <col min="15353" max="15353" width="13" style="73" customWidth="1"/>
    <col min="15354" max="15354" width="22" style="73" customWidth="1"/>
    <col min="15355" max="15364" width="9.42578125" style="73" customWidth="1"/>
    <col min="15365" max="15365" width="8.85546875" style="73" customWidth="1"/>
    <col min="15366" max="15366" width="9.42578125" style="73" customWidth="1"/>
    <col min="15367" max="15367" width="10.140625" style="73" customWidth="1"/>
    <col min="15368" max="15368" width="6.42578125" style="73" customWidth="1"/>
    <col min="15369" max="15369" width="6.85546875" style="73" customWidth="1"/>
    <col min="15370" max="15371" width="4.42578125" style="73" customWidth="1"/>
    <col min="15372" max="15372" width="6.28515625" style="73" customWidth="1"/>
    <col min="15373" max="15373" width="7.5703125" style="73" customWidth="1"/>
    <col min="15374" max="15374" width="10.140625" style="73" hidden="1" customWidth="1"/>
    <col min="15375" max="15375" width="11.42578125" style="73" customWidth="1"/>
    <col min="15376" max="15376" width="14" style="73" customWidth="1"/>
    <col min="15377" max="15377" width="43.7109375" style="73" customWidth="1"/>
    <col min="15378" max="15378" width="9.140625" style="73" customWidth="1"/>
    <col min="15379" max="15379" width="24.5703125" style="73" customWidth="1"/>
    <col min="15380" max="15380" width="11.28515625" style="73" customWidth="1"/>
    <col min="15381" max="15381" width="26.140625" style="73" customWidth="1"/>
    <col min="15382" max="15382" width="9.140625" style="73" customWidth="1"/>
    <col min="15383" max="15383" width="18.42578125" style="73" customWidth="1"/>
    <col min="15384" max="15385" width="12.140625" style="73" customWidth="1"/>
    <col min="15386" max="15386" width="14.5703125" style="73" customWidth="1"/>
    <col min="15387" max="15387" width="5" style="73" customWidth="1"/>
    <col min="15388" max="15389" width="10.140625" style="73" hidden="1" customWidth="1"/>
    <col min="15390" max="15390" width="5" style="73" customWidth="1"/>
    <col min="15391" max="15392" width="10.140625" style="73" hidden="1" customWidth="1"/>
    <col min="15393" max="15393" width="5" style="73" customWidth="1"/>
    <col min="15394" max="15395" width="10.140625" style="73" hidden="1" customWidth="1"/>
    <col min="15396" max="15396" width="5" style="73" customWidth="1"/>
    <col min="15397" max="15398" width="10.140625" style="73" hidden="1" customWidth="1"/>
    <col min="15399" max="15399" width="5" style="73" customWidth="1"/>
    <col min="15400" max="15401" width="10.140625" style="73" hidden="1" customWidth="1"/>
    <col min="15402" max="15402" width="5" style="73" customWidth="1"/>
    <col min="15403" max="15413" width="10.140625" style="73" hidden="1" customWidth="1"/>
    <col min="15414" max="15414" width="6.85546875" style="73" customWidth="1"/>
    <col min="15415" max="15416" width="10.140625" style="73" hidden="1" customWidth="1"/>
    <col min="15417" max="15417" width="6.42578125" style="73" customWidth="1"/>
    <col min="15418" max="15419" width="10.140625" style="73" hidden="1" customWidth="1"/>
    <col min="15420" max="15420" width="5.42578125" style="73" customWidth="1"/>
    <col min="15421" max="15422" width="10.140625" style="73" hidden="1" customWidth="1"/>
    <col min="15423" max="15423" width="4.85546875" style="73" customWidth="1"/>
    <col min="15424" max="15431" width="10.140625" style="73" hidden="1" customWidth="1"/>
    <col min="15432" max="15432" width="5.42578125" style="73" customWidth="1"/>
    <col min="15433" max="15437" width="10.140625" style="73" hidden="1" customWidth="1"/>
    <col min="15438" max="15438" width="5.85546875" style="73" customWidth="1"/>
    <col min="15439" max="15440" width="10.140625" style="73" hidden="1" customWidth="1"/>
    <col min="15441" max="15441" width="5.42578125" style="73" customWidth="1"/>
    <col min="15442" max="15443" width="10.140625" style="73" hidden="1" customWidth="1"/>
    <col min="15444" max="15444" width="5.42578125" style="73" customWidth="1"/>
    <col min="15445" max="15446" width="10.140625" style="73" hidden="1" customWidth="1"/>
    <col min="15447" max="15447" width="6" style="73" customWidth="1"/>
    <col min="15448" max="15452" width="10.140625" style="73" hidden="1" customWidth="1"/>
    <col min="15453" max="15453" width="5" style="73" customWidth="1"/>
    <col min="15454" max="15461" width="10.140625" style="73" hidden="1" customWidth="1"/>
    <col min="15462" max="15462" width="5" style="73" customWidth="1"/>
    <col min="15463" max="15463" width="10.140625" style="73" hidden="1" customWidth="1"/>
    <col min="15464" max="15464" width="5" style="73" customWidth="1"/>
    <col min="15465" max="15465" width="9.42578125" style="73" customWidth="1"/>
    <col min="15466" max="15466" width="10.140625" style="73" hidden="1" customWidth="1"/>
    <col min="15467" max="15467" width="5" style="73" customWidth="1"/>
    <col min="15468" max="15469" width="10.140625" style="73" hidden="1" customWidth="1"/>
    <col min="15470" max="15470" width="5" style="73" customWidth="1"/>
    <col min="15471" max="15472" width="10.140625" style="73" hidden="1" customWidth="1"/>
    <col min="15473" max="15473" width="5" style="73" customWidth="1"/>
    <col min="15474" max="15475" width="10.140625" style="73" hidden="1" customWidth="1"/>
    <col min="15476" max="15476" width="5" style="73" customWidth="1"/>
    <col min="15477" max="15483" width="10.140625" style="73" hidden="1" customWidth="1"/>
    <col min="15484" max="15484" width="6.42578125" style="73" customWidth="1"/>
    <col min="15485" max="15485" width="10.140625" style="73" hidden="1" customWidth="1"/>
    <col min="15486" max="15486" width="7.140625" style="73" customWidth="1"/>
    <col min="15487" max="15488" width="10.140625" style="73" hidden="1" customWidth="1"/>
    <col min="15489" max="15489" width="7.140625" style="73" customWidth="1"/>
    <col min="15490" max="15491" width="10.140625" style="73" hidden="1" customWidth="1"/>
    <col min="15492" max="15492" width="7.140625" style="73" customWidth="1"/>
    <col min="15493" max="15500" width="10.140625" style="73" hidden="1" customWidth="1"/>
    <col min="15501" max="15501" width="7.140625" style="73" customWidth="1"/>
    <col min="15502" max="15503" width="10.140625" style="73" hidden="1" customWidth="1"/>
    <col min="15504" max="15504" width="7.140625" style="73" customWidth="1"/>
    <col min="15505" max="15508" width="10.140625" style="73" hidden="1" customWidth="1"/>
    <col min="15509" max="15509" width="6.42578125" style="73" customWidth="1"/>
    <col min="15510" max="15530" width="10.140625" style="73" hidden="1" customWidth="1"/>
    <col min="15531" max="15533" width="6.42578125" style="73" customWidth="1"/>
    <col min="15534" max="15534" width="7.5703125" style="73" customWidth="1"/>
    <col min="15535" max="15535" width="6.85546875" style="73" customWidth="1"/>
    <col min="15536" max="15536" width="6.42578125" style="73" customWidth="1"/>
    <col min="15537" max="15553" width="10.140625" style="73" hidden="1" customWidth="1"/>
    <col min="15554" max="15554" width="6.5703125" style="73" customWidth="1"/>
    <col min="15555" max="15555" width="6.42578125" style="73" customWidth="1"/>
    <col min="15556" max="15557" width="10.140625" style="73" hidden="1" customWidth="1"/>
    <col min="15558" max="15558" width="6.42578125" style="73" customWidth="1"/>
    <col min="15559" max="15560" width="10.140625" style="73" hidden="1" customWidth="1"/>
    <col min="15561" max="15561" width="7.42578125" style="73" customWidth="1"/>
    <col min="15562" max="15562" width="10.140625" style="73" hidden="1" customWidth="1"/>
    <col min="15563" max="15563" width="6.42578125" style="73" customWidth="1"/>
    <col min="15564" max="15564" width="10.140625" style="73" hidden="1" customWidth="1"/>
    <col min="15565" max="15565" width="9" style="73" customWidth="1"/>
    <col min="15566" max="15567" width="10.140625" style="73" hidden="1" customWidth="1"/>
    <col min="15568" max="15568" width="8.5703125" style="73" customWidth="1"/>
    <col min="15569" max="15570" width="10.140625" style="73" hidden="1" customWidth="1"/>
    <col min="15571" max="15571" width="6.42578125" style="73" customWidth="1"/>
    <col min="15572" max="15573" width="10.140625" style="73" hidden="1" customWidth="1"/>
    <col min="15574" max="15574" width="7" style="73" customWidth="1"/>
    <col min="15575" max="15576" width="10.140625" style="73" hidden="1" customWidth="1"/>
    <col min="15577" max="15577" width="7" style="73" customWidth="1"/>
    <col min="15578" max="15579" width="10.140625" style="73" hidden="1" customWidth="1"/>
    <col min="15580" max="15580" width="7.5703125" style="73" customWidth="1"/>
    <col min="15581" max="15582" width="10.140625" style="73" hidden="1" customWidth="1"/>
    <col min="15583" max="15583" width="7" style="73" customWidth="1"/>
    <col min="15584" max="15585" width="10.140625" style="73" hidden="1" customWidth="1"/>
    <col min="15586" max="15586" width="7" style="73" customWidth="1"/>
    <col min="15587" max="15588" width="10.140625" style="73" hidden="1" customWidth="1"/>
    <col min="15589" max="15589" width="7" style="73" customWidth="1"/>
    <col min="15590" max="15590" width="10.140625" style="73" hidden="1" customWidth="1"/>
    <col min="15591" max="15591" width="6.42578125" style="73" customWidth="1"/>
    <col min="15592" max="15603" width="10.140625" style="73" hidden="1" customWidth="1"/>
    <col min="15604" max="15604" width="10.140625" style="73"/>
    <col min="15605" max="15605" width="41.42578125" style="73" customWidth="1"/>
    <col min="15606" max="15606" width="6.42578125" style="73" customWidth="1"/>
    <col min="15607" max="15607" width="14.7109375" style="73" customWidth="1"/>
    <col min="15608" max="15608" width="11.42578125" style="73" customWidth="1"/>
    <col min="15609" max="15609" width="13" style="73" customWidth="1"/>
    <col min="15610" max="15610" width="22" style="73" customWidth="1"/>
    <col min="15611" max="15620" width="9.42578125" style="73" customWidth="1"/>
    <col min="15621" max="15621" width="8.85546875" style="73" customWidth="1"/>
    <col min="15622" max="15622" width="9.42578125" style="73" customWidth="1"/>
    <col min="15623" max="15623" width="10.140625" style="73" customWidth="1"/>
    <col min="15624" max="15624" width="6.42578125" style="73" customWidth="1"/>
    <col min="15625" max="15625" width="6.85546875" style="73" customWidth="1"/>
    <col min="15626" max="15627" width="4.42578125" style="73" customWidth="1"/>
    <col min="15628" max="15628" width="6.28515625" style="73" customWidth="1"/>
    <col min="15629" max="15629" width="7.5703125" style="73" customWidth="1"/>
    <col min="15630" max="15630" width="10.140625" style="73" hidden="1" customWidth="1"/>
    <col min="15631" max="15631" width="11.42578125" style="73" customWidth="1"/>
    <col min="15632" max="15632" width="14" style="73" customWidth="1"/>
    <col min="15633" max="15633" width="43.7109375" style="73" customWidth="1"/>
    <col min="15634" max="15634" width="9.140625" style="73" customWidth="1"/>
    <col min="15635" max="15635" width="24.5703125" style="73" customWidth="1"/>
    <col min="15636" max="15636" width="11.28515625" style="73" customWidth="1"/>
    <col min="15637" max="15637" width="26.140625" style="73" customWidth="1"/>
    <col min="15638" max="15638" width="9.140625" style="73" customWidth="1"/>
    <col min="15639" max="15639" width="18.42578125" style="73" customWidth="1"/>
    <col min="15640" max="15641" width="12.140625" style="73" customWidth="1"/>
    <col min="15642" max="15642" width="14.5703125" style="73" customWidth="1"/>
    <col min="15643" max="15643" width="5" style="73" customWidth="1"/>
    <col min="15644" max="15645" width="10.140625" style="73" hidden="1" customWidth="1"/>
    <col min="15646" max="15646" width="5" style="73" customWidth="1"/>
    <col min="15647" max="15648" width="10.140625" style="73" hidden="1" customWidth="1"/>
    <col min="15649" max="15649" width="5" style="73" customWidth="1"/>
    <col min="15650" max="15651" width="10.140625" style="73" hidden="1" customWidth="1"/>
    <col min="15652" max="15652" width="5" style="73" customWidth="1"/>
    <col min="15653" max="15654" width="10.140625" style="73" hidden="1" customWidth="1"/>
    <col min="15655" max="15655" width="5" style="73" customWidth="1"/>
    <col min="15656" max="15657" width="10.140625" style="73" hidden="1" customWidth="1"/>
    <col min="15658" max="15658" width="5" style="73" customWidth="1"/>
    <col min="15659" max="15669" width="10.140625" style="73" hidden="1" customWidth="1"/>
    <col min="15670" max="15670" width="6.85546875" style="73" customWidth="1"/>
    <col min="15671" max="15672" width="10.140625" style="73" hidden="1" customWidth="1"/>
    <col min="15673" max="15673" width="6.42578125" style="73" customWidth="1"/>
    <col min="15674" max="15675" width="10.140625" style="73" hidden="1" customWidth="1"/>
    <col min="15676" max="15676" width="5.42578125" style="73" customWidth="1"/>
    <col min="15677" max="15678" width="10.140625" style="73" hidden="1" customWidth="1"/>
    <col min="15679" max="15679" width="4.85546875" style="73" customWidth="1"/>
    <col min="15680" max="15687" width="10.140625" style="73" hidden="1" customWidth="1"/>
    <col min="15688" max="15688" width="5.42578125" style="73" customWidth="1"/>
    <col min="15689" max="15693" width="10.140625" style="73" hidden="1" customWidth="1"/>
    <col min="15694" max="15694" width="5.85546875" style="73" customWidth="1"/>
    <col min="15695" max="15696" width="10.140625" style="73" hidden="1" customWidth="1"/>
    <col min="15697" max="15697" width="5.42578125" style="73" customWidth="1"/>
    <col min="15698" max="15699" width="10.140625" style="73" hidden="1" customWidth="1"/>
    <col min="15700" max="15700" width="5.42578125" style="73" customWidth="1"/>
    <col min="15701" max="15702" width="10.140625" style="73" hidden="1" customWidth="1"/>
    <col min="15703" max="15703" width="6" style="73" customWidth="1"/>
    <col min="15704" max="15708" width="10.140625" style="73" hidden="1" customWidth="1"/>
    <col min="15709" max="15709" width="5" style="73" customWidth="1"/>
    <col min="15710" max="15717" width="10.140625" style="73" hidden="1" customWidth="1"/>
    <col min="15718" max="15718" width="5" style="73" customWidth="1"/>
    <col min="15719" max="15719" width="10.140625" style="73" hidden="1" customWidth="1"/>
    <col min="15720" max="15720" width="5" style="73" customWidth="1"/>
    <col min="15721" max="15721" width="9.42578125" style="73" customWidth="1"/>
    <col min="15722" max="15722" width="10.140625" style="73" hidden="1" customWidth="1"/>
    <col min="15723" max="15723" width="5" style="73" customWidth="1"/>
    <col min="15724" max="15725" width="10.140625" style="73" hidden="1" customWidth="1"/>
    <col min="15726" max="15726" width="5" style="73" customWidth="1"/>
    <col min="15727" max="15728" width="10.140625" style="73" hidden="1" customWidth="1"/>
    <col min="15729" max="15729" width="5" style="73" customWidth="1"/>
    <col min="15730" max="15731" width="10.140625" style="73" hidden="1" customWidth="1"/>
    <col min="15732" max="15732" width="5" style="73" customWidth="1"/>
    <col min="15733" max="15739" width="10.140625" style="73" hidden="1" customWidth="1"/>
    <col min="15740" max="15740" width="6.42578125" style="73" customWidth="1"/>
    <col min="15741" max="15741" width="10.140625" style="73" hidden="1" customWidth="1"/>
    <col min="15742" max="15742" width="7.140625" style="73" customWidth="1"/>
    <col min="15743" max="15744" width="10.140625" style="73" hidden="1" customWidth="1"/>
    <col min="15745" max="15745" width="7.140625" style="73" customWidth="1"/>
    <col min="15746" max="15747" width="10.140625" style="73" hidden="1" customWidth="1"/>
    <col min="15748" max="15748" width="7.140625" style="73" customWidth="1"/>
    <col min="15749" max="15756" width="10.140625" style="73" hidden="1" customWidth="1"/>
    <col min="15757" max="15757" width="7.140625" style="73" customWidth="1"/>
    <col min="15758" max="15759" width="10.140625" style="73" hidden="1" customWidth="1"/>
    <col min="15760" max="15760" width="7.140625" style="73" customWidth="1"/>
    <col min="15761" max="15764" width="10.140625" style="73" hidden="1" customWidth="1"/>
    <col min="15765" max="15765" width="6.42578125" style="73" customWidth="1"/>
    <col min="15766" max="15786" width="10.140625" style="73" hidden="1" customWidth="1"/>
    <col min="15787" max="15789" width="6.42578125" style="73" customWidth="1"/>
    <col min="15790" max="15790" width="7.5703125" style="73" customWidth="1"/>
    <col min="15791" max="15791" width="6.85546875" style="73" customWidth="1"/>
    <col min="15792" max="15792" width="6.42578125" style="73" customWidth="1"/>
    <col min="15793" max="15809" width="10.140625" style="73" hidden="1" customWidth="1"/>
    <col min="15810" max="15810" width="6.5703125" style="73" customWidth="1"/>
    <col min="15811" max="15811" width="6.42578125" style="73" customWidth="1"/>
    <col min="15812" max="15813" width="10.140625" style="73" hidden="1" customWidth="1"/>
    <col min="15814" max="15814" width="6.42578125" style="73" customWidth="1"/>
    <col min="15815" max="15816" width="10.140625" style="73" hidden="1" customWidth="1"/>
    <col min="15817" max="15817" width="7.42578125" style="73" customWidth="1"/>
    <col min="15818" max="15818" width="10.140625" style="73" hidden="1" customWidth="1"/>
    <col min="15819" max="15819" width="6.42578125" style="73" customWidth="1"/>
    <col min="15820" max="15820" width="10.140625" style="73" hidden="1" customWidth="1"/>
    <col min="15821" max="15821" width="9" style="73" customWidth="1"/>
    <col min="15822" max="15823" width="10.140625" style="73" hidden="1" customWidth="1"/>
    <col min="15824" max="15824" width="8.5703125" style="73" customWidth="1"/>
    <col min="15825" max="15826" width="10.140625" style="73" hidden="1" customWidth="1"/>
    <col min="15827" max="15827" width="6.42578125" style="73" customWidth="1"/>
    <col min="15828" max="15829" width="10.140625" style="73" hidden="1" customWidth="1"/>
    <col min="15830" max="15830" width="7" style="73" customWidth="1"/>
    <col min="15831" max="15832" width="10.140625" style="73" hidden="1" customWidth="1"/>
    <col min="15833" max="15833" width="7" style="73" customWidth="1"/>
    <col min="15834" max="15835" width="10.140625" style="73" hidden="1" customWidth="1"/>
    <col min="15836" max="15836" width="7.5703125" style="73" customWidth="1"/>
    <col min="15837" max="15838" width="10.140625" style="73" hidden="1" customWidth="1"/>
    <col min="15839" max="15839" width="7" style="73" customWidth="1"/>
    <col min="15840" max="15841" width="10.140625" style="73" hidden="1" customWidth="1"/>
    <col min="15842" max="15842" width="7" style="73" customWidth="1"/>
    <col min="15843" max="15844" width="10.140625" style="73" hidden="1" customWidth="1"/>
    <col min="15845" max="15845" width="7" style="73" customWidth="1"/>
    <col min="15846" max="15846" width="10.140625" style="73" hidden="1" customWidth="1"/>
    <col min="15847" max="15847" width="6.42578125" style="73" customWidth="1"/>
    <col min="15848" max="15859" width="10.140625" style="73" hidden="1" customWidth="1"/>
    <col min="15860" max="15860" width="10.140625" style="73"/>
    <col min="15861" max="15861" width="41.42578125" style="73" customWidth="1"/>
    <col min="15862" max="15862" width="6.42578125" style="73" customWidth="1"/>
    <col min="15863" max="15863" width="14.7109375" style="73" customWidth="1"/>
    <col min="15864" max="15864" width="11.42578125" style="73" customWidth="1"/>
    <col min="15865" max="15865" width="13" style="73" customWidth="1"/>
    <col min="15866" max="15866" width="22" style="73" customWidth="1"/>
    <col min="15867" max="15876" width="9.42578125" style="73" customWidth="1"/>
    <col min="15877" max="15877" width="8.85546875" style="73" customWidth="1"/>
    <col min="15878" max="15878" width="9.42578125" style="73" customWidth="1"/>
    <col min="15879" max="15879" width="10.140625" style="73" customWidth="1"/>
    <col min="15880" max="15880" width="6.42578125" style="73" customWidth="1"/>
    <col min="15881" max="15881" width="6.85546875" style="73" customWidth="1"/>
    <col min="15882" max="15883" width="4.42578125" style="73" customWidth="1"/>
    <col min="15884" max="15884" width="6.28515625" style="73" customWidth="1"/>
    <col min="15885" max="15885" width="7.5703125" style="73" customWidth="1"/>
    <col min="15886" max="15886" width="10.140625" style="73" hidden="1" customWidth="1"/>
    <col min="15887" max="15887" width="11.42578125" style="73" customWidth="1"/>
    <col min="15888" max="15888" width="14" style="73" customWidth="1"/>
    <col min="15889" max="15889" width="43.7109375" style="73" customWidth="1"/>
    <col min="15890" max="15890" width="9.140625" style="73" customWidth="1"/>
    <col min="15891" max="15891" width="24.5703125" style="73" customWidth="1"/>
    <col min="15892" max="15892" width="11.28515625" style="73" customWidth="1"/>
    <col min="15893" max="15893" width="26.140625" style="73" customWidth="1"/>
    <col min="15894" max="15894" width="9.140625" style="73" customWidth="1"/>
    <col min="15895" max="15895" width="18.42578125" style="73" customWidth="1"/>
    <col min="15896" max="15897" width="12.140625" style="73" customWidth="1"/>
    <col min="15898" max="15898" width="14.5703125" style="73" customWidth="1"/>
    <col min="15899" max="15899" width="5" style="73" customWidth="1"/>
    <col min="15900" max="15901" width="10.140625" style="73" hidden="1" customWidth="1"/>
    <col min="15902" max="15902" width="5" style="73" customWidth="1"/>
    <col min="15903" max="15904" width="10.140625" style="73" hidden="1" customWidth="1"/>
    <col min="15905" max="15905" width="5" style="73" customWidth="1"/>
    <col min="15906" max="15907" width="10.140625" style="73" hidden="1" customWidth="1"/>
    <col min="15908" max="15908" width="5" style="73" customWidth="1"/>
    <col min="15909" max="15910" width="10.140625" style="73" hidden="1" customWidth="1"/>
    <col min="15911" max="15911" width="5" style="73" customWidth="1"/>
    <col min="15912" max="15913" width="10.140625" style="73" hidden="1" customWidth="1"/>
    <col min="15914" max="15914" width="5" style="73" customWidth="1"/>
    <col min="15915" max="15925" width="10.140625" style="73" hidden="1" customWidth="1"/>
    <col min="15926" max="15926" width="6.85546875" style="73" customWidth="1"/>
    <col min="15927" max="15928" width="10.140625" style="73" hidden="1" customWidth="1"/>
    <col min="15929" max="15929" width="6.42578125" style="73" customWidth="1"/>
    <col min="15930" max="15931" width="10.140625" style="73" hidden="1" customWidth="1"/>
    <col min="15932" max="15932" width="5.42578125" style="73" customWidth="1"/>
    <col min="15933" max="15934" width="10.140625" style="73" hidden="1" customWidth="1"/>
    <col min="15935" max="15935" width="4.85546875" style="73" customWidth="1"/>
    <col min="15936" max="15943" width="10.140625" style="73" hidden="1" customWidth="1"/>
    <col min="15944" max="15944" width="5.42578125" style="73" customWidth="1"/>
    <col min="15945" max="15949" width="10.140625" style="73" hidden="1" customWidth="1"/>
    <col min="15950" max="15950" width="5.85546875" style="73" customWidth="1"/>
    <col min="15951" max="15952" width="10.140625" style="73" hidden="1" customWidth="1"/>
    <col min="15953" max="15953" width="5.42578125" style="73" customWidth="1"/>
    <col min="15954" max="15955" width="10.140625" style="73" hidden="1" customWidth="1"/>
    <col min="15956" max="15956" width="5.42578125" style="73" customWidth="1"/>
    <col min="15957" max="15958" width="10.140625" style="73" hidden="1" customWidth="1"/>
    <col min="15959" max="15959" width="6" style="73" customWidth="1"/>
    <col min="15960" max="15964" width="10.140625" style="73" hidden="1" customWidth="1"/>
    <col min="15965" max="15965" width="5" style="73" customWidth="1"/>
    <col min="15966" max="15973" width="10.140625" style="73" hidden="1" customWidth="1"/>
    <col min="15974" max="15974" width="5" style="73" customWidth="1"/>
    <col min="15975" max="15975" width="10.140625" style="73" hidden="1" customWidth="1"/>
    <col min="15976" max="15976" width="5" style="73" customWidth="1"/>
    <col min="15977" max="15977" width="9.42578125" style="73" customWidth="1"/>
    <col min="15978" max="15978" width="10.140625" style="73" hidden="1" customWidth="1"/>
    <col min="15979" max="15979" width="5" style="73" customWidth="1"/>
    <col min="15980" max="15981" width="10.140625" style="73" hidden="1" customWidth="1"/>
    <col min="15982" max="15982" width="5" style="73" customWidth="1"/>
    <col min="15983" max="15984" width="10.140625" style="73" hidden="1" customWidth="1"/>
    <col min="15985" max="15985" width="5" style="73" customWidth="1"/>
    <col min="15986" max="15987" width="10.140625" style="73" hidden="1" customWidth="1"/>
    <col min="15988" max="15988" width="5" style="73" customWidth="1"/>
    <col min="15989" max="15995" width="10.140625" style="73" hidden="1" customWidth="1"/>
    <col min="15996" max="15996" width="6.42578125" style="73" customWidth="1"/>
    <col min="15997" max="15997" width="10.140625" style="73" hidden="1" customWidth="1"/>
    <col min="15998" max="15998" width="7.140625" style="73" customWidth="1"/>
    <col min="15999" max="16000" width="10.140625" style="73" hidden="1" customWidth="1"/>
    <col min="16001" max="16001" width="7.140625" style="73" customWidth="1"/>
    <col min="16002" max="16003" width="10.140625" style="73" hidden="1" customWidth="1"/>
    <col min="16004" max="16004" width="7.140625" style="73" customWidth="1"/>
    <col min="16005" max="16012" width="10.140625" style="73" hidden="1" customWidth="1"/>
    <col min="16013" max="16013" width="7.140625" style="73" customWidth="1"/>
    <col min="16014" max="16015" width="10.140625" style="73" hidden="1" customWidth="1"/>
    <col min="16016" max="16016" width="7.140625" style="73" customWidth="1"/>
    <col min="16017" max="16020" width="10.140625" style="73" hidden="1" customWidth="1"/>
    <col min="16021" max="16021" width="6.42578125" style="73" customWidth="1"/>
    <col min="16022" max="16042" width="10.140625" style="73" hidden="1" customWidth="1"/>
    <col min="16043" max="16045" width="6.42578125" style="73" customWidth="1"/>
    <col min="16046" max="16046" width="7.5703125" style="73" customWidth="1"/>
    <col min="16047" max="16047" width="6.85546875" style="73" customWidth="1"/>
    <col min="16048" max="16048" width="6.42578125" style="73" customWidth="1"/>
    <col min="16049" max="16065" width="10.140625" style="73" hidden="1" customWidth="1"/>
    <col min="16066" max="16066" width="6.5703125" style="73" customWidth="1"/>
    <col min="16067" max="16067" width="6.42578125" style="73" customWidth="1"/>
    <col min="16068" max="16069" width="10.140625" style="73" hidden="1" customWidth="1"/>
    <col min="16070" max="16070" width="6.42578125" style="73" customWidth="1"/>
    <col min="16071" max="16072" width="10.140625" style="73" hidden="1" customWidth="1"/>
    <col min="16073" max="16073" width="7.42578125" style="73" customWidth="1"/>
    <col min="16074" max="16074" width="10.140625" style="73" hidden="1" customWidth="1"/>
    <col min="16075" max="16075" width="6.42578125" style="73" customWidth="1"/>
    <col min="16076" max="16076" width="10.140625" style="73" hidden="1" customWidth="1"/>
    <col min="16077" max="16077" width="9" style="73" customWidth="1"/>
    <col min="16078" max="16079" width="10.140625" style="73" hidden="1" customWidth="1"/>
    <col min="16080" max="16080" width="8.5703125" style="73" customWidth="1"/>
    <col min="16081" max="16082" width="10.140625" style="73" hidden="1" customWidth="1"/>
    <col min="16083" max="16083" width="6.42578125" style="73" customWidth="1"/>
    <col min="16084" max="16085" width="10.140625" style="73" hidden="1" customWidth="1"/>
    <col min="16086" max="16086" width="7" style="73" customWidth="1"/>
    <col min="16087" max="16088" width="10.140625" style="73" hidden="1" customWidth="1"/>
    <col min="16089" max="16089" width="7" style="73" customWidth="1"/>
    <col min="16090" max="16091" width="10.140625" style="73" hidden="1" customWidth="1"/>
    <col min="16092" max="16092" width="7.5703125" style="73" customWidth="1"/>
    <col min="16093" max="16094" width="10.140625" style="73" hidden="1" customWidth="1"/>
    <col min="16095" max="16095" width="7" style="73" customWidth="1"/>
    <col min="16096" max="16097" width="10.140625" style="73" hidden="1" customWidth="1"/>
    <col min="16098" max="16098" width="7" style="73" customWidth="1"/>
    <col min="16099" max="16100" width="10.140625" style="73" hidden="1" customWidth="1"/>
    <col min="16101" max="16101" width="7" style="73" customWidth="1"/>
    <col min="16102" max="16102" width="10.140625" style="73" hidden="1" customWidth="1"/>
    <col min="16103" max="16103" width="6.42578125" style="73" customWidth="1"/>
    <col min="16104" max="16115" width="10.140625" style="73" hidden="1" customWidth="1"/>
    <col min="16116" max="16384" width="10.140625" style="73"/>
  </cols>
  <sheetData>
    <row r="1" spans="1:16384" s="189" customFormat="1" ht="18.75" customHeight="1">
      <c r="A1" s="196">
        <v>45296</v>
      </c>
      <c r="B1" s="197"/>
      <c r="D1" s="76"/>
      <c r="E1" s="76"/>
    </row>
    <row r="2" spans="1:16384" s="190" customFormat="1" ht="77.25" customHeight="1">
      <c r="A2" s="275" t="s">
        <v>1</v>
      </c>
      <c r="B2" s="198" t="s">
        <v>320</v>
      </c>
      <c r="C2" s="199" t="s">
        <v>2</v>
      </c>
      <c r="D2" s="80" t="s">
        <v>321</v>
      </c>
      <c r="E2" s="81" t="s">
        <v>4</v>
      </c>
    </row>
    <row r="3" spans="1:16384" s="191" customFormat="1" ht="16.5" hidden="1">
      <c r="A3" s="276"/>
      <c r="B3" s="200"/>
      <c r="C3" s="201"/>
      <c r="D3" s="161"/>
      <c r="E3" s="158"/>
    </row>
    <row r="4" spans="1:16384" s="192" customFormat="1" ht="21.75" customHeight="1">
      <c r="A4" s="112" t="s">
        <v>5</v>
      </c>
      <c r="B4" s="202" t="s">
        <v>322</v>
      </c>
      <c r="C4" s="203">
        <v>2</v>
      </c>
      <c r="D4" s="86">
        <v>10000</v>
      </c>
      <c r="E4" s="87">
        <f>+D4*C4</f>
        <v>20000</v>
      </c>
      <c r="F4" s="73"/>
      <c r="G4" s="73"/>
      <c r="H4" s="73"/>
      <c r="I4" s="73"/>
      <c r="J4" s="73"/>
      <c r="K4" s="73"/>
      <c r="L4" s="73"/>
      <c r="M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D4" s="73"/>
      <c r="AG4" s="73"/>
      <c r="AJ4" s="73"/>
      <c r="AM4" s="73"/>
      <c r="AP4" s="73"/>
      <c r="BB4" s="73"/>
      <c r="BE4" s="73"/>
      <c r="BH4" s="73"/>
      <c r="BK4" s="73"/>
      <c r="BT4" s="73"/>
      <c r="BZ4" s="73"/>
      <c r="CC4" s="73"/>
      <c r="CF4" s="73"/>
      <c r="CI4" s="73"/>
      <c r="CO4" s="73"/>
      <c r="CX4" s="73"/>
      <c r="CZ4" s="73"/>
      <c r="DA4" s="73"/>
      <c r="DC4" s="73"/>
      <c r="DF4" s="73"/>
      <c r="DI4" s="73"/>
      <c r="DL4" s="73"/>
      <c r="DT4" s="73"/>
      <c r="DV4" s="73"/>
      <c r="DY4" s="73"/>
      <c r="EB4" s="73"/>
      <c r="EK4" s="73"/>
      <c r="EN4" s="73"/>
      <c r="ES4" s="73"/>
      <c r="FO4" s="73"/>
      <c r="FP4" s="73"/>
      <c r="FQ4" s="73"/>
      <c r="FR4" s="73"/>
      <c r="FS4" s="73"/>
      <c r="FT4" s="73"/>
      <c r="GL4" s="73"/>
      <c r="GM4" s="73"/>
      <c r="GP4" s="73"/>
      <c r="GS4" s="73"/>
      <c r="GU4" s="73"/>
      <c r="GW4" s="73"/>
      <c r="GZ4" s="73"/>
      <c r="HC4" s="73"/>
      <c r="HF4" s="73"/>
      <c r="HI4" s="73"/>
      <c r="HL4" s="73"/>
      <c r="HO4" s="73"/>
      <c r="HR4" s="73"/>
      <c r="HU4" s="73"/>
      <c r="HW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K4" s="73"/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Z4" s="73"/>
      <c r="KC4" s="73"/>
      <c r="KF4" s="73"/>
      <c r="KI4" s="73"/>
      <c r="KL4" s="73"/>
      <c r="KX4" s="73"/>
      <c r="LA4" s="73"/>
      <c r="LD4" s="73"/>
      <c r="LG4" s="73"/>
      <c r="LP4" s="73"/>
      <c r="LV4" s="73"/>
      <c r="LY4" s="73"/>
      <c r="MB4" s="73"/>
      <c r="ME4" s="73"/>
      <c r="MK4" s="73"/>
      <c r="MT4" s="73"/>
      <c r="MV4" s="73"/>
      <c r="MW4" s="73"/>
      <c r="MY4" s="73"/>
      <c r="NB4" s="73"/>
      <c r="NE4" s="73"/>
      <c r="NH4" s="73"/>
      <c r="NP4" s="73"/>
      <c r="NR4" s="73"/>
      <c r="NU4" s="73"/>
      <c r="NX4" s="73"/>
      <c r="OG4" s="73"/>
      <c r="OJ4" s="73"/>
      <c r="OO4" s="73"/>
      <c r="PK4" s="73"/>
      <c r="PL4" s="73"/>
      <c r="PM4" s="73"/>
      <c r="PN4" s="73"/>
      <c r="PO4" s="73"/>
      <c r="PP4" s="73"/>
      <c r="QH4" s="73"/>
      <c r="QI4" s="73"/>
      <c r="QL4" s="73"/>
      <c r="QO4" s="73"/>
      <c r="QQ4" s="73"/>
      <c r="QS4" s="73"/>
      <c r="QV4" s="73"/>
      <c r="QY4" s="73"/>
      <c r="RB4" s="73"/>
      <c r="RE4" s="73"/>
      <c r="RH4" s="73"/>
      <c r="RK4" s="73"/>
      <c r="RN4" s="73"/>
      <c r="RQ4" s="73"/>
      <c r="RS4" s="73"/>
      <c r="SF4" s="73"/>
      <c r="SG4" s="73"/>
      <c r="SH4" s="73"/>
      <c r="SI4" s="73"/>
      <c r="SJ4" s="73"/>
      <c r="SK4" s="73"/>
      <c r="SL4" s="73"/>
      <c r="SM4" s="73"/>
      <c r="SN4" s="73"/>
      <c r="SO4" s="73"/>
      <c r="SP4" s="73"/>
      <c r="SQ4" s="73"/>
      <c r="SR4" s="73"/>
      <c r="SS4" s="73"/>
      <c r="ST4" s="73"/>
      <c r="SU4" s="73"/>
      <c r="SV4" s="73"/>
      <c r="SW4" s="73"/>
      <c r="SX4" s="73"/>
      <c r="SY4" s="73"/>
      <c r="SZ4" s="73"/>
      <c r="TA4" s="73"/>
      <c r="TB4" s="73"/>
      <c r="TC4" s="73"/>
      <c r="TD4" s="73"/>
      <c r="TE4" s="73"/>
      <c r="TG4" s="73"/>
      <c r="TH4" s="73"/>
      <c r="TI4" s="73"/>
      <c r="TJ4" s="73"/>
      <c r="TK4" s="73"/>
      <c r="TL4" s="73"/>
      <c r="TM4" s="73"/>
      <c r="TN4" s="73"/>
      <c r="TO4" s="73"/>
      <c r="TP4" s="73"/>
      <c r="TQ4" s="73"/>
      <c r="TR4" s="73"/>
      <c r="TS4" s="73"/>
      <c r="TV4" s="73"/>
      <c r="TY4" s="73"/>
      <c r="UB4" s="73"/>
      <c r="UE4" s="73"/>
      <c r="UH4" s="73"/>
      <c r="UT4" s="73"/>
      <c r="UW4" s="73"/>
      <c r="UZ4" s="73"/>
      <c r="VC4" s="73"/>
      <c r="VL4" s="73"/>
      <c r="VR4" s="73"/>
      <c r="VU4" s="73"/>
      <c r="VX4" s="73"/>
      <c r="WA4" s="73"/>
      <c r="WG4" s="73"/>
      <c r="WP4" s="73"/>
      <c r="WR4" s="73"/>
      <c r="WS4" s="73"/>
      <c r="WU4" s="73"/>
      <c r="WX4" s="73"/>
      <c r="XA4" s="73"/>
      <c r="XD4" s="73"/>
      <c r="XL4" s="73"/>
      <c r="XN4" s="73"/>
      <c r="XQ4" s="73"/>
      <c r="XT4" s="73"/>
      <c r="YC4" s="73"/>
      <c r="YF4" s="73"/>
      <c r="YK4" s="73"/>
      <c r="ZG4" s="73"/>
      <c r="ZH4" s="73"/>
      <c r="ZI4" s="73"/>
      <c r="ZJ4" s="73"/>
      <c r="ZK4" s="73"/>
      <c r="ZL4" s="73"/>
      <c r="AAD4" s="73"/>
      <c r="AAE4" s="73"/>
      <c r="AAH4" s="73"/>
      <c r="AAK4" s="73"/>
      <c r="AAM4" s="73"/>
      <c r="AAO4" s="73"/>
      <c r="AAR4" s="73"/>
      <c r="AAU4" s="73"/>
      <c r="AAX4" s="73"/>
      <c r="ABA4" s="73"/>
      <c r="ABD4" s="73"/>
      <c r="ABG4" s="73"/>
      <c r="ABJ4" s="73"/>
      <c r="ABM4" s="73"/>
      <c r="ABO4" s="73"/>
      <c r="ACB4" s="73"/>
      <c r="ACC4" s="73"/>
      <c r="ACD4" s="73"/>
      <c r="ACE4" s="73"/>
      <c r="ACF4" s="73"/>
      <c r="ACG4" s="73"/>
      <c r="ACH4" s="73"/>
      <c r="ACI4" s="73"/>
      <c r="ACJ4" s="73"/>
      <c r="ACK4" s="73"/>
      <c r="ACL4" s="73"/>
      <c r="ACM4" s="73"/>
      <c r="ACN4" s="73"/>
      <c r="ACO4" s="73"/>
      <c r="ACP4" s="73"/>
      <c r="ACQ4" s="73"/>
      <c r="ACR4" s="73"/>
      <c r="ACS4" s="73"/>
      <c r="ACT4" s="73"/>
      <c r="ACU4" s="73"/>
      <c r="ACV4" s="73"/>
      <c r="ACW4" s="73"/>
      <c r="ACX4" s="73"/>
      <c r="ACY4" s="73"/>
      <c r="ACZ4" s="73"/>
      <c r="ADA4" s="73"/>
      <c r="ADC4" s="73"/>
      <c r="ADD4" s="73"/>
      <c r="ADE4" s="73"/>
      <c r="ADF4" s="73"/>
      <c r="ADG4" s="73"/>
      <c r="ADH4" s="73"/>
      <c r="ADI4" s="73"/>
      <c r="ADJ4" s="73"/>
      <c r="ADK4" s="73"/>
      <c r="ADL4" s="73"/>
      <c r="ADM4" s="73"/>
      <c r="ADN4" s="73"/>
      <c r="ADO4" s="73"/>
      <c r="ADR4" s="73"/>
      <c r="ADU4" s="73"/>
      <c r="ADX4" s="73"/>
      <c r="AEA4" s="73"/>
      <c r="AED4" s="73"/>
      <c r="AEP4" s="73"/>
      <c r="AES4" s="73"/>
      <c r="AEV4" s="73"/>
      <c r="AEY4" s="73"/>
      <c r="AFH4" s="73"/>
      <c r="AFN4" s="73"/>
      <c r="AFQ4" s="73"/>
      <c r="AFT4" s="73"/>
      <c r="AFW4" s="73"/>
      <c r="AGC4" s="73"/>
      <c r="AGL4" s="73"/>
      <c r="AGN4" s="73"/>
      <c r="AGO4" s="73"/>
      <c r="AGQ4" s="73"/>
      <c r="AGT4" s="73"/>
      <c r="AGW4" s="73"/>
      <c r="AGZ4" s="73"/>
      <c r="AHH4" s="73"/>
      <c r="AHJ4" s="73"/>
      <c r="AHM4" s="73"/>
      <c r="AHP4" s="73"/>
      <c r="AHY4" s="73"/>
      <c r="AIB4" s="73"/>
      <c r="AIG4" s="73"/>
      <c r="AJC4" s="73"/>
      <c r="AJD4" s="73"/>
      <c r="AJE4" s="73"/>
      <c r="AJF4" s="73"/>
      <c r="AJG4" s="73"/>
      <c r="AJH4" s="73"/>
      <c r="AJZ4" s="73"/>
      <c r="AKA4" s="73"/>
      <c r="AKD4" s="73"/>
      <c r="AKG4" s="73"/>
      <c r="AKI4" s="73"/>
      <c r="AKK4" s="73"/>
      <c r="AKN4" s="73"/>
      <c r="AKQ4" s="73"/>
      <c r="AKT4" s="73"/>
      <c r="AKW4" s="73"/>
      <c r="AKZ4" s="73"/>
      <c r="ALC4" s="73"/>
      <c r="ALF4" s="73"/>
      <c r="ALI4" s="73"/>
      <c r="ALK4" s="73"/>
      <c r="ALX4" s="73"/>
      <c r="ALY4" s="73"/>
      <c r="ALZ4" s="73"/>
      <c r="AMA4" s="73"/>
      <c r="AMB4" s="73"/>
      <c r="AMC4" s="73"/>
      <c r="AMD4" s="73"/>
      <c r="AME4" s="73"/>
      <c r="AMF4" s="73"/>
      <c r="AMG4" s="73"/>
      <c r="AMH4" s="73"/>
      <c r="AMI4" s="73"/>
      <c r="AMJ4" s="73"/>
      <c r="AMK4" s="73"/>
      <c r="AML4" s="73"/>
      <c r="AMM4" s="73"/>
      <c r="AMN4" s="73"/>
      <c r="AMO4" s="73"/>
      <c r="AMP4" s="73"/>
      <c r="AMQ4" s="73"/>
      <c r="AMR4" s="73"/>
      <c r="AMS4" s="73"/>
      <c r="AMT4" s="73"/>
      <c r="AMU4" s="73"/>
      <c r="AMV4" s="73"/>
      <c r="AMW4" s="73"/>
      <c r="AMY4" s="73"/>
      <c r="AMZ4" s="73"/>
      <c r="ANA4" s="73"/>
      <c r="ANB4" s="73"/>
      <c r="ANC4" s="73"/>
      <c r="AND4" s="73"/>
      <c r="ANE4" s="73"/>
      <c r="ANF4" s="73"/>
      <c r="ANG4" s="73"/>
      <c r="ANH4" s="73"/>
      <c r="ANI4" s="73"/>
      <c r="ANJ4" s="73"/>
      <c r="ANK4" s="73"/>
      <c r="ANN4" s="73"/>
      <c r="ANQ4" s="73"/>
      <c r="ANT4" s="73"/>
      <c r="ANW4" s="73"/>
      <c r="ANZ4" s="73"/>
      <c r="AOL4" s="73"/>
      <c r="AOO4" s="73"/>
      <c r="AOR4" s="73"/>
      <c r="AOU4" s="73"/>
      <c r="APD4" s="73"/>
      <c r="APJ4" s="73"/>
      <c r="APM4" s="73"/>
      <c r="APP4" s="73"/>
      <c r="APS4" s="73"/>
      <c r="APY4" s="73"/>
      <c r="AQH4" s="73"/>
      <c r="AQJ4" s="73"/>
      <c r="AQK4" s="73"/>
      <c r="AQM4" s="73"/>
      <c r="AQP4" s="73"/>
      <c r="AQS4" s="73"/>
      <c r="AQV4" s="73"/>
      <c r="ARD4" s="73"/>
      <c r="ARF4" s="73"/>
      <c r="ARI4" s="73"/>
      <c r="ARL4" s="73"/>
      <c r="ARU4" s="73"/>
      <c r="ARX4" s="73"/>
      <c r="ASC4" s="73"/>
      <c r="ASY4" s="73"/>
      <c r="ASZ4" s="73"/>
      <c r="ATA4" s="73"/>
      <c r="ATB4" s="73"/>
      <c r="ATC4" s="73"/>
      <c r="ATD4" s="73"/>
      <c r="ATV4" s="73"/>
      <c r="ATW4" s="73"/>
      <c r="ATZ4" s="73"/>
      <c r="AUC4" s="73"/>
      <c r="AUE4" s="73"/>
      <c r="AUG4" s="73"/>
      <c r="AUJ4" s="73"/>
      <c r="AUM4" s="73"/>
      <c r="AUP4" s="73"/>
      <c r="AUS4" s="73"/>
      <c r="AUV4" s="73"/>
      <c r="AUY4" s="73"/>
      <c r="AVB4" s="73"/>
      <c r="AVE4" s="73"/>
      <c r="AVG4" s="73"/>
      <c r="AVT4" s="73"/>
      <c r="AVU4" s="73"/>
      <c r="AVV4" s="73"/>
      <c r="AVW4" s="73"/>
      <c r="AVX4" s="73"/>
      <c r="AVY4" s="73"/>
      <c r="AVZ4" s="73"/>
      <c r="AWA4" s="73"/>
      <c r="AWB4" s="73"/>
      <c r="AWC4" s="73"/>
      <c r="AWD4" s="73"/>
      <c r="AWE4" s="73"/>
      <c r="AWF4" s="73"/>
      <c r="AWG4" s="73"/>
      <c r="AWH4" s="73"/>
      <c r="AWI4" s="73"/>
      <c r="AWJ4" s="73"/>
      <c r="AWK4" s="73"/>
      <c r="AWL4" s="73"/>
      <c r="AWM4" s="73"/>
      <c r="AWN4" s="73"/>
      <c r="AWO4" s="73"/>
      <c r="AWP4" s="73"/>
      <c r="AWQ4" s="73"/>
      <c r="AWR4" s="73"/>
      <c r="AWS4" s="73"/>
      <c r="AWU4" s="73"/>
      <c r="AWV4" s="73"/>
      <c r="AWW4" s="73"/>
      <c r="AWX4" s="73"/>
      <c r="AWY4" s="73"/>
      <c r="AWZ4" s="73"/>
      <c r="AXA4" s="73"/>
      <c r="AXB4" s="73"/>
      <c r="AXC4" s="73"/>
      <c r="AXD4" s="73"/>
      <c r="AXE4" s="73"/>
      <c r="AXF4" s="73"/>
      <c r="AXG4" s="73"/>
      <c r="AXJ4" s="73"/>
      <c r="AXM4" s="73"/>
      <c r="AXP4" s="73"/>
      <c r="AXS4" s="73"/>
      <c r="AXV4" s="73"/>
      <c r="AYH4" s="73"/>
      <c r="AYK4" s="73"/>
      <c r="AYN4" s="73"/>
      <c r="AYQ4" s="73"/>
      <c r="AYZ4" s="73"/>
      <c r="AZF4" s="73"/>
      <c r="AZI4" s="73"/>
      <c r="AZL4" s="73"/>
      <c r="AZO4" s="73"/>
      <c r="AZU4" s="73"/>
      <c r="BAD4" s="73"/>
      <c r="BAF4" s="73"/>
      <c r="BAG4" s="73"/>
      <c r="BAI4" s="73"/>
      <c r="BAL4" s="73"/>
      <c r="BAO4" s="73"/>
      <c r="BAR4" s="73"/>
      <c r="BAZ4" s="73"/>
      <c r="BBB4" s="73"/>
      <c r="BBE4" s="73"/>
      <c r="BBH4" s="73"/>
      <c r="BBQ4" s="73"/>
      <c r="BBT4" s="73"/>
      <c r="BBY4" s="73"/>
      <c r="BCU4" s="73"/>
      <c r="BCV4" s="73"/>
      <c r="BCW4" s="73"/>
      <c r="BCX4" s="73"/>
      <c r="BCY4" s="73"/>
      <c r="BCZ4" s="73"/>
      <c r="BDR4" s="73"/>
      <c r="BDS4" s="73"/>
      <c r="BDV4" s="73"/>
      <c r="BDY4" s="73"/>
      <c r="BEA4" s="73"/>
      <c r="BEC4" s="73"/>
      <c r="BEF4" s="73"/>
      <c r="BEI4" s="73"/>
      <c r="BEL4" s="73"/>
      <c r="BEO4" s="73"/>
      <c r="BER4" s="73"/>
      <c r="BEU4" s="73"/>
      <c r="BEX4" s="73"/>
      <c r="BFA4" s="73"/>
      <c r="BFC4" s="73"/>
      <c r="BFP4" s="73"/>
      <c r="BFQ4" s="73"/>
      <c r="BFR4" s="73"/>
      <c r="BFS4" s="73"/>
      <c r="BFT4" s="73"/>
      <c r="BFU4" s="73"/>
      <c r="BFV4" s="73"/>
      <c r="BFW4" s="73"/>
      <c r="BFX4" s="73"/>
      <c r="BFY4" s="73"/>
      <c r="BFZ4" s="73"/>
      <c r="BGA4" s="73"/>
      <c r="BGB4" s="73"/>
      <c r="BGC4" s="73"/>
      <c r="BGD4" s="73"/>
      <c r="BGE4" s="73"/>
      <c r="BGF4" s="73"/>
      <c r="BGG4" s="73"/>
      <c r="BGH4" s="73"/>
      <c r="BGI4" s="73"/>
      <c r="BGJ4" s="73"/>
      <c r="BGK4" s="73"/>
      <c r="BGL4" s="73"/>
      <c r="BGM4" s="73"/>
      <c r="BGN4" s="73"/>
      <c r="BGO4" s="73"/>
      <c r="BGQ4" s="73"/>
      <c r="BGR4" s="73"/>
      <c r="BGS4" s="73"/>
      <c r="BGT4" s="73"/>
      <c r="BGU4" s="73"/>
      <c r="BGV4" s="73"/>
      <c r="BGW4" s="73"/>
      <c r="BGX4" s="73"/>
      <c r="BGY4" s="73"/>
      <c r="BGZ4" s="73"/>
      <c r="BHA4" s="73"/>
      <c r="BHB4" s="73"/>
      <c r="BHC4" s="73"/>
      <c r="BHF4" s="73"/>
      <c r="BHI4" s="73"/>
      <c r="BHL4" s="73"/>
      <c r="BHO4" s="73"/>
      <c r="BHR4" s="73"/>
      <c r="BID4" s="73"/>
      <c r="BIG4" s="73"/>
      <c r="BIJ4" s="73"/>
      <c r="BIM4" s="73"/>
      <c r="BIV4" s="73"/>
      <c r="BJB4" s="73"/>
      <c r="BJE4" s="73"/>
      <c r="BJH4" s="73"/>
      <c r="BJK4" s="73"/>
      <c r="BJQ4" s="73"/>
      <c r="BJZ4" s="73"/>
      <c r="BKB4" s="73"/>
      <c r="BKC4" s="73"/>
      <c r="BKE4" s="73"/>
      <c r="BKH4" s="73"/>
      <c r="BKK4" s="73"/>
      <c r="BKN4" s="73"/>
      <c r="BKV4" s="73"/>
      <c r="BKX4" s="73"/>
      <c r="BLA4" s="73"/>
      <c r="BLD4" s="73"/>
      <c r="BLM4" s="73"/>
      <c r="BLP4" s="73"/>
      <c r="BLU4" s="73"/>
      <c r="BMQ4" s="73"/>
      <c r="BMR4" s="73"/>
      <c r="BMS4" s="73"/>
      <c r="BMT4" s="73"/>
      <c r="BMU4" s="73"/>
      <c r="BMV4" s="73"/>
      <c r="BNN4" s="73"/>
      <c r="BNO4" s="73"/>
      <c r="BNR4" s="73"/>
      <c r="BNU4" s="73"/>
      <c r="BNW4" s="73"/>
      <c r="BNY4" s="73"/>
      <c r="BOB4" s="73"/>
      <c r="BOE4" s="73"/>
      <c r="BOH4" s="73"/>
      <c r="BOK4" s="73"/>
      <c r="BON4" s="73"/>
      <c r="BOQ4" s="73"/>
      <c r="BOT4" s="73"/>
      <c r="BOW4" s="73"/>
      <c r="BOY4" s="73"/>
      <c r="BPL4" s="73"/>
      <c r="BPM4" s="73"/>
      <c r="BPN4" s="73"/>
      <c r="BPO4" s="73"/>
      <c r="BPP4" s="73"/>
      <c r="BPQ4" s="73"/>
      <c r="BPR4" s="73"/>
      <c r="BPS4" s="73"/>
      <c r="BPT4" s="73"/>
      <c r="BPU4" s="73"/>
      <c r="BPV4" s="73"/>
      <c r="BPW4" s="73"/>
      <c r="BPX4" s="73"/>
      <c r="BPY4" s="73"/>
      <c r="BPZ4" s="73"/>
      <c r="BQA4" s="73"/>
      <c r="BQB4" s="73"/>
      <c r="BQC4" s="73"/>
      <c r="BQD4" s="73"/>
      <c r="BQE4" s="73"/>
      <c r="BQF4" s="73"/>
      <c r="BQG4" s="73"/>
      <c r="BQH4" s="73"/>
      <c r="BQI4" s="73"/>
      <c r="BQJ4" s="73"/>
      <c r="BQK4" s="73"/>
      <c r="BQM4" s="73"/>
      <c r="BQN4" s="73"/>
      <c r="BQO4" s="73"/>
      <c r="BQP4" s="73"/>
      <c r="BQQ4" s="73"/>
      <c r="BQR4" s="73"/>
      <c r="BQS4" s="73"/>
      <c r="BQT4" s="73"/>
      <c r="BQU4" s="73"/>
      <c r="BQV4" s="73"/>
      <c r="BQW4" s="73"/>
      <c r="BQX4" s="73"/>
      <c r="BQY4" s="73"/>
      <c r="BRB4" s="73"/>
      <c r="BRE4" s="73"/>
      <c r="BRH4" s="73"/>
      <c r="BRK4" s="73"/>
      <c r="BRN4" s="73"/>
      <c r="BRZ4" s="73"/>
      <c r="BSC4" s="73"/>
      <c r="BSF4" s="73"/>
      <c r="BSI4" s="73"/>
      <c r="BSR4" s="73"/>
      <c r="BSX4" s="73"/>
      <c r="BTA4" s="73"/>
      <c r="BTD4" s="73"/>
      <c r="BTG4" s="73"/>
      <c r="BTM4" s="73"/>
      <c r="BTV4" s="73"/>
      <c r="BTX4" s="73"/>
      <c r="BTY4" s="73"/>
      <c r="BUA4" s="73"/>
      <c r="BUD4" s="73"/>
      <c r="BUG4" s="73"/>
      <c r="BUJ4" s="73"/>
      <c r="BUR4" s="73"/>
      <c r="BUT4" s="73"/>
      <c r="BUW4" s="73"/>
      <c r="BUZ4" s="73"/>
      <c r="BVI4" s="73"/>
      <c r="BVL4" s="73"/>
      <c r="BVQ4" s="73"/>
      <c r="BWM4" s="73"/>
      <c r="BWN4" s="73"/>
      <c r="BWO4" s="73"/>
      <c r="BWP4" s="73"/>
      <c r="BWQ4" s="73"/>
      <c r="BWR4" s="73"/>
      <c r="BXJ4" s="73"/>
      <c r="BXK4" s="73"/>
      <c r="BXN4" s="73"/>
      <c r="BXQ4" s="73"/>
      <c r="BXS4" s="73"/>
      <c r="BXU4" s="73"/>
      <c r="BXX4" s="73"/>
      <c r="BYA4" s="73"/>
      <c r="BYD4" s="73"/>
      <c r="BYG4" s="73"/>
      <c r="BYJ4" s="73"/>
      <c r="BYM4" s="73"/>
      <c r="BYP4" s="73"/>
      <c r="BYS4" s="73"/>
      <c r="BYU4" s="73"/>
      <c r="BZH4" s="73"/>
      <c r="BZI4" s="73"/>
      <c r="BZJ4" s="73"/>
      <c r="BZK4" s="73"/>
      <c r="BZL4" s="73"/>
      <c r="BZM4" s="73"/>
      <c r="BZN4" s="73"/>
      <c r="BZO4" s="73"/>
      <c r="BZP4" s="73"/>
      <c r="BZQ4" s="73"/>
      <c r="BZR4" s="73"/>
      <c r="BZS4" s="73"/>
      <c r="BZT4" s="73"/>
      <c r="BZU4" s="73"/>
      <c r="BZV4" s="73"/>
      <c r="BZW4" s="73"/>
      <c r="BZX4" s="73"/>
      <c r="BZY4" s="73"/>
      <c r="BZZ4" s="73"/>
      <c r="CAA4" s="73"/>
      <c r="CAB4" s="73"/>
      <c r="CAC4" s="73"/>
      <c r="CAD4" s="73"/>
      <c r="CAE4" s="73"/>
      <c r="CAF4" s="73"/>
      <c r="CAG4" s="73"/>
      <c r="CAI4" s="73"/>
      <c r="CAJ4" s="73"/>
      <c r="CAK4" s="73"/>
      <c r="CAL4" s="73"/>
      <c r="CAM4" s="73"/>
      <c r="CAN4" s="73"/>
      <c r="CAO4" s="73"/>
      <c r="CAP4" s="73"/>
      <c r="CAQ4" s="73"/>
      <c r="CAR4" s="73"/>
      <c r="CAS4" s="73"/>
      <c r="CAT4" s="73"/>
      <c r="CAU4" s="73"/>
      <c r="CAX4" s="73"/>
      <c r="CBA4" s="73"/>
      <c r="CBD4" s="73"/>
      <c r="CBG4" s="73"/>
      <c r="CBJ4" s="73"/>
      <c r="CBV4" s="73"/>
      <c r="CBY4" s="73"/>
      <c r="CCB4" s="73"/>
      <c r="CCE4" s="73"/>
      <c r="CCN4" s="73"/>
      <c r="CCT4" s="73"/>
      <c r="CCW4" s="73"/>
      <c r="CCZ4" s="73"/>
      <c r="CDC4" s="73"/>
      <c r="CDI4" s="73"/>
      <c r="CDR4" s="73"/>
      <c r="CDT4" s="73"/>
      <c r="CDU4" s="73"/>
      <c r="CDW4" s="73"/>
      <c r="CDZ4" s="73"/>
      <c r="CEC4" s="73"/>
      <c r="CEF4" s="73"/>
      <c r="CEN4" s="73"/>
      <c r="CEP4" s="73"/>
      <c r="CES4" s="73"/>
      <c r="CEV4" s="73"/>
      <c r="CFE4" s="73"/>
      <c r="CFH4" s="73"/>
      <c r="CFM4" s="73"/>
      <c r="CGI4" s="73"/>
      <c r="CGJ4" s="73"/>
      <c r="CGK4" s="73"/>
      <c r="CGL4" s="73"/>
      <c r="CGM4" s="73"/>
      <c r="CGN4" s="73"/>
      <c r="CHF4" s="73"/>
      <c r="CHG4" s="73"/>
      <c r="CHJ4" s="73"/>
      <c r="CHM4" s="73"/>
      <c r="CHO4" s="73"/>
      <c r="CHQ4" s="73"/>
      <c r="CHT4" s="73"/>
      <c r="CHW4" s="73"/>
      <c r="CHZ4" s="73"/>
      <c r="CIC4" s="73"/>
      <c r="CIF4" s="73"/>
      <c r="CII4" s="73"/>
      <c r="CIL4" s="73"/>
      <c r="CIO4" s="73"/>
      <c r="CIQ4" s="73"/>
      <c r="CJD4" s="73"/>
      <c r="CJE4" s="73"/>
      <c r="CJF4" s="73"/>
      <c r="CJG4" s="73"/>
      <c r="CJH4" s="73"/>
      <c r="CJI4" s="73"/>
      <c r="CJJ4" s="73"/>
      <c r="CJK4" s="73"/>
      <c r="CJL4" s="73"/>
      <c r="CJM4" s="73"/>
      <c r="CJN4" s="73"/>
      <c r="CJO4" s="73"/>
      <c r="CJP4" s="73"/>
      <c r="CJQ4" s="73"/>
      <c r="CJR4" s="73"/>
      <c r="CJS4" s="73"/>
      <c r="CJT4" s="73"/>
      <c r="CJU4" s="73"/>
      <c r="CJV4" s="73"/>
      <c r="CJW4" s="73"/>
      <c r="CJX4" s="73"/>
      <c r="CJY4" s="73"/>
      <c r="CJZ4" s="73"/>
      <c r="CKA4" s="73"/>
      <c r="CKB4" s="73"/>
      <c r="CKC4" s="73"/>
      <c r="CKE4" s="73"/>
      <c r="CKF4" s="73"/>
      <c r="CKG4" s="73"/>
      <c r="CKH4" s="73"/>
      <c r="CKI4" s="73"/>
      <c r="CKJ4" s="73"/>
      <c r="CKK4" s="73"/>
      <c r="CKL4" s="73"/>
      <c r="CKM4" s="73"/>
      <c r="CKN4" s="73"/>
      <c r="CKO4" s="73"/>
      <c r="CKP4" s="73"/>
      <c r="CKQ4" s="73"/>
      <c r="CKT4" s="73"/>
      <c r="CKW4" s="73"/>
      <c r="CKZ4" s="73"/>
      <c r="CLC4" s="73"/>
      <c r="CLF4" s="73"/>
      <c r="CLR4" s="73"/>
      <c r="CLU4" s="73"/>
      <c r="CLX4" s="73"/>
      <c r="CMA4" s="73"/>
      <c r="CMJ4" s="73"/>
      <c r="CMP4" s="73"/>
      <c r="CMS4" s="73"/>
      <c r="CMV4" s="73"/>
      <c r="CMY4" s="73"/>
      <c r="CNE4" s="73"/>
      <c r="CNN4" s="73"/>
      <c r="CNP4" s="73"/>
      <c r="CNQ4" s="73"/>
      <c r="CNS4" s="73"/>
      <c r="CNV4" s="73"/>
      <c r="CNY4" s="73"/>
      <c r="COB4" s="73"/>
      <c r="COJ4" s="73"/>
      <c r="COL4" s="73"/>
      <c r="COO4" s="73"/>
      <c r="COR4" s="73"/>
      <c r="CPA4" s="73"/>
      <c r="CPD4" s="73"/>
      <c r="CPI4" s="73"/>
      <c r="CQE4" s="73"/>
      <c r="CQF4" s="73"/>
      <c r="CQG4" s="73"/>
      <c r="CQH4" s="73"/>
      <c r="CQI4" s="73"/>
      <c r="CQJ4" s="73"/>
      <c r="CRB4" s="73"/>
      <c r="CRC4" s="73"/>
      <c r="CRF4" s="73"/>
      <c r="CRI4" s="73"/>
      <c r="CRK4" s="73"/>
      <c r="CRM4" s="73"/>
      <c r="CRP4" s="73"/>
      <c r="CRS4" s="73"/>
      <c r="CRV4" s="73"/>
      <c r="CRY4" s="73"/>
      <c r="CSB4" s="73"/>
      <c r="CSE4" s="73"/>
      <c r="CSH4" s="73"/>
      <c r="CSK4" s="73"/>
      <c r="CSM4" s="73"/>
      <c r="CSZ4" s="73"/>
      <c r="CTA4" s="73"/>
      <c r="CTB4" s="73"/>
      <c r="CTC4" s="73"/>
      <c r="CTD4" s="73"/>
      <c r="CTE4" s="73"/>
      <c r="CTF4" s="73"/>
      <c r="CTG4" s="73"/>
      <c r="CTH4" s="73"/>
      <c r="CTI4" s="73"/>
      <c r="CTJ4" s="73"/>
      <c r="CTK4" s="73"/>
      <c r="CTL4" s="73"/>
      <c r="CTM4" s="73"/>
      <c r="CTN4" s="73"/>
      <c r="CTO4" s="73"/>
      <c r="CTP4" s="73"/>
      <c r="CTQ4" s="73"/>
      <c r="CTR4" s="73"/>
      <c r="CTS4" s="73"/>
      <c r="CTT4" s="73"/>
      <c r="CTU4" s="73"/>
      <c r="CTV4" s="73"/>
      <c r="CTW4" s="73"/>
      <c r="CTX4" s="73"/>
      <c r="CTY4" s="73"/>
      <c r="CUA4" s="73"/>
      <c r="CUB4" s="73"/>
      <c r="CUC4" s="73"/>
      <c r="CUD4" s="73"/>
      <c r="CUE4" s="73"/>
      <c r="CUF4" s="73"/>
      <c r="CUG4" s="73"/>
      <c r="CUH4" s="73"/>
      <c r="CUI4" s="73"/>
      <c r="CUJ4" s="73"/>
      <c r="CUK4" s="73"/>
      <c r="CUL4" s="73"/>
      <c r="CUM4" s="73"/>
      <c r="CUP4" s="73"/>
      <c r="CUS4" s="73"/>
      <c r="CUV4" s="73"/>
      <c r="CUY4" s="73"/>
      <c r="CVB4" s="73"/>
      <c r="CVN4" s="73"/>
      <c r="CVQ4" s="73"/>
      <c r="CVT4" s="73"/>
      <c r="CVW4" s="73"/>
      <c r="CWF4" s="73"/>
      <c r="CWL4" s="73"/>
      <c r="CWO4" s="73"/>
      <c r="CWR4" s="73"/>
      <c r="CWU4" s="73"/>
      <c r="CXA4" s="73"/>
      <c r="CXJ4" s="73"/>
      <c r="CXL4" s="73"/>
      <c r="CXM4" s="73"/>
      <c r="CXO4" s="73"/>
      <c r="CXR4" s="73"/>
      <c r="CXU4" s="73"/>
      <c r="CXX4" s="73"/>
      <c r="CYF4" s="73"/>
      <c r="CYH4" s="73"/>
      <c r="CYK4" s="73"/>
      <c r="CYN4" s="73"/>
      <c r="CYW4" s="73"/>
      <c r="CYZ4" s="73"/>
      <c r="CZE4" s="73"/>
      <c r="DAA4" s="73"/>
      <c r="DAB4" s="73"/>
      <c r="DAC4" s="73"/>
      <c r="DAD4" s="73"/>
      <c r="DAE4" s="73"/>
      <c r="DAF4" s="73"/>
      <c r="DAX4" s="73"/>
      <c r="DAY4" s="73"/>
      <c r="DBB4" s="73"/>
      <c r="DBE4" s="73"/>
      <c r="DBG4" s="73"/>
      <c r="DBI4" s="73"/>
      <c r="DBL4" s="73"/>
      <c r="DBO4" s="73"/>
      <c r="DBR4" s="73"/>
      <c r="DBU4" s="73"/>
      <c r="DBX4" s="73"/>
      <c r="DCA4" s="73"/>
      <c r="DCD4" s="73"/>
      <c r="DCG4" s="73"/>
      <c r="DCI4" s="73"/>
      <c r="DCV4" s="73"/>
      <c r="DCW4" s="73"/>
      <c r="DCX4" s="73"/>
      <c r="DCY4" s="73"/>
      <c r="DCZ4" s="73"/>
      <c r="DDA4" s="73"/>
      <c r="DDB4" s="73"/>
      <c r="DDC4" s="73"/>
      <c r="DDD4" s="73"/>
      <c r="DDE4" s="73"/>
      <c r="DDF4" s="73"/>
      <c r="DDG4" s="73"/>
      <c r="DDH4" s="73"/>
      <c r="DDI4" s="73"/>
      <c r="DDJ4" s="73"/>
      <c r="DDK4" s="73"/>
      <c r="DDL4" s="73"/>
      <c r="DDM4" s="73"/>
      <c r="DDN4" s="73"/>
      <c r="DDO4" s="73"/>
      <c r="DDP4" s="73"/>
      <c r="DDQ4" s="73"/>
      <c r="DDR4" s="73"/>
      <c r="DDS4" s="73"/>
      <c r="DDT4" s="73"/>
      <c r="DDU4" s="73"/>
      <c r="DDW4" s="73"/>
      <c r="DDX4" s="73"/>
      <c r="DDY4" s="73"/>
      <c r="DDZ4" s="73"/>
      <c r="DEA4" s="73"/>
      <c r="DEB4" s="73"/>
      <c r="DEC4" s="73"/>
      <c r="DED4" s="73"/>
      <c r="DEE4" s="73"/>
      <c r="DEF4" s="73"/>
      <c r="DEG4" s="73"/>
      <c r="DEH4" s="73"/>
      <c r="DEI4" s="73"/>
      <c r="DEL4" s="73"/>
      <c r="DEO4" s="73"/>
      <c r="DER4" s="73"/>
      <c r="DEU4" s="73"/>
      <c r="DEX4" s="73"/>
      <c r="DFJ4" s="73"/>
      <c r="DFM4" s="73"/>
      <c r="DFP4" s="73"/>
      <c r="DFS4" s="73"/>
      <c r="DGB4" s="73"/>
      <c r="DGH4" s="73"/>
      <c r="DGK4" s="73"/>
      <c r="DGN4" s="73"/>
      <c r="DGQ4" s="73"/>
      <c r="DGW4" s="73"/>
      <c r="DHF4" s="73"/>
      <c r="DHH4" s="73"/>
      <c r="DHI4" s="73"/>
      <c r="DHK4" s="73"/>
      <c r="DHN4" s="73"/>
      <c r="DHQ4" s="73"/>
      <c r="DHT4" s="73"/>
      <c r="DIB4" s="73"/>
      <c r="DID4" s="73"/>
      <c r="DIG4" s="73"/>
      <c r="DIJ4" s="73"/>
      <c r="DIS4" s="73"/>
      <c r="DIV4" s="73"/>
      <c r="DJA4" s="73"/>
      <c r="DJW4" s="73"/>
      <c r="DJX4" s="73"/>
      <c r="DJY4" s="73"/>
      <c r="DJZ4" s="73"/>
      <c r="DKA4" s="73"/>
      <c r="DKB4" s="73"/>
      <c r="DKT4" s="73"/>
      <c r="DKU4" s="73"/>
      <c r="DKX4" s="73"/>
      <c r="DLA4" s="73"/>
      <c r="DLC4" s="73"/>
      <c r="DLE4" s="73"/>
      <c r="DLH4" s="73"/>
      <c r="DLK4" s="73"/>
      <c r="DLN4" s="73"/>
      <c r="DLQ4" s="73"/>
      <c r="DLT4" s="73"/>
      <c r="DLW4" s="73"/>
      <c r="DLZ4" s="73"/>
      <c r="DMC4" s="73"/>
      <c r="DME4" s="73"/>
      <c r="DMR4" s="73"/>
      <c r="DMS4" s="73"/>
      <c r="DMT4" s="73"/>
      <c r="DMU4" s="73"/>
      <c r="DMV4" s="73"/>
      <c r="DMW4" s="73"/>
      <c r="DMX4" s="73"/>
      <c r="DMY4" s="73"/>
      <c r="DMZ4" s="73"/>
      <c r="DNA4" s="73"/>
      <c r="DNB4" s="73"/>
      <c r="DNC4" s="73"/>
      <c r="DND4" s="73"/>
      <c r="DNE4" s="73"/>
      <c r="DNF4" s="73"/>
      <c r="DNG4" s="73"/>
      <c r="DNH4" s="73"/>
      <c r="DNI4" s="73"/>
      <c r="DNJ4" s="73"/>
      <c r="DNK4" s="73"/>
      <c r="DNL4" s="73"/>
      <c r="DNM4" s="73"/>
      <c r="DNN4" s="73"/>
      <c r="DNO4" s="73"/>
      <c r="DNP4" s="73"/>
      <c r="DNQ4" s="73"/>
      <c r="DNS4" s="73"/>
      <c r="DNT4" s="73"/>
      <c r="DNU4" s="73"/>
      <c r="DNV4" s="73"/>
      <c r="DNW4" s="73"/>
      <c r="DNX4" s="73"/>
      <c r="DNY4" s="73"/>
      <c r="DNZ4" s="73"/>
      <c r="DOA4" s="73"/>
      <c r="DOB4" s="73"/>
      <c r="DOC4" s="73"/>
      <c r="DOD4" s="73"/>
      <c r="DOE4" s="73"/>
      <c r="DOH4" s="73"/>
      <c r="DOK4" s="73"/>
      <c r="DON4" s="73"/>
      <c r="DOQ4" s="73"/>
      <c r="DOT4" s="73"/>
      <c r="DPF4" s="73"/>
      <c r="DPI4" s="73"/>
      <c r="DPL4" s="73"/>
      <c r="DPO4" s="73"/>
      <c r="DPX4" s="73"/>
      <c r="DQD4" s="73"/>
      <c r="DQG4" s="73"/>
      <c r="DQJ4" s="73"/>
      <c r="DQM4" s="73"/>
      <c r="DQS4" s="73"/>
      <c r="DRB4" s="73"/>
      <c r="DRD4" s="73"/>
      <c r="DRE4" s="73"/>
      <c r="DRG4" s="73"/>
      <c r="DRJ4" s="73"/>
      <c r="DRM4" s="73"/>
      <c r="DRP4" s="73"/>
      <c r="DRX4" s="73"/>
      <c r="DRZ4" s="73"/>
      <c r="DSC4" s="73"/>
      <c r="DSF4" s="73"/>
      <c r="DSO4" s="73"/>
      <c r="DSR4" s="73"/>
      <c r="DSW4" s="73"/>
      <c r="DTS4" s="73"/>
      <c r="DTT4" s="73"/>
      <c r="DTU4" s="73"/>
      <c r="DTV4" s="73"/>
      <c r="DTW4" s="73"/>
      <c r="DTX4" s="73"/>
      <c r="DUP4" s="73"/>
      <c r="DUQ4" s="73"/>
      <c r="DUT4" s="73"/>
      <c r="DUW4" s="73"/>
      <c r="DUY4" s="73"/>
      <c r="DVA4" s="73"/>
      <c r="DVD4" s="73"/>
      <c r="DVG4" s="73"/>
      <c r="DVJ4" s="73"/>
      <c r="DVM4" s="73"/>
      <c r="DVP4" s="73"/>
      <c r="DVS4" s="73"/>
      <c r="DVV4" s="73"/>
      <c r="DVY4" s="73"/>
      <c r="DWA4" s="73"/>
      <c r="DWN4" s="73"/>
      <c r="DWO4" s="73"/>
      <c r="DWP4" s="73"/>
      <c r="DWQ4" s="73"/>
      <c r="DWR4" s="73"/>
      <c r="DWS4" s="73"/>
      <c r="DWT4" s="73"/>
      <c r="DWU4" s="73"/>
      <c r="DWV4" s="73"/>
      <c r="DWW4" s="73"/>
      <c r="DWX4" s="73"/>
      <c r="DWY4" s="73"/>
      <c r="DWZ4" s="73"/>
      <c r="DXA4" s="73"/>
      <c r="DXB4" s="73"/>
      <c r="DXC4" s="73"/>
      <c r="DXD4" s="73"/>
      <c r="DXE4" s="73"/>
      <c r="DXF4" s="73"/>
      <c r="DXG4" s="73"/>
      <c r="DXH4" s="73"/>
      <c r="DXI4" s="73"/>
      <c r="DXJ4" s="73"/>
      <c r="DXK4" s="73"/>
      <c r="DXL4" s="73"/>
      <c r="DXM4" s="73"/>
      <c r="DXO4" s="73"/>
      <c r="DXP4" s="73"/>
      <c r="DXQ4" s="73"/>
      <c r="DXR4" s="73"/>
      <c r="DXS4" s="73"/>
      <c r="DXT4" s="73"/>
      <c r="DXU4" s="73"/>
      <c r="DXV4" s="73"/>
      <c r="DXW4" s="73"/>
      <c r="DXX4" s="73"/>
      <c r="DXY4" s="73"/>
      <c r="DXZ4" s="73"/>
      <c r="DYA4" s="73"/>
      <c r="DYD4" s="73"/>
      <c r="DYG4" s="73"/>
      <c r="DYJ4" s="73"/>
      <c r="DYM4" s="73"/>
      <c r="DYP4" s="73"/>
      <c r="DZB4" s="73"/>
      <c r="DZE4" s="73"/>
      <c r="DZH4" s="73"/>
      <c r="DZK4" s="73"/>
      <c r="DZT4" s="73"/>
      <c r="DZZ4" s="73"/>
      <c r="EAC4" s="73"/>
      <c r="EAF4" s="73"/>
      <c r="EAI4" s="73"/>
      <c r="EAO4" s="73"/>
      <c r="EAX4" s="73"/>
      <c r="EAZ4" s="73"/>
      <c r="EBA4" s="73"/>
      <c r="EBC4" s="73"/>
      <c r="EBF4" s="73"/>
      <c r="EBI4" s="73"/>
      <c r="EBL4" s="73"/>
      <c r="EBT4" s="73"/>
      <c r="EBV4" s="73"/>
      <c r="EBY4" s="73"/>
      <c r="ECB4" s="73"/>
      <c r="ECK4" s="73"/>
      <c r="ECN4" s="73"/>
      <c r="ECS4" s="73"/>
      <c r="EDO4" s="73"/>
      <c r="EDP4" s="73"/>
      <c r="EDQ4" s="73"/>
      <c r="EDR4" s="73"/>
      <c r="EDS4" s="73"/>
      <c r="EDT4" s="73"/>
      <c r="EEL4" s="73"/>
      <c r="EEM4" s="73"/>
      <c r="EEP4" s="73"/>
      <c r="EES4" s="73"/>
      <c r="EEU4" s="73"/>
      <c r="EEW4" s="73"/>
      <c r="EEZ4" s="73"/>
      <c r="EFC4" s="73"/>
      <c r="EFF4" s="73"/>
      <c r="EFI4" s="73"/>
      <c r="EFL4" s="73"/>
      <c r="EFO4" s="73"/>
      <c r="EFR4" s="73"/>
      <c r="EFU4" s="73"/>
      <c r="EFW4" s="73"/>
      <c r="EGJ4" s="73"/>
      <c r="EGK4" s="73"/>
      <c r="EGL4" s="73"/>
      <c r="EGM4" s="73"/>
      <c r="EGN4" s="73"/>
      <c r="EGO4" s="73"/>
      <c r="EGP4" s="73"/>
      <c r="EGQ4" s="73"/>
      <c r="EGR4" s="73"/>
      <c r="EGS4" s="73"/>
      <c r="EGT4" s="73"/>
      <c r="EGU4" s="73"/>
      <c r="EGV4" s="73"/>
      <c r="EGW4" s="73"/>
      <c r="EGX4" s="73"/>
      <c r="EGY4" s="73"/>
      <c r="EGZ4" s="73"/>
      <c r="EHA4" s="73"/>
      <c r="EHB4" s="73"/>
      <c r="EHC4" s="73"/>
      <c r="EHD4" s="73"/>
      <c r="EHE4" s="73"/>
      <c r="EHF4" s="73"/>
      <c r="EHG4" s="73"/>
      <c r="EHH4" s="73"/>
      <c r="EHI4" s="73"/>
      <c r="EHK4" s="73"/>
      <c r="EHL4" s="73"/>
      <c r="EHM4" s="73"/>
      <c r="EHN4" s="73"/>
      <c r="EHO4" s="73"/>
      <c r="EHP4" s="73"/>
      <c r="EHQ4" s="73"/>
      <c r="EHR4" s="73"/>
      <c r="EHS4" s="73"/>
      <c r="EHT4" s="73"/>
      <c r="EHU4" s="73"/>
      <c r="EHV4" s="73"/>
      <c r="EHW4" s="73"/>
      <c r="EHZ4" s="73"/>
      <c r="EIC4" s="73"/>
      <c r="EIF4" s="73"/>
      <c r="EII4" s="73"/>
      <c r="EIL4" s="73"/>
      <c r="EIX4" s="73"/>
      <c r="EJA4" s="73"/>
      <c r="EJD4" s="73"/>
      <c r="EJG4" s="73"/>
      <c r="EJP4" s="73"/>
      <c r="EJV4" s="73"/>
      <c r="EJY4" s="73"/>
      <c r="EKB4" s="73"/>
      <c r="EKE4" s="73"/>
      <c r="EKK4" s="73"/>
      <c r="EKT4" s="73"/>
      <c r="EKV4" s="73"/>
      <c r="EKW4" s="73"/>
      <c r="EKY4" s="73"/>
      <c r="ELB4" s="73"/>
      <c r="ELE4" s="73"/>
      <c r="ELH4" s="73"/>
      <c r="ELP4" s="73"/>
      <c r="ELR4" s="73"/>
      <c r="ELU4" s="73"/>
      <c r="ELX4" s="73"/>
      <c r="EMG4" s="73"/>
      <c r="EMJ4" s="73"/>
      <c r="EMO4" s="73"/>
      <c r="ENK4" s="73"/>
      <c r="ENL4" s="73"/>
      <c r="ENM4" s="73"/>
      <c r="ENN4" s="73"/>
      <c r="ENO4" s="73"/>
      <c r="ENP4" s="73"/>
      <c r="EOH4" s="73"/>
      <c r="EOI4" s="73"/>
      <c r="EOL4" s="73"/>
      <c r="EOO4" s="73"/>
      <c r="EOQ4" s="73"/>
      <c r="EOS4" s="73"/>
      <c r="EOV4" s="73"/>
      <c r="EOY4" s="73"/>
      <c r="EPB4" s="73"/>
      <c r="EPE4" s="73"/>
      <c r="EPH4" s="73"/>
      <c r="EPK4" s="73"/>
      <c r="EPN4" s="73"/>
      <c r="EPQ4" s="73"/>
      <c r="EPS4" s="73"/>
      <c r="EQF4" s="73"/>
      <c r="EQG4" s="73"/>
      <c r="EQH4" s="73"/>
      <c r="EQI4" s="73"/>
      <c r="EQJ4" s="73"/>
      <c r="EQK4" s="73"/>
      <c r="EQL4" s="73"/>
      <c r="EQM4" s="73"/>
      <c r="EQN4" s="73"/>
      <c r="EQO4" s="73"/>
      <c r="EQP4" s="73"/>
      <c r="EQQ4" s="73"/>
      <c r="EQR4" s="73"/>
      <c r="EQS4" s="73"/>
      <c r="EQT4" s="73"/>
      <c r="EQU4" s="73"/>
      <c r="EQV4" s="73"/>
      <c r="EQW4" s="73"/>
      <c r="EQX4" s="73"/>
      <c r="EQY4" s="73"/>
      <c r="EQZ4" s="73"/>
      <c r="ERA4" s="73"/>
      <c r="ERB4" s="73"/>
      <c r="ERC4" s="73"/>
      <c r="ERD4" s="73"/>
      <c r="ERE4" s="73"/>
      <c r="ERG4" s="73"/>
      <c r="ERH4" s="73"/>
      <c r="ERI4" s="73"/>
      <c r="ERJ4" s="73"/>
      <c r="ERK4" s="73"/>
      <c r="ERL4" s="73"/>
      <c r="ERM4" s="73"/>
      <c r="ERN4" s="73"/>
      <c r="ERO4" s="73"/>
      <c r="ERP4" s="73"/>
      <c r="ERQ4" s="73"/>
      <c r="ERR4" s="73"/>
      <c r="ERS4" s="73"/>
      <c r="ERV4" s="73"/>
      <c r="ERY4" s="73"/>
      <c r="ESB4" s="73"/>
      <c r="ESE4" s="73"/>
      <c r="ESH4" s="73"/>
      <c r="EST4" s="73"/>
      <c r="ESW4" s="73"/>
      <c r="ESZ4" s="73"/>
      <c r="ETC4" s="73"/>
      <c r="ETL4" s="73"/>
      <c r="ETR4" s="73"/>
      <c r="ETU4" s="73"/>
      <c r="ETX4" s="73"/>
      <c r="EUA4" s="73"/>
      <c r="EUG4" s="73"/>
      <c r="EUP4" s="73"/>
      <c r="EUR4" s="73"/>
      <c r="EUS4" s="73"/>
      <c r="EUU4" s="73"/>
      <c r="EUX4" s="73"/>
      <c r="EVA4" s="73"/>
      <c r="EVD4" s="73"/>
      <c r="EVL4" s="73"/>
      <c r="EVN4" s="73"/>
      <c r="EVQ4" s="73"/>
      <c r="EVT4" s="73"/>
      <c r="EWC4" s="73"/>
      <c r="EWF4" s="73"/>
      <c r="EWK4" s="73"/>
      <c r="EXG4" s="73"/>
      <c r="EXH4" s="73"/>
      <c r="EXI4" s="73"/>
      <c r="EXJ4" s="73"/>
      <c r="EXK4" s="73"/>
      <c r="EXL4" s="73"/>
      <c r="EYD4" s="73"/>
      <c r="EYE4" s="73"/>
      <c r="EYH4" s="73"/>
      <c r="EYK4" s="73"/>
      <c r="EYM4" s="73"/>
      <c r="EYO4" s="73"/>
      <c r="EYR4" s="73"/>
      <c r="EYU4" s="73"/>
      <c r="EYX4" s="73"/>
      <c r="EZA4" s="73"/>
      <c r="EZD4" s="73"/>
      <c r="EZG4" s="73"/>
      <c r="EZJ4" s="73"/>
      <c r="EZM4" s="73"/>
      <c r="EZO4" s="73"/>
      <c r="FAB4" s="73"/>
      <c r="FAC4" s="73"/>
      <c r="FAD4" s="73"/>
      <c r="FAE4" s="73"/>
      <c r="FAF4" s="73"/>
      <c r="FAG4" s="73"/>
      <c r="FAH4" s="73"/>
      <c r="FAI4" s="73"/>
      <c r="FAJ4" s="73"/>
      <c r="FAK4" s="73"/>
      <c r="FAL4" s="73"/>
      <c r="FAM4" s="73"/>
      <c r="FAN4" s="73"/>
      <c r="FAO4" s="73"/>
      <c r="FAP4" s="73"/>
      <c r="FAQ4" s="73"/>
      <c r="FAR4" s="73"/>
      <c r="FAS4" s="73"/>
      <c r="FAT4" s="73"/>
      <c r="FAU4" s="73"/>
      <c r="FAV4" s="73"/>
      <c r="FAW4" s="73"/>
      <c r="FAX4" s="73"/>
      <c r="FAY4" s="73"/>
      <c r="FAZ4" s="73"/>
      <c r="FBA4" s="73"/>
      <c r="FBC4" s="73"/>
      <c r="FBD4" s="73"/>
      <c r="FBE4" s="73"/>
      <c r="FBF4" s="73"/>
      <c r="FBG4" s="73"/>
      <c r="FBH4" s="73"/>
      <c r="FBI4" s="73"/>
      <c r="FBJ4" s="73"/>
      <c r="FBK4" s="73"/>
      <c r="FBL4" s="73"/>
      <c r="FBM4" s="73"/>
      <c r="FBN4" s="73"/>
      <c r="FBO4" s="73"/>
      <c r="FBR4" s="73"/>
      <c r="FBU4" s="73"/>
      <c r="FBX4" s="73"/>
      <c r="FCA4" s="73"/>
      <c r="FCD4" s="73"/>
      <c r="FCP4" s="73"/>
      <c r="FCS4" s="73"/>
      <c r="FCV4" s="73"/>
      <c r="FCY4" s="73"/>
      <c r="FDH4" s="73"/>
      <c r="FDN4" s="73"/>
      <c r="FDQ4" s="73"/>
      <c r="FDT4" s="73"/>
      <c r="FDW4" s="73"/>
      <c r="FEC4" s="73"/>
      <c r="FEL4" s="73"/>
      <c r="FEN4" s="73"/>
      <c r="FEO4" s="73"/>
      <c r="FEQ4" s="73"/>
      <c r="FET4" s="73"/>
      <c r="FEW4" s="73"/>
      <c r="FEZ4" s="73"/>
      <c r="FFH4" s="73"/>
      <c r="FFJ4" s="73"/>
      <c r="FFM4" s="73"/>
      <c r="FFP4" s="73"/>
      <c r="FFY4" s="73"/>
      <c r="FGB4" s="73"/>
      <c r="FGG4" s="73"/>
      <c r="FHC4" s="73"/>
      <c r="FHD4" s="73"/>
      <c r="FHE4" s="73"/>
      <c r="FHF4" s="73"/>
      <c r="FHG4" s="73"/>
      <c r="FHH4" s="73"/>
      <c r="FHZ4" s="73"/>
      <c r="FIA4" s="73"/>
      <c r="FID4" s="73"/>
      <c r="FIG4" s="73"/>
      <c r="FII4" s="73"/>
      <c r="FIK4" s="73"/>
      <c r="FIN4" s="73"/>
      <c r="FIQ4" s="73"/>
      <c r="FIT4" s="73"/>
      <c r="FIW4" s="73"/>
      <c r="FIZ4" s="73"/>
      <c r="FJC4" s="73"/>
      <c r="FJF4" s="73"/>
      <c r="FJI4" s="73"/>
      <c r="FJK4" s="73"/>
      <c r="FJX4" s="73"/>
      <c r="FJY4" s="73"/>
      <c r="FJZ4" s="73"/>
      <c r="FKA4" s="73"/>
      <c r="FKB4" s="73"/>
      <c r="FKC4" s="73"/>
      <c r="FKD4" s="73"/>
      <c r="FKE4" s="73"/>
      <c r="FKF4" s="73"/>
      <c r="FKG4" s="73"/>
      <c r="FKH4" s="73"/>
      <c r="FKI4" s="73"/>
      <c r="FKJ4" s="73"/>
      <c r="FKK4" s="73"/>
      <c r="FKL4" s="73"/>
      <c r="FKM4" s="73"/>
      <c r="FKN4" s="73"/>
      <c r="FKO4" s="73"/>
      <c r="FKP4" s="73"/>
      <c r="FKQ4" s="73"/>
      <c r="FKR4" s="73"/>
      <c r="FKS4" s="73"/>
      <c r="FKT4" s="73"/>
      <c r="FKU4" s="73"/>
      <c r="FKV4" s="73"/>
      <c r="FKW4" s="73"/>
      <c r="FKY4" s="73"/>
      <c r="FKZ4" s="73"/>
      <c r="FLA4" s="73"/>
      <c r="FLB4" s="73"/>
      <c r="FLC4" s="73"/>
      <c r="FLD4" s="73"/>
      <c r="FLE4" s="73"/>
      <c r="FLF4" s="73"/>
      <c r="FLG4" s="73"/>
      <c r="FLH4" s="73"/>
      <c r="FLI4" s="73"/>
      <c r="FLJ4" s="73"/>
      <c r="FLK4" s="73"/>
      <c r="FLN4" s="73"/>
      <c r="FLQ4" s="73"/>
      <c r="FLT4" s="73"/>
      <c r="FLW4" s="73"/>
      <c r="FLZ4" s="73"/>
      <c r="FML4" s="73"/>
      <c r="FMO4" s="73"/>
      <c r="FMR4" s="73"/>
      <c r="FMU4" s="73"/>
      <c r="FND4" s="73"/>
      <c r="FNJ4" s="73"/>
      <c r="FNM4" s="73"/>
      <c r="FNP4" s="73"/>
      <c r="FNS4" s="73"/>
      <c r="FNY4" s="73"/>
      <c r="FOH4" s="73"/>
      <c r="FOJ4" s="73"/>
      <c r="FOK4" s="73"/>
      <c r="FOM4" s="73"/>
      <c r="FOP4" s="73"/>
      <c r="FOS4" s="73"/>
      <c r="FOV4" s="73"/>
      <c r="FPD4" s="73"/>
      <c r="FPF4" s="73"/>
      <c r="FPI4" s="73"/>
      <c r="FPL4" s="73"/>
      <c r="FPU4" s="73"/>
      <c r="FPX4" s="73"/>
      <c r="FQC4" s="73"/>
      <c r="FQY4" s="73"/>
      <c r="FQZ4" s="73"/>
      <c r="FRA4" s="73"/>
      <c r="FRB4" s="73"/>
      <c r="FRC4" s="73"/>
      <c r="FRD4" s="73"/>
      <c r="FRV4" s="73"/>
      <c r="FRW4" s="73"/>
      <c r="FRZ4" s="73"/>
      <c r="FSC4" s="73"/>
      <c r="FSE4" s="73"/>
      <c r="FSG4" s="73"/>
      <c r="FSJ4" s="73"/>
      <c r="FSM4" s="73"/>
      <c r="FSP4" s="73"/>
      <c r="FSS4" s="73"/>
      <c r="FSV4" s="73"/>
      <c r="FSY4" s="73"/>
      <c r="FTB4" s="73"/>
      <c r="FTE4" s="73"/>
      <c r="FTG4" s="73"/>
      <c r="FTT4" s="73"/>
      <c r="FTU4" s="73"/>
      <c r="FTV4" s="73"/>
      <c r="FTW4" s="73"/>
      <c r="FTX4" s="73"/>
      <c r="FTY4" s="73"/>
      <c r="FTZ4" s="73"/>
      <c r="FUA4" s="73"/>
      <c r="FUB4" s="73"/>
      <c r="FUC4" s="73"/>
      <c r="FUD4" s="73"/>
      <c r="FUE4" s="73"/>
      <c r="FUF4" s="73"/>
      <c r="FUG4" s="73"/>
      <c r="FUH4" s="73"/>
      <c r="FUI4" s="73"/>
      <c r="FUJ4" s="73"/>
      <c r="FUK4" s="73"/>
      <c r="FUL4" s="73"/>
      <c r="FUM4" s="73"/>
      <c r="FUN4" s="73"/>
      <c r="FUO4" s="73"/>
      <c r="FUP4" s="73"/>
      <c r="FUQ4" s="73"/>
      <c r="FUR4" s="73"/>
      <c r="FUS4" s="73"/>
      <c r="FUU4" s="73"/>
      <c r="FUV4" s="73"/>
      <c r="FUW4" s="73"/>
      <c r="FUX4" s="73"/>
      <c r="FUY4" s="73"/>
      <c r="FUZ4" s="73"/>
      <c r="FVA4" s="73"/>
      <c r="FVB4" s="73"/>
      <c r="FVC4" s="73"/>
      <c r="FVD4" s="73"/>
      <c r="FVE4" s="73"/>
      <c r="FVF4" s="73"/>
      <c r="FVG4" s="73"/>
      <c r="FVJ4" s="73"/>
      <c r="FVM4" s="73"/>
      <c r="FVP4" s="73"/>
      <c r="FVS4" s="73"/>
      <c r="FVV4" s="73"/>
      <c r="FWH4" s="73"/>
      <c r="FWK4" s="73"/>
      <c r="FWN4" s="73"/>
      <c r="FWQ4" s="73"/>
      <c r="FWZ4" s="73"/>
      <c r="FXF4" s="73"/>
      <c r="FXI4" s="73"/>
      <c r="FXL4" s="73"/>
      <c r="FXO4" s="73"/>
      <c r="FXU4" s="73"/>
      <c r="FYD4" s="73"/>
      <c r="FYF4" s="73"/>
      <c r="FYG4" s="73"/>
      <c r="FYI4" s="73"/>
      <c r="FYL4" s="73"/>
      <c r="FYO4" s="73"/>
      <c r="FYR4" s="73"/>
      <c r="FYZ4" s="73"/>
      <c r="FZB4" s="73"/>
      <c r="FZE4" s="73"/>
      <c r="FZH4" s="73"/>
      <c r="FZQ4" s="73"/>
      <c r="FZT4" s="73"/>
      <c r="FZY4" s="73"/>
      <c r="GAU4" s="73"/>
      <c r="GAV4" s="73"/>
      <c r="GAW4" s="73"/>
      <c r="GAX4" s="73"/>
      <c r="GAY4" s="73"/>
      <c r="GAZ4" s="73"/>
      <c r="GBR4" s="73"/>
      <c r="GBS4" s="73"/>
      <c r="GBV4" s="73"/>
      <c r="GBY4" s="73"/>
      <c r="GCA4" s="73"/>
      <c r="GCC4" s="73"/>
      <c r="GCF4" s="73"/>
      <c r="GCI4" s="73"/>
      <c r="GCL4" s="73"/>
      <c r="GCO4" s="73"/>
      <c r="GCR4" s="73"/>
      <c r="GCU4" s="73"/>
      <c r="GCX4" s="73"/>
      <c r="GDA4" s="73"/>
      <c r="GDC4" s="73"/>
      <c r="GDP4" s="73"/>
      <c r="GDQ4" s="73"/>
      <c r="GDR4" s="73"/>
      <c r="GDS4" s="73"/>
      <c r="GDT4" s="73"/>
      <c r="GDU4" s="73"/>
      <c r="GDV4" s="73"/>
      <c r="GDW4" s="73"/>
      <c r="GDX4" s="73"/>
      <c r="GDY4" s="73"/>
      <c r="GDZ4" s="73"/>
      <c r="GEA4" s="73"/>
      <c r="GEB4" s="73"/>
      <c r="GEC4" s="73"/>
      <c r="GED4" s="73"/>
      <c r="GEE4" s="73"/>
      <c r="GEF4" s="73"/>
      <c r="GEG4" s="73"/>
      <c r="GEH4" s="73"/>
      <c r="GEI4" s="73"/>
      <c r="GEJ4" s="73"/>
      <c r="GEK4" s="73"/>
      <c r="GEL4" s="73"/>
      <c r="GEM4" s="73"/>
      <c r="GEN4" s="73"/>
      <c r="GEO4" s="73"/>
      <c r="GEQ4" s="73"/>
      <c r="GER4" s="73"/>
      <c r="GES4" s="73"/>
      <c r="GET4" s="73"/>
      <c r="GEU4" s="73"/>
      <c r="GEV4" s="73"/>
      <c r="GEW4" s="73"/>
      <c r="GEX4" s="73"/>
      <c r="GEY4" s="73"/>
      <c r="GEZ4" s="73"/>
      <c r="GFA4" s="73"/>
      <c r="GFB4" s="73"/>
      <c r="GFC4" s="73"/>
      <c r="GFF4" s="73"/>
      <c r="GFI4" s="73"/>
      <c r="GFL4" s="73"/>
      <c r="GFO4" s="73"/>
      <c r="GFR4" s="73"/>
      <c r="GGD4" s="73"/>
      <c r="GGG4" s="73"/>
      <c r="GGJ4" s="73"/>
      <c r="GGM4" s="73"/>
      <c r="GGV4" s="73"/>
      <c r="GHB4" s="73"/>
      <c r="GHE4" s="73"/>
      <c r="GHH4" s="73"/>
      <c r="GHK4" s="73"/>
      <c r="GHQ4" s="73"/>
      <c r="GHZ4" s="73"/>
      <c r="GIB4" s="73"/>
      <c r="GIC4" s="73"/>
      <c r="GIE4" s="73"/>
      <c r="GIH4" s="73"/>
      <c r="GIK4" s="73"/>
      <c r="GIN4" s="73"/>
      <c r="GIV4" s="73"/>
      <c r="GIX4" s="73"/>
      <c r="GJA4" s="73"/>
      <c r="GJD4" s="73"/>
      <c r="GJM4" s="73"/>
      <c r="GJP4" s="73"/>
      <c r="GJU4" s="73"/>
      <c r="GKQ4" s="73"/>
      <c r="GKR4" s="73"/>
      <c r="GKS4" s="73"/>
      <c r="GKT4" s="73"/>
      <c r="GKU4" s="73"/>
      <c r="GKV4" s="73"/>
      <c r="GLN4" s="73"/>
      <c r="GLO4" s="73"/>
      <c r="GLR4" s="73"/>
      <c r="GLU4" s="73"/>
      <c r="GLW4" s="73"/>
      <c r="GLY4" s="73"/>
      <c r="GMB4" s="73"/>
      <c r="GME4" s="73"/>
      <c r="GMH4" s="73"/>
      <c r="GMK4" s="73"/>
      <c r="GMN4" s="73"/>
      <c r="GMQ4" s="73"/>
      <c r="GMT4" s="73"/>
      <c r="GMW4" s="73"/>
      <c r="GMY4" s="73"/>
      <c r="GNL4" s="73"/>
      <c r="GNM4" s="73"/>
      <c r="GNN4" s="73"/>
      <c r="GNO4" s="73"/>
      <c r="GNP4" s="73"/>
      <c r="GNQ4" s="73"/>
      <c r="GNR4" s="73"/>
      <c r="GNS4" s="73"/>
      <c r="GNT4" s="73"/>
      <c r="GNU4" s="73"/>
      <c r="GNV4" s="73"/>
      <c r="GNW4" s="73"/>
      <c r="GNX4" s="73"/>
      <c r="GNY4" s="73"/>
      <c r="GNZ4" s="73"/>
      <c r="GOA4" s="73"/>
      <c r="GOB4" s="73"/>
      <c r="GOC4" s="73"/>
      <c r="GOD4" s="73"/>
      <c r="GOE4" s="73"/>
      <c r="GOF4" s="73"/>
      <c r="GOG4" s="73"/>
      <c r="GOH4" s="73"/>
      <c r="GOI4" s="73"/>
      <c r="GOJ4" s="73"/>
      <c r="GOK4" s="73"/>
      <c r="GOM4" s="73"/>
      <c r="GON4" s="73"/>
      <c r="GOO4" s="73"/>
      <c r="GOP4" s="73"/>
      <c r="GOQ4" s="73"/>
      <c r="GOR4" s="73"/>
      <c r="GOS4" s="73"/>
      <c r="GOT4" s="73"/>
      <c r="GOU4" s="73"/>
      <c r="GOV4" s="73"/>
      <c r="GOW4" s="73"/>
      <c r="GOX4" s="73"/>
      <c r="GOY4" s="73"/>
      <c r="GPB4" s="73"/>
      <c r="GPE4" s="73"/>
      <c r="GPH4" s="73"/>
      <c r="GPK4" s="73"/>
      <c r="GPN4" s="73"/>
      <c r="GPZ4" s="73"/>
      <c r="GQC4" s="73"/>
      <c r="GQF4" s="73"/>
      <c r="GQI4" s="73"/>
      <c r="GQR4" s="73"/>
      <c r="GQX4" s="73"/>
      <c r="GRA4" s="73"/>
      <c r="GRD4" s="73"/>
      <c r="GRG4" s="73"/>
      <c r="GRM4" s="73"/>
      <c r="GRV4" s="73"/>
      <c r="GRX4" s="73"/>
      <c r="GRY4" s="73"/>
      <c r="GSA4" s="73"/>
      <c r="GSD4" s="73"/>
      <c r="GSG4" s="73"/>
      <c r="GSJ4" s="73"/>
      <c r="GSR4" s="73"/>
      <c r="GST4" s="73"/>
      <c r="GSW4" s="73"/>
      <c r="GSZ4" s="73"/>
      <c r="GTI4" s="73"/>
      <c r="GTL4" s="73"/>
      <c r="GTQ4" s="73"/>
      <c r="GUM4" s="73"/>
      <c r="GUN4" s="73"/>
      <c r="GUO4" s="73"/>
      <c r="GUP4" s="73"/>
      <c r="GUQ4" s="73"/>
      <c r="GUR4" s="73"/>
      <c r="GVJ4" s="73"/>
      <c r="GVK4" s="73"/>
      <c r="GVN4" s="73"/>
      <c r="GVQ4" s="73"/>
      <c r="GVS4" s="73"/>
      <c r="GVU4" s="73"/>
      <c r="GVX4" s="73"/>
      <c r="GWA4" s="73"/>
      <c r="GWD4" s="73"/>
      <c r="GWG4" s="73"/>
      <c r="GWJ4" s="73"/>
      <c r="GWM4" s="73"/>
      <c r="GWP4" s="73"/>
      <c r="GWS4" s="73"/>
      <c r="GWU4" s="73"/>
      <c r="GXH4" s="73"/>
      <c r="GXI4" s="73"/>
      <c r="GXJ4" s="73"/>
      <c r="GXK4" s="73"/>
      <c r="GXL4" s="73"/>
      <c r="GXM4" s="73"/>
      <c r="GXN4" s="73"/>
      <c r="GXO4" s="73"/>
      <c r="GXP4" s="73"/>
      <c r="GXQ4" s="73"/>
      <c r="GXR4" s="73"/>
      <c r="GXS4" s="73"/>
      <c r="GXT4" s="73"/>
      <c r="GXU4" s="73"/>
      <c r="GXV4" s="73"/>
      <c r="GXW4" s="73"/>
      <c r="GXX4" s="73"/>
      <c r="GXY4" s="73"/>
      <c r="GXZ4" s="73"/>
      <c r="GYA4" s="73"/>
      <c r="GYB4" s="73"/>
      <c r="GYC4" s="73"/>
      <c r="GYD4" s="73"/>
      <c r="GYE4" s="73"/>
      <c r="GYF4" s="73"/>
      <c r="GYG4" s="73"/>
      <c r="GYI4" s="73"/>
      <c r="GYJ4" s="73"/>
      <c r="GYK4" s="73"/>
      <c r="GYL4" s="73"/>
      <c r="GYM4" s="73"/>
      <c r="GYN4" s="73"/>
      <c r="GYO4" s="73"/>
      <c r="GYP4" s="73"/>
      <c r="GYQ4" s="73"/>
      <c r="GYR4" s="73"/>
      <c r="GYS4" s="73"/>
      <c r="GYT4" s="73"/>
      <c r="GYU4" s="73"/>
      <c r="GYX4" s="73"/>
      <c r="GZA4" s="73"/>
      <c r="GZD4" s="73"/>
      <c r="GZG4" s="73"/>
      <c r="GZJ4" s="73"/>
      <c r="GZV4" s="73"/>
      <c r="GZY4" s="73"/>
      <c r="HAB4" s="73"/>
      <c r="HAE4" s="73"/>
      <c r="HAN4" s="73"/>
      <c r="HAT4" s="73"/>
      <c r="HAW4" s="73"/>
      <c r="HAZ4" s="73"/>
      <c r="HBC4" s="73"/>
      <c r="HBI4" s="73"/>
      <c r="HBR4" s="73"/>
      <c r="HBT4" s="73"/>
      <c r="HBU4" s="73"/>
      <c r="HBW4" s="73"/>
      <c r="HBZ4" s="73"/>
      <c r="HCC4" s="73"/>
      <c r="HCF4" s="73"/>
      <c r="HCN4" s="73"/>
      <c r="HCP4" s="73"/>
      <c r="HCS4" s="73"/>
      <c r="HCV4" s="73"/>
      <c r="HDE4" s="73"/>
      <c r="HDH4" s="73"/>
      <c r="HDM4" s="73"/>
      <c r="HEI4" s="73"/>
      <c r="HEJ4" s="73"/>
      <c r="HEK4" s="73"/>
      <c r="HEL4" s="73"/>
      <c r="HEM4" s="73"/>
      <c r="HEN4" s="73"/>
      <c r="HFF4" s="73"/>
      <c r="HFG4" s="73"/>
      <c r="HFJ4" s="73"/>
      <c r="HFM4" s="73"/>
      <c r="HFO4" s="73"/>
      <c r="HFQ4" s="73"/>
      <c r="HFT4" s="73"/>
      <c r="HFW4" s="73"/>
      <c r="HFZ4" s="73"/>
      <c r="HGC4" s="73"/>
      <c r="HGF4" s="73"/>
      <c r="HGI4" s="73"/>
      <c r="HGL4" s="73"/>
      <c r="HGO4" s="73"/>
      <c r="HGQ4" s="73"/>
      <c r="HHD4" s="73"/>
      <c r="HHE4" s="73"/>
      <c r="HHF4" s="73"/>
      <c r="HHG4" s="73"/>
      <c r="HHH4" s="73"/>
      <c r="HHI4" s="73"/>
      <c r="HHJ4" s="73"/>
      <c r="HHK4" s="73"/>
      <c r="HHL4" s="73"/>
      <c r="HHM4" s="73"/>
      <c r="HHN4" s="73"/>
      <c r="HHO4" s="73"/>
      <c r="HHP4" s="73"/>
      <c r="HHQ4" s="73"/>
      <c r="HHR4" s="73"/>
      <c r="HHS4" s="73"/>
      <c r="HHT4" s="73"/>
      <c r="HHU4" s="73"/>
      <c r="HHV4" s="73"/>
      <c r="HHW4" s="73"/>
      <c r="HHX4" s="73"/>
      <c r="HHY4" s="73"/>
      <c r="HHZ4" s="73"/>
      <c r="HIA4" s="73"/>
      <c r="HIB4" s="73"/>
      <c r="HIC4" s="73"/>
      <c r="HIE4" s="73"/>
      <c r="HIF4" s="73"/>
      <c r="HIG4" s="73"/>
      <c r="HIH4" s="73"/>
      <c r="HII4" s="73"/>
      <c r="HIJ4" s="73"/>
      <c r="HIK4" s="73"/>
      <c r="HIL4" s="73"/>
      <c r="HIM4" s="73"/>
      <c r="HIN4" s="73"/>
      <c r="HIO4" s="73"/>
      <c r="HIP4" s="73"/>
      <c r="HIQ4" s="73"/>
      <c r="HIT4" s="73"/>
      <c r="HIW4" s="73"/>
      <c r="HIZ4" s="73"/>
      <c r="HJC4" s="73"/>
      <c r="HJF4" s="73"/>
      <c r="HJR4" s="73"/>
      <c r="HJU4" s="73"/>
      <c r="HJX4" s="73"/>
      <c r="HKA4" s="73"/>
      <c r="HKJ4" s="73"/>
      <c r="HKP4" s="73"/>
      <c r="HKS4" s="73"/>
      <c r="HKV4" s="73"/>
      <c r="HKY4" s="73"/>
      <c r="HLE4" s="73"/>
      <c r="HLN4" s="73"/>
      <c r="HLP4" s="73"/>
      <c r="HLQ4" s="73"/>
      <c r="HLS4" s="73"/>
      <c r="HLV4" s="73"/>
      <c r="HLY4" s="73"/>
      <c r="HMB4" s="73"/>
      <c r="HMJ4" s="73"/>
      <c r="HML4" s="73"/>
      <c r="HMO4" s="73"/>
      <c r="HMR4" s="73"/>
      <c r="HNA4" s="73"/>
      <c r="HND4" s="73"/>
      <c r="HNI4" s="73"/>
      <c r="HOE4" s="73"/>
      <c r="HOF4" s="73"/>
      <c r="HOG4" s="73"/>
      <c r="HOH4" s="73"/>
      <c r="HOI4" s="73"/>
      <c r="HOJ4" s="73"/>
      <c r="HPB4" s="73"/>
      <c r="HPC4" s="73"/>
      <c r="HPF4" s="73"/>
      <c r="HPI4" s="73"/>
      <c r="HPK4" s="73"/>
      <c r="HPM4" s="73"/>
      <c r="HPP4" s="73"/>
      <c r="HPS4" s="73"/>
      <c r="HPV4" s="73"/>
      <c r="HPY4" s="73"/>
      <c r="HQB4" s="73"/>
      <c r="HQE4" s="73"/>
      <c r="HQH4" s="73"/>
      <c r="HQK4" s="73"/>
      <c r="HQM4" s="73"/>
      <c r="HQZ4" s="73"/>
      <c r="HRA4" s="73"/>
      <c r="HRB4" s="73"/>
      <c r="HRC4" s="73"/>
      <c r="HRD4" s="73"/>
      <c r="HRE4" s="73"/>
      <c r="HRF4" s="73"/>
      <c r="HRG4" s="73"/>
      <c r="HRH4" s="73"/>
      <c r="HRI4" s="73"/>
      <c r="HRJ4" s="73"/>
      <c r="HRK4" s="73"/>
      <c r="HRL4" s="73"/>
      <c r="HRM4" s="73"/>
      <c r="HRN4" s="73"/>
      <c r="HRO4" s="73"/>
      <c r="HRP4" s="73"/>
      <c r="HRQ4" s="73"/>
      <c r="HRR4" s="73"/>
      <c r="HRS4" s="73"/>
      <c r="HRT4" s="73"/>
      <c r="HRU4" s="73"/>
      <c r="HRV4" s="73"/>
      <c r="HRW4" s="73"/>
      <c r="HRX4" s="73"/>
      <c r="HRY4" s="73"/>
      <c r="HSA4" s="73"/>
      <c r="HSB4" s="73"/>
      <c r="HSC4" s="73"/>
      <c r="HSD4" s="73"/>
      <c r="HSE4" s="73"/>
      <c r="HSF4" s="73"/>
      <c r="HSG4" s="73"/>
      <c r="HSH4" s="73"/>
      <c r="HSI4" s="73"/>
      <c r="HSJ4" s="73"/>
      <c r="HSK4" s="73"/>
      <c r="HSL4" s="73"/>
      <c r="HSM4" s="73"/>
      <c r="HSP4" s="73"/>
      <c r="HSS4" s="73"/>
      <c r="HSV4" s="73"/>
      <c r="HSY4" s="73"/>
      <c r="HTB4" s="73"/>
      <c r="HTN4" s="73"/>
      <c r="HTQ4" s="73"/>
      <c r="HTT4" s="73"/>
      <c r="HTW4" s="73"/>
      <c r="HUF4" s="73"/>
      <c r="HUL4" s="73"/>
      <c r="HUO4" s="73"/>
      <c r="HUR4" s="73"/>
      <c r="HUU4" s="73"/>
      <c r="HVA4" s="73"/>
      <c r="HVJ4" s="73"/>
      <c r="HVL4" s="73"/>
      <c r="HVM4" s="73"/>
      <c r="HVO4" s="73"/>
      <c r="HVR4" s="73"/>
      <c r="HVU4" s="73"/>
      <c r="HVX4" s="73"/>
      <c r="HWF4" s="73"/>
      <c r="HWH4" s="73"/>
      <c r="HWK4" s="73"/>
      <c r="HWN4" s="73"/>
      <c r="HWW4" s="73"/>
      <c r="HWZ4" s="73"/>
      <c r="HXE4" s="73"/>
      <c r="HYA4" s="73"/>
      <c r="HYB4" s="73"/>
      <c r="HYC4" s="73"/>
      <c r="HYD4" s="73"/>
      <c r="HYE4" s="73"/>
      <c r="HYF4" s="73"/>
      <c r="HYX4" s="73"/>
      <c r="HYY4" s="73"/>
      <c r="HZB4" s="73"/>
      <c r="HZE4" s="73"/>
      <c r="HZG4" s="73"/>
      <c r="HZI4" s="73"/>
      <c r="HZL4" s="73"/>
      <c r="HZO4" s="73"/>
      <c r="HZR4" s="73"/>
      <c r="HZU4" s="73"/>
      <c r="HZX4" s="73"/>
      <c r="IAA4" s="73"/>
      <c r="IAD4" s="73"/>
      <c r="IAG4" s="73"/>
      <c r="IAI4" s="73"/>
      <c r="IAV4" s="73"/>
      <c r="IAW4" s="73"/>
      <c r="IAX4" s="73"/>
      <c r="IAY4" s="73"/>
      <c r="IAZ4" s="73"/>
      <c r="IBA4" s="73"/>
      <c r="IBB4" s="73"/>
      <c r="IBC4" s="73"/>
      <c r="IBD4" s="73"/>
      <c r="IBE4" s="73"/>
      <c r="IBF4" s="73"/>
      <c r="IBG4" s="73"/>
      <c r="IBH4" s="73"/>
      <c r="IBI4" s="73"/>
      <c r="IBJ4" s="73"/>
      <c r="IBK4" s="73"/>
      <c r="IBL4" s="73"/>
      <c r="IBM4" s="73"/>
      <c r="IBN4" s="73"/>
      <c r="IBO4" s="73"/>
      <c r="IBP4" s="73"/>
      <c r="IBQ4" s="73"/>
      <c r="IBR4" s="73"/>
      <c r="IBS4" s="73"/>
      <c r="IBT4" s="73"/>
      <c r="IBU4" s="73"/>
      <c r="IBW4" s="73"/>
      <c r="IBX4" s="73"/>
      <c r="IBY4" s="73"/>
      <c r="IBZ4" s="73"/>
      <c r="ICA4" s="73"/>
      <c r="ICB4" s="73"/>
      <c r="ICC4" s="73"/>
      <c r="ICD4" s="73"/>
      <c r="ICE4" s="73"/>
      <c r="ICF4" s="73"/>
      <c r="ICG4" s="73"/>
      <c r="ICH4" s="73"/>
      <c r="ICI4" s="73"/>
      <c r="ICL4" s="73"/>
      <c r="ICO4" s="73"/>
      <c r="ICR4" s="73"/>
      <c r="ICU4" s="73"/>
      <c r="ICX4" s="73"/>
      <c r="IDJ4" s="73"/>
      <c r="IDM4" s="73"/>
      <c r="IDP4" s="73"/>
      <c r="IDS4" s="73"/>
      <c r="IEB4" s="73"/>
      <c r="IEH4" s="73"/>
      <c r="IEK4" s="73"/>
      <c r="IEN4" s="73"/>
      <c r="IEQ4" s="73"/>
      <c r="IEW4" s="73"/>
      <c r="IFF4" s="73"/>
      <c r="IFH4" s="73"/>
      <c r="IFI4" s="73"/>
      <c r="IFK4" s="73"/>
      <c r="IFN4" s="73"/>
      <c r="IFQ4" s="73"/>
      <c r="IFT4" s="73"/>
      <c r="IGB4" s="73"/>
      <c r="IGD4" s="73"/>
      <c r="IGG4" s="73"/>
      <c r="IGJ4" s="73"/>
      <c r="IGS4" s="73"/>
      <c r="IGV4" s="73"/>
      <c r="IHA4" s="73"/>
      <c r="IHW4" s="73"/>
      <c r="IHX4" s="73"/>
      <c r="IHY4" s="73"/>
      <c r="IHZ4" s="73"/>
      <c r="IIA4" s="73"/>
      <c r="IIB4" s="73"/>
      <c r="IIT4" s="73"/>
      <c r="IIU4" s="73"/>
      <c r="IIX4" s="73"/>
      <c r="IJA4" s="73"/>
      <c r="IJC4" s="73"/>
      <c r="IJE4" s="73"/>
      <c r="IJH4" s="73"/>
      <c r="IJK4" s="73"/>
      <c r="IJN4" s="73"/>
      <c r="IJQ4" s="73"/>
      <c r="IJT4" s="73"/>
      <c r="IJW4" s="73"/>
      <c r="IJZ4" s="73"/>
      <c r="IKC4" s="73"/>
      <c r="IKE4" s="73"/>
      <c r="IKR4" s="73"/>
      <c r="IKS4" s="73"/>
      <c r="IKT4" s="73"/>
      <c r="IKU4" s="73"/>
      <c r="IKV4" s="73"/>
      <c r="IKW4" s="73"/>
      <c r="IKX4" s="73"/>
      <c r="IKY4" s="73"/>
      <c r="IKZ4" s="73"/>
      <c r="ILA4" s="73"/>
      <c r="ILB4" s="73"/>
      <c r="ILC4" s="73"/>
      <c r="ILD4" s="73"/>
      <c r="ILE4" s="73"/>
      <c r="ILF4" s="73"/>
      <c r="ILG4" s="73"/>
      <c r="ILH4" s="73"/>
      <c r="ILI4" s="73"/>
      <c r="ILJ4" s="73"/>
      <c r="ILK4" s="73"/>
      <c r="ILL4" s="73"/>
      <c r="ILM4" s="73"/>
      <c r="ILN4" s="73"/>
      <c r="ILO4" s="73"/>
      <c r="ILP4" s="73"/>
      <c r="ILQ4" s="73"/>
      <c r="ILS4" s="73"/>
      <c r="ILT4" s="73"/>
      <c r="ILU4" s="73"/>
      <c r="ILV4" s="73"/>
      <c r="ILW4" s="73"/>
      <c r="ILX4" s="73"/>
      <c r="ILY4" s="73"/>
      <c r="ILZ4" s="73"/>
      <c r="IMA4" s="73"/>
      <c r="IMB4" s="73"/>
      <c r="IMC4" s="73"/>
      <c r="IMD4" s="73"/>
      <c r="IME4" s="73"/>
      <c r="IMH4" s="73"/>
      <c r="IMK4" s="73"/>
      <c r="IMN4" s="73"/>
      <c r="IMQ4" s="73"/>
      <c r="IMT4" s="73"/>
      <c r="INF4" s="73"/>
      <c r="INI4" s="73"/>
      <c r="INL4" s="73"/>
      <c r="INO4" s="73"/>
      <c r="INX4" s="73"/>
      <c r="IOD4" s="73"/>
      <c r="IOG4" s="73"/>
      <c r="IOJ4" s="73"/>
      <c r="IOM4" s="73"/>
      <c r="IOS4" s="73"/>
      <c r="IPB4" s="73"/>
      <c r="IPD4" s="73"/>
      <c r="IPE4" s="73"/>
      <c r="IPG4" s="73"/>
      <c r="IPJ4" s="73"/>
      <c r="IPM4" s="73"/>
      <c r="IPP4" s="73"/>
      <c r="IPX4" s="73"/>
      <c r="IPZ4" s="73"/>
      <c r="IQC4" s="73"/>
      <c r="IQF4" s="73"/>
      <c r="IQO4" s="73"/>
      <c r="IQR4" s="73"/>
      <c r="IQW4" s="73"/>
      <c r="IRS4" s="73"/>
      <c r="IRT4" s="73"/>
      <c r="IRU4" s="73"/>
      <c r="IRV4" s="73"/>
      <c r="IRW4" s="73"/>
      <c r="IRX4" s="73"/>
      <c r="ISP4" s="73"/>
      <c r="ISQ4" s="73"/>
      <c r="IST4" s="73"/>
      <c r="ISW4" s="73"/>
      <c r="ISY4" s="73"/>
      <c r="ITA4" s="73"/>
      <c r="ITD4" s="73"/>
      <c r="ITG4" s="73"/>
      <c r="ITJ4" s="73"/>
      <c r="ITM4" s="73"/>
      <c r="ITP4" s="73"/>
      <c r="ITS4" s="73"/>
      <c r="ITV4" s="73"/>
      <c r="ITY4" s="73"/>
      <c r="IUA4" s="73"/>
      <c r="IUN4" s="73"/>
      <c r="IUO4" s="73"/>
      <c r="IUP4" s="73"/>
      <c r="IUQ4" s="73"/>
      <c r="IUR4" s="73"/>
      <c r="IUS4" s="73"/>
      <c r="IUT4" s="73"/>
      <c r="IUU4" s="73"/>
      <c r="IUV4" s="73"/>
      <c r="IUW4" s="73"/>
      <c r="IUX4" s="73"/>
      <c r="IUY4" s="73"/>
      <c r="IUZ4" s="73"/>
      <c r="IVA4" s="73"/>
      <c r="IVB4" s="73"/>
      <c r="IVC4" s="73"/>
      <c r="IVD4" s="73"/>
      <c r="IVE4" s="73"/>
      <c r="IVF4" s="73"/>
      <c r="IVG4" s="73"/>
      <c r="IVH4" s="73"/>
      <c r="IVI4" s="73"/>
      <c r="IVJ4" s="73"/>
      <c r="IVK4" s="73"/>
      <c r="IVL4" s="73"/>
      <c r="IVM4" s="73"/>
      <c r="IVO4" s="73"/>
      <c r="IVP4" s="73"/>
      <c r="IVQ4" s="73"/>
      <c r="IVR4" s="73"/>
      <c r="IVS4" s="73"/>
      <c r="IVT4" s="73"/>
      <c r="IVU4" s="73"/>
      <c r="IVV4" s="73"/>
      <c r="IVW4" s="73"/>
      <c r="IVX4" s="73"/>
      <c r="IVY4" s="73"/>
      <c r="IVZ4" s="73"/>
      <c r="IWA4" s="73"/>
      <c r="IWD4" s="73"/>
      <c r="IWG4" s="73"/>
      <c r="IWJ4" s="73"/>
      <c r="IWM4" s="73"/>
      <c r="IWP4" s="73"/>
      <c r="IXB4" s="73"/>
      <c r="IXE4" s="73"/>
      <c r="IXH4" s="73"/>
      <c r="IXK4" s="73"/>
      <c r="IXT4" s="73"/>
      <c r="IXZ4" s="73"/>
      <c r="IYC4" s="73"/>
      <c r="IYF4" s="73"/>
      <c r="IYI4" s="73"/>
      <c r="IYO4" s="73"/>
      <c r="IYX4" s="73"/>
      <c r="IYZ4" s="73"/>
      <c r="IZA4" s="73"/>
      <c r="IZC4" s="73"/>
      <c r="IZF4" s="73"/>
      <c r="IZI4" s="73"/>
      <c r="IZL4" s="73"/>
      <c r="IZT4" s="73"/>
      <c r="IZV4" s="73"/>
      <c r="IZY4" s="73"/>
      <c r="JAB4" s="73"/>
      <c r="JAK4" s="73"/>
      <c r="JAN4" s="73"/>
      <c r="JAS4" s="73"/>
      <c r="JBO4" s="73"/>
      <c r="JBP4" s="73"/>
      <c r="JBQ4" s="73"/>
      <c r="JBR4" s="73"/>
      <c r="JBS4" s="73"/>
      <c r="JBT4" s="73"/>
      <c r="JCL4" s="73"/>
      <c r="JCM4" s="73"/>
      <c r="JCP4" s="73"/>
      <c r="JCS4" s="73"/>
      <c r="JCU4" s="73"/>
      <c r="JCW4" s="73"/>
      <c r="JCZ4" s="73"/>
      <c r="JDC4" s="73"/>
      <c r="JDF4" s="73"/>
      <c r="JDI4" s="73"/>
      <c r="JDL4" s="73"/>
      <c r="JDO4" s="73"/>
      <c r="JDR4" s="73"/>
      <c r="JDU4" s="73"/>
      <c r="JDW4" s="73"/>
      <c r="JEJ4" s="73"/>
      <c r="JEK4" s="73"/>
      <c r="JEL4" s="73"/>
      <c r="JEM4" s="73"/>
      <c r="JEN4" s="73"/>
      <c r="JEO4" s="73"/>
      <c r="JEP4" s="73"/>
      <c r="JEQ4" s="73"/>
      <c r="JER4" s="73"/>
      <c r="JES4" s="73"/>
      <c r="JET4" s="73"/>
      <c r="JEU4" s="73"/>
      <c r="JEV4" s="73"/>
      <c r="JEW4" s="73"/>
      <c r="JEX4" s="73"/>
      <c r="JEY4" s="73"/>
      <c r="JEZ4" s="73"/>
      <c r="JFA4" s="73"/>
      <c r="JFB4" s="73"/>
      <c r="JFC4" s="73"/>
      <c r="JFD4" s="73"/>
      <c r="JFE4" s="73"/>
      <c r="JFF4" s="73"/>
      <c r="JFG4" s="73"/>
      <c r="JFH4" s="73"/>
      <c r="JFI4" s="73"/>
      <c r="JFK4" s="73"/>
      <c r="JFL4" s="73"/>
      <c r="JFM4" s="73"/>
      <c r="JFN4" s="73"/>
      <c r="JFO4" s="73"/>
      <c r="JFP4" s="73"/>
      <c r="JFQ4" s="73"/>
      <c r="JFR4" s="73"/>
      <c r="JFS4" s="73"/>
      <c r="JFT4" s="73"/>
      <c r="JFU4" s="73"/>
      <c r="JFV4" s="73"/>
      <c r="JFW4" s="73"/>
      <c r="JFZ4" s="73"/>
      <c r="JGC4" s="73"/>
      <c r="JGF4" s="73"/>
      <c r="JGI4" s="73"/>
      <c r="JGL4" s="73"/>
      <c r="JGX4" s="73"/>
      <c r="JHA4" s="73"/>
      <c r="JHD4" s="73"/>
      <c r="JHG4" s="73"/>
      <c r="JHP4" s="73"/>
      <c r="JHV4" s="73"/>
      <c r="JHY4" s="73"/>
      <c r="JIB4" s="73"/>
      <c r="JIE4" s="73"/>
      <c r="JIK4" s="73"/>
      <c r="JIT4" s="73"/>
      <c r="JIV4" s="73"/>
      <c r="JIW4" s="73"/>
      <c r="JIY4" s="73"/>
      <c r="JJB4" s="73"/>
      <c r="JJE4" s="73"/>
      <c r="JJH4" s="73"/>
      <c r="JJP4" s="73"/>
      <c r="JJR4" s="73"/>
      <c r="JJU4" s="73"/>
      <c r="JJX4" s="73"/>
      <c r="JKG4" s="73"/>
      <c r="JKJ4" s="73"/>
      <c r="JKO4" s="73"/>
      <c r="JLK4" s="73"/>
      <c r="JLL4" s="73"/>
      <c r="JLM4" s="73"/>
      <c r="JLN4" s="73"/>
      <c r="JLO4" s="73"/>
      <c r="JLP4" s="73"/>
      <c r="JMH4" s="73"/>
      <c r="JMI4" s="73"/>
      <c r="JML4" s="73"/>
      <c r="JMO4" s="73"/>
      <c r="JMQ4" s="73"/>
      <c r="JMS4" s="73"/>
      <c r="JMV4" s="73"/>
      <c r="JMY4" s="73"/>
      <c r="JNB4" s="73"/>
      <c r="JNE4" s="73"/>
      <c r="JNH4" s="73"/>
      <c r="JNK4" s="73"/>
      <c r="JNN4" s="73"/>
      <c r="JNQ4" s="73"/>
      <c r="JNS4" s="73"/>
      <c r="JOF4" s="73"/>
      <c r="JOG4" s="73"/>
      <c r="JOH4" s="73"/>
      <c r="JOI4" s="73"/>
      <c r="JOJ4" s="73"/>
      <c r="JOK4" s="73"/>
      <c r="JOL4" s="73"/>
      <c r="JOM4" s="73"/>
      <c r="JON4" s="73"/>
      <c r="JOO4" s="73"/>
      <c r="JOP4" s="73"/>
      <c r="JOQ4" s="73"/>
      <c r="JOR4" s="73"/>
      <c r="JOS4" s="73"/>
      <c r="JOT4" s="73"/>
      <c r="JOU4" s="73"/>
      <c r="JOV4" s="73"/>
      <c r="JOW4" s="73"/>
      <c r="JOX4" s="73"/>
      <c r="JOY4" s="73"/>
      <c r="JOZ4" s="73"/>
      <c r="JPA4" s="73"/>
      <c r="JPB4" s="73"/>
      <c r="JPC4" s="73"/>
      <c r="JPD4" s="73"/>
      <c r="JPE4" s="73"/>
      <c r="JPG4" s="73"/>
      <c r="JPH4" s="73"/>
      <c r="JPI4" s="73"/>
      <c r="JPJ4" s="73"/>
      <c r="JPK4" s="73"/>
      <c r="JPL4" s="73"/>
      <c r="JPM4" s="73"/>
      <c r="JPN4" s="73"/>
      <c r="JPO4" s="73"/>
      <c r="JPP4" s="73"/>
      <c r="JPQ4" s="73"/>
      <c r="JPR4" s="73"/>
      <c r="JPS4" s="73"/>
      <c r="JPV4" s="73"/>
      <c r="JPY4" s="73"/>
      <c r="JQB4" s="73"/>
      <c r="JQE4" s="73"/>
      <c r="JQH4" s="73"/>
      <c r="JQT4" s="73"/>
      <c r="JQW4" s="73"/>
      <c r="JQZ4" s="73"/>
      <c r="JRC4" s="73"/>
      <c r="JRL4" s="73"/>
      <c r="JRR4" s="73"/>
      <c r="JRU4" s="73"/>
      <c r="JRX4" s="73"/>
      <c r="JSA4" s="73"/>
      <c r="JSG4" s="73"/>
      <c r="JSP4" s="73"/>
      <c r="JSR4" s="73"/>
      <c r="JSS4" s="73"/>
      <c r="JSU4" s="73"/>
      <c r="JSX4" s="73"/>
      <c r="JTA4" s="73"/>
      <c r="JTD4" s="73"/>
      <c r="JTL4" s="73"/>
      <c r="JTN4" s="73"/>
      <c r="JTQ4" s="73"/>
      <c r="JTT4" s="73"/>
      <c r="JUC4" s="73"/>
      <c r="JUF4" s="73"/>
      <c r="JUK4" s="73"/>
      <c r="JVG4" s="73"/>
      <c r="JVH4" s="73"/>
      <c r="JVI4" s="73"/>
      <c r="JVJ4" s="73"/>
      <c r="JVK4" s="73"/>
      <c r="JVL4" s="73"/>
      <c r="JWD4" s="73"/>
      <c r="JWE4" s="73"/>
      <c r="JWH4" s="73"/>
      <c r="JWK4" s="73"/>
      <c r="JWM4" s="73"/>
      <c r="JWO4" s="73"/>
      <c r="JWR4" s="73"/>
      <c r="JWU4" s="73"/>
      <c r="JWX4" s="73"/>
      <c r="JXA4" s="73"/>
      <c r="JXD4" s="73"/>
      <c r="JXG4" s="73"/>
      <c r="JXJ4" s="73"/>
      <c r="JXM4" s="73"/>
      <c r="JXO4" s="73"/>
      <c r="JYB4" s="73"/>
      <c r="JYC4" s="73"/>
      <c r="JYD4" s="73"/>
      <c r="JYE4" s="73"/>
      <c r="JYF4" s="73"/>
      <c r="JYG4" s="73"/>
      <c r="JYH4" s="73"/>
      <c r="JYI4" s="73"/>
      <c r="JYJ4" s="73"/>
      <c r="JYK4" s="73"/>
      <c r="JYL4" s="73"/>
      <c r="JYM4" s="73"/>
      <c r="JYN4" s="73"/>
      <c r="JYO4" s="73"/>
      <c r="JYP4" s="73"/>
      <c r="JYQ4" s="73"/>
      <c r="JYR4" s="73"/>
      <c r="JYS4" s="73"/>
      <c r="JYT4" s="73"/>
      <c r="JYU4" s="73"/>
      <c r="JYV4" s="73"/>
      <c r="JYW4" s="73"/>
      <c r="JYX4" s="73"/>
      <c r="JYY4" s="73"/>
      <c r="JYZ4" s="73"/>
      <c r="JZA4" s="73"/>
      <c r="JZC4" s="73"/>
      <c r="JZD4" s="73"/>
      <c r="JZE4" s="73"/>
      <c r="JZF4" s="73"/>
      <c r="JZG4" s="73"/>
      <c r="JZH4" s="73"/>
      <c r="JZI4" s="73"/>
      <c r="JZJ4" s="73"/>
      <c r="JZK4" s="73"/>
      <c r="JZL4" s="73"/>
      <c r="JZM4" s="73"/>
      <c r="JZN4" s="73"/>
      <c r="JZO4" s="73"/>
      <c r="JZR4" s="73"/>
      <c r="JZU4" s="73"/>
      <c r="JZX4" s="73"/>
      <c r="KAA4" s="73"/>
      <c r="KAD4" s="73"/>
      <c r="KAP4" s="73"/>
      <c r="KAS4" s="73"/>
      <c r="KAV4" s="73"/>
      <c r="KAY4" s="73"/>
      <c r="KBH4" s="73"/>
      <c r="KBN4" s="73"/>
      <c r="KBQ4" s="73"/>
      <c r="KBT4" s="73"/>
      <c r="KBW4" s="73"/>
      <c r="KCC4" s="73"/>
      <c r="KCL4" s="73"/>
      <c r="KCN4" s="73"/>
      <c r="KCO4" s="73"/>
      <c r="KCQ4" s="73"/>
      <c r="KCT4" s="73"/>
      <c r="KCW4" s="73"/>
      <c r="KCZ4" s="73"/>
      <c r="KDH4" s="73"/>
      <c r="KDJ4" s="73"/>
      <c r="KDM4" s="73"/>
      <c r="KDP4" s="73"/>
      <c r="KDY4" s="73"/>
      <c r="KEB4" s="73"/>
      <c r="KEG4" s="73"/>
      <c r="KFC4" s="73"/>
      <c r="KFD4" s="73"/>
      <c r="KFE4" s="73"/>
      <c r="KFF4" s="73"/>
      <c r="KFG4" s="73"/>
      <c r="KFH4" s="73"/>
      <c r="KFZ4" s="73"/>
      <c r="KGA4" s="73"/>
      <c r="KGD4" s="73"/>
      <c r="KGG4" s="73"/>
      <c r="KGI4" s="73"/>
      <c r="KGK4" s="73"/>
      <c r="KGN4" s="73"/>
      <c r="KGQ4" s="73"/>
      <c r="KGT4" s="73"/>
      <c r="KGW4" s="73"/>
      <c r="KGZ4" s="73"/>
      <c r="KHC4" s="73"/>
      <c r="KHF4" s="73"/>
      <c r="KHI4" s="73"/>
      <c r="KHK4" s="73"/>
      <c r="KHX4" s="73"/>
      <c r="KHY4" s="73"/>
      <c r="KHZ4" s="73"/>
      <c r="KIA4" s="73"/>
      <c r="KIB4" s="73"/>
      <c r="KIC4" s="73"/>
      <c r="KID4" s="73"/>
      <c r="KIE4" s="73"/>
      <c r="KIF4" s="73"/>
      <c r="KIG4" s="73"/>
      <c r="KIH4" s="73"/>
      <c r="KII4" s="73"/>
      <c r="KIJ4" s="73"/>
      <c r="KIK4" s="73"/>
      <c r="KIL4" s="73"/>
      <c r="KIM4" s="73"/>
      <c r="KIN4" s="73"/>
      <c r="KIO4" s="73"/>
      <c r="KIP4" s="73"/>
      <c r="KIQ4" s="73"/>
      <c r="KIR4" s="73"/>
      <c r="KIS4" s="73"/>
      <c r="KIT4" s="73"/>
      <c r="KIU4" s="73"/>
      <c r="KIV4" s="73"/>
      <c r="KIW4" s="73"/>
      <c r="KIY4" s="73"/>
      <c r="KIZ4" s="73"/>
      <c r="KJA4" s="73"/>
      <c r="KJB4" s="73"/>
      <c r="KJC4" s="73"/>
      <c r="KJD4" s="73"/>
      <c r="KJE4" s="73"/>
      <c r="KJF4" s="73"/>
      <c r="KJG4" s="73"/>
      <c r="KJH4" s="73"/>
      <c r="KJI4" s="73"/>
      <c r="KJJ4" s="73"/>
      <c r="KJK4" s="73"/>
      <c r="KJN4" s="73"/>
      <c r="KJQ4" s="73"/>
      <c r="KJT4" s="73"/>
      <c r="KJW4" s="73"/>
      <c r="KJZ4" s="73"/>
      <c r="KKL4" s="73"/>
      <c r="KKO4" s="73"/>
      <c r="KKR4" s="73"/>
      <c r="KKU4" s="73"/>
      <c r="KLD4" s="73"/>
      <c r="KLJ4" s="73"/>
      <c r="KLM4" s="73"/>
      <c r="KLP4" s="73"/>
      <c r="KLS4" s="73"/>
      <c r="KLY4" s="73"/>
      <c r="KMH4" s="73"/>
      <c r="KMJ4" s="73"/>
      <c r="KMK4" s="73"/>
      <c r="KMM4" s="73"/>
      <c r="KMP4" s="73"/>
      <c r="KMS4" s="73"/>
      <c r="KMV4" s="73"/>
      <c r="KND4" s="73"/>
      <c r="KNF4" s="73"/>
      <c r="KNI4" s="73"/>
      <c r="KNL4" s="73"/>
      <c r="KNU4" s="73"/>
      <c r="KNX4" s="73"/>
      <c r="KOC4" s="73"/>
      <c r="KOY4" s="73"/>
      <c r="KOZ4" s="73"/>
      <c r="KPA4" s="73"/>
      <c r="KPB4" s="73"/>
      <c r="KPC4" s="73"/>
      <c r="KPD4" s="73"/>
      <c r="KPV4" s="73"/>
      <c r="KPW4" s="73"/>
      <c r="KPZ4" s="73"/>
      <c r="KQC4" s="73"/>
      <c r="KQE4" s="73"/>
      <c r="KQG4" s="73"/>
      <c r="KQJ4" s="73"/>
      <c r="KQM4" s="73"/>
      <c r="KQP4" s="73"/>
      <c r="KQS4" s="73"/>
      <c r="KQV4" s="73"/>
      <c r="KQY4" s="73"/>
      <c r="KRB4" s="73"/>
      <c r="KRE4" s="73"/>
      <c r="KRG4" s="73"/>
      <c r="KRT4" s="73"/>
      <c r="KRU4" s="73"/>
      <c r="KRV4" s="73"/>
      <c r="KRW4" s="73"/>
      <c r="KRX4" s="73"/>
      <c r="KRY4" s="73"/>
      <c r="KRZ4" s="73"/>
      <c r="KSA4" s="73"/>
      <c r="KSB4" s="73"/>
      <c r="KSC4" s="73"/>
      <c r="KSD4" s="73"/>
      <c r="KSE4" s="73"/>
      <c r="KSF4" s="73"/>
      <c r="KSG4" s="73"/>
      <c r="KSH4" s="73"/>
      <c r="KSI4" s="73"/>
      <c r="KSJ4" s="73"/>
      <c r="KSK4" s="73"/>
      <c r="KSL4" s="73"/>
      <c r="KSM4" s="73"/>
      <c r="KSN4" s="73"/>
      <c r="KSO4" s="73"/>
      <c r="KSP4" s="73"/>
      <c r="KSQ4" s="73"/>
      <c r="KSR4" s="73"/>
      <c r="KSS4" s="73"/>
      <c r="KSU4" s="73"/>
      <c r="KSV4" s="73"/>
      <c r="KSW4" s="73"/>
      <c r="KSX4" s="73"/>
      <c r="KSY4" s="73"/>
      <c r="KSZ4" s="73"/>
      <c r="KTA4" s="73"/>
      <c r="KTB4" s="73"/>
      <c r="KTC4" s="73"/>
      <c r="KTD4" s="73"/>
      <c r="KTE4" s="73"/>
      <c r="KTF4" s="73"/>
      <c r="KTG4" s="73"/>
      <c r="KTJ4" s="73"/>
      <c r="KTM4" s="73"/>
      <c r="KTP4" s="73"/>
      <c r="KTS4" s="73"/>
      <c r="KTV4" s="73"/>
      <c r="KUH4" s="73"/>
      <c r="KUK4" s="73"/>
      <c r="KUN4" s="73"/>
      <c r="KUQ4" s="73"/>
      <c r="KUZ4" s="73"/>
      <c r="KVF4" s="73"/>
      <c r="KVI4" s="73"/>
      <c r="KVL4" s="73"/>
      <c r="KVO4" s="73"/>
      <c r="KVU4" s="73"/>
      <c r="KWD4" s="73"/>
      <c r="KWF4" s="73"/>
      <c r="KWG4" s="73"/>
      <c r="KWI4" s="73"/>
      <c r="KWL4" s="73"/>
      <c r="KWO4" s="73"/>
      <c r="KWR4" s="73"/>
      <c r="KWZ4" s="73"/>
      <c r="KXB4" s="73"/>
      <c r="KXE4" s="73"/>
      <c r="KXH4" s="73"/>
      <c r="KXQ4" s="73"/>
      <c r="KXT4" s="73"/>
      <c r="KXY4" s="73"/>
      <c r="KYU4" s="73"/>
      <c r="KYV4" s="73"/>
      <c r="KYW4" s="73"/>
      <c r="KYX4" s="73"/>
      <c r="KYY4" s="73"/>
      <c r="KYZ4" s="73"/>
      <c r="KZR4" s="73"/>
      <c r="KZS4" s="73"/>
      <c r="KZV4" s="73"/>
      <c r="KZY4" s="73"/>
      <c r="LAA4" s="73"/>
      <c r="LAC4" s="73"/>
      <c r="LAF4" s="73"/>
      <c r="LAI4" s="73"/>
      <c r="LAL4" s="73"/>
      <c r="LAO4" s="73"/>
      <c r="LAR4" s="73"/>
      <c r="LAU4" s="73"/>
      <c r="LAX4" s="73"/>
      <c r="LBA4" s="73"/>
      <c r="LBC4" s="73"/>
      <c r="LBP4" s="73"/>
      <c r="LBQ4" s="73"/>
      <c r="LBR4" s="73"/>
      <c r="LBS4" s="73"/>
      <c r="LBT4" s="73"/>
      <c r="LBU4" s="73"/>
      <c r="LBV4" s="73"/>
      <c r="LBW4" s="73"/>
      <c r="LBX4" s="73"/>
      <c r="LBY4" s="73"/>
      <c r="LBZ4" s="73"/>
      <c r="LCA4" s="73"/>
      <c r="LCB4" s="73"/>
      <c r="LCC4" s="73"/>
      <c r="LCD4" s="73"/>
      <c r="LCE4" s="73"/>
      <c r="LCF4" s="73"/>
      <c r="LCG4" s="73"/>
      <c r="LCH4" s="73"/>
      <c r="LCI4" s="73"/>
      <c r="LCJ4" s="73"/>
      <c r="LCK4" s="73"/>
      <c r="LCL4" s="73"/>
      <c r="LCM4" s="73"/>
      <c r="LCN4" s="73"/>
      <c r="LCO4" s="73"/>
      <c r="LCQ4" s="73"/>
      <c r="LCR4" s="73"/>
      <c r="LCS4" s="73"/>
      <c r="LCT4" s="73"/>
      <c r="LCU4" s="73"/>
      <c r="LCV4" s="73"/>
      <c r="LCW4" s="73"/>
      <c r="LCX4" s="73"/>
      <c r="LCY4" s="73"/>
      <c r="LCZ4" s="73"/>
      <c r="LDA4" s="73"/>
      <c r="LDB4" s="73"/>
      <c r="LDC4" s="73"/>
      <c r="LDF4" s="73"/>
      <c r="LDI4" s="73"/>
      <c r="LDL4" s="73"/>
      <c r="LDO4" s="73"/>
      <c r="LDR4" s="73"/>
      <c r="LED4" s="73"/>
      <c r="LEG4" s="73"/>
      <c r="LEJ4" s="73"/>
      <c r="LEM4" s="73"/>
      <c r="LEV4" s="73"/>
      <c r="LFB4" s="73"/>
      <c r="LFE4" s="73"/>
      <c r="LFH4" s="73"/>
      <c r="LFK4" s="73"/>
      <c r="LFQ4" s="73"/>
      <c r="LFZ4" s="73"/>
      <c r="LGB4" s="73"/>
      <c r="LGC4" s="73"/>
      <c r="LGE4" s="73"/>
      <c r="LGH4" s="73"/>
      <c r="LGK4" s="73"/>
      <c r="LGN4" s="73"/>
      <c r="LGV4" s="73"/>
      <c r="LGX4" s="73"/>
      <c r="LHA4" s="73"/>
      <c r="LHD4" s="73"/>
      <c r="LHM4" s="73"/>
      <c r="LHP4" s="73"/>
      <c r="LHU4" s="73"/>
      <c r="LIQ4" s="73"/>
      <c r="LIR4" s="73"/>
      <c r="LIS4" s="73"/>
      <c r="LIT4" s="73"/>
      <c r="LIU4" s="73"/>
      <c r="LIV4" s="73"/>
      <c r="LJN4" s="73"/>
      <c r="LJO4" s="73"/>
      <c r="LJR4" s="73"/>
      <c r="LJU4" s="73"/>
      <c r="LJW4" s="73"/>
      <c r="LJY4" s="73"/>
      <c r="LKB4" s="73"/>
      <c r="LKE4" s="73"/>
      <c r="LKH4" s="73"/>
      <c r="LKK4" s="73"/>
      <c r="LKN4" s="73"/>
      <c r="LKQ4" s="73"/>
      <c r="LKT4" s="73"/>
      <c r="LKW4" s="73"/>
      <c r="LKY4" s="73"/>
      <c r="LLL4" s="73"/>
      <c r="LLM4" s="73"/>
      <c r="LLN4" s="73"/>
      <c r="LLO4" s="73"/>
      <c r="LLP4" s="73"/>
      <c r="LLQ4" s="73"/>
      <c r="LLR4" s="73"/>
      <c r="LLS4" s="73"/>
      <c r="LLT4" s="73"/>
      <c r="LLU4" s="73"/>
      <c r="LLV4" s="73"/>
      <c r="LLW4" s="73"/>
      <c r="LLX4" s="73"/>
      <c r="LLY4" s="73"/>
      <c r="LLZ4" s="73"/>
      <c r="LMA4" s="73"/>
      <c r="LMB4" s="73"/>
      <c r="LMC4" s="73"/>
      <c r="LMD4" s="73"/>
      <c r="LME4" s="73"/>
      <c r="LMF4" s="73"/>
      <c r="LMG4" s="73"/>
      <c r="LMH4" s="73"/>
      <c r="LMI4" s="73"/>
      <c r="LMJ4" s="73"/>
      <c r="LMK4" s="73"/>
      <c r="LMM4" s="73"/>
      <c r="LMN4" s="73"/>
      <c r="LMO4" s="73"/>
      <c r="LMP4" s="73"/>
      <c r="LMQ4" s="73"/>
      <c r="LMR4" s="73"/>
      <c r="LMS4" s="73"/>
      <c r="LMT4" s="73"/>
      <c r="LMU4" s="73"/>
      <c r="LMV4" s="73"/>
      <c r="LMW4" s="73"/>
      <c r="LMX4" s="73"/>
      <c r="LMY4" s="73"/>
      <c r="LNB4" s="73"/>
      <c r="LNE4" s="73"/>
      <c r="LNH4" s="73"/>
      <c r="LNK4" s="73"/>
      <c r="LNN4" s="73"/>
      <c r="LNZ4" s="73"/>
      <c r="LOC4" s="73"/>
      <c r="LOF4" s="73"/>
      <c r="LOI4" s="73"/>
      <c r="LOR4" s="73"/>
      <c r="LOX4" s="73"/>
      <c r="LPA4" s="73"/>
      <c r="LPD4" s="73"/>
      <c r="LPG4" s="73"/>
      <c r="LPM4" s="73"/>
      <c r="LPV4" s="73"/>
      <c r="LPX4" s="73"/>
      <c r="LPY4" s="73"/>
      <c r="LQA4" s="73"/>
      <c r="LQD4" s="73"/>
      <c r="LQG4" s="73"/>
      <c r="LQJ4" s="73"/>
      <c r="LQR4" s="73"/>
      <c r="LQT4" s="73"/>
      <c r="LQW4" s="73"/>
      <c r="LQZ4" s="73"/>
      <c r="LRI4" s="73"/>
      <c r="LRL4" s="73"/>
      <c r="LRQ4" s="73"/>
      <c r="LSM4" s="73"/>
      <c r="LSN4" s="73"/>
      <c r="LSO4" s="73"/>
      <c r="LSP4" s="73"/>
      <c r="LSQ4" s="73"/>
      <c r="LSR4" s="73"/>
      <c r="LTJ4" s="73"/>
      <c r="LTK4" s="73"/>
      <c r="LTN4" s="73"/>
      <c r="LTQ4" s="73"/>
      <c r="LTS4" s="73"/>
      <c r="LTU4" s="73"/>
      <c r="LTX4" s="73"/>
      <c r="LUA4" s="73"/>
      <c r="LUD4" s="73"/>
      <c r="LUG4" s="73"/>
      <c r="LUJ4" s="73"/>
      <c r="LUM4" s="73"/>
      <c r="LUP4" s="73"/>
      <c r="LUS4" s="73"/>
      <c r="LUU4" s="73"/>
      <c r="LVH4" s="73"/>
      <c r="LVI4" s="73"/>
      <c r="LVJ4" s="73"/>
      <c r="LVK4" s="73"/>
      <c r="LVL4" s="73"/>
      <c r="LVM4" s="73"/>
      <c r="LVN4" s="73"/>
      <c r="LVO4" s="73"/>
      <c r="LVP4" s="73"/>
      <c r="LVQ4" s="73"/>
      <c r="LVR4" s="73"/>
      <c r="LVS4" s="73"/>
      <c r="LVT4" s="73"/>
      <c r="LVU4" s="73"/>
      <c r="LVV4" s="73"/>
      <c r="LVW4" s="73"/>
      <c r="LVX4" s="73"/>
      <c r="LVY4" s="73"/>
      <c r="LVZ4" s="73"/>
      <c r="LWA4" s="73"/>
      <c r="LWB4" s="73"/>
      <c r="LWC4" s="73"/>
      <c r="LWD4" s="73"/>
      <c r="LWE4" s="73"/>
      <c r="LWF4" s="73"/>
      <c r="LWG4" s="73"/>
      <c r="LWI4" s="73"/>
      <c r="LWJ4" s="73"/>
      <c r="LWK4" s="73"/>
      <c r="LWL4" s="73"/>
      <c r="LWM4" s="73"/>
      <c r="LWN4" s="73"/>
      <c r="LWO4" s="73"/>
      <c r="LWP4" s="73"/>
      <c r="LWQ4" s="73"/>
      <c r="LWR4" s="73"/>
      <c r="LWS4" s="73"/>
      <c r="LWT4" s="73"/>
      <c r="LWU4" s="73"/>
      <c r="LWX4" s="73"/>
      <c r="LXA4" s="73"/>
      <c r="LXD4" s="73"/>
      <c r="LXG4" s="73"/>
      <c r="LXJ4" s="73"/>
      <c r="LXV4" s="73"/>
      <c r="LXY4" s="73"/>
      <c r="LYB4" s="73"/>
      <c r="LYE4" s="73"/>
      <c r="LYN4" s="73"/>
      <c r="LYT4" s="73"/>
      <c r="LYW4" s="73"/>
      <c r="LYZ4" s="73"/>
      <c r="LZC4" s="73"/>
      <c r="LZI4" s="73"/>
      <c r="LZR4" s="73"/>
      <c r="LZT4" s="73"/>
      <c r="LZU4" s="73"/>
      <c r="LZW4" s="73"/>
      <c r="LZZ4" s="73"/>
      <c r="MAC4" s="73"/>
      <c r="MAF4" s="73"/>
      <c r="MAN4" s="73"/>
      <c r="MAP4" s="73"/>
      <c r="MAS4" s="73"/>
      <c r="MAV4" s="73"/>
      <c r="MBE4" s="73"/>
      <c r="MBH4" s="73"/>
      <c r="MBM4" s="73"/>
      <c r="MCI4" s="73"/>
      <c r="MCJ4" s="73"/>
      <c r="MCK4" s="73"/>
      <c r="MCL4" s="73"/>
      <c r="MCM4" s="73"/>
      <c r="MCN4" s="73"/>
      <c r="MDF4" s="73"/>
      <c r="MDG4" s="73"/>
      <c r="MDJ4" s="73"/>
      <c r="MDM4" s="73"/>
      <c r="MDO4" s="73"/>
      <c r="MDQ4" s="73"/>
      <c r="MDT4" s="73"/>
      <c r="MDW4" s="73"/>
      <c r="MDZ4" s="73"/>
      <c r="MEC4" s="73"/>
      <c r="MEF4" s="73"/>
      <c r="MEI4" s="73"/>
      <c r="MEL4" s="73"/>
      <c r="MEO4" s="73"/>
      <c r="MEQ4" s="73"/>
      <c r="MFD4" s="73"/>
      <c r="MFE4" s="73"/>
      <c r="MFF4" s="73"/>
      <c r="MFG4" s="73"/>
      <c r="MFH4" s="73"/>
      <c r="MFI4" s="73"/>
      <c r="MFJ4" s="73"/>
      <c r="MFK4" s="73"/>
      <c r="MFL4" s="73"/>
      <c r="MFM4" s="73"/>
      <c r="MFN4" s="73"/>
      <c r="MFO4" s="73"/>
      <c r="MFP4" s="73"/>
      <c r="MFQ4" s="73"/>
      <c r="MFR4" s="73"/>
      <c r="MFS4" s="73"/>
      <c r="MFT4" s="73"/>
      <c r="MFU4" s="73"/>
      <c r="MFV4" s="73"/>
      <c r="MFW4" s="73"/>
      <c r="MFX4" s="73"/>
      <c r="MFY4" s="73"/>
      <c r="MFZ4" s="73"/>
      <c r="MGA4" s="73"/>
      <c r="MGB4" s="73"/>
      <c r="MGC4" s="73"/>
      <c r="MGE4" s="73"/>
      <c r="MGF4" s="73"/>
      <c r="MGG4" s="73"/>
      <c r="MGH4" s="73"/>
      <c r="MGI4" s="73"/>
      <c r="MGJ4" s="73"/>
      <c r="MGK4" s="73"/>
      <c r="MGL4" s="73"/>
      <c r="MGM4" s="73"/>
      <c r="MGN4" s="73"/>
      <c r="MGO4" s="73"/>
      <c r="MGP4" s="73"/>
      <c r="MGQ4" s="73"/>
      <c r="MGT4" s="73"/>
      <c r="MGW4" s="73"/>
      <c r="MGZ4" s="73"/>
      <c r="MHC4" s="73"/>
      <c r="MHF4" s="73"/>
      <c r="MHR4" s="73"/>
      <c r="MHU4" s="73"/>
      <c r="MHX4" s="73"/>
      <c r="MIA4" s="73"/>
      <c r="MIJ4" s="73"/>
      <c r="MIP4" s="73"/>
      <c r="MIS4" s="73"/>
      <c r="MIV4" s="73"/>
      <c r="MIY4" s="73"/>
      <c r="MJE4" s="73"/>
      <c r="MJN4" s="73"/>
      <c r="MJP4" s="73"/>
      <c r="MJQ4" s="73"/>
      <c r="MJS4" s="73"/>
      <c r="MJV4" s="73"/>
      <c r="MJY4" s="73"/>
      <c r="MKB4" s="73"/>
      <c r="MKJ4" s="73"/>
      <c r="MKL4" s="73"/>
      <c r="MKO4" s="73"/>
      <c r="MKR4" s="73"/>
      <c r="MLA4" s="73"/>
      <c r="MLD4" s="73"/>
      <c r="MLI4" s="73"/>
      <c r="MME4" s="73"/>
      <c r="MMF4" s="73"/>
      <c r="MMG4" s="73"/>
      <c r="MMH4" s="73"/>
      <c r="MMI4" s="73"/>
      <c r="MMJ4" s="73"/>
      <c r="MNB4" s="73"/>
      <c r="MNC4" s="73"/>
      <c r="MNF4" s="73"/>
      <c r="MNI4" s="73"/>
      <c r="MNK4" s="73"/>
      <c r="MNM4" s="73"/>
      <c r="MNP4" s="73"/>
      <c r="MNS4" s="73"/>
      <c r="MNV4" s="73"/>
      <c r="MNY4" s="73"/>
      <c r="MOB4" s="73"/>
      <c r="MOE4" s="73"/>
      <c r="MOH4" s="73"/>
      <c r="MOK4" s="73"/>
      <c r="MOM4" s="73"/>
      <c r="MOZ4" s="73"/>
      <c r="MPA4" s="73"/>
      <c r="MPB4" s="73"/>
      <c r="MPC4" s="73"/>
      <c r="MPD4" s="73"/>
      <c r="MPE4" s="73"/>
      <c r="MPF4" s="73"/>
      <c r="MPG4" s="73"/>
      <c r="MPH4" s="73"/>
      <c r="MPI4" s="73"/>
      <c r="MPJ4" s="73"/>
      <c r="MPK4" s="73"/>
      <c r="MPL4" s="73"/>
      <c r="MPM4" s="73"/>
      <c r="MPN4" s="73"/>
      <c r="MPO4" s="73"/>
      <c r="MPP4" s="73"/>
      <c r="MPQ4" s="73"/>
      <c r="MPR4" s="73"/>
      <c r="MPS4" s="73"/>
      <c r="MPT4" s="73"/>
      <c r="MPU4" s="73"/>
      <c r="MPV4" s="73"/>
      <c r="MPW4" s="73"/>
      <c r="MPX4" s="73"/>
      <c r="MPY4" s="73"/>
      <c r="MQA4" s="73"/>
      <c r="MQB4" s="73"/>
      <c r="MQC4" s="73"/>
      <c r="MQD4" s="73"/>
      <c r="MQE4" s="73"/>
      <c r="MQF4" s="73"/>
      <c r="MQG4" s="73"/>
      <c r="MQH4" s="73"/>
      <c r="MQI4" s="73"/>
      <c r="MQJ4" s="73"/>
      <c r="MQK4" s="73"/>
      <c r="MQL4" s="73"/>
      <c r="MQM4" s="73"/>
      <c r="MQP4" s="73"/>
      <c r="MQS4" s="73"/>
      <c r="MQV4" s="73"/>
      <c r="MQY4" s="73"/>
      <c r="MRB4" s="73"/>
      <c r="MRN4" s="73"/>
      <c r="MRQ4" s="73"/>
      <c r="MRT4" s="73"/>
      <c r="MRW4" s="73"/>
      <c r="MSF4" s="73"/>
      <c r="MSL4" s="73"/>
      <c r="MSO4" s="73"/>
      <c r="MSR4" s="73"/>
      <c r="MSU4" s="73"/>
      <c r="MTA4" s="73"/>
      <c r="MTJ4" s="73"/>
      <c r="MTL4" s="73"/>
      <c r="MTM4" s="73"/>
      <c r="MTO4" s="73"/>
      <c r="MTR4" s="73"/>
      <c r="MTU4" s="73"/>
      <c r="MTX4" s="73"/>
      <c r="MUF4" s="73"/>
      <c r="MUH4" s="73"/>
      <c r="MUK4" s="73"/>
      <c r="MUN4" s="73"/>
      <c r="MUW4" s="73"/>
      <c r="MUZ4" s="73"/>
      <c r="MVE4" s="73"/>
      <c r="MWA4" s="73"/>
      <c r="MWB4" s="73"/>
      <c r="MWC4" s="73"/>
      <c r="MWD4" s="73"/>
      <c r="MWE4" s="73"/>
      <c r="MWF4" s="73"/>
      <c r="MWX4" s="73"/>
      <c r="MWY4" s="73"/>
      <c r="MXB4" s="73"/>
      <c r="MXE4" s="73"/>
      <c r="MXG4" s="73"/>
      <c r="MXI4" s="73"/>
      <c r="MXL4" s="73"/>
      <c r="MXO4" s="73"/>
      <c r="MXR4" s="73"/>
      <c r="MXU4" s="73"/>
      <c r="MXX4" s="73"/>
      <c r="MYA4" s="73"/>
      <c r="MYD4" s="73"/>
      <c r="MYG4" s="73"/>
      <c r="MYI4" s="73"/>
      <c r="MYV4" s="73"/>
      <c r="MYW4" s="73"/>
      <c r="MYX4" s="73"/>
      <c r="MYY4" s="73"/>
      <c r="MYZ4" s="73"/>
      <c r="MZA4" s="73"/>
      <c r="MZB4" s="73"/>
      <c r="MZC4" s="73"/>
      <c r="MZD4" s="73"/>
      <c r="MZE4" s="73"/>
      <c r="MZF4" s="73"/>
      <c r="MZG4" s="73"/>
      <c r="MZH4" s="73"/>
      <c r="MZI4" s="73"/>
      <c r="MZJ4" s="73"/>
      <c r="MZK4" s="73"/>
      <c r="MZL4" s="73"/>
      <c r="MZM4" s="73"/>
      <c r="MZN4" s="73"/>
      <c r="MZO4" s="73"/>
      <c r="MZP4" s="73"/>
      <c r="MZQ4" s="73"/>
      <c r="MZR4" s="73"/>
      <c r="MZS4" s="73"/>
      <c r="MZT4" s="73"/>
      <c r="MZU4" s="73"/>
      <c r="MZW4" s="73"/>
      <c r="MZX4" s="73"/>
      <c r="MZY4" s="73"/>
      <c r="MZZ4" s="73"/>
      <c r="NAA4" s="73"/>
      <c r="NAB4" s="73"/>
      <c r="NAC4" s="73"/>
      <c r="NAD4" s="73"/>
      <c r="NAE4" s="73"/>
      <c r="NAF4" s="73"/>
      <c r="NAG4" s="73"/>
      <c r="NAH4" s="73"/>
      <c r="NAI4" s="73"/>
      <c r="NAL4" s="73"/>
      <c r="NAO4" s="73"/>
      <c r="NAR4" s="73"/>
      <c r="NAU4" s="73"/>
      <c r="NAX4" s="73"/>
      <c r="NBJ4" s="73"/>
      <c r="NBM4" s="73"/>
      <c r="NBP4" s="73"/>
      <c r="NBS4" s="73"/>
      <c r="NCB4" s="73"/>
      <c r="NCH4" s="73"/>
      <c r="NCK4" s="73"/>
      <c r="NCN4" s="73"/>
      <c r="NCQ4" s="73"/>
      <c r="NCW4" s="73"/>
      <c r="NDF4" s="73"/>
      <c r="NDH4" s="73"/>
      <c r="NDI4" s="73"/>
      <c r="NDK4" s="73"/>
      <c r="NDN4" s="73"/>
      <c r="NDQ4" s="73"/>
      <c r="NDT4" s="73"/>
      <c r="NEB4" s="73"/>
      <c r="NED4" s="73"/>
      <c r="NEG4" s="73"/>
      <c r="NEJ4" s="73"/>
      <c r="NES4" s="73"/>
      <c r="NEV4" s="73"/>
      <c r="NFA4" s="73"/>
      <c r="NFW4" s="73"/>
      <c r="NFX4" s="73"/>
      <c r="NFY4" s="73"/>
      <c r="NFZ4" s="73"/>
      <c r="NGA4" s="73"/>
      <c r="NGB4" s="73"/>
      <c r="NGT4" s="73"/>
      <c r="NGU4" s="73"/>
      <c r="NGX4" s="73"/>
      <c r="NHA4" s="73"/>
      <c r="NHC4" s="73"/>
      <c r="NHE4" s="73"/>
      <c r="NHH4" s="73"/>
      <c r="NHK4" s="73"/>
      <c r="NHN4" s="73"/>
      <c r="NHQ4" s="73"/>
      <c r="NHT4" s="73"/>
      <c r="NHW4" s="73"/>
      <c r="NHZ4" s="73"/>
      <c r="NIC4" s="73"/>
      <c r="NIE4" s="73"/>
      <c r="NIR4" s="73"/>
      <c r="NIS4" s="73"/>
      <c r="NIT4" s="73"/>
      <c r="NIU4" s="73"/>
      <c r="NIV4" s="73"/>
      <c r="NIW4" s="73"/>
      <c r="NIX4" s="73"/>
      <c r="NIY4" s="73"/>
      <c r="NIZ4" s="73"/>
      <c r="NJA4" s="73"/>
      <c r="NJB4" s="73"/>
      <c r="NJC4" s="73"/>
      <c r="NJD4" s="73"/>
      <c r="NJE4" s="73"/>
      <c r="NJF4" s="73"/>
      <c r="NJG4" s="73"/>
      <c r="NJH4" s="73"/>
      <c r="NJI4" s="73"/>
      <c r="NJJ4" s="73"/>
      <c r="NJK4" s="73"/>
      <c r="NJL4" s="73"/>
      <c r="NJM4" s="73"/>
      <c r="NJN4" s="73"/>
      <c r="NJO4" s="73"/>
      <c r="NJP4" s="73"/>
      <c r="NJQ4" s="73"/>
      <c r="NJS4" s="73"/>
      <c r="NJT4" s="73"/>
      <c r="NJU4" s="73"/>
      <c r="NJV4" s="73"/>
      <c r="NJW4" s="73"/>
      <c r="NJX4" s="73"/>
      <c r="NJY4" s="73"/>
      <c r="NJZ4" s="73"/>
      <c r="NKA4" s="73"/>
      <c r="NKB4" s="73"/>
      <c r="NKC4" s="73"/>
      <c r="NKD4" s="73"/>
      <c r="NKE4" s="73"/>
      <c r="NKH4" s="73"/>
      <c r="NKK4" s="73"/>
      <c r="NKN4" s="73"/>
      <c r="NKQ4" s="73"/>
      <c r="NKT4" s="73"/>
      <c r="NLF4" s="73"/>
      <c r="NLI4" s="73"/>
      <c r="NLL4" s="73"/>
      <c r="NLO4" s="73"/>
      <c r="NLX4" s="73"/>
      <c r="NMD4" s="73"/>
      <c r="NMG4" s="73"/>
      <c r="NMJ4" s="73"/>
      <c r="NMM4" s="73"/>
      <c r="NMS4" s="73"/>
      <c r="NNB4" s="73"/>
      <c r="NND4" s="73"/>
      <c r="NNE4" s="73"/>
      <c r="NNG4" s="73"/>
      <c r="NNJ4" s="73"/>
      <c r="NNM4" s="73"/>
      <c r="NNP4" s="73"/>
      <c r="NNX4" s="73"/>
      <c r="NNZ4" s="73"/>
      <c r="NOC4" s="73"/>
      <c r="NOF4" s="73"/>
      <c r="NOO4" s="73"/>
      <c r="NOR4" s="73"/>
      <c r="NOW4" s="73"/>
      <c r="NPS4" s="73"/>
      <c r="NPT4" s="73"/>
      <c r="NPU4" s="73"/>
      <c r="NPV4" s="73"/>
      <c r="NPW4" s="73"/>
      <c r="NPX4" s="73"/>
      <c r="NQP4" s="73"/>
      <c r="NQQ4" s="73"/>
      <c r="NQT4" s="73"/>
      <c r="NQW4" s="73"/>
      <c r="NQY4" s="73"/>
      <c r="NRA4" s="73"/>
      <c r="NRD4" s="73"/>
      <c r="NRG4" s="73"/>
      <c r="NRJ4" s="73"/>
      <c r="NRM4" s="73"/>
      <c r="NRP4" s="73"/>
      <c r="NRS4" s="73"/>
      <c r="NRV4" s="73"/>
      <c r="NRY4" s="73"/>
      <c r="NSA4" s="73"/>
      <c r="NSN4" s="73"/>
      <c r="NSO4" s="73"/>
      <c r="NSP4" s="73"/>
      <c r="NSQ4" s="73"/>
      <c r="NSR4" s="73"/>
      <c r="NSS4" s="73"/>
      <c r="NST4" s="73"/>
      <c r="NSU4" s="73"/>
      <c r="NSV4" s="73"/>
      <c r="NSW4" s="73"/>
      <c r="NSX4" s="73"/>
      <c r="NSY4" s="73"/>
      <c r="NSZ4" s="73"/>
      <c r="NTA4" s="73"/>
      <c r="NTB4" s="73"/>
      <c r="NTC4" s="73"/>
      <c r="NTD4" s="73"/>
      <c r="NTE4" s="73"/>
      <c r="NTF4" s="73"/>
      <c r="NTG4" s="73"/>
      <c r="NTH4" s="73"/>
      <c r="NTI4" s="73"/>
      <c r="NTJ4" s="73"/>
      <c r="NTK4" s="73"/>
      <c r="NTL4" s="73"/>
      <c r="NTM4" s="73"/>
      <c r="NTO4" s="73"/>
      <c r="NTP4" s="73"/>
      <c r="NTQ4" s="73"/>
      <c r="NTR4" s="73"/>
      <c r="NTS4" s="73"/>
      <c r="NTT4" s="73"/>
      <c r="NTU4" s="73"/>
      <c r="NTV4" s="73"/>
      <c r="NTW4" s="73"/>
      <c r="NTX4" s="73"/>
      <c r="NTY4" s="73"/>
      <c r="NTZ4" s="73"/>
      <c r="NUA4" s="73"/>
      <c r="NUD4" s="73"/>
      <c r="NUG4" s="73"/>
      <c r="NUJ4" s="73"/>
      <c r="NUM4" s="73"/>
      <c r="NUP4" s="73"/>
      <c r="NVB4" s="73"/>
      <c r="NVE4" s="73"/>
      <c r="NVH4" s="73"/>
      <c r="NVK4" s="73"/>
      <c r="NVT4" s="73"/>
      <c r="NVZ4" s="73"/>
      <c r="NWC4" s="73"/>
      <c r="NWF4" s="73"/>
      <c r="NWI4" s="73"/>
      <c r="NWO4" s="73"/>
      <c r="NWX4" s="73"/>
      <c r="NWZ4" s="73"/>
      <c r="NXA4" s="73"/>
      <c r="NXC4" s="73"/>
      <c r="NXF4" s="73"/>
      <c r="NXI4" s="73"/>
      <c r="NXL4" s="73"/>
      <c r="NXT4" s="73"/>
      <c r="NXV4" s="73"/>
      <c r="NXY4" s="73"/>
      <c r="NYB4" s="73"/>
      <c r="NYK4" s="73"/>
      <c r="NYN4" s="73"/>
      <c r="NYS4" s="73"/>
      <c r="NZO4" s="73"/>
      <c r="NZP4" s="73"/>
      <c r="NZQ4" s="73"/>
      <c r="NZR4" s="73"/>
      <c r="NZS4" s="73"/>
      <c r="NZT4" s="73"/>
      <c r="OAL4" s="73"/>
      <c r="OAM4" s="73"/>
      <c r="OAP4" s="73"/>
      <c r="OAS4" s="73"/>
      <c r="OAU4" s="73"/>
      <c r="OAW4" s="73"/>
      <c r="OAZ4" s="73"/>
      <c r="OBC4" s="73"/>
      <c r="OBF4" s="73"/>
      <c r="OBI4" s="73"/>
      <c r="OBL4" s="73"/>
      <c r="OBO4" s="73"/>
      <c r="OBR4" s="73"/>
      <c r="OBU4" s="73"/>
      <c r="OBW4" s="73"/>
      <c r="OCJ4" s="73"/>
      <c r="OCK4" s="73"/>
      <c r="OCL4" s="73"/>
      <c r="OCM4" s="73"/>
      <c r="OCN4" s="73"/>
      <c r="OCO4" s="73"/>
      <c r="OCP4" s="73"/>
      <c r="OCQ4" s="73"/>
      <c r="OCR4" s="73"/>
      <c r="OCS4" s="73"/>
      <c r="OCT4" s="73"/>
      <c r="OCU4" s="73"/>
      <c r="OCV4" s="73"/>
      <c r="OCW4" s="73"/>
      <c r="OCX4" s="73"/>
      <c r="OCY4" s="73"/>
      <c r="OCZ4" s="73"/>
      <c r="ODA4" s="73"/>
      <c r="ODB4" s="73"/>
      <c r="ODC4" s="73"/>
      <c r="ODD4" s="73"/>
      <c r="ODE4" s="73"/>
      <c r="ODF4" s="73"/>
      <c r="ODG4" s="73"/>
      <c r="ODH4" s="73"/>
      <c r="ODI4" s="73"/>
      <c r="ODK4" s="73"/>
      <c r="ODL4" s="73"/>
      <c r="ODM4" s="73"/>
      <c r="ODN4" s="73"/>
      <c r="ODO4" s="73"/>
      <c r="ODP4" s="73"/>
      <c r="ODQ4" s="73"/>
      <c r="ODR4" s="73"/>
      <c r="ODS4" s="73"/>
      <c r="ODT4" s="73"/>
      <c r="ODU4" s="73"/>
      <c r="ODV4" s="73"/>
      <c r="ODW4" s="73"/>
      <c r="ODZ4" s="73"/>
      <c r="OEC4" s="73"/>
      <c r="OEF4" s="73"/>
      <c r="OEI4" s="73"/>
      <c r="OEL4" s="73"/>
      <c r="OEX4" s="73"/>
      <c r="OFA4" s="73"/>
      <c r="OFD4" s="73"/>
      <c r="OFG4" s="73"/>
      <c r="OFP4" s="73"/>
      <c r="OFV4" s="73"/>
      <c r="OFY4" s="73"/>
      <c r="OGB4" s="73"/>
      <c r="OGE4" s="73"/>
      <c r="OGK4" s="73"/>
      <c r="OGT4" s="73"/>
      <c r="OGV4" s="73"/>
      <c r="OGW4" s="73"/>
      <c r="OGY4" s="73"/>
      <c r="OHB4" s="73"/>
      <c r="OHE4" s="73"/>
      <c r="OHH4" s="73"/>
      <c r="OHP4" s="73"/>
      <c r="OHR4" s="73"/>
      <c r="OHU4" s="73"/>
      <c r="OHX4" s="73"/>
      <c r="OIG4" s="73"/>
      <c r="OIJ4" s="73"/>
      <c r="OIO4" s="73"/>
      <c r="OJK4" s="73"/>
      <c r="OJL4" s="73"/>
      <c r="OJM4" s="73"/>
      <c r="OJN4" s="73"/>
      <c r="OJO4" s="73"/>
      <c r="OJP4" s="73"/>
      <c r="OKH4" s="73"/>
      <c r="OKI4" s="73"/>
      <c r="OKL4" s="73"/>
      <c r="OKO4" s="73"/>
      <c r="OKQ4" s="73"/>
      <c r="OKS4" s="73"/>
      <c r="OKV4" s="73"/>
      <c r="OKY4" s="73"/>
      <c r="OLB4" s="73"/>
      <c r="OLE4" s="73"/>
      <c r="OLH4" s="73"/>
      <c r="OLK4" s="73"/>
      <c r="OLN4" s="73"/>
      <c r="OLQ4" s="73"/>
      <c r="OLS4" s="73"/>
      <c r="OMF4" s="73"/>
      <c r="OMG4" s="73"/>
      <c r="OMH4" s="73"/>
      <c r="OMI4" s="73"/>
      <c r="OMJ4" s="73"/>
      <c r="OMK4" s="73"/>
      <c r="OML4" s="73"/>
      <c r="OMM4" s="73"/>
      <c r="OMN4" s="73"/>
      <c r="OMO4" s="73"/>
      <c r="OMP4" s="73"/>
      <c r="OMQ4" s="73"/>
      <c r="OMR4" s="73"/>
      <c r="OMS4" s="73"/>
      <c r="OMT4" s="73"/>
      <c r="OMU4" s="73"/>
      <c r="OMV4" s="73"/>
      <c r="OMW4" s="73"/>
      <c r="OMX4" s="73"/>
      <c r="OMY4" s="73"/>
      <c r="OMZ4" s="73"/>
      <c r="ONA4" s="73"/>
      <c r="ONB4" s="73"/>
      <c r="ONC4" s="73"/>
      <c r="OND4" s="73"/>
      <c r="ONE4" s="73"/>
      <c r="ONG4" s="73"/>
      <c r="ONH4" s="73"/>
      <c r="ONI4" s="73"/>
      <c r="ONJ4" s="73"/>
      <c r="ONK4" s="73"/>
      <c r="ONL4" s="73"/>
      <c r="ONM4" s="73"/>
      <c r="ONN4" s="73"/>
      <c r="ONO4" s="73"/>
      <c r="ONP4" s="73"/>
      <c r="ONQ4" s="73"/>
      <c r="ONR4" s="73"/>
      <c r="ONS4" s="73"/>
      <c r="ONV4" s="73"/>
      <c r="ONY4" s="73"/>
      <c r="OOB4" s="73"/>
      <c r="OOE4" s="73"/>
      <c r="OOH4" s="73"/>
      <c r="OOT4" s="73"/>
      <c r="OOW4" s="73"/>
      <c r="OOZ4" s="73"/>
      <c r="OPC4" s="73"/>
      <c r="OPL4" s="73"/>
      <c r="OPR4" s="73"/>
      <c r="OPU4" s="73"/>
      <c r="OPX4" s="73"/>
      <c r="OQA4" s="73"/>
      <c r="OQG4" s="73"/>
      <c r="OQP4" s="73"/>
      <c r="OQR4" s="73"/>
      <c r="OQS4" s="73"/>
      <c r="OQU4" s="73"/>
      <c r="OQX4" s="73"/>
      <c r="ORA4" s="73"/>
      <c r="ORD4" s="73"/>
      <c r="ORL4" s="73"/>
      <c r="ORN4" s="73"/>
      <c r="ORQ4" s="73"/>
      <c r="ORT4" s="73"/>
      <c r="OSC4" s="73"/>
      <c r="OSF4" s="73"/>
      <c r="OSK4" s="73"/>
      <c r="OTG4" s="73"/>
      <c r="OTH4" s="73"/>
      <c r="OTI4" s="73"/>
      <c r="OTJ4" s="73"/>
      <c r="OTK4" s="73"/>
      <c r="OTL4" s="73"/>
      <c r="OUD4" s="73"/>
      <c r="OUE4" s="73"/>
      <c r="OUH4" s="73"/>
      <c r="OUK4" s="73"/>
      <c r="OUM4" s="73"/>
      <c r="OUO4" s="73"/>
      <c r="OUR4" s="73"/>
      <c r="OUU4" s="73"/>
      <c r="OUX4" s="73"/>
      <c r="OVA4" s="73"/>
      <c r="OVD4" s="73"/>
      <c r="OVG4" s="73"/>
      <c r="OVJ4" s="73"/>
      <c r="OVM4" s="73"/>
      <c r="OVO4" s="73"/>
      <c r="OWB4" s="73"/>
      <c r="OWC4" s="73"/>
      <c r="OWD4" s="73"/>
      <c r="OWE4" s="73"/>
      <c r="OWF4" s="73"/>
      <c r="OWG4" s="73"/>
      <c r="OWH4" s="73"/>
      <c r="OWI4" s="73"/>
      <c r="OWJ4" s="73"/>
      <c r="OWK4" s="73"/>
      <c r="OWL4" s="73"/>
      <c r="OWM4" s="73"/>
      <c r="OWN4" s="73"/>
      <c r="OWO4" s="73"/>
      <c r="OWP4" s="73"/>
      <c r="OWQ4" s="73"/>
      <c r="OWR4" s="73"/>
      <c r="OWS4" s="73"/>
      <c r="OWT4" s="73"/>
      <c r="OWU4" s="73"/>
      <c r="OWV4" s="73"/>
      <c r="OWW4" s="73"/>
      <c r="OWX4" s="73"/>
      <c r="OWY4" s="73"/>
      <c r="OWZ4" s="73"/>
      <c r="OXA4" s="73"/>
      <c r="OXC4" s="73"/>
      <c r="OXD4" s="73"/>
      <c r="OXE4" s="73"/>
      <c r="OXF4" s="73"/>
      <c r="OXG4" s="73"/>
      <c r="OXH4" s="73"/>
      <c r="OXI4" s="73"/>
      <c r="OXJ4" s="73"/>
      <c r="OXK4" s="73"/>
      <c r="OXL4" s="73"/>
      <c r="OXM4" s="73"/>
      <c r="OXN4" s="73"/>
      <c r="OXO4" s="73"/>
      <c r="OXR4" s="73"/>
      <c r="OXU4" s="73"/>
      <c r="OXX4" s="73"/>
      <c r="OYA4" s="73"/>
      <c r="OYD4" s="73"/>
      <c r="OYP4" s="73"/>
      <c r="OYS4" s="73"/>
      <c r="OYV4" s="73"/>
      <c r="OYY4" s="73"/>
      <c r="OZH4" s="73"/>
      <c r="OZN4" s="73"/>
      <c r="OZQ4" s="73"/>
      <c r="OZT4" s="73"/>
      <c r="OZW4" s="73"/>
      <c r="PAC4" s="73"/>
      <c r="PAL4" s="73"/>
      <c r="PAN4" s="73"/>
      <c r="PAO4" s="73"/>
      <c r="PAQ4" s="73"/>
      <c r="PAT4" s="73"/>
      <c r="PAW4" s="73"/>
      <c r="PAZ4" s="73"/>
      <c r="PBH4" s="73"/>
      <c r="PBJ4" s="73"/>
      <c r="PBM4" s="73"/>
      <c r="PBP4" s="73"/>
      <c r="PBY4" s="73"/>
      <c r="PCB4" s="73"/>
      <c r="PCG4" s="73"/>
      <c r="PDC4" s="73"/>
      <c r="PDD4" s="73"/>
      <c r="PDE4" s="73"/>
      <c r="PDF4" s="73"/>
      <c r="PDG4" s="73"/>
      <c r="PDH4" s="73"/>
      <c r="PDZ4" s="73"/>
      <c r="PEA4" s="73"/>
      <c r="PED4" s="73"/>
      <c r="PEG4" s="73"/>
      <c r="PEI4" s="73"/>
      <c r="PEK4" s="73"/>
      <c r="PEN4" s="73"/>
      <c r="PEQ4" s="73"/>
      <c r="PET4" s="73"/>
      <c r="PEW4" s="73"/>
      <c r="PEZ4" s="73"/>
      <c r="PFC4" s="73"/>
      <c r="PFF4" s="73"/>
      <c r="PFI4" s="73"/>
      <c r="PFK4" s="73"/>
      <c r="PFX4" s="73"/>
      <c r="PFY4" s="73"/>
      <c r="PFZ4" s="73"/>
      <c r="PGA4" s="73"/>
      <c r="PGB4" s="73"/>
      <c r="PGC4" s="73"/>
      <c r="PGD4" s="73"/>
      <c r="PGE4" s="73"/>
      <c r="PGF4" s="73"/>
      <c r="PGG4" s="73"/>
      <c r="PGH4" s="73"/>
      <c r="PGI4" s="73"/>
      <c r="PGJ4" s="73"/>
      <c r="PGK4" s="73"/>
      <c r="PGL4" s="73"/>
      <c r="PGM4" s="73"/>
      <c r="PGN4" s="73"/>
      <c r="PGO4" s="73"/>
      <c r="PGP4" s="73"/>
      <c r="PGQ4" s="73"/>
      <c r="PGR4" s="73"/>
      <c r="PGS4" s="73"/>
      <c r="PGT4" s="73"/>
      <c r="PGU4" s="73"/>
      <c r="PGV4" s="73"/>
      <c r="PGW4" s="73"/>
      <c r="PGY4" s="73"/>
      <c r="PGZ4" s="73"/>
      <c r="PHA4" s="73"/>
      <c r="PHB4" s="73"/>
      <c r="PHC4" s="73"/>
      <c r="PHD4" s="73"/>
      <c r="PHE4" s="73"/>
      <c r="PHF4" s="73"/>
      <c r="PHG4" s="73"/>
      <c r="PHH4" s="73"/>
      <c r="PHI4" s="73"/>
      <c r="PHJ4" s="73"/>
      <c r="PHK4" s="73"/>
      <c r="PHN4" s="73"/>
      <c r="PHQ4" s="73"/>
      <c r="PHT4" s="73"/>
      <c r="PHW4" s="73"/>
      <c r="PHZ4" s="73"/>
      <c r="PIL4" s="73"/>
      <c r="PIO4" s="73"/>
      <c r="PIR4" s="73"/>
      <c r="PIU4" s="73"/>
      <c r="PJD4" s="73"/>
      <c r="PJJ4" s="73"/>
      <c r="PJM4" s="73"/>
      <c r="PJP4" s="73"/>
      <c r="PJS4" s="73"/>
      <c r="PJY4" s="73"/>
      <c r="PKH4" s="73"/>
      <c r="PKJ4" s="73"/>
      <c r="PKK4" s="73"/>
      <c r="PKM4" s="73"/>
      <c r="PKP4" s="73"/>
      <c r="PKS4" s="73"/>
      <c r="PKV4" s="73"/>
      <c r="PLD4" s="73"/>
      <c r="PLF4" s="73"/>
      <c r="PLI4" s="73"/>
      <c r="PLL4" s="73"/>
      <c r="PLU4" s="73"/>
      <c r="PLX4" s="73"/>
      <c r="PMC4" s="73"/>
      <c r="PMY4" s="73"/>
      <c r="PMZ4" s="73"/>
      <c r="PNA4" s="73"/>
      <c r="PNB4" s="73"/>
      <c r="PNC4" s="73"/>
      <c r="PND4" s="73"/>
      <c r="PNV4" s="73"/>
      <c r="PNW4" s="73"/>
      <c r="PNZ4" s="73"/>
      <c r="POC4" s="73"/>
      <c r="POE4" s="73"/>
      <c r="POG4" s="73"/>
      <c r="POJ4" s="73"/>
      <c r="POM4" s="73"/>
      <c r="POP4" s="73"/>
      <c r="POS4" s="73"/>
      <c r="POV4" s="73"/>
      <c r="POY4" s="73"/>
      <c r="PPB4" s="73"/>
      <c r="PPE4" s="73"/>
      <c r="PPG4" s="73"/>
      <c r="PPT4" s="73"/>
      <c r="PPU4" s="73"/>
      <c r="PPV4" s="73"/>
      <c r="PPW4" s="73"/>
      <c r="PPX4" s="73"/>
      <c r="PPY4" s="73"/>
      <c r="PPZ4" s="73"/>
      <c r="PQA4" s="73"/>
      <c r="PQB4" s="73"/>
      <c r="PQC4" s="73"/>
      <c r="PQD4" s="73"/>
      <c r="PQE4" s="73"/>
      <c r="PQF4" s="73"/>
      <c r="PQG4" s="73"/>
      <c r="PQH4" s="73"/>
      <c r="PQI4" s="73"/>
      <c r="PQJ4" s="73"/>
      <c r="PQK4" s="73"/>
      <c r="PQL4" s="73"/>
      <c r="PQM4" s="73"/>
      <c r="PQN4" s="73"/>
      <c r="PQO4" s="73"/>
      <c r="PQP4" s="73"/>
      <c r="PQQ4" s="73"/>
      <c r="PQR4" s="73"/>
      <c r="PQS4" s="73"/>
      <c r="PQU4" s="73"/>
      <c r="PQV4" s="73"/>
      <c r="PQW4" s="73"/>
      <c r="PQX4" s="73"/>
      <c r="PQY4" s="73"/>
      <c r="PQZ4" s="73"/>
      <c r="PRA4" s="73"/>
      <c r="PRB4" s="73"/>
      <c r="PRC4" s="73"/>
      <c r="PRD4" s="73"/>
      <c r="PRE4" s="73"/>
      <c r="PRF4" s="73"/>
      <c r="PRG4" s="73"/>
      <c r="PRJ4" s="73"/>
      <c r="PRM4" s="73"/>
      <c r="PRP4" s="73"/>
      <c r="PRS4" s="73"/>
      <c r="PRV4" s="73"/>
      <c r="PSH4" s="73"/>
      <c r="PSK4" s="73"/>
      <c r="PSN4" s="73"/>
      <c r="PSQ4" s="73"/>
      <c r="PSZ4" s="73"/>
      <c r="PTF4" s="73"/>
      <c r="PTI4" s="73"/>
      <c r="PTL4" s="73"/>
      <c r="PTO4" s="73"/>
      <c r="PTU4" s="73"/>
      <c r="PUD4" s="73"/>
      <c r="PUF4" s="73"/>
      <c r="PUG4" s="73"/>
      <c r="PUI4" s="73"/>
      <c r="PUL4" s="73"/>
      <c r="PUO4" s="73"/>
      <c r="PUR4" s="73"/>
      <c r="PUZ4" s="73"/>
      <c r="PVB4" s="73"/>
      <c r="PVE4" s="73"/>
      <c r="PVH4" s="73"/>
      <c r="PVQ4" s="73"/>
      <c r="PVT4" s="73"/>
      <c r="PVY4" s="73"/>
      <c r="PWU4" s="73"/>
      <c r="PWV4" s="73"/>
      <c r="PWW4" s="73"/>
      <c r="PWX4" s="73"/>
      <c r="PWY4" s="73"/>
      <c r="PWZ4" s="73"/>
      <c r="PXR4" s="73"/>
      <c r="PXS4" s="73"/>
      <c r="PXV4" s="73"/>
      <c r="PXY4" s="73"/>
      <c r="PYA4" s="73"/>
      <c r="PYC4" s="73"/>
      <c r="PYF4" s="73"/>
      <c r="PYI4" s="73"/>
      <c r="PYL4" s="73"/>
      <c r="PYO4" s="73"/>
      <c r="PYR4" s="73"/>
      <c r="PYU4" s="73"/>
      <c r="PYX4" s="73"/>
      <c r="PZA4" s="73"/>
      <c r="PZC4" s="73"/>
      <c r="PZP4" s="73"/>
      <c r="PZQ4" s="73"/>
      <c r="PZR4" s="73"/>
      <c r="PZS4" s="73"/>
      <c r="PZT4" s="73"/>
      <c r="PZU4" s="73"/>
      <c r="PZV4" s="73"/>
      <c r="PZW4" s="73"/>
      <c r="PZX4" s="73"/>
      <c r="PZY4" s="73"/>
      <c r="PZZ4" s="73"/>
      <c r="QAA4" s="73"/>
      <c r="QAB4" s="73"/>
      <c r="QAC4" s="73"/>
      <c r="QAD4" s="73"/>
      <c r="QAE4" s="73"/>
      <c r="QAF4" s="73"/>
      <c r="QAG4" s="73"/>
      <c r="QAH4" s="73"/>
      <c r="QAI4" s="73"/>
      <c r="QAJ4" s="73"/>
      <c r="QAK4" s="73"/>
      <c r="QAL4" s="73"/>
      <c r="QAM4" s="73"/>
      <c r="QAN4" s="73"/>
      <c r="QAO4" s="73"/>
      <c r="QAQ4" s="73"/>
      <c r="QAR4" s="73"/>
      <c r="QAS4" s="73"/>
      <c r="QAT4" s="73"/>
      <c r="QAU4" s="73"/>
      <c r="QAV4" s="73"/>
      <c r="QAW4" s="73"/>
      <c r="QAX4" s="73"/>
      <c r="QAY4" s="73"/>
      <c r="QAZ4" s="73"/>
      <c r="QBA4" s="73"/>
      <c r="QBB4" s="73"/>
      <c r="QBC4" s="73"/>
      <c r="QBF4" s="73"/>
      <c r="QBI4" s="73"/>
      <c r="QBL4" s="73"/>
      <c r="QBO4" s="73"/>
      <c r="QBR4" s="73"/>
      <c r="QCD4" s="73"/>
      <c r="QCG4" s="73"/>
      <c r="QCJ4" s="73"/>
      <c r="QCM4" s="73"/>
      <c r="QCV4" s="73"/>
      <c r="QDB4" s="73"/>
      <c r="QDE4" s="73"/>
      <c r="QDH4" s="73"/>
      <c r="QDK4" s="73"/>
      <c r="QDQ4" s="73"/>
      <c r="QDZ4" s="73"/>
      <c r="QEB4" s="73"/>
      <c r="QEC4" s="73"/>
      <c r="QEE4" s="73"/>
      <c r="QEH4" s="73"/>
      <c r="QEK4" s="73"/>
      <c r="QEN4" s="73"/>
      <c r="QEV4" s="73"/>
      <c r="QEX4" s="73"/>
      <c r="QFA4" s="73"/>
      <c r="QFD4" s="73"/>
      <c r="QFM4" s="73"/>
      <c r="QFP4" s="73"/>
      <c r="QFU4" s="73"/>
      <c r="QGQ4" s="73"/>
      <c r="QGR4" s="73"/>
      <c r="QGS4" s="73"/>
      <c r="QGT4" s="73"/>
      <c r="QGU4" s="73"/>
      <c r="QGV4" s="73"/>
      <c r="QHN4" s="73"/>
      <c r="QHO4" s="73"/>
      <c r="QHR4" s="73"/>
      <c r="QHU4" s="73"/>
      <c r="QHW4" s="73"/>
      <c r="QHY4" s="73"/>
      <c r="QIB4" s="73"/>
      <c r="QIE4" s="73"/>
      <c r="QIH4" s="73"/>
      <c r="QIK4" s="73"/>
      <c r="QIN4" s="73"/>
      <c r="QIQ4" s="73"/>
      <c r="QIT4" s="73"/>
      <c r="QIW4" s="73"/>
      <c r="QIY4" s="73"/>
      <c r="QJL4" s="73"/>
      <c r="QJM4" s="73"/>
      <c r="QJN4" s="73"/>
      <c r="QJO4" s="73"/>
      <c r="QJP4" s="73"/>
      <c r="QJQ4" s="73"/>
      <c r="QJR4" s="73"/>
      <c r="QJS4" s="73"/>
      <c r="QJT4" s="73"/>
      <c r="QJU4" s="73"/>
      <c r="QJV4" s="73"/>
      <c r="QJW4" s="73"/>
      <c r="QJX4" s="73"/>
      <c r="QJY4" s="73"/>
      <c r="QJZ4" s="73"/>
      <c r="QKA4" s="73"/>
      <c r="QKB4" s="73"/>
      <c r="QKC4" s="73"/>
      <c r="QKD4" s="73"/>
      <c r="QKE4" s="73"/>
      <c r="QKF4" s="73"/>
      <c r="QKG4" s="73"/>
      <c r="QKH4" s="73"/>
      <c r="QKI4" s="73"/>
      <c r="QKJ4" s="73"/>
      <c r="QKK4" s="73"/>
      <c r="QKM4" s="73"/>
      <c r="QKN4" s="73"/>
      <c r="QKO4" s="73"/>
      <c r="QKP4" s="73"/>
      <c r="QKQ4" s="73"/>
      <c r="QKR4" s="73"/>
      <c r="QKS4" s="73"/>
      <c r="QKT4" s="73"/>
      <c r="QKU4" s="73"/>
      <c r="QKV4" s="73"/>
      <c r="QKW4" s="73"/>
      <c r="QKX4" s="73"/>
      <c r="QKY4" s="73"/>
      <c r="QLB4" s="73"/>
      <c r="QLE4" s="73"/>
      <c r="QLH4" s="73"/>
      <c r="QLK4" s="73"/>
      <c r="QLN4" s="73"/>
      <c r="QLZ4" s="73"/>
      <c r="QMC4" s="73"/>
      <c r="QMF4" s="73"/>
      <c r="QMI4" s="73"/>
      <c r="QMR4" s="73"/>
      <c r="QMX4" s="73"/>
      <c r="QNA4" s="73"/>
      <c r="QND4" s="73"/>
      <c r="QNG4" s="73"/>
      <c r="QNM4" s="73"/>
      <c r="QNV4" s="73"/>
      <c r="QNX4" s="73"/>
      <c r="QNY4" s="73"/>
      <c r="QOA4" s="73"/>
      <c r="QOD4" s="73"/>
      <c r="QOG4" s="73"/>
      <c r="QOJ4" s="73"/>
      <c r="QOR4" s="73"/>
      <c r="QOT4" s="73"/>
      <c r="QOW4" s="73"/>
      <c r="QOZ4" s="73"/>
      <c r="QPI4" s="73"/>
      <c r="QPL4" s="73"/>
      <c r="QPQ4" s="73"/>
      <c r="QQM4" s="73"/>
      <c r="QQN4" s="73"/>
      <c r="QQO4" s="73"/>
      <c r="QQP4" s="73"/>
      <c r="QQQ4" s="73"/>
      <c r="QQR4" s="73"/>
      <c r="QRJ4" s="73"/>
      <c r="QRK4" s="73"/>
      <c r="QRN4" s="73"/>
      <c r="QRQ4" s="73"/>
      <c r="QRS4" s="73"/>
      <c r="QRU4" s="73"/>
      <c r="QRX4" s="73"/>
      <c r="QSA4" s="73"/>
      <c r="QSD4" s="73"/>
      <c r="QSG4" s="73"/>
      <c r="QSJ4" s="73"/>
      <c r="QSM4" s="73"/>
      <c r="QSP4" s="73"/>
      <c r="QSS4" s="73"/>
      <c r="QSU4" s="73"/>
      <c r="QTH4" s="73"/>
      <c r="QTI4" s="73"/>
      <c r="QTJ4" s="73"/>
      <c r="QTK4" s="73"/>
      <c r="QTL4" s="73"/>
      <c r="QTM4" s="73"/>
      <c r="QTN4" s="73"/>
      <c r="QTO4" s="73"/>
      <c r="QTP4" s="73"/>
      <c r="QTQ4" s="73"/>
      <c r="QTR4" s="73"/>
      <c r="QTS4" s="73"/>
      <c r="QTT4" s="73"/>
      <c r="QTU4" s="73"/>
      <c r="QTV4" s="73"/>
      <c r="QTW4" s="73"/>
      <c r="QTX4" s="73"/>
      <c r="QTY4" s="73"/>
      <c r="QTZ4" s="73"/>
      <c r="QUA4" s="73"/>
      <c r="QUB4" s="73"/>
      <c r="QUC4" s="73"/>
      <c r="QUD4" s="73"/>
      <c r="QUE4" s="73"/>
      <c r="QUF4" s="73"/>
      <c r="QUG4" s="73"/>
      <c r="QUI4" s="73"/>
      <c r="QUJ4" s="73"/>
      <c r="QUK4" s="73"/>
      <c r="QUL4" s="73"/>
      <c r="QUM4" s="73"/>
      <c r="QUN4" s="73"/>
      <c r="QUO4" s="73"/>
      <c r="QUP4" s="73"/>
      <c r="QUQ4" s="73"/>
      <c r="QUR4" s="73"/>
      <c r="QUS4" s="73"/>
      <c r="QUT4" s="73"/>
      <c r="QUU4" s="73"/>
      <c r="QUX4" s="73"/>
      <c r="QVA4" s="73"/>
      <c r="QVD4" s="73"/>
      <c r="QVG4" s="73"/>
      <c r="QVJ4" s="73"/>
      <c r="QVV4" s="73"/>
      <c r="QVY4" s="73"/>
      <c r="QWB4" s="73"/>
      <c r="QWE4" s="73"/>
      <c r="QWN4" s="73"/>
      <c r="QWT4" s="73"/>
      <c r="QWW4" s="73"/>
      <c r="QWZ4" s="73"/>
      <c r="QXC4" s="73"/>
      <c r="QXI4" s="73"/>
      <c r="QXR4" s="73"/>
      <c r="QXT4" s="73"/>
      <c r="QXU4" s="73"/>
      <c r="QXW4" s="73"/>
      <c r="QXZ4" s="73"/>
      <c r="QYC4" s="73"/>
      <c r="QYF4" s="73"/>
      <c r="QYN4" s="73"/>
      <c r="QYP4" s="73"/>
      <c r="QYS4" s="73"/>
      <c r="QYV4" s="73"/>
      <c r="QZE4" s="73"/>
      <c r="QZH4" s="73"/>
      <c r="QZM4" s="73"/>
      <c r="RAI4" s="73"/>
      <c r="RAJ4" s="73"/>
      <c r="RAK4" s="73"/>
      <c r="RAL4" s="73"/>
      <c r="RAM4" s="73"/>
      <c r="RAN4" s="73"/>
      <c r="RBF4" s="73"/>
      <c r="RBG4" s="73"/>
      <c r="RBJ4" s="73"/>
      <c r="RBM4" s="73"/>
      <c r="RBO4" s="73"/>
      <c r="RBQ4" s="73"/>
      <c r="RBT4" s="73"/>
      <c r="RBW4" s="73"/>
      <c r="RBZ4" s="73"/>
      <c r="RCC4" s="73"/>
      <c r="RCF4" s="73"/>
      <c r="RCI4" s="73"/>
      <c r="RCL4" s="73"/>
      <c r="RCO4" s="73"/>
      <c r="RCQ4" s="73"/>
      <c r="RDD4" s="73"/>
      <c r="RDE4" s="73"/>
      <c r="RDF4" s="73"/>
      <c r="RDG4" s="73"/>
      <c r="RDH4" s="73"/>
      <c r="RDI4" s="73"/>
      <c r="RDJ4" s="73"/>
      <c r="RDK4" s="73"/>
      <c r="RDL4" s="73"/>
      <c r="RDM4" s="73"/>
      <c r="RDN4" s="73"/>
      <c r="RDO4" s="73"/>
      <c r="RDP4" s="73"/>
      <c r="RDQ4" s="73"/>
      <c r="RDR4" s="73"/>
      <c r="RDS4" s="73"/>
      <c r="RDT4" s="73"/>
      <c r="RDU4" s="73"/>
      <c r="RDV4" s="73"/>
      <c r="RDW4" s="73"/>
      <c r="RDX4" s="73"/>
      <c r="RDY4" s="73"/>
      <c r="RDZ4" s="73"/>
      <c r="REA4" s="73"/>
      <c r="REB4" s="73"/>
      <c r="REC4" s="73"/>
      <c r="REE4" s="73"/>
      <c r="REF4" s="73"/>
      <c r="REG4" s="73"/>
      <c r="REH4" s="73"/>
      <c r="REI4" s="73"/>
      <c r="REJ4" s="73"/>
      <c r="REK4" s="73"/>
      <c r="REL4" s="73"/>
      <c r="REM4" s="73"/>
      <c r="REN4" s="73"/>
      <c r="REO4" s="73"/>
      <c r="REP4" s="73"/>
      <c r="REQ4" s="73"/>
      <c r="RET4" s="73"/>
      <c r="REW4" s="73"/>
      <c r="REZ4" s="73"/>
      <c r="RFC4" s="73"/>
      <c r="RFF4" s="73"/>
      <c r="RFR4" s="73"/>
      <c r="RFU4" s="73"/>
      <c r="RFX4" s="73"/>
      <c r="RGA4" s="73"/>
      <c r="RGJ4" s="73"/>
      <c r="RGP4" s="73"/>
      <c r="RGS4" s="73"/>
      <c r="RGV4" s="73"/>
      <c r="RGY4" s="73"/>
      <c r="RHE4" s="73"/>
      <c r="RHN4" s="73"/>
      <c r="RHP4" s="73"/>
      <c r="RHQ4" s="73"/>
      <c r="RHS4" s="73"/>
      <c r="RHV4" s="73"/>
      <c r="RHY4" s="73"/>
      <c r="RIB4" s="73"/>
      <c r="RIJ4" s="73"/>
      <c r="RIL4" s="73"/>
      <c r="RIO4" s="73"/>
      <c r="RIR4" s="73"/>
      <c r="RJA4" s="73"/>
      <c r="RJD4" s="73"/>
      <c r="RJI4" s="73"/>
      <c r="RKE4" s="73"/>
      <c r="RKF4" s="73"/>
      <c r="RKG4" s="73"/>
      <c r="RKH4" s="73"/>
      <c r="RKI4" s="73"/>
      <c r="RKJ4" s="73"/>
      <c r="RLB4" s="73"/>
      <c r="RLC4" s="73"/>
      <c r="RLF4" s="73"/>
      <c r="RLI4" s="73"/>
      <c r="RLK4" s="73"/>
      <c r="RLM4" s="73"/>
      <c r="RLP4" s="73"/>
      <c r="RLS4" s="73"/>
      <c r="RLV4" s="73"/>
      <c r="RLY4" s="73"/>
      <c r="RMB4" s="73"/>
      <c r="RME4" s="73"/>
      <c r="RMH4" s="73"/>
      <c r="RMK4" s="73"/>
      <c r="RMM4" s="73"/>
      <c r="RMZ4" s="73"/>
      <c r="RNA4" s="73"/>
      <c r="RNB4" s="73"/>
      <c r="RNC4" s="73"/>
      <c r="RND4" s="73"/>
      <c r="RNE4" s="73"/>
      <c r="RNF4" s="73"/>
      <c r="RNG4" s="73"/>
      <c r="RNH4" s="73"/>
      <c r="RNI4" s="73"/>
      <c r="RNJ4" s="73"/>
      <c r="RNK4" s="73"/>
      <c r="RNL4" s="73"/>
      <c r="RNM4" s="73"/>
      <c r="RNN4" s="73"/>
      <c r="RNO4" s="73"/>
      <c r="RNP4" s="73"/>
      <c r="RNQ4" s="73"/>
      <c r="RNR4" s="73"/>
      <c r="RNS4" s="73"/>
      <c r="RNT4" s="73"/>
      <c r="RNU4" s="73"/>
      <c r="RNV4" s="73"/>
      <c r="RNW4" s="73"/>
      <c r="RNX4" s="73"/>
      <c r="RNY4" s="73"/>
      <c r="ROA4" s="73"/>
      <c r="ROB4" s="73"/>
      <c r="ROC4" s="73"/>
      <c r="ROD4" s="73"/>
      <c r="ROE4" s="73"/>
      <c r="ROF4" s="73"/>
      <c r="ROG4" s="73"/>
      <c r="ROH4" s="73"/>
      <c r="ROI4" s="73"/>
      <c r="ROJ4" s="73"/>
      <c r="ROK4" s="73"/>
      <c r="ROL4" s="73"/>
      <c r="ROM4" s="73"/>
      <c r="ROP4" s="73"/>
      <c r="ROS4" s="73"/>
      <c r="ROV4" s="73"/>
      <c r="ROY4" s="73"/>
      <c r="RPB4" s="73"/>
      <c r="RPN4" s="73"/>
      <c r="RPQ4" s="73"/>
      <c r="RPT4" s="73"/>
      <c r="RPW4" s="73"/>
      <c r="RQF4" s="73"/>
      <c r="RQL4" s="73"/>
      <c r="RQO4" s="73"/>
      <c r="RQR4" s="73"/>
      <c r="RQU4" s="73"/>
      <c r="RRA4" s="73"/>
      <c r="RRJ4" s="73"/>
      <c r="RRL4" s="73"/>
      <c r="RRM4" s="73"/>
      <c r="RRO4" s="73"/>
      <c r="RRR4" s="73"/>
      <c r="RRU4" s="73"/>
      <c r="RRX4" s="73"/>
      <c r="RSF4" s="73"/>
      <c r="RSH4" s="73"/>
      <c r="RSK4" s="73"/>
      <c r="RSN4" s="73"/>
      <c r="RSW4" s="73"/>
      <c r="RSZ4" s="73"/>
      <c r="RTE4" s="73"/>
      <c r="RUA4" s="73"/>
      <c r="RUB4" s="73"/>
      <c r="RUC4" s="73"/>
      <c r="RUD4" s="73"/>
      <c r="RUE4" s="73"/>
      <c r="RUF4" s="73"/>
      <c r="RUX4" s="73"/>
      <c r="RUY4" s="73"/>
      <c r="RVB4" s="73"/>
      <c r="RVE4" s="73"/>
      <c r="RVG4" s="73"/>
      <c r="RVI4" s="73"/>
      <c r="RVL4" s="73"/>
      <c r="RVO4" s="73"/>
      <c r="RVR4" s="73"/>
      <c r="RVU4" s="73"/>
      <c r="RVX4" s="73"/>
      <c r="RWA4" s="73"/>
      <c r="RWD4" s="73"/>
      <c r="RWG4" s="73"/>
      <c r="RWI4" s="73"/>
      <c r="RWV4" s="73"/>
      <c r="RWW4" s="73"/>
      <c r="RWX4" s="73"/>
      <c r="RWY4" s="73"/>
      <c r="RWZ4" s="73"/>
      <c r="RXA4" s="73"/>
      <c r="RXB4" s="73"/>
      <c r="RXC4" s="73"/>
      <c r="RXD4" s="73"/>
      <c r="RXE4" s="73"/>
      <c r="RXF4" s="73"/>
      <c r="RXG4" s="73"/>
      <c r="RXH4" s="73"/>
      <c r="RXI4" s="73"/>
      <c r="RXJ4" s="73"/>
      <c r="RXK4" s="73"/>
      <c r="RXL4" s="73"/>
      <c r="RXM4" s="73"/>
      <c r="RXN4" s="73"/>
      <c r="RXO4" s="73"/>
      <c r="RXP4" s="73"/>
      <c r="RXQ4" s="73"/>
      <c r="RXR4" s="73"/>
      <c r="RXS4" s="73"/>
      <c r="RXT4" s="73"/>
      <c r="RXU4" s="73"/>
      <c r="RXW4" s="73"/>
      <c r="RXX4" s="73"/>
      <c r="RXY4" s="73"/>
      <c r="RXZ4" s="73"/>
      <c r="RYA4" s="73"/>
      <c r="RYB4" s="73"/>
      <c r="RYC4" s="73"/>
      <c r="RYD4" s="73"/>
      <c r="RYE4" s="73"/>
      <c r="RYF4" s="73"/>
      <c r="RYG4" s="73"/>
      <c r="RYH4" s="73"/>
      <c r="RYI4" s="73"/>
      <c r="RYL4" s="73"/>
      <c r="RYO4" s="73"/>
      <c r="RYR4" s="73"/>
      <c r="RYU4" s="73"/>
      <c r="RYX4" s="73"/>
      <c r="RZJ4" s="73"/>
      <c r="RZM4" s="73"/>
      <c r="RZP4" s="73"/>
      <c r="RZS4" s="73"/>
      <c r="SAB4" s="73"/>
      <c r="SAH4" s="73"/>
      <c r="SAK4" s="73"/>
      <c r="SAN4" s="73"/>
      <c r="SAQ4" s="73"/>
      <c r="SAW4" s="73"/>
      <c r="SBF4" s="73"/>
      <c r="SBH4" s="73"/>
      <c r="SBI4" s="73"/>
      <c r="SBK4" s="73"/>
      <c r="SBN4" s="73"/>
      <c r="SBQ4" s="73"/>
      <c r="SBT4" s="73"/>
      <c r="SCB4" s="73"/>
      <c r="SCD4" s="73"/>
      <c r="SCG4" s="73"/>
      <c r="SCJ4" s="73"/>
      <c r="SCS4" s="73"/>
      <c r="SCV4" s="73"/>
      <c r="SDA4" s="73"/>
      <c r="SDW4" s="73"/>
      <c r="SDX4" s="73"/>
      <c r="SDY4" s="73"/>
      <c r="SDZ4" s="73"/>
      <c r="SEA4" s="73"/>
      <c r="SEB4" s="73"/>
      <c r="SET4" s="73"/>
      <c r="SEU4" s="73"/>
      <c r="SEX4" s="73"/>
      <c r="SFA4" s="73"/>
      <c r="SFC4" s="73"/>
      <c r="SFE4" s="73"/>
      <c r="SFH4" s="73"/>
      <c r="SFK4" s="73"/>
      <c r="SFN4" s="73"/>
      <c r="SFQ4" s="73"/>
      <c r="SFT4" s="73"/>
      <c r="SFW4" s="73"/>
      <c r="SFZ4" s="73"/>
      <c r="SGC4" s="73"/>
      <c r="SGE4" s="73"/>
      <c r="SGR4" s="73"/>
      <c r="SGS4" s="73"/>
      <c r="SGT4" s="73"/>
      <c r="SGU4" s="73"/>
      <c r="SGV4" s="73"/>
      <c r="SGW4" s="73"/>
      <c r="SGX4" s="73"/>
      <c r="SGY4" s="73"/>
      <c r="SGZ4" s="73"/>
      <c r="SHA4" s="73"/>
      <c r="SHB4" s="73"/>
      <c r="SHC4" s="73"/>
      <c r="SHD4" s="73"/>
      <c r="SHE4" s="73"/>
      <c r="SHF4" s="73"/>
      <c r="SHG4" s="73"/>
      <c r="SHH4" s="73"/>
      <c r="SHI4" s="73"/>
      <c r="SHJ4" s="73"/>
      <c r="SHK4" s="73"/>
      <c r="SHL4" s="73"/>
      <c r="SHM4" s="73"/>
      <c r="SHN4" s="73"/>
      <c r="SHO4" s="73"/>
      <c r="SHP4" s="73"/>
      <c r="SHQ4" s="73"/>
      <c r="SHS4" s="73"/>
      <c r="SHT4" s="73"/>
      <c r="SHU4" s="73"/>
      <c r="SHV4" s="73"/>
      <c r="SHW4" s="73"/>
      <c r="SHX4" s="73"/>
      <c r="SHY4" s="73"/>
      <c r="SHZ4" s="73"/>
      <c r="SIA4" s="73"/>
      <c r="SIB4" s="73"/>
      <c r="SIC4" s="73"/>
      <c r="SID4" s="73"/>
      <c r="SIE4" s="73"/>
      <c r="SIH4" s="73"/>
      <c r="SIK4" s="73"/>
      <c r="SIN4" s="73"/>
      <c r="SIQ4" s="73"/>
      <c r="SIT4" s="73"/>
      <c r="SJF4" s="73"/>
      <c r="SJI4" s="73"/>
      <c r="SJL4" s="73"/>
      <c r="SJO4" s="73"/>
      <c r="SJX4" s="73"/>
      <c r="SKD4" s="73"/>
      <c r="SKG4" s="73"/>
      <c r="SKJ4" s="73"/>
      <c r="SKM4" s="73"/>
      <c r="SKS4" s="73"/>
      <c r="SLB4" s="73"/>
      <c r="SLD4" s="73"/>
      <c r="SLE4" s="73"/>
      <c r="SLG4" s="73"/>
      <c r="SLJ4" s="73"/>
      <c r="SLM4" s="73"/>
      <c r="SLP4" s="73"/>
      <c r="SLX4" s="73"/>
      <c r="SLZ4" s="73"/>
      <c r="SMC4" s="73"/>
      <c r="SMF4" s="73"/>
      <c r="SMO4" s="73"/>
      <c r="SMR4" s="73"/>
      <c r="SMW4" s="73"/>
      <c r="SNS4" s="73"/>
      <c r="SNT4" s="73"/>
      <c r="SNU4" s="73"/>
      <c r="SNV4" s="73"/>
      <c r="SNW4" s="73"/>
      <c r="SNX4" s="73"/>
      <c r="SOP4" s="73"/>
      <c r="SOQ4" s="73"/>
      <c r="SOT4" s="73"/>
      <c r="SOW4" s="73"/>
      <c r="SOY4" s="73"/>
      <c r="SPA4" s="73"/>
      <c r="SPD4" s="73"/>
      <c r="SPG4" s="73"/>
      <c r="SPJ4" s="73"/>
      <c r="SPM4" s="73"/>
      <c r="SPP4" s="73"/>
      <c r="SPS4" s="73"/>
      <c r="SPV4" s="73"/>
      <c r="SPY4" s="73"/>
      <c r="SQA4" s="73"/>
      <c r="SQN4" s="73"/>
      <c r="SQO4" s="73"/>
      <c r="SQP4" s="73"/>
      <c r="SQQ4" s="73"/>
      <c r="SQR4" s="73"/>
      <c r="SQS4" s="73"/>
      <c r="SQT4" s="73"/>
      <c r="SQU4" s="73"/>
      <c r="SQV4" s="73"/>
      <c r="SQW4" s="73"/>
      <c r="SQX4" s="73"/>
      <c r="SQY4" s="73"/>
      <c r="SQZ4" s="73"/>
      <c r="SRA4" s="73"/>
      <c r="SRB4" s="73"/>
      <c r="SRC4" s="73"/>
      <c r="SRD4" s="73"/>
      <c r="SRE4" s="73"/>
      <c r="SRF4" s="73"/>
      <c r="SRG4" s="73"/>
      <c r="SRH4" s="73"/>
      <c r="SRI4" s="73"/>
      <c r="SRJ4" s="73"/>
      <c r="SRK4" s="73"/>
      <c r="SRL4" s="73"/>
      <c r="SRM4" s="73"/>
      <c r="SRO4" s="73"/>
      <c r="SRP4" s="73"/>
      <c r="SRQ4" s="73"/>
      <c r="SRR4" s="73"/>
      <c r="SRS4" s="73"/>
      <c r="SRT4" s="73"/>
      <c r="SRU4" s="73"/>
      <c r="SRV4" s="73"/>
      <c r="SRW4" s="73"/>
      <c r="SRX4" s="73"/>
      <c r="SRY4" s="73"/>
      <c r="SRZ4" s="73"/>
      <c r="SSA4" s="73"/>
      <c r="SSD4" s="73"/>
      <c r="SSG4" s="73"/>
      <c r="SSJ4" s="73"/>
      <c r="SSM4" s="73"/>
      <c r="SSP4" s="73"/>
      <c r="STB4" s="73"/>
      <c r="STE4" s="73"/>
      <c r="STH4" s="73"/>
      <c r="STK4" s="73"/>
      <c r="STT4" s="73"/>
      <c r="STZ4" s="73"/>
      <c r="SUC4" s="73"/>
      <c r="SUF4" s="73"/>
      <c r="SUI4" s="73"/>
      <c r="SUO4" s="73"/>
      <c r="SUX4" s="73"/>
      <c r="SUZ4" s="73"/>
      <c r="SVA4" s="73"/>
      <c r="SVC4" s="73"/>
      <c r="SVF4" s="73"/>
      <c r="SVI4" s="73"/>
      <c r="SVL4" s="73"/>
      <c r="SVT4" s="73"/>
      <c r="SVV4" s="73"/>
      <c r="SVY4" s="73"/>
      <c r="SWB4" s="73"/>
      <c r="SWK4" s="73"/>
      <c r="SWN4" s="73"/>
      <c r="SWS4" s="73"/>
      <c r="SXO4" s="73"/>
      <c r="SXP4" s="73"/>
      <c r="SXQ4" s="73"/>
      <c r="SXR4" s="73"/>
      <c r="SXS4" s="73"/>
      <c r="SXT4" s="73"/>
      <c r="SYL4" s="73"/>
      <c r="SYM4" s="73"/>
      <c r="SYP4" s="73"/>
      <c r="SYS4" s="73"/>
      <c r="SYU4" s="73"/>
      <c r="SYW4" s="73"/>
      <c r="SYZ4" s="73"/>
      <c r="SZC4" s="73"/>
      <c r="SZF4" s="73"/>
      <c r="SZI4" s="73"/>
      <c r="SZL4" s="73"/>
      <c r="SZO4" s="73"/>
      <c r="SZR4" s="73"/>
      <c r="SZU4" s="73"/>
      <c r="SZW4" s="73"/>
      <c r="TAJ4" s="73"/>
      <c r="TAK4" s="73"/>
      <c r="TAL4" s="73"/>
      <c r="TAM4" s="73"/>
      <c r="TAN4" s="73"/>
      <c r="TAO4" s="73"/>
      <c r="TAP4" s="73"/>
      <c r="TAQ4" s="73"/>
      <c r="TAR4" s="73"/>
      <c r="TAS4" s="73"/>
      <c r="TAT4" s="73"/>
      <c r="TAU4" s="73"/>
      <c r="TAV4" s="73"/>
      <c r="TAW4" s="73"/>
      <c r="TAX4" s="73"/>
      <c r="TAY4" s="73"/>
      <c r="TAZ4" s="73"/>
      <c r="TBA4" s="73"/>
      <c r="TBB4" s="73"/>
      <c r="TBC4" s="73"/>
      <c r="TBD4" s="73"/>
      <c r="TBE4" s="73"/>
      <c r="TBF4" s="73"/>
      <c r="TBG4" s="73"/>
      <c r="TBH4" s="73"/>
      <c r="TBI4" s="73"/>
      <c r="TBK4" s="73"/>
      <c r="TBL4" s="73"/>
      <c r="TBM4" s="73"/>
      <c r="TBN4" s="73"/>
      <c r="TBO4" s="73"/>
      <c r="TBP4" s="73"/>
      <c r="TBQ4" s="73"/>
      <c r="TBR4" s="73"/>
      <c r="TBS4" s="73"/>
      <c r="TBT4" s="73"/>
      <c r="TBU4" s="73"/>
      <c r="TBV4" s="73"/>
      <c r="TBW4" s="73"/>
      <c r="TBZ4" s="73"/>
      <c r="TCC4" s="73"/>
      <c r="TCF4" s="73"/>
      <c r="TCI4" s="73"/>
      <c r="TCL4" s="73"/>
      <c r="TCX4" s="73"/>
      <c r="TDA4" s="73"/>
      <c r="TDD4" s="73"/>
      <c r="TDG4" s="73"/>
      <c r="TDP4" s="73"/>
      <c r="TDV4" s="73"/>
      <c r="TDY4" s="73"/>
      <c r="TEB4" s="73"/>
      <c r="TEE4" s="73"/>
      <c r="TEK4" s="73"/>
      <c r="TET4" s="73"/>
      <c r="TEV4" s="73"/>
      <c r="TEW4" s="73"/>
      <c r="TEY4" s="73"/>
      <c r="TFB4" s="73"/>
      <c r="TFE4" s="73"/>
      <c r="TFH4" s="73"/>
      <c r="TFP4" s="73"/>
      <c r="TFR4" s="73"/>
      <c r="TFU4" s="73"/>
      <c r="TFX4" s="73"/>
      <c r="TGG4" s="73"/>
      <c r="TGJ4" s="73"/>
      <c r="TGO4" s="73"/>
      <c r="THK4" s="73"/>
      <c r="THL4" s="73"/>
      <c r="THM4" s="73"/>
      <c r="THN4" s="73"/>
      <c r="THO4" s="73"/>
      <c r="THP4" s="73"/>
      <c r="TIH4" s="73"/>
      <c r="TII4" s="73"/>
      <c r="TIL4" s="73"/>
      <c r="TIO4" s="73"/>
      <c r="TIQ4" s="73"/>
      <c r="TIS4" s="73"/>
      <c r="TIV4" s="73"/>
      <c r="TIY4" s="73"/>
      <c r="TJB4" s="73"/>
      <c r="TJE4" s="73"/>
      <c r="TJH4" s="73"/>
      <c r="TJK4" s="73"/>
      <c r="TJN4" s="73"/>
      <c r="TJQ4" s="73"/>
      <c r="TJS4" s="73"/>
      <c r="TKF4" s="73"/>
      <c r="TKG4" s="73"/>
      <c r="TKH4" s="73"/>
      <c r="TKI4" s="73"/>
      <c r="TKJ4" s="73"/>
      <c r="TKK4" s="73"/>
      <c r="TKL4" s="73"/>
      <c r="TKM4" s="73"/>
      <c r="TKN4" s="73"/>
      <c r="TKO4" s="73"/>
      <c r="TKP4" s="73"/>
      <c r="TKQ4" s="73"/>
      <c r="TKR4" s="73"/>
      <c r="TKS4" s="73"/>
      <c r="TKT4" s="73"/>
      <c r="TKU4" s="73"/>
      <c r="TKV4" s="73"/>
      <c r="TKW4" s="73"/>
      <c r="TKX4" s="73"/>
      <c r="TKY4" s="73"/>
      <c r="TKZ4" s="73"/>
      <c r="TLA4" s="73"/>
      <c r="TLB4" s="73"/>
      <c r="TLC4" s="73"/>
      <c r="TLD4" s="73"/>
      <c r="TLE4" s="73"/>
      <c r="TLG4" s="73"/>
      <c r="TLH4" s="73"/>
      <c r="TLI4" s="73"/>
      <c r="TLJ4" s="73"/>
      <c r="TLK4" s="73"/>
      <c r="TLL4" s="73"/>
      <c r="TLM4" s="73"/>
      <c r="TLN4" s="73"/>
      <c r="TLO4" s="73"/>
      <c r="TLP4" s="73"/>
      <c r="TLQ4" s="73"/>
      <c r="TLR4" s="73"/>
      <c r="TLS4" s="73"/>
      <c r="TLV4" s="73"/>
      <c r="TLY4" s="73"/>
      <c r="TMB4" s="73"/>
      <c r="TME4" s="73"/>
      <c r="TMH4" s="73"/>
      <c r="TMT4" s="73"/>
      <c r="TMW4" s="73"/>
      <c r="TMZ4" s="73"/>
      <c r="TNC4" s="73"/>
      <c r="TNL4" s="73"/>
      <c r="TNR4" s="73"/>
      <c r="TNU4" s="73"/>
      <c r="TNX4" s="73"/>
      <c r="TOA4" s="73"/>
      <c r="TOG4" s="73"/>
      <c r="TOP4" s="73"/>
      <c r="TOR4" s="73"/>
      <c r="TOS4" s="73"/>
      <c r="TOU4" s="73"/>
      <c r="TOX4" s="73"/>
      <c r="TPA4" s="73"/>
      <c r="TPD4" s="73"/>
      <c r="TPL4" s="73"/>
      <c r="TPN4" s="73"/>
      <c r="TPQ4" s="73"/>
      <c r="TPT4" s="73"/>
      <c r="TQC4" s="73"/>
      <c r="TQF4" s="73"/>
      <c r="TQK4" s="73"/>
      <c r="TRG4" s="73"/>
      <c r="TRH4" s="73"/>
      <c r="TRI4" s="73"/>
      <c r="TRJ4" s="73"/>
      <c r="TRK4" s="73"/>
      <c r="TRL4" s="73"/>
      <c r="TSD4" s="73"/>
      <c r="TSE4" s="73"/>
      <c r="TSH4" s="73"/>
      <c r="TSK4" s="73"/>
      <c r="TSM4" s="73"/>
      <c r="TSO4" s="73"/>
      <c r="TSR4" s="73"/>
      <c r="TSU4" s="73"/>
      <c r="TSX4" s="73"/>
      <c r="TTA4" s="73"/>
      <c r="TTD4" s="73"/>
      <c r="TTG4" s="73"/>
      <c r="TTJ4" s="73"/>
      <c r="TTM4" s="73"/>
      <c r="TTO4" s="73"/>
      <c r="TUB4" s="73"/>
      <c r="TUC4" s="73"/>
      <c r="TUD4" s="73"/>
      <c r="TUE4" s="73"/>
      <c r="TUF4" s="73"/>
      <c r="TUG4" s="73"/>
      <c r="TUH4" s="73"/>
      <c r="TUI4" s="73"/>
      <c r="TUJ4" s="73"/>
      <c r="TUK4" s="73"/>
      <c r="TUL4" s="73"/>
      <c r="TUM4" s="73"/>
      <c r="TUN4" s="73"/>
      <c r="TUO4" s="73"/>
      <c r="TUP4" s="73"/>
      <c r="TUQ4" s="73"/>
      <c r="TUR4" s="73"/>
      <c r="TUS4" s="73"/>
      <c r="TUT4" s="73"/>
      <c r="TUU4" s="73"/>
      <c r="TUV4" s="73"/>
      <c r="TUW4" s="73"/>
      <c r="TUX4" s="73"/>
      <c r="TUY4" s="73"/>
      <c r="TUZ4" s="73"/>
      <c r="TVA4" s="73"/>
      <c r="TVC4" s="73"/>
      <c r="TVD4" s="73"/>
      <c r="TVE4" s="73"/>
      <c r="TVF4" s="73"/>
      <c r="TVG4" s="73"/>
      <c r="TVH4" s="73"/>
      <c r="TVI4" s="73"/>
      <c r="TVJ4" s="73"/>
      <c r="TVK4" s="73"/>
      <c r="TVL4" s="73"/>
      <c r="TVM4" s="73"/>
      <c r="TVN4" s="73"/>
      <c r="TVO4" s="73"/>
      <c r="TVR4" s="73"/>
      <c r="TVU4" s="73"/>
      <c r="TVX4" s="73"/>
      <c r="TWA4" s="73"/>
      <c r="TWD4" s="73"/>
      <c r="TWP4" s="73"/>
      <c r="TWS4" s="73"/>
      <c r="TWV4" s="73"/>
      <c r="TWY4" s="73"/>
      <c r="TXH4" s="73"/>
      <c r="TXN4" s="73"/>
      <c r="TXQ4" s="73"/>
      <c r="TXT4" s="73"/>
      <c r="TXW4" s="73"/>
      <c r="TYC4" s="73"/>
      <c r="TYL4" s="73"/>
      <c r="TYN4" s="73"/>
      <c r="TYO4" s="73"/>
      <c r="TYQ4" s="73"/>
      <c r="TYT4" s="73"/>
      <c r="TYW4" s="73"/>
      <c r="TYZ4" s="73"/>
      <c r="TZH4" s="73"/>
      <c r="TZJ4" s="73"/>
      <c r="TZM4" s="73"/>
      <c r="TZP4" s="73"/>
      <c r="TZY4" s="73"/>
      <c r="UAB4" s="73"/>
      <c r="UAG4" s="73"/>
      <c r="UBC4" s="73"/>
      <c r="UBD4" s="73"/>
      <c r="UBE4" s="73"/>
      <c r="UBF4" s="73"/>
      <c r="UBG4" s="73"/>
      <c r="UBH4" s="73"/>
      <c r="UBZ4" s="73"/>
      <c r="UCA4" s="73"/>
      <c r="UCD4" s="73"/>
      <c r="UCG4" s="73"/>
      <c r="UCI4" s="73"/>
      <c r="UCK4" s="73"/>
      <c r="UCN4" s="73"/>
      <c r="UCQ4" s="73"/>
      <c r="UCT4" s="73"/>
      <c r="UCW4" s="73"/>
      <c r="UCZ4" s="73"/>
      <c r="UDC4" s="73"/>
      <c r="UDF4" s="73"/>
      <c r="UDI4" s="73"/>
      <c r="UDK4" s="73"/>
      <c r="UDX4" s="73"/>
      <c r="UDY4" s="73"/>
      <c r="UDZ4" s="73"/>
      <c r="UEA4" s="73"/>
      <c r="UEB4" s="73"/>
      <c r="UEC4" s="73"/>
      <c r="UED4" s="73"/>
      <c r="UEE4" s="73"/>
      <c r="UEF4" s="73"/>
      <c r="UEG4" s="73"/>
      <c r="UEH4" s="73"/>
      <c r="UEI4" s="73"/>
      <c r="UEJ4" s="73"/>
      <c r="UEK4" s="73"/>
      <c r="UEL4" s="73"/>
      <c r="UEM4" s="73"/>
      <c r="UEN4" s="73"/>
      <c r="UEO4" s="73"/>
      <c r="UEP4" s="73"/>
      <c r="UEQ4" s="73"/>
      <c r="UER4" s="73"/>
      <c r="UES4" s="73"/>
      <c r="UET4" s="73"/>
      <c r="UEU4" s="73"/>
      <c r="UEV4" s="73"/>
      <c r="UEW4" s="73"/>
      <c r="UEY4" s="73"/>
      <c r="UEZ4" s="73"/>
      <c r="UFA4" s="73"/>
      <c r="UFB4" s="73"/>
      <c r="UFC4" s="73"/>
      <c r="UFD4" s="73"/>
      <c r="UFE4" s="73"/>
      <c r="UFF4" s="73"/>
      <c r="UFG4" s="73"/>
      <c r="UFH4" s="73"/>
      <c r="UFI4" s="73"/>
      <c r="UFJ4" s="73"/>
      <c r="UFK4" s="73"/>
      <c r="UFN4" s="73"/>
      <c r="UFQ4" s="73"/>
      <c r="UFT4" s="73"/>
      <c r="UFW4" s="73"/>
      <c r="UFZ4" s="73"/>
      <c r="UGL4" s="73"/>
      <c r="UGO4" s="73"/>
      <c r="UGR4" s="73"/>
      <c r="UGU4" s="73"/>
      <c r="UHD4" s="73"/>
      <c r="UHJ4" s="73"/>
      <c r="UHM4" s="73"/>
      <c r="UHP4" s="73"/>
      <c r="UHS4" s="73"/>
      <c r="UHY4" s="73"/>
      <c r="UIH4" s="73"/>
      <c r="UIJ4" s="73"/>
      <c r="UIK4" s="73"/>
      <c r="UIM4" s="73"/>
      <c r="UIP4" s="73"/>
      <c r="UIS4" s="73"/>
      <c r="UIV4" s="73"/>
      <c r="UJD4" s="73"/>
      <c r="UJF4" s="73"/>
      <c r="UJI4" s="73"/>
      <c r="UJL4" s="73"/>
      <c r="UJU4" s="73"/>
      <c r="UJX4" s="73"/>
      <c r="UKC4" s="73"/>
      <c r="UKY4" s="73"/>
      <c r="UKZ4" s="73"/>
      <c r="ULA4" s="73"/>
      <c r="ULB4" s="73"/>
      <c r="ULC4" s="73"/>
      <c r="ULD4" s="73"/>
      <c r="ULV4" s="73"/>
      <c r="ULW4" s="73"/>
      <c r="ULZ4" s="73"/>
      <c r="UMC4" s="73"/>
      <c r="UME4" s="73"/>
      <c r="UMG4" s="73"/>
      <c r="UMJ4" s="73"/>
      <c r="UMM4" s="73"/>
      <c r="UMP4" s="73"/>
      <c r="UMS4" s="73"/>
      <c r="UMV4" s="73"/>
      <c r="UMY4" s="73"/>
      <c r="UNB4" s="73"/>
      <c r="UNE4" s="73"/>
      <c r="UNG4" s="73"/>
      <c r="UNT4" s="73"/>
      <c r="UNU4" s="73"/>
      <c r="UNV4" s="73"/>
      <c r="UNW4" s="73"/>
      <c r="UNX4" s="73"/>
      <c r="UNY4" s="73"/>
      <c r="UNZ4" s="73"/>
      <c r="UOA4" s="73"/>
      <c r="UOB4" s="73"/>
      <c r="UOC4" s="73"/>
      <c r="UOD4" s="73"/>
      <c r="UOE4" s="73"/>
      <c r="UOF4" s="73"/>
      <c r="UOG4" s="73"/>
      <c r="UOH4" s="73"/>
      <c r="UOI4" s="73"/>
      <c r="UOJ4" s="73"/>
      <c r="UOK4" s="73"/>
      <c r="UOL4" s="73"/>
      <c r="UOM4" s="73"/>
      <c r="UON4" s="73"/>
      <c r="UOO4" s="73"/>
      <c r="UOP4" s="73"/>
      <c r="UOQ4" s="73"/>
      <c r="UOR4" s="73"/>
      <c r="UOS4" s="73"/>
      <c r="UOU4" s="73"/>
      <c r="UOV4" s="73"/>
      <c r="UOW4" s="73"/>
      <c r="UOX4" s="73"/>
      <c r="UOY4" s="73"/>
      <c r="UOZ4" s="73"/>
      <c r="UPA4" s="73"/>
      <c r="UPB4" s="73"/>
      <c r="UPC4" s="73"/>
      <c r="UPD4" s="73"/>
      <c r="UPE4" s="73"/>
      <c r="UPF4" s="73"/>
      <c r="UPG4" s="73"/>
      <c r="UPJ4" s="73"/>
      <c r="UPM4" s="73"/>
      <c r="UPP4" s="73"/>
      <c r="UPS4" s="73"/>
      <c r="UPV4" s="73"/>
      <c r="UQH4" s="73"/>
      <c r="UQK4" s="73"/>
      <c r="UQN4" s="73"/>
      <c r="UQQ4" s="73"/>
      <c r="UQZ4" s="73"/>
      <c r="URF4" s="73"/>
      <c r="URI4" s="73"/>
      <c r="URL4" s="73"/>
      <c r="URO4" s="73"/>
      <c r="URU4" s="73"/>
      <c r="USD4" s="73"/>
      <c r="USF4" s="73"/>
      <c r="USG4" s="73"/>
      <c r="USI4" s="73"/>
      <c r="USL4" s="73"/>
      <c r="USO4" s="73"/>
      <c r="USR4" s="73"/>
      <c r="USZ4" s="73"/>
      <c r="UTB4" s="73"/>
      <c r="UTE4" s="73"/>
      <c r="UTH4" s="73"/>
      <c r="UTQ4" s="73"/>
      <c r="UTT4" s="73"/>
      <c r="UTY4" s="73"/>
      <c r="UUU4" s="73"/>
      <c r="UUV4" s="73"/>
      <c r="UUW4" s="73"/>
      <c r="UUX4" s="73"/>
      <c r="UUY4" s="73"/>
      <c r="UUZ4" s="73"/>
      <c r="UVR4" s="73"/>
      <c r="UVS4" s="73"/>
      <c r="UVV4" s="73"/>
      <c r="UVY4" s="73"/>
      <c r="UWA4" s="73"/>
      <c r="UWC4" s="73"/>
      <c r="UWF4" s="73"/>
      <c r="UWI4" s="73"/>
      <c r="UWL4" s="73"/>
      <c r="UWO4" s="73"/>
      <c r="UWR4" s="73"/>
      <c r="UWU4" s="73"/>
      <c r="UWX4" s="73"/>
      <c r="UXA4" s="73"/>
      <c r="UXC4" s="73"/>
      <c r="UXP4" s="73"/>
      <c r="UXQ4" s="73"/>
      <c r="UXR4" s="73"/>
      <c r="UXS4" s="73"/>
      <c r="UXT4" s="73"/>
      <c r="UXU4" s="73"/>
      <c r="UXV4" s="73"/>
      <c r="UXW4" s="73"/>
      <c r="UXX4" s="73"/>
      <c r="UXY4" s="73"/>
      <c r="UXZ4" s="73"/>
      <c r="UYA4" s="73"/>
      <c r="UYB4" s="73"/>
      <c r="UYC4" s="73"/>
      <c r="UYD4" s="73"/>
      <c r="UYE4" s="73"/>
      <c r="UYF4" s="73"/>
      <c r="UYG4" s="73"/>
      <c r="UYH4" s="73"/>
      <c r="UYI4" s="73"/>
      <c r="UYJ4" s="73"/>
      <c r="UYK4" s="73"/>
      <c r="UYL4" s="73"/>
      <c r="UYM4" s="73"/>
      <c r="UYN4" s="73"/>
      <c r="UYO4" s="73"/>
      <c r="UYQ4" s="73"/>
      <c r="UYR4" s="73"/>
      <c r="UYS4" s="73"/>
      <c r="UYT4" s="73"/>
      <c r="UYU4" s="73"/>
      <c r="UYV4" s="73"/>
      <c r="UYW4" s="73"/>
      <c r="UYX4" s="73"/>
      <c r="UYY4" s="73"/>
      <c r="UYZ4" s="73"/>
      <c r="UZA4" s="73"/>
      <c r="UZB4" s="73"/>
      <c r="UZC4" s="73"/>
      <c r="UZF4" s="73"/>
      <c r="UZI4" s="73"/>
      <c r="UZL4" s="73"/>
      <c r="UZO4" s="73"/>
      <c r="UZR4" s="73"/>
      <c r="VAD4" s="73"/>
      <c r="VAG4" s="73"/>
      <c r="VAJ4" s="73"/>
      <c r="VAM4" s="73"/>
      <c r="VAV4" s="73"/>
      <c r="VBB4" s="73"/>
      <c r="VBE4" s="73"/>
      <c r="VBH4" s="73"/>
      <c r="VBK4" s="73"/>
      <c r="VBQ4" s="73"/>
      <c r="VBZ4" s="73"/>
      <c r="VCB4" s="73"/>
      <c r="VCC4" s="73"/>
      <c r="VCE4" s="73"/>
      <c r="VCH4" s="73"/>
      <c r="VCK4" s="73"/>
      <c r="VCN4" s="73"/>
      <c r="VCV4" s="73"/>
      <c r="VCX4" s="73"/>
      <c r="VDA4" s="73"/>
      <c r="VDD4" s="73"/>
      <c r="VDM4" s="73"/>
      <c r="VDP4" s="73"/>
      <c r="VDU4" s="73"/>
      <c r="VEQ4" s="73"/>
      <c r="VER4" s="73"/>
      <c r="VES4" s="73"/>
      <c r="VET4" s="73"/>
      <c r="VEU4" s="73"/>
      <c r="VEV4" s="73"/>
      <c r="VFN4" s="73"/>
      <c r="VFO4" s="73"/>
      <c r="VFR4" s="73"/>
      <c r="VFU4" s="73"/>
      <c r="VFW4" s="73"/>
      <c r="VFY4" s="73"/>
      <c r="VGB4" s="73"/>
      <c r="VGE4" s="73"/>
      <c r="VGH4" s="73"/>
      <c r="VGK4" s="73"/>
      <c r="VGN4" s="73"/>
      <c r="VGQ4" s="73"/>
      <c r="VGT4" s="73"/>
      <c r="VGW4" s="73"/>
      <c r="VGY4" s="73"/>
      <c r="VHL4" s="73"/>
      <c r="VHM4" s="73"/>
      <c r="VHN4" s="73"/>
      <c r="VHO4" s="73"/>
      <c r="VHP4" s="73"/>
      <c r="VHQ4" s="73"/>
      <c r="VHR4" s="73"/>
      <c r="VHS4" s="73"/>
      <c r="VHT4" s="73"/>
      <c r="VHU4" s="73"/>
      <c r="VHV4" s="73"/>
      <c r="VHW4" s="73"/>
      <c r="VHX4" s="73"/>
      <c r="VHY4" s="73"/>
      <c r="VHZ4" s="73"/>
      <c r="VIA4" s="73"/>
      <c r="VIB4" s="73"/>
      <c r="VIC4" s="73"/>
      <c r="VID4" s="73"/>
      <c r="VIE4" s="73"/>
      <c r="VIF4" s="73"/>
      <c r="VIG4" s="73"/>
      <c r="VIH4" s="73"/>
      <c r="VII4" s="73"/>
      <c r="VIJ4" s="73"/>
      <c r="VIK4" s="73"/>
      <c r="VIM4" s="73"/>
      <c r="VIN4" s="73"/>
      <c r="VIO4" s="73"/>
      <c r="VIP4" s="73"/>
      <c r="VIQ4" s="73"/>
      <c r="VIR4" s="73"/>
      <c r="VIS4" s="73"/>
      <c r="VIT4" s="73"/>
      <c r="VIU4" s="73"/>
      <c r="VIV4" s="73"/>
      <c r="VIW4" s="73"/>
      <c r="VIX4" s="73"/>
      <c r="VIY4" s="73"/>
      <c r="VJB4" s="73"/>
      <c r="VJE4" s="73"/>
      <c r="VJH4" s="73"/>
      <c r="VJK4" s="73"/>
      <c r="VJN4" s="73"/>
      <c r="VJZ4" s="73"/>
      <c r="VKC4" s="73"/>
      <c r="VKF4" s="73"/>
      <c r="VKI4" s="73"/>
      <c r="VKR4" s="73"/>
      <c r="VKX4" s="73"/>
      <c r="VLA4" s="73"/>
      <c r="VLD4" s="73"/>
      <c r="VLG4" s="73"/>
      <c r="VLM4" s="73"/>
      <c r="VLV4" s="73"/>
      <c r="VLX4" s="73"/>
      <c r="VLY4" s="73"/>
      <c r="VMA4" s="73"/>
      <c r="VMD4" s="73"/>
      <c r="VMG4" s="73"/>
      <c r="VMJ4" s="73"/>
      <c r="VMR4" s="73"/>
      <c r="VMT4" s="73"/>
      <c r="VMW4" s="73"/>
      <c r="VMZ4" s="73"/>
      <c r="VNI4" s="73"/>
      <c r="VNL4" s="73"/>
      <c r="VNQ4" s="73"/>
      <c r="VOM4" s="73"/>
      <c r="VON4" s="73"/>
      <c r="VOO4" s="73"/>
      <c r="VOP4" s="73"/>
      <c r="VOQ4" s="73"/>
      <c r="VOR4" s="73"/>
      <c r="VPJ4" s="73"/>
      <c r="VPK4" s="73"/>
      <c r="VPN4" s="73"/>
      <c r="VPQ4" s="73"/>
      <c r="VPS4" s="73"/>
      <c r="VPU4" s="73"/>
      <c r="VPX4" s="73"/>
      <c r="VQA4" s="73"/>
      <c r="VQD4" s="73"/>
      <c r="VQG4" s="73"/>
      <c r="VQJ4" s="73"/>
      <c r="VQM4" s="73"/>
      <c r="VQP4" s="73"/>
      <c r="VQS4" s="73"/>
      <c r="VQU4" s="73"/>
      <c r="VRH4" s="73"/>
      <c r="VRI4" s="73"/>
      <c r="VRJ4" s="73"/>
      <c r="VRK4" s="73"/>
      <c r="VRL4" s="73"/>
      <c r="VRM4" s="73"/>
      <c r="VRN4" s="73"/>
      <c r="VRO4" s="73"/>
      <c r="VRP4" s="73"/>
      <c r="VRQ4" s="73"/>
      <c r="VRR4" s="73"/>
      <c r="VRS4" s="73"/>
      <c r="VRT4" s="73"/>
      <c r="VRU4" s="73"/>
      <c r="VRV4" s="73"/>
      <c r="VRW4" s="73"/>
      <c r="VRX4" s="73"/>
      <c r="VRY4" s="73"/>
      <c r="VRZ4" s="73"/>
      <c r="VSA4" s="73"/>
      <c r="VSB4" s="73"/>
      <c r="VSC4" s="73"/>
      <c r="VSD4" s="73"/>
      <c r="VSE4" s="73"/>
      <c r="VSF4" s="73"/>
      <c r="VSG4" s="73"/>
      <c r="VSI4" s="73"/>
      <c r="VSJ4" s="73"/>
      <c r="VSK4" s="73"/>
      <c r="VSL4" s="73"/>
      <c r="VSM4" s="73"/>
      <c r="VSN4" s="73"/>
      <c r="VSO4" s="73"/>
      <c r="VSP4" s="73"/>
      <c r="VSQ4" s="73"/>
      <c r="VSR4" s="73"/>
      <c r="VSS4" s="73"/>
      <c r="VST4" s="73"/>
      <c r="VSU4" s="73"/>
      <c r="VSX4" s="73"/>
      <c r="VTA4" s="73"/>
      <c r="VTD4" s="73"/>
      <c r="VTG4" s="73"/>
      <c r="VTJ4" s="73"/>
      <c r="VTV4" s="73"/>
      <c r="VTY4" s="73"/>
      <c r="VUB4" s="73"/>
      <c r="VUE4" s="73"/>
      <c r="VUN4" s="73"/>
      <c r="VUT4" s="73"/>
      <c r="VUW4" s="73"/>
      <c r="VUZ4" s="73"/>
      <c r="VVC4" s="73"/>
      <c r="VVI4" s="73"/>
      <c r="VVR4" s="73"/>
      <c r="VVT4" s="73"/>
      <c r="VVU4" s="73"/>
      <c r="VVW4" s="73"/>
      <c r="VVZ4" s="73"/>
      <c r="VWC4" s="73"/>
      <c r="VWF4" s="73"/>
      <c r="VWN4" s="73"/>
      <c r="VWP4" s="73"/>
      <c r="VWS4" s="73"/>
      <c r="VWV4" s="73"/>
      <c r="VXE4" s="73"/>
      <c r="VXH4" s="73"/>
      <c r="VXM4" s="73"/>
      <c r="VYI4" s="73"/>
      <c r="VYJ4" s="73"/>
      <c r="VYK4" s="73"/>
      <c r="VYL4" s="73"/>
      <c r="VYM4" s="73"/>
      <c r="VYN4" s="73"/>
      <c r="VZF4" s="73"/>
      <c r="VZG4" s="73"/>
      <c r="VZJ4" s="73"/>
      <c r="VZM4" s="73"/>
      <c r="VZO4" s="73"/>
      <c r="VZQ4" s="73"/>
      <c r="VZT4" s="73"/>
      <c r="VZW4" s="73"/>
      <c r="VZZ4" s="73"/>
      <c r="WAC4" s="73"/>
      <c r="WAF4" s="73"/>
      <c r="WAI4" s="73"/>
      <c r="WAL4" s="73"/>
      <c r="WAO4" s="73"/>
      <c r="WAQ4" s="73"/>
      <c r="WBD4" s="73"/>
      <c r="WBE4" s="73"/>
      <c r="WBF4" s="73"/>
      <c r="WBG4" s="73"/>
      <c r="WBH4" s="73"/>
      <c r="WBI4" s="73"/>
      <c r="WBJ4" s="73"/>
      <c r="WBK4" s="73"/>
      <c r="WBL4" s="73"/>
      <c r="WBM4" s="73"/>
      <c r="WBN4" s="73"/>
      <c r="WBO4" s="73"/>
      <c r="WBP4" s="73"/>
      <c r="WBQ4" s="73"/>
      <c r="WBR4" s="73"/>
      <c r="WBS4" s="73"/>
      <c r="WBT4" s="73"/>
      <c r="WBU4" s="73"/>
      <c r="WBV4" s="73"/>
      <c r="WBW4" s="73"/>
      <c r="WBX4" s="73"/>
      <c r="WBY4" s="73"/>
      <c r="WBZ4" s="73"/>
      <c r="WCA4" s="73"/>
      <c r="WCB4" s="73"/>
      <c r="WCC4" s="73"/>
      <c r="WCE4" s="73"/>
      <c r="WCF4" s="73"/>
      <c r="WCG4" s="73"/>
      <c r="WCH4" s="73"/>
      <c r="WCI4" s="73"/>
      <c r="WCJ4" s="73"/>
      <c r="WCK4" s="73"/>
      <c r="WCL4" s="73"/>
      <c r="WCM4" s="73"/>
      <c r="WCN4" s="73"/>
      <c r="WCO4" s="73"/>
      <c r="WCP4" s="73"/>
      <c r="WCQ4" s="73"/>
      <c r="WCT4" s="73"/>
      <c r="WCW4" s="73"/>
      <c r="WCZ4" s="73"/>
      <c r="WDC4" s="73"/>
      <c r="WDF4" s="73"/>
      <c r="WDR4" s="73"/>
      <c r="WDU4" s="73"/>
      <c r="WDX4" s="73"/>
      <c r="WEA4" s="73"/>
      <c r="WEJ4" s="73"/>
      <c r="WEP4" s="73"/>
      <c r="WES4" s="73"/>
      <c r="WEV4" s="73"/>
      <c r="WEY4" s="73"/>
      <c r="WFE4" s="73"/>
      <c r="WFN4" s="73"/>
      <c r="WFP4" s="73"/>
      <c r="WFQ4" s="73"/>
      <c r="WFS4" s="73"/>
      <c r="WFV4" s="73"/>
      <c r="WFY4" s="73"/>
      <c r="WGB4" s="73"/>
      <c r="WGJ4" s="73"/>
      <c r="WGL4" s="73"/>
      <c r="WGO4" s="73"/>
      <c r="WGR4" s="73"/>
      <c r="WHA4" s="73"/>
      <c r="WHD4" s="73"/>
      <c r="WHI4" s="73"/>
      <c r="WIE4" s="73"/>
      <c r="WIF4" s="73"/>
      <c r="WIG4" s="73"/>
      <c r="WIH4" s="73"/>
      <c r="WII4" s="73"/>
      <c r="WIJ4" s="73"/>
      <c r="WJB4" s="73"/>
      <c r="WJC4" s="73"/>
      <c r="WJF4" s="73"/>
      <c r="WJI4" s="73"/>
      <c r="WJK4" s="73"/>
      <c r="WJM4" s="73"/>
      <c r="WJP4" s="73"/>
      <c r="WJS4" s="73"/>
      <c r="WJV4" s="73"/>
      <c r="WJY4" s="73"/>
      <c r="WKB4" s="73"/>
      <c r="WKE4" s="73"/>
      <c r="WKH4" s="73"/>
      <c r="WKK4" s="73"/>
      <c r="WKM4" s="73"/>
      <c r="WKZ4" s="73"/>
      <c r="WLA4" s="73"/>
      <c r="WLB4" s="73"/>
      <c r="WLC4" s="73"/>
      <c r="WLD4" s="73"/>
      <c r="WLE4" s="73"/>
      <c r="WLF4" s="73"/>
      <c r="WLG4" s="73"/>
      <c r="WLH4" s="73"/>
      <c r="WLI4" s="73"/>
      <c r="WLJ4" s="73"/>
      <c r="WLK4" s="73"/>
      <c r="WLL4" s="73"/>
      <c r="WLM4" s="73"/>
      <c r="WLN4" s="73"/>
      <c r="WLO4" s="73"/>
      <c r="WLP4" s="73"/>
      <c r="WLQ4" s="73"/>
      <c r="WLR4" s="73"/>
      <c r="WLS4" s="73"/>
      <c r="WLT4" s="73"/>
      <c r="WLU4" s="73"/>
      <c r="WLV4" s="73"/>
      <c r="WLW4" s="73"/>
      <c r="WLX4" s="73"/>
      <c r="WLY4" s="73"/>
      <c r="WMA4" s="73"/>
      <c r="WMB4" s="73"/>
      <c r="WMC4" s="73"/>
      <c r="WMD4" s="73"/>
      <c r="WME4" s="73"/>
      <c r="WMF4" s="73"/>
      <c r="WMG4" s="73"/>
      <c r="WMH4" s="73"/>
      <c r="WMI4" s="73"/>
      <c r="WMJ4" s="73"/>
      <c r="WMK4" s="73"/>
      <c r="WML4" s="73"/>
      <c r="WMM4" s="73"/>
      <c r="WMP4" s="73"/>
      <c r="WMS4" s="73"/>
      <c r="WMV4" s="73"/>
      <c r="WMY4" s="73"/>
      <c r="WNB4" s="73"/>
      <c r="WNN4" s="73"/>
      <c r="WNQ4" s="73"/>
      <c r="WNT4" s="73"/>
      <c r="WNW4" s="73"/>
      <c r="WOF4" s="73"/>
      <c r="WOL4" s="73"/>
      <c r="WOO4" s="73"/>
      <c r="WOR4" s="73"/>
      <c r="WOU4" s="73"/>
      <c r="WPA4" s="73"/>
      <c r="WPJ4" s="73"/>
      <c r="WPL4" s="73"/>
      <c r="WPM4" s="73"/>
      <c r="WPO4" s="73"/>
      <c r="WPR4" s="73"/>
      <c r="WPU4" s="73"/>
      <c r="WPX4" s="73"/>
      <c r="WQF4" s="73"/>
      <c r="WQH4" s="73"/>
      <c r="WQK4" s="73"/>
      <c r="WQN4" s="73"/>
      <c r="WQW4" s="73"/>
      <c r="WQZ4" s="73"/>
      <c r="WRE4" s="73"/>
      <c r="WSA4" s="73"/>
      <c r="WSB4" s="73"/>
      <c r="WSC4" s="73"/>
      <c r="WSD4" s="73"/>
      <c r="WSE4" s="73"/>
      <c r="WSF4" s="73"/>
      <c r="WSX4" s="73"/>
      <c r="WSY4" s="73"/>
      <c r="WTB4" s="73"/>
      <c r="WTE4" s="73"/>
      <c r="WTG4" s="73"/>
      <c r="WTI4" s="73"/>
      <c r="WTL4" s="73"/>
      <c r="WTO4" s="73"/>
      <c r="WTR4" s="73"/>
      <c r="WTU4" s="73"/>
      <c r="WTX4" s="73"/>
      <c r="WUA4" s="73"/>
      <c r="WUD4" s="73"/>
      <c r="WUG4" s="73"/>
      <c r="WUI4" s="73"/>
      <c r="WUV4" s="73"/>
      <c r="WUW4" s="73"/>
      <c r="WUX4" s="73"/>
      <c r="WUY4" s="73"/>
      <c r="WUZ4" s="73"/>
      <c r="WVA4" s="73"/>
      <c r="WVB4" s="73"/>
      <c r="WVC4" s="73"/>
      <c r="WVD4" s="73"/>
      <c r="WVE4" s="73"/>
      <c r="WVF4" s="73"/>
      <c r="WVG4" s="73"/>
      <c r="WVH4" s="73"/>
      <c r="WVI4" s="73"/>
      <c r="WVJ4" s="73"/>
      <c r="WVK4" s="73"/>
      <c r="WVL4" s="73"/>
      <c r="WVM4" s="73"/>
      <c r="WVN4" s="73"/>
      <c r="WVO4" s="73"/>
      <c r="WVP4" s="73"/>
      <c r="WVQ4" s="73"/>
      <c r="WVR4" s="73"/>
      <c r="WVS4" s="73"/>
      <c r="WVT4" s="73"/>
      <c r="WVU4" s="73"/>
      <c r="WVV4" s="73"/>
      <c r="WVW4" s="73"/>
      <c r="WVX4" s="73"/>
      <c r="WVY4" s="73"/>
      <c r="WVZ4" s="73"/>
      <c r="WWA4" s="73"/>
      <c r="WWB4" s="73"/>
      <c r="WWC4" s="73"/>
      <c r="WWD4" s="73"/>
      <c r="WWE4" s="73"/>
      <c r="WWF4" s="73"/>
      <c r="WWG4" s="73"/>
      <c r="WWH4" s="73"/>
      <c r="WWI4" s="73"/>
      <c r="WWJ4" s="73"/>
      <c r="WWK4" s="73"/>
      <c r="WWL4" s="73"/>
      <c r="WWM4" s="73"/>
      <c r="WWN4" s="73"/>
      <c r="WWO4" s="73"/>
      <c r="WWP4" s="73"/>
      <c r="WWQ4" s="73"/>
      <c r="WWR4" s="73"/>
      <c r="WWS4" s="73"/>
      <c r="WWT4" s="73"/>
      <c r="WWU4" s="73"/>
      <c r="WWV4" s="73"/>
      <c r="WWW4" s="73"/>
      <c r="WWX4" s="73"/>
      <c r="WWY4" s="73"/>
      <c r="WWZ4" s="73"/>
      <c r="WXA4" s="73"/>
      <c r="WXB4" s="73"/>
      <c r="WXC4" s="73"/>
      <c r="WXD4" s="73"/>
      <c r="WXE4" s="73"/>
      <c r="WXF4" s="73"/>
      <c r="WXG4" s="73"/>
      <c r="WXH4" s="73"/>
      <c r="WXI4" s="73"/>
      <c r="WXJ4" s="73"/>
      <c r="WXK4" s="73"/>
      <c r="WXL4" s="73"/>
      <c r="WXM4" s="73"/>
      <c r="WXN4" s="73"/>
      <c r="WXO4" s="73"/>
      <c r="WXP4" s="73"/>
      <c r="WXQ4" s="73"/>
      <c r="WXR4" s="73"/>
      <c r="WXS4" s="73"/>
      <c r="WXT4" s="73"/>
      <c r="WXU4" s="73"/>
      <c r="WXV4" s="73"/>
      <c r="WXW4" s="73"/>
      <c r="WXX4" s="73"/>
      <c r="WXY4" s="73"/>
      <c r="WXZ4" s="73"/>
      <c r="WYA4" s="73"/>
      <c r="WYB4" s="73"/>
      <c r="WYC4" s="73"/>
      <c r="WYD4" s="73"/>
      <c r="WYE4" s="73"/>
      <c r="WYF4" s="73"/>
      <c r="WYG4" s="73"/>
      <c r="WYH4" s="73"/>
      <c r="WYI4" s="73"/>
      <c r="WYJ4" s="73"/>
      <c r="WYK4" s="73"/>
      <c r="WYL4" s="73"/>
      <c r="WYM4" s="73"/>
      <c r="WYN4" s="73"/>
      <c r="WYO4" s="73"/>
      <c r="WYP4" s="73"/>
      <c r="WYQ4" s="73"/>
      <c r="WYR4" s="73"/>
      <c r="WYS4" s="73"/>
      <c r="WYT4" s="73"/>
      <c r="WYU4" s="73"/>
      <c r="WYV4" s="73"/>
      <c r="WYW4" s="73"/>
      <c r="WYX4" s="73"/>
      <c r="WYY4" s="73"/>
      <c r="WYZ4" s="73"/>
      <c r="WZA4" s="73"/>
      <c r="WZB4" s="73"/>
      <c r="WZC4" s="73"/>
      <c r="WZD4" s="73"/>
      <c r="WZE4" s="73"/>
      <c r="WZF4" s="73"/>
      <c r="WZG4" s="73"/>
      <c r="WZH4" s="73"/>
      <c r="WZI4" s="73"/>
      <c r="WZJ4" s="73"/>
      <c r="WZK4" s="73"/>
      <c r="WZL4" s="73"/>
      <c r="WZM4" s="73"/>
      <c r="WZN4" s="73"/>
      <c r="WZO4" s="73"/>
      <c r="WZP4" s="73"/>
      <c r="WZQ4" s="73"/>
      <c r="WZR4" s="73"/>
      <c r="WZS4" s="73"/>
      <c r="WZT4" s="73"/>
      <c r="WZU4" s="73"/>
      <c r="WZV4" s="73"/>
      <c r="WZW4" s="73"/>
      <c r="WZX4" s="73"/>
      <c r="WZY4" s="73"/>
      <c r="WZZ4" s="73"/>
      <c r="XAA4" s="73"/>
      <c r="XAB4" s="73"/>
      <c r="XAC4" s="73"/>
      <c r="XAD4" s="73"/>
      <c r="XAE4" s="73"/>
      <c r="XAF4" s="73"/>
      <c r="XAG4" s="73"/>
      <c r="XAH4" s="73"/>
      <c r="XAI4" s="73"/>
      <c r="XAJ4" s="73"/>
      <c r="XAK4" s="73"/>
      <c r="XAL4" s="73"/>
      <c r="XAM4" s="73"/>
      <c r="XAN4" s="73"/>
      <c r="XAO4" s="73"/>
      <c r="XAP4" s="73"/>
      <c r="XAQ4" s="73"/>
      <c r="XAR4" s="73"/>
      <c r="XAS4" s="73"/>
      <c r="XAT4" s="73"/>
      <c r="XAU4" s="73"/>
      <c r="XAV4" s="73"/>
      <c r="XAW4" s="73"/>
      <c r="XAX4" s="73"/>
      <c r="XAY4" s="73"/>
      <c r="XAZ4" s="73"/>
      <c r="XBA4" s="73"/>
      <c r="XBB4" s="73"/>
      <c r="XBC4" s="73"/>
      <c r="XBD4" s="73"/>
      <c r="XBE4" s="73"/>
      <c r="XBF4" s="73"/>
      <c r="XBG4" s="73"/>
      <c r="XBH4" s="73"/>
      <c r="XBI4" s="73"/>
      <c r="XBJ4" s="73"/>
      <c r="XBK4" s="73"/>
      <c r="XBL4" s="73"/>
      <c r="XBM4" s="73"/>
      <c r="XBN4" s="73"/>
      <c r="XBO4" s="73"/>
      <c r="XBP4" s="73"/>
      <c r="XBQ4" s="73"/>
      <c r="XBR4" s="73"/>
      <c r="XBS4" s="73"/>
      <c r="XBT4" s="73"/>
      <c r="XBU4" s="73"/>
      <c r="XBV4" s="73"/>
      <c r="XBW4" s="73"/>
      <c r="XBX4" s="73"/>
      <c r="XBY4" s="73"/>
      <c r="XBZ4" s="73"/>
      <c r="XCA4" s="73"/>
      <c r="XCB4" s="73"/>
      <c r="XCC4" s="73"/>
      <c r="XCD4" s="73"/>
      <c r="XCE4" s="73"/>
      <c r="XCF4" s="73"/>
      <c r="XCG4" s="73"/>
      <c r="XCH4" s="73"/>
      <c r="XCI4" s="73"/>
      <c r="XCJ4" s="73"/>
      <c r="XCK4" s="73"/>
      <c r="XCL4" s="73"/>
      <c r="XCM4" s="73"/>
      <c r="XCN4" s="73"/>
      <c r="XCO4" s="73"/>
      <c r="XCP4" s="73"/>
      <c r="XCQ4" s="73"/>
      <c r="XCR4" s="73"/>
      <c r="XCS4" s="73"/>
      <c r="XCT4" s="73"/>
      <c r="XCU4" s="73"/>
      <c r="XCV4" s="73"/>
      <c r="XCW4" s="73"/>
      <c r="XCX4" s="73"/>
      <c r="XCY4" s="73"/>
      <c r="XCZ4" s="73"/>
      <c r="XDA4" s="73"/>
      <c r="XDB4" s="73"/>
      <c r="XDC4" s="73"/>
      <c r="XDD4" s="73"/>
      <c r="XDE4" s="73"/>
      <c r="XDF4" s="73"/>
      <c r="XDG4" s="73"/>
      <c r="XDH4" s="73"/>
      <c r="XDI4" s="73"/>
      <c r="XDJ4" s="73"/>
      <c r="XDK4" s="73"/>
      <c r="XDL4" s="73"/>
      <c r="XDM4" s="73"/>
      <c r="XDN4" s="73"/>
      <c r="XDO4" s="73"/>
      <c r="XDP4" s="73"/>
      <c r="XDQ4" s="73"/>
      <c r="XDR4" s="73"/>
      <c r="XDS4" s="73"/>
      <c r="XDT4" s="73"/>
      <c r="XDU4" s="73"/>
      <c r="XDV4" s="73"/>
      <c r="XDW4" s="73"/>
      <c r="XDX4" s="73"/>
      <c r="XDY4" s="73"/>
      <c r="XDZ4" s="73"/>
      <c r="XEA4" s="73"/>
      <c r="XEB4" s="73"/>
      <c r="XEC4" s="73"/>
      <c r="XED4" s="73"/>
      <c r="XEE4" s="73"/>
      <c r="XEF4" s="73"/>
      <c r="XEG4" s="73"/>
      <c r="XEH4" s="73"/>
      <c r="XEI4" s="73"/>
      <c r="XEJ4" s="73"/>
      <c r="XEK4" s="73"/>
      <c r="XEL4" s="73"/>
      <c r="XEM4" s="73"/>
      <c r="XEN4" s="73"/>
      <c r="XEO4" s="73"/>
      <c r="XEP4" s="73"/>
      <c r="XEQ4" s="73"/>
      <c r="XER4" s="73"/>
      <c r="XES4" s="73"/>
      <c r="XET4" s="73"/>
      <c r="XEU4" s="73"/>
      <c r="XEV4" s="73"/>
      <c r="XEW4" s="73"/>
      <c r="XEX4" s="73"/>
      <c r="XEY4" s="73"/>
      <c r="XEZ4" s="73"/>
      <c r="XFA4" s="73"/>
      <c r="XFB4" s="73"/>
      <c r="XFC4" s="73"/>
      <c r="XFD4" s="73"/>
    </row>
    <row r="5" spans="1:16384" s="192" customFormat="1" ht="20.25" hidden="1" customHeight="1">
      <c r="A5" s="112" t="s">
        <v>6</v>
      </c>
      <c r="B5" s="204" t="s">
        <v>323</v>
      </c>
      <c r="C5" s="205"/>
      <c r="D5" s="168">
        <f>IFERROR(VLOOKUP(A5,'4.1'!A24:C306,3,0),)</f>
        <v>0</v>
      </c>
      <c r="E5" s="166">
        <f t="shared" ref="E5:E68" si="0">+D5*C5</f>
        <v>0</v>
      </c>
    </row>
    <row r="6" spans="1:16384" s="192" customFormat="1" ht="21.75" hidden="1" customHeight="1">
      <c r="A6" s="141" t="s">
        <v>7</v>
      </c>
      <c r="B6" s="204" t="s">
        <v>323</v>
      </c>
      <c r="C6" s="205"/>
      <c r="D6" s="168">
        <f>IFERROR(VLOOKUP(A6,'4.1'!A25:C307,3,0),)</f>
        <v>0</v>
      </c>
      <c r="E6" s="166">
        <f t="shared" si="0"/>
        <v>0</v>
      </c>
    </row>
    <row r="7" spans="1:16384" s="192" customFormat="1" ht="20.25" hidden="1" customHeight="1">
      <c r="A7" s="141" t="s">
        <v>8</v>
      </c>
      <c r="B7" s="204" t="s">
        <v>323</v>
      </c>
      <c r="C7" s="205"/>
      <c r="D7" s="168">
        <f>IFERROR(VLOOKUP(A7,'4.1'!A26:C308,3,0),)</f>
        <v>0</v>
      </c>
      <c r="E7" s="166">
        <f t="shared" si="0"/>
        <v>0</v>
      </c>
    </row>
    <row r="8" spans="1:16384" s="192" customFormat="1" ht="21.75" hidden="1" customHeight="1">
      <c r="A8" s="141" t="s">
        <v>9</v>
      </c>
      <c r="B8" s="204" t="s">
        <v>322</v>
      </c>
      <c r="C8" s="205"/>
      <c r="D8" s="168">
        <f>IFERROR(VLOOKUP(A8,'4.1'!A27:C309,3,0),)</f>
        <v>0</v>
      </c>
      <c r="E8" s="166">
        <f t="shared" si="0"/>
        <v>0</v>
      </c>
    </row>
    <row r="9" spans="1:16384" s="192" customFormat="1" ht="20.25" hidden="1" customHeight="1">
      <c r="A9" s="206" t="s">
        <v>10</v>
      </c>
      <c r="B9" s="204" t="s">
        <v>323</v>
      </c>
      <c r="C9" s="205"/>
      <c r="D9" s="168">
        <f>IFERROR(VLOOKUP(A9,'4.1'!A28:C310,3,0),)</f>
        <v>0</v>
      </c>
      <c r="E9" s="166">
        <f t="shared" si="0"/>
        <v>0</v>
      </c>
    </row>
    <row r="10" spans="1:16384" s="192" customFormat="1" ht="20.25" hidden="1" customHeight="1">
      <c r="A10" s="207" t="s">
        <v>11</v>
      </c>
      <c r="B10" s="204" t="s">
        <v>322</v>
      </c>
      <c r="C10" s="205"/>
      <c r="D10" s="168">
        <f>IFERROR(VLOOKUP(A10,'4.1'!A29:C311,3,0),)</f>
        <v>0</v>
      </c>
      <c r="E10" s="166">
        <f t="shared" si="0"/>
        <v>0</v>
      </c>
    </row>
    <row r="11" spans="1:16384" s="192" customFormat="1" ht="21.75" hidden="1" customHeight="1">
      <c r="A11" s="141" t="s">
        <v>12</v>
      </c>
      <c r="B11" s="204" t="s">
        <v>323</v>
      </c>
      <c r="C11" s="208"/>
      <c r="D11" s="168">
        <f>IFERROR(VLOOKUP(A11,'4.1'!A30:C312,3,0),)</f>
        <v>0</v>
      </c>
      <c r="E11" s="166">
        <f t="shared" si="0"/>
        <v>0</v>
      </c>
    </row>
    <row r="12" spans="1:16384" s="192" customFormat="1" ht="21.75" hidden="1" customHeight="1">
      <c r="A12" s="141" t="s">
        <v>13</v>
      </c>
      <c r="B12" s="204" t="s">
        <v>323</v>
      </c>
      <c r="C12" s="208"/>
      <c r="D12" s="168">
        <f>IFERROR(VLOOKUP(A12,'4.1'!A31:C313,3,0),)</f>
        <v>0</v>
      </c>
      <c r="E12" s="166">
        <f t="shared" si="0"/>
        <v>0</v>
      </c>
    </row>
    <row r="13" spans="1:16384" s="192" customFormat="1" ht="21.75" hidden="1" customHeight="1">
      <c r="A13" s="141" t="s">
        <v>14</v>
      </c>
      <c r="B13" s="204" t="s">
        <v>324</v>
      </c>
      <c r="C13" s="208"/>
      <c r="D13" s="168">
        <f>IFERROR(VLOOKUP(A13,'4.1'!A32:C314,3,0),)</f>
        <v>0</v>
      </c>
      <c r="E13" s="166">
        <f t="shared" si="0"/>
        <v>0</v>
      </c>
    </row>
    <row r="14" spans="1:16384" s="192" customFormat="1" ht="21.75" hidden="1" customHeight="1">
      <c r="A14" s="207" t="s">
        <v>15</v>
      </c>
      <c r="B14" s="204" t="s">
        <v>323</v>
      </c>
      <c r="C14" s="205"/>
      <c r="D14" s="168">
        <f>IFERROR(VLOOKUP(A14,'4.1'!A33:C315,3,0),)</f>
        <v>0</v>
      </c>
      <c r="E14" s="166">
        <f t="shared" si="0"/>
        <v>0</v>
      </c>
    </row>
    <row r="15" spans="1:16384" s="192" customFormat="1" ht="21.75" hidden="1" customHeight="1">
      <c r="A15" s="207" t="s">
        <v>16</v>
      </c>
      <c r="B15" s="204" t="s">
        <v>325</v>
      </c>
      <c r="C15" s="205"/>
      <c r="D15" s="168">
        <f>IFERROR(VLOOKUP(A15,'4.1'!A34:C316,3,0),)</f>
        <v>0</v>
      </c>
      <c r="E15" s="166">
        <f t="shared" si="0"/>
        <v>0</v>
      </c>
    </row>
    <row r="16" spans="1:16384" s="192" customFormat="1" ht="21.75" hidden="1" customHeight="1">
      <c r="A16" s="207" t="s">
        <v>17</v>
      </c>
      <c r="B16" s="204" t="s">
        <v>323</v>
      </c>
      <c r="C16" s="208"/>
      <c r="D16" s="168">
        <f>IFERROR(VLOOKUP(A16,'4.1'!A35:C317,3,0),)</f>
        <v>0</v>
      </c>
      <c r="E16" s="166">
        <f t="shared" si="0"/>
        <v>0</v>
      </c>
    </row>
    <row r="17" spans="1:16384" s="192" customFormat="1" ht="21.75" hidden="1" customHeight="1">
      <c r="A17" s="209" t="s">
        <v>18</v>
      </c>
      <c r="B17" s="204" t="s">
        <v>325</v>
      </c>
      <c r="C17" s="205"/>
      <c r="D17" s="168">
        <f>IFERROR(VLOOKUP(A17,'4.1'!A36:C318,3,0),)</f>
        <v>0</v>
      </c>
      <c r="E17" s="166">
        <f t="shared" si="0"/>
        <v>0</v>
      </c>
    </row>
    <row r="18" spans="1:16384" s="192" customFormat="1" ht="21.75" hidden="1" customHeight="1">
      <c r="A18" s="112" t="s">
        <v>19</v>
      </c>
      <c r="B18" s="204" t="s">
        <v>323</v>
      </c>
      <c r="C18" s="205"/>
      <c r="D18" s="168">
        <f>IFERROR(VLOOKUP(A18,'4.1'!A37:C319,3,0),)</f>
        <v>0</v>
      </c>
      <c r="E18" s="166">
        <f t="shared" si="0"/>
        <v>0</v>
      </c>
    </row>
    <row r="19" spans="1:16384" s="192" customFormat="1" ht="21.75" hidden="1" customHeight="1">
      <c r="A19" s="209" t="s">
        <v>20</v>
      </c>
      <c r="B19" s="204" t="s">
        <v>326</v>
      </c>
      <c r="C19" s="205"/>
      <c r="D19" s="168">
        <f>IFERROR(VLOOKUP(A19,'4.1'!A38:C320,3,0),)</f>
        <v>0</v>
      </c>
      <c r="E19" s="166">
        <f t="shared" si="0"/>
        <v>0</v>
      </c>
    </row>
    <row r="20" spans="1:16384" s="192" customFormat="1" ht="20.25" hidden="1" customHeight="1">
      <c r="A20" s="207" t="s">
        <v>21</v>
      </c>
      <c r="B20" s="204" t="s">
        <v>323</v>
      </c>
      <c r="C20" s="205"/>
      <c r="D20" s="168">
        <f>IFERROR(VLOOKUP(A20,'4.1'!A39:C321,3,0),)</f>
        <v>0</v>
      </c>
      <c r="E20" s="166">
        <f t="shared" si="0"/>
        <v>0</v>
      </c>
    </row>
    <row r="21" spans="1:16384" s="192" customFormat="1" ht="21.75" hidden="1" customHeight="1">
      <c r="A21" s="207" t="s">
        <v>22</v>
      </c>
      <c r="B21" s="204" t="s">
        <v>323</v>
      </c>
      <c r="C21" s="205"/>
      <c r="D21" s="168">
        <f>IFERROR(VLOOKUP(A21,'4.1'!A40:C322,3,0),)</f>
        <v>0</v>
      </c>
      <c r="E21" s="166">
        <f t="shared" si="0"/>
        <v>0</v>
      </c>
    </row>
    <row r="22" spans="1:16384" s="192" customFormat="1" ht="21.75" hidden="1" customHeight="1">
      <c r="A22" s="207" t="s">
        <v>23</v>
      </c>
      <c r="B22" s="204" t="s">
        <v>327</v>
      </c>
      <c r="C22" s="205"/>
      <c r="D22" s="168">
        <f>IFERROR(VLOOKUP(A22,'4.1'!A41:C323,3,0),)</f>
        <v>0</v>
      </c>
      <c r="E22" s="166">
        <f t="shared" si="0"/>
        <v>0</v>
      </c>
    </row>
    <row r="23" spans="1:16384" s="192" customFormat="1" ht="21.75" hidden="1" customHeight="1">
      <c r="A23" s="112" t="s">
        <v>24</v>
      </c>
      <c r="B23" s="204" t="s">
        <v>324</v>
      </c>
      <c r="C23" s="205"/>
      <c r="D23" s="168">
        <f>IFERROR(VLOOKUP(A23,'4.1'!A42:C324,3,0),)</f>
        <v>0</v>
      </c>
      <c r="E23" s="166">
        <f t="shared" si="0"/>
        <v>0</v>
      </c>
    </row>
    <row r="24" spans="1:16384" s="192" customFormat="1" ht="20.25" customHeight="1">
      <c r="A24" s="209" t="s">
        <v>25</v>
      </c>
      <c r="B24" s="202" t="s">
        <v>323</v>
      </c>
      <c r="C24" s="203">
        <v>155</v>
      </c>
      <c r="D24" s="86">
        <f>IFERROR(VLOOKUP(A24,'4.1'!A43:C325,3,0),)</f>
        <v>33000</v>
      </c>
      <c r="E24" s="87">
        <f t="shared" si="0"/>
        <v>5115000</v>
      </c>
      <c r="F24" s="73"/>
      <c r="G24" s="73"/>
      <c r="H24" s="73"/>
      <c r="I24" s="73"/>
      <c r="J24" s="73"/>
      <c r="K24" s="73"/>
      <c r="L24" s="73"/>
      <c r="M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D24" s="73"/>
      <c r="AG24" s="73"/>
      <c r="AJ24" s="73"/>
      <c r="AM24" s="73"/>
      <c r="AP24" s="73"/>
      <c r="BB24" s="73"/>
      <c r="BE24" s="73"/>
      <c r="BH24" s="73"/>
      <c r="BK24" s="73"/>
      <c r="BT24" s="73"/>
      <c r="BZ24" s="73"/>
      <c r="CC24" s="73"/>
      <c r="CF24" s="73"/>
      <c r="CI24" s="73"/>
      <c r="CO24" s="73"/>
      <c r="CX24" s="73"/>
      <c r="CZ24" s="73"/>
      <c r="DA24" s="73"/>
      <c r="DC24" s="73"/>
      <c r="DF24" s="73"/>
      <c r="DI24" s="73"/>
      <c r="DL24" s="73"/>
      <c r="DT24" s="73"/>
      <c r="DV24" s="73"/>
      <c r="DY24" s="73"/>
      <c r="EB24" s="73"/>
      <c r="EK24" s="73"/>
      <c r="EN24" s="73"/>
      <c r="ES24" s="73"/>
      <c r="FO24" s="73"/>
      <c r="FP24" s="73"/>
      <c r="FQ24" s="73"/>
      <c r="FR24" s="73"/>
      <c r="FS24" s="73"/>
      <c r="FT24" s="73"/>
      <c r="GL24" s="73"/>
      <c r="GM24" s="73"/>
      <c r="GP24" s="73"/>
      <c r="GS24" s="73"/>
      <c r="GU24" s="73"/>
      <c r="GW24" s="73"/>
      <c r="GZ24" s="73"/>
      <c r="HC24" s="73"/>
      <c r="HF24" s="73"/>
      <c r="HI24" s="73"/>
      <c r="HL24" s="73"/>
      <c r="HO24" s="73"/>
      <c r="HR24" s="73"/>
      <c r="HU24" s="73"/>
      <c r="HW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Z24" s="73"/>
      <c r="KC24" s="73"/>
      <c r="KF24" s="73"/>
      <c r="KI24" s="73"/>
      <c r="KL24" s="73"/>
      <c r="KX24" s="73"/>
      <c r="LA24" s="73"/>
      <c r="LD24" s="73"/>
      <c r="LG24" s="73"/>
      <c r="LP24" s="73"/>
      <c r="LV24" s="73"/>
      <c r="LY24" s="73"/>
      <c r="MB24" s="73"/>
      <c r="ME24" s="73"/>
      <c r="MK24" s="73"/>
      <c r="MT24" s="73"/>
      <c r="MV24" s="73"/>
      <c r="MW24" s="73"/>
      <c r="MY24" s="73"/>
      <c r="NB24" s="73"/>
      <c r="NE24" s="73"/>
      <c r="NH24" s="73"/>
      <c r="NP24" s="73"/>
      <c r="NR24" s="73"/>
      <c r="NU24" s="73"/>
      <c r="NX24" s="73"/>
      <c r="OG24" s="73"/>
      <c r="OJ24" s="73"/>
      <c r="OO24" s="73"/>
      <c r="PK24" s="73"/>
      <c r="PL24" s="73"/>
      <c r="PM24" s="73"/>
      <c r="PN24" s="73"/>
      <c r="PO24" s="73"/>
      <c r="PP24" s="73"/>
      <c r="QH24" s="73"/>
      <c r="QI24" s="73"/>
      <c r="QL24" s="73"/>
      <c r="QO24" s="73"/>
      <c r="QQ24" s="73"/>
      <c r="QS24" s="73"/>
      <c r="QV24" s="73"/>
      <c r="QY24" s="73"/>
      <c r="RB24" s="73"/>
      <c r="RE24" s="73"/>
      <c r="RH24" s="73"/>
      <c r="RK24" s="73"/>
      <c r="RN24" s="73"/>
      <c r="RQ24" s="73"/>
      <c r="RS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V24" s="73"/>
      <c r="TY24" s="73"/>
      <c r="UB24" s="73"/>
      <c r="UE24" s="73"/>
      <c r="UH24" s="73"/>
      <c r="UT24" s="73"/>
      <c r="UW24" s="73"/>
      <c r="UZ24" s="73"/>
      <c r="VC24" s="73"/>
      <c r="VL24" s="73"/>
      <c r="VR24" s="73"/>
      <c r="VU24" s="73"/>
      <c r="VX24" s="73"/>
      <c r="WA24" s="73"/>
      <c r="WG24" s="73"/>
      <c r="WP24" s="73"/>
      <c r="WR24" s="73"/>
      <c r="WS24" s="73"/>
      <c r="WU24" s="73"/>
      <c r="WX24" s="73"/>
      <c r="XA24" s="73"/>
      <c r="XD24" s="73"/>
      <c r="XL24" s="73"/>
      <c r="XN24" s="73"/>
      <c r="XQ24" s="73"/>
      <c r="XT24" s="73"/>
      <c r="YC24" s="73"/>
      <c r="YF24" s="73"/>
      <c r="YK24" s="73"/>
      <c r="ZG24" s="73"/>
      <c r="ZH24" s="73"/>
      <c r="ZI24" s="73"/>
      <c r="ZJ24" s="73"/>
      <c r="ZK24" s="73"/>
      <c r="ZL24" s="73"/>
      <c r="AAD24" s="73"/>
      <c r="AAE24" s="73"/>
      <c r="AAH24" s="73"/>
      <c r="AAK24" s="73"/>
      <c r="AAM24" s="73"/>
      <c r="AAO24" s="73"/>
      <c r="AAR24" s="73"/>
      <c r="AAU24" s="73"/>
      <c r="AAX24" s="73"/>
      <c r="ABA24" s="73"/>
      <c r="ABD24" s="73"/>
      <c r="ABG24" s="73"/>
      <c r="ABJ24" s="73"/>
      <c r="ABM24" s="73"/>
      <c r="ABO24" s="73"/>
      <c r="ACB24" s="73"/>
      <c r="ACC24" s="73"/>
      <c r="ACD24" s="73"/>
      <c r="ACE24" s="73"/>
      <c r="ACF24" s="73"/>
      <c r="ACG24" s="73"/>
      <c r="ACH24" s="73"/>
      <c r="ACI24" s="73"/>
      <c r="ACJ24" s="73"/>
      <c r="ACK24" s="73"/>
      <c r="ACL24" s="73"/>
      <c r="ACM24" s="73"/>
      <c r="ACN24" s="73"/>
      <c r="ACO24" s="73"/>
      <c r="ACP24" s="73"/>
      <c r="ACQ24" s="73"/>
      <c r="ACR24" s="73"/>
      <c r="ACS24" s="73"/>
      <c r="ACT24" s="73"/>
      <c r="ACU24" s="73"/>
      <c r="ACV24" s="73"/>
      <c r="ACW24" s="73"/>
      <c r="ACX24" s="73"/>
      <c r="ACY24" s="73"/>
      <c r="ACZ24" s="73"/>
      <c r="ADA24" s="73"/>
      <c r="ADC24" s="73"/>
      <c r="ADD24" s="73"/>
      <c r="ADE24" s="73"/>
      <c r="ADF24" s="73"/>
      <c r="ADG24" s="73"/>
      <c r="ADH24" s="73"/>
      <c r="ADI24" s="73"/>
      <c r="ADJ24" s="73"/>
      <c r="ADK24" s="73"/>
      <c r="ADL24" s="73"/>
      <c r="ADM24" s="73"/>
      <c r="ADN24" s="73"/>
      <c r="ADO24" s="73"/>
      <c r="ADR24" s="73"/>
      <c r="ADU24" s="73"/>
      <c r="ADX24" s="73"/>
      <c r="AEA24" s="73"/>
      <c r="AED24" s="73"/>
      <c r="AEP24" s="73"/>
      <c r="AES24" s="73"/>
      <c r="AEV24" s="73"/>
      <c r="AEY24" s="73"/>
      <c r="AFH24" s="73"/>
      <c r="AFN24" s="73"/>
      <c r="AFQ24" s="73"/>
      <c r="AFT24" s="73"/>
      <c r="AFW24" s="73"/>
      <c r="AGC24" s="73"/>
      <c r="AGL24" s="73"/>
      <c r="AGN24" s="73"/>
      <c r="AGO24" s="73"/>
      <c r="AGQ24" s="73"/>
      <c r="AGT24" s="73"/>
      <c r="AGW24" s="73"/>
      <c r="AGZ24" s="73"/>
      <c r="AHH24" s="73"/>
      <c r="AHJ24" s="73"/>
      <c r="AHM24" s="73"/>
      <c r="AHP24" s="73"/>
      <c r="AHY24" s="73"/>
      <c r="AIB24" s="73"/>
      <c r="AIG24" s="73"/>
      <c r="AJC24" s="73"/>
      <c r="AJD24" s="73"/>
      <c r="AJE24" s="73"/>
      <c r="AJF24" s="73"/>
      <c r="AJG24" s="73"/>
      <c r="AJH24" s="73"/>
      <c r="AJZ24" s="73"/>
      <c r="AKA24" s="73"/>
      <c r="AKD24" s="73"/>
      <c r="AKG24" s="73"/>
      <c r="AKI24" s="73"/>
      <c r="AKK24" s="73"/>
      <c r="AKN24" s="73"/>
      <c r="AKQ24" s="73"/>
      <c r="AKT24" s="73"/>
      <c r="AKW24" s="73"/>
      <c r="AKZ24" s="73"/>
      <c r="ALC24" s="73"/>
      <c r="ALF24" s="73"/>
      <c r="ALI24" s="73"/>
      <c r="ALK24" s="73"/>
      <c r="ALX24" s="73"/>
      <c r="ALY24" s="73"/>
      <c r="ALZ24" s="73"/>
      <c r="AMA24" s="73"/>
      <c r="AMB24" s="73"/>
      <c r="AMC24" s="73"/>
      <c r="AMD24" s="73"/>
      <c r="AME24" s="73"/>
      <c r="AMF24" s="73"/>
      <c r="AMG24" s="73"/>
      <c r="AMH24" s="73"/>
      <c r="AMI24" s="73"/>
      <c r="AMJ24" s="73"/>
      <c r="AMK24" s="73"/>
      <c r="AML24" s="73"/>
      <c r="AMM24" s="73"/>
      <c r="AMN24" s="73"/>
      <c r="AMO24" s="73"/>
      <c r="AMP24" s="73"/>
      <c r="AMQ24" s="73"/>
      <c r="AMR24" s="73"/>
      <c r="AMS24" s="73"/>
      <c r="AMT24" s="73"/>
      <c r="AMU24" s="73"/>
      <c r="AMV24" s="73"/>
      <c r="AMW24" s="73"/>
      <c r="AMY24" s="73"/>
      <c r="AMZ24" s="73"/>
      <c r="ANA24" s="73"/>
      <c r="ANB24" s="73"/>
      <c r="ANC24" s="73"/>
      <c r="AND24" s="73"/>
      <c r="ANE24" s="73"/>
      <c r="ANF24" s="73"/>
      <c r="ANG24" s="73"/>
      <c r="ANH24" s="73"/>
      <c r="ANI24" s="73"/>
      <c r="ANJ24" s="73"/>
      <c r="ANK24" s="73"/>
      <c r="ANN24" s="73"/>
      <c r="ANQ24" s="73"/>
      <c r="ANT24" s="73"/>
      <c r="ANW24" s="73"/>
      <c r="ANZ24" s="73"/>
      <c r="AOL24" s="73"/>
      <c r="AOO24" s="73"/>
      <c r="AOR24" s="73"/>
      <c r="AOU24" s="73"/>
      <c r="APD24" s="73"/>
      <c r="APJ24" s="73"/>
      <c r="APM24" s="73"/>
      <c r="APP24" s="73"/>
      <c r="APS24" s="73"/>
      <c r="APY24" s="73"/>
      <c r="AQH24" s="73"/>
      <c r="AQJ24" s="73"/>
      <c r="AQK24" s="73"/>
      <c r="AQM24" s="73"/>
      <c r="AQP24" s="73"/>
      <c r="AQS24" s="73"/>
      <c r="AQV24" s="73"/>
      <c r="ARD24" s="73"/>
      <c r="ARF24" s="73"/>
      <c r="ARI24" s="73"/>
      <c r="ARL24" s="73"/>
      <c r="ARU24" s="73"/>
      <c r="ARX24" s="73"/>
      <c r="ASC24" s="73"/>
      <c r="ASY24" s="73"/>
      <c r="ASZ24" s="73"/>
      <c r="ATA24" s="73"/>
      <c r="ATB24" s="73"/>
      <c r="ATC24" s="73"/>
      <c r="ATD24" s="73"/>
      <c r="ATV24" s="73"/>
      <c r="ATW24" s="73"/>
      <c r="ATZ24" s="73"/>
      <c r="AUC24" s="73"/>
      <c r="AUE24" s="73"/>
      <c r="AUG24" s="73"/>
      <c r="AUJ24" s="73"/>
      <c r="AUM24" s="73"/>
      <c r="AUP24" s="73"/>
      <c r="AUS24" s="73"/>
      <c r="AUV24" s="73"/>
      <c r="AUY24" s="73"/>
      <c r="AVB24" s="73"/>
      <c r="AVE24" s="73"/>
      <c r="AVG24" s="73"/>
      <c r="AVT24" s="73"/>
      <c r="AVU24" s="73"/>
      <c r="AVV24" s="73"/>
      <c r="AVW24" s="73"/>
      <c r="AVX24" s="73"/>
      <c r="AVY24" s="73"/>
      <c r="AVZ24" s="73"/>
      <c r="AWA24" s="73"/>
      <c r="AWB24" s="73"/>
      <c r="AWC24" s="73"/>
      <c r="AWD24" s="73"/>
      <c r="AWE24" s="73"/>
      <c r="AWF24" s="73"/>
      <c r="AWG24" s="73"/>
      <c r="AWH24" s="73"/>
      <c r="AWI24" s="73"/>
      <c r="AWJ24" s="73"/>
      <c r="AWK24" s="73"/>
      <c r="AWL24" s="73"/>
      <c r="AWM24" s="73"/>
      <c r="AWN24" s="73"/>
      <c r="AWO24" s="73"/>
      <c r="AWP24" s="73"/>
      <c r="AWQ24" s="73"/>
      <c r="AWR24" s="73"/>
      <c r="AWS24" s="73"/>
      <c r="AWU24" s="73"/>
      <c r="AWV24" s="73"/>
      <c r="AWW24" s="73"/>
      <c r="AWX24" s="73"/>
      <c r="AWY24" s="73"/>
      <c r="AWZ24" s="73"/>
      <c r="AXA24" s="73"/>
      <c r="AXB24" s="73"/>
      <c r="AXC24" s="73"/>
      <c r="AXD24" s="73"/>
      <c r="AXE24" s="73"/>
      <c r="AXF24" s="73"/>
      <c r="AXG24" s="73"/>
      <c r="AXJ24" s="73"/>
      <c r="AXM24" s="73"/>
      <c r="AXP24" s="73"/>
      <c r="AXS24" s="73"/>
      <c r="AXV24" s="73"/>
      <c r="AYH24" s="73"/>
      <c r="AYK24" s="73"/>
      <c r="AYN24" s="73"/>
      <c r="AYQ24" s="73"/>
      <c r="AYZ24" s="73"/>
      <c r="AZF24" s="73"/>
      <c r="AZI24" s="73"/>
      <c r="AZL24" s="73"/>
      <c r="AZO24" s="73"/>
      <c r="AZU24" s="73"/>
      <c r="BAD24" s="73"/>
      <c r="BAF24" s="73"/>
      <c r="BAG24" s="73"/>
      <c r="BAI24" s="73"/>
      <c r="BAL24" s="73"/>
      <c r="BAO24" s="73"/>
      <c r="BAR24" s="73"/>
      <c r="BAZ24" s="73"/>
      <c r="BBB24" s="73"/>
      <c r="BBE24" s="73"/>
      <c r="BBH24" s="73"/>
      <c r="BBQ24" s="73"/>
      <c r="BBT24" s="73"/>
      <c r="BBY24" s="73"/>
      <c r="BCU24" s="73"/>
      <c r="BCV24" s="73"/>
      <c r="BCW24" s="73"/>
      <c r="BCX24" s="73"/>
      <c r="BCY24" s="73"/>
      <c r="BCZ24" s="73"/>
      <c r="BDR24" s="73"/>
      <c r="BDS24" s="73"/>
      <c r="BDV24" s="73"/>
      <c r="BDY24" s="73"/>
      <c r="BEA24" s="73"/>
      <c r="BEC24" s="73"/>
      <c r="BEF24" s="73"/>
      <c r="BEI24" s="73"/>
      <c r="BEL24" s="73"/>
      <c r="BEO24" s="73"/>
      <c r="BER24" s="73"/>
      <c r="BEU24" s="73"/>
      <c r="BEX24" s="73"/>
      <c r="BFA24" s="73"/>
      <c r="BFC24" s="73"/>
      <c r="BFP24" s="73"/>
      <c r="BFQ24" s="73"/>
      <c r="BFR24" s="73"/>
      <c r="BFS24" s="73"/>
      <c r="BFT24" s="73"/>
      <c r="BFU24" s="73"/>
      <c r="BFV24" s="73"/>
      <c r="BFW24" s="73"/>
      <c r="BFX24" s="73"/>
      <c r="BFY24" s="73"/>
      <c r="BFZ24" s="73"/>
      <c r="BGA24" s="73"/>
      <c r="BGB24" s="73"/>
      <c r="BGC24" s="73"/>
      <c r="BGD24" s="73"/>
      <c r="BGE24" s="73"/>
      <c r="BGF24" s="73"/>
      <c r="BGG24" s="73"/>
      <c r="BGH24" s="73"/>
      <c r="BGI24" s="73"/>
      <c r="BGJ24" s="73"/>
      <c r="BGK24" s="73"/>
      <c r="BGL24" s="73"/>
      <c r="BGM24" s="73"/>
      <c r="BGN24" s="73"/>
      <c r="BGO24" s="73"/>
      <c r="BGQ24" s="73"/>
      <c r="BGR24" s="73"/>
      <c r="BGS24" s="73"/>
      <c r="BGT24" s="73"/>
      <c r="BGU24" s="73"/>
      <c r="BGV24" s="73"/>
      <c r="BGW24" s="73"/>
      <c r="BGX24" s="73"/>
      <c r="BGY24" s="73"/>
      <c r="BGZ24" s="73"/>
      <c r="BHA24" s="73"/>
      <c r="BHB24" s="73"/>
      <c r="BHC24" s="73"/>
      <c r="BHF24" s="73"/>
      <c r="BHI24" s="73"/>
      <c r="BHL24" s="73"/>
      <c r="BHO24" s="73"/>
      <c r="BHR24" s="73"/>
      <c r="BID24" s="73"/>
      <c r="BIG24" s="73"/>
      <c r="BIJ24" s="73"/>
      <c r="BIM24" s="73"/>
      <c r="BIV24" s="73"/>
      <c r="BJB24" s="73"/>
      <c r="BJE24" s="73"/>
      <c r="BJH24" s="73"/>
      <c r="BJK24" s="73"/>
      <c r="BJQ24" s="73"/>
      <c r="BJZ24" s="73"/>
      <c r="BKB24" s="73"/>
      <c r="BKC24" s="73"/>
      <c r="BKE24" s="73"/>
      <c r="BKH24" s="73"/>
      <c r="BKK24" s="73"/>
      <c r="BKN24" s="73"/>
      <c r="BKV24" s="73"/>
      <c r="BKX24" s="73"/>
      <c r="BLA24" s="73"/>
      <c r="BLD24" s="73"/>
      <c r="BLM24" s="73"/>
      <c r="BLP24" s="73"/>
      <c r="BLU24" s="73"/>
      <c r="BMQ24" s="73"/>
      <c r="BMR24" s="73"/>
      <c r="BMS24" s="73"/>
      <c r="BMT24" s="73"/>
      <c r="BMU24" s="73"/>
      <c r="BMV24" s="73"/>
      <c r="BNN24" s="73"/>
      <c r="BNO24" s="73"/>
      <c r="BNR24" s="73"/>
      <c r="BNU24" s="73"/>
      <c r="BNW24" s="73"/>
      <c r="BNY24" s="73"/>
      <c r="BOB24" s="73"/>
      <c r="BOE24" s="73"/>
      <c r="BOH24" s="73"/>
      <c r="BOK24" s="73"/>
      <c r="BON24" s="73"/>
      <c r="BOQ24" s="73"/>
      <c r="BOT24" s="73"/>
      <c r="BOW24" s="73"/>
      <c r="BOY24" s="73"/>
      <c r="BPL24" s="73"/>
      <c r="BPM24" s="73"/>
      <c r="BPN24" s="73"/>
      <c r="BPO24" s="73"/>
      <c r="BPP24" s="73"/>
      <c r="BPQ24" s="73"/>
      <c r="BPR24" s="73"/>
      <c r="BPS24" s="73"/>
      <c r="BPT24" s="73"/>
      <c r="BPU24" s="73"/>
      <c r="BPV24" s="73"/>
      <c r="BPW24" s="73"/>
      <c r="BPX24" s="73"/>
      <c r="BPY24" s="73"/>
      <c r="BPZ24" s="73"/>
      <c r="BQA24" s="73"/>
      <c r="BQB24" s="73"/>
      <c r="BQC24" s="73"/>
      <c r="BQD24" s="73"/>
      <c r="BQE24" s="73"/>
      <c r="BQF24" s="73"/>
      <c r="BQG24" s="73"/>
      <c r="BQH24" s="73"/>
      <c r="BQI24" s="73"/>
      <c r="BQJ24" s="73"/>
      <c r="BQK24" s="73"/>
      <c r="BQM24" s="73"/>
      <c r="BQN24" s="73"/>
      <c r="BQO24" s="73"/>
      <c r="BQP24" s="73"/>
      <c r="BQQ24" s="73"/>
      <c r="BQR24" s="73"/>
      <c r="BQS24" s="73"/>
      <c r="BQT24" s="73"/>
      <c r="BQU24" s="73"/>
      <c r="BQV24" s="73"/>
      <c r="BQW24" s="73"/>
      <c r="BQX24" s="73"/>
      <c r="BQY24" s="73"/>
      <c r="BRB24" s="73"/>
      <c r="BRE24" s="73"/>
      <c r="BRH24" s="73"/>
      <c r="BRK24" s="73"/>
      <c r="BRN24" s="73"/>
      <c r="BRZ24" s="73"/>
      <c r="BSC24" s="73"/>
      <c r="BSF24" s="73"/>
      <c r="BSI24" s="73"/>
      <c r="BSR24" s="73"/>
      <c r="BSX24" s="73"/>
      <c r="BTA24" s="73"/>
      <c r="BTD24" s="73"/>
      <c r="BTG24" s="73"/>
      <c r="BTM24" s="73"/>
      <c r="BTV24" s="73"/>
      <c r="BTX24" s="73"/>
      <c r="BTY24" s="73"/>
      <c r="BUA24" s="73"/>
      <c r="BUD24" s="73"/>
      <c r="BUG24" s="73"/>
      <c r="BUJ24" s="73"/>
      <c r="BUR24" s="73"/>
      <c r="BUT24" s="73"/>
      <c r="BUW24" s="73"/>
      <c r="BUZ24" s="73"/>
      <c r="BVI24" s="73"/>
      <c r="BVL24" s="73"/>
      <c r="BVQ24" s="73"/>
      <c r="BWM24" s="73"/>
      <c r="BWN24" s="73"/>
      <c r="BWO24" s="73"/>
      <c r="BWP24" s="73"/>
      <c r="BWQ24" s="73"/>
      <c r="BWR24" s="73"/>
      <c r="BXJ24" s="73"/>
      <c r="BXK24" s="73"/>
      <c r="BXN24" s="73"/>
      <c r="BXQ24" s="73"/>
      <c r="BXS24" s="73"/>
      <c r="BXU24" s="73"/>
      <c r="BXX24" s="73"/>
      <c r="BYA24" s="73"/>
      <c r="BYD24" s="73"/>
      <c r="BYG24" s="73"/>
      <c r="BYJ24" s="73"/>
      <c r="BYM24" s="73"/>
      <c r="BYP24" s="73"/>
      <c r="BYS24" s="73"/>
      <c r="BYU24" s="73"/>
      <c r="BZH24" s="73"/>
      <c r="BZI24" s="73"/>
      <c r="BZJ24" s="73"/>
      <c r="BZK24" s="73"/>
      <c r="BZL24" s="73"/>
      <c r="BZM24" s="73"/>
      <c r="BZN24" s="73"/>
      <c r="BZO24" s="73"/>
      <c r="BZP24" s="73"/>
      <c r="BZQ24" s="73"/>
      <c r="BZR24" s="73"/>
      <c r="BZS24" s="73"/>
      <c r="BZT24" s="73"/>
      <c r="BZU24" s="73"/>
      <c r="BZV24" s="73"/>
      <c r="BZW24" s="73"/>
      <c r="BZX24" s="73"/>
      <c r="BZY24" s="73"/>
      <c r="BZZ24" s="73"/>
      <c r="CAA24" s="73"/>
      <c r="CAB24" s="73"/>
      <c r="CAC24" s="73"/>
      <c r="CAD24" s="73"/>
      <c r="CAE24" s="73"/>
      <c r="CAF24" s="73"/>
      <c r="CAG24" s="73"/>
      <c r="CAI24" s="73"/>
      <c r="CAJ24" s="73"/>
      <c r="CAK24" s="73"/>
      <c r="CAL24" s="73"/>
      <c r="CAM24" s="73"/>
      <c r="CAN24" s="73"/>
      <c r="CAO24" s="73"/>
      <c r="CAP24" s="73"/>
      <c r="CAQ24" s="73"/>
      <c r="CAR24" s="73"/>
      <c r="CAS24" s="73"/>
      <c r="CAT24" s="73"/>
      <c r="CAU24" s="73"/>
      <c r="CAX24" s="73"/>
      <c r="CBA24" s="73"/>
      <c r="CBD24" s="73"/>
      <c r="CBG24" s="73"/>
      <c r="CBJ24" s="73"/>
      <c r="CBV24" s="73"/>
      <c r="CBY24" s="73"/>
      <c r="CCB24" s="73"/>
      <c r="CCE24" s="73"/>
      <c r="CCN24" s="73"/>
      <c r="CCT24" s="73"/>
      <c r="CCW24" s="73"/>
      <c r="CCZ24" s="73"/>
      <c r="CDC24" s="73"/>
      <c r="CDI24" s="73"/>
      <c r="CDR24" s="73"/>
      <c r="CDT24" s="73"/>
      <c r="CDU24" s="73"/>
      <c r="CDW24" s="73"/>
      <c r="CDZ24" s="73"/>
      <c r="CEC24" s="73"/>
      <c r="CEF24" s="73"/>
      <c r="CEN24" s="73"/>
      <c r="CEP24" s="73"/>
      <c r="CES24" s="73"/>
      <c r="CEV24" s="73"/>
      <c r="CFE24" s="73"/>
      <c r="CFH24" s="73"/>
      <c r="CFM24" s="73"/>
      <c r="CGI24" s="73"/>
      <c r="CGJ24" s="73"/>
      <c r="CGK24" s="73"/>
      <c r="CGL24" s="73"/>
      <c r="CGM24" s="73"/>
      <c r="CGN24" s="73"/>
      <c r="CHF24" s="73"/>
      <c r="CHG24" s="73"/>
      <c r="CHJ24" s="73"/>
      <c r="CHM24" s="73"/>
      <c r="CHO24" s="73"/>
      <c r="CHQ24" s="73"/>
      <c r="CHT24" s="73"/>
      <c r="CHW24" s="73"/>
      <c r="CHZ24" s="73"/>
      <c r="CIC24" s="73"/>
      <c r="CIF24" s="73"/>
      <c r="CII24" s="73"/>
      <c r="CIL24" s="73"/>
      <c r="CIO24" s="73"/>
      <c r="CIQ24" s="73"/>
      <c r="CJD24" s="73"/>
      <c r="CJE24" s="73"/>
      <c r="CJF24" s="73"/>
      <c r="CJG24" s="73"/>
      <c r="CJH24" s="73"/>
      <c r="CJI24" s="73"/>
      <c r="CJJ24" s="73"/>
      <c r="CJK24" s="73"/>
      <c r="CJL24" s="73"/>
      <c r="CJM24" s="73"/>
      <c r="CJN24" s="73"/>
      <c r="CJO24" s="73"/>
      <c r="CJP24" s="73"/>
      <c r="CJQ24" s="73"/>
      <c r="CJR24" s="73"/>
      <c r="CJS24" s="73"/>
      <c r="CJT24" s="73"/>
      <c r="CJU24" s="73"/>
      <c r="CJV24" s="73"/>
      <c r="CJW24" s="73"/>
      <c r="CJX24" s="73"/>
      <c r="CJY24" s="73"/>
      <c r="CJZ24" s="73"/>
      <c r="CKA24" s="73"/>
      <c r="CKB24" s="73"/>
      <c r="CKC24" s="73"/>
      <c r="CKE24" s="73"/>
      <c r="CKF24" s="73"/>
      <c r="CKG24" s="73"/>
      <c r="CKH24" s="73"/>
      <c r="CKI24" s="73"/>
      <c r="CKJ24" s="73"/>
      <c r="CKK24" s="73"/>
      <c r="CKL24" s="73"/>
      <c r="CKM24" s="73"/>
      <c r="CKN24" s="73"/>
      <c r="CKO24" s="73"/>
      <c r="CKP24" s="73"/>
      <c r="CKQ24" s="73"/>
      <c r="CKT24" s="73"/>
      <c r="CKW24" s="73"/>
      <c r="CKZ24" s="73"/>
      <c r="CLC24" s="73"/>
      <c r="CLF24" s="73"/>
      <c r="CLR24" s="73"/>
      <c r="CLU24" s="73"/>
      <c r="CLX24" s="73"/>
      <c r="CMA24" s="73"/>
      <c r="CMJ24" s="73"/>
      <c r="CMP24" s="73"/>
      <c r="CMS24" s="73"/>
      <c r="CMV24" s="73"/>
      <c r="CMY24" s="73"/>
      <c r="CNE24" s="73"/>
      <c r="CNN24" s="73"/>
      <c r="CNP24" s="73"/>
      <c r="CNQ24" s="73"/>
      <c r="CNS24" s="73"/>
      <c r="CNV24" s="73"/>
      <c r="CNY24" s="73"/>
      <c r="COB24" s="73"/>
      <c r="COJ24" s="73"/>
      <c r="COL24" s="73"/>
      <c r="COO24" s="73"/>
      <c r="COR24" s="73"/>
      <c r="CPA24" s="73"/>
      <c r="CPD24" s="73"/>
      <c r="CPI24" s="73"/>
      <c r="CQE24" s="73"/>
      <c r="CQF24" s="73"/>
      <c r="CQG24" s="73"/>
      <c r="CQH24" s="73"/>
      <c r="CQI24" s="73"/>
      <c r="CQJ24" s="73"/>
      <c r="CRB24" s="73"/>
      <c r="CRC24" s="73"/>
      <c r="CRF24" s="73"/>
      <c r="CRI24" s="73"/>
      <c r="CRK24" s="73"/>
      <c r="CRM24" s="73"/>
      <c r="CRP24" s="73"/>
      <c r="CRS24" s="73"/>
      <c r="CRV24" s="73"/>
      <c r="CRY24" s="73"/>
      <c r="CSB24" s="73"/>
      <c r="CSE24" s="73"/>
      <c r="CSH24" s="73"/>
      <c r="CSK24" s="73"/>
      <c r="CSM24" s="73"/>
      <c r="CSZ24" s="73"/>
      <c r="CTA24" s="73"/>
      <c r="CTB24" s="73"/>
      <c r="CTC24" s="73"/>
      <c r="CTD24" s="73"/>
      <c r="CTE24" s="73"/>
      <c r="CTF24" s="73"/>
      <c r="CTG24" s="73"/>
      <c r="CTH24" s="73"/>
      <c r="CTI24" s="73"/>
      <c r="CTJ24" s="73"/>
      <c r="CTK24" s="73"/>
      <c r="CTL24" s="73"/>
      <c r="CTM24" s="73"/>
      <c r="CTN24" s="73"/>
      <c r="CTO24" s="73"/>
      <c r="CTP24" s="73"/>
      <c r="CTQ24" s="73"/>
      <c r="CTR24" s="73"/>
      <c r="CTS24" s="73"/>
      <c r="CTT24" s="73"/>
      <c r="CTU24" s="73"/>
      <c r="CTV24" s="73"/>
      <c r="CTW24" s="73"/>
      <c r="CTX24" s="73"/>
      <c r="CTY24" s="73"/>
      <c r="CUA24" s="73"/>
      <c r="CUB24" s="73"/>
      <c r="CUC24" s="73"/>
      <c r="CUD24" s="73"/>
      <c r="CUE24" s="73"/>
      <c r="CUF24" s="73"/>
      <c r="CUG24" s="73"/>
      <c r="CUH24" s="73"/>
      <c r="CUI24" s="73"/>
      <c r="CUJ24" s="73"/>
      <c r="CUK24" s="73"/>
      <c r="CUL24" s="73"/>
      <c r="CUM24" s="73"/>
      <c r="CUP24" s="73"/>
      <c r="CUS24" s="73"/>
      <c r="CUV24" s="73"/>
      <c r="CUY24" s="73"/>
      <c r="CVB24" s="73"/>
      <c r="CVN24" s="73"/>
      <c r="CVQ24" s="73"/>
      <c r="CVT24" s="73"/>
      <c r="CVW24" s="73"/>
      <c r="CWF24" s="73"/>
      <c r="CWL24" s="73"/>
      <c r="CWO24" s="73"/>
      <c r="CWR24" s="73"/>
      <c r="CWU24" s="73"/>
      <c r="CXA24" s="73"/>
      <c r="CXJ24" s="73"/>
      <c r="CXL24" s="73"/>
      <c r="CXM24" s="73"/>
      <c r="CXO24" s="73"/>
      <c r="CXR24" s="73"/>
      <c r="CXU24" s="73"/>
      <c r="CXX24" s="73"/>
      <c r="CYF24" s="73"/>
      <c r="CYH24" s="73"/>
      <c r="CYK24" s="73"/>
      <c r="CYN24" s="73"/>
      <c r="CYW24" s="73"/>
      <c r="CYZ24" s="73"/>
      <c r="CZE24" s="73"/>
      <c r="DAA24" s="73"/>
      <c r="DAB24" s="73"/>
      <c r="DAC24" s="73"/>
      <c r="DAD24" s="73"/>
      <c r="DAE24" s="73"/>
      <c r="DAF24" s="73"/>
      <c r="DAX24" s="73"/>
      <c r="DAY24" s="73"/>
      <c r="DBB24" s="73"/>
      <c r="DBE24" s="73"/>
      <c r="DBG24" s="73"/>
      <c r="DBI24" s="73"/>
      <c r="DBL24" s="73"/>
      <c r="DBO24" s="73"/>
      <c r="DBR24" s="73"/>
      <c r="DBU24" s="73"/>
      <c r="DBX24" s="73"/>
      <c r="DCA24" s="73"/>
      <c r="DCD24" s="73"/>
      <c r="DCG24" s="73"/>
      <c r="DCI24" s="73"/>
      <c r="DCV24" s="73"/>
      <c r="DCW24" s="73"/>
      <c r="DCX24" s="73"/>
      <c r="DCY24" s="73"/>
      <c r="DCZ24" s="73"/>
      <c r="DDA24" s="73"/>
      <c r="DDB24" s="73"/>
      <c r="DDC24" s="73"/>
      <c r="DDD24" s="73"/>
      <c r="DDE24" s="73"/>
      <c r="DDF24" s="73"/>
      <c r="DDG24" s="73"/>
      <c r="DDH24" s="73"/>
      <c r="DDI24" s="73"/>
      <c r="DDJ24" s="73"/>
      <c r="DDK24" s="73"/>
      <c r="DDL24" s="73"/>
      <c r="DDM24" s="73"/>
      <c r="DDN24" s="73"/>
      <c r="DDO24" s="73"/>
      <c r="DDP24" s="73"/>
      <c r="DDQ24" s="73"/>
      <c r="DDR24" s="73"/>
      <c r="DDS24" s="73"/>
      <c r="DDT24" s="73"/>
      <c r="DDU24" s="73"/>
      <c r="DDW24" s="73"/>
      <c r="DDX24" s="73"/>
      <c r="DDY24" s="73"/>
      <c r="DDZ24" s="73"/>
      <c r="DEA24" s="73"/>
      <c r="DEB24" s="73"/>
      <c r="DEC24" s="73"/>
      <c r="DED24" s="73"/>
      <c r="DEE24" s="73"/>
      <c r="DEF24" s="73"/>
      <c r="DEG24" s="73"/>
      <c r="DEH24" s="73"/>
      <c r="DEI24" s="73"/>
      <c r="DEL24" s="73"/>
      <c r="DEO24" s="73"/>
      <c r="DER24" s="73"/>
      <c r="DEU24" s="73"/>
      <c r="DEX24" s="73"/>
      <c r="DFJ24" s="73"/>
      <c r="DFM24" s="73"/>
      <c r="DFP24" s="73"/>
      <c r="DFS24" s="73"/>
      <c r="DGB24" s="73"/>
      <c r="DGH24" s="73"/>
      <c r="DGK24" s="73"/>
      <c r="DGN24" s="73"/>
      <c r="DGQ24" s="73"/>
      <c r="DGW24" s="73"/>
      <c r="DHF24" s="73"/>
      <c r="DHH24" s="73"/>
      <c r="DHI24" s="73"/>
      <c r="DHK24" s="73"/>
      <c r="DHN24" s="73"/>
      <c r="DHQ24" s="73"/>
      <c r="DHT24" s="73"/>
      <c r="DIB24" s="73"/>
      <c r="DID24" s="73"/>
      <c r="DIG24" s="73"/>
      <c r="DIJ24" s="73"/>
      <c r="DIS24" s="73"/>
      <c r="DIV24" s="73"/>
      <c r="DJA24" s="73"/>
      <c r="DJW24" s="73"/>
      <c r="DJX24" s="73"/>
      <c r="DJY24" s="73"/>
      <c r="DJZ24" s="73"/>
      <c r="DKA24" s="73"/>
      <c r="DKB24" s="73"/>
      <c r="DKT24" s="73"/>
      <c r="DKU24" s="73"/>
      <c r="DKX24" s="73"/>
      <c r="DLA24" s="73"/>
      <c r="DLC24" s="73"/>
      <c r="DLE24" s="73"/>
      <c r="DLH24" s="73"/>
      <c r="DLK24" s="73"/>
      <c r="DLN24" s="73"/>
      <c r="DLQ24" s="73"/>
      <c r="DLT24" s="73"/>
      <c r="DLW24" s="73"/>
      <c r="DLZ24" s="73"/>
      <c r="DMC24" s="73"/>
      <c r="DME24" s="73"/>
      <c r="DMR24" s="73"/>
      <c r="DMS24" s="73"/>
      <c r="DMT24" s="73"/>
      <c r="DMU24" s="73"/>
      <c r="DMV24" s="73"/>
      <c r="DMW24" s="73"/>
      <c r="DMX24" s="73"/>
      <c r="DMY24" s="73"/>
      <c r="DMZ24" s="73"/>
      <c r="DNA24" s="73"/>
      <c r="DNB24" s="73"/>
      <c r="DNC24" s="73"/>
      <c r="DND24" s="73"/>
      <c r="DNE24" s="73"/>
      <c r="DNF24" s="73"/>
      <c r="DNG24" s="73"/>
      <c r="DNH24" s="73"/>
      <c r="DNI24" s="73"/>
      <c r="DNJ24" s="73"/>
      <c r="DNK24" s="73"/>
      <c r="DNL24" s="73"/>
      <c r="DNM24" s="73"/>
      <c r="DNN24" s="73"/>
      <c r="DNO24" s="73"/>
      <c r="DNP24" s="73"/>
      <c r="DNQ24" s="73"/>
      <c r="DNS24" s="73"/>
      <c r="DNT24" s="73"/>
      <c r="DNU24" s="73"/>
      <c r="DNV24" s="73"/>
      <c r="DNW24" s="73"/>
      <c r="DNX24" s="73"/>
      <c r="DNY24" s="73"/>
      <c r="DNZ24" s="73"/>
      <c r="DOA24" s="73"/>
      <c r="DOB24" s="73"/>
      <c r="DOC24" s="73"/>
      <c r="DOD24" s="73"/>
      <c r="DOE24" s="73"/>
      <c r="DOH24" s="73"/>
      <c r="DOK24" s="73"/>
      <c r="DON24" s="73"/>
      <c r="DOQ24" s="73"/>
      <c r="DOT24" s="73"/>
      <c r="DPF24" s="73"/>
      <c r="DPI24" s="73"/>
      <c r="DPL24" s="73"/>
      <c r="DPO24" s="73"/>
      <c r="DPX24" s="73"/>
      <c r="DQD24" s="73"/>
      <c r="DQG24" s="73"/>
      <c r="DQJ24" s="73"/>
      <c r="DQM24" s="73"/>
      <c r="DQS24" s="73"/>
      <c r="DRB24" s="73"/>
      <c r="DRD24" s="73"/>
      <c r="DRE24" s="73"/>
      <c r="DRG24" s="73"/>
      <c r="DRJ24" s="73"/>
      <c r="DRM24" s="73"/>
      <c r="DRP24" s="73"/>
      <c r="DRX24" s="73"/>
      <c r="DRZ24" s="73"/>
      <c r="DSC24" s="73"/>
      <c r="DSF24" s="73"/>
      <c r="DSO24" s="73"/>
      <c r="DSR24" s="73"/>
      <c r="DSW24" s="73"/>
      <c r="DTS24" s="73"/>
      <c r="DTT24" s="73"/>
      <c r="DTU24" s="73"/>
      <c r="DTV24" s="73"/>
      <c r="DTW24" s="73"/>
      <c r="DTX24" s="73"/>
      <c r="DUP24" s="73"/>
      <c r="DUQ24" s="73"/>
      <c r="DUT24" s="73"/>
      <c r="DUW24" s="73"/>
      <c r="DUY24" s="73"/>
      <c r="DVA24" s="73"/>
      <c r="DVD24" s="73"/>
      <c r="DVG24" s="73"/>
      <c r="DVJ24" s="73"/>
      <c r="DVM24" s="73"/>
      <c r="DVP24" s="73"/>
      <c r="DVS24" s="73"/>
      <c r="DVV24" s="73"/>
      <c r="DVY24" s="73"/>
      <c r="DWA24" s="73"/>
      <c r="DWN24" s="73"/>
      <c r="DWO24" s="73"/>
      <c r="DWP24" s="73"/>
      <c r="DWQ24" s="73"/>
      <c r="DWR24" s="73"/>
      <c r="DWS24" s="73"/>
      <c r="DWT24" s="73"/>
      <c r="DWU24" s="73"/>
      <c r="DWV24" s="73"/>
      <c r="DWW24" s="73"/>
      <c r="DWX24" s="73"/>
      <c r="DWY24" s="73"/>
      <c r="DWZ24" s="73"/>
      <c r="DXA24" s="73"/>
      <c r="DXB24" s="73"/>
      <c r="DXC24" s="73"/>
      <c r="DXD24" s="73"/>
      <c r="DXE24" s="73"/>
      <c r="DXF24" s="73"/>
      <c r="DXG24" s="73"/>
      <c r="DXH24" s="73"/>
      <c r="DXI24" s="73"/>
      <c r="DXJ24" s="73"/>
      <c r="DXK24" s="73"/>
      <c r="DXL24" s="73"/>
      <c r="DXM24" s="73"/>
      <c r="DXO24" s="73"/>
      <c r="DXP24" s="73"/>
      <c r="DXQ24" s="73"/>
      <c r="DXR24" s="73"/>
      <c r="DXS24" s="73"/>
      <c r="DXT24" s="73"/>
      <c r="DXU24" s="73"/>
      <c r="DXV24" s="73"/>
      <c r="DXW24" s="73"/>
      <c r="DXX24" s="73"/>
      <c r="DXY24" s="73"/>
      <c r="DXZ24" s="73"/>
      <c r="DYA24" s="73"/>
      <c r="DYD24" s="73"/>
      <c r="DYG24" s="73"/>
      <c r="DYJ24" s="73"/>
      <c r="DYM24" s="73"/>
      <c r="DYP24" s="73"/>
      <c r="DZB24" s="73"/>
      <c r="DZE24" s="73"/>
      <c r="DZH24" s="73"/>
      <c r="DZK24" s="73"/>
      <c r="DZT24" s="73"/>
      <c r="DZZ24" s="73"/>
      <c r="EAC24" s="73"/>
      <c r="EAF24" s="73"/>
      <c r="EAI24" s="73"/>
      <c r="EAO24" s="73"/>
      <c r="EAX24" s="73"/>
      <c r="EAZ24" s="73"/>
      <c r="EBA24" s="73"/>
      <c r="EBC24" s="73"/>
      <c r="EBF24" s="73"/>
      <c r="EBI24" s="73"/>
      <c r="EBL24" s="73"/>
      <c r="EBT24" s="73"/>
      <c r="EBV24" s="73"/>
      <c r="EBY24" s="73"/>
      <c r="ECB24" s="73"/>
      <c r="ECK24" s="73"/>
      <c r="ECN24" s="73"/>
      <c r="ECS24" s="73"/>
      <c r="EDO24" s="73"/>
      <c r="EDP24" s="73"/>
      <c r="EDQ24" s="73"/>
      <c r="EDR24" s="73"/>
      <c r="EDS24" s="73"/>
      <c r="EDT24" s="73"/>
      <c r="EEL24" s="73"/>
      <c r="EEM24" s="73"/>
      <c r="EEP24" s="73"/>
      <c r="EES24" s="73"/>
      <c r="EEU24" s="73"/>
      <c r="EEW24" s="73"/>
      <c r="EEZ24" s="73"/>
      <c r="EFC24" s="73"/>
      <c r="EFF24" s="73"/>
      <c r="EFI24" s="73"/>
      <c r="EFL24" s="73"/>
      <c r="EFO24" s="73"/>
      <c r="EFR24" s="73"/>
      <c r="EFU24" s="73"/>
      <c r="EFW24" s="73"/>
      <c r="EGJ24" s="73"/>
      <c r="EGK24" s="73"/>
      <c r="EGL24" s="73"/>
      <c r="EGM24" s="73"/>
      <c r="EGN24" s="73"/>
      <c r="EGO24" s="73"/>
      <c r="EGP24" s="73"/>
      <c r="EGQ24" s="73"/>
      <c r="EGR24" s="73"/>
      <c r="EGS24" s="73"/>
      <c r="EGT24" s="73"/>
      <c r="EGU24" s="73"/>
      <c r="EGV24" s="73"/>
      <c r="EGW24" s="73"/>
      <c r="EGX24" s="73"/>
      <c r="EGY24" s="73"/>
      <c r="EGZ24" s="73"/>
      <c r="EHA24" s="73"/>
      <c r="EHB24" s="73"/>
      <c r="EHC24" s="73"/>
      <c r="EHD24" s="73"/>
      <c r="EHE24" s="73"/>
      <c r="EHF24" s="73"/>
      <c r="EHG24" s="73"/>
      <c r="EHH24" s="73"/>
      <c r="EHI24" s="73"/>
      <c r="EHK24" s="73"/>
      <c r="EHL24" s="73"/>
      <c r="EHM24" s="73"/>
      <c r="EHN24" s="73"/>
      <c r="EHO24" s="73"/>
      <c r="EHP24" s="73"/>
      <c r="EHQ24" s="73"/>
      <c r="EHR24" s="73"/>
      <c r="EHS24" s="73"/>
      <c r="EHT24" s="73"/>
      <c r="EHU24" s="73"/>
      <c r="EHV24" s="73"/>
      <c r="EHW24" s="73"/>
      <c r="EHZ24" s="73"/>
      <c r="EIC24" s="73"/>
      <c r="EIF24" s="73"/>
      <c r="EII24" s="73"/>
      <c r="EIL24" s="73"/>
      <c r="EIX24" s="73"/>
      <c r="EJA24" s="73"/>
      <c r="EJD24" s="73"/>
      <c r="EJG24" s="73"/>
      <c r="EJP24" s="73"/>
      <c r="EJV24" s="73"/>
      <c r="EJY24" s="73"/>
      <c r="EKB24" s="73"/>
      <c r="EKE24" s="73"/>
      <c r="EKK24" s="73"/>
      <c r="EKT24" s="73"/>
      <c r="EKV24" s="73"/>
      <c r="EKW24" s="73"/>
      <c r="EKY24" s="73"/>
      <c r="ELB24" s="73"/>
      <c r="ELE24" s="73"/>
      <c r="ELH24" s="73"/>
      <c r="ELP24" s="73"/>
      <c r="ELR24" s="73"/>
      <c r="ELU24" s="73"/>
      <c r="ELX24" s="73"/>
      <c r="EMG24" s="73"/>
      <c r="EMJ24" s="73"/>
      <c r="EMO24" s="73"/>
      <c r="ENK24" s="73"/>
      <c r="ENL24" s="73"/>
      <c r="ENM24" s="73"/>
      <c r="ENN24" s="73"/>
      <c r="ENO24" s="73"/>
      <c r="ENP24" s="73"/>
      <c r="EOH24" s="73"/>
      <c r="EOI24" s="73"/>
      <c r="EOL24" s="73"/>
      <c r="EOO24" s="73"/>
      <c r="EOQ24" s="73"/>
      <c r="EOS24" s="73"/>
      <c r="EOV24" s="73"/>
      <c r="EOY24" s="73"/>
      <c r="EPB24" s="73"/>
      <c r="EPE24" s="73"/>
      <c r="EPH24" s="73"/>
      <c r="EPK24" s="73"/>
      <c r="EPN24" s="73"/>
      <c r="EPQ24" s="73"/>
      <c r="EPS24" s="73"/>
      <c r="EQF24" s="73"/>
      <c r="EQG24" s="73"/>
      <c r="EQH24" s="73"/>
      <c r="EQI24" s="73"/>
      <c r="EQJ24" s="73"/>
      <c r="EQK24" s="73"/>
      <c r="EQL24" s="73"/>
      <c r="EQM24" s="73"/>
      <c r="EQN24" s="73"/>
      <c r="EQO24" s="73"/>
      <c r="EQP24" s="73"/>
      <c r="EQQ24" s="73"/>
      <c r="EQR24" s="73"/>
      <c r="EQS24" s="73"/>
      <c r="EQT24" s="73"/>
      <c r="EQU24" s="73"/>
      <c r="EQV24" s="73"/>
      <c r="EQW24" s="73"/>
      <c r="EQX24" s="73"/>
      <c r="EQY24" s="73"/>
      <c r="EQZ24" s="73"/>
      <c r="ERA24" s="73"/>
      <c r="ERB24" s="73"/>
      <c r="ERC24" s="73"/>
      <c r="ERD24" s="73"/>
      <c r="ERE24" s="73"/>
      <c r="ERG24" s="73"/>
      <c r="ERH24" s="73"/>
      <c r="ERI24" s="73"/>
      <c r="ERJ24" s="73"/>
      <c r="ERK24" s="73"/>
      <c r="ERL24" s="73"/>
      <c r="ERM24" s="73"/>
      <c r="ERN24" s="73"/>
      <c r="ERO24" s="73"/>
      <c r="ERP24" s="73"/>
      <c r="ERQ24" s="73"/>
      <c r="ERR24" s="73"/>
      <c r="ERS24" s="73"/>
      <c r="ERV24" s="73"/>
      <c r="ERY24" s="73"/>
      <c r="ESB24" s="73"/>
      <c r="ESE24" s="73"/>
      <c r="ESH24" s="73"/>
      <c r="EST24" s="73"/>
      <c r="ESW24" s="73"/>
      <c r="ESZ24" s="73"/>
      <c r="ETC24" s="73"/>
      <c r="ETL24" s="73"/>
      <c r="ETR24" s="73"/>
      <c r="ETU24" s="73"/>
      <c r="ETX24" s="73"/>
      <c r="EUA24" s="73"/>
      <c r="EUG24" s="73"/>
      <c r="EUP24" s="73"/>
      <c r="EUR24" s="73"/>
      <c r="EUS24" s="73"/>
      <c r="EUU24" s="73"/>
      <c r="EUX24" s="73"/>
      <c r="EVA24" s="73"/>
      <c r="EVD24" s="73"/>
      <c r="EVL24" s="73"/>
      <c r="EVN24" s="73"/>
      <c r="EVQ24" s="73"/>
      <c r="EVT24" s="73"/>
      <c r="EWC24" s="73"/>
      <c r="EWF24" s="73"/>
      <c r="EWK24" s="73"/>
      <c r="EXG24" s="73"/>
      <c r="EXH24" s="73"/>
      <c r="EXI24" s="73"/>
      <c r="EXJ24" s="73"/>
      <c r="EXK24" s="73"/>
      <c r="EXL24" s="73"/>
      <c r="EYD24" s="73"/>
      <c r="EYE24" s="73"/>
      <c r="EYH24" s="73"/>
      <c r="EYK24" s="73"/>
      <c r="EYM24" s="73"/>
      <c r="EYO24" s="73"/>
      <c r="EYR24" s="73"/>
      <c r="EYU24" s="73"/>
      <c r="EYX24" s="73"/>
      <c r="EZA24" s="73"/>
      <c r="EZD24" s="73"/>
      <c r="EZG24" s="73"/>
      <c r="EZJ24" s="73"/>
      <c r="EZM24" s="73"/>
      <c r="EZO24" s="73"/>
      <c r="FAB24" s="73"/>
      <c r="FAC24" s="73"/>
      <c r="FAD24" s="73"/>
      <c r="FAE24" s="73"/>
      <c r="FAF24" s="73"/>
      <c r="FAG24" s="73"/>
      <c r="FAH24" s="73"/>
      <c r="FAI24" s="73"/>
      <c r="FAJ24" s="73"/>
      <c r="FAK24" s="73"/>
      <c r="FAL24" s="73"/>
      <c r="FAM24" s="73"/>
      <c r="FAN24" s="73"/>
      <c r="FAO24" s="73"/>
      <c r="FAP24" s="73"/>
      <c r="FAQ24" s="73"/>
      <c r="FAR24" s="73"/>
      <c r="FAS24" s="73"/>
      <c r="FAT24" s="73"/>
      <c r="FAU24" s="73"/>
      <c r="FAV24" s="73"/>
      <c r="FAW24" s="73"/>
      <c r="FAX24" s="73"/>
      <c r="FAY24" s="73"/>
      <c r="FAZ24" s="73"/>
      <c r="FBA24" s="73"/>
      <c r="FBC24" s="73"/>
      <c r="FBD24" s="73"/>
      <c r="FBE24" s="73"/>
      <c r="FBF24" s="73"/>
      <c r="FBG24" s="73"/>
      <c r="FBH24" s="73"/>
      <c r="FBI24" s="73"/>
      <c r="FBJ24" s="73"/>
      <c r="FBK24" s="73"/>
      <c r="FBL24" s="73"/>
      <c r="FBM24" s="73"/>
      <c r="FBN24" s="73"/>
      <c r="FBO24" s="73"/>
      <c r="FBR24" s="73"/>
      <c r="FBU24" s="73"/>
      <c r="FBX24" s="73"/>
      <c r="FCA24" s="73"/>
      <c r="FCD24" s="73"/>
      <c r="FCP24" s="73"/>
      <c r="FCS24" s="73"/>
      <c r="FCV24" s="73"/>
      <c r="FCY24" s="73"/>
      <c r="FDH24" s="73"/>
      <c r="FDN24" s="73"/>
      <c r="FDQ24" s="73"/>
      <c r="FDT24" s="73"/>
      <c r="FDW24" s="73"/>
      <c r="FEC24" s="73"/>
      <c r="FEL24" s="73"/>
      <c r="FEN24" s="73"/>
      <c r="FEO24" s="73"/>
      <c r="FEQ24" s="73"/>
      <c r="FET24" s="73"/>
      <c r="FEW24" s="73"/>
      <c r="FEZ24" s="73"/>
      <c r="FFH24" s="73"/>
      <c r="FFJ24" s="73"/>
      <c r="FFM24" s="73"/>
      <c r="FFP24" s="73"/>
      <c r="FFY24" s="73"/>
      <c r="FGB24" s="73"/>
      <c r="FGG24" s="73"/>
      <c r="FHC24" s="73"/>
      <c r="FHD24" s="73"/>
      <c r="FHE24" s="73"/>
      <c r="FHF24" s="73"/>
      <c r="FHG24" s="73"/>
      <c r="FHH24" s="73"/>
      <c r="FHZ24" s="73"/>
      <c r="FIA24" s="73"/>
      <c r="FID24" s="73"/>
      <c r="FIG24" s="73"/>
      <c r="FII24" s="73"/>
      <c r="FIK24" s="73"/>
      <c r="FIN24" s="73"/>
      <c r="FIQ24" s="73"/>
      <c r="FIT24" s="73"/>
      <c r="FIW24" s="73"/>
      <c r="FIZ24" s="73"/>
      <c r="FJC24" s="73"/>
      <c r="FJF24" s="73"/>
      <c r="FJI24" s="73"/>
      <c r="FJK24" s="73"/>
      <c r="FJX24" s="73"/>
      <c r="FJY24" s="73"/>
      <c r="FJZ24" s="73"/>
      <c r="FKA24" s="73"/>
      <c r="FKB24" s="73"/>
      <c r="FKC24" s="73"/>
      <c r="FKD24" s="73"/>
      <c r="FKE24" s="73"/>
      <c r="FKF24" s="73"/>
      <c r="FKG24" s="73"/>
      <c r="FKH24" s="73"/>
      <c r="FKI24" s="73"/>
      <c r="FKJ24" s="73"/>
      <c r="FKK24" s="73"/>
      <c r="FKL24" s="73"/>
      <c r="FKM24" s="73"/>
      <c r="FKN24" s="73"/>
      <c r="FKO24" s="73"/>
      <c r="FKP24" s="73"/>
      <c r="FKQ24" s="73"/>
      <c r="FKR24" s="73"/>
      <c r="FKS24" s="73"/>
      <c r="FKT24" s="73"/>
      <c r="FKU24" s="73"/>
      <c r="FKV24" s="73"/>
      <c r="FKW24" s="73"/>
      <c r="FKY24" s="73"/>
      <c r="FKZ24" s="73"/>
      <c r="FLA24" s="73"/>
      <c r="FLB24" s="73"/>
      <c r="FLC24" s="73"/>
      <c r="FLD24" s="73"/>
      <c r="FLE24" s="73"/>
      <c r="FLF24" s="73"/>
      <c r="FLG24" s="73"/>
      <c r="FLH24" s="73"/>
      <c r="FLI24" s="73"/>
      <c r="FLJ24" s="73"/>
      <c r="FLK24" s="73"/>
      <c r="FLN24" s="73"/>
      <c r="FLQ24" s="73"/>
      <c r="FLT24" s="73"/>
      <c r="FLW24" s="73"/>
      <c r="FLZ24" s="73"/>
      <c r="FML24" s="73"/>
      <c r="FMO24" s="73"/>
      <c r="FMR24" s="73"/>
      <c r="FMU24" s="73"/>
      <c r="FND24" s="73"/>
      <c r="FNJ24" s="73"/>
      <c r="FNM24" s="73"/>
      <c r="FNP24" s="73"/>
      <c r="FNS24" s="73"/>
      <c r="FNY24" s="73"/>
      <c r="FOH24" s="73"/>
      <c r="FOJ24" s="73"/>
      <c r="FOK24" s="73"/>
      <c r="FOM24" s="73"/>
      <c r="FOP24" s="73"/>
      <c r="FOS24" s="73"/>
      <c r="FOV24" s="73"/>
      <c r="FPD24" s="73"/>
      <c r="FPF24" s="73"/>
      <c r="FPI24" s="73"/>
      <c r="FPL24" s="73"/>
      <c r="FPU24" s="73"/>
      <c r="FPX24" s="73"/>
      <c r="FQC24" s="73"/>
      <c r="FQY24" s="73"/>
      <c r="FQZ24" s="73"/>
      <c r="FRA24" s="73"/>
      <c r="FRB24" s="73"/>
      <c r="FRC24" s="73"/>
      <c r="FRD24" s="73"/>
      <c r="FRV24" s="73"/>
      <c r="FRW24" s="73"/>
      <c r="FRZ24" s="73"/>
      <c r="FSC24" s="73"/>
      <c r="FSE24" s="73"/>
      <c r="FSG24" s="73"/>
      <c r="FSJ24" s="73"/>
      <c r="FSM24" s="73"/>
      <c r="FSP24" s="73"/>
      <c r="FSS24" s="73"/>
      <c r="FSV24" s="73"/>
      <c r="FSY24" s="73"/>
      <c r="FTB24" s="73"/>
      <c r="FTE24" s="73"/>
      <c r="FTG24" s="73"/>
      <c r="FTT24" s="73"/>
      <c r="FTU24" s="73"/>
      <c r="FTV24" s="73"/>
      <c r="FTW24" s="73"/>
      <c r="FTX24" s="73"/>
      <c r="FTY24" s="73"/>
      <c r="FTZ24" s="73"/>
      <c r="FUA24" s="73"/>
      <c r="FUB24" s="73"/>
      <c r="FUC24" s="73"/>
      <c r="FUD24" s="73"/>
      <c r="FUE24" s="73"/>
      <c r="FUF24" s="73"/>
      <c r="FUG24" s="73"/>
      <c r="FUH24" s="73"/>
      <c r="FUI24" s="73"/>
      <c r="FUJ24" s="73"/>
      <c r="FUK24" s="73"/>
      <c r="FUL24" s="73"/>
      <c r="FUM24" s="73"/>
      <c r="FUN24" s="73"/>
      <c r="FUO24" s="73"/>
      <c r="FUP24" s="73"/>
      <c r="FUQ24" s="73"/>
      <c r="FUR24" s="73"/>
      <c r="FUS24" s="73"/>
      <c r="FUU24" s="73"/>
      <c r="FUV24" s="73"/>
      <c r="FUW24" s="73"/>
      <c r="FUX24" s="73"/>
      <c r="FUY24" s="73"/>
      <c r="FUZ24" s="73"/>
      <c r="FVA24" s="73"/>
      <c r="FVB24" s="73"/>
      <c r="FVC24" s="73"/>
      <c r="FVD24" s="73"/>
      <c r="FVE24" s="73"/>
      <c r="FVF24" s="73"/>
      <c r="FVG24" s="73"/>
      <c r="FVJ24" s="73"/>
      <c r="FVM24" s="73"/>
      <c r="FVP24" s="73"/>
      <c r="FVS24" s="73"/>
      <c r="FVV24" s="73"/>
      <c r="FWH24" s="73"/>
      <c r="FWK24" s="73"/>
      <c r="FWN24" s="73"/>
      <c r="FWQ24" s="73"/>
      <c r="FWZ24" s="73"/>
      <c r="FXF24" s="73"/>
      <c r="FXI24" s="73"/>
      <c r="FXL24" s="73"/>
      <c r="FXO24" s="73"/>
      <c r="FXU24" s="73"/>
      <c r="FYD24" s="73"/>
      <c r="FYF24" s="73"/>
      <c r="FYG24" s="73"/>
      <c r="FYI24" s="73"/>
      <c r="FYL24" s="73"/>
      <c r="FYO24" s="73"/>
      <c r="FYR24" s="73"/>
      <c r="FYZ24" s="73"/>
      <c r="FZB24" s="73"/>
      <c r="FZE24" s="73"/>
      <c r="FZH24" s="73"/>
      <c r="FZQ24" s="73"/>
      <c r="FZT24" s="73"/>
      <c r="FZY24" s="73"/>
      <c r="GAU24" s="73"/>
      <c r="GAV24" s="73"/>
      <c r="GAW24" s="73"/>
      <c r="GAX24" s="73"/>
      <c r="GAY24" s="73"/>
      <c r="GAZ24" s="73"/>
      <c r="GBR24" s="73"/>
      <c r="GBS24" s="73"/>
      <c r="GBV24" s="73"/>
      <c r="GBY24" s="73"/>
      <c r="GCA24" s="73"/>
      <c r="GCC24" s="73"/>
      <c r="GCF24" s="73"/>
      <c r="GCI24" s="73"/>
      <c r="GCL24" s="73"/>
      <c r="GCO24" s="73"/>
      <c r="GCR24" s="73"/>
      <c r="GCU24" s="73"/>
      <c r="GCX24" s="73"/>
      <c r="GDA24" s="73"/>
      <c r="GDC24" s="73"/>
      <c r="GDP24" s="73"/>
      <c r="GDQ24" s="73"/>
      <c r="GDR24" s="73"/>
      <c r="GDS24" s="73"/>
      <c r="GDT24" s="73"/>
      <c r="GDU24" s="73"/>
      <c r="GDV24" s="73"/>
      <c r="GDW24" s="73"/>
      <c r="GDX24" s="73"/>
      <c r="GDY24" s="73"/>
      <c r="GDZ24" s="73"/>
      <c r="GEA24" s="73"/>
      <c r="GEB24" s="73"/>
      <c r="GEC24" s="73"/>
      <c r="GED24" s="73"/>
      <c r="GEE24" s="73"/>
      <c r="GEF24" s="73"/>
      <c r="GEG24" s="73"/>
      <c r="GEH24" s="73"/>
      <c r="GEI24" s="73"/>
      <c r="GEJ24" s="73"/>
      <c r="GEK24" s="73"/>
      <c r="GEL24" s="73"/>
      <c r="GEM24" s="73"/>
      <c r="GEN24" s="73"/>
      <c r="GEO24" s="73"/>
      <c r="GEQ24" s="73"/>
      <c r="GER24" s="73"/>
      <c r="GES24" s="73"/>
      <c r="GET24" s="73"/>
      <c r="GEU24" s="73"/>
      <c r="GEV24" s="73"/>
      <c r="GEW24" s="73"/>
      <c r="GEX24" s="73"/>
      <c r="GEY24" s="73"/>
      <c r="GEZ24" s="73"/>
      <c r="GFA24" s="73"/>
      <c r="GFB24" s="73"/>
      <c r="GFC24" s="73"/>
      <c r="GFF24" s="73"/>
      <c r="GFI24" s="73"/>
      <c r="GFL24" s="73"/>
      <c r="GFO24" s="73"/>
      <c r="GFR24" s="73"/>
      <c r="GGD24" s="73"/>
      <c r="GGG24" s="73"/>
      <c r="GGJ24" s="73"/>
      <c r="GGM24" s="73"/>
      <c r="GGV24" s="73"/>
      <c r="GHB24" s="73"/>
      <c r="GHE24" s="73"/>
      <c r="GHH24" s="73"/>
      <c r="GHK24" s="73"/>
      <c r="GHQ24" s="73"/>
      <c r="GHZ24" s="73"/>
      <c r="GIB24" s="73"/>
      <c r="GIC24" s="73"/>
      <c r="GIE24" s="73"/>
      <c r="GIH24" s="73"/>
      <c r="GIK24" s="73"/>
      <c r="GIN24" s="73"/>
      <c r="GIV24" s="73"/>
      <c r="GIX24" s="73"/>
      <c r="GJA24" s="73"/>
      <c r="GJD24" s="73"/>
      <c r="GJM24" s="73"/>
      <c r="GJP24" s="73"/>
      <c r="GJU24" s="73"/>
      <c r="GKQ24" s="73"/>
      <c r="GKR24" s="73"/>
      <c r="GKS24" s="73"/>
      <c r="GKT24" s="73"/>
      <c r="GKU24" s="73"/>
      <c r="GKV24" s="73"/>
      <c r="GLN24" s="73"/>
      <c r="GLO24" s="73"/>
      <c r="GLR24" s="73"/>
      <c r="GLU24" s="73"/>
      <c r="GLW24" s="73"/>
      <c r="GLY24" s="73"/>
      <c r="GMB24" s="73"/>
      <c r="GME24" s="73"/>
      <c r="GMH24" s="73"/>
      <c r="GMK24" s="73"/>
      <c r="GMN24" s="73"/>
      <c r="GMQ24" s="73"/>
      <c r="GMT24" s="73"/>
      <c r="GMW24" s="73"/>
      <c r="GMY24" s="73"/>
      <c r="GNL24" s="73"/>
      <c r="GNM24" s="73"/>
      <c r="GNN24" s="73"/>
      <c r="GNO24" s="73"/>
      <c r="GNP24" s="73"/>
      <c r="GNQ24" s="73"/>
      <c r="GNR24" s="73"/>
      <c r="GNS24" s="73"/>
      <c r="GNT24" s="73"/>
      <c r="GNU24" s="73"/>
      <c r="GNV24" s="73"/>
      <c r="GNW24" s="73"/>
      <c r="GNX24" s="73"/>
      <c r="GNY24" s="73"/>
      <c r="GNZ24" s="73"/>
      <c r="GOA24" s="73"/>
      <c r="GOB24" s="73"/>
      <c r="GOC24" s="73"/>
      <c r="GOD24" s="73"/>
      <c r="GOE24" s="73"/>
      <c r="GOF24" s="73"/>
      <c r="GOG24" s="73"/>
      <c r="GOH24" s="73"/>
      <c r="GOI24" s="73"/>
      <c r="GOJ24" s="73"/>
      <c r="GOK24" s="73"/>
      <c r="GOM24" s="73"/>
      <c r="GON24" s="73"/>
      <c r="GOO24" s="73"/>
      <c r="GOP24" s="73"/>
      <c r="GOQ24" s="73"/>
      <c r="GOR24" s="73"/>
      <c r="GOS24" s="73"/>
      <c r="GOT24" s="73"/>
      <c r="GOU24" s="73"/>
      <c r="GOV24" s="73"/>
      <c r="GOW24" s="73"/>
      <c r="GOX24" s="73"/>
      <c r="GOY24" s="73"/>
      <c r="GPB24" s="73"/>
      <c r="GPE24" s="73"/>
      <c r="GPH24" s="73"/>
      <c r="GPK24" s="73"/>
      <c r="GPN24" s="73"/>
      <c r="GPZ24" s="73"/>
      <c r="GQC24" s="73"/>
      <c r="GQF24" s="73"/>
      <c r="GQI24" s="73"/>
      <c r="GQR24" s="73"/>
      <c r="GQX24" s="73"/>
      <c r="GRA24" s="73"/>
      <c r="GRD24" s="73"/>
      <c r="GRG24" s="73"/>
      <c r="GRM24" s="73"/>
      <c r="GRV24" s="73"/>
      <c r="GRX24" s="73"/>
      <c r="GRY24" s="73"/>
      <c r="GSA24" s="73"/>
      <c r="GSD24" s="73"/>
      <c r="GSG24" s="73"/>
      <c r="GSJ24" s="73"/>
      <c r="GSR24" s="73"/>
      <c r="GST24" s="73"/>
      <c r="GSW24" s="73"/>
      <c r="GSZ24" s="73"/>
      <c r="GTI24" s="73"/>
      <c r="GTL24" s="73"/>
      <c r="GTQ24" s="73"/>
      <c r="GUM24" s="73"/>
      <c r="GUN24" s="73"/>
      <c r="GUO24" s="73"/>
      <c r="GUP24" s="73"/>
      <c r="GUQ24" s="73"/>
      <c r="GUR24" s="73"/>
      <c r="GVJ24" s="73"/>
      <c r="GVK24" s="73"/>
      <c r="GVN24" s="73"/>
      <c r="GVQ24" s="73"/>
      <c r="GVS24" s="73"/>
      <c r="GVU24" s="73"/>
      <c r="GVX24" s="73"/>
      <c r="GWA24" s="73"/>
      <c r="GWD24" s="73"/>
      <c r="GWG24" s="73"/>
      <c r="GWJ24" s="73"/>
      <c r="GWM24" s="73"/>
      <c r="GWP24" s="73"/>
      <c r="GWS24" s="73"/>
      <c r="GWU24" s="73"/>
      <c r="GXH24" s="73"/>
      <c r="GXI24" s="73"/>
      <c r="GXJ24" s="73"/>
      <c r="GXK24" s="73"/>
      <c r="GXL24" s="73"/>
      <c r="GXM24" s="73"/>
      <c r="GXN24" s="73"/>
      <c r="GXO24" s="73"/>
      <c r="GXP24" s="73"/>
      <c r="GXQ24" s="73"/>
      <c r="GXR24" s="73"/>
      <c r="GXS24" s="73"/>
      <c r="GXT24" s="73"/>
      <c r="GXU24" s="73"/>
      <c r="GXV24" s="73"/>
      <c r="GXW24" s="73"/>
      <c r="GXX24" s="73"/>
      <c r="GXY24" s="73"/>
      <c r="GXZ24" s="73"/>
      <c r="GYA24" s="73"/>
      <c r="GYB24" s="73"/>
      <c r="GYC24" s="73"/>
      <c r="GYD24" s="73"/>
      <c r="GYE24" s="73"/>
      <c r="GYF24" s="73"/>
      <c r="GYG24" s="73"/>
      <c r="GYI24" s="73"/>
      <c r="GYJ24" s="73"/>
      <c r="GYK24" s="73"/>
      <c r="GYL24" s="73"/>
      <c r="GYM24" s="73"/>
      <c r="GYN24" s="73"/>
      <c r="GYO24" s="73"/>
      <c r="GYP24" s="73"/>
      <c r="GYQ24" s="73"/>
      <c r="GYR24" s="73"/>
      <c r="GYS24" s="73"/>
      <c r="GYT24" s="73"/>
      <c r="GYU24" s="73"/>
      <c r="GYX24" s="73"/>
      <c r="GZA24" s="73"/>
      <c r="GZD24" s="73"/>
      <c r="GZG24" s="73"/>
      <c r="GZJ24" s="73"/>
      <c r="GZV24" s="73"/>
      <c r="GZY24" s="73"/>
      <c r="HAB24" s="73"/>
      <c r="HAE24" s="73"/>
      <c r="HAN24" s="73"/>
      <c r="HAT24" s="73"/>
      <c r="HAW24" s="73"/>
      <c r="HAZ24" s="73"/>
      <c r="HBC24" s="73"/>
      <c r="HBI24" s="73"/>
      <c r="HBR24" s="73"/>
      <c r="HBT24" s="73"/>
      <c r="HBU24" s="73"/>
      <c r="HBW24" s="73"/>
      <c r="HBZ24" s="73"/>
      <c r="HCC24" s="73"/>
      <c r="HCF24" s="73"/>
      <c r="HCN24" s="73"/>
      <c r="HCP24" s="73"/>
      <c r="HCS24" s="73"/>
      <c r="HCV24" s="73"/>
      <c r="HDE24" s="73"/>
      <c r="HDH24" s="73"/>
      <c r="HDM24" s="73"/>
      <c r="HEI24" s="73"/>
      <c r="HEJ24" s="73"/>
      <c r="HEK24" s="73"/>
      <c r="HEL24" s="73"/>
      <c r="HEM24" s="73"/>
      <c r="HEN24" s="73"/>
      <c r="HFF24" s="73"/>
      <c r="HFG24" s="73"/>
      <c r="HFJ24" s="73"/>
      <c r="HFM24" s="73"/>
      <c r="HFO24" s="73"/>
      <c r="HFQ24" s="73"/>
      <c r="HFT24" s="73"/>
      <c r="HFW24" s="73"/>
      <c r="HFZ24" s="73"/>
      <c r="HGC24" s="73"/>
      <c r="HGF24" s="73"/>
      <c r="HGI24" s="73"/>
      <c r="HGL24" s="73"/>
      <c r="HGO24" s="73"/>
      <c r="HGQ24" s="73"/>
      <c r="HHD24" s="73"/>
      <c r="HHE24" s="73"/>
      <c r="HHF24" s="73"/>
      <c r="HHG24" s="73"/>
      <c r="HHH24" s="73"/>
      <c r="HHI24" s="73"/>
      <c r="HHJ24" s="73"/>
      <c r="HHK24" s="73"/>
      <c r="HHL24" s="73"/>
      <c r="HHM24" s="73"/>
      <c r="HHN24" s="73"/>
      <c r="HHO24" s="73"/>
      <c r="HHP24" s="73"/>
      <c r="HHQ24" s="73"/>
      <c r="HHR24" s="73"/>
      <c r="HHS24" s="73"/>
      <c r="HHT24" s="73"/>
      <c r="HHU24" s="73"/>
      <c r="HHV24" s="73"/>
      <c r="HHW24" s="73"/>
      <c r="HHX24" s="73"/>
      <c r="HHY24" s="73"/>
      <c r="HHZ24" s="73"/>
      <c r="HIA24" s="73"/>
      <c r="HIB24" s="73"/>
      <c r="HIC24" s="73"/>
      <c r="HIE24" s="73"/>
      <c r="HIF24" s="73"/>
      <c r="HIG24" s="73"/>
      <c r="HIH24" s="73"/>
      <c r="HII24" s="73"/>
      <c r="HIJ24" s="73"/>
      <c r="HIK24" s="73"/>
      <c r="HIL24" s="73"/>
      <c r="HIM24" s="73"/>
      <c r="HIN24" s="73"/>
      <c r="HIO24" s="73"/>
      <c r="HIP24" s="73"/>
      <c r="HIQ24" s="73"/>
      <c r="HIT24" s="73"/>
      <c r="HIW24" s="73"/>
      <c r="HIZ24" s="73"/>
      <c r="HJC24" s="73"/>
      <c r="HJF24" s="73"/>
      <c r="HJR24" s="73"/>
      <c r="HJU24" s="73"/>
      <c r="HJX24" s="73"/>
      <c r="HKA24" s="73"/>
      <c r="HKJ24" s="73"/>
      <c r="HKP24" s="73"/>
      <c r="HKS24" s="73"/>
      <c r="HKV24" s="73"/>
      <c r="HKY24" s="73"/>
      <c r="HLE24" s="73"/>
      <c r="HLN24" s="73"/>
      <c r="HLP24" s="73"/>
      <c r="HLQ24" s="73"/>
      <c r="HLS24" s="73"/>
      <c r="HLV24" s="73"/>
      <c r="HLY24" s="73"/>
      <c r="HMB24" s="73"/>
      <c r="HMJ24" s="73"/>
      <c r="HML24" s="73"/>
      <c r="HMO24" s="73"/>
      <c r="HMR24" s="73"/>
      <c r="HNA24" s="73"/>
      <c r="HND24" s="73"/>
      <c r="HNI24" s="73"/>
      <c r="HOE24" s="73"/>
      <c r="HOF24" s="73"/>
      <c r="HOG24" s="73"/>
      <c r="HOH24" s="73"/>
      <c r="HOI24" s="73"/>
      <c r="HOJ24" s="73"/>
      <c r="HPB24" s="73"/>
      <c r="HPC24" s="73"/>
      <c r="HPF24" s="73"/>
      <c r="HPI24" s="73"/>
      <c r="HPK24" s="73"/>
      <c r="HPM24" s="73"/>
      <c r="HPP24" s="73"/>
      <c r="HPS24" s="73"/>
      <c r="HPV24" s="73"/>
      <c r="HPY24" s="73"/>
      <c r="HQB24" s="73"/>
      <c r="HQE24" s="73"/>
      <c r="HQH24" s="73"/>
      <c r="HQK24" s="73"/>
      <c r="HQM24" s="73"/>
      <c r="HQZ24" s="73"/>
      <c r="HRA24" s="73"/>
      <c r="HRB24" s="73"/>
      <c r="HRC24" s="73"/>
      <c r="HRD24" s="73"/>
      <c r="HRE24" s="73"/>
      <c r="HRF24" s="73"/>
      <c r="HRG24" s="73"/>
      <c r="HRH24" s="73"/>
      <c r="HRI24" s="73"/>
      <c r="HRJ24" s="73"/>
      <c r="HRK24" s="73"/>
      <c r="HRL24" s="73"/>
      <c r="HRM24" s="73"/>
      <c r="HRN24" s="73"/>
      <c r="HRO24" s="73"/>
      <c r="HRP24" s="73"/>
      <c r="HRQ24" s="73"/>
      <c r="HRR24" s="73"/>
      <c r="HRS24" s="73"/>
      <c r="HRT24" s="73"/>
      <c r="HRU24" s="73"/>
      <c r="HRV24" s="73"/>
      <c r="HRW24" s="73"/>
      <c r="HRX24" s="73"/>
      <c r="HRY24" s="73"/>
      <c r="HSA24" s="73"/>
      <c r="HSB24" s="73"/>
      <c r="HSC24" s="73"/>
      <c r="HSD24" s="73"/>
      <c r="HSE24" s="73"/>
      <c r="HSF24" s="73"/>
      <c r="HSG24" s="73"/>
      <c r="HSH24" s="73"/>
      <c r="HSI24" s="73"/>
      <c r="HSJ24" s="73"/>
      <c r="HSK24" s="73"/>
      <c r="HSL24" s="73"/>
      <c r="HSM24" s="73"/>
      <c r="HSP24" s="73"/>
      <c r="HSS24" s="73"/>
      <c r="HSV24" s="73"/>
      <c r="HSY24" s="73"/>
      <c r="HTB24" s="73"/>
      <c r="HTN24" s="73"/>
      <c r="HTQ24" s="73"/>
      <c r="HTT24" s="73"/>
      <c r="HTW24" s="73"/>
      <c r="HUF24" s="73"/>
      <c r="HUL24" s="73"/>
      <c r="HUO24" s="73"/>
      <c r="HUR24" s="73"/>
      <c r="HUU24" s="73"/>
      <c r="HVA24" s="73"/>
      <c r="HVJ24" s="73"/>
      <c r="HVL24" s="73"/>
      <c r="HVM24" s="73"/>
      <c r="HVO24" s="73"/>
      <c r="HVR24" s="73"/>
      <c r="HVU24" s="73"/>
      <c r="HVX24" s="73"/>
      <c r="HWF24" s="73"/>
      <c r="HWH24" s="73"/>
      <c r="HWK24" s="73"/>
      <c r="HWN24" s="73"/>
      <c r="HWW24" s="73"/>
      <c r="HWZ24" s="73"/>
      <c r="HXE24" s="73"/>
      <c r="HYA24" s="73"/>
      <c r="HYB24" s="73"/>
      <c r="HYC24" s="73"/>
      <c r="HYD24" s="73"/>
      <c r="HYE24" s="73"/>
      <c r="HYF24" s="73"/>
      <c r="HYX24" s="73"/>
      <c r="HYY24" s="73"/>
      <c r="HZB24" s="73"/>
      <c r="HZE24" s="73"/>
      <c r="HZG24" s="73"/>
      <c r="HZI24" s="73"/>
      <c r="HZL24" s="73"/>
      <c r="HZO24" s="73"/>
      <c r="HZR24" s="73"/>
      <c r="HZU24" s="73"/>
      <c r="HZX24" s="73"/>
      <c r="IAA24" s="73"/>
      <c r="IAD24" s="73"/>
      <c r="IAG24" s="73"/>
      <c r="IAI24" s="73"/>
      <c r="IAV24" s="73"/>
      <c r="IAW24" s="73"/>
      <c r="IAX24" s="73"/>
      <c r="IAY24" s="73"/>
      <c r="IAZ24" s="73"/>
      <c r="IBA24" s="73"/>
      <c r="IBB24" s="73"/>
      <c r="IBC24" s="73"/>
      <c r="IBD24" s="73"/>
      <c r="IBE24" s="73"/>
      <c r="IBF24" s="73"/>
      <c r="IBG24" s="73"/>
      <c r="IBH24" s="73"/>
      <c r="IBI24" s="73"/>
      <c r="IBJ24" s="73"/>
      <c r="IBK24" s="73"/>
      <c r="IBL24" s="73"/>
      <c r="IBM24" s="73"/>
      <c r="IBN24" s="73"/>
      <c r="IBO24" s="73"/>
      <c r="IBP24" s="73"/>
      <c r="IBQ24" s="73"/>
      <c r="IBR24" s="73"/>
      <c r="IBS24" s="73"/>
      <c r="IBT24" s="73"/>
      <c r="IBU24" s="73"/>
      <c r="IBW24" s="73"/>
      <c r="IBX24" s="73"/>
      <c r="IBY24" s="73"/>
      <c r="IBZ24" s="73"/>
      <c r="ICA24" s="73"/>
      <c r="ICB24" s="73"/>
      <c r="ICC24" s="73"/>
      <c r="ICD24" s="73"/>
      <c r="ICE24" s="73"/>
      <c r="ICF24" s="73"/>
      <c r="ICG24" s="73"/>
      <c r="ICH24" s="73"/>
      <c r="ICI24" s="73"/>
      <c r="ICL24" s="73"/>
      <c r="ICO24" s="73"/>
      <c r="ICR24" s="73"/>
      <c r="ICU24" s="73"/>
      <c r="ICX24" s="73"/>
      <c r="IDJ24" s="73"/>
      <c r="IDM24" s="73"/>
      <c r="IDP24" s="73"/>
      <c r="IDS24" s="73"/>
      <c r="IEB24" s="73"/>
      <c r="IEH24" s="73"/>
      <c r="IEK24" s="73"/>
      <c r="IEN24" s="73"/>
      <c r="IEQ24" s="73"/>
      <c r="IEW24" s="73"/>
      <c r="IFF24" s="73"/>
      <c r="IFH24" s="73"/>
      <c r="IFI24" s="73"/>
      <c r="IFK24" s="73"/>
      <c r="IFN24" s="73"/>
      <c r="IFQ24" s="73"/>
      <c r="IFT24" s="73"/>
      <c r="IGB24" s="73"/>
      <c r="IGD24" s="73"/>
      <c r="IGG24" s="73"/>
      <c r="IGJ24" s="73"/>
      <c r="IGS24" s="73"/>
      <c r="IGV24" s="73"/>
      <c r="IHA24" s="73"/>
      <c r="IHW24" s="73"/>
      <c r="IHX24" s="73"/>
      <c r="IHY24" s="73"/>
      <c r="IHZ24" s="73"/>
      <c r="IIA24" s="73"/>
      <c r="IIB24" s="73"/>
      <c r="IIT24" s="73"/>
      <c r="IIU24" s="73"/>
      <c r="IIX24" s="73"/>
      <c r="IJA24" s="73"/>
      <c r="IJC24" s="73"/>
      <c r="IJE24" s="73"/>
      <c r="IJH24" s="73"/>
      <c r="IJK24" s="73"/>
      <c r="IJN24" s="73"/>
      <c r="IJQ24" s="73"/>
      <c r="IJT24" s="73"/>
      <c r="IJW24" s="73"/>
      <c r="IJZ24" s="73"/>
      <c r="IKC24" s="73"/>
      <c r="IKE24" s="73"/>
      <c r="IKR24" s="73"/>
      <c r="IKS24" s="73"/>
      <c r="IKT24" s="73"/>
      <c r="IKU24" s="73"/>
      <c r="IKV24" s="73"/>
      <c r="IKW24" s="73"/>
      <c r="IKX24" s="73"/>
      <c r="IKY24" s="73"/>
      <c r="IKZ24" s="73"/>
      <c r="ILA24" s="73"/>
      <c r="ILB24" s="73"/>
      <c r="ILC24" s="73"/>
      <c r="ILD24" s="73"/>
      <c r="ILE24" s="73"/>
      <c r="ILF24" s="73"/>
      <c r="ILG24" s="73"/>
      <c r="ILH24" s="73"/>
      <c r="ILI24" s="73"/>
      <c r="ILJ24" s="73"/>
      <c r="ILK24" s="73"/>
      <c r="ILL24" s="73"/>
      <c r="ILM24" s="73"/>
      <c r="ILN24" s="73"/>
      <c r="ILO24" s="73"/>
      <c r="ILP24" s="73"/>
      <c r="ILQ24" s="73"/>
      <c r="ILS24" s="73"/>
      <c r="ILT24" s="73"/>
      <c r="ILU24" s="73"/>
      <c r="ILV24" s="73"/>
      <c r="ILW24" s="73"/>
      <c r="ILX24" s="73"/>
      <c r="ILY24" s="73"/>
      <c r="ILZ24" s="73"/>
      <c r="IMA24" s="73"/>
      <c r="IMB24" s="73"/>
      <c r="IMC24" s="73"/>
      <c r="IMD24" s="73"/>
      <c r="IME24" s="73"/>
      <c r="IMH24" s="73"/>
      <c r="IMK24" s="73"/>
      <c r="IMN24" s="73"/>
      <c r="IMQ24" s="73"/>
      <c r="IMT24" s="73"/>
      <c r="INF24" s="73"/>
      <c r="INI24" s="73"/>
      <c r="INL24" s="73"/>
      <c r="INO24" s="73"/>
      <c r="INX24" s="73"/>
      <c r="IOD24" s="73"/>
      <c r="IOG24" s="73"/>
      <c r="IOJ24" s="73"/>
      <c r="IOM24" s="73"/>
      <c r="IOS24" s="73"/>
      <c r="IPB24" s="73"/>
      <c r="IPD24" s="73"/>
      <c r="IPE24" s="73"/>
      <c r="IPG24" s="73"/>
      <c r="IPJ24" s="73"/>
      <c r="IPM24" s="73"/>
      <c r="IPP24" s="73"/>
      <c r="IPX24" s="73"/>
      <c r="IPZ24" s="73"/>
      <c r="IQC24" s="73"/>
      <c r="IQF24" s="73"/>
      <c r="IQO24" s="73"/>
      <c r="IQR24" s="73"/>
      <c r="IQW24" s="73"/>
      <c r="IRS24" s="73"/>
      <c r="IRT24" s="73"/>
      <c r="IRU24" s="73"/>
      <c r="IRV24" s="73"/>
      <c r="IRW24" s="73"/>
      <c r="IRX24" s="73"/>
      <c r="ISP24" s="73"/>
      <c r="ISQ24" s="73"/>
      <c r="IST24" s="73"/>
      <c r="ISW24" s="73"/>
      <c r="ISY24" s="73"/>
      <c r="ITA24" s="73"/>
      <c r="ITD24" s="73"/>
      <c r="ITG24" s="73"/>
      <c r="ITJ24" s="73"/>
      <c r="ITM24" s="73"/>
      <c r="ITP24" s="73"/>
      <c r="ITS24" s="73"/>
      <c r="ITV24" s="73"/>
      <c r="ITY24" s="73"/>
      <c r="IUA24" s="73"/>
      <c r="IUN24" s="73"/>
      <c r="IUO24" s="73"/>
      <c r="IUP24" s="73"/>
      <c r="IUQ24" s="73"/>
      <c r="IUR24" s="73"/>
      <c r="IUS24" s="73"/>
      <c r="IUT24" s="73"/>
      <c r="IUU24" s="73"/>
      <c r="IUV24" s="73"/>
      <c r="IUW24" s="73"/>
      <c r="IUX24" s="73"/>
      <c r="IUY24" s="73"/>
      <c r="IUZ24" s="73"/>
      <c r="IVA24" s="73"/>
      <c r="IVB24" s="73"/>
      <c r="IVC24" s="73"/>
      <c r="IVD24" s="73"/>
      <c r="IVE24" s="73"/>
      <c r="IVF24" s="73"/>
      <c r="IVG24" s="73"/>
      <c r="IVH24" s="73"/>
      <c r="IVI24" s="73"/>
      <c r="IVJ24" s="73"/>
      <c r="IVK24" s="73"/>
      <c r="IVL24" s="73"/>
      <c r="IVM24" s="73"/>
      <c r="IVO24" s="73"/>
      <c r="IVP24" s="73"/>
      <c r="IVQ24" s="73"/>
      <c r="IVR24" s="73"/>
      <c r="IVS24" s="73"/>
      <c r="IVT24" s="73"/>
      <c r="IVU24" s="73"/>
      <c r="IVV24" s="73"/>
      <c r="IVW24" s="73"/>
      <c r="IVX24" s="73"/>
      <c r="IVY24" s="73"/>
      <c r="IVZ24" s="73"/>
      <c r="IWA24" s="73"/>
      <c r="IWD24" s="73"/>
      <c r="IWG24" s="73"/>
      <c r="IWJ24" s="73"/>
      <c r="IWM24" s="73"/>
      <c r="IWP24" s="73"/>
      <c r="IXB24" s="73"/>
      <c r="IXE24" s="73"/>
      <c r="IXH24" s="73"/>
      <c r="IXK24" s="73"/>
      <c r="IXT24" s="73"/>
      <c r="IXZ24" s="73"/>
      <c r="IYC24" s="73"/>
      <c r="IYF24" s="73"/>
      <c r="IYI24" s="73"/>
      <c r="IYO24" s="73"/>
      <c r="IYX24" s="73"/>
      <c r="IYZ24" s="73"/>
      <c r="IZA24" s="73"/>
      <c r="IZC24" s="73"/>
      <c r="IZF24" s="73"/>
      <c r="IZI24" s="73"/>
      <c r="IZL24" s="73"/>
      <c r="IZT24" s="73"/>
      <c r="IZV24" s="73"/>
      <c r="IZY24" s="73"/>
      <c r="JAB24" s="73"/>
      <c r="JAK24" s="73"/>
      <c r="JAN24" s="73"/>
      <c r="JAS24" s="73"/>
      <c r="JBO24" s="73"/>
      <c r="JBP24" s="73"/>
      <c r="JBQ24" s="73"/>
      <c r="JBR24" s="73"/>
      <c r="JBS24" s="73"/>
      <c r="JBT24" s="73"/>
      <c r="JCL24" s="73"/>
      <c r="JCM24" s="73"/>
      <c r="JCP24" s="73"/>
      <c r="JCS24" s="73"/>
      <c r="JCU24" s="73"/>
      <c r="JCW24" s="73"/>
      <c r="JCZ24" s="73"/>
      <c r="JDC24" s="73"/>
      <c r="JDF24" s="73"/>
      <c r="JDI24" s="73"/>
      <c r="JDL24" s="73"/>
      <c r="JDO24" s="73"/>
      <c r="JDR24" s="73"/>
      <c r="JDU24" s="73"/>
      <c r="JDW24" s="73"/>
      <c r="JEJ24" s="73"/>
      <c r="JEK24" s="73"/>
      <c r="JEL24" s="73"/>
      <c r="JEM24" s="73"/>
      <c r="JEN24" s="73"/>
      <c r="JEO24" s="73"/>
      <c r="JEP24" s="73"/>
      <c r="JEQ24" s="73"/>
      <c r="JER24" s="73"/>
      <c r="JES24" s="73"/>
      <c r="JET24" s="73"/>
      <c r="JEU24" s="73"/>
      <c r="JEV24" s="73"/>
      <c r="JEW24" s="73"/>
      <c r="JEX24" s="73"/>
      <c r="JEY24" s="73"/>
      <c r="JEZ24" s="73"/>
      <c r="JFA24" s="73"/>
      <c r="JFB24" s="73"/>
      <c r="JFC24" s="73"/>
      <c r="JFD24" s="73"/>
      <c r="JFE24" s="73"/>
      <c r="JFF24" s="73"/>
      <c r="JFG24" s="73"/>
      <c r="JFH24" s="73"/>
      <c r="JFI24" s="73"/>
      <c r="JFK24" s="73"/>
      <c r="JFL24" s="73"/>
      <c r="JFM24" s="73"/>
      <c r="JFN24" s="73"/>
      <c r="JFO24" s="73"/>
      <c r="JFP24" s="73"/>
      <c r="JFQ24" s="73"/>
      <c r="JFR24" s="73"/>
      <c r="JFS24" s="73"/>
      <c r="JFT24" s="73"/>
      <c r="JFU24" s="73"/>
      <c r="JFV24" s="73"/>
      <c r="JFW24" s="73"/>
      <c r="JFZ24" s="73"/>
      <c r="JGC24" s="73"/>
      <c r="JGF24" s="73"/>
      <c r="JGI24" s="73"/>
      <c r="JGL24" s="73"/>
      <c r="JGX24" s="73"/>
      <c r="JHA24" s="73"/>
      <c r="JHD24" s="73"/>
      <c r="JHG24" s="73"/>
      <c r="JHP24" s="73"/>
      <c r="JHV24" s="73"/>
      <c r="JHY24" s="73"/>
      <c r="JIB24" s="73"/>
      <c r="JIE24" s="73"/>
      <c r="JIK24" s="73"/>
      <c r="JIT24" s="73"/>
      <c r="JIV24" s="73"/>
      <c r="JIW24" s="73"/>
      <c r="JIY24" s="73"/>
      <c r="JJB24" s="73"/>
      <c r="JJE24" s="73"/>
      <c r="JJH24" s="73"/>
      <c r="JJP24" s="73"/>
      <c r="JJR24" s="73"/>
      <c r="JJU24" s="73"/>
      <c r="JJX24" s="73"/>
      <c r="JKG24" s="73"/>
      <c r="JKJ24" s="73"/>
      <c r="JKO24" s="73"/>
      <c r="JLK24" s="73"/>
      <c r="JLL24" s="73"/>
      <c r="JLM24" s="73"/>
      <c r="JLN24" s="73"/>
      <c r="JLO24" s="73"/>
      <c r="JLP24" s="73"/>
      <c r="JMH24" s="73"/>
      <c r="JMI24" s="73"/>
      <c r="JML24" s="73"/>
      <c r="JMO24" s="73"/>
      <c r="JMQ24" s="73"/>
      <c r="JMS24" s="73"/>
      <c r="JMV24" s="73"/>
      <c r="JMY24" s="73"/>
      <c r="JNB24" s="73"/>
      <c r="JNE24" s="73"/>
      <c r="JNH24" s="73"/>
      <c r="JNK24" s="73"/>
      <c r="JNN24" s="73"/>
      <c r="JNQ24" s="73"/>
      <c r="JNS24" s="73"/>
      <c r="JOF24" s="73"/>
      <c r="JOG24" s="73"/>
      <c r="JOH24" s="73"/>
      <c r="JOI24" s="73"/>
      <c r="JOJ24" s="73"/>
      <c r="JOK24" s="73"/>
      <c r="JOL24" s="73"/>
      <c r="JOM24" s="73"/>
      <c r="JON24" s="73"/>
      <c r="JOO24" s="73"/>
      <c r="JOP24" s="73"/>
      <c r="JOQ24" s="73"/>
      <c r="JOR24" s="73"/>
      <c r="JOS24" s="73"/>
      <c r="JOT24" s="73"/>
      <c r="JOU24" s="73"/>
      <c r="JOV24" s="73"/>
      <c r="JOW24" s="73"/>
      <c r="JOX24" s="73"/>
      <c r="JOY24" s="73"/>
      <c r="JOZ24" s="73"/>
      <c r="JPA24" s="73"/>
      <c r="JPB24" s="73"/>
      <c r="JPC24" s="73"/>
      <c r="JPD24" s="73"/>
      <c r="JPE24" s="73"/>
      <c r="JPG24" s="73"/>
      <c r="JPH24" s="73"/>
      <c r="JPI24" s="73"/>
      <c r="JPJ24" s="73"/>
      <c r="JPK24" s="73"/>
      <c r="JPL24" s="73"/>
      <c r="JPM24" s="73"/>
      <c r="JPN24" s="73"/>
      <c r="JPO24" s="73"/>
      <c r="JPP24" s="73"/>
      <c r="JPQ24" s="73"/>
      <c r="JPR24" s="73"/>
      <c r="JPS24" s="73"/>
      <c r="JPV24" s="73"/>
      <c r="JPY24" s="73"/>
      <c r="JQB24" s="73"/>
      <c r="JQE24" s="73"/>
      <c r="JQH24" s="73"/>
      <c r="JQT24" s="73"/>
      <c r="JQW24" s="73"/>
      <c r="JQZ24" s="73"/>
      <c r="JRC24" s="73"/>
      <c r="JRL24" s="73"/>
      <c r="JRR24" s="73"/>
      <c r="JRU24" s="73"/>
      <c r="JRX24" s="73"/>
      <c r="JSA24" s="73"/>
      <c r="JSG24" s="73"/>
      <c r="JSP24" s="73"/>
      <c r="JSR24" s="73"/>
      <c r="JSS24" s="73"/>
      <c r="JSU24" s="73"/>
      <c r="JSX24" s="73"/>
      <c r="JTA24" s="73"/>
      <c r="JTD24" s="73"/>
      <c r="JTL24" s="73"/>
      <c r="JTN24" s="73"/>
      <c r="JTQ24" s="73"/>
      <c r="JTT24" s="73"/>
      <c r="JUC24" s="73"/>
      <c r="JUF24" s="73"/>
      <c r="JUK24" s="73"/>
      <c r="JVG24" s="73"/>
      <c r="JVH24" s="73"/>
      <c r="JVI24" s="73"/>
      <c r="JVJ24" s="73"/>
      <c r="JVK24" s="73"/>
      <c r="JVL24" s="73"/>
      <c r="JWD24" s="73"/>
      <c r="JWE24" s="73"/>
      <c r="JWH24" s="73"/>
      <c r="JWK24" s="73"/>
      <c r="JWM24" s="73"/>
      <c r="JWO24" s="73"/>
      <c r="JWR24" s="73"/>
      <c r="JWU24" s="73"/>
      <c r="JWX24" s="73"/>
      <c r="JXA24" s="73"/>
      <c r="JXD24" s="73"/>
      <c r="JXG24" s="73"/>
      <c r="JXJ24" s="73"/>
      <c r="JXM24" s="73"/>
      <c r="JXO24" s="73"/>
      <c r="JYB24" s="73"/>
      <c r="JYC24" s="73"/>
      <c r="JYD24" s="73"/>
      <c r="JYE24" s="73"/>
      <c r="JYF24" s="73"/>
      <c r="JYG24" s="73"/>
      <c r="JYH24" s="73"/>
      <c r="JYI24" s="73"/>
      <c r="JYJ24" s="73"/>
      <c r="JYK24" s="73"/>
      <c r="JYL24" s="73"/>
      <c r="JYM24" s="73"/>
      <c r="JYN24" s="73"/>
      <c r="JYO24" s="73"/>
      <c r="JYP24" s="73"/>
      <c r="JYQ24" s="73"/>
      <c r="JYR24" s="73"/>
      <c r="JYS24" s="73"/>
      <c r="JYT24" s="73"/>
      <c r="JYU24" s="73"/>
      <c r="JYV24" s="73"/>
      <c r="JYW24" s="73"/>
      <c r="JYX24" s="73"/>
      <c r="JYY24" s="73"/>
      <c r="JYZ24" s="73"/>
      <c r="JZA24" s="73"/>
      <c r="JZC24" s="73"/>
      <c r="JZD24" s="73"/>
      <c r="JZE24" s="73"/>
      <c r="JZF24" s="73"/>
      <c r="JZG24" s="73"/>
      <c r="JZH24" s="73"/>
      <c r="JZI24" s="73"/>
      <c r="JZJ24" s="73"/>
      <c r="JZK24" s="73"/>
      <c r="JZL24" s="73"/>
      <c r="JZM24" s="73"/>
      <c r="JZN24" s="73"/>
      <c r="JZO24" s="73"/>
      <c r="JZR24" s="73"/>
      <c r="JZU24" s="73"/>
      <c r="JZX24" s="73"/>
      <c r="KAA24" s="73"/>
      <c r="KAD24" s="73"/>
      <c r="KAP24" s="73"/>
      <c r="KAS24" s="73"/>
      <c r="KAV24" s="73"/>
      <c r="KAY24" s="73"/>
      <c r="KBH24" s="73"/>
      <c r="KBN24" s="73"/>
      <c r="KBQ24" s="73"/>
      <c r="KBT24" s="73"/>
      <c r="KBW24" s="73"/>
      <c r="KCC24" s="73"/>
      <c r="KCL24" s="73"/>
      <c r="KCN24" s="73"/>
      <c r="KCO24" s="73"/>
      <c r="KCQ24" s="73"/>
      <c r="KCT24" s="73"/>
      <c r="KCW24" s="73"/>
      <c r="KCZ24" s="73"/>
      <c r="KDH24" s="73"/>
      <c r="KDJ24" s="73"/>
      <c r="KDM24" s="73"/>
      <c r="KDP24" s="73"/>
      <c r="KDY24" s="73"/>
      <c r="KEB24" s="73"/>
      <c r="KEG24" s="73"/>
      <c r="KFC24" s="73"/>
      <c r="KFD24" s="73"/>
      <c r="KFE24" s="73"/>
      <c r="KFF24" s="73"/>
      <c r="KFG24" s="73"/>
      <c r="KFH24" s="73"/>
      <c r="KFZ24" s="73"/>
      <c r="KGA24" s="73"/>
      <c r="KGD24" s="73"/>
      <c r="KGG24" s="73"/>
      <c r="KGI24" s="73"/>
      <c r="KGK24" s="73"/>
      <c r="KGN24" s="73"/>
      <c r="KGQ24" s="73"/>
      <c r="KGT24" s="73"/>
      <c r="KGW24" s="73"/>
      <c r="KGZ24" s="73"/>
      <c r="KHC24" s="73"/>
      <c r="KHF24" s="73"/>
      <c r="KHI24" s="73"/>
      <c r="KHK24" s="73"/>
      <c r="KHX24" s="73"/>
      <c r="KHY24" s="73"/>
      <c r="KHZ24" s="73"/>
      <c r="KIA24" s="73"/>
      <c r="KIB24" s="73"/>
      <c r="KIC24" s="73"/>
      <c r="KID24" s="73"/>
      <c r="KIE24" s="73"/>
      <c r="KIF24" s="73"/>
      <c r="KIG24" s="73"/>
      <c r="KIH24" s="73"/>
      <c r="KII24" s="73"/>
      <c r="KIJ24" s="73"/>
      <c r="KIK24" s="73"/>
      <c r="KIL24" s="73"/>
      <c r="KIM24" s="73"/>
      <c r="KIN24" s="73"/>
      <c r="KIO24" s="73"/>
      <c r="KIP24" s="73"/>
      <c r="KIQ24" s="73"/>
      <c r="KIR24" s="73"/>
      <c r="KIS24" s="73"/>
      <c r="KIT24" s="73"/>
      <c r="KIU24" s="73"/>
      <c r="KIV24" s="73"/>
      <c r="KIW24" s="73"/>
      <c r="KIY24" s="73"/>
      <c r="KIZ24" s="73"/>
      <c r="KJA24" s="73"/>
      <c r="KJB24" s="73"/>
      <c r="KJC24" s="73"/>
      <c r="KJD24" s="73"/>
      <c r="KJE24" s="73"/>
      <c r="KJF24" s="73"/>
      <c r="KJG24" s="73"/>
      <c r="KJH24" s="73"/>
      <c r="KJI24" s="73"/>
      <c r="KJJ24" s="73"/>
      <c r="KJK24" s="73"/>
      <c r="KJN24" s="73"/>
      <c r="KJQ24" s="73"/>
      <c r="KJT24" s="73"/>
      <c r="KJW24" s="73"/>
      <c r="KJZ24" s="73"/>
      <c r="KKL24" s="73"/>
      <c r="KKO24" s="73"/>
      <c r="KKR24" s="73"/>
      <c r="KKU24" s="73"/>
      <c r="KLD24" s="73"/>
      <c r="KLJ24" s="73"/>
      <c r="KLM24" s="73"/>
      <c r="KLP24" s="73"/>
      <c r="KLS24" s="73"/>
      <c r="KLY24" s="73"/>
      <c r="KMH24" s="73"/>
      <c r="KMJ24" s="73"/>
      <c r="KMK24" s="73"/>
      <c r="KMM24" s="73"/>
      <c r="KMP24" s="73"/>
      <c r="KMS24" s="73"/>
      <c r="KMV24" s="73"/>
      <c r="KND24" s="73"/>
      <c r="KNF24" s="73"/>
      <c r="KNI24" s="73"/>
      <c r="KNL24" s="73"/>
      <c r="KNU24" s="73"/>
      <c r="KNX24" s="73"/>
      <c r="KOC24" s="73"/>
      <c r="KOY24" s="73"/>
      <c r="KOZ24" s="73"/>
      <c r="KPA24" s="73"/>
      <c r="KPB24" s="73"/>
      <c r="KPC24" s="73"/>
      <c r="KPD24" s="73"/>
      <c r="KPV24" s="73"/>
      <c r="KPW24" s="73"/>
      <c r="KPZ24" s="73"/>
      <c r="KQC24" s="73"/>
      <c r="KQE24" s="73"/>
      <c r="KQG24" s="73"/>
      <c r="KQJ24" s="73"/>
      <c r="KQM24" s="73"/>
      <c r="KQP24" s="73"/>
      <c r="KQS24" s="73"/>
      <c r="KQV24" s="73"/>
      <c r="KQY24" s="73"/>
      <c r="KRB24" s="73"/>
      <c r="KRE24" s="73"/>
      <c r="KRG24" s="73"/>
      <c r="KRT24" s="73"/>
      <c r="KRU24" s="73"/>
      <c r="KRV24" s="73"/>
      <c r="KRW24" s="73"/>
      <c r="KRX24" s="73"/>
      <c r="KRY24" s="73"/>
      <c r="KRZ24" s="73"/>
      <c r="KSA24" s="73"/>
      <c r="KSB24" s="73"/>
      <c r="KSC24" s="73"/>
      <c r="KSD24" s="73"/>
      <c r="KSE24" s="73"/>
      <c r="KSF24" s="73"/>
      <c r="KSG24" s="73"/>
      <c r="KSH24" s="73"/>
      <c r="KSI24" s="73"/>
      <c r="KSJ24" s="73"/>
      <c r="KSK24" s="73"/>
      <c r="KSL24" s="73"/>
      <c r="KSM24" s="73"/>
      <c r="KSN24" s="73"/>
      <c r="KSO24" s="73"/>
      <c r="KSP24" s="73"/>
      <c r="KSQ24" s="73"/>
      <c r="KSR24" s="73"/>
      <c r="KSS24" s="73"/>
      <c r="KSU24" s="73"/>
      <c r="KSV24" s="73"/>
      <c r="KSW24" s="73"/>
      <c r="KSX24" s="73"/>
      <c r="KSY24" s="73"/>
      <c r="KSZ24" s="73"/>
      <c r="KTA24" s="73"/>
      <c r="KTB24" s="73"/>
      <c r="KTC24" s="73"/>
      <c r="KTD24" s="73"/>
      <c r="KTE24" s="73"/>
      <c r="KTF24" s="73"/>
      <c r="KTG24" s="73"/>
      <c r="KTJ24" s="73"/>
      <c r="KTM24" s="73"/>
      <c r="KTP24" s="73"/>
      <c r="KTS24" s="73"/>
      <c r="KTV24" s="73"/>
      <c r="KUH24" s="73"/>
      <c r="KUK24" s="73"/>
      <c r="KUN24" s="73"/>
      <c r="KUQ24" s="73"/>
      <c r="KUZ24" s="73"/>
      <c r="KVF24" s="73"/>
      <c r="KVI24" s="73"/>
      <c r="KVL24" s="73"/>
      <c r="KVO24" s="73"/>
      <c r="KVU24" s="73"/>
      <c r="KWD24" s="73"/>
      <c r="KWF24" s="73"/>
      <c r="KWG24" s="73"/>
      <c r="KWI24" s="73"/>
      <c r="KWL24" s="73"/>
      <c r="KWO24" s="73"/>
      <c r="KWR24" s="73"/>
      <c r="KWZ24" s="73"/>
      <c r="KXB24" s="73"/>
      <c r="KXE24" s="73"/>
      <c r="KXH24" s="73"/>
      <c r="KXQ24" s="73"/>
      <c r="KXT24" s="73"/>
      <c r="KXY24" s="73"/>
      <c r="KYU24" s="73"/>
      <c r="KYV24" s="73"/>
      <c r="KYW24" s="73"/>
      <c r="KYX24" s="73"/>
      <c r="KYY24" s="73"/>
      <c r="KYZ24" s="73"/>
      <c r="KZR24" s="73"/>
      <c r="KZS24" s="73"/>
      <c r="KZV24" s="73"/>
      <c r="KZY24" s="73"/>
      <c r="LAA24" s="73"/>
      <c r="LAC24" s="73"/>
      <c r="LAF24" s="73"/>
      <c r="LAI24" s="73"/>
      <c r="LAL24" s="73"/>
      <c r="LAO24" s="73"/>
      <c r="LAR24" s="73"/>
      <c r="LAU24" s="73"/>
      <c r="LAX24" s="73"/>
      <c r="LBA24" s="73"/>
      <c r="LBC24" s="73"/>
      <c r="LBP24" s="73"/>
      <c r="LBQ24" s="73"/>
      <c r="LBR24" s="73"/>
      <c r="LBS24" s="73"/>
      <c r="LBT24" s="73"/>
      <c r="LBU24" s="73"/>
      <c r="LBV24" s="73"/>
      <c r="LBW24" s="73"/>
      <c r="LBX24" s="73"/>
      <c r="LBY24" s="73"/>
      <c r="LBZ24" s="73"/>
      <c r="LCA24" s="73"/>
      <c r="LCB24" s="73"/>
      <c r="LCC24" s="73"/>
      <c r="LCD24" s="73"/>
      <c r="LCE24" s="73"/>
      <c r="LCF24" s="73"/>
      <c r="LCG24" s="73"/>
      <c r="LCH24" s="73"/>
      <c r="LCI24" s="73"/>
      <c r="LCJ24" s="73"/>
      <c r="LCK24" s="73"/>
      <c r="LCL24" s="73"/>
      <c r="LCM24" s="73"/>
      <c r="LCN24" s="73"/>
      <c r="LCO24" s="73"/>
      <c r="LCQ24" s="73"/>
      <c r="LCR24" s="73"/>
      <c r="LCS24" s="73"/>
      <c r="LCT24" s="73"/>
      <c r="LCU24" s="73"/>
      <c r="LCV24" s="73"/>
      <c r="LCW24" s="73"/>
      <c r="LCX24" s="73"/>
      <c r="LCY24" s="73"/>
      <c r="LCZ24" s="73"/>
      <c r="LDA24" s="73"/>
      <c r="LDB24" s="73"/>
      <c r="LDC24" s="73"/>
      <c r="LDF24" s="73"/>
      <c r="LDI24" s="73"/>
      <c r="LDL24" s="73"/>
      <c r="LDO24" s="73"/>
      <c r="LDR24" s="73"/>
      <c r="LED24" s="73"/>
      <c r="LEG24" s="73"/>
      <c r="LEJ24" s="73"/>
      <c r="LEM24" s="73"/>
      <c r="LEV24" s="73"/>
      <c r="LFB24" s="73"/>
      <c r="LFE24" s="73"/>
      <c r="LFH24" s="73"/>
      <c r="LFK24" s="73"/>
      <c r="LFQ24" s="73"/>
      <c r="LFZ24" s="73"/>
      <c r="LGB24" s="73"/>
      <c r="LGC24" s="73"/>
      <c r="LGE24" s="73"/>
      <c r="LGH24" s="73"/>
      <c r="LGK24" s="73"/>
      <c r="LGN24" s="73"/>
      <c r="LGV24" s="73"/>
      <c r="LGX24" s="73"/>
      <c r="LHA24" s="73"/>
      <c r="LHD24" s="73"/>
      <c r="LHM24" s="73"/>
      <c r="LHP24" s="73"/>
      <c r="LHU24" s="73"/>
      <c r="LIQ24" s="73"/>
      <c r="LIR24" s="73"/>
      <c r="LIS24" s="73"/>
      <c r="LIT24" s="73"/>
      <c r="LIU24" s="73"/>
      <c r="LIV24" s="73"/>
      <c r="LJN24" s="73"/>
      <c r="LJO24" s="73"/>
      <c r="LJR24" s="73"/>
      <c r="LJU24" s="73"/>
      <c r="LJW24" s="73"/>
      <c r="LJY24" s="73"/>
      <c r="LKB24" s="73"/>
      <c r="LKE24" s="73"/>
      <c r="LKH24" s="73"/>
      <c r="LKK24" s="73"/>
      <c r="LKN24" s="73"/>
      <c r="LKQ24" s="73"/>
      <c r="LKT24" s="73"/>
      <c r="LKW24" s="73"/>
      <c r="LKY24" s="73"/>
      <c r="LLL24" s="73"/>
      <c r="LLM24" s="73"/>
      <c r="LLN24" s="73"/>
      <c r="LLO24" s="73"/>
      <c r="LLP24" s="73"/>
      <c r="LLQ24" s="73"/>
      <c r="LLR24" s="73"/>
      <c r="LLS24" s="73"/>
      <c r="LLT24" s="73"/>
      <c r="LLU24" s="73"/>
      <c r="LLV24" s="73"/>
      <c r="LLW24" s="73"/>
      <c r="LLX24" s="73"/>
      <c r="LLY24" s="73"/>
      <c r="LLZ24" s="73"/>
      <c r="LMA24" s="73"/>
      <c r="LMB24" s="73"/>
      <c r="LMC24" s="73"/>
      <c r="LMD24" s="73"/>
      <c r="LME24" s="73"/>
      <c r="LMF24" s="73"/>
      <c r="LMG24" s="73"/>
      <c r="LMH24" s="73"/>
      <c r="LMI24" s="73"/>
      <c r="LMJ24" s="73"/>
      <c r="LMK24" s="73"/>
      <c r="LMM24" s="73"/>
      <c r="LMN24" s="73"/>
      <c r="LMO24" s="73"/>
      <c r="LMP24" s="73"/>
      <c r="LMQ24" s="73"/>
      <c r="LMR24" s="73"/>
      <c r="LMS24" s="73"/>
      <c r="LMT24" s="73"/>
      <c r="LMU24" s="73"/>
      <c r="LMV24" s="73"/>
      <c r="LMW24" s="73"/>
      <c r="LMX24" s="73"/>
      <c r="LMY24" s="73"/>
      <c r="LNB24" s="73"/>
      <c r="LNE24" s="73"/>
      <c r="LNH24" s="73"/>
      <c r="LNK24" s="73"/>
      <c r="LNN24" s="73"/>
      <c r="LNZ24" s="73"/>
      <c r="LOC24" s="73"/>
      <c r="LOF24" s="73"/>
      <c r="LOI24" s="73"/>
      <c r="LOR24" s="73"/>
      <c r="LOX24" s="73"/>
      <c r="LPA24" s="73"/>
      <c r="LPD24" s="73"/>
      <c r="LPG24" s="73"/>
      <c r="LPM24" s="73"/>
      <c r="LPV24" s="73"/>
      <c r="LPX24" s="73"/>
      <c r="LPY24" s="73"/>
      <c r="LQA24" s="73"/>
      <c r="LQD24" s="73"/>
      <c r="LQG24" s="73"/>
      <c r="LQJ24" s="73"/>
      <c r="LQR24" s="73"/>
      <c r="LQT24" s="73"/>
      <c r="LQW24" s="73"/>
      <c r="LQZ24" s="73"/>
      <c r="LRI24" s="73"/>
      <c r="LRL24" s="73"/>
      <c r="LRQ24" s="73"/>
      <c r="LSM24" s="73"/>
      <c r="LSN24" s="73"/>
      <c r="LSO24" s="73"/>
      <c r="LSP24" s="73"/>
      <c r="LSQ24" s="73"/>
      <c r="LSR24" s="73"/>
      <c r="LTJ24" s="73"/>
      <c r="LTK24" s="73"/>
      <c r="LTN24" s="73"/>
      <c r="LTQ24" s="73"/>
      <c r="LTS24" s="73"/>
      <c r="LTU24" s="73"/>
      <c r="LTX24" s="73"/>
      <c r="LUA24" s="73"/>
      <c r="LUD24" s="73"/>
      <c r="LUG24" s="73"/>
      <c r="LUJ24" s="73"/>
      <c r="LUM24" s="73"/>
      <c r="LUP24" s="73"/>
      <c r="LUS24" s="73"/>
      <c r="LUU24" s="73"/>
      <c r="LVH24" s="73"/>
      <c r="LVI24" s="73"/>
      <c r="LVJ24" s="73"/>
      <c r="LVK24" s="73"/>
      <c r="LVL24" s="73"/>
      <c r="LVM24" s="73"/>
      <c r="LVN24" s="73"/>
      <c r="LVO24" s="73"/>
      <c r="LVP24" s="73"/>
      <c r="LVQ24" s="73"/>
      <c r="LVR24" s="73"/>
      <c r="LVS24" s="73"/>
      <c r="LVT24" s="73"/>
      <c r="LVU24" s="73"/>
      <c r="LVV24" s="73"/>
      <c r="LVW24" s="73"/>
      <c r="LVX24" s="73"/>
      <c r="LVY24" s="73"/>
      <c r="LVZ24" s="73"/>
      <c r="LWA24" s="73"/>
      <c r="LWB24" s="73"/>
      <c r="LWC24" s="73"/>
      <c r="LWD24" s="73"/>
      <c r="LWE24" s="73"/>
      <c r="LWF24" s="73"/>
      <c r="LWG24" s="73"/>
      <c r="LWI24" s="73"/>
      <c r="LWJ24" s="73"/>
      <c r="LWK24" s="73"/>
      <c r="LWL24" s="73"/>
      <c r="LWM24" s="73"/>
      <c r="LWN24" s="73"/>
      <c r="LWO24" s="73"/>
      <c r="LWP24" s="73"/>
      <c r="LWQ24" s="73"/>
      <c r="LWR24" s="73"/>
      <c r="LWS24" s="73"/>
      <c r="LWT24" s="73"/>
      <c r="LWU24" s="73"/>
      <c r="LWX24" s="73"/>
      <c r="LXA24" s="73"/>
      <c r="LXD24" s="73"/>
      <c r="LXG24" s="73"/>
      <c r="LXJ24" s="73"/>
      <c r="LXV24" s="73"/>
      <c r="LXY24" s="73"/>
      <c r="LYB24" s="73"/>
      <c r="LYE24" s="73"/>
      <c r="LYN24" s="73"/>
      <c r="LYT24" s="73"/>
      <c r="LYW24" s="73"/>
      <c r="LYZ24" s="73"/>
      <c r="LZC24" s="73"/>
      <c r="LZI24" s="73"/>
      <c r="LZR24" s="73"/>
      <c r="LZT24" s="73"/>
      <c r="LZU24" s="73"/>
      <c r="LZW24" s="73"/>
      <c r="LZZ24" s="73"/>
      <c r="MAC24" s="73"/>
      <c r="MAF24" s="73"/>
      <c r="MAN24" s="73"/>
      <c r="MAP24" s="73"/>
      <c r="MAS24" s="73"/>
      <c r="MAV24" s="73"/>
      <c r="MBE24" s="73"/>
      <c r="MBH24" s="73"/>
      <c r="MBM24" s="73"/>
      <c r="MCI24" s="73"/>
      <c r="MCJ24" s="73"/>
      <c r="MCK24" s="73"/>
      <c r="MCL24" s="73"/>
      <c r="MCM24" s="73"/>
      <c r="MCN24" s="73"/>
      <c r="MDF24" s="73"/>
      <c r="MDG24" s="73"/>
      <c r="MDJ24" s="73"/>
      <c r="MDM24" s="73"/>
      <c r="MDO24" s="73"/>
      <c r="MDQ24" s="73"/>
      <c r="MDT24" s="73"/>
      <c r="MDW24" s="73"/>
      <c r="MDZ24" s="73"/>
      <c r="MEC24" s="73"/>
      <c r="MEF24" s="73"/>
      <c r="MEI24" s="73"/>
      <c r="MEL24" s="73"/>
      <c r="MEO24" s="73"/>
      <c r="MEQ24" s="73"/>
      <c r="MFD24" s="73"/>
      <c r="MFE24" s="73"/>
      <c r="MFF24" s="73"/>
      <c r="MFG24" s="73"/>
      <c r="MFH24" s="73"/>
      <c r="MFI24" s="73"/>
      <c r="MFJ24" s="73"/>
      <c r="MFK24" s="73"/>
      <c r="MFL24" s="73"/>
      <c r="MFM24" s="73"/>
      <c r="MFN24" s="73"/>
      <c r="MFO24" s="73"/>
      <c r="MFP24" s="73"/>
      <c r="MFQ24" s="73"/>
      <c r="MFR24" s="73"/>
      <c r="MFS24" s="73"/>
      <c r="MFT24" s="73"/>
      <c r="MFU24" s="73"/>
      <c r="MFV24" s="73"/>
      <c r="MFW24" s="73"/>
      <c r="MFX24" s="73"/>
      <c r="MFY24" s="73"/>
      <c r="MFZ24" s="73"/>
      <c r="MGA24" s="73"/>
      <c r="MGB24" s="73"/>
      <c r="MGC24" s="73"/>
      <c r="MGE24" s="73"/>
      <c r="MGF24" s="73"/>
      <c r="MGG24" s="73"/>
      <c r="MGH24" s="73"/>
      <c r="MGI24" s="73"/>
      <c r="MGJ24" s="73"/>
      <c r="MGK24" s="73"/>
      <c r="MGL24" s="73"/>
      <c r="MGM24" s="73"/>
      <c r="MGN24" s="73"/>
      <c r="MGO24" s="73"/>
      <c r="MGP24" s="73"/>
      <c r="MGQ24" s="73"/>
      <c r="MGT24" s="73"/>
      <c r="MGW24" s="73"/>
      <c r="MGZ24" s="73"/>
      <c r="MHC24" s="73"/>
      <c r="MHF24" s="73"/>
      <c r="MHR24" s="73"/>
      <c r="MHU24" s="73"/>
      <c r="MHX24" s="73"/>
      <c r="MIA24" s="73"/>
      <c r="MIJ24" s="73"/>
      <c r="MIP24" s="73"/>
      <c r="MIS24" s="73"/>
      <c r="MIV24" s="73"/>
      <c r="MIY24" s="73"/>
      <c r="MJE24" s="73"/>
      <c r="MJN24" s="73"/>
      <c r="MJP24" s="73"/>
      <c r="MJQ24" s="73"/>
      <c r="MJS24" s="73"/>
      <c r="MJV24" s="73"/>
      <c r="MJY24" s="73"/>
      <c r="MKB24" s="73"/>
      <c r="MKJ24" s="73"/>
      <c r="MKL24" s="73"/>
      <c r="MKO24" s="73"/>
      <c r="MKR24" s="73"/>
      <c r="MLA24" s="73"/>
      <c r="MLD24" s="73"/>
      <c r="MLI24" s="73"/>
      <c r="MME24" s="73"/>
      <c r="MMF24" s="73"/>
      <c r="MMG24" s="73"/>
      <c r="MMH24" s="73"/>
      <c r="MMI24" s="73"/>
      <c r="MMJ24" s="73"/>
      <c r="MNB24" s="73"/>
      <c r="MNC24" s="73"/>
      <c r="MNF24" s="73"/>
      <c r="MNI24" s="73"/>
      <c r="MNK24" s="73"/>
      <c r="MNM24" s="73"/>
      <c r="MNP24" s="73"/>
      <c r="MNS24" s="73"/>
      <c r="MNV24" s="73"/>
      <c r="MNY24" s="73"/>
      <c r="MOB24" s="73"/>
      <c r="MOE24" s="73"/>
      <c r="MOH24" s="73"/>
      <c r="MOK24" s="73"/>
      <c r="MOM24" s="73"/>
      <c r="MOZ24" s="73"/>
      <c r="MPA24" s="73"/>
      <c r="MPB24" s="73"/>
      <c r="MPC24" s="73"/>
      <c r="MPD24" s="73"/>
      <c r="MPE24" s="73"/>
      <c r="MPF24" s="73"/>
      <c r="MPG24" s="73"/>
      <c r="MPH24" s="73"/>
      <c r="MPI24" s="73"/>
      <c r="MPJ24" s="73"/>
      <c r="MPK24" s="73"/>
      <c r="MPL24" s="73"/>
      <c r="MPM24" s="73"/>
      <c r="MPN24" s="73"/>
      <c r="MPO24" s="73"/>
      <c r="MPP24" s="73"/>
      <c r="MPQ24" s="73"/>
      <c r="MPR24" s="73"/>
      <c r="MPS24" s="73"/>
      <c r="MPT24" s="73"/>
      <c r="MPU24" s="73"/>
      <c r="MPV24" s="73"/>
      <c r="MPW24" s="73"/>
      <c r="MPX24" s="73"/>
      <c r="MPY24" s="73"/>
      <c r="MQA24" s="73"/>
      <c r="MQB24" s="73"/>
      <c r="MQC24" s="73"/>
      <c r="MQD24" s="73"/>
      <c r="MQE24" s="73"/>
      <c r="MQF24" s="73"/>
      <c r="MQG24" s="73"/>
      <c r="MQH24" s="73"/>
      <c r="MQI24" s="73"/>
      <c r="MQJ24" s="73"/>
      <c r="MQK24" s="73"/>
      <c r="MQL24" s="73"/>
      <c r="MQM24" s="73"/>
      <c r="MQP24" s="73"/>
      <c r="MQS24" s="73"/>
      <c r="MQV24" s="73"/>
      <c r="MQY24" s="73"/>
      <c r="MRB24" s="73"/>
      <c r="MRN24" s="73"/>
      <c r="MRQ24" s="73"/>
      <c r="MRT24" s="73"/>
      <c r="MRW24" s="73"/>
      <c r="MSF24" s="73"/>
      <c r="MSL24" s="73"/>
      <c r="MSO24" s="73"/>
      <c r="MSR24" s="73"/>
      <c r="MSU24" s="73"/>
      <c r="MTA24" s="73"/>
      <c r="MTJ24" s="73"/>
      <c r="MTL24" s="73"/>
      <c r="MTM24" s="73"/>
      <c r="MTO24" s="73"/>
      <c r="MTR24" s="73"/>
      <c r="MTU24" s="73"/>
      <c r="MTX24" s="73"/>
      <c r="MUF24" s="73"/>
      <c r="MUH24" s="73"/>
      <c r="MUK24" s="73"/>
      <c r="MUN24" s="73"/>
      <c r="MUW24" s="73"/>
      <c r="MUZ24" s="73"/>
      <c r="MVE24" s="73"/>
      <c r="MWA24" s="73"/>
      <c r="MWB24" s="73"/>
      <c r="MWC24" s="73"/>
      <c r="MWD24" s="73"/>
      <c r="MWE24" s="73"/>
      <c r="MWF24" s="73"/>
      <c r="MWX24" s="73"/>
      <c r="MWY24" s="73"/>
      <c r="MXB24" s="73"/>
      <c r="MXE24" s="73"/>
      <c r="MXG24" s="73"/>
      <c r="MXI24" s="73"/>
      <c r="MXL24" s="73"/>
      <c r="MXO24" s="73"/>
      <c r="MXR24" s="73"/>
      <c r="MXU24" s="73"/>
      <c r="MXX24" s="73"/>
      <c r="MYA24" s="73"/>
      <c r="MYD24" s="73"/>
      <c r="MYG24" s="73"/>
      <c r="MYI24" s="73"/>
      <c r="MYV24" s="73"/>
      <c r="MYW24" s="73"/>
      <c r="MYX24" s="73"/>
      <c r="MYY24" s="73"/>
      <c r="MYZ24" s="73"/>
      <c r="MZA24" s="73"/>
      <c r="MZB24" s="73"/>
      <c r="MZC24" s="73"/>
      <c r="MZD24" s="73"/>
      <c r="MZE24" s="73"/>
      <c r="MZF24" s="73"/>
      <c r="MZG24" s="73"/>
      <c r="MZH24" s="73"/>
      <c r="MZI24" s="73"/>
      <c r="MZJ24" s="73"/>
      <c r="MZK24" s="73"/>
      <c r="MZL24" s="73"/>
      <c r="MZM24" s="73"/>
      <c r="MZN24" s="73"/>
      <c r="MZO24" s="73"/>
      <c r="MZP24" s="73"/>
      <c r="MZQ24" s="73"/>
      <c r="MZR24" s="73"/>
      <c r="MZS24" s="73"/>
      <c r="MZT24" s="73"/>
      <c r="MZU24" s="73"/>
      <c r="MZW24" s="73"/>
      <c r="MZX24" s="73"/>
      <c r="MZY24" s="73"/>
      <c r="MZZ24" s="73"/>
      <c r="NAA24" s="73"/>
      <c r="NAB24" s="73"/>
      <c r="NAC24" s="73"/>
      <c r="NAD24" s="73"/>
      <c r="NAE24" s="73"/>
      <c r="NAF24" s="73"/>
      <c r="NAG24" s="73"/>
      <c r="NAH24" s="73"/>
      <c r="NAI24" s="73"/>
      <c r="NAL24" s="73"/>
      <c r="NAO24" s="73"/>
      <c r="NAR24" s="73"/>
      <c r="NAU24" s="73"/>
      <c r="NAX24" s="73"/>
      <c r="NBJ24" s="73"/>
      <c r="NBM24" s="73"/>
      <c r="NBP24" s="73"/>
      <c r="NBS24" s="73"/>
      <c r="NCB24" s="73"/>
      <c r="NCH24" s="73"/>
      <c r="NCK24" s="73"/>
      <c r="NCN24" s="73"/>
      <c r="NCQ24" s="73"/>
      <c r="NCW24" s="73"/>
      <c r="NDF24" s="73"/>
      <c r="NDH24" s="73"/>
      <c r="NDI24" s="73"/>
      <c r="NDK24" s="73"/>
      <c r="NDN24" s="73"/>
      <c r="NDQ24" s="73"/>
      <c r="NDT24" s="73"/>
      <c r="NEB24" s="73"/>
      <c r="NED24" s="73"/>
      <c r="NEG24" s="73"/>
      <c r="NEJ24" s="73"/>
      <c r="NES24" s="73"/>
      <c r="NEV24" s="73"/>
      <c r="NFA24" s="73"/>
      <c r="NFW24" s="73"/>
      <c r="NFX24" s="73"/>
      <c r="NFY24" s="73"/>
      <c r="NFZ24" s="73"/>
      <c r="NGA24" s="73"/>
      <c r="NGB24" s="73"/>
      <c r="NGT24" s="73"/>
      <c r="NGU24" s="73"/>
      <c r="NGX24" s="73"/>
      <c r="NHA24" s="73"/>
      <c r="NHC24" s="73"/>
      <c r="NHE24" s="73"/>
      <c r="NHH24" s="73"/>
      <c r="NHK24" s="73"/>
      <c r="NHN24" s="73"/>
      <c r="NHQ24" s="73"/>
      <c r="NHT24" s="73"/>
      <c r="NHW24" s="73"/>
      <c r="NHZ24" s="73"/>
      <c r="NIC24" s="73"/>
      <c r="NIE24" s="73"/>
      <c r="NIR24" s="73"/>
      <c r="NIS24" s="73"/>
      <c r="NIT24" s="73"/>
      <c r="NIU24" s="73"/>
      <c r="NIV24" s="73"/>
      <c r="NIW24" s="73"/>
      <c r="NIX24" s="73"/>
      <c r="NIY24" s="73"/>
      <c r="NIZ24" s="73"/>
      <c r="NJA24" s="73"/>
      <c r="NJB24" s="73"/>
      <c r="NJC24" s="73"/>
      <c r="NJD24" s="73"/>
      <c r="NJE24" s="73"/>
      <c r="NJF24" s="73"/>
      <c r="NJG24" s="73"/>
      <c r="NJH24" s="73"/>
      <c r="NJI24" s="73"/>
      <c r="NJJ24" s="73"/>
      <c r="NJK24" s="73"/>
      <c r="NJL24" s="73"/>
      <c r="NJM24" s="73"/>
      <c r="NJN24" s="73"/>
      <c r="NJO24" s="73"/>
      <c r="NJP24" s="73"/>
      <c r="NJQ24" s="73"/>
      <c r="NJS24" s="73"/>
      <c r="NJT24" s="73"/>
      <c r="NJU24" s="73"/>
      <c r="NJV24" s="73"/>
      <c r="NJW24" s="73"/>
      <c r="NJX24" s="73"/>
      <c r="NJY24" s="73"/>
      <c r="NJZ24" s="73"/>
      <c r="NKA24" s="73"/>
      <c r="NKB24" s="73"/>
      <c r="NKC24" s="73"/>
      <c r="NKD24" s="73"/>
      <c r="NKE24" s="73"/>
      <c r="NKH24" s="73"/>
      <c r="NKK24" s="73"/>
      <c r="NKN24" s="73"/>
      <c r="NKQ24" s="73"/>
      <c r="NKT24" s="73"/>
      <c r="NLF24" s="73"/>
      <c r="NLI24" s="73"/>
      <c r="NLL24" s="73"/>
      <c r="NLO24" s="73"/>
      <c r="NLX24" s="73"/>
      <c r="NMD24" s="73"/>
      <c r="NMG24" s="73"/>
      <c r="NMJ24" s="73"/>
      <c r="NMM24" s="73"/>
      <c r="NMS24" s="73"/>
      <c r="NNB24" s="73"/>
      <c r="NND24" s="73"/>
      <c r="NNE24" s="73"/>
      <c r="NNG24" s="73"/>
      <c r="NNJ24" s="73"/>
      <c r="NNM24" s="73"/>
      <c r="NNP24" s="73"/>
      <c r="NNX24" s="73"/>
      <c r="NNZ24" s="73"/>
      <c r="NOC24" s="73"/>
      <c r="NOF24" s="73"/>
      <c r="NOO24" s="73"/>
      <c r="NOR24" s="73"/>
      <c r="NOW24" s="73"/>
      <c r="NPS24" s="73"/>
      <c r="NPT24" s="73"/>
      <c r="NPU24" s="73"/>
      <c r="NPV24" s="73"/>
      <c r="NPW24" s="73"/>
      <c r="NPX24" s="73"/>
      <c r="NQP24" s="73"/>
      <c r="NQQ24" s="73"/>
      <c r="NQT24" s="73"/>
      <c r="NQW24" s="73"/>
      <c r="NQY24" s="73"/>
      <c r="NRA24" s="73"/>
      <c r="NRD24" s="73"/>
      <c r="NRG24" s="73"/>
      <c r="NRJ24" s="73"/>
      <c r="NRM24" s="73"/>
      <c r="NRP24" s="73"/>
      <c r="NRS24" s="73"/>
      <c r="NRV24" s="73"/>
      <c r="NRY24" s="73"/>
      <c r="NSA24" s="73"/>
      <c r="NSN24" s="73"/>
      <c r="NSO24" s="73"/>
      <c r="NSP24" s="73"/>
      <c r="NSQ24" s="73"/>
      <c r="NSR24" s="73"/>
      <c r="NSS24" s="73"/>
      <c r="NST24" s="73"/>
      <c r="NSU24" s="73"/>
      <c r="NSV24" s="73"/>
      <c r="NSW24" s="73"/>
      <c r="NSX24" s="73"/>
      <c r="NSY24" s="73"/>
      <c r="NSZ24" s="73"/>
      <c r="NTA24" s="73"/>
      <c r="NTB24" s="73"/>
      <c r="NTC24" s="73"/>
      <c r="NTD24" s="73"/>
      <c r="NTE24" s="73"/>
      <c r="NTF24" s="73"/>
      <c r="NTG24" s="73"/>
      <c r="NTH24" s="73"/>
      <c r="NTI24" s="73"/>
      <c r="NTJ24" s="73"/>
      <c r="NTK24" s="73"/>
      <c r="NTL24" s="73"/>
      <c r="NTM24" s="73"/>
      <c r="NTO24" s="73"/>
      <c r="NTP24" s="73"/>
      <c r="NTQ24" s="73"/>
      <c r="NTR24" s="73"/>
      <c r="NTS24" s="73"/>
      <c r="NTT24" s="73"/>
      <c r="NTU24" s="73"/>
      <c r="NTV24" s="73"/>
      <c r="NTW24" s="73"/>
      <c r="NTX24" s="73"/>
      <c r="NTY24" s="73"/>
      <c r="NTZ24" s="73"/>
      <c r="NUA24" s="73"/>
      <c r="NUD24" s="73"/>
      <c r="NUG24" s="73"/>
      <c r="NUJ24" s="73"/>
      <c r="NUM24" s="73"/>
      <c r="NUP24" s="73"/>
      <c r="NVB24" s="73"/>
      <c r="NVE24" s="73"/>
      <c r="NVH24" s="73"/>
      <c r="NVK24" s="73"/>
      <c r="NVT24" s="73"/>
      <c r="NVZ24" s="73"/>
      <c r="NWC24" s="73"/>
      <c r="NWF24" s="73"/>
      <c r="NWI24" s="73"/>
      <c r="NWO24" s="73"/>
      <c r="NWX24" s="73"/>
      <c r="NWZ24" s="73"/>
      <c r="NXA24" s="73"/>
      <c r="NXC24" s="73"/>
      <c r="NXF24" s="73"/>
      <c r="NXI24" s="73"/>
      <c r="NXL24" s="73"/>
      <c r="NXT24" s="73"/>
      <c r="NXV24" s="73"/>
      <c r="NXY24" s="73"/>
      <c r="NYB24" s="73"/>
      <c r="NYK24" s="73"/>
      <c r="NYN24" s="73"/>
      <c r="NYS24" s="73"/>
      <c r="NZO24" s="73"/>
      <c r="NZP24" s="73"/>
      <c r="NZQ24" s="73"/>
      <c r="NZR24" s="73"/>
      <c r="NZS24" s="73"/>
      <c r="NZT24" s="73"/>
      <c r="OAL24" s="73"/>
      <c r="OAM24" s="73"/>
      <c r="OAP24" s="73"/>
      <c r="OAS24" s="73"/>
      <c r="OAU24" s="73"/>
      <c r="OAW24" s="73"/>
      <c r="OAZ24" s="73"/>
      <c r="OBC24" s="73"/>
      <c r="OBF24" s="73"/>
      <c r="OBI24" s="73"/>
      <c r="OBL24" s="73"/>
      <c r="OBO24" s="73"/>
      <c r="OBR24" s="73"/>
      <c r="OBU24" s="73"/>
      <c r="OBW24" s="73"/>
      <c r="OCJ24" s="73"/>
      <c r="OCK24" s="73"/>
      <c r="OCL24" s="73"/>
      <c r="OCM24" s="73"/>
      <c r="OCN24" s="73"/>
      <c r="OCO24" s="73"/>
      <c r="OCP24" s="73"/>
      <c r="OCQ24" s="73"/>
      <c r="OCR24" s="73"/>
      <c r="OCS24" s="73"/>
      <c r="OCT24" s="73"/>
      <c r="OCU24" s="73"/>
      <c r="OCV24" s="73"/>
      <c r="OCW24" s="73"/>
      <c r="OCX24" s="73"/>
      <c r="OCY24" s="73"/>
      <c r="OCZ24" s="73"/>
      <c r="ODA24" s="73"/>
      <c r="ODB24" s="73"/>
      <c r="ODC24" s="73"/>
      <c r="ODD24" s="73"/>
      <c r="ODE24" s="73"/>
      <c r="ODF24" s="73"/>
      <c r="ODG24" s="73"/>
      <c r="ODH24" s="73"/>
      <c r="ODI24" s="73"/>
      <c r="ODK24" s="73"/>
      <c r="ODL24" s="73"/>
      <c r="ODM24" s="73"/>
      <c r="ODN24" s="73"/>
      <c r="ODO24" s="73"/>
      <c r="ODP24" s="73"/>
      <c r="ODQ24" s="73"/>
      <c r="ODR24" s="73"/>
      <c r="ODS24" s="73"/>
      <c r="ODT24" s="73"/>
      <c r="ODU24" s="73"/>
      <c r="ODV24" s="73"/>
      <c r="ODW24" s="73"/>
      <c r="ODZ24" s="73"/>
      <c r="OEC24" s="73"/>
      <c r="OEF24" s="73"/>
      <c r="OEI24" s="73"/>
      <c r="OEL24" s="73"/>
      <c r="OEX24" s="73"/>
      <c r="OFA24" s="73"/>
      <c r="OFD24" s="73"/>
      <c r="OFG24" s="73"/>
      <c r="OFP24" s="73"/>
      <c r="OFV24" s="73"/>
      <c r="OFY24" s="73"/>
      <c r="OGB24" s="73"/>
      <c r="OGE24" s="73"/>
      <c r="OGK24" s="73"/>
      <c r="OGT24" s="73"/>
      <c r="OGV24" s="73"/>
      <c r="OGW24" s="73"/>
      <c r="OGY24" s="73"/>
      <c r="OHB24" s="73"/>
      <c r="OHE24" s="73"/>
      <c r="OHH24" s="73"/>
      <c r="OHP24" s="73"/>
      <c r="OHR24" s="73"/>
      <c r="OHU24" s="73"/>
      <c r="OHX24" s="73"/>
      <c r="OIG24" s="73"/>
      <c r="OIJ24" s="73"/>
      <c r="OIO24" s="73"/>
      <c r="OJK24" s="73"/>
      <c r="OJL24" s="73"/>
      <c r="OJM24" s="73"/>
      <c r="OJN24" s="73"/>
      <c r="OJO24" s="73"/>
      <c r="OJP24" s="73"/>
      <c r="OKH24" s="73"/>
      <c r="OKI24" s="73"/>
      <c r="OKL24" s="73"/>
      <c r="OKO24" s="73"/>
      <c r="OKQ24" s="73"/>
      <c r="OKS24" s="73"/>
      <c r="OKV24" s="73"/>
      <c r="OKY24" s="73"/>
      <c r="OLB24" s="73"/>
      <c r="OLE24" s="73"/>
      <c r="OLH24" s="73"/>
      <c r="OLK24" s="73"/>
      <c r="OLN24" s="73"/>
      <c r="OLQ24" s="73"/>
      <c r="OLS24" s="73"/>
      <c r="OMF24" s="73"/>
      <c r="OMG24" s="73"/>
      <c r="OMH24" s="73"/>
      <c r="OMI24" s="73"/>
      <c r="OMJ24" s="73"/>
      <c r="OMK24" s="73"/>
      <c r="OML24" s="73"/>
      <c r="OMM24" s="73"/>
      <c r="OMN24" s="73"/>
      <c r="OMO24" s="73"/>
      <c r="OMP24" s="73"/>
      <c r="OMQ24" s="73"/>
      <c r="OMR24" s="73"/>
      <c r="OMS24" s="73"/>
      <c r="OMT24" s="73"/>
      <c r="OMU24" s="73"/>
      <c r="OMV24" s="73"/>
      <c r="OMW24" s="73"/>
      <c r="OMX24" s="73"/>
      <c r="OMY24" s="73"/>
      <c r="OMZ24" s="73"/>
      <c r="ONA24" s="73"/>
      <c r="ONB24" s="73"/>
      <c r="ONC24" s="73"/>
      <c r="OND24" s="73"/>
      <c r="ONE24" s="73"/>
      <c r="ONG24" s="73"/>
      <c r="ONH24" s="73"/>
      <c r="ONI24" s="73"/>
      <c r="ONJ24" s="73"/>
      <c r="ONK24" s="73"/>
      <c r="ONL24" s="73"/>
      <c r="ONM24" s="73"/>
      <c r="ONN24" s="73"/>
      <c r="ONO24" s="73"/>
      <c r="ONP24" s="73"/>
      <c r="ONQ24" s="73"/>
      <c r="ONR24" s="73"/>
      <c r="ONS24" s="73"/>
      <c r="ONV24" s="73"/>
      <c r="ONY24" s="73"/>
      <c r="OOB24" s="73"/>
      <c r="OOE24" s="73"/>
      <c r="OOH24" s="73"/>
      <c r="OOT24" s="73"/>
      <c r="OOW24" s="73"/>
      <c r="OOZ24" s="73"/>
      <c r="OPC24" s="73"/>
      <c r="OPL24" s="73"/>
      <c r="OPR24" s="73"/>
      <c r="OPU24" s="73"/>
      <c r="OPX24" s="73"/>
      <c r="OQA24" s="73"/>
      <c r="OQG24" s="73"/>
      <c r="OQP24" s="73"/>
      <c r="OQR24" s="73"/>
      <c r="OQS24" s="73"/>
      <c r="OQU24" s="73"/>
      <c r="OQX24" s="73"/>
      <c r="ORA24" s="73"/>
      <c r="ORD24" s="73"/>
      <c r="ORL24" s="73"/>
      <c r="ORN24" s="73"/>
      <c r="ORQ24" s="73"/>
      <c r="ORT24" s="73"/>
      <c r="OSC24" s="73"/>
      <c r="OSF24" s="73"/>
      <c r="OSK24" s="73"/>
      <c r="OTG24" s="73"/>
      <c r="OTH24" s="73"/>
      <c r="OTI24" s="73"/>
      <c r="OTJ24" s="73"/>
      <c r="OTK24" s="73"/>
      <c r="OTL24" s="73"/>
      <c r="OUD24" s="73"/>
      <c r="OUE24" s="73"/>
      <c r="OUH24" s="73"/>
      <c r="OUK24" s="73"/>
      <c r="OUM24" s="73"/>
      <c r="OUO24" s="73"/>
      <c r="OUR24" s="73"/>
      <c r="OUU24" s="73"/>
      <c r="OUX24" s="73"/>
      <c r="OVA24" s="73"/>
      <c r="OVD24" s="73"/>
      <c r="OVG24" s="73"/>
      <c r="OVJ24" s="73"/>
      <c r="OVM24" s="73"/>
      <c r="OVO24" s="73"/>
      <c r="OWB24" s="73"/>
      <c r="OWC24" s="73"/>
      <c r="OWD24" s="73"/>
      <c r="OWE24" s="73"/>
      <c r="OWF24" s="73"/>
      <c r="OWG24" s="73"/>
      <c r="OWH24" s="73"/>
      <c r="OWI24" s="73"/>
      <c r="OWJ24" s="73"/>
      <c r="OWK24" s="73"/>
      <c r="OWL24" s="73"/>
      <c r="OWM24" s="73"/>
      <c r="OWN24" s="73"/>
      <c r="OWO24" s="73"/>
      <c r="OWP24" s="73"/>
      <c r="OWQ24" s="73"/>
      <c r="OWR24" s="73"/>
      <c r="OWS24" s="73"/>
      <c r="OWT24" s="73"/>
      <c r="OWU24" s="73"/>
      <c r="OWV24" s="73"/>
      <c r="OWW24" s="73"/>
      <c r="OWX24" s="73"/>
      <c r="OWY24" s="73"/>
      <c r="OWZ24" s="73"/>
      <c r="OXA24" s="73"/>
      <c r="OXC24" s="73"/>
      <c r="OXD24" s="73"/>
      <c r="OXE24" s="73"/>
      <c r="OXF24" s="73"/>
      <c r="OXG24" s="73"/>
      <c r="OXH24" s="73"/>
      <c r="OXI24" s="73"/>
      <c r="OXJ24" s="73"/>
      <c r="OXK24" s="73"/>
      <c r="OXL24" s="73"/>
      <c r="OXM24" s="73"/>
      <c r="OXN24" s="73"/>
      <c r="OXO24" s="73"/>
      <c r="OXR24" s="73"/>
      <c r="OXU24" s="73"/>
      <c r="OXX24" s="73"/>
      <c r="OYA24" s="73"/>
      <c r="OYD24" s="73"/>
      <c r="OYP24" s="73"/>
      <c r="OYS24" s="73"/>
      <c r="OYV24" s="73"/>
      <c r="OYY24" s="73"/>
      <c r="OZH24" s="73"/>
      <c r="OZN24" s="73"/>
      <c r="OZQ24" s="73"/>
      <c r="OZT24" s="73"/>
      <c r="OZW24" s="73"/>
      <c r="PAC24" s="73"/>
      <c r="PAL24" s="73"/>
      <c r="PAN24" s="73"/>
      <c r="PAO24" s="73"/>
      <c r="PAQ24" s="73"/>
      <c r="PAT24" s="73"/>
      <c r="PAW24" s="73"/>
      <c r="PAZ24" s="73"/>
      <c r="PBH24" s="73"/>
      <c r="PBJ24" s="73"/>
      <c r="PBM24" s="73"/>
      <c r="PBP24" s="73"/>
      <c r="PBY24" s="73"/>
      <c r="PCB24" s="73"/>
      <c r="PCG24" s="73"/>
      <c r="PDC24" s="73"/>
      <c r="PDD24" s="73"/>
      <c r="PDE24" s="73"/>
      <c r="PDF24" s="73"/>
      <c r="PDG24" s="73"/>
      <c r="PDH24" s="73"/>
      <c r="PDZ24" s="73"/>
      <c r="PEA24" s="73"/>
      <c r="PED24" s="73"/>
      <c r="PEG24" s="73"/>
      <c r="PEI24" s="73"/>
      <c r="PEK24" s="73"/>
      <c r="PEN24" s="73"/>
      <c r="PEQ24" s="73"/>
      <c r="PET24" s="73"/>
      <c r="PEW24" s="73"/>
      <c r="PEZ24" s="73"/>
      <c r="PFC24" s="73"/>
      <c r="PFF24" s="73"/>
      <c r="PFI24" s="73"/>
      <c r="PFK24" s="73"/>
      <c r="PFX24" s="73"/>
      <c r="PFY24" s="73"/>
      <c r="PFZ24" s="73"/>
      <c r="PGA24" s="73"/>
      <c r="PGB24" s="73"/>
      <c r="PGC24" s="73"/>
      <c r="PGD24" s="73"/>
      <c r="PGE24" s="73"/>
      <c r="PGF24" s="73"/>
      <c r="PGG24" s="73"/>
      <c r="PGH24" s="73"/>
      <c r="PGI24" s="73"/>
      <c r="PGJ24" s="73"/>
      <c r="PGK24" s="73"/>
      <c r="PGL24" s="73"/>
      <c r="PGM24" s="73"/>
      <c r="PGN24" s="73"/>
      <c r="PGO24" s="73"/>
      <c r="PGP24" s="73"/>
      <c r="PGQ24" s="73"/>
      <c r="PGR24" s="73"/>
      <c r="PGS24" s="73"/>
      <c r="PGT24" s="73"/>
      <c r="PGU24" s="73"/>
      <c r="PGV24" s="73"/>
      <c r="PGW24" s="73"/>
      <c r="PGY24" s="73"/>
      <c r="PGZ24" s="73"/>
      <c r="PHA24" s="73"/>
      <c r="PHB24" s="73"/>
      <c r="PHC24" s="73"/>
      <c r="PHD24" s="73"/>
      <c r="PHE24" s="73"/>
      <c r="PHF24" s="73"/>
      <c r="PHG24" s="73"/>
      <c r="PHH24" s="73"/>
      <c r="PHI24" s="73"/>
      <c r="PHJ24" s="73"/>
      <c r="PHK24" s="73"/>
      <c r="PHN24" s="73"/>
      <c r="PHQ24" s="73"/>
      <c r="PHT24" s="73"/>
      <c r="PHW24" s="73"/>
      <c r="PHZ24" s="73"/>
      <c r="PIL24" s="73"/>
      <c r="PIO24" s="73"/>
      <c r="PIR24" s="73"/>
      <c r="PIU24" s="73"/>
      <c r="PJD24" s="73"/>
      <c r="PJJ24" s="73"/>
      <c r="PJM24" s="73"/>
      <c r="PJP24" s="73"/>
      <c r="PJS24" s="73"/>
      <c r="PJY24" s="73"/>
      <c r="PKH24" s="73"/>
      <c r="PKJ24" s="73"/>
      <c r="PKK24" s="73"/>
      <c r="PKM24" s="73"/>
      <c r="PKP24" s="73"/>
      <c r="PKS24" s="73"/>
      <c r="PKV24" s="73"/>
      <c r="PLD24" s="73"/>
      <c r="PLF24" s="73"/>
      <c r="PLI24" s="73"/>
      <c r="PLL24" s="73"/>
      <c r="PLU24" s="73"/>
      <c r="PLX24" s="73"/>
      <c r="PMC24" s="73"/>
      <c r="PMY24" s="73"/>
      <c r="PMZ24" s="73"/>
      <c r="PNA24" s="73"/>
      <c r="PNB24" s="73"/>
      <c r="PNC24" s="73"/>
      <c r="PND24" s="73"/>
      <c r="PNV24" s="73"/>
      <c r="PNW24" s="73"/>
      <c r="PNZ24" s="73"/>
      <c r="POC24" s="73"/>
      <c r="POE24" s="73"/>
      <c r="POG24" s="73"/>
      <c r="POJ24" s="73"/>
      <c r="POM24" s="73"/>
      <c r="POP24" s="73"/>
      <c r="POS24" s="73"/>
      <c r="POV24" s="73"/>
      <c r="POY24" s="73"/>
      <c r="PPB24" s="73"/>
      <c r="PPE24" s="73"/>
      <c r="PPG24" s="73"/>
      <c r="PPT24" s="73"/>
      <c r="PPU24" s="73"/>
      <c r="PPV24" s="73"/>
      <c r="PPW24" s="73"/>
      <c r="PPX24" s="73"/>
      <c r="PPY24" s="73"/>
      <c r="PPZ24" s="73"/>
      <c r="PQA24" s="73"/>
      <c r="PQB24" s="73"/>
      <c r="PQC24" s="73"/>
      <c r="PQD24" s="73"/>
      <c r="PQE24" s="73"/>
      <c r="PQF24" s="73"/>
      <c r="PQG24" s="73"/>
      <c r="PQH24" s="73"/>
      <c r="PQI24" s="73"/>
      <c r="PQJ24" s="73"/>
      <c r="PQK24" s="73"/>
      <c r="PQL24" s="73"/>
      <c r="PQM24" s="73"/>
      <c r="PQN24" s="73"/>
      <c r="PQO24" s="73"/>
      <c r="PQP24" s="73"/>
      <c r="PQQ24" s="73"/>
      <c r="PQR24" s="73"/>
      <c r="PQS24" s="73"/>
      <c r="PQU24" s="73"/>
      <c r="PQV24" s="73"/>
      <c r="PQW24" s="73"/>
      <c r="PQX24" s="73"/>
      <c r="PQY24" s="73"/>
      <c r="PQZ24" s="73"/>
      <c r="PRA24" s="73"/>
      <c r="PRB24" s="73"/>
      <c r="PRC24" s="73"/>
      <c r="PRD24" s="73"/>
      <c r="PRE24" s="73"/>
      <c r="PRF24" s="73"/>
      <c r="PRG24" s="73"/>
      <c r="PRJ24" s="73"/>
      <c r="PRM24" s="73"/>
      <c r="PRP24" s="73"/>
      <c r="PRS24" s="73"/>
      <c r="PRV24" s="73"/>
      <c r="PSH24" s="73"/>
      <c r="PSK24" s="73"/>
      <c r="PSN24" s="73"/>
      <c r="PSQ24" s="73"/>
      <c r="PSZ24" s="73"/>
      <c r="PTF24" s="73"/>
      <c r="PTI24" s="73"/>
      <c r="PTL24" s="73"/>
      <c r="PTO24" s="73"/>
      <c r="PTU24" s="73"/>
      <c r="PUD24" s="73"/>
      <c r="PUF24" s="73"/>
      <c r="PUG24" s="73"/>
      <c r="PUI24" s="73"/>
      <c r="PUL24" s="73"/>
      <c r="PUO24" s="73"/>
      <c r="PUR24" s="73"/>
      <c r="PUZ24" s="73"/>
      <c r="PVB24" s="73"/>
      <c r="PVE24" s="73"/>
      <c r="PVH24" s="73"/>
      <c r="PVQ24" s="73"/>
      <c r="PVT24" s="73"/>
      <c r="PVY24" s="73"/>
      <c r="PWU24" s="73"/>
      <c r="PWV24" s="73"/>
      <c r="PWW24" s="73"/>
      <c r="PWX24" s="73"/>
      <c r="PWY24" s="73"/>
      <c r="PWZ24" s="73"/>
      <c r="PXR24" s="73"/>
      <c r="PXS24" s="73"/>
      <c r="PXV24" s="73"/>
      <c r="PXY24" s="73"/>
      <c r="PYA24" s="73"/>
      <c r="PYC24" s="73"/>
      <c r="PYF24" s="73"/>
      <c r="PYI24" s="73"/>
      <c r="PYL24" s="73"/>
      <c r="PYO24" s="73"/>
      <c r="PYR24" s="73"/>
      <c r="PYU24" s="73"/>
      <c r="PYX24" s="73"/>
      <c r="PZA24" s="73"/>
      <c r="PZC24" s="73"/>
      <c r="PZP24" s="73"/>
      <c r="PZQ24" s="73"/>
      <c r="PZR24" s="73"/>
      <c r="PZS24" s="73"/>
      <c r="PZT24" s="73"/>
      <c r="PZU24" s="73"/>
      <c r="PZV24" s="73"/>
      <c r="PZW24" s="73"/>
      <c r="PZX24" s="73"/>
      <c r="PZY24" s="73"/>
      <c r="PZZ24" s="73"/>
      <c r="QAA24" s="73"/>
      <c r="QAB24" s="73"/>
      <c r="QAC24" s="73"/>
      <c r="QAD24" s="73"/>
      <c r="QAE24" s="73"/>
      <c r="QAF24" s="73"/>
      <c r="QAG24" s="73"/>
      <c r="QAH24" s="73"/>
      <c r="QAI24" s="73"/>
      <c r="QAJ24" s="73"/>
      <c r="QAK24" s="73"/>
      <c r="QAL24" s="73"/>
      <c r="QAM24" s="73"/>
      <c r="QAN24" s="73"/>
      <c r="QAO24" s="73"/>
      <c r="QAQ24" s="73"/>
      <c r="QAR24" s="73"/>
      <c r="QAS24" s="73"/>
      <c r="QAT24" s="73"/>
      <c r="QAU24" s="73"/>
      <c r="QAV24" s="73"/>
      <c r="QAW24" s="73"/>
      <c r="QAX24" s="73"/>
      <c r="QAY24" s="73"/>
      <c r="QAZ24" s="73"/>
      <c r="QBA24" s="73"/>
      <c r="QBB24" s="73"/>
      <c r="QBC24" s="73"/>
      <c r="QBF24" s="73"/>
      <c r="QBI24" s="73"/>
      <c r="QBL24" s="73"/>
      <c r="QBO24" s="73"/>
      <c r="QBR24" s="73"/>
      <c r="QCD24" s="73"/>
      <c r="QCG24" s="73"/>
      <c r="QCJ24" s="73"/>
      <c r="QCM24" s="73"/>
      <c r="QCV24" s="73"/>
      <c r="QDB24" s="73"/>
      <c r="QDE24" s="73"/>
      <c r="QDH24" s="73"/>
      <c r="QDK24" s="73"/>
      <c r="QDQ24" s="73"/>
      <c r="QDZ24" s="73"/>
      <c r="QEB24" s="73"/>
      <c r="QEC24" s="73"/>
      <c r="QEE24" s="73"/>
      <c r="QEH24" s="73"/>
      <c r="QEK24" s="73"/>
      <c r="QEN24" s="73"/>
      <c r="QEV24" s="73"/>
      <c r="QEX24" s="73"/>
      <c r="QFA24" s="73"/>
      <c r="QFD24" s="73"/>
      <c r="QFM24" s="73"/>
      <c r="QFP24" s="73"/>
      <c r="QFU24" s="73"/>
      <c r="QGQ24" s="73"/>
      <c r="QGR24" s="73"/>
      <c r="QGS24" s="73"/>
      <c r="QGT24" s="73"/>
      <c r="QGU24" s="73"/>
      <c r="QGV24" s="73"/>
      <c r="QHN24" s="73"/>
      <c r="QHO24" s="73"/>
      <c r="QHR24" s="73"/>
      <c r="QHU24" s="73"/>
      <c r="QHW24" s="73"/>
      <c r="QHY24" s="73"/>
      <c r="QIB24" s="73"/>
      <c r="QIE24" s="73"/>
      <c r="QIH24" s="73"/>
      <c r="QIK24" s="73"/>
      <c r="QIN24" s="73"/>
      <c r="QIQ24" s="73"/>
      <c r="QIT24" s="73"/>
      <c r="QIW24" s="73"/>
      <c r="QIY24" s="73"/>
      <c r="QJL24" s="73"/>
      <c r="QJM24" s="73"/>
      <c r="QJN24" s="73"/>
      <c r="QJO24" s="73"/>
      <c r="QJP24" s="73"/>
      <c r="QJQ24" s="73"/>
      <c r="QJR24" s="73"/>
      <c r="QJS24" s="73"/>
      <c r="QJT24" s="73"/>
      <c r="QJU24" s="73"/>
      <c r="QJV24" s="73"/>
      <c r="QJW24" s="73"/>
      <c r="QJX24" s="73"/>
      <c r="QJY24" s="73"/>
      <c r="QJZ24" s="73"/>
      <c r="QKA24" s="73"/>
      <c r="QKB24" s="73"/>
      <c r="QKC24" s="73"/>
      <c r="QKD24" s="73"/>
      <c r="QKE24" s="73"/>
      <c r="QKF24" s="73"/>
      <c r="QKG24" s="73"/>
      <c r="QKH24" s="73"/>
      <c r="QKI24" s="73"/>
      <c r="QKJ24" s="73"/>
      <c r="QKK24" s="73"/>
      <c r="QKM24" s="73"/>
      <c r="QKN24" s="73"/>
      <c r="QKO24" s="73"/>
      <c r="QKP24" s="73"/>
      <c r="QKQ24" s="73"/>
      <c r="QKR24" s="73"/>
      <c r="QKS24" s="73"/>
      <c r="QKT24" s="73"/>
      <c r="QKU24" s="73"/>
      <c r="QKV24" s="73"/>
      <c r="QKW24" s="73"/>
      <c r="QKX24" s="73"/>
      <c r="QKY24" s="73"/>
      <c r="QLB24" s="73"/>
      <c r="QLE24" s="73"/>
      <c r="QLH24" s="73"/>
      <c r="QLK24" s="73"/>
      <c r="QLN24" s="73"/>
      <c r="QLZ24" s="73"/>
      <c r="QMC24" s="73"/>
      <c r="QMF24" s="73"/>
      <c r="QMI24" s="73"/>
      <c r="QMR24" s="73"/>
      <c r="QMX24" s="73"/>
      <c r="QNA24" s="73"/>
      <c r="QND24" s="73"/>
      <c r="QNG24" s="73"/>
      <c r="QNM24" s="73"/>
      <c r="QNV24" s="73"/>
      <c r="QNX24" s="73"/>
      <c r="QNY24" s="73"/>
      <c r="QOA24" s="73"/>
      <c r="QOD24" s="73"/>
      <c r="QOG24" s="73"/>
      <c r="QOJ24" s="73"/>
      <c r="QOR24" s="73"/>
      <c r="QOT24" s="73"/>
      <c r="QOW24" s="73"/>
      <c r="QOZ24" s="73"/>
      <c r="QPI24" s="73"/>
      <c r="QPL24" s="73"/>
      <c r="QPQ24" s="73"/>
      <c r="QQM24" s="73"/>
      <c r="QQN24" s="73"/>
      <c r="QQO24" s="73"/>
      <c r="QQP24" s="73"/>
      <c r="QQQ24" s="73"/>
      <c r="QQR24" s="73"/>
      <c r="QRJ24" s="73"/>
      <c r="QRK24" s="73"/>
      <c r="QRN24" s="73"/>
      <c r="QRQ24" s="73"/>
      <c r="QRS24" s="73"/>
      <c r="QRU24" s="73"/>
      <c r="QRX24" s="73"/>
      <c r="QSA24" s="73"/>
      <c r="QSD24" s="73"/>
      <c r="QSG24" s="73"/>
      <c r="QSJ24" s="73"/>
      <c r="QSM24" s="73"/>
      <c r="QSP24" s="73"/>
      <c r="QSS24" s="73"/>
      <c r="QSU24" s="73"/>
      <c r="QTH24" s="73"/>
      <c r="QTI24" s="73"/>
      <c r="QTJ24" s="73"/>
      <c r="QTK24" s="73"/>
      <c r="QTL24" s="73"/>
      <c r="QTM24" s="73"/>
      <c r="QTN24" s="73"/>
      <c r="QTO24" s="73"/>
      <c r="QTP24" s="73"/>
      <c r="QTQ24" s="73"/>
      <c r="QTR24" s="73"/>
      <c r="QTS24" s="73"/>
      <c r="QTT24" s="73"/>
      <c r="QTU24" s="73"/>
      <c r="QTV24" s="73"/>
      <c r="QTW24" s="73"/>
      <c r="QTX24" s="73"/>
      <c r="QTY24" s="73"/>
      <c r="QTZ24" s="73"/>
      <c r="QUA24" s="73"/>
      <c r="QUB24" s="73"/>
      <c r="QUC24" s="73"/>
      <c r="QUD24" s="73"/>
      <c r="QUE24" s="73"/>
      <c r="QUF24" s="73"/>
      <c r="QUG24" s="73"/>
      <c r="QUI24" s="73"/>
      <c r="QUJ24" s="73"/>
      <c r="QUK24" s="73"/>
      <c r="QUL24" s="73"/>
      <c r="QUM24" s="73"/>
      <c r="QUN24" s="73"/>
      <c r="QUO24" s="73"/>
      <c r="QUP24" s="73"/>
      <c r="QUQ24" s="73"/>
      <c r="QUR24" s="73"/>
      <c r="QUS24" s="73"/>
      <c r="QUT24" s="73"/>
      <c r="QUU24" s="73"/>
      <c r="QUX24" s="73"/>
      <c r="QVA24" s="73"/>
      <c r="QVD24" s="73"/>
      <c r="QVG24" s="73"/>
      <c r="QVJ24" s="73"/>
      <c r="QVV24" s="73"/>
      <c r="QVY24" s="73"/>
      <c r="QWB24" s="73"/>
      <c r="QWE24" s="73"/>
      <c r="QWN24" s="73"/>
      <c r="QWT24" s="73"/>
      <c r="QWW24" s="73"/>
      <c r="QWZ24" s="73"/>
      <c r="QXC24" s="73"/>
      <c r="QXI24" s="73"/>
      <c r="QXR24" s="73"/>
      <c r="QXT24" s="73"/>
      <c r="QXU24" s="73"/>
      <c r="QXW24" s="73"/>
      <c r="QXZ24" s="73"/>
      <c r="QYC24" s="73"/>
      <c r="QYF24" s="73"/>
      <c r="QYN24" s="73"/>
      <c r="QYP24" s="73"/>
      <c r="QYS24" s="73"/>
      <c r="QYV24" s="73"/>
      <c r="QZE24" s="73"/>
      <c r="QZH24" s="73"/>
      <c r="QZM24" s="73"/>
      <c r="RAI24" s="73"/>
      <c r="RAJ24" s="73"/>
      <c r="RAK24" s="73"/>
      <c r="RAL24" s="73"/>
      <c r="RAM24" s="73"/>
      <c r="RAN24" s="73"/>
      <c r="RBF24" s="73"/>
      <c r="RBG24" s="73"/>
      <c r="RBJ24" s="73"/>
      <c r="RBM24" s="73"/>
      <c r="RBO24" s="73"/>
      <c r="RBQ24" s="73"/>
      <c r="RBT24" s="73"/>
      <c r="RBW24" s="73"/>
      <c r="RBZ24" s="73"/>
      <c r="RCC24" s="73"/>
      <c r="RCF24" s="73"/>
      <c r="RCI24" s="73"/>
      <c r="RCL24" s="73"/>
      <c r="RCO24" s="73"/>
      <c r="RCQ24" s="73"/>
      <c r="RDD24" s="73"/>
      <c r="RDE24" s="73"/>
      <c r="RDF24" s="73"/>
      <c r="RDG24" s="73"/>
      <c r="RDH24" s="73"/>
      <c r="RDI24" s="73"/>
      <c r="RDJ24" s="73"/>
      <c r="RDK24" s="73"/>
      <c r="RDL24" s="73"/>
      <c r="RDM24" s="73"/>
      <c r="RDN24" s="73"/>
      <c r="RDO24" s="73"/>
      <c r="RDP24" s="73"/>
      <c r="RDQ24" s="73"/>
      <c r="RDR24" s="73"/>
      <c r="RDS24" s="73"/>
      <c r="RDT24" s="73"/>
      <c r="RDU24" s="73"/>
      <c r="RDV24" s="73"/>
      <c r="RDW24" s="73"/>
      <c r="RDX24" s="73"/>
      <c r="RDY24" s="73"/>
      <c r="RDZ24" s="73"/>
      <c r="REA24" s="73"/>
      <c r="REB24" s="73"/>
      <c r="REC24" s="73"/>
      <c r="REE24" s="73"/>
      <c r="REF24" s="73"/>
      <c r="REG24" s="73"/>
      <c r="REH24" s="73"/>
      <c r="REI24" s="73"/>
      <c r="REJ24" s="73"/>
      <c r="REK24" s="73"/>
      <c r="REL24" s="73"/>
      <c r="REM24" s="73"/>
      <c r="REN24" s="73"/>
      <c r="REO24" s="73"/>
      <c r="REP24" s="73"/>
      <c r="REQ24" s="73"/>
      <c r="RET24" s="73"/>
      <c r="REW24" s="73"/>
      <c r="REZ24" s="73"/>
      <c r="RFC24" s="73"/>
      <c r="RFF24" s="73"/>
      <c r="RFR24" s="73"/>
      <c r="RFU24" s="73"/>
      <c r="RFX24" s="73"/>
      <c r="RGA24" s="73"/>
      <c r="RGJ24" s="73"/>
      <c r="RGP24" s="73"/>
      <c r="RGS24" s="73"/>
      <c r="RGV24" s="73"/>
      <c r="RGY24" s="73"/>
      <c r="RHE24" s="73"/>
      <c r="RHN24" s="73"/>
      <c r="RHP24" s="73"/>
      <c r="RHQ24" s="73"/>
      <c r="RHS24" s="73"/>
      <c r="RHV24" s="73"/>
      <c r="RHY24" s="73"/>
      <c r="RIB24" s="73"/>
      <c r="RIJ24" s="73"/>
      <c r="RIL24" s="73"/>
      <c r="RIO24" s="73"/>
      <c r="RIR24" s="73"/>
      <c r="RJA24" s="73"/>
      <c r="RJD24" s="73"/>
      <c r="RJI24" s="73"/>
      <c r="RKE24" s="73"/>
      <c r="RKF24" s="73"/>
      <c r="RKG24" s="73"/>
      <c r="RKH24" s="73"/>
      <c r="RKI24" s="73"/>
      <c r="RKJ24" s="73"/>
      <c r="RLB24" s="73"/>
      <c r="RLC24" s="73"/>
      <c r="RLF24" s="73"/>
      <c r="RLI24" s="73"/>
      <c r="RLK24" s="73"/>
      <c r="RLM24" s="73"/>
      <c r="RLP24" s="73"/>
      <c r="RLS24" s="73"/>
      <c r="RLV24" s="73"/>
      <c r="RLY24" s="73"/>
      <c r="RMB24" s="73"/>
      <c r="RME24" s="73"/>
      <c r="RMH24" s="73"/>
      <c r="RMK24" s="73"/>
      <c r="RMM24" s="73"/>
      <c r="RMZ24" s="73"/>
      <c r="RNA24" s="73"/>
      <c r="RNB24" s="73"/>
      <c r="RNC24" s="73"/>
      <c r="RND24" s="73"/>
      <c r="RNE24" s="73"/>
      <c r="RNF24" s="73"/>
      <c r="RNG24" s="73"/>
      <c r="RNH24" s="73"/>
      <c r="RNI24" s="73"/>
      <c r="RNJ24" s="73"/>
      <c r="RNK24" s="73"/>
      <c r="RNL24" s="73"/>
      <c r="RNM24" s="73"/>
      <c r="RNN24" s="73"/>
      <c r="RNO24" s="73"/>
      <c r="RNP24" s="73"/>
      <c r="RNQ24" s="73"/>
      <c r="RNR24" s="73"/>
      <c r="RNS24" s="73"/>
      <c r="RNT24" s="73"/>
      <c r="RNU24" s="73"/>
      <c r="RNV24" s="73"/>
      <c r="RNW24" s="73"/>
      <c r="RNX24" s="73"/>
      <c r="RNY24" s="73"/>
      <c r="ROA24" s="73"/>
      <c r="ROB24" s="73"/>
      <c r="ROC24" s="73"/>
      <c r="ROD24" s="73"/>
      <c r="ROE24" s="73"/>
      <c r="ROF24" s="73"/>
      <c r="ROG24" s="73"/>
      <c r="ROH24" s="73"/>
      <c r="ROI24" s="73"/>
      <c r="ROJ24" s="73"/>
      <c r="ROK24" s="73"/>
      <c r="ROL24" s="73"/>
      <c r="ROM24" s="73"/>
      <c r="ROP24" s="73"/>
      <c r="ROS24" s="73"/>
      <c r="ROV24" s="73"/>
      <c r="ROY24" s="73"/>
      <c r="RPB24" s="73"/>
      <c r="RPN24" s="73"/>
      <c r="RPQ24" s="73"/>
      <c r="RPT24" s="73"/>
      <c r="RPW24" s="73"/>
      <c r="RQF24" s="73"/>
      <c r="RQL24" s="73"/>
      <c r="RQO24" s="73"/>
      <c r="RQR24" s="73"/>
      <c r="RQU24" s="73"/>
      <c r="RRA24" s="73"/>
      <c r="RRJ24" s="73"/>
      <c r="RRL24" s="73"/>
      <c r="RRM24" s="73"/>
      <c r="RRO24" s="73"/>
      <c r="RRR24" s="73"/>
      <c r="RRU24" s="73"/>
      <c r="RRX24" s="73"/>
      <c r="RSF24" s="73"/>
      <c r="RSH24" s="73"/>
      <c r="RSK24" s="73"/>
      <c r="RSN24" s="73"/>
      <c r="RSW24" s="73"/>
      <c r="RSZ24" s="73"/>
      <c r="RTE24" s="73"/>
      <c r="RUA24" s="73"/>
      <c r="RUB24" s="73"/>
      <c r="RUC24" s="73"/>
      <c r="RUD24" s="73"/>
      <c r="RUE24" s="73"/>
      <c r="RUF24" s="73"/>
      <c r="RUX24" s="73"/>
      <c r="RUY24" s="73"/>
      <c r="RVB24" s="73"/>
      <c r="RVE24" s="73"/>
      <c r="RVG24" s="73"/>
      <c r="RVI24" s="73"/>
      <c r="RVL24" s="73"/>
      <c r="RVO24" s="73"/>
      <c r="RVR24" s="73"/>
      <c r="RVU24" s="73"/>
      <c r="RVX24" s="73"/>
      <c r="RWA24" s="73"/>
      <c r="RWD24" s="73"/>
      <c r="RWG24" s="73"/>
      <c r="RWI24" s="73"/>
      <c r="RWV24" s="73"/>
      <c r="RWW24" s="73"/>
      <c r="RWX24" s="73"/>
      <c r="RWY24" s="73"/>
      <c r="RWZ24" s="73"/>
      <c r="RXA24" s="73"/>
      <c r="RXB24" s="73"/>
      <c r="RXC24" s="73"/>
      <c r="RXD24" s="73"/>
      <c r="RXE24" s="73"/>
      <c r="RXF24" s="73"/>
      <c r="RXG24" s="73"/>
      <c r="RXH24" s="73"/>
      <c r="RXI24" s="73"/>
      <c r="RXJ24" s="73"/>
      <c r="RXK24" s="73"/>
      <c r="RXL24" s="73"/>
      <c r="RXM24" s="73"/>
      <c r="RXN24" s="73"/>
      <c r="RXO24" s="73"/>
      <c r="RXP24" s="73"/>
      <c r="RXQ24" s="73"/>
      <c r="RXR24" s="73"/>
      <c r="RXS24" s="73"/>
      <c r="RXT24" s="73"/>
      <c r="RXU24" s="73"/>
      <c r="RXW24" s="73"/>
      <c r="RXX24" s="73"/>
      <c r="RXY24" s="73"/>
      <c r="RXZ24" s="73"/>
      <c r="RYA24" s="73"/>
      <c r="RYB24" s="73"/>
      <c r="RYC24" s="73"/>
      <c r="RYD24" s="73"/>
      <c r="RYE24" s="73"/>
      <c r="RYF24" s="73"/>
      <c r="RYG24" s="73"/>
      <c r="RYH24" s="73"/>
      <c r="RYI24" s="73"/>
      <c r="RYL24" s="73"/>
      <c r="RYO24" s="73"/>
      <c r="RYR24" s="73"/>
      <c r="RYU24" s="73"/>
      <c r="RYX24" s="73"/>
      <c r="RZJ24" s="73"/>
      <c r="RZM24" s="73"/>
      <c r="RZP24" s="73"/>
      <c r="RZS24" s="73"/>
      <c r="SAB24" s="73"/>
      <c r="SAH24" s="73"/>
      <c r="SAK24" s="73"/>
      <c r="SAN24" s="73"/>
      <c r="SAQ24" s="73"/>
      <c r="SAW24" s="73"/>
      <c r="SBF24" s="73"/>
      <c r="SBH24" s="73"/>
      <c r="SBI24" s="73"/>
      <c r="SBK24" s="73"/>
      <c r="SBN24" s="73"/>
      <c r="SBQ24" s="73"/>
      <c r="SBT24" s="73"/>
      <c r="SCB24" s="73"/>
      <c r="SCD24" s="73"/>
      <c r="SCG24" s="73"/>
      <c r="SCJ24" s="73"/>
      <c r="SCS24" s="73"/>
      <c r="SCV24" s="73"/>
      <c r="SDA24" s="73"/>
      <c r="SDW24" s="73"/>
      <c r="SDX24" s="73"/>
      <c r="SDY24" s="73"/>
      <c r="SDZ24" s="73"/>
      <c r="SEA24" s="73"/>
      <c r="SEB24" s="73"/>
      <c r="SET24" s="73"/>
      <c r="SEU24" s="73"/>
      <c r="SEX24" s="73"/>
      <c r="SFA24" s="73"/>
      <c r="SFC24" s="73"/>
      <c r="SFE24" s="73"/>
      <c r="SFH24" s="73"/>
      <c r="SFK24" s="73"/>
      <c r="SFN24" s="73"/>
      <c r="SFQ24" s="73"/>
      <c r="SFT24" s="73"/>
      <c r="SFW24" s="73"/>
      <c r="SFZ24" s="73"/>
      <c r="SGC24" s="73"/>
      <c r="SGE24" s="73"/>
      <c r="SGR24" s="73"/>
      <c r="SGS24" s="73"/>
      <c r="SGT24" s="73"/>
      <c r="SGU24" s="73"/>
      <c r="SGV24" s="73"/>
      <c r="SGW24" s="73"/>
      <c r="SGX24" s="73"/>
      <c r="SGY24" s="73"/>
      <c r="SGZ24" s="73"/>
      <c r="SHA24" s="73"/>
      <c r="SHB24" s="73"/>
      <c r="SHC24" s="73"/>
      <c r="SHD24" s="73"/>
      <c r="SHE24" s="73"/>
      <c r="SHF24" s="73"/>
      <c r="SHG24" s="73"/>
      <c r="SHH24" s="73"/>
      <c r="SHI24" s="73"/>
      <c r="SHJ24" s="73"/>
      <c r="SHK24" s="73"/>
      <c r="SHL24" s="73"/>
      <c r="SHM24" s="73"/>
      <c r="SHN24" s="73"/>
      <c r="SHO24" s="73"/>
      <c r="SHP24" s="73"/>
      <c r="SHQ24" s="73"/>
      <c r="SHS24" s="73"/>
      <c r="SHT24" s="73"/>
      <c r="SHU24" s="73"/>
      <c r="SHV24" s="73"/>
      <c r="SHW24" s="73"/>
      <c r="SHX24" s="73"/>
      <c r="SHY24" s="73"/>
      <c r="SHZ24" s="73"/>
      <c r="SIA24" s="73"/>
      <c r="SIB24" s="73"/>
      <c r="SIC24" s="73"/>
      <c r="SID24" s="73"/>
      <c r="SIE24" s="73"/>
      <c r="SIH24" s="73"/>
      <c r="SIK24" s="73"/>
      <c r="SIN24" s="73"/>
      <c r="SIQ24" s="73"/>
      <c r="SIT24" s="73"/>
      <c r="SJF24" s="73"/>
      <c r="SJI24" s="73"/>
      <c r="SJL24" s="73"/>
      <c r="SJO24" s="73"/>
      <c r="SJX24" s="73"/>
      <c r="SKD24" s="73"/>
      <c r="SKG24" s="73"/>
      <c r="SKJ24" s="73"/>
      <c r="SKM24" s="73"/>
      <c r="SKS24" s="73"/>
      <c r="SLB24" s="73"/>
      <c r="SLD24" s="73"/>
      <c r="SLE24" s="73"/>
      <c r="SLG24" s="73"/>
      <c r="SLJ24" s="73"/>
      <c r="SLM24" s="73"/>
      <c r="SLP24" s="73"/>
      <c r="SLX24" s="73"/>
      <c r="SLZ24" s="73"/>
      <c r="SMC24" s="73"/>
      <c r="SMF24" s="73"/>
      <c r="SMO24" s="73"/>
      <c r="SMR24" s="73"/>
      <c r="SMW24" s="73"/>
      <c r="SNS24" s="73"/>
      <c r="SNT24" s="73"/>
      <c r="SNU24" s="73"/>
      <c r="SNV24" s="73"/>
      <c r="SNW24" s="73"/>
      <c r="SNX24" s="73"/>
      <c r="SOP24" s="73"/>
      <c r="SOQ24" s="73"/>
      <c r="SOT24" s="73"/>
      <c r="SOW24" s="73"/>
      <c r="SOY24" s="73"/>
      <c r="SPA24" s="73"/>
      <c r="SPD24" s="73"/>
      <c r="SPG24" s="73"/>
      <c r="SPJ24" s="73"/>
      <c r="SPM24" s="73"/>
      <c r="SPP24" s="73"/>
      <c r="SPS24" s="73"/>
      <c r="SPV24" s="73"/>
      <c r="SPY24" s="73"/>
      <c r="SQA24" s="73"/>
      <c r="SQN24" s="73"/>
      <c r="SQO24" s="73"/>
      <c r="SQP24" s="73"/>
      <c r="SQQ24" s="73"/>
      <c r="SQR24" s="73"/>
      <c r="SQS24" s="73"/>
      <c r="SQT24" s="73"/>
      <c r="SQU24" s="73"/>
      <c r="SQV24" s="73"/>
      <c r="SQW24" s="73"/>
      <c r="SQX24" s="73"/>
      <c r="SQY24" s="73"/>
      <c r="SQZ24" s="73"/>
      <c r="SRA24" s="73"/>
      <c r="SRB24" s="73"/>
      <c r="SRC24" s="73"/>
      <c r="SRD24" s="73"/>
      <c r="SRE24" s="73"/>
      <c r="SRF24" s="73"/>
      <c r="SRG24" s="73"/>
      <c r="SRH24" s="73"/>
      <c r="SRI24" s="73"/>
      <c r="SRJ24" s="73"/>
      <c r="SRK24" s="73"/>
      <c r="SRL24" s="73"/>
      <c r="SRM24" s="73"/>
      <c r="SRO24" s="73"/>
      <c r="SRP24" s="73"/>
      <c r="SRQ24" s="73"/>
      <c r="SRR24" s="73"/>
      <c r="SRS24" s="73"/>
      <c r="SRT24" s="73"/>
      <c r="SRU24" s="73"/>
      <c r="SRV24" s="73"/>
      <c r="SRW24" s="73"/>
      <c r="SRX24" s="73"/>
      <c r="SRY24" s="73"/>
      <c r="SRZ24" s="73"/>
      <c r="SSA24" s="73"/>
      <c r="SSD24" s="73"/>
      <c r="SSG24" s="73"/>
      <c r="SSJ24" s="73"/>
      <c r="SSM24" s="73"/>
      <c r="SSP24" s="73"/>
      <c r="STB24" s="73"/>
      <c r="STE24" s="73"/>
      <c r="STH24" s="73"/>
      <c r="STK24" s="73"/>
      <c r="STT24" s="73"/>
      <c r="STZ24" s="73"/>
      <c r="SUC24" s="73"/>
      <c r="SUF24" s="73"/>
      <c r="SUI24" s="73"/>
      <c r="SUO24" s="73"/>
      <c r="SUX24" s="73"/>
      <c r="SUZ24" s="73"/>
      <c r="SVA24" s="73"/>
      <c r="SVC24" s="73"/>
      <c r="SVF24" s="73"/>
      <c r="SVI24" s="73"/>
      <c r="SVL24" s="73"/>
      <c r="SVT24" s="73"/>
      <c r="SVV24" s="73"/>
      <c r="SVY24" s="73"/>
      <c r="SWB24" s="73"/>
      <c r="SWK24" s="73"/>
      <c r="SWN24" s="73"/>
      <c r="SWS24" s="73"/>
      <c r="SXO24" s="73"/>
      <c r="SXP24" s="73"/>
      <c r="SXQ24" s="73"/>
      <c r="SXR24" s="73"/>
      <c r="SXS24" s="73"/>
      <c r="SXT24" s="73"/>
      <c r="SYL24" s="73"/>
      <c r="SYM24" s="73"/>
      <c r="SYP24" s="73"/>
      <c r="SYS24" s="73"/>
      <c r="SYU24" s="73"/>
      <c r="SYW24" s="73"/>
      <c r="SYZ24" s="73"/>
      <c r="SZC24" s="73"/>
      <c r="SZF24" s="73"/>
      <c r="SZI24" s="73"/>
      <c r="SZL24" s="73"/>
      <c r="SZO24" s="73"/>
      <c r="SZR24" s="73"/>
      <c r="SZU24" s="73"/>
      <c r="SZW24" s="73"/>
      <c r="TAJ24" s="73"/>
      <c r="TAK24" s="73"/>
      <c r="TAL24" s="73"/>
      <c r="TAM24" s="73"/>
      <c r="TAN24" s="73"/>
      <c r="TAO24" s="73"/>
      <c r="TAP24" s="73"/>
      <c r="TAQ24" s="73"/>
      <c r="TAR24" s="73"/>
      <c r="TAS24" s="73"/>
      <c r="TAT24" s="73"/>
      <c r="TAU24" s="73"/>
      <c r="TAV24" s="73"/>
      <c r="TAW24" s="73"/>
      <c r="TAX24" s="73"/>
      <c r="TAY24" s="73"/>
      <c r="TAZ24" s="73"/>
      <c r="TBA24" s="73"/>
      <c r="TBB24" s="73"/>
      <c r="TBC24" s="73"/>
      <c r="TBD24" s="73"/>
      <c r="TBE24" s="73"/>
      <c r="TBF24" s="73"/>
      <c r="TBG24" s="73"/>
      <c r="TBH24" s="73"/>
      <c r="TBI24" s="73"/>
      <c r="TBK24" s="73"/>
      <c r="TBL24" s="73"/>
      <c r="TBM24" s="73"/>
      <c r="TBN24" s="73"/>
      <c r="TBO24" s="73"/>
      <c r="TBP24" s="73"/>
      <c r="TBQ24" s="73"/>
      <c r="TBR24" s="73"/>
      <c r="TBS24" s="73"/>
      <c r="TBT24" s="73"/>
      <c r="TBU24" s="73"/>
      <c r="TBV24" s="73"/>
      <c r="TBW24" s="73"/>
      <c r="TBZ24" s="73"/>
      <c r="TCC24" s="73"/>
      <c r="TCF24" s="73"/>
      <c r="TCI24" s="73"/>
      <c r="TCL24" s="73"/>
      <c r="TCX24" s="73"/>
      <c r="TDA24" s="73"/>
      <c r="TDD24" s="73"/>
      <c r="TDG24" s="73"/>
      <c r="TDP24" s="73"/>
      <c r="TDV24" s="73"/>
      <c r="TDY24" s="73"/>
      <c r="TEB24" s="73"/>
      <c r="TEE24" s="73"/>
      <c r="TEK24" s="73"/>
      <c r="TET24" s="73"/>
      <c r="TEV24" s="73"/>
      <c r="TEW24" s="73"/>
      <c r="TEY24" s="73"/>
      <c r="TFB24" s="73"/>
      <c r="TFE24" s="73"/>
      <c r="TFH24" s="73"/>
      <c r="TFP24" s="73"/>
      <c r="TFR24" s="73"/>
      <c r="TFU24" s="73"/>
      <c r="TFX24" s="73"/>
      <c r="TGG24" s="73"/>
      <c r="TGJ24" s="73"/>
      <c r="TGO24" s="73"/>
      <c r="THK24" s="73"/>
      <c r="THL24" s="73"/>
      <c r="THM24" s="73"/>
      <c r="THN24" s="73"/>
      <c r="THO24" s="73"/>
      <c r="THP24" s="73"/>
      <c r="TIH24" s="73"/>
      <c r="TII24" s="73"/>
      <c r="TIL24" s="73"/>
      <c r="TIO24" s="73"/>
      <c r="TIQ24" s="73"/>
      <c r="TIS24" s="73"/>
      <c r="TIV24" s="73"/>
      <c r="TIY24" s="73"/>
      <c r="TJB24" s="73"/>
      <c r="TJE24" s="73"/>
      <c r="TJH24" s="73"/>
      <c r="TJK24" s="73"/>
      <c r="TJN24" s="73"/>
      <c r="TJQ24" s="73"/>
      <c r="TJS24" s="73"/>
      <c r="TKF24" s="73"/>
      <c r="TKG24" s="73"/>
      <c r="TKH24" s="73"/>
      <c r="TKI24" s="73"/>
      <c r="TKJ24" s="73"/>
      <c r="TKK24" s="73"/>
      <c r="TKL24" s="73"/>
      <c r="TKM24" s="73"/>
      <c r="TKN24" s="73"/>
      <c r="TKO24" s="73"/>
      <c r="TKP24" s="73"/>
      <c r="TKQ24" s="73"/>
      <c r="TKR24" s="73"/>
      <c r="TKS24" s="73"/>
      <c r="TKT24" s="73"/>
      <c r="TKU24" s="73"/>
      <c r="TKV24" s="73"/>
      <c r="TKW24" s="73"/>
      <c r="TKX24" s="73"/>
      <c r="TKY24" s="73"/>
      <c r="TKZ24" s="73"/>
      <c r="TLA24" s="73"/>
      <c r="TLB24" s="73"/>
      <c r="TLC24" s="73"/>
      <c r="TLD24" s="73"/>
      <c r="TLE24" s="73"/>
      <c r="TLG24" s="73"/>
      <c r="TLH24" s="73"/>
      <c r="TLI24" s="73"/>
      <c r="TLJ24" s="73"/>
      <c r="TLK24" s="73"/>
      <c r="TLL24" s="73"/>
      <c r="TLM24" s="73"/>
      <c r="TLN24" s="73"/>
      <c r="TLO24" s="73"/>
      <c r="TLP24" s="73"/>
      <c r="TLQ24" s="73"/>
      <c r="TLR24" s="73"/>
      <c r="TLS24" s="73"/>
      <c r="TLV24" s="73"/>
      <c r="TLY24" s="73"/>
      <c r="TMB24" s="73"/>
      <c r="TME24" s="73"/>
      <c r="TMH24" s="73"/>
      <c r="TMT24" s="73"/>
      <c r="TMW24" s="73"/>
      <c r="TMZ24" s="73"/>
      <c r="TNC24" s="73"/>
      <c r="TNL24" s="73"/>
      <c r="TNR24" s="73"/>
      <c r="TNU24" s="73"/>
      <c r="TNX24" s="73"/>
      <c r="TOA24" s="73"/>
      <c r="TOG24" s="73"/>
      <c r="TOP24" s="73"/>
      <c r="TOR24" s="73"/>
      <c r="TOS24" s="73"/>
      <c r="TOU24" s="73"/>
      <c r="TOX24" s="73"/>
      <c r="TPA24" s="73"/>
      <c r="TPD24" s="73"/>
      <c r="TPL24" s="73"/>
      <c r="TPN24" s="73"/>
      <c r="TPQ24" s="73"/>
      <c r="TPT24" s="73"/>
      <c r="TQC24" s="73"/>
      <c r="TQF24" s="73"/>
      <c r="TQK24" s="73"/>
      <c r="TRG24" s="73"/>
      <c r="TRH24" s="73"/>
      <c r="TRI24" s="73"/>
      <c r="TRJ24" s="73"/>
      <c r="TRK24" s="73"/>
      <c r="TRL24" s="73"/>
      <c r="TSD24" s="73"/>
      <c r="TSE24" s="73"/>
      <c r="TSH24" s="73"/>
      <c r="TSK24" s="73"/>
      <c r="TSM24" s="73"/>
      <c r="TSO24" s="73"/>
      <c r="TSR24" s="73"/>
      <c r="TSU24" s="73"/>
      <c r="TSX24" s="73"/>
      <c r="TTA24" s="73"/>
      <c r="TTD24" s="73"/>
      <c r="TTG24" s="73"/>
      <c r="TTJ24" s="73"/>
      <c r="TTM24" s="73"/>
      <c r="TTO24" s="73"/>
      <c r="TUB24" s="73"/>
      <c r="TUC24" s="73"/>
      <c r="TUD24" s="73"/>
      <c r="TUE24" s="73"/>
      <c r="TUF24" s="73"/>
      <c r="TUG24" s="73"/>
      <c r="TUH24" s="73"/>
      <c r="TUI24" s="73"/>
      <c r="TUJ24" s="73"/>
      <c r="TUK24" s="73"/>
      <c r="TUL24" s="73"/>
      <c r="TUM24" s="73"/>
      <c r="TUN24" s="73"/>
      <c r="TUO24" s="73"/>
      <c r="TUP24" s="73"/>
      <c r="TUQ24" s="73"/>
      <c r="TUR24" s="73"/>
      <c r="TUS24" s="73"/>
      <c r="TUT24" s="73"/>
      <c r="TUU24" s="73"/>
      <c r="TUV24" s="73"/>
      <c r="TUW24" s="73"/>
      <c r="TUX24" s="73"/>
      <c r="TUY24" s="73"/>
      <c r="TUZ24" s="73"/>
      <c r="TVA24" s="73"/>
      <c r="TVC24" s="73"/>
      <c r="TVD24" s="73"/>
      <c r="TVE24" s="73"/>
      <c r="TVF24" s="73"/>
      <c r="TVG24" s="73"/>
      <c r="TVH24" s="73"/>
      <c r="TVI24" s="73"/>
      <c r="TVJ24" s="73"/>
      <c r="TVK24" s="73"/>
      <c r="TVL24" s="73"/>
      <c r="TVM24" s="73"/>
      <c r="TVN24" s="73"/>
      <c r="TVO24" s="73"/>
      <c r="TVR24" s="73"/>
      <c r="TVU24" s="73"/>
      <c r="TVX24" s="73"/>
      <c r="TWA24" s="73"/>
      <c r="TWD24" s="73"/>
      <c r="TWP24" s="73"/>
      <c r="TWS24" s="73"/>
      <c r="TWV24" s="73"/>
      <c r="TWY24" s="73"/>
      <c r="TXH24" s="73"/>
      <c r="TXN24" s="73"/>
      <c r="TXQ24" s="73"/>
      <c r="TXT24" s="73"/>
      <c r="TXW24" s="73"/>
      <c r="TYC24" s="73"/>
      <c r="TYL24" s="73"/>
      <c r="TYN24" s="73"/>
      <c r="TYO24" s="73"/>
      <c r="TYQ24" s="73"/>
      <c r="TYT24" s="73"/>
      <c r="TYW24" s="73"/>
      <c r="TYZ24" s="73"/>
      <c r="TZH24" s="73"/>
      <c r="TZJ24" s="73"/>
      <c r="TZM24" s="73"/>
      <c r="TZP24" s="73"/>
      <c r="TZY24" s="73"/>
      <c r="UAB24" s="73"/>
      <c r="UAG24" s="73"/>
      <c r="UBC24" s="73"/>
      <c r="UBD24" s="73"/>
      <c r="UBE24" s="73"/>
      <c r="UBF24" s="73"/>
      <c r="UBG24" s="73"/>
      <c r="UBH24" s="73"/>
      <c r="UBZ24" s="73"/>
      <c r="UCA24" s="73"/>
      <c r="UCD24" s="73"/>
      <c r="UCG24" s="73"/>
      <c r="UCI24" s="73"/>
      <c r="UCK24" s="73"/>
      <c r="UCN24" s="73"/>
      <c r="UCQ24" s="73"/>
      <c r="UCT24" s="73"/>
      <c r="UCW24" s="73"/>
      <c r="UCZ24" s="73"/>
      <c r="UDC24" s="73"/>
      <c r="UDF24" s="73"/>
      <c r="UDI24" s="73"/>
      <c r="UDK24" s="73"/>
      <c r="UDX24" s="73"/>
      <c r="UDY24" s="73"/>
      <c r="UDZ24" s="73"/>
      <c r="UEA24" s="73"/>
      <c r="UEB24" s="73"/>
      <c r="UEC24" s="73"/>
      <c r="UED24" s="73"/>
      <c r="UEE24" s="73"/>
      <c r="UEF24" s="73"/>
      <c r="UEG24" s="73"/>
      <c r="UEH24" s="73"/>
      <c r="UEI24" s="73"/>
      <c r="UEJ24" s="73"/>
      <c r="UEK24" s="73"/>
      <c r="UEL24" s="73"/>
      <c r="UEM24" s="73"/>
      <c r="UEN24" s="73"/>
      <c r="UEO24" s="73"/>
      <c r="UEP24" s="73"/>
      <c r="UEQ24" s="73"/>
      <c r="UER24" s="73"/>
      <c r="UES24" s="73"/>
      <c r="UET24" s="73"/>
      <c r="UEU24" s="73"/>
      <c r="UEV24" s="73"/>
      <c r="UEW24" s="73"/>
      <c r="UEY24" s="73"/>
      <c r="UEZ24" s="73"/>
      <c r="UFA24" s="73"/>
      <c r="UFB24" s="73"/>
      <c r="UFC24" s="73"/>
      <c r="UFD24" s="73"/>
      <c r="UFE24" s="73"/>
      <c r="UFF24" s="73"/>
      <c r="UFG24" s="73"/>
      <c r="UFH24" s="73"/>
      <c r="UFI24" s="73"/>
      <c r="UFJ24" s="73"/>
      <c r="UFK24" s="73"/>
      <c r="UFN24" s="73"/>
      <c r="UFQ24" s="73"/>
      <c r="UFT24" s="73"/>
      <c r="UFW24" s="73"/>
      <c r="UFZ24" s="73"/>
      <c r="UGL24" s="73"/>
      <c r="UGO24" s="73"/>
      <c r="UGR24" s="73"/>
      <c r="UGU24" s="73"/>
      <c r="UHD24" s="73"/>
      <c r="UHJ24" s="73"/>
      <c r="UHM24" s="73"/>
      <c r="UHP24" s="73"/>
      <c r="UHS24" s="73"/>
      <c r="UHY24" s="73"/>
      <c r="UIH24" s="73"/>
      <c r="UIJ24" s="73"/>
      <c r="UIK24" s="73"/>
      <c r="UIM24" s="73"/>
      <c r="UIP24" s="73"/>
      <c r="UIS24" s="73"/>
      <c r="UIV24" s="73"/>
      <c r="UJD24" s="73"/>
      <c r="UJF24" s="73"/>
      <c r="UJI24" s="73"/>
      <c r="UJL24" s="73"/>
      <c r="UJU24" s="73"/>
      <c r="UJX24" s="73"/>
      <c r="UKC24" s="73"/>
      <c r="UKY24" s="73"/>
      <c r="UKZ24" s="73"/>
      <c r="ULA24" s="73"/>
      <c r="ULB24" s="73"/>
      <c r="ULC24" s="73"/>
      <c r="ULD24" s="73"/>
      <c r="ULV24" s="73"/>
      <c r="ULW24" s="73"/>
      <c r="ULZ24" s="73"/>
      <c r="UMC24" s="73"/>
      <c r="UME24" s="73"/>
      <c r="UMG24" s="73"/>
      <c r="UMJ24" s="73"/>
      <c r="UMM24" s="73"/>
      <c r="UMP24" s="73"/>
      <c r="UMS24" s="73"/>
      <c r="UMV24" s="73"/>
      <c r="UMY24" s="73"/>
      <c r="UNB24" s="73"/>
      <c r="UNE24" s="73"/>
      <c r="UNG24" s="73"/>
      <c r="UNT24" s="73"/>
      <c r="UNU24" s="73"/>
      <c r="UNV24" s="73"/>
      <c r="UNW24" s="73"/>
      <c r="UNX24" s="73"/>
      <c r="UNY24" s="73"/>
      <c r="UNZ24" s="73"/>
      <c r="UOA24" s="73"/>
      <c r="UOB24" s="73"/>
      <c r="UOC24" s="73"/>
      <c r="UOD24" s="73"/>
      <c r="UOE24" s="73"/>
      <c r="UOF24" s="73"/>
      <c r="UOG24" s="73"/>
      <c r="UOH24" s="73"/>
      <c r="UOI24" s="73"/>
      <c r="UOJ24" s="73"/>
      <c r="UOK24" s="73"/>
      <c r="UOL24" s="73"/>
      <c r="UOM24" s="73"/>
      <c r="UON24" s="73"/>
      <c r="UOO24" s="73"/>
      <c r="UOP24" s="73"/>
      <c r="UOQ24" s="73"/>
      <c r="UOR24" s="73"/>
      <c r="UOS24" s="73"/>
      <c r="UOU24" s="73"/>
      <c r="UOV24" s="73"/>
      <c r="UOW24" s="73"/>
      <c r="UOX24" s="73"/>
      <c r="UOY24" s="73"/>
      <c r="UOZ24" s="73"/>
      <c r="UPA24" s="73"/>
      <c r="UPB24" s="73"/>
      <c r="UPC24" s="73"/>
      <c r="UPD24" s="73"/>
      <c r="UPE24" s="73"/>
      <c r="UPF24" s="73"/>
      <c r="UPG24" s="73"/>
      <c r="UPJ24" s="73"/>
      <c r="UPM24" s="73"/>
      <c r="UPP24" s="73"/>
      <c r="UPS24" s="73"/>
      <c r="UPV24" s="73"/>
      <c r="UQH24" s="73"/>
      <c r="UQK24" s="73"/>
      <c r="UQN24" s="73"/>
      <c r="UQQ24" s="73"/>
      <c r="UQZ24" s="73"/>
      <c r="URF24" s="73"/>
      <c r="URI24" s="73"/>
      <c r="URL24" s="73"/>
      <c r="URO24" s="73"/>
      <c r="URU24" s="73"/>
      <c r="USD24" s="73"/>
      <c r="USF24" s="73"/>
      <c r="USG24" s="73"/>
      <c r="USI24" s="73"/>
      <c r="USL24" s="73"/>
      <c r="USO24" s="73"/>
      <c r="USR24" s="73"/>
      <c r="USZ24" s="73"/>
      <c r="UTB24" s="73"/>
      <c r="UTE24" s="73"/>
      <c r="UTH24" s="73"/>
      <c r="UTQ24" s="73"/>
      <c r="UTT24" s="73"/>
      <c r="UTY24" s="73"/>
      <c r="UUU24" s="73"/>
      <c r="UUV24" s="73"/>
      <c r="UUW24" s="73"/>
      <c r="UUX24" s="73"/>
      <c r="UUY24" s="73"/>
      <c r="UUZ24" s="73"/>
      <c r="UVR24" s="73"/>
      <c r="UVS24" s="73"/>
      <c r="UVV24" s="73"/>
      <c r="UVY24" s="73"/>
      <c r="UWA24" s="73"/>
      <c r="UWC24" s="73"/>
      <c r="UWF24" s="73"/>
      <c r="UWI24" s="73"/>
      <c r="UWL24" s="73"/>
      <c r="UWO24" s="73"/>
      <c r="UWR24" s="73"/>
      <c r="UWU24" s="73"/>
      <c r="UWX24" s="73"/>
      <c r="UXA24" s="73"/>
      <c r="UXC24" s="73"/>
      <c r="UXP24" s="73"/>
      <c r="UXQ24" s="73"/>
      <c r="UXR24" s="73"/>
      <c r="UXS24" s="73"/>
      <c r="UXT24" s="73"/>
      <c r="UXU24" s="73"/>
      <c r="UXV24" s="73"/>
      <c r="UXW24" s="73"/>
      <c r="UXX24" s="73"/>
      <c r="UXY24" s="73"/>
      <c r="UXZ24" s="73"/>
      <c r="UYA24" s="73"/>
      <c r="UYB24" s="73"/>
      <c r="UYC24" s="73"/>
      <c r="UYD24" s="73"/>
      <c r="UYE24" s="73"/>
      <c r="UYF24" s="73"/>
      <c r="UYG24" s="73"/>
      <c r="UYH24" s="73"/>
      <c r="UYI24" s="73"/>
      <c r="UYJ24" s="73"/>
      <c r="UYK24" s="73"/>
      <c r="UYL24" s="73"/>
      <c r="UYM24" s="73"/>
      <c r="UYN24" s="73"/>
      <c r="UYO24" s="73"/>
      <c r="UYQ24" s="73"/>
      <c r="UYR24" s="73"/>
      <c r="UYS24" s="73"/>
      <c r="UYT24" s="73"/>
      <c r="UYU24" s="73"/>
      <c r="UYV24" s="73"/>
      <c r="UYW24" s="73"/>
      <c r="UYX24" s="73"/>
      <c r="UYY24" s="73"/>
      <c r="UYZ24" s="73"/>
      <c r="UZA24" s="73"/>
      <c r="UZB24" s="73"/>
      <c r="UZC24" s="73"/>
      <c r="UZF24" s="73"/>
      <c r="UZI24" s="73"/>
      <c r="UZL24" s="73"/>
      <c r="UZO24" s="73"/>
      <c r="UZR24" s="73"/>
      <c r="VAD24" s="73"/>
      <c r="VAG24" s="73"/>
      <c r="VAJ24" s="73"/>
      <c r="VAM24" s="73"/>
      <c r="VAV24" s="73"/>
      <c r="VBB24" s="73"/>
      <c r="VBE24" s="73"/>
      <c r="VBH24" s="73"/>
      <c r="VBK24" s="73"/>
      <c r="VBQ24" s="73"/>
      <c r="VBZ24" s="73"/>
      <c r="VCB24" s="73"/>
      <c r="VCC24" s="73"/>
      <c r="VCE24" s="73"/>
      <c r="VCH24" s="73"/>
      <c r="VCK24" s="73"/>
      <c r="VCN24" s="73"/>
      <c r="VCV24" s="73"/>
      <c r="VCX24" s="73"/>
      <c r="VDA24" s="73"/>
      <c r="VDD24" s="73"/>
      <c r="VDM24" s="73"/>
      <c r="VDP24" s="73"/>
      <c r="VDU24" s="73"/>
      <c r="VEQ24" s="73"/>
      <c r="VER24" s="73"/>
      <c r="VES24" s="73"/>
      <c r="VET24" s="73"/>
      <c r="VEU24" s="73"/>
      <c r="VEV24" s="73"/>
      <c r="VFN24" s="73"/>
      <c r="VFO24" s="73"/>
      <c r="VFR24" s="73"/>
      <c r="VFU24" s="73"/>
      <c r="VFW24" s="73"/>
      <c r="VFY24" s="73"/>
      <c r="VGB24" s="73"/>
      <c r="VGE24" s="73"/>
      <c r="VGH24" s="73"/>
      <c r="VGK24" s="73"/>
      <c r="VGN24" s="73"/>
      <c r="VGQ24" s="73"/>
      <c r="VGT24" s="73"/>
      <c r="VGW24" s="73"/>
      <c r="VGY24" s="73"/>
      <c r="VHL24" s="73"/>
      <c r="VHM24" s="73"/>
      <c r="VHN24" s="73"/>
      <c r="VHO24" s="73"/>
      <c r="VHP24" s="73"/>
      <c r="VHQ24" s="73"/>
      <c r="VHR24" s="73"/>
      <c r="VHS24" s="73"/>
      <c r="VHT24" s="73"/>
      <c r="VHU24" s="73"/>
      <c r="VHV24" s="73"/>
      <c r="VHW24" s="73"/>
      <c r="VHX24" s="73"/>
      <c r="VHY24" s="73"/>
      <c r="VHZ24" s="73"/>
      <c r="VIA24" s="73"/>
      <c r="VIB24" s="73"/>
      <c r="VIC24" s="73"/>
      <c r="VID24" s="73"/>
      <c r="VIE24" s="73"/>
      <c r="VIF24" s="73"/>
      <c r="VIG24" s="73"/>
      <c r="VIH24" s="73"/>
      <c r="VII24" s="73"/>
      <c r="VIJ24" s="73"/>
      <c r="VIK24" s="73"/>
      <c r="VIM24" s="73"/>
      <c r="VIN24" s="73"/>
      <c r="VIO24" s="73"/>
      <c r="VIP24" s="73"/>
      <c r="VIQ24" s="73"/>
      <c r="VIR24" s="73"/>
      <c r="VIS24" s="73"/>
      <c r="VIT24" s="73"/>
      <c r="VIU24" s="73"/>
      <c r="VIV24" s="73"/>
      <c r="VIW24" s="73"/>
      <c r="VIX24" s="73"/>
      <c r="VIY24" s="73"/>
      <c r="VJB24" s="73"/>
      <c r="VJE24" s="73"/>
      <c r="VJH24" s="73"/>
      <c r="VJK24" s="73"/>
      <c r="VJN24" s="73"/>
      <c r="VJZ24" s="73"/>
      <c r="VKC24" s="73"/>
      <c r="VKF24" s="73"/>
      <c r="VKI24" s="73"/>
      <c r="VKR24" s="73"/>
      <c r="VKX24" s="73"/>
      <c r="VLA24" s="73"/>
      <c r="VLD24" s="73"/>
      <c r="VLG24" s="73"/>
      <c r="VLM24" s="73"/>
      <c r="VLV24" s="73"/>
      <c r="VLX24" s="73"/>
      <c r="VLY24" s="73"/>
      <c r="VMA24" s="73"/>
      <c r="VMD24" s="73"/>
      <c r="VMG24" s="73"/>
      <c r="VMJ24" s="73"/>
      <c r="VMR24" s="73"/>
      <c r="VMT24" s="73"/>
      <c r="VMW24" s="73"/>
      <c r="VMZ24" s="73"/>
      <c r="VNI24" s="73"/>
      <c r="VNL24" s="73"/>
      <c r="VNQ24" s="73"/>
      <c r="VOM24" s="73"/>
      <c r="VON24" s="73"/>
      <c r="VOO24" s="73"/>
      <c r="VOP24" s="73"/>
      <c r="VOQ24" s="73"/>
      <c r="VOR24" s="73"/>
      <c r="VPJ24" s="73"/>
      <c r="VPK24" s="73"/>
      <c r="VPN24" s="73"/>
      <c r="VPQ24" s="73"/>
      <c r="VPS24" s="73"/>
      <c r="VPU24" s="73"/>
      <c r="VPX24" s="73"/>
      <c r="VQA24" s="73"/>
      <c r="VQD24" s="73"/>
      <c r="VQG24" s="73"/>
      <c r="VQJ24" s="73"/>
      <c r="VQM24" s="73"/>
      <c r="VQP24" s="73"/>
      <c r="VQS24" s="73"/>
      <c r="VQU24" s="73"/>
      <c r="VRH24" s="73"/>
      <c r="VRI24" s="73"/>
      <c r="VRJ24" s="73"/>
      <c r="VRK24" s="73"/>
      <c r="VRL24" s="73"/>
      <c r="VRM24" s="73"/>
      <c r="VRN24" s="73"/>
      <c r="VRO24" s="73"/>
      <c r="VRP24" s="73"/>
      <c r="VRQ24" s="73"/>
      <c r="VRR24" s="73"/>
      <c r="VRS24" s="73"/>
      <c r="VRT24" s="73"/>
      <c r="VRU24" s="73"/>
      <c r="VRV24" s="73"/>
      <c r="VRW24" s="73"/>
      <c r="VRX24" s="73"/>
      <c r="VRY24" s="73"/>
      <c r="VRZ24" s="73"/>
      <c r="VSA24" s="73"/>
      <c r="VSB24" s="73"/>
      <c r="VSC24" s="73"/>
      <c r="VSD24" s="73"/>
      <c r="VSE24" s="73"/>
      <c r="VSF24" s="73"/>
      <c r="VSG24" s="73"/>
      <c r="VSI24" s="73"/>
      <c r="VSJ24" s="73"/>
      <c r="VSK24" s="73"/>
      <c r="VSL24" s="73"/>
      <c r="VSM24" s="73"/>
      <c r="VSN24" s="73"/>
      <c r="VSO24" s="73"/>
      <c r="VSP24" s="73"/>
      <c r="VSQ24" s="73"/>
      <c r="VSR24" s="73"/>
      <c r="VSS24" s="73"/>
      <c r="VST24" s="73"/>
      <c r="VSU24" s="73"/>
      <c r="VSX24" s="73"/>
      <c r="VTA24" s="73"/>
      <c r="VTD24" s="73"/>
      <c r="VTG24" s="73"/>
      <c r="VTJ24" s="73"/>
      <c r="VTV24" s="73"/>
      <c r="VTY24" s="73"/>
      <c r="VUB24" s="73"/>
      <c r="VUE24" s="73"/>
      <c r="VUN24" s="73"/>
      <c r="VUT24" s="73"/>
      <c r="VUW24" s="73"/>
      <c r="VUZ24" s="73"/>
      <c r="VVC24" s="73"/>
      <c r="VVI24" s="73"/>
      <c r="VVR24" s="73"/>
      <c r="VVT24" s="73"/>
      <c r="VVU24" s="73"/>
      <c r="VVW24" s="73"/>
      <c r="VVZ24" s="73"/>
      <c r="VWC24" s="73"/>
      <c r="VWF24" s="73"/>
      <c r="VWN24" s="73"/>
      <c r="VWP24" s="73"/>
      <c r="VWS24" s="73"/>
      <c r="VWV24" s="73"/>
      <c r="VXE24" s="73"/>
      <c r="VXH24" s="73"/>
      <c r="VXM24" s="73"/>
      <c r="VYI24" s="73"/>
      <c r="VYJ24" s="73"/>
      <c r="VYK24" s="73"/>
      <c r="VYL24" s="73"/>
      <c r="VYM24" s="73"/>
      <c r="VYN24" s="73"/>
      <c r="VZF24" s="73"/>
      <c r="VZG24" s="73"/>
      <c r="VZJ24" s="73"/>
      <c r="VZM24" s="73"/>
      <c r="VZO24" s="73"/>
      <c r="VZQ24" s="73"/>
      <c r="VZT24" s="73"/>
      <c r="VZW24" s="73"/>
      <c r="VZZ24" s="73"/>
      <c r="WAC24" s="73"/>
      <c r="WAF24" s="73"/>
      <c r="WAI24" s="73"/>
      <c r="WAL24" s="73"/>
      <c r="WAO24" s="73"/>
      <c r="WAQ24" s="73"/>
      <c r="WBD24" s="73"/>
      <c r="WBE24" s="73"/>
      <c r="WBF24" s="73"/>
      <c r="WBG24" s="73"/>
      <c r="WBH24" s="73"/>
      <c r="WBI24" s="73"/>
      <c r="WBJ24" s="73"/>
      <c r="WBK24" s="73"/>
      <c r="WBL24" s="73"/>
      <c r="WBM24" s="73"/>
      <c r="WBN24" s="73"/>
      <c r="WBO24" s="73"/>
      <c r="WBP24" s="73"/>
      <c r="WBQ24" s="73"/>
      <c r="WBR24" s="73"/>
      <c r="WBS24" s="73"/>
      <c r="WBT24" s="73"/>
      <c r="WBU24" s="73"/>
      <c r="WBV24" s="73"/>
      <c r="WBW24" s="73"/>
      <c r="WBX24" s="73"/>
      <c r="WBY24" s="73"/>
      <c r="WBZ24" s="73"/>
      <c r="WCA24" s="73"/>
      <c r="WCB24" s="73"/>
      <c r="WCC24" s="73"/>
      <c r="WCE24" s="73"/>
      <c r="WCF24" s="73"/>
      <c r="WCG24" s="73"/>
      <c r="WCH24" s="73"/>
      <c r="WCI24" s="73"/>
      <c r="WCJ24" s="73"/>
      <c r="WCK24" s="73"/>
      <c r="WCL24" s="73"/>
      <c r="WCM24" s="73"/>
      <c r="WCN24" s="73"/>
      <c r="WCO24" s="73"/>
      <c r="WCP24" s="73"/>
      <c r="WCQ24" s="73"/>
      <c r="WCT24" s="73"/>
      <c r="WCW24" s="73"/>
      <c r="WCZ24" s="73"/>
      <c r="WDC24" s="73"/>
      <c r="WDF24" s="73"/>
      <c r="WDR24" s="73"/>
      <c r="WDU24" s="73"/>
      <c r="WDX24" s="73"/>
      <c r="WEA24" s="73"/>
      <c r="WEJ24" s="73"/>
      <c r="WEP24" s="73"/>
      <c r="WES24" s="73"/>
      <c r="WEV24" s="73"/>
      <c r="WEY24" s="73"/>
      <c r="WFE24" s="73"/>
      <c r="WFN24" s="73"/>
      <c r="WFP24" s="73"/>
      <c r="WFQ24" s="73"/>
      <c r="WFS24" s="73"/>
      <c r="WFV24" s="73"/>
      <c r="WFY24" s="73"/>
      <c r="WGB24" s="73"/>
      <c r="WGJ24" s="73"/>
      <c r="WGL24" s="73"/>
      <c r="WGO24" s="73"/>
      <c r="WGR24" s="73"/>
      <c r="WHA24" s="73"/>
      <c r="WHD24" s="73"/>
      <c r="WHI24" s="73"/>
      <c r="WIE24" s="73"/>
      <c r="WIF24" s="73"/>
      <c r="WIG24" s="73"/>
      <c r="WIH24" s="73"/>
      <c r="WII24" s="73"/>
      <c r="WIJ24" s="73"/>
      <c r="WJB24" s="73"/>
      <c r="WJC24" s="73"/>
      <c r="WJF24" s="73"/>
      <c r="WJI24" s="73"/>
      <c r="WJK24" s="73"/>
      <c r="WJM24" s="73"/>
      <c r="WJP24" s="73"/>
      <c r="WJS24" s="73"/>
      <c r="WJV24" s="73"/>
      <c r="WJY24" s="73"/>
      <c r="WKB24" s="73"/>
      <c r="WKE24" s="73"/>
      <c r="WKH24" s="73"/>
      <c r="WKK24" s="73"/>
      <c r="WKM24" s="73"/>
      <c r="WKZ24" s="73"/>
      <c r="WLA24" s="73"/>
      <c r="WLB24" s="73"/>
      <c r="WLC24" s="73"/>
      <c r="WLD24" s="73"/>
      <c r="WLE24" s="73"/>
      <c r="WLF24" s="73"/>
      <c r="WLG24" s="73"/>
      <c r="WLH24" s="73"/>
      <c r="WLI24" s="73"/>
      <c r="WLJ24" s="73"/>
      <c r="WLK24" s="73"/>
      <c r="WLL24" s="73"/>
      <c r="WLM24" s="73"/>
      <c r="WLN24" s="73"/>
      <c r="WLO24" s="73"/>
      <c r="WLP24" s="73"/>
      <c r="WLQ24" s="73"/>
      <c r="WLR24" s="73"/>
      <c r="WLS24" s="73"/>
      <c r="WLT24" s="73"/>
      <c r="WLU24" s="73"/>
      <c r="WLV24" s="73"/>
      <c r="WLW24" s="73"/>
      <c r="WLX24" s="73"/>
      <c r="WLY24" s="73"/>
      <c r="WMA24" s="73"/>
      <c r="WMB24" s="73"/>
      <c r="WMC24" s="73"/>
      <c r="WMD24" s="73"/>
      <c r="WME24" s="73"/>
      <c r="WMF24" s="73"/>
      <c r="WMG24" s="73"/>
      <c r="WMH24" s="73"/>
      <c r="WMI24" s="73"/>
      <c r="WMJ24" s="73"/>
      <c r="WMK24" s="73"/>
      <c r="WML24" s="73"/>
      <c r="WMM24" s="73"/>
      <c r="WMP24" s="73"/>
      <c r="WMS24" s="73"/>
      <c r="WMV24" s="73"/>
      <c r="WMY24" s="73"/>
      <c r="WNB24" s="73"/>
      <c r="WNN24" s="73"/>
      <c r="WNQ24" s="73"/>
      <c r="WNT24" s="73"/>
      <c r="WNW24" s="73"/>
      <c r="WOF24" s="73"/>
      <c r="WOL24" s="73"/>
      <c r="WOO24" s="73"/>
      <c r="WOR24" s="73"/>
      <c r="WOU24" s="73"/>
      <c r="WPA24" s="73"/>
      <c r="WPJ24" s="73"/>
      <c r="WPL24" s="73"/>
      <c r="WPM24" s="73"/>
      <c r="WPO24" s="73"/>
      <c r="WPR24" s="73"/>
      <c r="WPU24" s="73"/>
      <c r="WPX24" s="73"/>
      <c r="WQF24" s="73"/>
      <c r="WQH24" s="73"/>
      <c r="WQK24" s="73"/>
      <c r="WQN24" s="73"/>
      <c r="WQW24" s="73"/>
      <c r="WQZ24" s="73"/>
      <c r="WRE24" s="73"/>
      <c r="WSA24" s="73"/>
      <c r="WSB24" s="73"/>
      <c r="WSC24" s="73"/>
      <c r="WSD24" s="73"/>
      <c r="WSE24" s="73"/>
      <c r="WSF24" s="73"/>
      <c r="WSX24" s="73"/>
      <c r="WSY24" s="73"/>
      <c r="WTB24" s="73"/>
      <c r="WTE24" s="73"/>
      <c r="WTG24" s="73"/>
      <c r="WTI24" s="73"/>
      <c r="WTL24" s="73"/>
      <c r="WTO24" s="73"/>
      <c r="WTR24" s="73"/>
      <c r="WTU24" s="73"/>
      <c r="WTX24" s="73"/>
      <c r="WUA24" s="73"/>
      <c r="WUD24" s="73"/>
      <c r="WUG24" s="73"/>
      <c r="WUI24" s="73"/>
      <c r="WUV24" s="73"/>
      <c r="WUW24" s="73"/>
      <c r="WUX24" s="73"/>
      <c r="WUY24" s="73"/>
      <c r="WUZ24" s="73"/>
      <c r="WVA24" s="73"/>
      <c r="WVB24" s="73"/>
      <c r="WVC24" s="73"/>
      <c r="WVD24" s="73"/>
      <c r="WVE24" s="73"/>
      <c r="WVF24" s="73"/>
      <c r="WVG24" s="73"/>
      <c r="WVH24" s="73"/>
      <c r="WVI24" s="73"/>
      <c r="WVJ24" s="73"/>
      <c r="WVK24" s="73"/>
      <c r="WVL24" s="73"/>
      <c r="WVM24" s="73"/>
      <c r="WVN24" s="73"/>
      <c r="WVO24" s="73"/>
      <c r="WVP24" s="73"/>
      <c r="WVQ24" s="73"/>
      <c r="WVR24" s="73"/>
      <c r="WVS24" s="73"/>
      <c r="WVT24" s="73"/>
      <c r="WVU24" s="73"/>
      <c r="WVV24" s="73"/>
      <c r="WVW24" s="73"/>
      <c r="WVX24" s="73"/>
      <c r="WVY24" s="73"/>
      <c r="WVZ24" s="73"/>
      <c r="WWA24" s="73"/>
      <c r="WWB24" s="73"/>
      <c r="WWC24" s="73"/>
      <c r="WWD24" s="73"/>
      <c r="WWE24" s="73"/>
      <c r="WWF24" s="73"/>
      <c r="WWG24" s="73"/>
      <c r="WWH24" s="73"/>
      <c r="WWI24" s="73"/>
      <c r="WWJ24" s="73"/>
      <c r="WWK24" s="73"/>
      <c r="WWL24" s="73"/>
      <c r="WWM24" s="73"/>
      <c r="WWN24" s="73"/>
      <c r="WWO24" s="73"/>
      <c r="WWP24" s="73"/>
      <c r="WWQ24" s="73"/>
      <c r="WWR24" s="73"/>
      <c r="WWS24" s="73"/>
      <c r="WWT24" s="73"/>
      <c r="WWU24" s="73"/>
      <c r="WWV24" s="73"/>
      <c r="WWW24" s="73"/>
      <c r="WWX24" s="73"/>
      <c r="WWY24" s="73"/>
      <c r="WWZ24" s="73"/>
      <c r="WXA24" s="73"/>
      <c r="WXB24" s="73"/>
      <c r="WXC24" s="73"/>
      <c r="WXD24" s="73"/>
      <c r="WXE24" s="73"/>
      <c r="WXF24" s="73"/>
      <c r="WXG24" s="73"/>
      <c r="WXH24" s="73"/>
      <c r="WXI24" s="73"/>
      <c r="WXJ24" s="73"/>
      <c r="WXK24" s="73"/>
      <c r="WXL24" s="73"/>
      <c r="WXM24" s="73"/>
      <c r="WXN24" s="73"/>
      <c r="WXO24" s="73"/>
      <c r="WXP24" s="73"/>
      <c r="WXQ24" s="73"/>
      <c r="WXR24" s="73"/>
      <c r="WXS24" s="73"/>
      <c r="WXT24" s="73"/>
      <c r="WXU24" s="73"/>
      <c r="WXV24" s="73"/>
      <c r="WXW24" s="73"/>
      <c r="WXX24" s="73"/>
      <c r="WXY24" s="73"/>
      <c r="WXZ24" s="73"/>
      <c r="WYA24" s="73"/>
      <c r="WYB24" s="73"/>
      <c r="WYC24" s="73"/>
      <c r="WYD24" s="73"/>
      <c r="WYE24" s="73"/>
      <c r="WYF24" s="73"/>
      <c r="WYG24" s="73"/>
      <c r="WYH24" s="73"/>
      <c r="WYI24" s="73"/>
      <c r="WYJ24" s="73"/>
      <c r="WYK24" s="73"/>
      <c r="WYL24" s="73"/>
      <c r="WYM24" s="73"/>
      <c r="WYN24" s="73"/>
      <c r="WYO24" s="73"/>
      <c r="WYP24" s="73"/>
      <c r="WYQ24" s="73"/>
      <c r="WYR24" s="73"/>
      <c r="WYS24" s="73"/>
      <c r="WYT24" s="73"/>
      <c r="WYU24" s="73"/>
      <c r="WYV24" s="73"/>
      <c r="WYW24" s="73"/>
      <c r="WYX24" s="73"/>
      <c r="WYY24" s="73"/>
      <c r="WYZ24" s="73"/>
      <c r="WZA24" s="73"/>
      <c r="WZB24" s="73"/>
      <c r="WZC24" s="73"/>
      <c r="WZD24" s="73"/>
      <c r="WZE24" s="73"/>
      <c r="WZF24" s="73"/>
      <c r="WZG24" s="73"/>
      <c r="WZH24" s="73"/>
      <c r="WZI24" s="73"/>
      <c r="WZJ24" s="73"/>
      <c r="WZK24" s="73"/>
      <c r="WZL24" s="73"/>
      <c r="WZM24" s="73"/>
      <c r="WZN24" s="73"/>
      <c r="WZO24" s="73"/>
      <c r="WZP24" s="73"/>
      <c r="WZQ24" s="73"/>
      <c r="WZR24" s="73"/>
      <c r="WZS24" s="73"/>
      <c r="WZT24" s="73"/>
      <c r="WZU24" s="73"/>
      <c r="WZV24" s="73"/>
      <c r="WZW24" s="73"/>
      <c r="WZX24" s="73"/>
      <c r="WZY24" s="73"/>
      <c r="WZZ24" s="73"/>
      <c r="XAA24" s="73"/>
      <c r="XAB24" s="73"/>
      <c r="XAC24" s="73"/>
      <c r="XAD24" s="73"/>
      <c r="XAE24" s="73"/>
      <c r="XAF24" s="73"/>
      <c r="XAG24" s="73"/>
      <c r="XAH24" s="73"/>
      <c r="XAI24" s="73"/>
      <c r="XAJ24" s="73"/>
      <c r="XAK24" s="73"/>
      <c r="XAL24" s="73"/>
      <c r="XAM24" s="73"/>
      <c r="XAN24" s="73"/>
      <c r="XAO24" s="73"/>
      <c r="XAP24" s="73"/>
      <c r="XAQ24" s="73"/>
      <c r="XAR24" s="73"/>
      <c r="XAS24" s="73"/>
      <c r="XAT24" s="73"/>
      <c r="XAU24" s="73"/>
      <c r="XAV24" s="73"/>
      <c r="XAW24" s="73"/>
      <c r="XAX24" s="73"/>
      <c r="XAY24" s="73"/>
      <c r="XAZ24" s="73"/>
      <c r="XBA24" s="73"/>
      <c r="XBB24" s="73"/>
      <c r="XBC24" s="73"/>
      <c r="XBD24" s="73"/>
      <c r="XBE24" s="73"/>
      <c r="XBF24" s="73"/>
      <c r="XBG24" s="73"/>
      <c r="XBH24" s="73"/>
      <c r="XBI24" s="73"/>
      <c r="XBJ24" s="73"/>
      <c r="XBK24" s="73"/>
      <c r="XBL24" s="73"/>
      <c r="XBM24" s="73"/>
      <c r="XBN24" s="73"/>
      <c r="XBO24" s="73"/>
      <c r="XBP24" s="73"/>
      <c r="XBQ24" s="73"/>
      <c r="XBR24" s="73"/>
      <c r="XBS24" s="73"/>
      <c r="XBT24" s="73"/>
      <c r="XBU24" s="73"/>
      <c r="XBV24" s="73"/>
      <c r="XBW24" s="73"/>
      <c r="XBX24" s="73"/>
      <c r="XBY24" s="73"/>
      <c r="XBZ24" s="73"/>
      <c r="XCA24" s="73"/>
      <c r="XCB24" s="73"/>
      <c r="XCC24" s="73"/>
      <c r="XCD24" s="73"/>
      <c r="XCE24" s="73"/>
      <c r="XCF24" s="73"/>
      <c r="XCG24" s="73"/>
      <c r="XCH24" s="73"/>
      <c r="XCI24" s="73"/>
      <c r="XCJ24" s="73"/>
      <c r="XCK24" s="73"/>
      <c r="XCL24" s="73"/>
      <c r="XCM24" s="73"/>
      <c r="XCN24" s="73"/>
      <c r="XCO24" s="73"/>
      <c r="XCP24" s="73"/>
      <c r="XCQ24" s="73"/>
      <c r="XCR24" s="73"/>
      <c r="XCS24" s="73"/>
      <c r="XCT24" s="73"/>
      <c r="XCU24" s="73"/>
      <c r="XCV24" s="73"/>
      <c r="XCW24" s="73"/>
      <c r="XCX24" s="73"/>
      <c r="XCY24" s="73"/>
      <c r="XCZ24" s="73"/>
      <c r="XDA24" s="73"/>
      <c r="XDB24" s="73"/>
      <c r="XDC24" s="73"/>
      <c r="XDD24" s="73"/>
      <c r="XDE24" s="73"/>
      <c r="XDF24" s="73"/>
      <c r="XDG24" s="73"/>
      <c r="XDH24" s="73"/>
      <c r="XDI24" s="73"/>
      <c r="XDJ24" s="73"/>
      <c r="XDK24" s="73"/>
      <c r="XDL24" s="73"/>
      <c r="XDM24" s="73"/>
      <c r="XDN24" s="73"/>
      <c r="XDO24" s="73"/>
      <c r="XDP24" s="73"/>
      <c r="XDQ24" s="73"/>
      <c r="XDR24" s="73"/>
      <c r="XDS24" s="73"/>
      <c r="XDT24" s="73"/>
      <c r="XDU24" s="73"/>
      <c r="XDV24" s="73"/>
      <c r="XDW24" s="73"/>
      <c r="XDX24" s="73"/>
      <c r="XDY24" s="73"/>
      <c r="XDZ24" s="73"/>
      <c r="XEA24" s="73"/>
      <c r="XEB24" s="73"/>
      <c r="XEC24" s="73"/>
      <c r="XED24" s="73"/>
      <c r="XEE24" s="73"/>
      <c r="XEF24" s="73"/>
      <c r="XEG24" s="73"/>
      <c r="XEH24" s="73"/>
      <c r="XEI24" s="73"/>
      <c r="XEJ24" s="73"/>
      <c r="XEK24" s="73"/>
      <c r="XEL24" s="73"/>
      <c r="XEM24" s="73"/>
      <c r="XEN24" s="73"/>
      <c r="XEO24" s="73"/>
      <c r="XEP24" s="73"/>
      <c r="XEQ24" s="73"/>
      <c r="XER24" s="73"/>
      <c r="XES24" s="73"/>
      <c r="XET24" s="73"/>
      <c r="XEU24" s="73"/>
      <c r="XEV24" s="73"/>
      <c r="XEW24" s="73"/>
      <c r="XEX24" s="73"/>
      <c r="XEY24" s="73"/>
      <c r="XEZ24" s="73"/>
      <c r="XFA24" s="73"/>
      <c r="XFB24" s="73"/>
      <c r="XFC24" s="73"/>
      <c r="XFD24" s="73"/>
    </row>
    <row r="25" spans="1:16384" s="192" customFormat="1" ht="20.25" customHeight="1">
      <c r="A25" s="209" t="s">
        <v>26</v>
      </c>
      <c r="B25" s="202" t="s">
        <v>323</v>
      </c>
      <c r="C25" s="203">
        <v>10</v>
      </c>
      <c r="D25" s="86">
        <f>IFERROR(VLOOKUP(A25,'4.1'!A44:C326,3,0),)</f>
        <v>23000</v>
      </c>
      <c r="E25" s="87">
        <f t="shared" si="0"/>
        <v>230000</v>
      </c>
      <c r="F25" s="73"/>
      <c r="G25" s="73"/>
      <c r="H25" s="73"/>
      <c r="I25" s="73"/>
      <c r="J25" s="73"/>
      <c r="K25" s="73"/>
      <c r="L25" s="73"/>
      <c r="M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D25" s="73"/>
      <c r="AG25" s="73"/>
      <c r="AJ25" s="73"/>
      <c r="AM25" s="73"/>
      <c r="AP25" s="73"/>
      <c r="BB25" s="73"/>
      <c r="BE25" s="73"/>
      <c r="BH25" s="73"/>
      <c r="BK25" s="73"/>
      <c r="BT25" s="73"/>
      <c r="BZ25" s="73"/>
      <c r="CC25" s="73"/>
      <c r="CF25" s="73"/>
      <c r="CI25" s="73"/>
      <c r="CO25" s="73"/>
      <c r="CX25" s="73"/>
      <c r="CZ25" s="73"/>
      <c r="DA25" s="73"/>
      <c r="DC25" s="73"/>
      <c r="DF25" s="73"/>
      <c r="DI25" s="73"/>
      <c r="DL25" s="73"/>
      <c r="DT25" s="73"/>
      <c r="DV25" s="73"/>
      <c r="DY25" s="73"/>
      <c r="EB25" s="73"/>
      <c r="EK25" s="73"/>
      <c r="EN25" s="73"/>
      <c r="ES25" s="73"/>
      <c r="FO25" s="73"/>
      <c r="FP25" s="73"/>
      <c r="FQ25" s="73"/>
      <c r="FR25" s="73"/>
      <c r="FS25" s="73"/>
      <c r="FT25" s="73"/>
      <c r="GL25" s="73"/>
      <c r="GM25" s="73"/>
      <c r="GP25" s="73"/>
      <c r="GS25" s="73"/>
      <c r="GU25" s="73"/>
      <c r="GW25" s="73"/>
      <c r="GZ25" s="73"/>
      <c r="HC25" s="73"/>
      <c r="HF25" s="73"/>
      <c r="HI25" s="73"/>
      <c r="HL25" s="73"/>
      <c r="HO25" s="73"/>
      <c r="HR25" s="73"/>
      <c r="HU25" s="73"/>
      <c r="HW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Z25" s="73"/>
      <c r="KC25" s="73"/>
      <c r="KF25" s="73"/>
      <c r="KI25" s="73"/>
      <c r="KL25" s="73"/>
      <c r="KX25" s="73"/>
      <c r="LA25" s="73"/>
      <c r="LD25" s="73"/>
      <c r="LG25" s="73"/>
      <c r="LP25" s="73"/>
      <c r="LV25" s="73"/>
      <c r="LY25" s="73"/>
      <c r="MB25" s="73"/>
      <c r="ME25" s="73"/>
      <c r="MK25" s="73"/>
      <c r="MT25" s="73"/>
      <c r="MV25" s="73"/>
      <c r="MW25" s="73"/>
      <c r="MY25" s="73"/>
      <c r="NB25" s="73"/>
      <c r="NE25" s="73"/>
      <c r="NH25" s="73"/>
      <c r="NP25" s="73"/>
      <c r="NR25" s="73"/>
      <c r="NU25" s="73"/>
      <c r="NX25" s="73"/>
      <c r="OG25" s="73"/>
      <c r="OJ25" s="73"/>
      <c r="OO25" s="73"/>
      <c r="PK25" s="73"/>
      <c r="PL25" s="73"/>
      <c r="PM25" s="73"/>
      <c r="PN25" s="73"/>
      <c r="PO25" s="73"/>
      <c r="PP25" s="73"/>
      <c r="QH25" s="73"/>
      <c r="QI25" s="73"/>
      <c r="QL25" s="73"/>
      <c r="QO25" s="73"/>
      <c r="QQ25" s="73"/>
      <c r="QS25" s="73"/>
      <c r="QV25" s="73"/>
      <c r="QY25" s="73"/>
      <c r="RB25" s="73"/>
      <c r="RE25" s="73"/>
      <c r="RH25" s="73"/>
      <c r="RK25" s="73"/>
      <c r="RN25" s="73"/>
      <c r="RQ25" s="73"/>
      <c r="RS25" s="73"/>
      <c r="SF25" s="73"/>
      <c r="SG25" s="73"/>
      <c r="SH25" s="73"/>
      <c r="SI25" s="73"/>
      <c r="SJ25" s="73"/>
      <c r="SK25" s="73"/>
      <c r="SL25" s="73"/>
      <c r="SM25" s="73"/>
      <c r="SN25" s="73"/>
      <c r="SO25" s="73"/>
      <c r="SP25" s="73"/>
      <c r="SQ25" s="73"/>
      <c r="SR25" s="73"/>
      <c r="SS25" s="73"/>
      <c r="ST25" s="73"/>
      <c r="SU25" s="73"/>
      <c r="SV25" s="73"/>
      <c r="SW25" s="73"/>
      <c r="SX25" s="73"/>
      <c r="SY25" s="73"/>
      <c r="SZ25" s="73"/>
      <c r="TA25" s="73"/>
      <c r="TB25" s="73"/>
      <c r="TC25" s="73"/>
      <c r="TD25" s="73"/>
      <c r="TE25" s="73"/>
      <c r="TG25" s="73"/>
      <c r="TH25" s="73"/>
      <c r="TI25" s="73"/>
      <c r="TJ25" s="73"/>
      <c r="TK25" s="73"/>
      <c r="TL25" s="73"/>
      <c r="TM25" s="73"/>
      <c r="TN25" s="73"/>
      <c r="TO25" s="73"/>
      <c r="TP25" s="73"/>
      <c r="TQ25" s="73"/>
      <c r="TR25" s="73"/>
      <c r="TS25" s="73"/>
      <c r="TV25" s="73"/>
      <c r="TY25" s="73"/>
      <c r="UB25" s="73"/>
      <c r="UE25" s="73"/>
      <c r="UH25" s="73"/>
      <c r="UT25" s="73"/>
      <c r="UW25" s="73"/>
      <c r="UZ25" s="73"/>
      <c r="VC25" s="73"/>
      <c r="VL25" s="73"/>
      <c r="VR25" s="73"/>
      <c r="VU25" s="73"/>
      <c r="VX25" s="73"/>
      <c r="WA25" s="73"/>
      <c r="WG25" s="73"/>
      <c r="WP25" s="73"/>
      <c r="WR25" s="73"/>
      <c r="WS25" s="73"/>
      <c r="WU25" s="73"/>
      <c r="WX25" s="73"/>
      <c r="XA25" s="73"/>
      <c r="XD25" s="73"/>
      <c r="XL25" s="73"/>
      <c r="XN25" s="73"/>
      <c r="XQ25" s="73"/>
      <c r="XT25" s="73"/>
      <c r="YC25" s="73"/>
      <c r="YF25" s="73"/>
      <c r="YK25" s="73"/>
      <c r="ZG25" s="73"/>
      <c r="ZH25" s="73"/>
      <c r="ZI25" s="73"/>
      <c r="ZJ25" s="73"/>
      <c r="ZK25" s="73"/>
      <c r="ZL25" s="73"/>
      <c r="AAD25" s="73"/>
      <c r="AAE25" s="73"/>
      <c r="AAH25" s="73"/>
      <c r="AAK25" s="73"/>
      <c r="AAM25" s="73"/>
      <c r="AAO25" s="73"/>
      <c r="AAR25" s="73"/>
      <c r="AAU25" s="73"/>
      <c r="AAX25" s="73"/>
      <c r="ABA25" s="73"/>
      <c r="ABD25" s="73"/>
      <c r="ABG25" s="73"/>
      <c r="ABJ25" s="73"/>
      <c r="ABM25" s="73"/>
      <c r="ABO25" s="73"/>
      <c r="ACB25" s="73"/>
      <c r="ACC25" s="73"/>
      <c r="ACD25" s="73"/>
      <c r="ACE25" s="73"/>
      <c r="ACF25" s="73"/>
      <c r="ACG25" s="73"/>
      <c r="ACH25" s="73"/>
      <c r="ACI25" s="73"/>
      <c r="ACJ25" s="73"/>
      <c r="ACK25" s="73"/>
      <c r="ACL25" s="73"/>
      <c r="ACM25" s="73"/>
      <c r="ACN25" s="73"/>
      <c r="ACO25" s="73"/>
      <c r="ACP25" s="73"/>
      <c r="ACQ25" s="73"/>
      <c r="ACR25" s="73"/>
      <c r="ACS25" s="73"/>
      <c r="ACT25" s="73"/>
      <c r="ACU25" s="73"/>
      <c r="ACV25" s="73"/>
      <c r="ACW25" s="73"/>
      <c r="ACX25" s="73"/>
      <c r="ACY25" s="73"/>
      <c r="ACZ25" s="73"/>
      <c r="ADA25" s="73"/>
      <c r="ADC25" s="73"/>
      <c r="ADD25" s="73"/>
      <c r="ADE25" s="73"/>
      <c r="ADF25" s="73"/>
      <c r="ADG25" s="73"/>
      <c r="ADH25" s="73"/>
      <c r="ADI25" s="73"/>
      <c r="ADJ25" s="73"/>
      <c r="ADK25" s="73"/>
      <c r="ADL25" s="73"/>
      <c r="ADM25" s="73"/>
      <c r="ADN25" s="73"/>
      <c r="ADO25" s="73"/>
      <c r="ADR25" s="73"/>
      <c r="ADU25" s="73"/>
      <c r="ADX25" s="73"/>
      <c r="AEA25" s="73"/>
      <c r="AED25" s="73"/>
      <c r="AEP25" s="73"/>
      <c r="AES25" s="73"/>
      <c r="AEV25" s="73"/>
      <c r="AEY25" s="73"/>
      <c r="AFH25" s="73"/>
      <c r="AFN25" s="73"/>
      <c r="AFQ25" s="73"/>
      <c r="AFT25" s="73"/>
      <c r="AFW25" s="73"/>
      <c r="AGC25" s="73"/>
      <c r="AGL25" s="73"/>
      <c r="AGN25" s="73"/>
      <c r="AGO25" s="73"/>
      <c r="AGQ25" s="73"/>
      <c r="AGT25" s="73"/>
      <c r="AGW25" s="73"/>
      <c r="AGZ25" s="73"/>
      <c r="AHH25" s="73"/>
      <c r="AHJ25" s="73"/>
      <c r="AHM25" s="73"/>
      <c r="AHP25" s="73"/>
      <c r="AHY25" s="73"/>
      <c r="AIB25" s="73"/>
      <c r="AIG25" s="73"/>
      <c r="AJC25" s="73"/>
      <c r="AJD25" s="73"/>
      <c r="AJE25" s="73"/>
      <c r="AJF25" s="73"/>
      <c r="AJG25" s="73"/>
      <c r="AJH25" s="73"/>
      <c r="AJZ25" s="73"/>
      <c r="AKA25" s="73"/>
      <c r="AKD25" s="73"/>
      <c r="AKG25" s="73"/>
      <c r="AKI25" s="73"/>
      <c r="AKK25" s="73"/>
      <c r="AKN25" s="73"/>
      <c r="AKQ25" s="73"/>
      <c r="AKT25" s="73"/>
      <c r="AKW25" s="73"/>
      <c r="AKZ25" s="73"/>
      <c r="ALC25" s="73"/>
      <c r="ALF25" s="73"/>
      <c r="ALI25" s="73"/>
      <c r="ALK25" s="73"/>
      <c r="ALX25" s="73"/>
      <c r="ALY25" s="73"/>
      <c r="ALZ25" s="73"/>
      <c r="AMA25" s="73"/>
      <c r="AMB25" s="73"/>
      <c r="AMC25" s="73"/>
      <c r="AMD25" s="73"/>
      <c r="AME25" s="73"/>
      <c r="AMF25" s="73"/>
      <c r="AMG25" s="73"/>
      <c r="AMH25" s="73"/>
      <c r="AMI25" s="73"/>
      <c r="AMJ25" s="73"/>
      <c r="AMK25" s="73"/>
      <c r="AML25" s="73"/>
      <c r="AMM25" s="73"/>
      <c r="AMN25" s="73"/>
      <c r="AMO25" s="73"/>
      <c r="AMP25" s="73"/>
      <c r="AMQ25" s="73"/>
      <c r="AMR25" s="73"/>
      <c r="AMS25" s="73"/>
      <c r="AMT25" s="73"/>
      <c r="AMU25" s="73"/>
      <c r="AMV25" s="73"/>
      <c r="AMW25" s="73"/>
      <c r="AMY25" s="73"/>
      <c r="AMZ25" s="73"/>
      <c r="ANA25" s="73"/>
      <c r="ANB25" s="73"/>
      <c r="ANC25" s="73"/>
      <c r="AND25" s="73"/>
      <c r="ANE25" s="73"/>
      <c r="ANF25" s="73"/>
      <c r="ANG25" s="73"/>
      <c r="ANH25" s="73"/>
      <c r="ANI25" s="73"/>
      <c r="ANJ25" s="73"/>
      <c r="ANK25" s="73"/>
      <c r="ANN25" s="73"/>
      <c r="ANQ25" s="73"/>
      <c r="ANT25" s="73"/>
      <c r="ANW25" s="73"/>
      <c r="ANZ25" s="73"/>
      <c r="AOL25" s="73"/>
      <c r="AOO25" s="73"/>
      <c r="AOR25" s="73"/>
      <c r="AOU25" s="73"/>
      <c r="APD25" s="73"/>
      <c r="APJ25" s="73"/>
      <c r="APM25" s="73"/>
      <c r="APP25" s="73"/>
      <c r="APS25" s="73"/>
      <c r="APY25" s="73"/>
      <c r="AQH25" s="73"/>
      <c r="AQJ25" s="73"/>
      <c r="AQK25" s="73"/>
      <c r="AQM25" s="73"/>
      <c r="AQP25" s="73"/>
      <c r="AQS25" s="73"/>
      <c r="AQV25" s="73"/>
      <c r="ARD25" s="73"/>
      <c r="ARF25" s="73"/>
      <c r="ARI25" s="73"/>
      <c r="ARL25" s="73"/>
      <c r="ARU25" s="73"/>
      <c r="ARX25" s="73"/>
      <c r="ASC25" s="73"/>
      <c r="ASY25" s="73"/>
      <c r="ASZ25" s="73"/>
      <c r="ATA25" s="73"/>
      <c r="ATB25" s="73"/>
      <c r="ATC25" s="73"/>
      <c r="ATD25" s="73"/>
      <c r="ATV25" s="73"/>
      <c r="ATW25" s="73"/>
      <c r="ATZ25" s="73"/>
      <c r="AUC25" s="73"/>
      <c r="AUE25" s="73"/>
      <c r="AUG25" s="73"/>
      <c r="AUJ25" s="73"/>
      <c r="AUM25" s="73"/>
      <c r="AUP25" s="73"/>
      <c r="AUS25" s="73"/>
      <c r="AUV25" s="73"/>
      <c r="AUY25" s="73"/>
      <c r="AVB25" s="73"/>
      <c r="AVE25" s="73"/>
      <c r="AVG25" s="73"/>
      <c r="AVT25" s="73"/>
      <c r="AVU25" s="73"/>
      <c r="AVV25" s="73"/>
      <c r="AVW25" s="73"/>
      <c r="AVX25" s="73"/>
      <c r="AVY25" s="73"/>
      <c r="AVZ25" s="73"/>
      <c r="AWA25" s="73"/>
      <c r="AWB25" s="73"/>
      <c r="AWC25" s="73"/>
      <c r="AWD25" s="73"/>
      <c r="AWE25" s="73"/>
      <c r="AWF25" s="73"/>
      <c r="AWG25" s="73"/>
      <c r="AWH25" s="73"/>
      <c r="AWI25" s="73"/>
      <c r="AWJ25" s="73"/>
      <c r="AWK25" s="73"/>
      <c r="AWL25" s="73"/>
      <c r="AWM25" s="73"/>
      <c r="AWN25" s="73"/>
      <c r="AWO25" s="73"/>
      <c r="AWP25" s="73"/>
      <c r="AWQ25" s="73"/>
      <c r="AWR25" s="73"/>
      <c r="AWS25" s="73"/>
      <c r="AWU25" s="73"/>
      <c r="AWV25" s="73"/>
      <c r="AWW25" s="73"/>
      <c r="AWX25" s="73"/>
      <c r="AWY25" s="73"/>
      <c r="AWZ25" s="73"/>
      <c r="AXA25" s="73"/>
      <c r="AXB25" s="73"/>
      <c r="AXC25" s="73"/>
      <c r="AXD25" s="73"/>
      <c r="AXE25" s="73"/>
      <c r="AXF25" s="73"/>
      <c r="AXG25" s="73"/>
      <c r="AXJ25" s="73"/>
      <c r="AXM25" s="73"/>
      <c r="AXP25" s="73"/>
      <c r="AXS25" s="73"/>
      <c r="AXV25" s="73"/>
      <c r="AYH25" s="73"/>
      <c r="AYK25" s="73"/>
      <c r="AYN25" s="73"/>
      <c r="AYQ25" s="73"/>
      <c r="AYZ25" s="73"/>
      <c r="AZF25" s="73"/>
      <c r="AZI25" s="73"/>
      <c r="AZL25" s="73"/>
      <c r="AZO25" s="73"/>
      <c r="AZU25" s="73"/>
      <c r="BAD25" s="73"/>
      <c r="BAF25" s="73"/>
      <c r="BAG25" s="73"/>
      <c r="BAI25" s="73"/>
      <c r="BAL25" s="73"/>
      <c r="BAO25" s="73"/>
      <c r="BAR25" s="73"/>
      <c r="BAZ25" s="73"/>
      <c r="BBB25" s="73"/>
      <c r="BBE25" s="73"/>
      <c r="BBH25" s="73"/>
      <c r="BBQ25" s="73"/>
      <c r="BBT25" s="73"/>
      <c r="BBY25" s="73"/>
      <c r="BCU25" s="73"/>
      <c r="BCV25" s="73"/>
      <c r="BCW25" s="73"/>
      <c r="BCX25" s="73"/>
      <c r="BCY25" s="73"/>
      <c r="BCZ25" s="73"/>
      <c r="BDR25" s="73"/>
      <c r="BDS25" s="73"/>
      <c r="BDV25" s="73"/>
      <c r="BDY25" s="73"/>
      <c r="BEA25" s="73"/>
      <c r="BEC25" s="73"/>
      <c r="BEF25" s="73"/>
      <c r="BEI25" s="73"/>
      <c r="BEL25" s="73"/>
      <c r="BEO25" s="73"/>
      <c r="BER25" s="73"/>
      <c r="BEU25" s="73"/>
      <c r="BEX25" s="73"/>
      <c r="BFA25" s="73"/>
      <c r="BFC25" s="73"/>
      <c r="BFP25" s="73"/>
      <c r="BFQ25" s="73"/>
      <c r="BFR25" s="73"/>
      <c r="BFS25" s="73"/>
      <c r="BFT25" s="73"/>
      <c r="BFU25" s="73"/>
      <c r="BFV25" s="73"/>
      <c r="BFW25" s="73"/>
      <c r="BFX25" s="73"/>
      <c r="BFY25" s="73"/>
      <c r="BFZ25" s="73"/>
      <c r="BGA25" s="73"/>
      <c r="BGB25" s="73"/>
      <c r="BGC25" s="73"/>
      <c r="BGD25" s="73"/>
      <c r="BGE25" s="73"/>
      <c r="BGF25" s="73"/>
      <c r="BGG25" s="73"/>
      <c r="BGH25" s="73"/>
      <c r="BGI25" s="73"/>
      <c r="BGJ25" s="73"/>
      <c r="BGK25" s="73"/>
      <c r="BGL25" s="73"/>
      <c r="BGM25" s="73"/>
      <c r="BGN25" s="73"/>
      <c r="BGO25" s="73"/>
      <c r="BGQ25" s="73"/>
      <c r="BGR25" s="73"/>
      <c r="BGS25" s="73"/>
      <c r="BGT25" s="73"/>
      <c r="BGU25" s="73"/>
      <c r="BGV25" s="73"/>
      <c r="BGW25" s="73"/>
      <c r="BGX25" s="73"/>
      <c r="BGY25" s="73"/>
      <c r="BGZ25" s="73"/>
      <c r="BHA25" s="73"/>
      <c r="BHB25" s="73"/>
      <c r="BHC25" s="73"/>
      <c r="BHF25" s="73"/>
      <c r="BHI25" s="73"/>
      <c r="BHL25" s="73"/>
      <c r="BHO25" s="73"/>
      <c r="BHR25" s="73"/>
      <c r="BID25" s="73"/>
      <c r="BIG25" s="73"/>
      <c r="BIJ25" s="73"/>
      <c r="BIM25" s="73"/>
      <c r="BIV25" s="73"/>
      <c r="BJB25" s="73"/>
      <c r="BJE25" s="73"/>
      <c r="BJH25" s="73"/>
      <c r="BJK25" s="73"/>
      <c r="BJQ25" s="73"/>
      <c r="BJZ25" s="73"/>
      <c r="BKB25" s="73"/>
      <c r="BKC25" s="73"/>
      <c r="BKE25" s="73"/>
      <c r="BKH25" s="73"/>
      <c r="BKK25" s="73"/>
      <c r="BKN25" s="73"/>
      <c r="BKV25" s="73"/>
      <c r="BKX25" s="73"/>
      <c r="BLA25" s="73"/>
      <c r="BLD25" s="73"/>
      <c r="BLM25" s="73"/>
      <c r="BLP25" s="73"/>
      <c r="BLU25" s="73"/>
      <c r="BMQ25" s="73"/>
      <c r="BMR25" s="73"/>
      <c r="BMS25" s="73"/>
      <c r="BMT25" s="73"/>
      <c r="BMU25" s="73"/>
      <c r="BMV25" s="73"/>
      <c r="BNN25" s="73"/>
      <c r="BNO25" s="73"/>
      <c r="BNR25" s="73"/>
      <c r="BNU25" s="73"/>
      <c r="BNW25" s="73"/>
      <c r="BNY25" s="73"/>
      <c r="BOB25" s="73"/>
      <c r="BOE25" s="73"/>
      <c r="BOH25" s="73"/>
      <c r="BOK25" s="73"/>
      <c r="BON25" s="73"/>
      <c r="BOQ25" s="73"/>
      <c r="BOT25" s="73"/>
      <c r="BOW25" s="73"/>
      <c r="BOY25" s="73"/>
      <c r="BPL25" s="73"/>
      <c r="BPM25" s="73"/>
      <c r="BPN25" s="73"/>
      <c r="BPO25" s="73"/>
      <c r="BPP25" s="73"/>
      <c r="BPQ25" s="73"/>
      <c r="BPR25" s="73"/>
      <c r="BPS25" s="73"/>
      <c r="BPT25" s="73"/>
      <c r="BPU25" s="73"/>
      <c r="BPV25" s="73"/>
      <c r="BPW25" s="73"/>
      <c r="BPX25" s="73"/>
      <c r="BPY25" s="73"/>
      <c r="BPZ25" s="73"/>
      <c r="BQA25" s="73"/>
      <c r="BQB25" s="73"/>
      <c r="BQC25" s="73"/>
      <c r="BQD25" s="73"/>
      <c r="BQE25" s="73"/>
      <c r="BQF25" s="73"/>
      <c r="BQG25" s="73"/>
      <c r="BQH25" s="73"/>
      <c r="BQI25" s="73"/>
      <c r="BQJ25" s="73"/>
      <c r="BQK25" s="73"/>
      <c r="BQM25" s="73"/>
      <c r="BQN25" s="73"/>
      <c r="BQO25" s="73"/>
      <c r="BQP25" s="73"/>
      <c r="BQQ25" s="73"/>
      <c r="BQR25" s="73"/>
      <c r="BQS25" s="73"/>
      <c r="BQT25" s="73"/>
      <c r="BQU25" s="73"/>
      <c r="BQV25" s="73"/>
      <c r="BQW25" s="73"/>
      <c r="BQX25" s="73"/>
      <c r="BQY25" s="73"/>
      <c r="BRB25" s="73"/>
      <c r="BRE25" s="73"/>
      <c r="BRH25" s="73"/>
      <c r="BRK25" s="73"/>
      <c r="BRN25" s="73"/>
      <c r="BRZ25" s="73"/>
      <c r="BSC25" s="73"/>
      <c r="BSF25" s="73"/>
      <c r="BSI25" s="73"/>
      <c r="BSR25" s="73"/>
      <c r="BSX25" s="73"/>
      <c r="BTA25" s="73"/>
      <c r="BTD25" s="73"/>
      <c r="BTG25" s="73"/>
      <c r="BTM25" s="73"/>
      <c r="BTV25" s="73"/>
      <c r="BTX25" s="73"/>
      <c r="BTY25" s="73"/>
      <c r="BUA25" s="73"/>
      <c r="BUD25" s="73"/>
      <c r="BUG25" s="73"/>
      <c r="BUJ25" s="73"/>
      <c r="BUR25" s="73"/>
      <c r="BUT25" s="73"/>
      <c r="BUW25" s="73"/>
      <c r="BUZ25" s="73"/>
      <c r="BVI25" s="73"/>
      <c r="BVL25" s="73"/>
      <c r="BVQ25" s="73"/>
      <c r="BWM25" s="73"/>
      <c r="BWN25" s="73"/>
      <c r="BWO25" s="73"/>
      <c r="BWP25" s="73"/>
      <c r="BWQ25" s="73"/>
      <c r="BWR25" s="73"/>
      <c r="BXJ25" s="73"/>
      <c r="BXK25" s="73"/>
      <c r="BXN25" s="73"/>
      <c r="BXQ25" s="73"/>
      <c r="BXS25" s="73"/>
      <c r="BXU25" s="73"/>
      <c r="BXX25" s="73"/>
      <c r="BYA25" s="73"/>
      <c r="BYD25" s="73"/>
      <c r="BYG25" s="73"/>
      <c r="BYJ25" s="73"/>
      <c r="BYM25" s="73"/>
      <c r="BYP25" s="73"/>
      <c r="BYS25" s="73"/>
      <c r="BYU25" s="73"/>
      <c r="BZH25" s="73"/>
      <c r="BZI25" s="73"/>
      <c r="BZJ25" s="73"/>
      <c r="BZK25" s="73"/>
      <c r="BZL25" s="73"/>
      <c r="BZM25" s="73"/>
      <c r="BZN25" s="73"/>
      <c r="BZO25" s="73"/>
      <c r="BZP25" s="73"/>
      <c r="BZQ25" s="73"/>
      <c r="BZR25" s="73"/>
      <c r="BZS25" s="73"/>
      <c r="BZT25" s="73"/>
      <c r="BZU25" s="73"/>
      <c r="BZV25" s="73"/>
      <c r="BZW25" s="73"/>
      <c r="BZX25" s="73"/>
      <c r="BZY25" s="73"/>
      <c r="BZZ25" s="73"/>
      <c r="CAA25" s="73"/>
      <c r="CAB25" s="73"/>
      <c r="CAC25" s="73"/>
      <c r="CAD25" s="73"/>
      <c r="CAE25" s="73"/>
      <c r="CAF25" s="73"/>
      <c r="CAG25" s="73"/>
      <c r="CAI25" s="73"/>
      <c r="CAJ25" s="73"/>
      <c r="CAK25" s="73"/>
      <c r="CAL25" s="73"/>
      <c r="CAM25" s="73"/>
      <c r="CAN25" s="73"/>
      <c r="CAO25" s="73"/>
      <c r="CAP25" s="73"/>
      <c r="CAQ25" s="73"/>
      <c r="CAR25" s="73"/>
      <c r="CAS25" s="73"/>
      <c r="CAT25" s="73"/>
      <c r="CAU25" s="73"/>
      <c r="CAX25" s="73"/>
      <c r="CBA25" s="73"/>
      <c r="CBD25" s="73"/>
      <c r="CBG25" s="73"/>
      <c r="CBJ25" s="73"/>
      <c r="CBV25" s="73"/>
      <c r="CBY25" s="73"/>
      <c r="CCB25" s="73"/>
      <c r="CCE25" s="73"/>
      <c r="CCN25" s="73"/>
      <c r="CCT25" s="73"/>
      <c r="CCW25" s="73"/>
      <c r="CCZ25" s="73"/>
      <c r="CDC25" s="73"/>
      <c r="CDI25" s="73"/>
      <c r="CDR25" s="73"/>
      <c r="CDT25" s="73"/>
      <c r="CDU25" s="73"/>
      <c r="CDW25" s="73"/>
      <c r="CDZ25" s="73"/>
      <c r="CEC25" s="73"/>
      <c r="CEF25" s="73"/>
      <c r="CEN25" s="73"/>
      <c r="CEP25" s="73"/>
      <c r="CES25" s="73"/>
      <c r="CEV25" s="73"/>
      <c r="CFE25" s="73"/>
      <c r="CFH25" s="73"/>
      <c r="CFM25" s="73"/>
      <c r="CGI25" s="73"/>
      <c r="CGJ25" s="73"/>
      <c r="CGK25" s="73"/>
      <c r="CGL25" s="73"/>
      <c r="CGM25" s="73"/>
      <c r="CGN25" s="73"/>
      <c r="CHF25" s="73"/>
      <c r="CHG25" s="73"/>
      <c r="CHJ25" s="73"/>
      <c r="CHM25" s="73"/>
      <c r="CHO25" s="73"/>
      <c r="CHQ25" s="73"/>
      <c r="CHT25" s="73"/>
      <c r="CHW25" s="73"/>
      <c r="CHZ25" s="73"/>
      <c r="CIC25" s="73"/>
      <c r="CIF25" s="73"/>
      <c r="CII25" s="73"/>
      <c r="CIL25" s="73"/>
      <c r="CIO25" s="73"/>
      <c r="CIQ25" s="73"/>
      <c r="CJD25" s="73"/>
      <c r="CJE25" s="73"/>
      <c r="CJF25" s="73"/>
      <c r="CJG25" s="73"/>
      <c r="CJH25" s="73"/>
      <c r="CJI25" s="73"/>
      <c r="CJJ25" s="73"/>
      <c r="CJK25" s="73"/>
      <c r="CJL25" s="73"/>
      <c r="CJM25" s="73"/>
      <c r="CJN25" s="73"/>
      <c r="CJO25" s="73"/>
      <c r="CJP25" s="73"/>
      <c r="CJQ25" s="73"/>
      <c r="CJR25" s="73"/>
      <c r="CJS25" s="73"/>
      <c r="CJT25" s="73"/>
      <c r="CJU25" s="73"/>
      <c r="CJV25" s="73"/>
      <c r="CJW25" s="73"/>
      <c r="CJX25" s="73"/>
      <c r="CJY25" s="73"/>
      <c r="CJZ25" s="73"/>
      <c r="CKA25" s="73"/>
      <c r="CKB25" s="73"/>
      <c r="CKC25" s="73"/>
      <c r="CKE25" s="73"/>
      <c r="CKF25" s="73"/>
      <c r="CKG25" s="73"/>
      <c r="CKH25" s="73"/>
      <c r="CKI25" s="73"/>
      <c r="CKJ25" s="73"/>
      <c r="CKK25" s="73"/>
      <c r="CKL25" s="73"/>
      <c r="CKM25" s="73"/>
      <c r="CKN25" s="73"/>
      <c r="CKO25" s="73"/>
      <c r="CKP25" s="73"/>
      <c r="CKQ25" s="73"/>
      <c r="CKT25" s="73"/>
      <c r="CKW25" s="73"/>
      <c r="CKZ25" s="73"/>
      <c r="CLC25" s="73"/>
      <c r="CLF25" s="73"/>
      <c r="CLR25" s="73"/>
      <c r="CLU25" s="73"/>
      <c r="CLX25" s="73"/>
      <c r="CMA25" s="73"/>
      <c r="CMJ25" s="73"/>
      <c r="CMP25" s="73"/>
      <c r="CMS25" s="73"/>
      <c r="CMV25" s="73"/>
      <c r="CMY25" s="73"/>
      <c r="CNE25" s="73"/>
      <c r="CNN25" s="73"/>
      <c r="CNP25" s="73"/>
      <c r="CNQ25" s="73"/>
      <c r="CNS25" s="73"/>
      <c r="CNV25" s="73"/>
      <c r="CNY25" s="73"/>
      <c r="COB25" s="73"/>
      <c r="COJ25" s="73"/>
      <c r="COL25" s="73"/>
      <c r="COO25" s="73"/>
      <c r="COR25" s="73"/>
      <c r="CPA25" s="73"/>
      <c r="CPD25" s="73"/>
      <c r="CPI25" s="73"/>
      <c r="CQE25" s="73"/>
      <c r="CQF25" s="73"/>
      <c r="CQG25" s="73"/>
      <c r="CQH25" s="73"/>
      <c r="CQI25" s="73"/>
      <c r="CQJ25" s="73"/>
      <c r="CRB25" s="73"/>
      <c r="CRC25" s="73"/>
      <c r="CRF25" s="73"/>
      <c r="CRI25" s="73"/>
      <c r="CRK25" s="73"/>
      <c r="CRM25" s="73"/>
      <c r="CRP25" s="73"/>
      <c r="CRS25" s="73"/>
      <c r="CRV25" s="73"/>
      <c r="CRY25" s="73"/>
      <c r="CSB25" s="73"/>
      <c r="CSE25" s="73"/>
      <c r="CSH25" s="73"/>
      <c r="CSK25" s="73"/>
      <c r="CSM25" s="73"/>
      <c r="CSZ25" s="73"/>
      <c r="CTA25" s="73"/>
      <c r="CTB25" s="73"/>
      <c r="CTC25" s="73"/>
      <c r="CTD25" s="73"/>
      <c r="CTE25" s="73"/>
      <c r="CTF25" s="73"/>
      <c r="CTG25" s="73"/>
      <c r="CTH25" s="73"/>
      <c r="CTI25" s="73"/>
      <c r="CTJ25" s="73"/>
      <c r="CTK25" s="73"/>
      <c r="CTL25" s="73"/>
      <c r="CTM25" s="73"/>
      <c r="CTN25" s="73"/>
      <c r="CTO25" s="73"/>
      <c r="CTP25" s="73"/>
      <c r="CTQ25" s="73"/>
      <c r="CTR25" s="73"/>
      <c r="CTS25" s="73"/>
      <c r="CTT25" s="73"/>
      <c r="CTU25" s="73"/>
      <c r="CTV25" s="73"/>
      <c r="CTW25" s="73"/>
      <c r="CTX25" s="73"/>
      <c r="CTY25" s="73"/>
      <c r="CUA25" s="73"/>
      <c r="CUB25" s="73"/>
      <c r="CUC25" s="73"/>
      <c r="CUD25" s="73"/>
      <c r="CUE25" s="73"/>
      <c r="CUF25" s="73"/>
      <c r="CUG25" s="73"/>
      <c r="CUH25" s="73"/>
      <c r="CUI25" s="73"/>
      <c r="CUJ25" s="73"/>
      <c r="CUK25" s="73"/>
      <c r="CUL25" s="73"/>
      <c r="CUM25" s="73"/>
      <c r="CUP25" s="73"/>
      <c r="CUS25" s="73"/>
      <c r="CUV25" s="73"/>
      <c r="CUY25" s="73"/>
      <c r="CVB25" s="73"/>
      <c r="CVN25" s="73"/>
      <c r="CVQ25" s="73"/>
      <c r="CVT25" s="73"/>
      <c r="CVW25" s="73"/>
      <c r="CWF25" s="73"/>
      <c r="CWL25" s="73"/>
      <c r="CWO25" s="73"/>
      <c r="CWR25" s="73"/>
      <c r="CWU25" s="73"/>
      <c r="CXA25" s="73"/>
      <c r="CXJ25" s="73"/>
      <c r="CXL25" s="73"/>
      <c r="CXM25" s="73"/>
      <c r="CXO25" s="73"/>
      <c r="CXR25" s="73"/>
      <c r="CXU25" s="73"/>
      <c r="CXX25" s="73"/>
      <c r="CYF25" s="73"/>
      <c r="CYH25" s="73"/>
      <c r="CYK25" s="73"/>
      <c r="CYN25" s="73"/>
      <c r="CYW25" s="73"/>
      <c r="CYZ25" s="73"/>
      <c r="CZE25" s="73"/>
      <c r="DAA25" s="73"/>
      <c r="DAB25" s="73"/>
      <c r="DAC25" s="73"/>
      <c r="DAD25" s="73"/>
      <c r="DAE25" s="73"/>
      <c r="DAF25" s="73"/>
      <c r="DAX25" s="73"/>
      <c r="DAY25" s="73"/>
      <c r="DBB25" s="73"/>
      <c r="DBE25" s="73"/>
      <c r="DBG25" s="73"/>
      <c r="DBI25" s="73"/>
      <c r="DBL25" s="73"/>
      <c r="DBO25" s="73"/>
      <c r="DBR25" s="73"/>
      <c r="DBU25" s="73"/>
      <c r="DBX25" s="73"/>
      <c r="DCA25" s="73"/>
      <c r="DCD25" s="73"/>
      <c r="DCG25" s="73"/>
      <c r="DCI25" s="73"/>
      <c r="DCV25" s="73"/>
      <c r="DCW25" s="73"/>
      <c r="DCX25" s="73"/>
      <c r="DCY25" s="73"/>
      <c r="DCZ25" s="73"/>
      <c r="DDA25" s="73"/>
      <c r="DDB25" s="73"/>
      <c r="DDC25" s="73"/>
      <c r="DDD25" s="73"/>
      <c r="DDE25" s="73"/>
      <c r="DDF25" s="73"/>
      <c r="DDG25" s="73"/>
      <c r="DDH25" s="73"/>
      <c r="DDI25" s="73"/>
      <c r="DDJ25" s="73"/>
      <c r="DDK25" s="73"/>
      <c r="DDL25" s="73"/>
      <c r="DDM25" s="73"/>
      <c r="DDN25" s="73"/>
      <c r="DDO25" s="73"/>
      <c r="DDP25" s="73"/>
      <c r="DDQ25" s="73"/>
      <c r="DDR25" s="73"/>
      <c r="DDS25" s="73"/>
      <c r="DDT25" s="73"/>
      <c r="DDU25" s="73"/>
      <c r="DDW25" s="73"/>
      <c r="DDX25" s="73"/>
      <c r="DDY25" s="73"/>
      <c r="DDZ25" s="73"/>
      <c r="DEA25" s="73"/>
      <c r="DEB25" s="73"/>
      <c r="DEC25" s="73"/>
      <c r="DED25" s="73"/>
      <c r="DEE25" s="73"/>
      <c r="DEF25" s="73"/>
      <c r="DEG25" s="73"/>
      <c r="DEH25" s="73"/>
      <c r="DEI25" s="73"/>
      <c r="DEL25" s="73"/>
      <c r="DEO25" s="73"/>
      <c r="DER25" s="73"/>
      <c r="DEU25" s="73"/>
      <c r="DEX25" s="73"/>
      <c r="DFJ25" s="73"/>
      <c r="DFM25" s="73"/>
      <c r="DFP25" s="73"/>
      <c r="DFS25" s="73"/>
      <c r="DGB25" s="73"/>
      <c r="DGH25" s="73"/>
      <c r="DGK25" s="73"/>
      <c r="DGN25" s="73"/>
      <c r="DGQ25" s="73"/>
      <c r="DGW25" s="73"/>
      <c r="DHF25" s="73"/>
      <c r="DHH25" s="73"/>
      <c r="DHI25" s="73"/>
      <c r="DHK25" s="73"/>
      <c r="DHN25" s="73"/>
      <c r="DHQ25" s="73"/>
      <c r="DHT25" s="73"/>
      <c r="DIB25" s="73"/>
      <c r="DID25" s="73"/>
      <c r="DIG25" s="73"/>
      <c r="DIJ25" s="73"/>
      <c r="DIS25" s="73"/>
      <c r="DIV25" s="73"/>
      <c r="DJA25" s="73"/>
      <c r="DJW25" s="73"/>
      <c r="DJX25" s="73"/>
      <c r="DJY25" s="73"/>
      <c r="DJZ25" s="73"/>
      <c r="DKA25" s="73"/>
      <c r="DKB25" s="73"/>
      <c r="DKT25" s="73"/>
      <c r="DKU25" s="73"/>
      <c r="DKX25" s="73"/>
      <c r="DLA25" s="73"/>
      <c r="DLC25" s="73"/>
      <c r="DLE25" s="73"/>
      <c r="DLH25" s="73"/>
      <c r="DLK25" s="73"/>
      <c r="DLN25" s="73"/>
      <c r="DLQ25" s="73"/>
      <c r="DLT25" s="73"/>
      <c r="DLW25" s="73"/>
      <c r="DLZ25" s="73"/>
      <c r="DMC25" s="73"/>
      <c r="DME25" s="73"/>
      <c r="DMR25" s="73"/>
      <c r="DMS25" s="73"/>
      <c r="DMT25" s="73"/>
      <c r="DMU25" s="73"/>
      <c r="DMV25" s="73"/>
      <c r="DMW25" s="73"/>
      <c r="DMX25" s="73"/>
      <c r="DMY25" s="73"/>
      <c r="DMZ25" s="73"/>
      <c r="DNA25" s="73"/>
      <c r="DNB25" s="73"/>
      <c r="DNC25" s="73"/>
      <c r="DND25" s="73"/>
      <c r="DNE25" s="73"/>
      <c r="DNF25" s="73"/>
      <c r="DNG25" s="73"/>
      <c r="DNH25" s="73"/>
      <c r="DNI25" s="73"/>
      <c r="DNJ25" s="73"/>
      <c r="DNK25" s="73"/>
      <c r="DNL25" s="73"/>
      <c r="DNM25" s="73"/>
      <c r="DNN25" s="73"/>
      <c r="DNO25" s="73"/>
      <c r="DNP25" s="73"/>
      <c r="DNQ25" s="73"/>
      <c r="DNS25" s="73"/>
      <c r="DNT25" s="73"/>
      <c r="DNU25" s="73"/>
      <c r="DNV25" s="73"/>
      <c r="DNW25" s="73"/>
      <c r="DNX25" s="73"/>
      <c r="DNY25" s="73"/>
      <c r="DNZ25" s="73"/>
      <c r="DOA25" s="73"/>
      <c r="DOB25" s="73"/>
      <c r="DOC25" s="73"/>
      <c r="DOD25" s="73"/>
      <c r="DOE25" s="73"/>
      <c r="DOH25" s="73"/>
      <c r="DOK25" s="73"/>
      <c r="DON25" s="73"/>
      <c r="DOQ25" s="73"/>
      <c r="DOT25" s="73"/>
      <c r="DPF25" s="73"/>
      <c r="DPI25" s="73"/>
      <c r="DPL25" s="73"/>
      <c r="DPO25" s="73"/>
      <c r="DPX25" s="73"/>
      <c r="DQD25" s="73"/>
      <c r="DQG25" s="73"/>
      <c r="DQJ25" s="73"/>
      <c r="DQM25" s="73"/>
      <c r="DQS25" s="73"/>
      <c r="DRB25" s="73"/>
      <c r="DRD25" s="73"/>
      <c r="DRE25" s="73"/>
      <c r="DRG25" s="73"/>
      <c r="DRJ25" s="73"/>
      <c r="DRM25" s="73"/>
      <c r="DRP25" s="73"/>
      <c r="DRX25" s="73"/>
      <c r="DRZ25" s="73"/>
      <c r="DSC25" s="73"/>
      <c r="DSF25" s="73"/>
      <c r="DSO25" s="73"/>
      <c r="DSR25" s="73"/>
      <c r="DSW25" s="73"/>
      <c r="DTS25" s="73"/>
      <c r="DTT25" s="73"/>
      <c r="DTU25" s="73"/>
      <c r="DTV25" s="73"/>
      <c r="DTW25" s="73"/>
      <c r="DTX25" s="73"/>
      <c r="DUP25" s="73"/>
      <c r="DUQ25" s="73"/>
      <c r="DUT25" s="73"/>
      <c r="DUW25" s="73"/>
      <c r="DUY25" s="73"/>
      <c r="DVA25" s="73"/>
      <c r="DVD25" s="73"/>
      <c r="DVG25" s="73"/>
      <c r="DVJ25" s="73"/>
      <c r="DVM25" s="73"/>
      <c r="DVP25" s="73"/>
      <c r="DVS25" s="73"/>
      <c r="DVV25" s="73"/>
      <c r="DVY25" s="73"/>
      <c r="DWA25" s="73"/>
      <c r="DWN25" s="73"/>
      <c r="DWO25" s="73"/>
      <c r="DWP25" s="73"/>
      <c r="DWQ25" s="73"/>
      <c r="DWR25" s="73"/>
      <c r="DWS25" s="73"/>
      <c r="DWT25" s="73"/>
      <c r="DWU25" s="73"/>
      <c r="DWV25" s="73"/>
      <c r="DWW25" s="73"/>
      <c r="DWX25" s="73"/>
      <c r="DWY25" s="73"/>
      <c r="DWZ25" s="73"/>
      <c r="DXA25" s="73"/>
      <c r="DXB25" s="73"/>
      <c r="DXC25" s="73"/>
      <c r="DXD25" s="73"/>
      <c r="DXE25" s="73"/>
      <c r="DXF25" s="73"/>
      <c r="DXG25" s="73"/>
      <c r="DXH25" s="73"/>
      <c r="DXI25" s="73"/>
      <c r="DXJ25" s="73"/>
      <c r="DXK25" s="73"/>
      <c r="DXL25" s="73"/>
      <c r="DXM25" s="73"/>
      <c r="DXO25" s="73"/>
      <c r="DXP25" s="73"/>
      <c r="DXQ25" s="73"/>
      <c r="DXR25" s="73"/>
      <c r="DXS25" s="73"/>
      <c r="DXT25" s="73"/>
      <c r="DXU25" s="73"/>
      <c r="DXV25" s="73"/>
      <c r="DXW25" s="73"/>
      <c r="DXX25" s="73"/>
      <c r="DXY25" s="73"/>
      <c r="DXZ25" s="73"/>
      <c r="DYA25" s="73"/>
      <c r="DYD25" s="73"/>
      <c r="DYG25" s="73"/>
      <c r="DYJ25" s="73"/>
      <c r="DYM25" s="73"/>
      <c r="DYP25" s="73"/>
      <c r="DZB25" s="73"/>
      <c r="DZE25" s="73"/>
      <c r="DZH25" s="73"/>
      <c r="DZK25" s="73"/>
      <c r="DZT25" s="73"/>
      <c r="DZZ25" s="73"/>
      <c r="EAC25" s="73"/>
      <c r="EAF25" s="73"/>
      <c r="EAI25" s="73"/>
      <c r="EAO25" s="73"/>
      <c r="EAX25" s="73"/>
      <c r="EAZ25" s="73"/>
      <c r="EBA25" s="73"/>
      <c r="EBC25" s="73"/>
      <c r="EBF25" s="73"/>
      <c r="EBI25" s="73"/>
      <c r="EBL25" s="73"/>
      <c r="EBT25" s="73"/>
      <c r="EBV25" s="73"/>
      <c r="EBY25" s="73"/>
      <c r="ECB25" s="73"/>
      <c r="ECK25" s="73"/>
      <c r="ECN25" s="73"/>
      <c r="ECS25" s="73"/>
      <c r="EDO25" s="73"/>
      <c r="EDP25" s="73"/>
      <c r="EDQ25" s="73"/>
      <c r="EDR25" s="73"/>
      <c r="EDS25" s="73"/>
      <c r="EDT25" s="73"/>
      <c r="EEL25" s="73"/>
      <c r="EEM25" s="73"/>
      <c r="EEP25" s="73"/>
      <c r="EES25" s="73"/>
      <c r="EEU25" s="73"/>
      <c r="EEW25" s="73"/>
      <c r="EEZ25" s="73"/>
      <c r="EFC25" s="73"/>
      <c r="EFF25" s="73"/>
      <c r="EFI25" s="73"/>
      <c r="EFL25" s="73"/>
      <c r="EFO25" s="73"/>
      <c r="EFR25" s="73"/>
      <c r="EFU25" s="73"/>
      <c r="EFW25" s="73"/>
      <c r="EGJ25" s="73"/>
      <c r="EGK25" s="73"/>
      <c r="EGL25" s="73"/>
      <c r="EGM25" s="73"/>
      <c r="EGN25" s="73"/>
      <c r="EGO25" s="73"/>
      <c r="EGP25" s="73"/>
      <c r="EGQ25" s="73"/>
      <c r="EGR25" s="73"/>
      <c r="EGS25" s="73"/>
      <c r="EGT25" s="73"/>
      <c r="EGU25" s="73"/>
      <c r="EGV25" s="73"/>
      <c r="EGW25" s="73"/>
      <c r="EGX25" s="73"/>
      <c r="EGY25" s="73"/>
      <c r="EGZ25" s="73"/>
      <c r="EHA25" s="73"/>
      <c r="EHB25" s="73"/>
      <c r="EHC25" s="73"/>
      <c r="EHD25" s="73"/>
      <c r="EHE25" s="73"/>
      <c r="EHF25" s="73"/>
      <c r="EHG25" s="73"/>
      <c r="EHH25" s="73"/>
      <c r="EHI25" s="73"/>
      <c r="EHK25" s="73"/>
      <c r="EHL25" s="73"/>
      <c r="EHM25" s="73"/>
      <c r="EHN25" s="73"/>
      <c r="EHO25" s="73"/>
      <c r="EHP25" s="73"/>
      <c r="EHQ25" s="73"/>
      <c r="EHR25" s="73"/>
      <c r="EHS25" s="73"/>
      <c r="EHT25" s="73"/>
      <c r="EHU25" s="73"/>
      <c r="EHV25" s="73"/>
      <c r="EHW25" s="73"/>
      <c r="EHZ25" s="73"/>
      <c r="EIC25" s="73"/>
      <c r="EIF25" s="73"/>
      <c r="EII25" s="73"/>
      <c r="EIL25" s="73"/>
      <c r="EIX25" s="73"/>
      <c r="EJA25" s="73"/>
      <c r="EJD25" s="73"/>
      <c r="EJG25" s="73"/>
      <c r="EJP25" s="73"/>
      <c r="EJV25" s="73"/>
      <c r="EJY25" s="73"/>
      <c r="EKB25" s="73"/>
      <c r="EKE25" s="73"/>
      <c r="EKK25" s="73"/>
      <c r="EKT25" s="73"/>
      <c r="EKV25" s="73"/>
      <c r="EKW25" s="73"/>
      <c r="EKY25" s="73"/>
      <c r="ELB25" s="73"/>
      <c r="ELE25" s="73"/>
      <c r="ELH25" s="73"/>
      <c r="ELP25" s="73"/>
      <c r="ELR25" s="73"/>
      <c r="ELU25" s="73"/>
      <c r="ELX25" s="73"/>
      <c r="EMG25" s="73"/>
      <c r="EMJ25" s="73"/>
      <c r="EMO25" s="73"/>
      <c r="ENK25" s="73"/>
      <c r="ENL25" s="73"/>
      <c r="ENM25" s="73"/>
      <c r="ENN25" s="73"/>
      <c r="ENO25" s="73"/>
      <c r="ENP25" s="73"/>
      <c r="EOH25" s="73"/>
      <c r="EOI25" s="73"/>
      <c r="EOL25" s="73"/>
      <c r="EOO25" s="73"/>
      <c r="EOQ25" s="73"/>
      <c r="EOS25" s="73"/>
      <c r="EOV25" s="73"/>
      <c r="EOY25" s="73"/>
      <c r="EPB25" s="73"/>
      <c r="EPE25" s="73"/>
      <c r="EPH25" s="73"/>
      <c r="EPK25" s="73"/>
      <c r="EPN25" s="73"/>
      <c r="EPQ25" s="73"/>
      <c r="EPS25" s="73"/>
      <c r="EQF25" s="73"/>
      <c r="EQG25" s="73"/>
      <c r="EQH25" s="73"/>
      <c r="EQI25" s="73"/>
      <c r="EQJ25" s="73"/>
      <c r="EQK25" s="73"/>
      <c r="EQL25" s="73"/>
      <c r="EQM25" s="73"/>
      <c r="EQN25" s="73"/>
      <c r="EQO25" s="73"/>
      <c r="EQP25" s="73"/>
      <c r="EQQ25" s="73"/>
      <c r="EQR25" s="73"/>
      <c r="EQS25" s="73"/>
      <c r="EQT25" s="73"/>
      <c r="EQU25" s="73"/>
      <c r="EQV25" s="73"/>
      <c r="EQW25" s="73"/>
      <c r="EQX25" s="73"/>
      <c r="EQY25" s="73"/>
      <c r="EQZ25" s="73"/>
      <c r="ERA25" s="73"/>
      <c r="ERB25" s="73"/>
      <c r="ERC25" s="73"/>
      <c r="ERD25" s="73"/>
      <c r="ERE25" s="73"/>
      <c r="ERG25" s="73"/>
      <c r="ERH25" s="73"/>
      <c r="ERI25" s="73"/>
      <c r="ERJ25" s="73"/>
      <c r="ERK25" s="73"/>
      <c r="ERL25" s="73"/>
      <c r="ERM25" s="73"/>
      <c r="ERN25" s="73"/>
      <c r="ERO25" s="73"/>
      <c r="ERP25" s="73"/>
      <c r="ERQ25" s="73"/>
      <c r="ERR25" s="73"/>
      <c r="ERS25" s="73"/>
      <c r="ERV25" s="73"/>
      <c r="ERY25" s="73"/>
      <c r="ESB25" s="73"/>
      <c r="ESE25" s="73"/>
      <c r="ESH25" s="73"/>
      <c r="EST25" s="73"/>
      <c r="ESW25" s="73"/>
      <c r="ESZ25" s="73"/>
      <c r="ETC25" s="73"/>
      <c r="ETL25" s="73"/>
      <c r="ETR25" s="73"/>
      <c r="ETU25" s="73"/>
      <c r="ETX25" s="73"/>
      <c r="EUA25" s="73"/>
      <c r="EUG25" s="73"/>
      <c r="EUP25" s="73"/>
      <c r="EUR25" s="73"/>
      <c r="EUS25" s="73"/>
      <c r="EUU25" s="73"/>
      <c r="EUX25" s="73"/>
      <c r="EVA25" s="73"/>
      <c r="EVD25" s="73"/>
      <c r="EVL25" s="73"/>
      <c r="EVN25" s="73"/>
      <c r="EVQ25" s="73"/>
      <c r="EVT25" s="73"/>
      <c r="EWC25" s="73"/>
      <c r="EWF25" s="73"/>
      <c r="EWK25" s="73"/>
      <c r="EXG25" s="73"/>
      <c r="EXH25" s="73"/>
      <c r="EXI25" s="73"/>
      <c r="EXJ25" s="73"/>
      <c r="EXK25" s="73"/>
      <c r="EXL25" s="73"/>
      <c r="EYD25" s="73"/>
      <c r="EYE25" s="73"/>
      <c r="EYH25" s="73"/>
      <c r="EYK25" s="73"/>
      <c r="EYM25" s="73"/>
      <c r="EYO25" s="73"/>
      <c r="EYR25" s="73"/>
      <c r="EYU25" s="73"/>
      <c r="EYX25" s="73"/>
      <c r="EZA25" s="73"/>
      <c r="EZD25" s="73"/>
      <c r="EZG25" s="73"/>
      <c r="EZJ25" s="73"/>
      <c r="EZM25" s="73"/>
      <c r="EZO25" s="73"/>
      <c r="FAB25" s="73"/>
      <c r="FAC25" s="73"/>
      <c r="FAD25" s="73"/>
      <c r="FAE25" s="73"/>
      <c r="FAF25" s="73"/>
      <c r="FAG25" s="73"/>
      <c r="FAH25" s="73"/>
      <c r="FAI25" s="73"/>
      <c r="FAJ25" s="73"/>
      <c r="FAK25" s="73"/>
      <c r="FAL25" s="73"/>
      <c r="FAM25" s="73"/>
      <c r="FAN25" s="73"/>
      <c r="FAO25" s="73"/>
      <c r="FAP25" s="73"/>
      <c r="FAQ25" s="73"/>
      <c r="FAR25" s="73"/>
      <c r="FAS25" s="73"/>
      <c r="FAT25" s="73"/>
      <c r="FAU25" s="73"/>
      <c r="FAV25" s="73"/>
      <c r="FAW25" s="73"/>
      <c r="FAX25" s="73"/>
      <c r="FAY25" s="73"/>
      <c r="FAZ25" s="73"/>
      <c r="FBA25" s="73"/>
      <c r="FBC25" s="73"/>
      <c r="FBD25" s="73"/>
      <c r="FBE25" s="73"/>
      <c r="FBF25" s="73"/>
      <c r="FBG25" s="73"/>
      <c r="FBH25" s="73"/>
      <c r="FBI25" s="73"/>
      <c r="FBJ25" s="73"/>
      <c r="FBK25" s="73"/>
      <c r="FBL25" s="73"/>
      <c r="FBM25" s="73"/>
      <c r="FBN25" s="73"/>
      <c r="FBO25" s="73"/>
      <c r="FBR25" s="73"/>
      <c r="FBU25" s="73"/>
      <c r="FBX25" s="73"/>
      <c r="FCA25" s="73"/>
      <c r="FCD25" s="73"/>
      <c r="FCP25" s="73"/>
      <c r="FCS25" s="73"/>
      <c r="FCV25" s="73"/>
      <c r="FCY25" s="73"/>
      <c r="FDH25" s="73"/>
      <c r="FDN25" s="73"/>
      <c r="FDQ25" s="73"/>
      <c r="FDT25" s="73"/>
      <c r="FDW25" s="73"/>
      <c r="FEC25" s="73"/>
      <c r="FEL25" s="73"/>
      <c r="FEN25" s="73"/>
      <c r="FEO25" s="73"/>
      <c r="FEQ25" s="73"/>
      <c r="FET25" s="73"/>
      <c r="FEW25" s="73"/>
      <c r="FEZ25" s="73"/>
      <c r="FFH25" s="73"/>
      <c r="FFJ25" s="73"/>
      <c r="FFM25" s="73"/>
      <c r="FFP25" s="73"/>
      <c r="FFY25" s="73"/>
      <c r="FGB25" s="73"/>
      <c r="FGG25" s="73"/>
      <c r="FHC25" s="73"/>
      <c r="FHD25" s="73"/>
      <c r="FHE25" s="73"/>
      <c r="FHF25" s="73"/>
      <c r="FHG25" s="73"/>
      <c r="FHH25" s="73"/>
      <c r="FHZ25" s="73"/>
      <c r="FIA25" s="73"/>
      <c r="FID25" s="73"/>
      <c r="FIG25" s="73"/>
      <c r="FII25" s="73"/>
      <c r="FIK25" s="73"/>
      <c r="FIN25" s="73"/>
      <c r="FIQ25" s="73"/>
      <c r="FIT25" s="73"/>
      <c r="FIW25" s="73"/>
      <c r="FIZ25" s="73"/>
      <c r="FJC25" s="73"/>
      <c r="FJF25" s="73"/>
      <c r="FJI25" s="73"/>
      <c r="FJK25" s="73"/>
      <c r="FJX25" s="73"/>
      <c r="FJY25" s="73"/>
      <c r="FJZ25" s="73"/>
      <c r="FKA25" s="73"/>
      <c r="FKB25" s="73"/>
      <c r="FKC25" s="73"/>
      <c r="FKD25" s="73"/>
      <c r="FKE25" s="73"/>
      <c r="FKF25" s="73"/>
      <c r="FKG25" s="73"/>
      <c r="FKH25" s="73"/>
      <c r="FKI25" s="73"/>
      <c r="FKJ25" s="73"/>
      <c r="FKK25" s="73"/>
      <c r="FKL25" s="73"/>
      <c r="FKM25" s="73"/>
      <c r="FKN25" s="73"/>
      <c r="FKO25" s="73"/>
      <c r="FKP25" s="73"/>
      <c r="FKQ25" s="73"/>
      <c r="FKR25" s="73"/>
      <c r="FKS25" s="73"/>
      <c r="FKT25" s="73"/>
      <c r="FKU25" s="73"/>
      <c r="FKV25" s="73"/>
      <c r="FKW25" s="73"/>
      <c r="FKY25" s="73"/>
      <c r="FKZ25" s="73"/>
      <c r="FLA25" s="73"/>
      <c r="FLB25" s="73"/>
      <c r="FLC25" s="73"/>
      <c r="FLD25" s="73"/>
      <c r="FLE25" s="73"/>
      <c r="FLF25" s="73"/>
      <c r="FLG25" s="73"/>
      <c r="FLH25" s="73"/>
      <c r="FLI25" s="73"/>
      <c r="FLJ25" s="73"/>
      <c r="FLK25" s="73"/>
      <c r="FLN25" s="73"/>
      <c r="FLQ25" s="73"/>
      <c r="FLT25" s="73"/>
      <c r="FLW25" s="73"/>
      <c r="FLZ25" s="73"/>
      <c r="FML25" s="73"/>
      <c r="FMO25" s="73"/>
      <c r="FMR25" s="73"/>
      <c r="FMU25" s="73"/>
      <c r="FND25" s="73"/>
      <c r="FNJ25" s="73"/>
      <c r="FNM25" s="73"/>
      <c r="FNP25" s="73"/>
      <c r="FNS25" s="73"/>
      <c r="FNY25" s="73"/>
      <c r="FOH25" s="73"/>
      <c r="FOJ25" s="73"/>
      <c r="FOK25" s="73"/>
      <c r="FOM25" s="73"/>
      <c r="FOP25" s="73"/>
      <c r="FOS25" s="73"/>
      <c r="FOV25" s="73"/>
      <c r="FPD25" s="73"/>
      <c r="FPF25" s="73"/>
      <c r="FPI25" s="73"/>
      <c r="FPL25" s="73"/>
      <c r="FPU25" s="73"/>
      <c r="FPX25" s="73"/>
      <c r="FQC25" s="73"/>
      <c r="FQY25" s="73"/>
      <c r="FQZ25" s="73"/>
      <c r="FRA25" s="73"/>
      <c r="FRB25" s="73"/>
      <c r="FRC25" s="73"/>
      <c r="FRD25" s="73"/>
      <c r="FRV25" s="73"/>
      <c r="FRW25" s="73"/>
      <c r="FRZ25" s="73"/>
      <c r="FSC25" s="73"/>
      <c r="FSE25" s="73"/>
      <c r="FSG25" s="73"/>
      <c r="FSJ25" s="73"/>
      <c r="FSM25" s="73"/>
      <c r="FSP25" s="73"/>
      <c r="FSS25" s="73"/>
      <c r="FSV25" s="73"/>
      <c r="FSY25" s="73"/>
      <c r="FTB25" s="73"/>
      <c r="FTE25" s="73"/>
      <c r="FTG25" s="73"/>
      <c r="FTT25" s="73"/>
      <c r="FTU25" s="73"/>
      <c r="FTV25" s="73"/>
      <c r="FTW25" s="73"/>
      <c r="FTX25" s="73"/>
      <c r="FTY25" s="73"/>
      <c r="FTZ25" s="73"/>
      <c r="FUA25" s="73"/>
      <c r="FUB25" s="73"/>
      <c r="FUC25" s="73"/>
      <c r="FUD25" s="73"/>
      <c r="FUE25" s="73"/>
      <c r="FUF25" s="73"/>
      <c r="FUG25" s="73"/>
      <c r="FUH25" s="73"/>
      <c r="FUI25" s="73"/>
      <c r="FUJ25" s="73"/>
      <c r="FUK25" s="73"/>
      <c r="FUL25" s="73"/>
      <c r="FUM25" s="73"/>
      <c r="FUN25" s="73"/>
      <c r="FUO25" s="73"/>
      <c r="FUP25" s="73"/>
      <c r="FUQ25" s="73"/>
      <c r="FUR25" s="73"/>
      <c r="FUS25" s="73"/>
      <c r="FUU25" s="73"/>
      <c r="FUV25" s="73"/>
      <c r="FUW25" s="73"/>
      <c r="FUX25" s="73"/>
      <c r="FUY25" s="73"/>
      <c r="FUZ25" s="73"/>
      <c r="FVA25" s="73"/>
      <c r="FVB25" s="73"/>
      <c r="FVC25" s="73"/>
      <c r="FVD25" s="73"/>
      <c r="FVE25" s="73"/>
      <c r="FVF25" s="73"/>
      <c r="FVG25" s="73"/>
      <c r="FVJ25" s="73"/>
      <c r="FVM25" s="73"/>
      <c r="FVP25" s="73"/>
      <c r="FVS25" s="73"/>
      <c r="FVV25" s="73"/>
      <c r="FWH25" s="73"/>
      <c r="FWK25" s="73"/>
      <c r="FWN25" s="73"/>
      <c r="FWQ25" s="73"/>
      <c r="FWZ25" s="73"/>
      <c r="FXF25" s="73"/>
      <c r="FXI25" s="73"/>
      <c r="FXL25" s="73"/>
      <c r="FXO25" s="73"/>
      <c r="FXU25" s="73"/>
      <c r="FYD25" s="73"/>
      <c r="FYF25" s="73"/>
      <c r="FYG25" s="73"/>
      <c r="FYI25" s="73"/>
      <c r="FYL25" s="73"/>
      <c r="FYO25" s="73"/>
      <c r="FYR25" s="73"/>
      <c r="FYZ25" s="73"/>
      <c r="FZB25" s="73"/>
      <c r="FZE25" s="73"/>
      <c r="FZH25" s="73"/>
      <c r="FZQ25" s="73"/>
      <c r="FZT25" s="73"/>
      <c r="FZY25" s="73"/>
      <c r="GAU25" s="73"/>
      <c r="GAV25" s="73"/>
      <c r="GAW25" s="73"/>
      <c r="GAX25" s="73"/>
      <c r="GAY25" s="73"/>
      <c r="GAZ25" s="73"/>
      <c r="GBR25" s="73"/>
      <c r="GBS25" s="73"/>
      <c r="GBV25" s="73"/>
      <c r="GBY25" s="73"/>
      <c r="GCA25" s="73"/>
      <c r="GCC25" s="73"/>
      <c r="GCF25" s="73"/>
      <c r="GCI25" s="73"/>
      <c r="GCL25" s="73"/>
      <c r="GCO25" s="73"/>
      <c r="GCR25" s="73"/>
      <c r="GCU25" s="73"/>
      <c r="GCX25" s="73"/>
      <c r="GDA25" s="73"/>
      <c r="GDC25" s="73"/>
      <c r="GDP25" s="73"/>
      <c r="GDQ25" s="73"/>
      <c r="GDR25" s="73"/>
      <c r="GDS25" s="73"/>
      <c r="GDT25" s="73"/>
      <c r="GDU25" s="73"/>
      <c r="GDV25" s="73"/>
      <c r="GDW25" s="73"/>
      <c r="GDX25" s="73"/>
      <c r="GDY25" s="73"/>
      <c r="GDZ25" s="73"/>
      <c r="GEA25" s="73"/>
      <c r="GEB25" s="73"/>
      <c r="GEC25" s="73"/>
      <c r="GED25" s="73"/>
      <c r="GEE25" s="73"/>
      <c r="GEF25" s="73"/>
      <c r="GEG25" s="73"/>
      <c r="GEH25" s="73"/>
      <c r="GEI25" s="73"/>
      <c r="GEJ25" s="73"/>
      <c r="GEK25" s="73"/>
      <c r="GEL25" s="73"/>
      <c r="GEM25" s="73"/>
      <c r="GEN25" s="73"/>
      <c r="GEO25" s="73"/>
      <c r="GEQ25" s="73"/>
      <c r="GER25" s="73"/>
      <c r="GES25" s="73"/>
      <c r="GET25" s="73"/>
      <c r="GEU25" s="73"/>
      <c r="GEV25" s="73"/>
      <c r="GEW25" s="73"/>
      <c r="GEX25" s="73"/>
      <c r="GEY25" s="73"/>
      <c r="GEZ25" s="73"/>
      <c r="GFA25" s="73"/>
      <c r="GFB25" s="73"/>
      <c r="GFC25" s="73"/>
      <c r="GFF25" s="73"/>
      <c r="GFI25" s="73"/>
      <c r="GFL25" s="73"/>
      <c r="GFO25" s="73"/>
      <c r="GFR25" s="73"/>
      <c r="GGD25" s="73"/>
      <c r="GGG25" s="73"/>
      <c r="GGJ25" s="73"/>
      <c r="GGM25" s="73"/>
      <c r="GGV25" s="73"/>
      <c r="GHB25" s="73"/>
      <c r="GHE25" s="73"/>
      <c r="GHH25" s="73"/>
      <c r="GHK25" s="73"/>
      <c r="GHQ25" s="73"/>
      <c r="GHZ25" s="73"/>
      <c r="GIB25" s="73"/>
      <c r="GIC25" s="73"/>
      <c r="GIE25" s="73"/>
      <c r="GIH25" s="73"/>
      <c r="GIK25" s="73"/>
      <c r="GIN25" s="73"/>
      <c r="GIV25" s="73"/>
      <c r="GIX25" s="73"/>
      <c r="GJA25" s="73"/>
      <c r="GJD25" s="73"/>
      <c r="GJM25" s="73"/>
      <c r="GJP25" s="73"/>
      <c r="GJU25" s="73"/>
      <c r="GKQ25" s="73"/>
      <c r="GKR25" s="73"/>
      <c r="GKS25" s="73"/>
      <c r="GKT25" s="73"/>
      <c r="GKU25" s="73"/>
      <c r="GKV25" s="73"/>
      <c r="GLN25" s="73"/>
      <c r="GLO25" s="73"/>
      <c r="GLR25" s="73"/>
      <c r="GLU25" s="73"/>
      <c r="GLW25" s="73"/>
      <c r="GLY25" s="73"/>
      <c r="GMB25" s="73"/>
      <c r="GME25" s="73"/>
      <c r="GMH25" s="73"/>
      <c r="GMK25" s="73"/>
      <c r="GMN25" s="73"/>
      <c r="GMQ25" s="73"/>
      <c r="GMT25" s="73"/>
      <c r="GMW25" s="73"/>
      <c r="GMY25" s="73"/>
      <c r="GNL25" s="73"/>
      <c r="GNM25" s="73"/>
      <c r="GNN25" s="73"/>
      <c r="GNO25" s="73"/>
      <c r="GNP25" s="73"/>
      <c r="GNQ25" s="73"/>
      <c r="GNR25" s="73"/>
      <c r="GNS25" s="73"/>
      <c r="GNT25" s="73"/>
      <c r="GNU25" s="73"/>
      <c r="GNV25" s="73"/>
      <c r="GNW25" s="73"/>
      <c r="GNX25" s="73"/>
      <c r="GNY25" s="73"/>
      <c r="GNZ25" s="73"/>
      <c r="GOA25" s="73"/>
      <c r="GOB25" s="73"/>
      <c r="GOC25" s="73"/>
      <c r="GOD25" s="73"/>
      <c r="GOE25" s="73"/>
      <c r="GOF25" s="73"/>
      <c r="GOG25" s="73"/>
      <c r="GOH25" s="73"/>
      <c r="GOI25" s="73"/>
      <c r="GOJ25" s="73"/>
      <c r="GOK25" s="73"/>
      <c r="GOM25" s="73"/>
      <c r="GON25" s="73"/>
      <c r="GOO25" s="73"/>
      <c r="GOP25" s="73"/>
      <c r="GOQ25" s="73"/>
      <c r="GOR25" s="73"/>
      <c r="GOS25" s="73"/>
      <c r="GOT25" s="73"/>
      <c r="GOU25" s="73"/>
      <c r="GOV25" s="73"/>
      <c r="GOW25" s="73"/>
      <c r="GOX25" s="73"/>
      <c r="GOY25" s="73"/>
      <c r="GPB25" s="73"/>
      <c r="GPE25" s="73"/>
      <c r="GPH25" s="73"/>
      <c r="GPK25" s="73"/>
      <c r="GPN25" s="73"/>
      <c r="GPZ25" s="73"/>
      <c r="GQC25" s="73"/>
      <c r="GQF25" s="73"/>
      <c r="GQI25" s="73"/>
      <c r="GQR25" s="73"/>
      <c r="GQX25" s="73"/>
      <c r="GRA25" s="73"/>
      <c r="GRD25" s="73"/>
      <c r="GRG25" s="73"/>
      <c r="GRM25" s="73"/>
      <c r="GRV25" s="73"/>
      <c r="GRX25" s="73"/>
      <c r="GRY25" s="73"/>
      <c r="GSA25" s="73"/>
      <c r="GSD25" s="73"/>
      <c r="GSG25" s="73"/>
      <c r="GSJ25" s="73"/>
      <c r="GSR25" s="73"/>
      <c r="GST25" s="73"/>
      <c r="GSW25" s="73"/>
      <c r="GSZ25" s="73"/>
      <c r="GTI25" s="73"/>
      <c r="GTL25" s="73"/>
      <c r="GTQ25" s="73"/>
      <c r="GUM25" s="73"/>
      <c r="GUN25" s="73"/>
      <c r="GUO25" s="73"/>
      <c r="GUP25" s="73"/>
      <c r="GUQ25" s="73"/>
      <c r="GUR25" s="73"/>
      <c r="GVJ25" s="73"/>
      <c r="GVK25" s="73"/>
      <c r="GVN25" s="73"/>
      <c r="GVQ25" s="73"/>
      <c r="GVS25" s="73"/>
      <c r="GVU25" s="73"/>
      <c r="GVX25" s="73"/>
      <c r="GWA25" s="73"/>
      <c r="GWD25" s="73"/>
      <c r="GWG25" s="73"/>
      <c r="GWJ25" s="73"/>
      <c r="GWM25" s="73"/>
      <c r="GWP25" s="73"/>
      <c r="GWS25" s="73"/>
      <c r="GWU25" s="73"/>
      <c r="GXH25" s="73"/>
      <c r="GXI25" s="73"/>
      <c r="GXJ25" s="73"/>
      <c r="GXK25" s="73"/>
      <c r="GXL25" s="73"/>
      <c r="GXM25" s="73"/>
      <c r="GXN25" s="73"/>
      <c r="GXO25" s="73"/>
      <c r="GXP25" s="73"/>
      <c r="GXQ25" s="73"/>
      <c r="GXR25" s="73"/>
      <c r="GXS25" s="73"/>
      <c r="GXT25" s="73"/>
      <c r="GXU25" s="73"/>
      <c r="GXV25" s="73"/>
      <c r="GXW25" s="73"/>
      <c r="GXX25" s="73"/>
      <c r="GXY25" s="73"/>
      <c r="GXZ25" s="73"/>
      <c r="GYA25" s="73"/>
      <c r="GYB25" s="73"/>
      <c r="GYC25" s="73"/>
      <c r="GYD25" s="73"/>
      <c r="GYE25" s="73"/>
      <c r="GYF25" s="73"/>
      <c r="GYG25" s="73"/>
      <c r="GYI25" s="73"/>
      <c r="GYJ25" s="73"/>
      <c r="GYK25" s="73"/>
      <c r="GYL25" s="73"/>
      <c r="GYM25" s="73"/>
      <c r="GYN25" s="73"/>
      <c r="GYO25" s="73"/>
      <c r="GYP25" s="73"/>
      <c r="GYQ25" s="73"/>
      <c r="GYR25" s="73"/>
      <c r="GYS25" s="73"/>
      <c r="GYT25" s="73"/>
      <c r="GYU25" s="73"/>
      <c r="GYX25" s="73"/>
      <c r="GZA25" s="73"/>
      <c r="GZD25" s="73"/>
      <c r="GZG25" s="73"/>
      <c r="GZJ25" s="73"/>
      <c r="GZV25" s="73"/>
      <c r="GZY25" s="73"/>
      <c r="HAB25" s="73"/>
      <c r="HAE25" s="73"/>
      <c r="HAN25" s="73"/>
      <c r="HAT25" s="73"/>
      <c r="HAW25" s="73"/>
      <c r="HAZ25" s="73"/>
      <c r="HBC25" s="73"/>
      <c r="HBI25" s="73"/>
      <c r="HBR25" s="73"/>
      <c r="HBT25" s="73"/>
      <c r="HBU25" s="73"/>
      <c r="HBW25" s="73"/>
      <c r="HBZ25" s="73"/>
      <c r="HCC25" s="73"/>
      <c r="HCF25" s="73"/>
      <c r="HCN25" s="73"/>
      <c r="HCP25" s="73"/>
      <c r="HCS25" s="73"/>
      <c r="HCV25" s="73"/>
      <c r="HDE25" s="73"/>
      <c r="HDH25" s="73"/>
      <c r="HDM25" s="73"/>
      <c r="HEI25" s="73"/>
      <c r="HEJ25" s="73"/>
      <c r="HEK25" s="73"/>
      <c r="HEL25" s="73"/>
      <c r="HEM25" s="73"/>
      <c r="HEN25" s="73"/>
      <c r="HFF25" s="73"/>
      <c r="HFG25" s="73"/>
      <c r="HFJ25" s="73"/>
      <c r="HFM25" s="73"/>
      <c r="HFO25" s="73"/>
      <c r="HFQ25" s="73"/>
      <c r="HFT25" s="73"/>
      <c r="HFW25" s="73"/>
      <c r="HFZ25" s="73"/>
      <c r="HGC25" s="73"/>
      <c r="HGF25" s="73"/>
      <c r="HGI25" s="73"/>
      <c r="HGL25" s="73"/>
      <c r="HGO25" s="73"/>
      <c r="HGQ25" s="73"/>
      <c r="HHD25" s="73"/>
      <c r="HHE25" s="73"/>
      <c r="HHF25" s="73"/>
      <c r="HHG25" s="73"/>
      <c r="HHH25" s="73"/>
      <c r="HHI25" s="73"/>
      <c r="HHJ25" s="73"/>
      <c r="HHK25" s="73"/>
      <c r="HHL25" s="73"/>
      <c r="HHM25" s="73"/>
      <c r="HHN25" s="73"/>
      <c r="HHO25" s="73"/>
      <c r="HHP25" s="73"/>
      <c r="HHQ25" s="73"/>
      <c r="HHR25" s="73"/>
      <c r="HHS25" s="73"/>
      <c r="HHT25" s="73"/>
      <c r="HHU25" s="73"/>
      <c r="HHV25" s="73"/>
      <c r="HHW25" s="73"/>
      <c r="HHX25" s="73"/>
      <c r="HHY25" s="73"/>
      <c r="HHZ25" s="73"/>
      <c r="HIA25" s="73"/>
      <c r="HIB25" s="73"/>
      <c r="HIC25" s="73"/>
      <c r="HIE25" s="73"/>
      <c r="HIF25" s="73"/>
      <c r="HIG25" s="73"/>
      <c r="HIH25" s="73"/>
      <c r="HII25" s="73"/>
      <c r="HIJ25" s="73"/>
      <c r="HIK25" s="73"/>
      <c r="HIL25" s="73"/>
      <c r="HIM25" s="73"/>
      <c r="HIN25" s="73"/>
      <c r="HIO25" s="73"/>
      <c r="HIP25" s="73"/>
      <c r="HIQ25" s="73"/>
      <c r="HIT25" s="73"/>
      <c r="HIW25" s="73"/>
      <c r="HIZ25" s="73"/>
      <c r="HJC25" s="73"/>
      <c r="HJF25" s="73"/>
      <c r="HJR25" s="73"/>
      <c r="HJU25" s="73"/>
      <c r="HJX25" s="73"/>
      <c r="HKA25" s="73"/>
      <c r="HKJ25" s="73"/>
      <c r="HKP25" s="73"/>
      <c r="HKS25" s="73"/>
      <c r="HKV25" s="73"/>
      <c r="HKY25" s="73"/>
      <c r="HLE25" s="73"/>
      <c r="HLN25" s="73"/>
      <c r="HLP25" s="73"/>
      <c r="HLQ25" s="73"/>
      <c r="HLS25" s="73"/>
      <c r="HLV25" s="73"/>
      <c r="HLY25" s="73"/>
      <c r="HMB25" s="73"/>
      <c r="HMJ25" s="73"/>
      <c r="HML25" s="73"/>
      <c r="HMO25" s="73"/>
      <c r="HMR25" s="73"/>
      <c r="HNA25" s="73"/>
      <c r="HND25" s="73"/>
      <c r="HNI25" s="73"/>
      <c r="HOE25" s="73"/>
      <c r="HOF25" s="73"/>
      <c r="HOG25" s="73"/>
      <c r="HOH25" s="73"/>
      <c r="HOI25" s="73"/>
      <c r="HOJ25" s="73"/>
      <c r="HPB25" s="73"/>
      <c r="HPC25" s="73"/>
      <c r="HPF25" s="73"/>
      <c r="HPI25" s="73"/>
      <c r="HPK25" s="73"/>
      <c r="HPM25" s="73"/>
      <c r="HPP25" s="73"/>
      <c r="HPS25" s="73"/>
      <c r="HPV25" s="73"/>
      <c r="HPY25" s="73"/>
      <c r="HQB25" s="73"/>
      <c r="HQE25" s="73"/>
      <c r="HQH25" s="73"/>
      <c r="HQK25" s="73"/>
      <c r="HQM25" s="73"/>
      <c r="HQZ25" s="73"/>
      <c r="HRA25" s="73"/>
      <c r="HRB25" s="73"/>
      <c r="HRC25" s="73"/>
      <c r="HRD25" s="73"/>
      <c r="HRE25" s="73"/>
      <c r="HRF25" s="73"/>
      <c r="HRG25" s="73"/>
      <c r="HRH25" s="73"/>
      <c r="HRI25" s="73"/>
      <c r="HRJ25" s="73"/>
      <c r="HRK25" s="73"/>
      <c r="HRL25" s="73"/>
      <c r="HRM25" s="73"/>
      <c r="HRN25" s="73"/>
      <c r="HRO25" s="73"/>
      <c r="HRP25" s="73"/>
      <c r="HRQ25" s="73"/>
      <c r="HRR25" s="73"/>
      <c r="HRS25" s="73"/>
      <c r="HRT25" s="73"/>
      <c r="HRU25" s="73"/>
      <c r="HRV25" s="73"/>
      <c r="HRW25" s="73"/>
      <c r="HRX25" s="73"/>
      <c r="HRY25" s="73"/>
      <c r="HSA25" s="73"/>
      <c r="HSB25" s="73"/>
      <c r="HSC25" s="73"/>
      <c r="HSD25" s="73"/>
      <c r="HSE25" s="73"/>
      <c r="HSF25" s="73"/>
      <c r="HSG25" s="73"/>
      <c r="HSH25" s="73"/>
      <c r="HSI25" s="73"/>
      <c r="HSJ25" s="73"/>
      <c r="HSK25" s="73"/>
      <c r="HSL25" s="73"/>
      <c r="HSM25" s="73"/>
      <c r="HSP25" s="73"/>
      <c r="HSS25" s="73"/>
      <c r="HSV25" s="73"/>
      <c r="HSY25" s="73"/>
      <c r="HTB25" s="73"/>
      <c r="HTN25" s="73"/>
      <c r="HTQ25" s="73"/>
      <c r="HTT25" s="73"/>
      <c r="HTW25" s="73"/>
      <c r="HUF25" s="73"/>
      <c r="HUL25" s="73"/>
      <c r="HUO25" s="73"/>
      <c r="HUR25" s="73"/>
      <c r="HUU25" s="73"/>
      <c r="HVA25" s="73"/>
      <c r="HVJ25" s="73"/>
      <c r="HVL25" s="73"/>
      <c r="HVM25" s="73"/>
      <c r="HVO25" s="73"/>
      <c r="HVR25" s="73"/>
      <c r="HVU25" s="73"/>
      <c r="HVX25" s="73"/>
      <c r="HWF25" s="73"/>
      <c r="HWH25" s="73"/>
      <c r="HWK25" s="73"/>
      <c r="HWN25" s="73"/>
      <c r="HWW25" s="73"/>
      <c r="HWZ25" s="73"/>
      <c r="HXE25" s="73"/>
      <c r="HYA25" s="73"/>
      <c r="HYB25" s="73"/>
      <c r="HYC25" s="73"/>
      <c r="HYD25" s="73"/>
      <c r="HYE25" s="73"/>
      <c r="HYF25" s="73"/>
      <c r="HYX25" s="73"/>
      <c r="HYY25" s="73"/>
      <c r="HZB25" s="73"/>
      <c r="HZE25" s="73"/>
      <c r="HZG25" s="73"/>
      <c r="HZI25" s="73"/>
      <c r="HZL25" s="73"/>
      <c r="HZO25" s="73"/>
      <c r="HZR25" s="73"/>
      <c r="HZU25" s="73"/>
      <c r="HZX25" s="73"/>
      <c r="IAA25" s="73"/>
      <c r="IAD25" s="73"/>
      <c r="IAG25" s="73"/>
      <c r="IAI25" s="73"/>
      <c r="IAV25" s="73"/>
      <c r="IAW25" s="73"/>
      <c r="IAX25" s="73"/>
      <c r="IAY25" s="73"/>
      <c r="IAZ25" s="73"/>
      <c r="IBA25" s="73"/>
      <c r="IBB25" s="73"/>
      <c r="IBC25" s="73"/>
      <c r="IBD25" s="73"/>
      <c r="IBE25" s="73"/>
      <c r="IBF25" s="73"/>
      <c r="IBG25" s="73"/>
      <c r="IBH25" s="73"/>
      <c r="IBI25" s="73"/>
      <c r="IBJ25" s="73"/>
      <c r="IBK25" s="73"/>
      <c r="IBL25" s="73"/>
      <c r="IBM25" s="73"/>
      <c r="IBN25" s="73"/>
      <c r="IBO25" s="73"/>
      <c r="IBP25" s="73"/>
      <c r="IBQ25" s="73"/>
      <c r="IBR25" s="73"/>
      <c r="IBS25" s="73"/>
      <c r="IBT25" s="73"/>
      <c r="IBU25" s="73"/>
      <c r="IBW25" s="73"/>
      <c r="IBX25" s="73"/>
      <c r="IBY25" s="73"/>
      <c r="IBZ25" s="73"/>
      <c r="ICA25" s="73"/>
      <c r="ICB25" s="73"/>
      <c r="ICC25" s="73"/>
      <c r="ICD25" s="73"/>
      <c r="ICE25" s="73"/>
      <c r="ICF25" s="73"/>
      <c r="ICG25" s="73"/>
      <c r="ICH25" s="73"/>
      <c r="ICI25" s="73"/>
      <c r="ICL25" s="73"/>
      <c r="ICO25" s="73"/>
      <c r="ICR25" s="73"/>
      <c r="ICU25" s="73"/>
      <c r="ICX25" s="73"/>
      <c r="IDJ25" s="73"/>
      <c r="IDM25" s="73"/>
      <c r="IDP25" s="73"/>
      <c r="IDS25" s="73"/>
      <c r="IEB25" s="73"/>
      <c r="IEH25" s="73"/>
      <c r="IEK25" s="73"/>
      <c r="IEN25" s="73"/>
      <c r="IEQ25" s="73"/>
      <c r="IEW25" s="73"/>
      <c r="IFF25" s="73"/>
      <c r="IFH25" s="73"/>
      <c r="IFI25" s="73"/>
      <c r="IFK25" s="73"/>
      <c r="IFN25" s="73"/>
      <c r="IFQ25" s="73"/>
      <c r="IFT25" s="73"/>
      <c r="IGB25" s="73"/>
      <c r="IGD25" s="73"/>
      <c r="IGG25" s="73"/>
      <c r="IGJ25" s="73"/>
      <c r="IGS25" s="73"/>
      <c r="IGV25" s="73"/>
      <c r="IHA25" s="73"/>
      <c r="IHW25" s="73"/>
      <c r="IHX25" s="73"/>
      <c r="IHY25" s="73"/>
      <c r="IHZ25" s="73"/>
      <c r="IIA25" s="73"/>
      <c r="IIB25" s="73"/>
      <c r="IIT25" s="73"/>
      <c r="IIU25" s="73"/>
      <c r="IIX25" s="73"/>
      <c r="IJA25" s="73"/>
      <c r="IJC25" s="73"/>
      <c r="IJE25" s="73"/>
      <c r="IJH25" s="73"/>
      <c r="IJK25" s="73"/>
      <c r="IJN25" s="73"/>
      <c r="IJQ25" s="73"/>
      <c r="IJT25" s="73"/>
      <c r="IJW25" s="73"/>
      <c r="IJZ25" s="73"/>
      <c r="IKC25" s="73"/>
      <c r="IKE25" s="73"/>
      <c r="IKR25" s="73"/>
      <c r="IKS25" s="73"/>
      <c r="IKT25" s="73"/>
      <c r="IKU25" s="73"/>
      <c r="IKV25" s="73"/>
      <c r="IKW25" s="73"/>
      <c r="IKX25" s="73"/>
      <c r="IKY25" s="73"/>
      <c r="IKZ25" s="73"/>
      <c r="ILA25" s="73"/>
      <c r="ILB25" s="73"/>
      <c r="ILC25" s="73"/>
      <c r="ILD25" s="73"/>
      <c r="ILE25" s="73"/>
      <c r="ILF25" s="73"/>
      <c r="ILG25" s="73"/>
      <c r="ILH25" s="73"/>
      <c r="ILI25" s="73"/>
      <c r="ILJ25" s="73"/>
      <c r="ILK25" s="73"/>
      <c r="ILL25" s="73"/>
      <c r="ILM25" s="73"/>
      <c r="ILN25" s="73"/>
      <c r="ILO25" s="73"/>
      <c r="ILP25" s="73"/>
      <c r="ILQ25" s="73"/>
      <c r="ILS25" s="73"/>
      <c r="ILT25" s="73"/>
      <c r="ILU25" s="73"/>
      <c r="ILV25" s="73"/>
      <c r="ILW25" s="73"/>
      <c r="ILX25" s="73"/>
      <c r="ILY25" s="73"/>
      <c r="ILZ25" s="73"/>
      <c r="IMA25" s="73"/>
      <c r="IMB25" s="73"/>
      <c r="IMC25" s="73"/>
      <c r="IMD25" s="73"/>
      <c r="IME25" s="73"/>
      <c r="IMH25" s="73"/>
      <c r="IMK25" s="73"/>
      <c r="IMN25" s="73"/>
      <c r="IMQ25" s="73"/>
      <c r="IMT25" s="73"/>
      <c r="INF25" s="73"/>
      <c r="INI25" s="73"/>
      <c r="INL25" s="73"/>
      <c r="INO25" s="73"/>
      <c r="INX25" s="73"/>
      <c r="IOD25" s="73"/>
      <c r="IOG25" s="73"/>
      <c r="IOJ25" s="73"/>
      <c r="IOM25" s="73"/>
      <c r="IOS25" s="73"/>
      <c r="IPB25" s="73"/>
      <c r="IPD25" s="73"/>
      <c r="IPE25" s="73"/>
      <c r="IPG25" s="73"/>
      <c r="IPJ25" s="73"/>
      <c r="IPM25" s="73"/>
      <c r="IPP25" s="73"/>
      <c r="IPX25" s="73"/>
      <c r="IPZ25" s="73"/>
      <c r="IQC25" s="73"/>
      <c r="IQF25" s="73"/>
      <c r="IQO25" s="73"/>
      <c r="IQR25" s="73"/>
      <c r="IQW25" s="73"/>
      <c r="IRS25" s="73"/>
      <c r="IRT25" s="73"/>
      <c r="IRU25" s="73"/>
      <c r="IRV25" s="73"/>
      <c r="IRW25" s="73"/>
      <c r="IRX25" s="73"/>
      <c r="ISP25" s="73"/>
      <c r="ISQ25" s="73"/>
      <c r="IST25" s="73"/>
      <c r="ISW25" s="73"/>
      <c r="ISY25" s="73"/>
      <c r="ITA25" s="73"/>
      <c r="ITD25" s="73"/>
      <c r="ITG25" s="73"/>
      <c r="ITJ25" s="73"/>
      <c r="ITM25" s="73"/>
      <c r="ITP25" s="73"/>
      <c r="ITS25" s="73"/>
      <c r="ITV25" s="73"/>
      <c r="ITY25" s="73"/>
      <c r="IUA25" s="73"/>
      <c r="IUN25" s="73"/>
      <c r="IUO25" s="73"/>
      <c r="IUP25" s="73"/>
      <c r="IUQ25" s="73"/>
      <c r="IUR25" s="73"/>
      <c r="IUS25" s="73"/>
      <c r="IUT25" s="73"/>
      <c r="IUU25" s="73"/>
      <c r="IUV25" s="73"/>
      <c r="IUW25" s="73"/>
      <c r="IUX25" s="73"/>
      <c r="IUY25" s="73"/>
      <c r="IUZ25" s="73"/>
      <c r="IVA25" s="73"/>
      <c r="IVB25" s="73"/>
      <c r="IVC25" s="73"/>
      <c r="IVD25" s="73"/>
      <c r="IVE25" s="73"/>
      <c r="IVF25" s="73"/>
      <c r="IVG25" s="73"/>
      <c r="IVH25" s="73"/>
      <c r="IVI25" s="73"/>
      <c r="IVJ25" s="73"/>
      <c r="IVK25" s="73"/>
      <c r="IVL25" s="73"/>
      <c r="IVM25" s="73"/>
      <c r="IVO25" s="73"/>
      <c r="IVP25" s="73"/>
      <c r="IVQ25" s="73"/>
      <c r="IVR25" s="73"/>
      <c r="IVS25" s="73"/>
      <c r="IVT25" s="73"/>
      <c r="IVU25" s="73"/>
      <c r="IVV25" s="73"/>
      <c r="IVW25" s="73"/>
      <c r="IVX25" s="73"/>
      <c r="IVY25" s="73"/>
      <c r="IVZ25" s="73"/>
      <c r="IWA25" s="73"/>
      <c r="IWD25" s="73"/>
      <c r="IWG25" s="73"/>
      <c r="IWJ25" s="73"/>
      <c r="IWM25" s="73"/>
      <c r="IWP25" s="73"/>
      <c r="IXB25" s="73"/>
      <c r="IXE25" s="73"/>
      <c r="IXH25" s="73"/>
      <c r="IXK25" s="73"/>
      <c r="IXT25" s="73"/>
      <c r="IXZ25" s="73"/>
      <c r="IYC25" s="73"/>
      <c r="IYF25" s="73"/>
      <c r="IYI25" s="73"/>
      <c r="IYO25" s="73"/>
      <c r="IYX25" s="73"/>
      <c r="IYZ25" s="73"/>
      <c r="IZA25" s="73"/>
      <c r="IZC25" s="73"/>
      <c r="IZF25" s="73"/>
      <c r="IZI25" s="73"/>
      <c r="IZL25" s="73"/>
      <c r="IZT25" s="73"/>
      <c r="IZV25" s="73"/>
      <c r="IZY25" s="73"/>
      <c r="JAB25" s="73"/>
      <c r="JAK25" s="73"/>
      <c r="JAN25" s="73"/>
      <c r="JAS25" s="73"/>
      <c r="JBO25" s="73"/>
      <c r="JBP25" s="73"/>
      <c r="JBQ25" s="73"/>
      <c r="JBR25" s="73"/>
      <c r="JBS25" s="73"/>
      <c r="JBT25" s="73"/>
      <c r="JCL25" s="73"/>
      <c r="JCM25" s="73"/>
      <c r="JCP25" s="73"/>
      <c r="JCS25" s="73"/>
      <c r="JCU25" s="73"/>
      <c r="JCW25" s="73"/>
      <c r="JCZ25" s="73"/>
      <c r="JDC25" s="73"/>
      <c r="JDF25" s="73"/>
      <c r="JDI25" s="73"/>
      <c r="JDL25" s="73"/>
      <c r="JDO25" s="73"/>
      <c r="JDR25" s="73"/>
      <c r="JDU25" s="73"/>
      <c r="JDW25" s="73"/>
      <c r="JEJ25" s="73"/>
      <c r="JEK25" s="73"/>
      <c r="JEL25" s="73"/>
      <c r="JEM25" s="73"/>
      <c r="JEN25" s="73"/>
      <c r="JEO25" s="73"/>
      <c r="JEP25" s="73"/>
      <c r="JEQ25" s="73"/>
      <c r="JER25" s="73"/>
      <c r="JES25" s="73"/>
      <c r="JET25" s="73"/>
      <c r="JEU25" s="73"/>
      <c r="JEV25" s="73"/>
      <c r="JEW25" s="73"/>
      <c r="JEX25" s="73"/>
      <c r="JEY25" s="73"/>
      <c r="JEZ25" s="73"/>
      <c r="JFA25" s="73"/>
      <c r="JFB25" s="73"/>
      <c r="JFC25" s="73"/>
      <c r="JFD25" s="73"/>
      <c r="JFE25" s="73"/>
      <c r="JFF25" s="73"/>
      <c r="JFG25" s="73"/>
      <c r="JFH25" s="73"/>
      <c r="JFI25" s="73"/>
      <c r="JFK25" s="73"/>
      <c r="JFL25" s="73"/>
      <c r="JFM25" s="73"/>
      <c r="JFN25" s="73"/>
      <c r="JFO25" s="73"/>
      <c r="JFP25" s="73"/>
      <c r="JFQ25" s="73"/>
      <c r="JFR25" s="73"/>
      <c r="JFS25" s="73"/>
      <c r="JFT25" s="73"/>
      <c r="JFU25" s="73"/>
      <c r="JFV25" s="73"/>
      <c r="JFW25" s="73"/>
      <c r="JFZ25" s="73"/>
      <c r="JGC25" s="73"/>
      <c r="JGF25" s="73"/>
      <c r="JGI25" s="73"/>
      <c r="JGL25" s="73"/>
      <c r="JGX25" s="73"/>
      <c r="JHA25" s="73"/>
      <c r="JHD25" s="73"/>
      <c r="JHG25" s="73"/>
      <c r="JHP25" s="73"/>
      <c r="JHV25" s="73"/>
      <c r="JHY25" s="73"/>
      <c r="JIB25" s="73"/>
      <c r="JIE25" s="73"/>
      <c r="JIK25" s="73"/>
      <c r="JIT25" s="73"/>
      <c r="JIV25" s="73"/>
      <c r="JIW25" s="73"/>
      <c r="JIY25" s="73"/>
      <c r="JJB25" s="73"/>
      <c r="JJE25" s="73"/>
      <c r="JJH25" s="73"/>
      <c r="JJP25" s="73"/>
      <c r="JJR25" s="73"/>
      <c r="JJU25" s="73"/>
      <c r="JJX25" s="73"/>
      <c r="JKG25" s="73"/>
      <c r="JKJ25" s="73"/>
      <c r="JKO25" s="73"/>
      <c r="JLK25" s="73"/>
      <c r="JLL25" s="73"/>
      <c r="JLM25" s="73"/>
      <c r="JLN25" s="73"/>
      <c r="JLO25" s="73"/>
      <c r="JLP25" s="73"/>
      <c r="JMH25" s="73"/>
      <c r="JMI25" s="73"/>
      <c r="JML25" s="73"/>
      <c r="JMO25" s="73"/>
      <c r="JMQ25" s="73"/>
      <c r="JMS25" s="73"/>
      <c r="JMV25" s="73"/>
      <c r="JMY25" s="73"/>
      <c r="JNB25" s="73"/>
      <c r="JNE25" s="73"/>
      <c r="JNH25" s="73"/>
      <c r="JNK25" s="73"/>
      <c r="JNN25" s="73"/>
      <c r="JNQ25" s="73"/>
      <c r="JNS25" s="73"/>
      <c r="JOF25" s="73"/>
      <c r="JOG25" s="73"/>
      <c r="JOH25" s="73"/>
      <c r="JOI25" s="73"/>
      <c r="JOJ25" s="73"/>
      <c r="JOK25" s="73"/>
      <c r="JOL25" s="73"/>
      <c r="JOM25" s="73"/>
      <c r="JON25" s="73"/>
      <c r="JOO25" s="73"/>
      <c r="JOP25" s="73"/>
      <c r="JOQ25" s="73"/>
      <c r="JOR25" s="73"/>
      <c r="JOS25" s="73"/>
      <c r="JOT25" s="73"/>
      <c r="JOU25" s="73"/>
      <c r="JOV25" s="73"/>
      <c r="JOW25" s="73"/>
      <c r="JOX25" s="73"/>
      <c r="JOY25" s="73"/>
      <c r="JOZ25" s="73"/>
      <c r="JPA25" s="73"/>
      <c r="JPB25" s="73"/>
      <c r="JPC25" s="73"/>
      <c r="JPD25" s="73"/>
      <c r="JPE25" s="73"/>
      <c r="JPG25" s="73"/>
      <c r="JPH25" s="73"/>
      <c r="JPI25" s="73"/>
      <c r="JPJ25" s="73"/>
      <c r="JPK25" s="73"/>
      <c r="JPL25" s="73"/>
      <c r="JPM25" s="73"/>
      <c r="JPN25" s="73"/>
      <c r="JPO25" s="73"/>
      <c r="JPP25" s="73"/>
      <c r="JPQ25" s="73"/>
      <c r="JPR25" s="73"/>
      <c r="JPS25" s="73"/>
      <c r="JPV25" s="73"/>
      <c r="JPY25" s="73"/>
      <c r="JQB25" s="73"/>
      <c r="JQE25" s="73"/>
      <c r="JQH25" s="73"/>
      <c r="JQT25" s="73"/>
      <c r="JQW25" s="73"/>
      <c r="JQZ25" s="73"/>
      <c r="JRC25" s="73"/>
      <c r="JRL25" s="73"/>
      <c r="JRR25" s="73"/>
      <c r="JRU25" s="73"/>
      <c r="JRX25" s="73"/>
      <c r="JSA25" s="73"/>
      <c r="JSG25" s="73"/>
      <c r="JSP25" s="73"/>
      <c r="JSR25" s="73"/>
      <c r="JSS25" s="73"/>
      <c r="JSU25" s="73"/>
      <c r="JSX25" s="73"/>
      <c r="JTA25" s="73"/>
      <c r="JTD25" s="73"/>
      <c r="JTL25" s="73"/>
      <c r="JTN25" s="73"/>
      <c r="JTQ25" s="73"/>
      <c r="JTT25" s="73"/>
      <c r="JUC25" s="73"/>
      <c r="JUF25" s="73"/>
      <c r="JUK25" s="73"/>
      <c r="JVG25" s="73"/>
      <c r="JVH25" s="73"/>
      <c r="JVI25" s="73"/>
      <c r="JVJ25" s="73"/>
      <c r="JVK25" s="73"/>
      <c r="JVL25" s="73"/>
      <c r="JWD25" s="73"/>
      <c r="JWE25" s="73"/>
      <c r="JWH25" s="73"/>
      <c r="JWK25" s="73"/>
      <c r="JWM25" s="73"/>
      <c r="JWO25" s="73"/>
      <c r="JWR25" s="73"/>
      <c r="JWU25" s="73"/>
      <c r="JWX25" s="73"/>
      <c r="JXA25" s="73"/>
      <c r="JXD25" s="73"/>
      <c r="JXG25" s="73"/>
      <c r="JXJ25" s="73"/>
      <c r="JXM25" s="73"/>
      <c r="JXO25" s="73"/>
      <c r="JYB25" s="73"/>
      <c r="JYC25" s="73"/>
      <c r="JYD25" s="73"/>
      <c r="JYE25" s="73"/>
      <c r="JYF25" s="73"/>
      <c r="JYG25" s="73"/>
      <c r="JYH25" s="73"/>
      <c r="JYI25" s="73"/>
      <c r="JYJ25" s="73"/>
      <c r="JYK25" s="73"/>
      <c r="JYL25" s="73"/>
      <c r="JYM25" s="73"/>
      <c r="JYN25" s="73"/>
      <c r="JYO25" s="73"/>
      <c r="JYP25" s="73"/>
      <c r="JYQ25" s="73"/>
      <c r="JYR25" s="73"/>
      <c r="JYS25" s="73"/>
      <c r="JYT25" s="73"/>
      <c r="JYU25" s="73"/>
      <c r="JYV25" s="73"/>
      <c r="JYW25" s="73"/>
      <c r="JYX25" s="73"/>
      <c r="JYY25" s="73"/>
      <c r="JYZ25" s="73"/>
      <c r="JZA25" s="73"/>
      <c r="JZC25" s="73"/>
      <c r="JZD25" s="73"/>
      <c r="JZE25" s="73"/>
      <c r="JZF25" s="73"/>
      <c r="JZG25" s="73"/>
      <c r="JZH25" s="73"/>
      <c r="JZI25" s="73"/>
      <c r="JZJ25" s="73"/>
      <c r="JZK25" s="73"/>
      <c r="JZL25" s="73"/>
      <c r="JZM25" s="73"/>
      <c r="JZN25" s="73"/>
      <c r="JZO25" s="73"/>
      <c r="JZR25" s="73"/>
      <c r="JZU25" s="73"/>
      <c r="JZX25" s="73"/>
      <c r="KAA25" s="73"/>
      <c r="KAD25" s="73"/>
      <c r="KAP25" s="73"/>
      <c r="KAS25" s="73"/>
      <c r="KAV25" s="73"/>
      <c r="KAY25" s="73"/>
      <c r="KBH25" s="73"/>
      <c r="KBN25" s="73"/>
      <c r="KBQ25" s="73"/>
      <c r="KBT25" s="73"/>
      <c r="KBW25" s="73"/>
      <c r="KCC25" s="73"/>
      <c r="KCL25" s="73"/>
      <c r="KCN25" s="73"/>
      <c r="KCO25" s="73"/>
      <c r="KCQ25" s="73"/>
      <c r="KCT25" s="73"/>
      <c r="KCW25" s="73"/>
      <c r="KCZ25" s="73"/>
      <c r="KDH25" s="73"/>
      <c r="KDJ25" s="73"/>
      <c r="KDM25" s="73"/>
      <c r="KDP25" s="73"/>
      <c r="KDY25" s="73"/>
      <c r="KEB25" s="73"/>
      <c r="KEG25" s="73"/>
      <c r="KFC25" s="73"/>
      <c r="KFD25" s="73"/>
      <c r="KFE25" s="73"/>
      <c r="KFF25" s="73"/>
      <c r="KFG25" s="73"/>
      <c r="KFH25" s="73"/>
      <c r="KFZ25" s="73"/>
      <c r="KGA25" s="73"/>
      <c r="KGD25" s="73"/>
      <c r="KGG25" s="73"/>
      <c r="KGI25" s="73"/>
      <c r="KGK25" s="73"/>
      <c r="KGN25" s="73"/>
      <c r="KGQ25" s="73"/>
      <c r="KGT25" s="73"/>
      <c r="KGW25" s="73"/>
      <c r="KGZ25" s="73"/>
      <c r="KHC25" s="73"/>
      <c r="KHF25" s="73"/>
      <c r="KHI25" s="73"/>
      <c r="KHK25" s="73"/>
      <c r="KHX25" s="73"/>
      <c r="KHY25" s="73"/>
      <c r="KHZ25" s="73"/>
      <c r="KIA25" s="73"/>
      <c r="KIB25" s="73"/>
      <c r="KIC25" s="73"/>
      <c r="KID25" s="73"/>
      <c r="KIE25" s="73"/>
      <c r="KIF25" s="73"/>
      <c r="KIG25" s="73"/>
      <c r="KIH25" s="73"/>
      <c r="KII25" s="73"/>
      <c r="KIJ25" s="73"/>
      <c r="KIK25" s="73"/>
      <c r="KIL25" s="73"/>
      <c r="KIM25" s="73"/>
      <c r="KIN25" s="73"/>
      <c r="KIO25" s="73"/>
      <c r="KIP25" s="73"/>
      <c r="KIQ25" s="73"/>
      <c r="KIR25" s="73"/>
      <c r="KIS25" s="73"/>
      <c r="KIT25" s="73"/>
      <c r="KIU25" s="73"/>
      <c r="KIV25" s="73"/>
      <c r="KIW25" s="73"/>
      <c r="KIY25" s="73"/>
      <c r="KIZ25" s="73"/>
      <c r="KJA25" s="73"/>
      <c r="KJB25" s="73"/>
      <c r="KJC25" s="73"/>
      <c r="KJD25" s="73"/>
      <c r="KJE25" s="73"/>
      <c r="KJF25" s="73"/>
      <c r="KJG25" s="73"/>
      <c r="KJH25" s="73"/>
      <c r="KJI25" s="73"/>
      <c r="KJJ25" s="73"/>
      <c r="KJK25" s="73"/>
      <c r="KJN25" s="73"/>
      <c r="KJQ25" s="73"/>
      <c r="KJT25" s="73"/>
      <c r="KJW25" s="73"/>
      <c r="KJZ25" s="73"/>
      <c r="KKL25" s="73"/>
      <c r="KKO25" s="73"/>
      <c r="KKR25" s="73"/>
      <c r="KKU25" s="73"/>
      <c r="KLD25" s="73"/>
      <c r="KLJ25" s="73"/>
      <c r="KLM25" s="73"/>
      <c r="KLP25" s="73"/>
      <c r="KLS25" s="73"/>
      <c r="KLY25" s="73"/>
      <c r="KMH25" s="73"/>
      <c r="KMJ25" s="73"/>
      <c r="KMK25" s="73"/>
      <c r="KMM25" s="73"/>
      <c r="KMP25" s="73"/>
      <c r="KMS25" s="73"/>
      <c r="KMV25" s="73"/>
      <c r="KND25" s="73"/>
      <c r="KNF25" s="73"/>
      <c r="KNI25" s="73"/>
      <c r="KNL25" s="73"/>
      <c r="KNU25" s="73"/>
      <c r="KNX25" s="73"/>
      <c r="KOC25" s="73"/>
      <c r="KOY25" s="73"/>
      <c r="KOZ25" s="73"/>
      <c r="KPA25" s="73"/>
      <c r="KPB25" s="73"/>
      <c r="KPC25" s="73"/>
      <c r="KPD25" s="73"/>
      <c r="KPV25" s="73"/>
      <c r="KPW25" s="73"/>
      <c r="KPZ25" s="73"/>
      <c r="KQC25" s="73"/>
      <c r="KQE25" s="73"/>
      <c r="KQG25" s="73"/>
      <c r="KQJ25" s="73"/>
      <c r="KQM25" s="73"/>
      <c r="KQP25" s="73"/>
      <c r="KQS25" s="73"/>
      <c r="KQV25" s="73"/>
      <c r="KQY25" s="73"/>
      <c r="KRB25" s="73"/>
      <c r="KRE25" s="73"/>
      <c r="KRG25" s="73"/>
      <c r="KRT25" s="73"/>
      <c r="KRU25" s="73"/>
      <c r="KRV25" s="73"/>
      <c r="KRW25" s="73"/>
      <c r="KRX25" s="73"/>
      <c r="KRY25" s="73"/>
      <c r="KRZ25" s="73"/>
      <c r="KSA25" s="73"/>
      <c r="KSB25" s="73"/>
      <c r="KSC25" s="73"/>
      <c r="KSD25" s="73"/>
      <c r="KSE25" s="73"/>
      <c r="KSF25" s="73"/>
      <c r="KSG25" s="73"/>
      <c r="KSH25" s="73"/>
      <c r="KSI25" s="73"/>
      <c r="KSJ25" s="73"/>
      <c r="KSK25" s="73"/>
      <c r="KSL25" s="73"/>
      <c r="KSM25" s="73"/>
      <c r="KSN25" s="73"/>
      <c r="KSO25" s="73"/>
      <c r="KSP25" s="73"/>
      <c r="KSQ25" s="73"/>
      <c r="KSR25" s="73"/>
      <c r="KSS25" s="73"/>
      <c r="KSU25" s="73"/>
      <c r="KSV25" s="73"/>
      <c r="KSW25" s="73"/>
      <c r="KSX25" s="73"/>
      <c r="KSY25" s="73"/>
      <c r="KSZ25" s="73"/>
      <c r="KTA25" s="73"/>
      <c r="KTB25" s="73"/>
      <c r="KTC25" s="73"/>
      <c r="KTD25" s="73"/>
      <c r="KTE25" s="73"/>
      <c r="KTF25" s="73"/>
      <c r="KTG25" s="73"/>
      <c r="KTJ25" s="73"/>
      <c r="KTM25" s="73"/>
      <c r="KTP25" s="73"/>
      <c r="KTS25" s="73"/>
      <c r="KTV25" s="73"/>
      <c r="KUH25" s="73"/>
      <c r="KUK25" s="73"/>
      <c r="KUN25" s="73"/>
      <c r="KUQ25" s="73"/>
      <c r="KUZ25" s="73"/>
      <c r="KVF25" s="73"/>
      <c r="KVI25" s="73"/>
      <c r="KVL25" s="73"/>
      <c r="KVO25" s="73"/>
      <c r="KVU25" s="73"/>
      <c r="KWD25" s="73"/>
      <c r="KWF25" s="73"/>
      <c r="KWG25" s="73"/>
      <c r="KWI25" s="73"/>
      <c r="KWL25" s="73"/>
      <c r="KWO25" s="73"/>
      <c r="KWR25" s="73"/>
      <c r="KWZ25" s="73"/>
      <c r="KXB25" s="73"/>
      <c r="KXE25" s="73"/>
      <c r="KXH25" s="73"/>
      <c r="KXQ25" s="73"/>
      <c r="KXT25" s="73"/>
      <c r="KXY25" s="73"/>
      <c r="KYU25" s="73"/>
      <c r="KYV25" s="73"/>
      <c r="KYW25" s="73"/>
      <c r="KYX25" s="73"/>
      <c r="KYY25" s="73"/>
      <c r="KYZ25" s="73"/>
      <c r="KZR25" s="73"/>
      <c r="KZS25" s="73"/>
      <c r="KZV25" s="73"/>
      <c r="KZY25" s="73"/>
      <c r="LAA25" s="73"/>
      <c r="LAC25" s="73"/>
      <c r="LAF25" s="73"/>
      <c r="LAI25" s="73"/>
      <c r="LAL25" s="73"/>
      <c r="LAO25" s="73"/>
      <c r="LAR25" s="73"/>
      <c r="LAU25" s="73"/>
      <c r="LAX25" s="73"/>
      <c r="LBA25" s="73"/>
      <c r="LBC25" s="73"/>
      <c r="LBP25" s="73"/>
      <c r="LBQ25" s="73"/>
      <c r="LBR25" s="73"/>
      <c r="LBS25" s="73"/>
      <c r="LBT25" s="73"/>
      <c r="LBU25" s="73"/>
      <c r="LBV25" s="73"/>
      <c r="LBW25" s="73"/>
      <c r="LBX25" s="73"/>
      <c r="LBY25" s="73"/>
      <c r="LBZ25" s="73"/>
      <c r="LCA25" s="73"/>
      <c r="LCB25" s="73"/>
      <c r="LCC25" s="73"/>
      <c r="LCD25" s="73"/>
      <c r="LCE25" s="73"/>
      <c r="LCF25" s="73"/>
      <c r="LCG25" s="73"/>
      <c r="LCH25" s="73"/>
      <c r="LCI25" s="73"/>
      <c r="LCJ25" s="73"/>
      <c r="LCK25" s="73"/>
      <c r="LCL25" s="73"/>
      <c r="LCM25" s="73"/>
      <c r="LCN25" s="73"/>
      <c r="LCO25" s="73"/>
      <c r="LCQ25" s="73"/>
      <c r="LCR25" s="73"/>
      <c r="LCS25" s="73"/>
      <c r="LCT25" s="73"/>
      <c r="LCU25" s="73"/>
      <c r="LCV25" s="73"/>
      <c r="LCW25" s="73"/>
      <c r="LCX25" s="73"/>
      <c r="LCY25" s="73"/>
      <c r="LCZ25" s="73"/>
      <c r="LDA25" s="73"/>
      <c r="LDB25" s="73"/>
      <c r="LDC25" s="73"/>
      <c r="LDF25" s="73"/>
      <c r="LDI25" s="73"/>
      <c r="LDL25" s="73"/>
      <c r="LDO25" s="73"/>
      <c r="LDR25" s="73"/>
      <c r="LED25" s="73"/>
      <c r="LEG25" s="73"/>
      <c r="LEJ25" s="73"/>
      <c r="LEM25" s="73"/>
      <c r="LEV25" s="73"/>
      <c r="LFB25" s="73"/>
      <c r="LFE25" s="73"/>
      <c r="LFH25" s="73"/>
      <c r="LFK25" s="73"/>
      <c r="LFQ25" s="73"/>
      <c r="LFZ25" s="73"/>
      <c r="LGB25" s="73"/>
      <c r="LGC25" s="73"/>
      <c r="LGE25" s="73"/>
      <c r="LGH25" s="73"/>
      <c r="LGK25" s="73"/>
      <c r="LGN25" s="73"/>
      <c r="LGV25" s="73"/>
      <c r="LGX25" s="73"/>
      <c r="LHA25" s="73"/>
      <c r="LHD25" s="73"/>
      <c r="LHM25" s="73"/>
      <c r="LHP25" s="73"/>
      <c r="LHU25" s="73"/>
      <c r="LIQ25" s="73"/>
      <c r="LIR25" s="73"/>
      <c r="LIS25" s="73"/>
      <c r="LIT25" s="73"/>
      <c r="LIU25" s="73"/>
      <c r="LIV25" s="73"/>
      <c r="LJN25" s="73"/>
      <c r="LJO25" s="73"/>
      <c r="LJR25" s="73"/>
      <c r="LJU25" s="73"/>
      <c r="LJW25" s="73"/>
      <c r="LJY25" s="73"/>
      <c r="LKB25" s="73"/>
      <c r="LKE25" s="73"/>
      <c r="LKH25" s="73"/>
      <c r="LKK25" s="73"/>
      <c r="LKN25" s="73"/>
      <c r="LKQ25" s="73"/>
      <c r="LKT25" s="73"/>
      <c r="LKW25" s="73"/>
      <c r="LKY25" s="73"/>
      <c r="LLL25" s="73"/>
      <c r="LLM25" s="73"/>
      <c r="LLN25" s="73"/>
      <c r="LLO25" s="73"/>
      <c r="LLP25" s="73"/>
      <c r="LLQ25" s="73"/>
      <c r="LLR25" s="73"/>
      <c r="LLS25" s="73"/>
      <c r="LLT25" s="73"/>
      <c r="LLU25" s="73"/>
      <c r="LLV25" s="73"/>
      <c r="LLW25" s="73"/>
      <c r="LLX25" s="73"/>
      <c r="LLY25" s="73"/>
      <c r="LLZ25" s="73"/>
      <c r="LMA25" s="73"/>
      <c r="LMB25" s="73"/>
      <c r="LMC25" s="73"/>
      <c r="LMD25" s="73"/>
      <c r="LME25" s="73"/>
      <c r="LMF25" s="73"/>
      <c r="LMG25" s="73"/>
      <c r="LMH25" s="73"/>
      <c r="LMI25" s="73"/>
      <c r="LMJ25" s="73"/>
      <c r="LMK25" s="73"/>
      <c r="LMM25" s="73"/>
      <c r="LMN25" s="73"/>
      <c r="LMO25" s="73"/>
      <c r="LMP25" s="73"/>
      <c r="LMQ25" s="73"/>
      <c r="LMR25" s="73"/>
      <c r="LMS25" s="73"/>
      <c r="LMT25" s="73"/>
      <c r="LMU25" s="73"/>
      <c r="LMV25" s="73"/>
      <c r="LMW25" s="73"/>
      <c r="LMX25" s="73"/>
      <c r="LMY25" s="73"/>
      <c r="LNB25" s="73"/>
      <c r="LNE25" s="73"/>
      <c r="LNH25" s="73"/>
      <c r="LNK25" s="73"/>
      <c r="LNN25" s="73"/>
      <c r="LNZ25" s="73"/>
      <c r="LOC25" s="73"/>
      <c r="LOF25" s="73"/>
      <c r="LOI25" s="73"/>
      <c r="LOR25" s="73"/>
      <c r="LOX25" s="73"/>
      <c r="LPA25" s="73"/>
      <c r="LPD25" s="73"/>
      <c r="LPG25" s="73"/>
      <c r="LPM25" s="73"/>
      <c r="LPV25" s="73"/>
      <c r="LPX25" s="73"/>
      <c r="LPY25" s="73"/>
      <c r="LQA25" s="73"/>
      <c r="LQD25" s="73"/>
      <c r="LQG25" s="73"/>
      <c r="LQJ25" s="73"/>
      <c r="LQR25" s="73"/>
      <c r="LQT25" s="73"/>
      <c r="LQW25" s="73"/>
      <c r="LQZ25" s="73"/>
      <c r="LRI25" s="73"/>
      <c r="LRL25" s="73"/>
      <c r="LRQ25" s="73"/>
      <c r="LSM25" s="73"/>
      <c r="LSN25" s="73"/>
      <c r="LSO25" s="73"/>
      <c r="LSP25" s="73"/>
      <c r="LSQ25" s="73"/>
      <c r="LSR25" s="73"/>
      <c r="LTJ25" s="73"/>
      <c r="LTK25" s="73"/>
      <c r="LTN25" s="73"/>
      <c r="LTQ25" s="73"/>
      <c r="LTS25" s="73"/>
      <c r="LTU25" s="73"/>
      <c r="LTX25" s="73"/>
      <c r="LUA25" s="73"/>
      <c r="LUD25" s="73"/>
      <c r="LUG25" s="73"/>
      <c r="LUJ25" s="73"/>
      <c r="LUM25" s="73"/>
      <c r="LUP25" s="73"/>
      <c r="LUS25" s="73"/>
      <c r="LUU25" s="73"/>
      <c r="LVH25" s="73"/>
      <c r="LVI25" s="73"/>
      <c r="LVJ25" s="73"/>
      <c r="LVK25" s="73"/>
      <c r="LVL25" s="73"/>
      <c r="LVM25" s="73"/>
      <c r="LVN25" s="73"/>
      <c r="LVO25" s="73"/>
      <c r="LVP25" s="73"/>
      <c r="LVQ25" s="73"/>
      <c r="LVR25" s="73"/>
      <c r="LVS25" s="73"/>
      <c r="LVT25" s="73"/>
      <c r="LVU25" s="73"/>
      <c r="LVV25" s="73"/>
      <c r="LVW25" s="73"/>
      <c r="LVX25" s="73"/>
      <c r="LVY25" s="73"/>
      <c r="LVZ25" s="73"/>
      <c r="LWA25" s="73"/>
      <c r="LWB25" s="73"/>
      <c r="LWC25" s="73"/>
      <c r="LWD25" s="73"/>
      <c r="LWE25" s="73"/>
      <c r="LWF25" s="73"/>
      <c r="LWG25" s="73"/>
      <c r="LWI25" s="73"/>
      <c r="LWJ25" s="73"/>
      <c r="LWK25" s="73"/>
      <c r="LWL25" s="73"/>
      <c r="LWM25" s="73"/>
      <c r="LWN25" s="73"/>
      <c r="LWO25" s="73"/>
      <c r="LWP25" s="73"/>
      <c r="LWQ25" s="73"/>
      <c r="LWR25" s="73"/>
      <c r="LWS25" s="73"/>
      <c r="LWT25" s="73"/>
      <c r="LWU25" s="73"/>
      <c r="LWX25" s="73"/>
      <c r="LXA25" s="73"/>
      <c r="LXD25" s="73"/>
      <c r="LXG25" s="73"/>
      <c r="LXJ25" s="73"/>
      <c r="LXV25" s="73"/>
      <c r="LXY25" s="73"/>
      <c r="LYB25" s="73"/>
      <c r="LYE25" s="73"/>
      <c r="LYN25" s="73"/>
      <c r="LYT25" s="73"/>
      <c r="LYW25" s="73"/>
      <c r="LYZ25" s="73"/>
      <c r="LZC25" s="73"/>
      <c r="LZI25" s="73"/>
      <c r="LZR25" s="73"/>
      <c r="LZT25" s="73"/>
      <c r="LZU25" s="73"/>
      <c r="LZW25" s="73"/>
      <c r="LZZ25" s="73"/>
      <c r="MAC25" s="73"/>
      <c r="MAF25" s="73"/>
      <c r="MAN25" s="73"/>
      <c r="MAP25" s="73"/>
      <c r="MAS25" s="73"/>
      <c r="MAV25" s="73"/>
      <c r="MBE25" s="73"/>
      <c r="MBH25" s="73"/>
      <c r="MBM25" s="73"/>
      <c r="MCI25" s="73"/>
      <c r="MCJ25" s="73"/>
      <c r="MCK25" s="73"/>
      <c r="MCL25" s="73"/>
      <c r="MCM25" s="73"/>
      <c r="MCN25" s="73"/>
      <c r="MDF25" s="73"/>
      <c r="MDG25" s="73"/>
      <c r="MDJ25" s="73"/>
      <c r="MDM25" s="73"/>
      <c r="MDO25" s="73"/>
      <c r="MDQ25" s="73"/>
      <c r="MDT25" s="73"/>
      <c r="MDW25" s="73"/>
      <c r="MDZ25" s="73"/>
      <c r="MEC25" s="73"/>
      <c r="MEF25" s="73"/>
      <c r="MEI25" s="73"/>
      <c r="MEL25" s="73"/>
      <c r="MEO25" s="73"/>
      <c r="MEQ25" s="73"/>
      <c r="MFD25" s="73"/>
      <c r="MFE25" s="73"/>
      <c r="MFF25" s="73"/>
      <c r="MFG25" s="73"/>
      <c r="MFH25" s="73"/>
      <c r="MFI25" s="73"/>
      <c r="MFJ25" s="73"/>
      <c r="MFK25" s="73"/>
      <c r="MFL25" s="73"/>
      <c r="MFM25" s="73"/>
      <c r="MFN25" s="73"/>
      <c r="MFO25" s="73"/>
      <c r="MFP25" s="73"/>
      <c r="MFQ25" s="73"/>
      <c r="MFR25" s="73"/>
      <c r="MFS25" s="73"/>
      <c r="MFT25" s="73"/>
      <c r="MFU25" s="73"/>
      <c r="MFV25" s="73"/>
      <c r="MFW25" s="73"/>
      <c r="MFX25" s="73"/>
      <c r="MFY25" s="73"/>
      <c r="MFZ25" s="73"/>
      <c r="MGA25" s="73"/>
      <c r="MGB25" s="73"/>
      <c r="MGC25" s="73"/>
      <c r="MGE25" s="73"/>
      <c r="MGF25" s="73"/>
      <c r="MGG25" s="73"/>
      <c r="MGH25" s="73"/>
      <c r="MGI25" s="73"/>
      <c r="MGJ25" s="73"/>
      <c r="MGK25" s="73"/>
      <c r="MGL25" s="73"/>
      <c r="MGM25" s="73"/>
      <c r="MGN25" s="73"/>
      <c r="MGO25" s="73"/>
      <c r="MGP25" s="73"/>
      <c r="MGQ25" s="73"/>
      <c r="MGT25" s="73"/>
      <c r="MGW25" s="73"/>
      <c r="MGZ25" s="73"/>
      <c r="MHC25" s="73"/>
      <c r="MHF25" s="73"/>
      <c r="MHR25" s="73"/>
      <c r="MHU25" s="73"/>
      <c r="MHX25" s="73"/>
      <c r="MIA25" s="73"/>
      <c r="MIJ25" s="73"/>
      <c r="MIP25" s="73"/>
      <c r="MIS25" s="73"/>
      <c r="MIV25" s="73"/>
      <c r="MIY25" s="73"/>
      <c r="MJE25" s="73"/>
      <c r="MJN25" s="73"/>
      <c r="MJP25" s="73"/>
      <c r="MJQ25" s="73"/>
      <c r="MJS25" s="73"/>
      <c r="MJV25" s="73"/>
      <c r="MJY25" s="73"/>
      <c r="MKB25" s="73"/>
      <c r="MKJ25" s="73"/>
      <c r="MKL25" s="73"/>
      <c r="MKO25" s="73"/>
      <c r="MKR25" s="73"/>
      <c r="MLA25" s="73"/>
      <c r="MLD25" s="73"/>
      <c r="MLI25" s="73"/>
      <c r="MME25" s="73"/>
      <c r="MMF25" s="73"/>
      <c r="MMG25" s="73"/>
      <c r="MMH25" s="73"/>
      <c r="MMI25" s="73"/>
      <c r="MMJ25" s="73"/>
      <c r="MNB25" s="73"/>
      <c r="MNC25" s="73"/>
      <c r="MNF25" s="73"/>
      <c r="MNI25" s="73"/>
      <c r="MNK25" s="73"/>
      <c r="MNM25" s="73"/>
      <c r="MNP25" s="73"/>
      <c r="MNS25" s="73"/>
      <c r="MNV25" s="73"/>
      <c r="MNY25" s="73"/>
      <c r="MOB25" s="73"/>
      <c r="MOE25" s="73"/>
      <c r="MOH25" s="73"/>
      <c r="MOK25" s="73"/>
      <c r="MOM25" s="73"/>
      <c r="MOZ25" s="73"/>
      <c r="MPA25" s="73"/>
      <c r="MPB25" s="73"/>
      <c r="MPC25" s="73"/>
      <c r="MPD25" s="73"/>
      <c r="MPE25" s="73"/>
      <c r="MPF25" s="73"/>
      <c r="MPG25" s="73"/>
      <c r="MPH25" s="73"/>
      <c r="MPI25" s="73"/>
      <c r="MPJ25" s="73"/>
      <c r="MPK25" s="73"/>
      <c r="MPL25" s="73"/>
      <c r="MPM25" s="73"/>
      <c r="MPN25" s="73"/>
      <c r="MPO25" s="73"/>
      <c r="MPP25" s="73"/>
      <c r="MPQ25" s="73"/>
      <c r="MPR25" s="73"/>
      <c r="MPS25" s="73"/>
      <c r="MPT25" s="73"/>
      <c r="MPU25" s="73"/>
      <c r="MPV25" s="73"/>
      <c r="MPW25" s="73"/>
      <c r="MPX25" s="73"/>
      <c r="MPY25" s="73"/>
      <c r="MQA25" s="73"/>
      <c r="MQB25" s="73"/>
      <c r="MQC25" s="73"/>
      <c r="MQD25" s="73"/>
      <c r="MQE25" s="73"/>
      <c r="MQF25" s="73"/>
      <c r="MQG25" s="73"/>
      <c r="MQH25" s="73"/>
      <c r="MQI25" s="73"/>
      <c r="MQJ25" s="73"/>
      <c r="MQK25" s="73"/>
      <c r="MQL25" s="73"/>
      <c r="MQM25" s="73"/>
      <c r="MQP25" s="73"/>
      <c r="MQS25" s="73"/>
      <c r="MQV25" s="73"/>
      <c r="MQY25" s="73"/>
      <c r="MRB25" s="73"/>
      <c r="MRN25" s="73"/>
      <c r="MRQ25" s="73"/>
      <c r="MRT25" s="73"/>
      <c r="MRW25" s="73"/>
      <c r="MSF25" s="73"/>
      <c r="MSL25" s="73"/>
      <c r="MSO25" s="73"/>
      <c r="MSR25" s="73"/>
      <c r="MSU25" s="73"/>
      <c r="MTA25" s="73"/>
      <c r="MTJ25" s="73"/>
      <c r="MTL25" s="73"/>
      <c r="MTM25" s="73"/>
      <c r="MTO25" s="73"/>
      <c r="MTR25" s="73"/>
      <c r="MTU25" s="73"/>
      <c r="MTX25" s="73"/>
      <c r="MUF25" s="73"/>
      <c r="MUH25" s="73"/>
      <c r="MUK25" s="73"/>
      <c r="MUN25" s="73"/>
      <c r="MUW25" s="73"/>
      <c r="MUZ25" s="73"/>
      <c r="MVE25" s="73"/>
      <c r="MWA25" s="73"/>
      <c r="MWB25" s="73"/>
      <c r="MWC25" s="73"/>
      <c r="MWD25" s="73"/>
      <c r="MWE25" s="73"/>
      <c r="MWF25" s="73"/>
      <c r="MWX25" s="73"/>
      <c r="MWY25" s="73"/>
      <c r="MXB25" s="73"/>
      <c r="MXE25" s="73"/>
      <c r="MXG25" s="73"/>
      <c r="MXI25" s="73"/>
      <c r="MXL25" s="73"/>
      <c r="MXO25" s="73"/>
      <c r="MXR25" s="73"/>
      <c r="MXU25" s="73"/>
      <c r="MXX25" s="73"/>
      <c r="MYA25" s="73"/>
      <c r="MYD25" s="73"/>
      <c r="MYG25" s="73"/>
      <c r="MYI25" s="73"/>
      <c r="MYV25" s="73"/>
      <c r="MYW25" s="73"/>
      <c r="MYX25" s="73"/>
      <c r="MYY25" s="73"/>
      <c r="MYZ25" s="73"/>
      <c r="MZA25" s="73"/>
      <c r="MZB25" s="73"/>
      <c r="MZC25" s="73"/>
      <c r="MZD25" s="73"/>
      <c r="MZE25" s="73"/>
      <c r="MZF25" s="73"/>
      <c r="MZG25" s="73"/>
      <c r="MZH25" s="73"/>
      <c r="MZI25" s="73"/>
      <c r="MZJ25" s="73"/>
      <c r="MZK25" s="73"/>
      <c r="MZL25" s="73"/>
      <c r="MZM25" s="73"/>
      <c r="MZN25" s="73"/>
      <c r="MZO25" s="73"/>
      <c r="MZP25" s="73"/>
      <c r="MZQ25" s="73"/>
      <c r="MZR25" s="73"/>
      <c r="MZS25" s="73"/>
      <c r="MZT25" s="73"/>
      <c r="MZU25" s="73"/>
      <c r="MZW25" s="73"/>
      <c r="MZX25" s="73"/>
      <c r="MZY25" s="73"/>
      <c r="MZZ25" s="73"/>
      <c r="NAA25" s="73"/>
      <c r="NAB25" s="73"/>
      <c r="NAC25" s="73"/>
      <c r="NAD25" s="73"/>
      <c r="NAE25" s="73"/>
      <c r="NAF25" s="73"/>
      <c r="NAG25" s="73"/>
      <c r="NAH25" s="73"/>
      <c r="NAI25" s="73"/>
      <c r="NAL25" s="73"/>
      <c r="NAO25" s="73"/>
      <c r="NAR25" s="73"/>
      <c r="NAU25" s="73"/>
      <c r="NAX25" s="73"/>
      <c r="NBJ25" s="73"/>
      <c r="NBM25" s="73"/>
      <c r="NBP25" s="73"/>
      <c r="NBS25" s="73"/>
      <c r="NCB25" s="73"/>
      <c r="NCH25" s="73"/>
      <c r="NCK25" s="73"/>
      <c r="NCN25" s="73"/>
      <c r="NCQ25" s="73"/>
      <c r="NCW25" s="73"/>
      <c r="NDF25" s="73"/>
      <c r="NDH25" s="73"/>
      <c r="NDI25" s="73"/>
      <c r="NDK25" s="73"/>
      <c r="NDN25" s="73"/>
      <c r="NDQ25" s="73"/>
      <c r="NDT25" s="73"/>
      <c r="NEB25" s="73"/>
      <c r="NED25" s="73"/>
      <c r="NEG25" s="73"/>
      <c r="NEJ25" s="73"/>
      <c r="NES25" s="73"/>
      <c r="NEV25" s="73"/>
      <c r="NFA25" s="73"/>
      <c r="NFW25" s="73"/>
      <c r="NFX25" s="73"/>
      <c r="NFY25" s="73"/>
      <c r="NFZ25" s="73"/>
      <c r="NGA25" s="73"/>
      <c r="NGB25" s="73"/>
      <c r="NGT25" s="73"/>
      <c r="NGU25" s="73"/>
      <c r="NGX25" s="73"/>
      <c r="NHA25" s="73"/>
      <c r="NHC25" s="73"/>
      <c r="NHE25" s="73"/>
      <c r="NHH25" s="73"/>
      <c r="NHK25" s="73"/>
      <c r="NHN25" s="73"/>
      <c r="NHQ25" s="73"/>
      <c r="NHT25" s="73"/>
      <c r="NHW25" s="73"/>
      <c r="NHZ25" s="73"/>
      <c r="NIC25" s="73"/>
      <c r="NIE25" s="73"/>
      <c r="NIR25" s="73"/>
      <c r="NIS25" s="73"/>
      <c r="NIT25" s="73"/>
      <c r="NIU25" s="73"/>
      <c r="NIV25" s="73"/>
      <c r="NIW25" s="73"/>
      <c r="NIX25" s="73"/>
      <c r="NIY25" s="73"/>
      <c r="NIZ25" s="73"/>
      <c r="NJA25" s="73"/>
      <c r="NJB25" s="73"/>
      <c r="NJC25" s="73"/>
      <c r="NJD25" s="73"/>
      <c r="NJE25" s="73"/>
      <c r="NJF25" s="73"/>
      <c r="NJG25" s="73"/>
      <c r="NJH25" s="73"/>
      <c r="NJI25" s="73"/>
      <c r="NJJ25" s="73"/>
      <c r="NJK25" s="73"/>
      <c r="NJL25" s="73"/>
      <c r="NJM25" s="73"/>
      <c r="NJN25" s="73"/>
      <c r="NJO25" s="73"/>
      <c r="NJP25" s="73"/>
      <c r="NJQ25" s="73"/>
      <c r="NJS25" s="73"/>
      <c r="NJT25" s="73"/>
      <c r="NJU25" s="73"/>
      <c r="NJV25" s="73"/>
      <c r="NJW25" s="73"/>
      <c r="NJX25" s="73"/>
      <c r="NJY25" s="73"/>
      <c r="NJZ25" s="73"/>
      <c r="NKA25" s="73"/>
      <c r="NKB25" s="73"/>
      <c r="NKC25" s="73"/>
      <c r="NKD25" s="73"/>
      <c r="NKE25" s="73"/>
      <c r="NKH25" s="73"/>
      <c r="NKK25" s="73"/>
      <c r="NKN25" s="73"/>
      <c r="NKQ25" s="73"/>
      <c r="NKT25" s="73"/>
      <c r="NLF25" s="73"/>
      <c r="NLI25" s="73"/>
      <c r="NLL25" s="73"/>
      <c r="NLO25" s="73"/>
      <c r="NLX25" s="73"/>
      <c r="NMD25" s="73"/>
      <c r="NMG25" s="73"/>
      <c r="NMJ25" s="73"/>
      <c r="NMM25" s="73"/>
      <c r="NMS25" s="73"/>
      <c r="NNB25" s="73"/>
      <c r="NND25" s="73"/>
      <c r="NNE25" s="73"/>
      <c r="NNG25" s="73"/>
      <c r="NNJ25" s="73"/>
      <c r="NNM25" s="73"/>
      <c r="NNP25" s="73"/>
      <c r="NNX25" s="73"/>
      <c r="NNZ25" s="73"/>
      <c r="NOC25" s="73"/>
      <c r="NOF25" s="73"/>
      <c r="NOO25" s="73"/>
      <c r="NOR25" s="73"/>
      <c r="NOW25" s="73"/>
      <c r="NPS25" s="73"/>
      <c r="NPT25" s="73"/>
      <c r="NPU25" s="73"/>
      <c r="NPV25" s="73"/>
      <c r="NPW25" s="73"/>
      <c r="NPX25" s="73"/>
      <c r="NQP25" s="73"/>
      <c r="NQQ25" s="73"/>
      <c r="NQT25" s="73"/>
      <c r="NQW25" s="73"/>
      <c r="NQY25" s="73"/>
      <c r="NRA25" s="73"/>
      <c r="NRD25" s="73"/>
      <c r="NRG25" s="73"/>
      <c r="NRJ25" s="73"/>
      <c r="NRM25" s="73"/>
      <c r="NRP25" s="73"/>
      <c r="NRS25" s="73"/>
      <c r="NRV25" s="73"/>
      <c r="NRY25" s="73"/>
      <c r="NSA25" s="73"/>
      <c r="NSN25" s="73"/>
      <c r="NSO25" s="73"/>
      <c r="NSP25" s="73"/>
      <c r="NSQ25" s="73"/>
      <c r="NSR25" s="73"/>
      <c r="NSS25" s="73"/>
      <c r="NST25" s="73"/>
      <c r="NSU25" s="73"/>
      <c r="NSV25" s="73"/>
      <c r="NSW25" s="73"/>
      <c r="NSX25" s="73"/>
      <c r="NSY25" s="73"/>
      <c r="NSZ25" s="73"/>
      <c r="NTA25" s="73"/>
      <c r="NTB25" s="73"/>
      <c r="NTC25" s="73"/>
      <c r="NTD25" s="73"/>
      <c r="NTE25" s="73"/>
      <c r="NTF25" s="73"/>
      <c r="NTG25" s="73"/>
      <c r="NTH25" s="73"/>
      <c r="NTI25" s="73"/>
      <c r="NTJ25" s="73"/>
      <c r="NTK25" s="73"/>
      <c r="NTL25" s="73"/>
      <c r="NTM25" s="73"/>
      <c r="NTO25" s="73"/>
      <c r="NTP25" s="73"/>
      <c r="NTQ25" s="73"/>
      <c r="NTR25" s="73"/>
      <c r="NTS25" s="73"/>
      <c r="NTT25" s="73"/>
      <c r="NTU25" s="73"/>
      <c r="NTV25" s="73"/>
      <c r="NTW25" s="73"/>
      <c r="NTX25" s="73"/>
      <c r="NTY25" s="73"/>
      <c r="NTZ25" s="73"/>
      <c r="NUA25" s="73"/>
      <c r="NUD25" s="73"/>
      <c r="NUG25" s="73"/>
      <c r="NUJ25" s="73"/>
      <c r="NUM25" s="73"/>
      <c r="NUP25" s="73"/>
      <c r="NVB25" s="73"/>
      <c r="NVE25" s="73"/>
      <c r="NVH25" s="73"/>
      <c r="NVK25" s="73"/>
      <c r="NVT25" s="73"/>
      <c r="NVZ25" s="73"/>
      <c r="NWC25" s="73"/>
      <c r="NWF25" s="73"/>
      <c r="NWI25" s="73"/>
      <c r="NWO25" s="73"/>
      <c r="NWX25" s="73"/>
      <c r="NWZ25" s="73"/>
      <c r="NXA25" s="73"/>
      <c r="NXC25" s="73"/>
      <c r="NXF25" s="73"/>
      <c r="NXI25" s="73"/>
      <c r="NXL25" s="73"/>
      <c r="NXT25" s="73"/>
      <c r="NXV25" s="73"/>
      <c r="NXY25" s="73"/>
      <c r="NYB25" s="73"/>
      <c r="NYK25" s="73"/>
      <c r="NYN25" s="73"/>
      <c r="NYS25" s="73"/>
      <c r="NZO25" s="73"/>
      <c r="NZP25" s="73"/>
      <c r="NZQ25" s="73"/>
      <c r="NZR25" s="73"/>
      <c r="NZS25" s="73"/>
      <c r="NZT25" s="73"/>
      <c r="OAL25" s="73"/>
      <c r="OAM25" s="73"/>
      <c r="OAP25" s="73"/>
      <c r="OAS25" s="73"/>
      <c r="OAU25" s="73"/>
      <c r="OAW25" s="73"/>
      <c r="OAZ25" s="73"/>
      <c r="OBC25" s="73"/>
      <c r="OBF25" s="73"/>
      <c r="OBI25" s="73"/>
      <c r="OBL25" s="73"/>
      <c r="OBO25" s="73"/>
      <c r="OBR25" s="73"/>
      <c r="OBU25" s="73"/>
      <c r="OBW25" s="73"/>
      <c r="OCJ25" s="73"/>
      <c r="OCK25" s="73"/>
      <c r="OCL25" s="73"/>
      <c r="OCM25" s="73"/>
      <c r="OCN25" s="73"/>
      <c r="OCO25" s="73"/>
      <c r="OCP25" s="73"/>
      <c r="OCQ25" s="73"/>
      <c r="OCR25" s="73"/>
      <c r="OCS25" s="73"/>
      <c r="OCT25" s="73"/>
      <c r="OCU25" s="73"/>
      <c r="OCV25" s="73"/>
      <c r="OCW25" s="73"/>
      <c r="OCX25" s="73"/>
      <c r="OCY25" s="73"/>
      <c r="OCZ25" s="73"/>
      <c r="ODA25" s="73"/>
      <c r="ODB25" s="73"/>
      <c r="ODC25" s="73"/>
      <c r="ODD25" s="73"/>
      <c r="ODE25" s="73"/>
      <c r="ODF25" s="73"/>
      <c r="ODG25" s="73"/>
      <c r="ODH25" s="73"/>
      <c r="ODI25" s="73"/>
      <c r="ODK25" s="73"/>
      <c r="ODL25" s="73"/>
      <c r="ODM25" s="73"/>
      <c r="ODN25" s="73"/>
      <c r="ODO25" s="73"/>
      <c r="ODP25" s="73"/>
      <c r="ODQ25" s="73"/>
      <c r="ODR25" s="73"/>
      <c r="ODS25" s="73"/>
      <c r="ODT25" s="73"/>
      <c r="ODU25" s="73"/>
      <c r="ODV25" s="73"/>
      <c r="ODW25" s="73"/>
      <c r="ODZ25" s="73"/>
      <c r="OEC25" s="73"/>
      <c r="OEF25" s="73"/>
      <c r="OEI25" s="73"/>
      <c r="OEL25" s="73"/>
      <c r="OEX25" s="73"/>
      <c r="OFA25" s="73"/>
      <c r="OFD25" s="73"/>
      <c r="OFG25" s="73"/>
      <c r="OFP25" s="73"/>
      <c r="OFV25" s="73"/>
      <c r="OFY25" s="73"/>
      <c r="OGB25" s="73"/>
      <c r="OGE25" s="73"/>
      <c r="OGK25" s="73"/>
      <c r="OGT25" s="73"/>
      <c r="OGV25" s="73"/>
      <c r="OGW25" s="73"/>
      <c r="OGY25" s="73"/>
      <c r="OHB25" s="73"/>
      <c r="OHE25" s="73"/>
      <c r="OHH25" s="73"/>
      <c r="OHP25" s="73"/>
      <c r="OHR25" s="73"/>
      <c r="OHU25" s="73"/>
      <c r="OHX25" s="73"/>
      <c r="OIG25" s="73"/>
      <c r="OIJ25" s="73"/>
      <c r="OIO25" s="73"/>
      <c r="OJK25" s="73"/>
      <c r="OJL25" s="73"/>
      <c r="OJM25" s="73"/>
      <c r="OJN25" s="73"/>
      <c r="OJO25" s="73"/>
      <c r="OJP25" s="73"/>
      <c r="OKH25" s="73"/>
      <c r="OKI25" s="73"/>
      <c r="OKL25" s="73"/>
      <c r="OKO25" s="73"/>
      <c r="OKQ25" s="73"/>
      <c r="OKS25" s="73"/>
      <c r="OKV25" s="73"/>
      <c r="OKY25" s="73"/>
      <c r="OLB25" s="73"/>
      <c r="OLE25" s="73"/>
      <c r="OLH25" s="73"/>
      <c r="OLK25" s="73"/>
      <c r="OLN25" s="73"/>
      <c r="OLQ25" s="73"/>
      <c r="OLS25" s="73"/>
      <c r="OMF25" s="73"/>
      <c r="OMG25" s="73"/>
      <c r="OMH25" s="73"/>
      <c r="OMI25" s="73"/>
      <c r="OMJ25" s="73"/>
      <c r="OMK25" s="73"/>
      <c r="OML25" s="73"/>
      <c r="OMM25" s="73"/>
      <c r="OMN25" s="73"/>
      <c r="OMO25" s="73"/>
      <c r="OMP25" s="73"/>
      <c r="OMQ25" s="73"/>
      <c r="OMR25" s="73"/>
      <c r="OMS25" s="73"/>
      <c r="OMT25" s="73"/>
      <c r="OMU25" s="73"/>
      <c r="OMV25" s="73"/>
      <c r="OMW25" s="73"/>
      <c r="OMX25" s="73"/>
      <c r="OMY25" s="73"/>
      <c r="OMZ25" s="73"/>
      <c r="ONA25" s="73"/>
      <c r="ONB25" s="73"/>
      <c r="ONC25" s="73"/>
      <c r="OND25" s="73"/>
      <c r="ONE25" s="73"/>
      <c r="ONG25" s="73"/>
      <c r="ONH25" s="73"/>
      <c r="ONI25" s="73"/>
      <c r="ONJ25" s="73"/>
      <c r="ONK25" s="73"/>
      <c r="ONL25" s="73"/>
      <c r="ONM25" s="73"/>
      <c r="ONN25" s="73"/>
      <c r="ONO25" s="73"/>
      <c r="ONP25" s="73"/>
      <c r="ONQ25" s="73"/>
      <c r="ONR25" s="73"/>
      <c r="ONS25" s="73"/>
      <c r="ONV25" s="73"/>
      <c r="ONY25" s="73"/>
      <c r="OOB25" s="73"/>
      <c r="OOE25" s="73"/>
      <c r="OOH25" s="73"/>
      <c r="OOT25" s="73"/>
      <c r="OOW25" s="73"/>
      <c r="OOZ25" s="73"/>
      <c r="OPC25" s="73"/>
      <c r="OPL25" s="73"/>
      <c r="OPR25" s="73"/>
      <c r="OPU25" s="73"/>
      <c r="OPX25" s="73"/>
      <c r="OQA25" s="73"/>
      <c r="OQG25" s="73"/>
      <c r="OQP25" s="73"/>
      <c r="OQR25" s="73"/>
      <c r="OQS25" s="73"/>
      <c r="OQU25" s="73"/>
      <c r="OQX25" s="73"/>
      <c r="ORA25" s="73"/>
      <c r="ORD25" s="73"/>
      <c r="ORL25" s="73"/>
      <c r="ORN25" s="73"/>
      <c r="ORQ25" s="73"/>
      <c r="ORT25" s="73"/>
      <c r="OSC25" s="73"/>
      <c r="OSF25" s="73"/>
      <c r="OSK25" s="73"/>
      <c r="OTG25" s="73"/>
      <c r="OTH25" s="73"/>
      <c r="OTI25" s="73"/>
      <c r="OTJ25" s="73"/>
      <c r="OTK25" s="73"/>
      <c r="OTL25" s="73"/>
      <c r="OUD25" s="73"/>
      <c r="OUE25" s="73"/>
      <c r="OUH25" s="73"/>
      <c r="OUK25" s="73"/>
      <c r="OUM25" s="73"/>
      <c r="OUO25" s="73"/>
      <c r="OUR25" s="73"/>
      <c r="OUU25" s="73"/>
      <c r="OUX25" s="73"/>
      <c r="OVA25" s="73"/>
      <c r="OVD25" s="73"/>
      <c r="OVG25" s="73"/>
      <c r="OVJ25" s="73"/>
      <c r="OVM25" s="73"/>
      <c r="OVO25" s="73"/>
      <c r="OWB25" s="73"/>
      <c r="OWC25" s="73"/>
      <c r="OWD25" s="73"/>
      <c r="OWE25" s="73"/>
      <c r="OWF25" s="73"/>
      <c r="OWG25" s="73"/>
      <c r="OWH25" s="73"/>
      <c r="OWI25" s="73"/>
      <c r="OWJ25" s="73"/>
      <c r="OWK25" s="73"/>
      <c r="OWL25" s="73"/>
      <c r="OWM25" s="73"/>
      <c r="OWN25" s="73"/>
      <c r="OWO25" s="73"/>
      <c r="OWP25" s="73"/>
      <c r="OWQ25" s="73"/>
      <c r="OWR25" s="73"/>
      <c r="OWS25" s="73"/>
      <c r="OWT25" s="73"/>
      <c r="OWU25" s="73"/>
      <c r="OWV25" s="73"/>
      <c r="OWW25" s="73"/>
      <c r="OWX25" s="73"/>
      <c r="OWY25" s="73"/>
      <c r="OWZ25" s="73"/>
      <c r="OXA25" s="73"/>
      <c r="OXC25" s="73"/>
      <c r="OXD25" s="73"/>
      <c r="OXE25" s="73"/>
      <c r="OXF25" s="73"/>
      <c r="OXG25" s="73"/>
      <c r="OXH25" s="73"/>
      <c r="OXI25" s="73"/>
      <c r="OXJ25" s="73"/>
      <c r="OXK25" s="73"/>
      <c r="OXL25" s="73"/>
      <c r="OXM25" s="73"/>
      <c r="OXN25" s="73"/>
      <c r="OXO25" s="73"/>
      <c r="OXR25" s="73"/>
      <c r="OXU25" s="73"/>
      <c r="OXX25" s="73"/>
      <c r="OYA25" s="73"/>
      <c r="OYD25" s="73"/>
      <c r="OYP25" s="73"/>
      <c r="OYS25" s="73"/>
      <c r="OYV25" s="73"/>
      <c r="OYY25" s="73"/>
      <c r="OZH25" s="73"/>
      <c r="OZN25" s="73"/>
      <c r="OZQ25" s="73"/>
      <c r="OZT25" s="73"/>
      <c r="OZW25" s="73"/>
      <c r="PAC25" s="73"/>
      <c r="PAL25" s="73"/>
      <c r="PAN25" s="73"/>
      <c r="PAO25" s="73"/>
      <c r="PAQ25" s="73"/>
      <c r="PAT25" s="73"/>
      <c r="PAW25" s="73"/>
      <c r="PAZ25" s="73"/>
      <c r="PBH25" s="73"/>
      <c r="PBJ25" s="73"/>
      <c r="PBM25" s="73"/>
      <c r="PBP25" s="73"/>
      <c r="PBY25" s="73"/>
      <c r="PCB25" s="73"/>
      <c r="PCG25" s="73"/>
      <c r="PDC25" s="73"/>
      <c r="PDD25" s="73"/>
      <c r="PDE25" s="73"/>
      <c r="PDF25" s="73"/>
      <c r="PDG25" s="73"/>
      <c r="PDH25" s="73"/>
      <c r="PDZ25" s="73"/>
      <c r="PEA25" s="73"/>
      <c r="PED25" s="73"/>
      <c r="PEG25" s="73"/>
      <c r="PEI25" s="73"/>
      <c r="PEK25" s="73"/>
      <c r="PEN25" s="73"/>
      <c r="PEQ25" s="73"/>
      <c r="PET25" s="73"/>
      <c r="PEW25" s="73"/>
      <c r="PEZ25" s="73"/>
      <c r="PFC25" s="73"/>
      <c r="PFF25" s="73"/>
      <c r="PFI25" s="73"/>
      <c r="PFK25" s="73"/>
      <c r="PFX25" s="73"/>
      <c r="PFY25" s="73"/>
      <c r="PFZ25" s="73"/>
      <c r="PGA25" s="73"/>
      <c r="PGB25" s="73"/>
      <c r="PGC25" s="73"/>
      <c r="PGD25" s="73"/>
      <c r="PGE25" s="73"/>
      <c r="PGF25" s="73"/>
      <c r="PGG25" s="73"/>
      <c r="PGH25" s="73"/>
      <c r="PGI25" s="73"/>
      <c r="PGJ25" s="73"/>
      <c r="PGK25" s="73"/>
      <c r="PGL25" s="73"/>
      <c r="PGM25" s="73"/>
      <c r="PGN25" s="73"/>
      <c r="PGO25" s="73"/>
      <c r="PGP25" s="73"/>
      <c r="PGQ25" s="73"/>
      <c r="PGR25" s="73"/>
      <c r="PGS25" s="73"/>
      <c r="PGT25" s="73"/>
      <c r="PGU25" s="73"/>
      <c r="PGV25" s="73"/>
      <c r="PGW25" s="73"/>
      <c r="PGY25" s="73"/>
      <c r="PGZ25" s="73"/>
      <c r="PHA25" s="73"/>
      <c r="PHB25" s="73"/>
      <c r="PHC25" s="73"/>
      <c r="PHD25" s="73"/>
      <c r="PHE25" s="73"/>
      <c r="PHF25" s="73"/>
      <c r="PHG25" s="73"/>
      <c r="PHH25" s="73"/>
      <c r="PHI25" s="73"/>
      <c r="PHJ25" s="73"/>
      <c r="PHK25" s="73"/>
      <c r="PHN25" s="73"/>
      <c r="PHQ25" s="73"/>
      <c r="PHT25" s="73"/>
      <c r="PHW25" s="73"/>
      <c r="PHZ25" s="73"/>
      <c r="PIL25" s="73"/>
      <c r="PIO25" s="73"/>
      <c r="PIR25" s="73"/>
      <c r="PIU25" s="73"/>
      <c r="PJD25" s="73"/>
      <c r="PJJ25" s="73"/>
      <c r="PJM25" s="73"/>
      <c r="PJP25" s="73"/>
      <c r="PJS25" s="73"/>
      <c r="PJY25" s="73"/>
      <c r="PKH25" s="73"/>
      <c r="PKJ25" s="73"/>
      <c r="PKK25" s="73"/>
      <c r="PKM25" s="73"/>
      <c r="PKP25" s="73"/>
      <c r="PKS25" s="73"/>
      <c r="PKV25" s="73"/>
      <c r="PLD25" s="73"/>
      <c r="PLF25" s="73"/>
      <c r="PLI25" s="73"/>
      <c r="PLL25" s="73"/>
      <c r="PLU25" s="73"/>
      <c r="PLX25" s="73"/>
      <c r="PMC25" s="73"/>
      <c r="PMY25" s="73"/>
      <c r="PMZ25" s="73"/>
      <c r="PNA25" s="73"/>
      <c r="PNB25" s="73"/>
      <c r="PNC25" s="73"/>
      <c r="PND25" s="73"/>
      <c r="PNV25" s="73"/>
      <c r="PNW25" s="73"/>
      <c r="PNZ25" s="73"/>
      <c r="POC25" s="73"/>
      <c r="POE25" s="73"/>
      <c r="POG25" s="73"/>
      <c r="POJ25" s="73"/>
      <c r="POM25" s="73"/>
      <c r="POP25" s="73"/>
      <c r="POS25" s="73"/>
      <c r="POV25" s="73"/>
      <c r="POY25" s="73"/>
      <c r="PPB25" s="73"/>
      <c r="PPE25" s="73"/>
      <c r="PPG25" s="73"/>
      <c r="PPT25" s="73"/>
      <c r="PPU25" s="73"/>
      <c r="PPV25" s="73"/>
      <c r="PPW25" s="73"/>
      <c r="PPX25" s="73"/>
      <c r="PPY25" s="73"/>
      <c r="PPZ25" s="73"/>
      <c r="PQA25" s="73"/>
      <c r="PQB25" s="73"/>
      <c r="PQC25" s="73"/>
      <c r="PQD25" s="73"/>
      <c r="PQE25" s="73"/>
      <c r="PQF25" s="73"/>
      <c r="PQG25" s="73"/>
      <c r="PQH25" s="73"/>
      <c r="PQI25" s="73"/>
      <c r="PQJ25" s="73"/>
      <c r="PQK25" s="73"/>
      <c r="PQL25" s="73"/>
      <c r="PQM25" s="73"/>
      <c r="PQN25" s="73"/>
      <c r="PQO25" s="73"/>
      <c r="PQP25" s="73"/>
      <c r="PQQ25" s="73"/>
      <c r="PQR25" s="73"/>
      <c r="PQS25" s="73"/>
      <c r="PQU25" s="73"/>
      <c r="PQV25" s="73"/>
      <c r="PQW25" s="73"/>
      <c r="PQX25" s="73"/>
      <c r="PQY25" s="73"/>
      <c r="PQZ25" s="73"/>
      <c r="PRA25" s="73"/>
      <c r="PRB25" s="73"/>
      <c r="PRC25" s="73"/>
      <c r="PRD25" s="73"/>
      <c r="PRE25" s="73"/>
      <c r="PRF25" s="73"/>
      <c r="PRG25" s="73"/>
      <c r="PRJ25" s="73"/>
      <c r="PRM25" s="73"/>
      <c r="PRP25" s="73"/>
      <c r="PRS25" s="73"/>
      <c r="PRV25" s="73"/>
      <c r="PSH25" s="73"/>
      <c r="PSK25" s="73"/>
      <c r="PSN25" s="73"/>
      <c r="PSQ25" s="73"/>
      <c r="PSZ25" s="73"/>
      <c r="PTF25" s="73"/>
      <c r="PTI25" s="73"/>
      <c r="PTL25" s="73"/>
      <c r="PTO25" s="73"/>
      <c r="PTU25" s="73"/>
      <c r="PUD25" s="73"/>
      <c r="PUF25" s="73"/>
      <c r="PUG25" s="73"/>
      <c r="PUI25" s="73"/>
      <c r="PUL25" s="73"/>
      <c r="PUO25" s="73"/>
      <c r="PUR25" s="73"/>
      <c r="PUZ25" s="73"/>
      <c r="PVB25" s="73"/>
      <c r="PVE25" s="73"/>
      <c r="PVH25" s="73"/>
      <c r="PVQ25" s="73"/>
      <c r="PVT25" s="73"/>
      <c r="PVY25" s="73"/>
      <c r="PWU25" s="73"/>
      <c r="PWV25" s="73"/>
      <c r="PWW25" s="73"/>
      <c r="PWX25" s="73"/>
      <c r="PWY25" s="73"/>
      <c r="PWZ25" s="73"/>
      <c r="PXR25" s="73"/>
      <c r="PXS25" s="73"/>
      <c r="PXV25" s="73"/>
      <c r="PXY25" s="73"/>
      <c r="PYA25" s="73"/>
      <c r="PYC25" s="73"/>
      <c r="PYF25" s="73"/>
      <c r="PYI25" s="73"/>
      <c r="PYL25" s="73"/>
      <c r="PYO25" s="73"/>
      <c r="PYR25" s="73"/>
      <c r="PYU25" s="73"/>
      <c r="PYX25" s="73"/>
      <c r="PZA25" s="73"/>
      <c r="PZC25" s="73"/>
      <c r="PZP25" s="73"/>
      <c r="PZQ25" s="73"/>
      <c r="PZR25" s="73"/>
      <c r="PZS25" s="73"/>
      <c r="PZT25" s="73"/>
      <c r="PZU25" s="73"/>
      <c r="PZV25" s="73"/>
      <c r="PZW25" s="73"/>
      <c r="PZX25" s="73"/>
      <c r="PZY25" s="73"/>
      <c r="PZZ25" s="73"/>
      <c r="QAA25" s="73"/>
      <c r="QAB25" s="73"/>
      <c r="QAC25" s="73"/>
      <c r="QAD25" s="73"/>
      <c r="QAE25" s="73"/>
      <c r="QAF25" s="73"/>
      <c r="QAG25" s="73"/>
      <c r="QAH25" s="73"/>
      <c r="QAI25" s="73"/>
      <c r="QAJ25" s="73"/>
      <c r="QAK25" s="73"/>
      <c r="QAL25" s="73"/>
      <c r="QAM25" s="73"/>
      <c r="QAN25" s="73"/>
      <c r="QAO25" s="73"/>
      <c r="QAQ25" s="73"/>
      <c r="QAR25" s="73"/>
      <c r="QAS25" s="73"/>
      <c r="QAT25" s="73"/>
      <c r="QAU25" s="73"/>
      <c r="QAV25" s="73"/>
      <c r="QAW25" s="73"/>
      <c r="QAX25" s="73"/>
      <c r="QAY25" s="73"/>
      <c r="QAZ25" s="73"/>
      <c r="QBA25" s="73"/>
      <c r="QBB25" s="73"/>
      <c r="QBC25" s="73"/>
      <c r="QBF25" s="73"/>
      <c r="QBI25" s="73"/>
      <c r="QBL25" s="73"/>
      <c r="QBO25" s="73"/>
      <c r="QBR25" s="73"/>
      <c r="QCD25" s="73"/>
      <c r="QCG25" s="73"/>
      <c r="QCJ25" s="73"/>
      <c r="QCM25" s="73"/>
      <c r="QCV25" s="73"/>
      <c r="QDB25" s="73"/>
      <c r="QDE25" s="73"/>
      <c r="QDH25" s="73"/>
      <c r="QDK25" s="73"/>
      <c r="QDQ25" s="73"/>
      <c r="QDZ25" s="73"/>
      <c r="QEB25" s="73"/>
      <c r="QEC25" s="73"/>
      <c r="QEE25" s="73"/>
      <c r="QEH25" s="73"/>
      <c r="QEK25" s="73"/>
      <c r="QEN25" s="73"/>
      <c r="QEV25" s="73"/>
      <c r="QEX25" s="73"/>
      <c r="QFA25" s="73"/>
      <c r="QFD25" s="73"/>
      <c r="QFM25" s="73"/>
      <c r="QFP25" s="73"/>
      <c r="QFU25" s="73"/>
      <c r="QGQ25" s="73"/>
      <c r="QGR25" s="73"/>
      <c r="QGS25" s="73"/>
      <c r="QGT25" s="73"/>
      <c r="QGU25" s="73"/>
      <c r="QGV25" s="73"/>
      <c r="QHN25" s="73"/>
      <c r="QHO25" s="73"/>
      <c r="QHR25" s="73"/>
      <c r="QHU25" s="73"/>
      <c r="QHW25" s="73"/>
      <c r="QHY25" s="73"/>
      <c r="QIB25" s="73"/>
      <c r="QIE25" s="73"/>
      <c r="QIH25" s="73"/>
      <c r="QIK25" s="73"/>
      <c r="QIN25" s="73"/>
      <c r="QIQ25" s="73"/>
      <c r="QIT25" s="73"/>
      <c r="QIW25" s="73"/>
      <c r="QIY25" s="73"/>
      <c r="QJL25" s="73"/>
      <c r="QJM25" s="73"/>
      <c r="QJN25" s="73"/>
      <c r="QJO25" s="73"/>
      <c r="QJP25" s="73"/>
      <c r="QJQ25" s="73"/>
      <c r="QJR25" s="73"/>
      <c r="QJS25" s="73"/>
      <c r="QJT25" s="73"/>
      <c r="QJU25" s="73"/>
      <c r="QJV25" s="73"/>
      <c r="QJW25" s="73"/>
      <c r="QJX25" s="73"/>
      <c r="QJY25" s="73"/>
      <c r="QJZ25" s="73"/>
      <c r="QKA25" s="73"/>
      <c r="QKB25" s="73"/>
      <c r="QKC25" s="73"/>
      <c r="QKD25" s="73"/>
      <c r="QKE25" s="73"/>
      <c r="QKF25" s="73"/>
      <c r="QKG25" s="73"/>
      <c r="QKH25" s="73"/>
      <c r="QKI25" s="73"/>
      <c r="QKJ25" s="73"/>
      <c r="QKK25" s="73"/>
      <c r="QKM25" s="73"/>
      <c r="QKN25" s="73"/>
      <c r="QKO25" s="73"/>
      <c r="QKP25" s="73"/>
      <c r="QKQ25" s="73"/>
      <c r="QKR25" s="73"/>
      <c r="QKS25" s="73"/>
      <c r="QKT25" s="73"/>
      <c r="QKU25" s="73"/>
      <c r="QKV25" s="73"/>
      <c r="QKW25" s="73"/>
      <c r="QKX25" s="73"/>
      <c r="QKY25" s="73"/>
      <c r="QLB25" s="73"/>
      <c r="QLE25" s="73"/>
      <c r="QLH25" s="73"/>
      <c r="QLK25" s="73"/>
      <c r="QLN25" s="73"/>
      <c r="QLZ25" s="73"/>
      <c r="QMC25" s="73"/>
      <c r="QMF25" s="73"/>
      <c r="QMI25" s="73"/>
      <c r="QMR25" s="73"/>
      <c r="QMX25" s="73"/>
      <c r="QNA25" s="73"/>
      <c r="QND25" s="73"/>
      <c r="QNG25" s="73"/>
      <c r="QNM25" s="73"/>
      <c r="QNV25" s="73"/>
      <c r="QNX25" s="73"/>
      <c r="QNY25" s="73"/>
      <c r="QOA25" s="73"/>
      <c r="QOD25" s="73"/>
      <c r="QOG25" s="73"/>
      <c r="QOJ25" s="73"/>
      <c r="QOR25" s="73"/>
      <c r="QOT25" s="73"/>
      <c r="QOW25" s="73"/>
      <c r="QOZ25" s="73"/>
      <c r="QPI25" s="73"/>
      <c r="QPL25" s="73"/>
      <c r="QPQ25" s="73"/>
      <c r="QQM25" s="73"/>
      <c r="QQN25" s="73"/>
      <c r="QQO25" s="73"/>
      <c r="QQP25" s="73"/>
      <c r="QQQ25" s="73"/>
      <c r="QQR25" s="73"/>
      <c r="QRJ25" s="73"/>
      <c r="QRK25" s="73"/>
      <c r="QRN25" s="73"/>
      <c r="QRQ25" s="73"/>
      <c r="QRS25" s="73"/>
      <c r="QRU25" s="73"/>
      <c r="QRX25" s="73"/>
      <c r="QSA25" s="73"/>
      <c r="QSD25" s="73"/>
      <c r="QSG25" s="73"/>
      <c r="QSJ25" s="73"/>
      <c r="QSM25" s="73"/>
      <c r="QSP25" s="73"/>
      <c r="QSS25" s="73"/>
      <c r="QSU25" s="73"/>
      <c r="QTH25" s="73"/>
      <c r="QTI25" s="73"/>
      <c r="QTJ25" s="73"/>
      <c r="QTK25" s="73"/>
      <c r="QTL25" s="73"/>
      <c r="QTM25" s="73"/>
      <c r="QTN25" s="73"/>
      <c r="QTO25" s="73"/>
      <c r="QTP25" s="73"/>
      <c r="QTQ25" s="73"/>
      <c r="QTR25" s="73"/>
      <c r="QTS25" s="73"/>
      <c r="QTT25" s="73"/>
      <c r="QTU25" s="73"/>
      <c r="QTV25" s="73"/>
      <c r="QTW25" s="73"/>
      <c r="QTX25" s="73"/>
      <c r="QTY25" s="73"/>
      <c r="QTZ25" s="73"/>
      <c r="QUA25" s="73"/>
      <c r="QUB25" s="73"/>
      <c r="QUC25" s="73"/>
      <c r="QUD25" s="73"/>
      <c r="QUE25" s="73"/>
      <c r="QUF25" s="73"/>
      <c r="QUG25" s="73"/>
      <c r="QUI25" s="73"/>
      <c r="QUJ25" s="73"/>
      <c r="QUK25" s="73"/>
      <c r="QUL25" s="73"/>
      <c r="QUM25" s="73"/>
      <c r="QUN25" s="73"/>
      <c r="QUO25" s="73"/>
      <c r="QUP25" s="73"/>
      <c r="QUQ25" s="73"/>
      <c r="QUR25" s="73"/>
      <c r="QUS25" s="73"/>
      <c r="QUT25" s="73"/>
      <c r="QUU25" s="73"/>
      <c r="QUX25" s="73"/>
      <c r="QVA25" s="73"/>
      <c r="QVD25" s="73"/>
      <c r="QVG25" s="73"/>
      <c r="QVJ25" s="73"/>
      <c r="QVV25" s="73"/>
      <c r="QVY25" s="73"/>
      <c r="QWB25" s="73"/>
      <c r="QWE25" s="73"/>
      <c r="QWN25" s="73"/>
      <c r="QWT25" s="73"/>
      <c r="QWW25" s="73"/>
      <c r="QWZ25" s="73"/>
      <c r="QXC25" s="73"/>
      <c r="QXI25" s="73"/>
      <c r="QXR25" s="73"/>
      <c r="QXT25" s="73"/>
      <c r="QXU25" s="73"/>
      <c r="QXW25" s="73"/>
      <c r="QXZ25" s="73"/>
      <c r="QYC25" s="73"/>
      <c r="QYF25" s="73"/>
      <c r="QYN25" s="73"/>
      <c r="QYP25" s="73"/>
      <c r="QYS25" s="73"/>
      <c r="QYV25" s="73"/>
      <c r="QZE25" s="73"/>
      <c r="QZH25" s="73"/>
      <c r="QZM25" s="73"/>
      <c r="RAI25" s="73"/>
      <c r="RAJ25" s="73"/>
      <c r="RAK25" s="73"/>
      <c r="RAL25" s="73"/>
      <c r="RAM25" s="73"/>
      <c r="RAN25" s="73"/>
      <c r="RBF25" s="73"/>
      <c r="RBG25" s="73"/>
      <c r="RBJ25" s="73"/>
      <c r="RBM25" s="73"/>
      <c r="RBO25" s="73"/>
      <c r="RBQ25" s="73"/>
      <c r="RBT25" s="73"/>
      <c r="RBW25" s="73"/>
      <c r="RBZ25" s="73"/>
      <c r="RCC25" s="73"/>
      <c r="RCF25" s="73"/>
      <c r="RCI25" s="73"/>
      <c r="RCL25" s="73"/>
      <c r="RCO25" s="73"/>
      <c r="RCQ25" s="73"/>
      <c r="RDD25" s="73"/>
      <c r="RDE25" s="73"/>
      <c r="RDF25" s="73"/>
      <c r="RDG25" s="73"/>
      <c r="RDH25" s="73"/>
      <c r="RDI25" s="73"/>
      <c r="RDJ25" s="73"/>
      <c r="RDK25" s="73"/>
      <c r="RDL25" s="73"/>
      <c r="RDM25" s="73"/>
      <c r="RDN25" s="73"/>
      <c r="RDO25" s="73"/>
      <c r="RDP25" s="73"/>
      <c r="RDQ25" s="73"/>
      <c r="RDR25" s="73"/>
      <c r="RDS25" s="73"/>
      <c r="RDT25" s="73"/>
      <c r="RDU25" s="73"/>
      <c r="RDV25" s="73"/>
      <c r="RDW25" s="73"/>
      <c r="RDX25" s="73"/>
      <c r="RDY25" s="73"/>
      <c r="RDZ25" s="73"/>
      <c r="REA25" s="73"/>
      <c r="REB25" s="73"/>
      <c r="REC25" s="73"/>
      <c r="REE25" s="73"/>
      <c r="REF25" s="73"/>
      <c r="REG25" s="73"/>
      <c r="REH25" s="73"/>
      <c r="REI25" s="73"/>
      <c r="REJ25" s="73"/>
      <c r="REK25" s="73"/>
      <c r="REL25" s="73"/>
      <c r="REM25" s="73"/>
      <c r="REN25" s="73"/>
      <c r="REO25" s="73"/>
      <c r="REP25" s="73"/>
      <c r="REQ25" s="73"/>
      <c r="RET25" s="73"/>
      <c r="REW25" s="73"/>
      <c r="REZ25" s="73"/>
      <c r="RFC25" s="73"/>
      <c r="RFF25" s="73"/>
      <c r="RFR25" s="73"/>
      <c r="RFU25" s="73"/>
      <c r="RFX25" s="73"/>
      <c r="RGA25" s="73"/>
      <c r="RGJ25" s="73"/>
      <c r="RGP25" s="73"/>
      <c r="RGS25" s="73"/>
      <c r="RGV25" s="73"/>
      <c r="RGY25" s="73"/>
      <c r="RHE25" s="73"/>
      <c r="RHN25" s="73"/>
      <c r="RHP25" s="73"/>
      <c r="RHQ25" s="73"/>
      <c r="RHS25" s="73"/>
      <c r="RHV25" s="73"/>
      <c r="RHY25" s="73"/>
      <c r="RIB25" s="73"/>
      <c r="RIJ25" s="73"/>
      <c r="RIL25" s="73"/>
      <c r="RIO25" s="73"/>
      <c r="RIR25" s="73"/>
      <c r="RJA25" s="73"/>
      <c r="RJD25" s="73"/>
      <c r="RJI25" s="73"/>
      <c r="RKE25" s="73"/>
      <c r="RKF25" s="73"/>
      <c r="RKG25" s="73"/>
      <c r="RKH25" s="73"/>
      <c r="RKI25" s="73"/>
      <c r="RKJ25" s="73"/>
      <c r="RLB25" s="73"/>
      <c r="RLC25" s="73"/>
      <c r="RLF25" s="73"/>
      <c r="RLI25" s="73"/>
      <c r="RLK25" s="73"/>
      <c r="RLM25" s="73"/>
      <c r="RLP25" s="73"/>
      <c r="RLS25" s="73"/>
      <c r="RLV25" s="73"/>
      <c r="RLY25" s="73"/>
      <c r="RMB25" s="73"/>
      <c r="RME25" s="73"/>
      <c r="RMH25" s="73"/>
      <c r="RMK25" s="73"/>
      <c r="RMM25" s="73"/>
      <c r="RMZ25" s="73"/>
      <c r="RNA25" s="73"/>
      <c r="RNB25" s="73"/>
      <c r="RNC25" s="73"/>
      <c r="RND25" s="73"/>
      <c r="RNE25" s="73"/>
      <c r="RNF25" s="73"/>
      <c r="RNG25" s="73"/>
      <c r="RNH25" s="73"/>
      <c r="RNI25" s="73"/>
      <c r="RNJ25" s="73"/>
      <c r="RNK25" s="73"/>
      <c r="RNL25" s="73"/>
      <c r="RNM25" s="73"/>
      <c r="RNN25" s="73"/>
      <c r="RNO25" s="73"/>
      <c r="RNP25" s="73"/>
      <c r="RNQ25" s="73"/>
      <c r="RNR25" s="73"/>
      <c r="RNS25" s="73"/>
      <c r="RNT25" s="73"/>
      <c r="RNU25" s="73"/>
      <c r="RNV25" s="73"/>
      <c r="RNW25" s="73"/>
      <c r="RNX25" s="73"/>
      <c r="RNY25" s="73"/>
      <c r="ROA25" s="73"/>
      <c r="ROB25" s="73"/>
      <c r="ROC25" s="73"/>
      <c r="ROD25" s="73"/>
      <c r="ROE25" s="73"/>
      <c r="ROF25" s="73"/>
      <c r="ROG25" s="73"/>
      <c r="ROH25" s="73"/>
      <c r="ROI25" s="73"/>
      <c r="ROJ25" s="73"/>
      <c r="ROK25" s="73"/>
      <c r="ROL25" s="73"/>
      <c r="ROM25" s="73"/>
      <c r="ROP25" s="73"/>
      <c r="ROS25" s="73"/>
      <c r="ROV25" s="73"/>
      <c r="ROY25" s="73"/>
      <c r="RPB25" s="73"/>
      <c r="RPN25" s="73"/>
      <c r="RPQ25" s="73"/>
      <c r="RPT25" s="73"/>
      <c r="RPW25" s="73"/>
      <c r="RQF25" s="73"/>
      <c r="RQL25" s="73"/>
      <c r="RQO25" s="73"/>
      <c r="RQR25" s="73"/>
      <c r="RQU25" s="73"/>
      <c r="RRA25" s="73"/>
      <c r="RRJ25" s="73"/>
      <c r="RRL25" s="73"/>
      <c r="RRM25" s="73"/>
      <c r="RRO25" s="73"/>
      <c r="RRR25" s="73"/>
      <c r="RRU25" s="73"/>
      <c r="RRX25" s="73"/>
      <c r="RSF25" s="73"/>
      <c r="RSH25" s="73"/>
      <c r="RSK25" s="73"/>
      <c r="RSN25" s="73"/>
      <c r="RSW25" s="73"/>
      <c r="RSZ25" s="73"/>
      <c r="RTE25" s="73"/>
      <c r="RUA25" s="73"/>
      <c r="RUB25" s="73"/>
      <c r="RUC25" s="73"/>
      <c r="RUD25" s="73"/>
      <c r="RUE25" s="73"/>
      <c r="RUF25" s="73"/>
      <c r="RUX25" s="73"/>
      <c r="RUY25" s="73"/>
      <c r="RVB25" s="73"/>
      <c r="RVE25" s="73"/>
      <c r="RVG25" s="73"/>
      <c r="RVI25" s="73"/>
      <c r="RVL25" s="73"/>
      <c r="RVO25" s="73"/>
      <c r="RVR25" s="73"/>
      <c r="RVU25" s="73"/>
      <c r="RVX25" s="73"/>
      <c r="RWA25" s="73"/>
      <c r="RWD25" s="73"/>
      <c r="RWG25" s="73"/>
      <c r="RWI25" s="73"/>
      <c r="RWV25" s="73"/>
      <c r="RWW25" s="73"/>
      <c r="RWX25" s="73"/>
      <c r="RWY25" s="73"/>
      <c r="RWZ25" s="73"/>
      <c r="RXA25" s="73"/>
      <c r="RXB25" s="73"/>
      <c r="RXC25" s="73"/>
      <c r="RXD25" s="73"/>
      <c r="RXE25" s="73"/>
      <c r="RXF25" s="73"/>
      <c r="RXG25" s="73"/>
      <c r="RXH25" s="73"/>
      <c r="RXI25" s="73"/>
      <c r="RXJ25" s="73"/>
      <c r="RXK25" s="73"/>
      <c r="RXL25" s="73"/>
      <c r="RXM25" s="73"/>
      <c r="RXN25" s="73"/>
      <c r="RXO25" s="73"/>
      <c r="RXP25" s="73"/>
      <c r="RXQ25" s="73"/>
      <c r="RXR25" s="73"/>
      <c r="RXS25" s="73"/>
      <c r="RXT25" s="73"/>
      <c r="RXU25" s="73"/>
      <c r="RXW25" s="73"/>
      <c r="RXX25" s="73"/>
      <c r="RXY25" s="73"/>
      <c r="RXZ25" s="73"/>
      <c r="RYA25" s="73"/>
      <c r="RYB25" s="73"/>
      <c r="RYC25" s="73"/>
      <c r="RYD25" s="73"/>
      <c r="RYE25" s="73"/>
      <c r="RYF25" s="73"/>
      <c r="RYG25" s="73"/>
      <c r="RYH25" s="73"/>
      <c r="RYI25" s="73"/>
      <c r="RYL25" s="73"/>
      <c r="RYO25" s="73"/>
      <c r="RYR25" s="73"/>
      <c r="RYU25" s="73"/>
      <c r="RYX25" s="73"/>
      <c r="RZJ25" s="73"/>
      <c r="RZM25" s="73"/>
      <c r="RZP25" s="73"/>
      <c r="RZS25" s="73"/>
      <c r="SAB25" s="73"/>
      <c r="SAH25" s="73"/>
      <c r="SAK25" s="73"/>
      <c r="SAN25" s="73"/>
      <c r="SAQ25" s="73"/>
      <c r="SAW25" s="73"/>
      <c r="SBF25" s="73"/>
      <c r="SBH25" s="73"/>
      <c r="SBI25" s="73"/>
      <c r="SBK25" s="73"/>
      <c r="SBN25" s="73"/>
      <c r="SBQ25" s="73"/>
      <c r="SBT25" s="73"/>
      <c r="SCB25" s="73"/>
      <c r="SCD25" s="73"/>
      <c r="SCG25" s="73"/>
      <c r="SCJ25" s="73"/>
      <c r="SCS25" s="73"/>
      <c r="SCV25" s="73"/>
      <c r="SDA25" s="73"/>
      <c r="SDW25" s="73"/>
      <c r="SDX25" s="73"/>
      <c r="SDY25" s="73"/>
      <c r="SDZ25" s="73"/>
      <c r="SEA25" s="73"/>
      <c r="SEB25" s="73"/>
      <c r="SET25" s="73"/>
      <c r="SEU25" s="73"/>
      <c r="SEX25" s="73"/>
      <c r="SFA25" s="73"/>
      <c r="SFC25" s="73"/>
      <c r="SFE25" s="73"/>
      <c r="SFH25" s="73"/>
      <c r="SFK25" s="73"/>
      <c r="SFN25" s="73"/>
      <c r="SFQ25" s="73"/>
      <c r="SFT25" s="73"/>
      <c r="SFW25" s="73"/>
      <c r="SFZ25" s="73"/>
      <c r="SGC25" s="73"/>
      <c r="SGE25" s="73"/>
      <c r="SGR25" s="73"/>
      <c r="SGS25" s="73"/>
      <c r="SGT25" s="73"/>
      <c r="SGU25" s="73"/>
      <c r="SGV25" s="73"/>
      <c r="SGW25" s="73"/>
      <c r="SGX25" s="73"/>
      <c r="SGY25" s="73"/>
      <c r="SGZ25" s="73"/>
      <c r="SHA25" s="73"/>
      <c r="SHB25" s="73"/>
      <c r="SHC25" s="73"/>
      <c r="SHD25" s="73"/>
      <c r="SHE25" s="73"/>
      <c r="SHF25" s="73"/>
      <c r="SHG25" s="73"/>
      <c r="SHH25" s="73"/>
      <c r="SHI25" s="73"/>
      <c r="SHJ25" s="73"/>
      <c r="SHK25" s="73"/>
      <c r="SHL25" s="73"/>
      <c r="SHM25" s="73"/>
      <c r="SHN25" s="73"/>
      <c r="SHO25" s="73"/>
      <c r="SHP25" s="73"/>
      <c r="SHQ25" s="73"/>
      <c r="SHS25" s="73"/>
      <c r="SHT25" s="73"/>
      <c r="SHU25" s="73"/>
      <c r="SHV25" s="73"/>
      <c r="SHW25" s="73"/>
      <c r="SHX25" s="73"/>
      <c r="SHY25" s="73"/>
      <c r="SHZ25" s="73"/>
      <c r="SIA25" s="73"/>
      <c r="SIB25" s="73"/>
      <c r="SIC25" s="73"/>
      <c r="SID25" s="73"/>
      <c r="SIE25" s="73"/>
      <c r="SIH25" s="73"/>
      <c r="SIK25" s="73"/>
      <c r="SIN25" s="73"/>
      <c r="SIQ25" s="73"/>
      <c r="SIT25" s="73"/>
      <c r="SJF25" s="73"/>
      <c r="SJI25" s="73"/>
      <c r="SJL25" s="73"/>
      <c r="SJO25" s="73"/>
      <c r="SJX25" s="73"/>
      <c r="SKD25" s="73"/>
      <c r="SKG25" s="73"/>
      <c r="SKJ25" s="73"/>
      <c r="SKM25" s="73"/>
      <c r="SKS25" s="73"/>
      <c r="SLB25" s="73"/>
      <c r="SLD25" s="73"/>
      <c r="SLE25" s="73"/>
      <c r="SLG25" s="73"/>
      <c r="SLJ25" s="73"/>
      <c r="SLM25" s="73"/>
      <c r="SLP25" s="73"/>
      <c r="SLX25" s="73"/>
      <c r="SLZ25" s="73"/>
      <c r="SMC25" s="73"/>
      <c r="SMF25" s="73"/>
      <c r="SMO25" s="73"/>
      <c r="SMR25" s="73"/>
      <c r="SMW25" s="73"/>
      <c r="SNS25" s="73"/>
      <c r="SNT25" s="73"/>
      <c r="SNU25" s="73"/>
      <c r="SNV25" s="73"/>
      <c r="SNW25" s="73"/>
      <c r="SNX25" s="73"/>
      <c r="SOP25" s="73"/>
      <c r="SOQ25" s="73"/>
      <c r="SOT25" s="73"/>
      <c r="SOW25" s="73"/>
      <c r="SOY25" s="73"/>
      <c r="SPA25" s="73"/>
      <c r="SPD25" s="73"/>
      <c r="SPG25" s="73"/>
      <c r="SPJ25" s="73"/>
      <c r="SPM25" s="73"/>
      <c r="SPP25" s="73"/>
      <c r="SPS25" s="73"/>
      <c r="SPV25" s="73"/>
      <c r="SPY25" s="73"/>
      <c r="SQA25" s="73"/>
      <c r="SQN25" s="73"/>
      <c r="SQO25" s="73"/>
      <c r="SQP25" s="73"/>
      <c r="SQQ25" s="73"/>
      <c r="SQR25" s="73"/>
      <c r="SQS25" s="73"/>
      <c r="SQT25" s="73"/>
      <c r="SQU25" s="73"/>
      <c r="SQV25" s="73"/>
      <c r="SQW25" s="73"/>
      <c r="SQX25" s="73"/>
      <c r="SQY25" s="73"/>
      <c r="SQZ25" s="73"/>
      <c r="SRA25" s="73"/>
      <c r="SRB25" s="73"/>
      <c r="SRC25" s="73"/>
      <c r="SRD25" s="73"/>
      <c r="SRE25" s="73"/>
      <c r="SRF25" s="73"/>
      <c r="SRG25" s="73"/>
      <c r="SRH25" s="73"/>
      <c r="SRI25" s="73"/>
      <c r="SRJ25" s="73"/>
      <c r="SRK25" s="73"/>
      <c r="SRL25" s="73"/>
      <c r="SRM25" s="73"/>
      <c r="SRO25" s="73"/>
      <c r="SRP25" s="73"/>
      <c r="SRQ25" s="73"/>
      <c r="SRR25" s="73"/>
      <c r="SRS25" s="73"/>
      <c r="SRT25" s="73"/>
      <c r="SRU25" s="73"/>
      <c r="SRV25" s="73"/>
      <c r="SRW25" s="73"/>
      <c r="SRX25" s="73"/>
      <c r="SRY25" s="73"/>
      <c r="SRZ25" s="73"/>
      <c r="SSA25" s="73"/>
      <c r="SSD25" s="73"/>
      <c r="SSG25" s="73"/>
      <c r="SSJ25" s="73"/>
      <c r="SSM25" s="73"/>
      <c r="SSP25" s="73"/>
      <c r="STB25" s="73"/>
      <c r="STE25" s="73"/>
      <c r="STH25" s="73"/>
      <c r="STK25" s="73"/>
      <c r="STT25" s="73"/>
      <c r="STZ25" s="73"/>
      <c r="SUC25" s="73"/>
      <c r="SUF25" s="73"/>
      <c r="SUI25" s="73"/>
      <c r="SUO25" s="73"/>
      <c r="SUX25" s="73"/>
      <c r="SUZ25" s="73"/>
      <c r="SVA25" s="73"/>
      <c r="SVC25" s="73"/>
      <c r="SVF25" s="73"/>
      <c r="SVI25" s="73"/>
      <c r="SVL25" s="73"/>
      <c r="SVT25" s="73"/>
      <c r="SVV25" s="73"/>
      <c r="SVY25" s="73"/>
      <c r="SWB25" s="73"/>
      <c r="SWK25" s="73"/>
      <c r="SWN25" s="73"/>
      <c r="SWS25" s="73"/>
      <c r="SXO25" s="73"/>
      <c r="SXP25" s="73"/>
      <c r="SXQ25" s="73"/>
      <c r="SXR25" s="73"/>
      <c r="SXS25" s="73"/>
      <c r="SXT25" s="73"/>
      <c r="SYL25" s="73"/>
      <c r="SYM25" s="73"/>
      <c r="SYP25" s="73"/>
      <c r="SYS25" s="73"/>
      <c r="SYU25" s="73"/>
      <c r="SYW25" s="73"/>
      <c r="SYZ25" s="73"/>
      <c r="SZC25" s="73"/>
      <c r="SZF25" s="73"/>
      <c r="SZI25" s="73"/>
      <c r="SZL25" s="73"/>
      <c r="SZO25" s="73"/>
      <c r="SZR25" s="73"/>
      <c r="SZU25" s="73"/>
      <c r="SZW25" s="73"/>
      <c r="TAJ25" s="73"/>
      <c r="TAK25" s="73"/>
      <c r="TAL25" s="73"/>
      <c r="TAM25" s="73"/>
      <c r="TAN25" s="73"/>
      <c r="TAO25" s="73"/>
      <c r="TAP25" s="73"/>
      <c r="TAQ25" s="73"/>
      <c r="TAR25" s="73"/>
      <c r="TAS25" s="73"/>
      <c r="TAT25" s="73"/>
      <c r="TAU25" s="73"/>
      <c r="TAV25" s="73"/>
      <c r="TAW25" s="73"/>
      <c r="TAX25" s="73"/>
      <c r="TAY25" s="73"/>
      <c r="TAZ25" s="73"/>
      <c r="TBA25" s="73"/>
      <c r="TBB25" s="73"/>
      <c r="TBC25" s="73"/>
      <c r="TBD25" s="73"/>
      <c r="TBE25" s="73"/>
      <c r="TBF25" s="73"/>
      <c r="TBG25" s="73"/>
      <c r="TBH25" s="73"/>
      <c r="TBI25" s="73"/>
      <c r="TBK25" s="73"/>
      <c r="TBL25" s="73"/>
      <c r="TBM25" s="73"/>
      <c r="TBN25" s="73"/>
      <c r="TBO25" s="73"/>
      <c r="TBP25" s="73"/>
      <c r="TBQ25" s="73"/>
      <c r="TBR25" s="73"/>
      <c r="TBS25" s="73"/>
      <c r="TBT25" s="73"/>
      <c r="TBU25" s="73"/>
      <c r="TBV25" s="73"/>
      <c r="TBW25" s="73"/>
      <c r="TBZ25" s="73"/>
      <c r="TCC25" s="73"/>
      <c r="TCF25" s="73"/>
      <c r="TCI25" s="73"/>
      <c r="TCL25" s="73"/>
      <c r="TCX25" s="73"/>
      <c r="TDA25" s="73"/>
      <c r="TDD25" s="73"/>
      <c r="TDG25" s="73"/>
      <c r="TDP25" s="73"/>
      <c r="TDV25" s="73"/>
      <c r="TDY25" s="73"/>
      <c r="TEB25" s="73"/>
      <c r="TEE25" s="73"/>
      <c r="TEK25" s="73"/>
      <c r="TET25" s="73"/>
      <c r="TEV25" s="73"/>
      <c r="TEW25" s="73"/>
      <c r="TEY25" s="73"/>
      <c r="TFB25" s="73"/>
      <c r="TFE25" s="73"/>
      <c r="TFH25" s="73"/>
      <c r="TFP25" s="73"/>
      <c r="TFR25" s="73"/>
      <c r="TFU25" s="73"/>
      <c r="TFX25" s="73"/>
      <c r="TGG25" s="73"/>
      <c r="TGJ25" s="73"/>
      <c r="TGO25" s="73"/>
      <c r="THK25" s="73"/>
      <c r="THL25" s="73"/>
      <c r="THM25" s="73"/>
      <c r="THN25" s="73"/>
      <c r="THO25" s="73"/>
      <c r="THP25" s="73"/>
      <c r="TIH25" s="73"/>
      <c r="TII25" s="73"/>
      <c r="TIL25" s="73"/>
      <c r="TIO25" s="73"/>
      <c r="TIQ25" s="73"/>
      <c r="TIS25" s="73"/>
      <c r="TIV25" s="73"/>
      <c r="TIY25" s="73"/>
      <c r="TJB25" s="73"/>
      <c r="TJE25" s="73"/>
      <c r="TJH25" s="73"/>
      <c r="TJK25" s="73"/>
      <c r="TJN25" s="73"/>
      <c r="TJQ25" s="73"/>
      <c r="TJS25" s="73"/>
      <c r="TKF25" s="73"/>
      <c r="TKG25" s="73"/>
      <c r="TKH25" s="73"/>
      <c r="TKI25" s="73"/>
      <c r="TKJ25" s="73"/>
      <c r="TKK25" s="73"/>
      <c r="TKL25" s="73"/>
      <c r="TKM25" s="73"/>
      <c r="TKN25" s="73"/>
      <c r="TKO25" s="73"/>
      <c r="TKP25" s="73"/>
      <c r="TKQ25" s="73"/>
      <c r="TKR25" s="73"/>
      <c r="TKS25" s="73"/>
      <c r="TKT25" s="73"/>
      <c r="TKU25" s="73"/>
      <c r="TKV25" s="73"/>
      <c r="TKW25" s="73"/>
      <c r="TKX25" s="73"/>
      <c r="TKY25" s="73"/>
      <c r="TKZ25" s="73"/>
      <c r="TLA25" s="73"/>
      <c r="TLB25" s="73"/>
      <c r="TLC25" s="73"/>
      <c r="TLD25" s="73"/>
      <c r="TLE25" s="73"/>
      <c r="TLG25" s="73"/>
      <c r="TLH25" s="73"/>
      <c r="TLI25" s="73"/>
      <c r="TLJ25" s="73"/>
      <c r="TLK25" s="73"/>
      <c r="TLL25" s="73"/>
      <c r="TLM25" s="73"/>
      <c r="TLN25" s="73"/>
      <c r="TLO25" s="73"/>
      <c r="TLP25" s="73"/>
      <c r="TLQ25" s="73"/>
      <c r="TLR25" s="73"/>
      <c r="TLS25" s="73"/>
      <c r="TLV25" s="73"/>
      <c r="TLY25" s="73"/>
      <c r="TMB25" s="73"/>
      <c r="TME25" s="73"/>
      <c r="TMH25" s="73"/>
      <c r="TMT25" s="73"/>
      <c r="TMW25" s="73"/>
      <c r="TMZ25" s="73"/>
      <c r="TNC25" s="73"/>
      <c r="TNL25" s="73"/>
      <c r="TNR25" s="73"/>
      <c r="TNU25" s="73"/>
      <c r="TNX25" s="73"/>
      <c r="TOA25" s="73"/>
      <c r="TOG25" s="73"/>
      <c r="TOP25" s="73"/>
      <c r="TOR25" s="73"/>
      <c r="TOS25" s="73"/>
      <c r="TOU25" s="73"/>
      <c r="TOX25" s="73"/>
      <c r="TPA25" s="73"/>
      <c r="TPD25" s="73"/>
      <c r="TPL25" s="73"/>
      <c r="TPN25" s="73"/>
      <c r="TPQ25" s="73"/>
      <c r="TPT25" s="73"/>
      <c r="TQC25" s="73"/>
      <c r="TQF25" s="73"/>
      <c r="TQK25" s="73"/>
      <c r="TRG25" s="73"/>
      <c r="TRH25" s="73"/>
      <c r="TRI25" s="73"/>
      <c r="TRJ25" s="73"/>
      <c r="TRK25" s="73"/>
      <c r="TRL25" s="73"/>
      <c r="TSD25" s="73"/>
      <c r="TSE25" s="73"/>
      <c r="TSH25" s="73"/>
      <c r="TSK25" s="73"/>
      <c r="TSM25" s="73"/>
      <c r="TSO25" s="73"/>
      <c r="TSR25" s="73"/>
      <c r="TSU25" s="73"/>
      <c r="TSX25" s="73"/>
      <c r="TTA25" s="73"/>
      <c r="TTD25" s="73"/>
      <c r="TTG25" s="73"/>
      <c r="TTJ25" s="73"/>
      <c r="TTM25" s="73"/>
      <c r="TTO25" s="73"/>
      <c r="TUB25" s="73"/>
      <c r="TUC25" s="73"/>
      <c r="TUD25" s="73"/>
      <c r="TUE25" s="73"/>
      <c r="TUF25" s="73"/>
      <c r="TUG25" s="73"/>
      <c r="TUH25" s="73"/>
      <c r="TUI25" s="73"/>
      <c r="TUJ25" s="73"/>
      <c r="TUK25" s="73"/>
      <c r="TUL25" s="73"/>
      <c r="TUM25" s="73"/>
      <c r="TUN25" s="73"/>
      <c r="TUO25" s="73"/>
      <c r="TUP25" s="73"/>
      <c r="TUQ25" s="73"/>
      <c r="TUR25" s="73"/>
      <c r="TUS25" s="73"/>
      <c r="TUT25" s="73"/>
      <c r="TUU25" s="73"/>
      <c r="TUV25" s="73"/>
      <c r="TUW25" s="73"/>
      <c r="TUX25" s="73"/>
      <c r="TUY25" s="73"/>
      <c r="TUZ25" s="73"/>
      <c r="TVA25" s="73"/>
      <c r="TVC25" s="73"/>
      <c r="TVD25" s="73"/>
      <c r="TVE25" s="73"/>
      <c r="TVF25" s="73"/>
      <c r="TVG25" s="73"/>
      <c r="TVH25" s="73"/>
      <c r="TVI25" s="73"/>
      <c r="TVJ25" s="73"/>
      <c r="TVK25" s="73"/>
      <c r="TVL25" s="73"/>
      <c r="TVM25" s="73"/>
      <c r="TVN25" s="73"/>
      <c r="TVO25" s="73"/>
      <c r="TVR25" s="73"/>
      <c r="TVU25" s="73"/>
      <c r="TVX25" s="73"/>
      <c r="TWA25" s="73"/>
      <c r="TWD25" s="73"/>
      <c r="TWP25" s="73"/>
      <c r="TWS25" s="73"/>
      <c r="TWV25" s="73"/>
      <c r="TWY25" s="73"/>
      <c r="TXH25" s="73"/>
      <c r="TXN25" s="73"/>
      <c r="TXQ25" s="73"/>
      <c r="TXT25" s="73"/>
      <c r="TXW25" s="73"/>
      <c r="TYC25" s="73"/>
      <c r="TYL25" s="73"/>
      <c r="TYN25" s="73"/>
      <c r="TYO25" s="73"/>
      <c r="TYQ25" s="73"/>
      <c r="TYT25" s="73"/>
      <c r="TYW25" s="73"/>
      <c r="TYZ25" s="73"/>
      <c r="TZH25" s="73"/>
      <c r="TZJ25" s="73"/>
      <c r="TZM25" s="73"/>
      <c r="TZP25" s="73"/>
      <c r="TZY25" s="73"/>
      <c r="UAB25" s="73"/>
      <c r="UAG25" s="73"/>
      <c r="UBC25" s="73"/>
      <c r="UBD25" s="73"/>
      <c r="UBE25" s="73"/>
      <c r="UBF25" s="73"/>
      <c r="UBG25" s="73"/>
      <c r="UBH25" s="73"/>
      <c r="UBZ25" s="73"/>
      <c r="UCA25" s="73"/>
      <c r="UCD25" s="73"/>
      <c r="UCG25" s="73"/>
      <c r="UCI25" s="73"/>
      <c r="UCK25" s="73"/>
      <c r="UCN25" s="73"/>
      <c r="UCQ25" s="73"/>
      <c r="UCT25" s="73"/>
      <c r="UCW25" s="73"/>
      <c r="UCZ25" s="73"/>
      <c r="UDC25" s="73"/>
      <c r="UDF25" s="73"/>
      <c r="UDI25" s="73"/>
      <c r="UDK25" s="73"/>
      <c r="UDX25" s="73"/>
      <c r="UDY25" s="73"/>
      <c r="UDZ25" s="73"/>
      <c r="UEA25" s="73"/>
      <c r="UEB25" s="73"/>
      <c r="UEC25" s="73"/>
      <c r="UED25" s="73"/>
      <c r="UEE25" s="73"/>
      <c r="UEF25" s="73"/>
      <c r="UEG25" s="73"/>
      <c r="UEH25" s="73"/>
      <c r="UEI25" s="73"/>
      <c r="UEJ25" s="73"/>
      <c r="UEK25" s="73"/>
      <c r="UEL25" s="73"/>
      <c r="UEM25" s="73"/>
      <c r="UEN25" s="73"/>
      <c r="UEO25" s="73"/>
      <c r="UEP25" s="73"/>
      <c r="UEQ25" s="73"/>
      <c r="UER25" s="73"/>
      <c r="UES25" s="73"/>
      <c r="UET25" s="73"/>
      <c r="UEU25" s="73"/>
      <c r="UEV25" s="73"/>
      <c r="UEW25" s="73"/>
      <c r="UEY25" s="73"/>
      <c r="UEZ25" s="73"/>
      <c r="UFA25" s="73"/>
      <c r="UFB25" s="73"/>
      <c r="UFC25" s="73"/>
      <c r="UFD25" s="73"/>
      <c r="UFE25" s="73"/>
      <c r="UFF25" s="73"/>
      <c r="UFG25" s="73"/>
      <c r="UFH25" s="73"/>
      <c r="UFI25" s="73"/>
      <c r="UFJ25" s="73"/>
      <c r="UFK25" s="73"/>
      <c r="UFN25" s="73"/>
      <c r="UFQ25" s="73"/>
      <c r="UFT25" s="73"/>
      <c r="UFW25" s="73"/>
      <c r="UFZ25" s="73"/>
      <c r="UGL25" s="73"/>
      <c r="UGO25" s="73"/>
      <c r="UGR25" s="73"/>
      <c r="UGU25" s="73"/>
      <c r="UHD25" s="73"/>
      <c r="UHJ25" s="73"/>
      <c r="UHM25" s="73"/>
      <c r="UHP25" s="73"/>
      <c r="UHS25" s="73"/>
      <c r="UHY25" s="73"/>
      <c r="UIH25" s="73"/>
      <c r="UIJ25" s="73"/>
      <c r="UIK25" s="73"/>
      <c r="UIM25" s="73"/>
      <c r="UIP25" s="73"/>
      <c r="UIS25" s="73"/>
      <c r="UIV25" s="73"/>
      <c r="UJD25" s="73"/>
      <c r="UJF25" s="73"/>
      <c r="UJI25" s="73"/>
      <c r="UJL25" s="73"/>
      <c r="UJU25" s="73"/>
      <c r="UJX25" s="73"/>
      <c r="UKC25" s="73"/>
      <c r="UKY25" s="73"/>
      <c r="UKZ25" s="73"/>
      <c r="ULA25" s="73"/>
      <c r="ULB25" s="73"/>
      <c r="ULC25" s="73"/>
      <c r="ULD25" s="73"/>
      <c r="ULV25" s="73"/>
      <c r="ULW25" s="73"/>
      <c r="ULZ25" s="73"/>
      <c r="UMC25" s="73"/>
      <c r="UME25" s="73"/>
      <c r="UMG25" s="73"/>
      <c r="UMJ25" s="73"/>
      <c r="UMM25" s="73"/>
      <c r="UMP25" s="73"/>
      <c r="UMS25" s="73"/>
      <c r="UMV25" s="73"/>
      <c r="UMY25" s="73"/>
      <c r="UNB25" s="73"/>
      <c r="UNE25" s="73"/>
      <c r="UNG25" s="73"/>
      <c r="UNT25" s="73"/>
      <c r="UNU25" s="73"/>
      <c r="UNV25" s="73"/>
      <c r="UNW25" s="73"/>
      <c r="UNX25" s="73"/>
      <c r="UNY25" s="73"/>
      <c r="UNZ25" s="73"/>
      <c r="UOA25" s="73"/>
      <c r="UOB25" s="73"/>
      <c r="UOC25" s="73"/>
      <c r="UOD25" s="73"/>
      <c r="UOE25" s="73"/>
      <c r="UOF25" s="73"/>
      <c r="UOG25" s="73"/>
      <c r="UOH25" s="73"/>
      <c r="UOI25" s="73"/>
      <c r="UOJ25" s="73"/>
      <c r="UOK25" s="73"/>
      <c r="UOL25" s="73"/>
      <c r="UOM25" s="73"/>
      <c r="UON25" s="73"/>
      <c r="UOO25" s="73"/>
      <c r="UOP25" s="73"/>
      <c r="UOQ25" s="73"/>
      <c r="UOR25" s="73"/>
      <c r="UOS25" s="73"/>
      <c r="UOU25" s="73"/>
      <c r="UOV25" s="73"/>
      <c r="UOW25" s="73"/>
      <c r="UOX25" s="73"/>
      <c r="UOY25" s="73"/>
      <c r="UOZ25" s="73"/>
      <c r="UPA25" s="73"/>
      <c r="UPB25" s="73"/>
      <c r="UPC25" s="73"/>
      <c r="UPD25" s="73"/>
      <c r="UPE25" s="73"/>
      <c r="UPF25" s="73"/>
      <c r="UPG25" s="73"/>
      <c r="UPJ25" s="73"/>
      <c r="UPM25" s="73"/>
      <c r="UPP25" s="73"/>
      <c r="UPS25" s="73"/>
      <c r="UPV25" s="73"/>
      <c r="UQH25" s="73"/>
      <c r="UQK25" s="73"/>
      <c r="UQN25" s="73"/>
      <c r="UQQ25" s="73"/>
      <c r="UQZ25" s="73"/>
      <c r="URF25" s="73"/>
      <c r="URI25" s="73"/>
      <c r="URL25" s="73"/>
      <c r="URO25" s="73"/>
      <c r="URU25" s="73"/>
      <c r="USD25" s="73"/>
      <c r="USF25" s="73"/>
      <c r="USG25" s="73"/>
      <c r="USI25" s="73"/>
      <c r="USL25" s="73"/>
      <c r="USO25" s="73"/>
      <c r="USR25" s="73"/>
      <c r="USZ25" s="73"/>
      <c r="UTB25" s="73"/>
      <c r="UTE25" s="73"/>
      <c r="UTH25" s="73"/>
      <c r="UTQ25" s="73"/>
      <c r="UTT25" s="73"/>
      <c r="UTY25" s="73"/>
      <c r="UUU25" s="73"/>
      <c r="UUV25" s="73"/>
      <c r="UUW25" s="73"/>
      <c r="UUX25" s="73"/>
      <c r="UUY25" s="73"/>
      <c r="UUZ25" s="73"/>
      <c r="UVR25" s="73"/>
      <c r="UVS25" s="73"/>
      <c r="UVV25" s="73"/>
      <c r="UVY25" s="73"/>
      <c r="UWA25" s="73"/>
      <c r="UWC25" s="73"/>
      <c r="UWF25" s="73"/>
      <c r="UWI25" s="73"/>
      <c r="UWL25" s="73"/>
      <c r="UWO25" s="73"/>
      <c r="UWR25" s="73"/>
      <c r="UWU25" s="73"/>
      <c r="UWX25" s="73"/>
      <c r="UXA25" s="73"/>
      <c r="UXC25" s="73"/>
      <c r="UXP25" s="73"/>
      <c r="UXQ25" s="73"/>
      <c r="UXR25" s="73"/>
      <c r="UXS25" s="73"/>
      <c r="UXT25" s="73"/>
      <c r="UXU25" s="73"/>
      <c r="UXV25" s="73"/>
      <c r="UXW25" s="73"/>
      <c r="UXX25" s="73"/>
      <c r="UXY25" s="73"/>
      <c r="UXZ25" s="73"/>
      <c r="UYA25" s="73"/>
      <c r="UYB25" s="73"/>
      <c r="UYC25" s="73"/>
      <c r="UYD25" s="73"/>
      <c r="UYE25" s="73"/>
      <c r="UYF25" s="73"/>
      <c r="UYG25" s="73"/>
      <c r="UYH25" s="73"/>
      <c r="UYI25" s="73"/>
      <c r="UYJ25" s="73"/>
      <c r="UYK25" s="73"/>
      <c r="UYL25" s="73"/>
      <c r="UYM25" s="73"/>
      <c r="UYN25" s="73"/>
      <c r="UYO25" s="73"/>
      <c r="UYQ25" s="73"/>
      <c r="UYR25" s="73"/>
      <c r="UYS25" s="73"/>
      <c r="UYT25" s="73"/>
      <c r="UYU25" s="73"/>
      <c r="UYV25" s="73"/>
      <c r="UYW25" s="73"/>
      <c r="UYX25" s="73"/>
      <c r="UYY25" s="73"/>
      <c r="UYZ25" s="73"/>
      <c r="UZA25" s="73"/>
      <c r="UZB25" s="73"/>
      <c r="UZC25" s="73"/>
      <c r="UZF25" s="73"/>
      <c r="UZI25" s="73"/>
      <c r="UZL25" s="73"/>
      <c r="UZO25" s="73"/>
      <c r="UZR25" s="73"/>
      <c r="VAD25" s="73"/>
      <c r="VAG25" s="73"/>
      <c r="VAJ25" s="73"/>
      <c r="VAM25" s="73"/>
      <c r="VAV25" s="73"/>
      <c r="VBB25" s="73"/>
      <c r="VBE25" s="73"/>
      <c r="VBH25" s="73"/>
      <c r="VBK25" s="73"/>
      <c r="VBQ25" s="73"/>
      <c r="VBZ25" s="73"/>
      <c r="VCB25" s="73"/>
      <c r="VCC25" s="73"/>
      <c r="VCE25" s="73"/>
      <c r="VCH25" s="73"/>
      <c r="VCK25" s="73"/>
      <c r="VCN25" s="73"/>
      <c r="VCV25" s="73"/>
      <c r="VCX25" s="73"/>
      <c r="VDA25" s="73"/>
      <c r="VDD25" s="73"/>
      <c r="VDM25" s="73"/>
      <c r="VDP25" s="73"/>
      <c r="VDU25" s="73"/>
      <c r="VEQ25" s="73"/>
      <c r="VER25" s="73"/>
      <c r="VES25" s="73"/>
      <c r="VET25" s="73"/>
      <c r="VEU25" s="73"/>
      <c r="VEV25" s="73"/>
      <c r="VFN25" s="73"/>
      <c r="VFO25" s="73"/>
      <c r="VFR25" s="73"/>
      <c r="VFU25" s="73"/>
      <c r="VFW25" s="73"/>
      <c r="VFY25" s="73"/>
      <c r="VGB25" s="73"/>
      <c r="VGE25" s="73"/>
      <c r="VGH25" s="73"/>
      <c r="VGK25" s="73"/>
      <c r="VGN25" s="73"/>
      <c r="VGQ25" s="73"/>
      <c r="VGT25" s="73"/>
      <c r="VGW25" s="73"/>
      <c r="VGY25" s="73"/>
      <c r="VHL25" s="73"/>
      <c r="VHM25" s="73"/>
      <c r="VHN25" s="73"/>
      <c r="VHO25" s="73"/>
      <c r="VHP25" s="73"/>
      <c r="VHQ25" s="73"/>
      <c r="VHR25" s="73"/>
      <c r="VHS25" s="73"/>
      <c r="VHT25" s="73"/>
      <c r="VHU25" s="73"/>
      <c r="VHV25" s="73"/>
      <c r="VHW25" s="73"/>
      <c r="VHX25" s="73"/>
      <c r="VHY25" s="73"/>
      <c r="VHZ25" s="73"/>
      <c r="VIA25" s="73"/>
      <c r="VIB25" s="73"/>
      <c r="VIC25" s="73"/>
      <c r="VID25" s="73"/>
      <c r="VIE25" s="73"/>
      <c r="VIF25" s="73"/>
      <c r="VIG25" s="73"/>
      <c r="VIH25" s="73"/>
      <c r="VII25" s="73"/>
      <c r="VIJ25" s="73"/>
      <c r="VIK25" s="73"/>
      <c r="VIM25" s="73"/>
      <c r="VIN25" s="73"/>
      <c r="VIO25" s="73"/>
      <c r="VIP25" s="73"/>
      <c r="VIQ25" s="73"/>
      <c r="VIR25" s="73"/>
      <c r="VIS25" s="73"/>
      <c r="VIT25" s="73"/>
      <c r="VIU25" s="73"/>
      <c r="VIV25" s="73"/>
      <c r="VIW25" s="73"/>
      <c r="VIX25" s="73"/>
      <c r="VIY25" s="73"/>
      <c r="VJB25" s="73"/>
      <c r="VJE25" s="73"/>
      <c r="VJH25" s="73"/>
      <c r="VJK25" s="73"/>
      <c r="VJN25" s="73"/>
      <c r="VJZ25" s="73"/>
      <c r="VKC25" s="73"/>
      <c r="VKF25" s="73"/>
      <c r="VKI25" s="73"/>
      <c r="VKR25" s="73"/>
      <c r="VKX25" s="73"/>
      <c r="VLA25" s="73"/>
      <c r="VLD25" s="73"/>
      <c r="VLG25" s="73"/>
      <c r="VLM25" s="73"/>
      <c r="VLV25" s="73"/>
      <c r="VLX25" s="73"/>
      <c r="VLY25" s="73"/>
      <c r="VMA25" s="73"/>
      <c r="VMD25" s="73"/>
      <c r="VMG25" s="73"/>
      <c r="VMJ25" s="73"/>
      <c r="VMR25" s="73"/>
      <c r="VMT25" s="73"/>
      <c r="VMW25" s="73"/>
      <c r="VMZ25" s="73"/>
      <c r="VNI25" s="73"/>
      <c r="VNL25" s="73"/>
      <c r="VNQ25" s="73"/>
      <c r="VOM25" s="73"/>
      <c r="VON25" s="73"/>
      <c r="VOO25" s="73"/>
      <c r="VOP25" s="73"/>
      <c r="VOQ25" s="73"/>
      <c r="VOR25" s="73"/>
      <c r="VPJ25" s="73"/>
      <c r="VPK25" s="73"/>
      <c r="VPN25" s="73"/>
      <c r="VPQ25" s="73"/>
      <c r="VPS25" s="73"/>
      <c r="VPU25" s="73"/>
      <c r="VPX25" s="73"/>
      <c r="VQA25" s="73"/>
      <c r="VQD25" s="73"/>
      <c r="VQG25" s="73"/>
      <c r="VQJ25" s="73"/>
      <c r="VQM25" s="73"/>
      <c r="VQP25" s="73"/>
      <c r="VQS25" s="73"/>
      <c r="VQU25" s="73"/>
      <c r="VRH25" s="73"/>
      <c r="VRI25" s="73"/>
      <c r="VRJ25" s="73"/>
      <c r="VRK25" s="73"/>
      <c r="VRL25" s="73"/>
      <c r="VRM25" s="73"/>
      <c r="VRN25" s="73"/>
      <c r="VRO25" s="73"/>
      <c r="VRP25" s="73"/>
      <c r="VRQ25" s="73"/>
      <c r="VRR25" s="73"/>
      <c r="VRS25" s="73"/>
      <c r="VRT25" s="73"/>
      <c r="VRU25" s="73"/>
      <c r="VRV25" s="73"/>
      <c r="VRW25" s="73"/>
      <c r="VRX25" s="73"/>
      <c r="VRY25" s="73"/>
      <c r="VRZ25" s="73"/>
      <c r="VSA25" s="73"/>
      <c r="VSB25" s="73"/>
      <c r="VSC25" s="73"/>
      <c r="VSD25" s="73"/>
      <c r="VSE25" s="73"/>
      <c r="VSF25" s="73"/>
      <c r="VSG25" s="73"/>
      <c r="VSI25" s="73"/>
      <c r="VSJ25" s="73"/>
      <c r="VSK25" s="73"/>
      <c r="VSL25" s="73"/>
      <c r="VSM25" s="73"/>
      <c r="VSN25" s="73"/>
      <c r="VSO25" s="73"/>
      <c r="VSP25" s="73"/>
      <c r="VSQ25" s="73"/>
      <c r="VSR25" s="73"/>
      <c r="VSS25" s="73"/>
      <c r="VST25" s="73"/>
      <c r="VSU25" s="73"/>
      <c r="VSX25" s="73"/>
      <c r="VTA25" s="73"/>
      <c r="VTD25" s="73"/>
      <c r="VTG25" s="73"/>
      <c r="VTJ25" s="73"/>
      <c r="VTV25" s="73"/>
      <c r="VTY25" s="73"/>
      <c r="VUB25" s="73"/>
      <c r="VUE25" s="73"/>
      <c r="VUN25" s="73"/>
      <c r="VUT25" s="73"/>
      <c r="VUW25" s="73"/>
      <c r="VUZ25" s="73"/>
      <c r="VVC25" s="73"/>
      <c r="VVI25" s="73"/>
      <c r="VVR25" s="73"/>
      <c r="VVT25" s="73"/>
      <c r="VVU25" s="73"/>
      <c r="VVW25" s="73"/>
      <c r="VVZ25" s="73"/>
      <c r="VWC25" s="73"/>
      <c r="VWF25" s="73"/>
      <c r="VWN25" s="73"/>
      <c r="VWP25" s="73"/>
      <c r="VWS25" s="73"/>
      <c r="VWV25" s="73"/>
      <c r="VXE25" s="73"/>
      <c r="VXH25" s="73"/>
      <c r="VXM25" s="73"/>
      <c r="VYI25" s="73"/>
      <c r="VYJ25" s="73"/>
      <c r="VYK25" s="73"/>
      <c r="VYL25" s="73"/>
      <c r="VYM25" s="73"/>
      <c r="VYN25" s="73"/>
      <c r="VZF25" s="73"/>
      <c r="VZG25" s="73"/>
      <c r="VZJ25" s="73"/>
      <c r="VZM25" s="73"/>
      <c r="VZO25" s="73"/>
      <c r="VZQ25" s="73"/>
      <c r="VZT25" s="73"/>
      <c r="VZW25" s="73"/>
      <c r="VZZ25" s="73"/>
      <c r="WAC25" s="73"/>
      <c r="WAF25" s="73"/>
      <c r="WAI25" s="73"/>
      <c r="WAL25" s="73"/>
      <c r="WAO25" s="73"/>
      <c r="WAQ25" s="73"/>
      <c r="WBD25" s="73"/>
      <c r="WBE25" s="73"/>
      <c r="WBF25" s="73"/>
      <c r="WBG25" s="73"/>
      <c r="WBH25" s="73"/>
      <c r="WBI25" s="73"/>
      <c r="WBJ25" s="73"/>
      <c r="WBK25" s="73"/>
      <c r="WBL25" s="73"/>
      <c r="WBM25" s="73"/>
      <c r="WBN25" s="73"/>
      <c r="WBO25" s="73"/>
      <c r="WBP25" s="73"/>
      <c r="WBQ25" s="73"/>
      <c r="WBR25" s="73"/>
      <c r="WBS25" s="73"/>
      <c r="WBT25" s="73"/>
      <c r="WBU25" s="73"/>
      <c r="WBV25" s="73"/>
      <c r="WBW25" s="73"/>
      <c r="WBX25" s="73"/>
      <c r="WBY25" s="73"/>
      <c r="WBZ25" s="73"/>
      <c r="WCA25" s="73"/>
      <c r="WCB25" s="73"/>
      <c r="WCC25" s="73"/>
      <c r="WCE25" s="73"/>
      <c r="WCF25" s="73"/>
      <c r="WCG25" s="73"/>
      <c r="WCH25" s="73"/>
      <c r="WCI25" s="73"/>
      <c r="WCJ25" s="73"/>
      <c r="WCK25" s="73"/>
      <c r="WCL25" s="73"/>
      <c r="WCM25" s="73"/>
      <c r="WCN25" s="73"/>
      <c r="WCO25" s="73"/>
      <c r="WCP25" s="73"/>
      <c r="WCQ25" s="73"/>
      <c r="WCT25" s="73"/>
      <c r="WCW25" s="73"/>
      <c r="WCZ25" s="73"/>
      <c r="WDC25" s="73"/>
      <c r="WDF25" s="73"/>
      <c r="WDR25" s="73"/>
      <c r="WDU25" s="73"/>
      <c r="WDX25" s="73"/>
      <c r="WEA25" s="73"/>
      <c r="WEJ25" s="73"/>
      <c r="WEP25" s="73"/>
      <c r="WES25" s="73"/>
      <c r="WEV25" s="73"/>
      <c r="WEY25" s="73"/>
      <c r="WFE25" s="73"/>
      <c r="WFN25" s="73"/>
      <c r="WFP25" s="73"/>
      <c r="WFQ25" s="73"/>
      <c r="WFS25" s="73"/>
      <c r="WFV25" s="73"/>
      <c r="WFY25" s="73"/>
      <c r="WGB25" s="73"/>
      <c r="WGJ25" s="73"/>
      <c r="WGL25" s="73"/>
      <c r="WGO25" s="73"/>
      <c r="WGR25" s="73"/>
      <c r="WHA25" s="73"/>
      <c r="WHD25" s="73"/>
      <c r="WHI25" s="73"/>
      <c r="WIE25" s="73"/>
      <c r="WIF25" s="73"/>
      <c r="WIG25" s="73"/>
      <c r="WIH25" s="73"/>
      <c r="WII25" s="73"/>
      <c r="WIJ25" s="73"/>
      <c r="WJB25" s="73"/>
      <c r="WJC25" s="73"/>
      <c r="WJF25" s="73"/>
      <c r="WJI25" s="73"/>
      <c r="WJK25" s="73"/>
      <c r="WJM25" s="73"/>
      <c r="WJP25" s="73"/>
      <c r="WJS25" s="73"/>
      <c r="WJV25" s="73"/>
      <c r="WJY25" s="73"/>
      <c r="WKB25" s="73"/>
      <c r="WKE25" s="73"/>
      <c r="WKH25" s="73"/>
      <c r="WKK25" s="73"/>
      <c r="WKM25" s="73"/>
      <c r="WKZ25" s="73"/>
      <c r="WLA25" s="73"/>
      <c r="WLB25" s="73"/>
      <c r="WLC25" s="73"/>
      <c r="WLD25" s="73"/>
      <c r="WLE25" s="73"/>
      <c r="WLF25" s="73"/>
      <c r="WLG25" s="73"/>
      <c r="WLH25" s="73"/>
      <c r="WLI25" s="73"/>
      <c r="WLJ25" s="73"/>
      <c r="WLK25" s="73"/>
      <c r="WLL25" s="73"/>
      <c r="WLM25" s="73"/>
      <c r="WLN25" s="73"/>
      <c r="WLO25" s="73"/>
      <c r="WLP25" s="73"/>
      <c r="WLQ25" s="73"/>
      <c r="WLR25" s="73"/>
      <c r="WLS25" s="73"/>
      <c r="WLT25" s="73"/>
      <c r="WLU25" s="73"/>
      <c r="WLV25" s="73"/>
      <c r="WLW25" s="73"/>
      <c r="WLX25" s="73"/>
      <c r="WLY25" s="73"/>
      <c r="WMA25" s="73"/>
      <c r="WMB25" s="73"/>
      <c r="WMC25" s="73"/>
      <c r="WMD25" s="73"/>
      <c r="WME25" s="73"/>
      <c r="WMF25" s="73"/>
      <c r="WMG25" s="73"/>
      <c r="WMH25" s="73"/>
      <c r="WMI25" s="73"/>
      <c r="WMJ25" s="73"/>
      <c r="WMK25" s="73"/>
      <c r="WML25" s="73"/>
      <c r="WMM25" s="73"/>
      <c r="WMP25" s="73"/>
      <c r="WMS25" s="73"/>
      <c r="WMV25" s="73"/>
      <c r="WMY25" s="73"/>
      <c r="WNB25" s="73"/>
      <c r="WNN25" s="73"/>
      <c r="WNQ25" s="73"/>
      <c r="WNT25" s="73"/>
      <c r="WNW25" s="73"/>
      <c r="WOF25" s="73"/>
      <c r="WOL25" s="73"/>
      <c r="WOO25" s="73"/>
      <c r="WOR25" s="73"/>
      <c r="WOU25" s="73"/>
      <c r="WPA25" s="73"/>
      <c r="WPJ25" s="73"/>
      <c r="WPL25" s="73"/>
      <c r="WPM25" s="73"/>
      <c r="WPO25" s="73"/>
      <c r="WPR25" s="73"/>
      <c r="WPU25" s="73"/>
      <c r="WPX25" s="73"/>
      <c r="WQF25" s="73"/>
      <c r="WQH25" s="73"/>
      <c r="WQK25" s="73"/>
      <c r="WQN25" s="73"/>
      <c r="WQW25" s="73"/>
      <c r="WQZ25" s="73"/>
      <c r="WRE25" s="73"/>
      <c r="WSA25" s="73"/>
      <c r="WSB25" s="73"/>
      <c r="WSC25" s="73"/>
      <c r="WSD25" s="73"/>
      <c r="WSE25" s="73"/>
      <c r="WSF25" s="73"/>
      <c r="WSX25" s="73"/>
      <c r="WSY25" s="73"/>
      <c r="WTB25" s="73"/>
      <c r="WTE25" s="73"/>
      <c r="WTG25" s="73"/>
      <c r="WTI25" s="73"/>
      <c r="WTL25" s="73"/>
      <c r="WTO25" s="73"/>
      <c r="WTR25" s="73"/>
      <c r="WTU25" s="73"/>
      <c r="WTX25" s="73"/>
      <c r="WUA25" s="73"/>
      <c r="WUD25" s="73"/>
      <c r="WUG25" s="73"/>
      <c r="WUI25" s="73"/>
      <c r="WUV25" s="73"/>
      <c r="WUW25" s="73"/>
      <c r="WUX25" s="73"/>
      <c r="WUY25" s="73"/>
      <c r="WUZ25" s="73"/>
      <c r="WVA25" s="73"/>
      <c r="WVB25" s="73"/>
      <c r="WVC25" s="73"/>
      <c r="WVD25" s="73"/>
      <c r="WVE25" s="73"/>
      <c r="WVF25" s="73"/>
      <c r="WVG25" s="73"/>
      <c r="WVH25" s="73"/>
      <c r="WVI25" s="73"/>
      <c r="WVJ25" s="73"/>
      <c r="WVK25" s="73"/>
      <c r="WVL25" s="73"/>
      <c r="WVM25" s="73"/>
      <c r="WVN25" s="73"/>
      <c r="WVO25" s="73"/>
      <c r="WVP25" s="73"/>
      <c r="WVQ25" s="73"/>
      <c r="WVR25" s="73"/>
      <c r="WVS25" s="73"/>
      <c r="WVT25" s="73"/>
      <c r="WVU25" s="73"/>
      <c r="WVV25" s="73"/>
      <c r="WVW25" s="73"/>
      <c r="WVX25" s="73"/>
      <c r="WVY25" s="73"/>
      <c r="WVZ25" s="73"/>
      <c r="WWA25" s="73"/>
      <c r="WWB25" s="73"/>
      <c r="WWC25" s="73"/>
      <c r="WWD25" s="73"/>
      <c r="WWE25" s="73"/>
      <c r="WWF25" s="73"/>
      <c r="WWG25" s="73"/>
      <c r="WWH25" s="73"/>
      <c r="WWI25" s="73"/>
      <c r="WWJ25" s="73"/>
      <c r="WWK25" s="73"/>
      <c r="WWL25" s="73"/>
      <c r="WWM25" s="73"/>
      <c r="WWN25" s="73"/>
      <c r="WWO25" s="73"/>
      <c r="WWP25" s="73"/>
      <c r="WWQ25" s="73"/>
      <c r="WWR25" s="73"/>
      <c r="WWS25" s="73"/>
      <c r="WWT25" s="73"/>
      <c r="WWU25" s="73"/>
      <c r="WWV25" s="73"/>
      <c r="WWW25" s="73"/>
      <c r="WWX25" s="73"/>
      <c r="WWY25" s="73"/>
      <c r="WWZ25" s="73"/>
      <c r="WXA25" s="73"/>
      <c r="WXB25" s="73"/>
      <c r="WXC25" s="73"/>
      <c r="WXD25" s="73"/>
      <c r="WXE25" s="73"/>
      <c r="WXF25" s="73"/>
      <c r="WXG25" s="73"/>
      <c r="WXH25" s="73"/>
      <c r="WXI25" s="73"/>
      <c r="WXJ25" s="73"/>
      <c r="WXK25" s="73"/>
      <c r="WXL25" s="73"/>
      <c r="WXM25" s="73"/>
      <c r="WXN25" s="73"/>
      <c r="WXO25" s="73"/>
      <c r="WXP25" s="73"/>
      <c r="WXQ25" s="73"/>
      <c r="WXR25" s="73"/>
      <c r="WXS25" s="73"/>
      <c r="WXT25" s="73"/>
      <c r="WXU25" s="73"/>
      <c r="WXV25" s="73"/>
      <c r="WXW25" s="73"/>
      <c r="WXX25" s="73"/>
      <c r="WXY25" s="73"/>
      <c r="WXZ25" s="73"/>
      <c r="WYA25" s="73"/>
      <c r="WYB25" s="73"/>
      <c r="WYC25" s="73"/>
      <c r="WYD25" s="73"/>
      <c r="WYE25" s="73"/>
      <c r="WYF25" s="73"/>
      <c r="WYG25" s="73"/>
      <c r="WYH25" s="73"/>
      <c r="WYI25" s="73"/>
      <c r="WYJ25" s="73"/>
      <c r="WYK25" s="73"/>
      <c r="WYL25" s="73"/>
      <c r="WYM25" s="73"/>
      <c r="WYN25" s="73"/>
      <c r="WYO25" s="73"/>
      <c r="WYP25" s="73"/>
      <c r="WYQ25" s="73"/>
      <c r="WYR25" s="73"/>
      <c r="WYS25" s="73"/>
      <c r="WYT25" s="73"/>
      <c r="WYU25" s="73"/>
      <c r="WYV25" s="73"/>
      <c r="WYW25" s="73"/>
      <c r="WYX25" s="73"/>
      <c r="WYY25" s="73"/>
      <c r="WYZ25" s="73"/>
      <c r="WZA25" s="73"/>
      <c r="WZB25" s="73"/>
      <c r="WZC25" s="73"/>
      <c r="WZD25" s="73"/>
      <c r="WZE25" s="73"/>
      <c r="WZF25" s="73"/>
      <c r="WZG25" s="73"/>
      <c r="WZH25" s="73"/>
      <c r="WZI25" s="73"/>
      <c r="WZJ25" s="73"/>
      <c r="WZK25" s="73"/>
      <c r="WZL25" s="73"/>
      <c r="WZM25" s="73"/>
      <c r="WZN25" s="73"/>
      <c r="WZO25" s="73"/>
      <c r="WZP25" s="73"/>
      <c r="WZQ25" s="73"/>
      <c r="WZR25" s="73"/>
      <c r="WZS25" s="73"/>
      <c r="WZT25" s="73"/>
      <c r="WZU25" s="73"/>
      <c r="WZV25" s="73"/>
      <c r="WZW25" s="73"/>
      <c r="WZX25" s="73"/>
      <c r="WZY25" s="73"/>
      <c r="WZZ25" s="73"/>
      <c r="XAA25" s="73"/>
      <c r="XAB25" s="73"/>
      <c r="XAC25" s="73"/>
      <c r="XAD25" s="73"/>
      <c r="XAE25" s="73"/>
      <c r="XAF25" s="73"/>
      <c r="XAG25" s="73"/>
      <c r="XAH25" s="73"/>
      <c r="XAI25" s="73"/>
      <c r="XAJ25" s="73"/>
      <c r="XAK25" s="73"/>
      <c r="XAL25" s="73"/>
      <c r="XAM25" s="73"/>
      <c r="XAN25" s="73"/>
      <c r="XAO25" s="73"/>
      <c r="XAP25" s="73"/>
      <c r="XAQ25" s="73"/>
      <c r="XAR25" s="73"/>
      <c r="XAS25" s="73"/>
      <c r="XAT25" s="73"/>
      <c r="XAU25" s="73"/>
      <c r="XAV25" s="73"/>
      <c r="XAW25" s="73"/>
      <c r="XAX25" s="73"/>
      <c r="XAY25" s="73"/>
      <c r="XAZ25" s="73"/>
      <c r="XBA25" s="73"/>
      <c r="XBB25" s="73"/>
      <c r="XBC25" s="73"/>
      <c r="XBD25" s="73"/>
      <c r="XBE25" s="73"/>
      <c r="XBF25" s="73"/>
      <c r="XBG25" s="73"/>
      <c r="XBH25" s="73"/>
      <c r="XBI25" s="73"/>
      <c r="XBJ25" s="73"/>
      <c r="XBK25" s="73"/>
      <c r="XBL25" s="73"/>
      <c r="XBM25" s="73"/>
      <c r="XBN25" s="73"/>
      <c r="XBO25" s="73"/>
      <c r="XBP25" s="73"/>
      <c r="XBQ25" s="73"/>
      <c r="XBR25" s="73"/>
      <c r="XBS25" s="73"/>
      <c r="XBT25" s="73"/>
      <c r="XBU25" s="73"/>
      <c r="XBV25" s="73"/>
      <c r="XBW25" s="73"/>
      <c r="XBX25" s="73"/>
      <c r="XBY25" s="73"/>
      <c r="XBZ25" s="73"/>
      <c r="XCA25" s="73"/>
      <c r="XCB25" s="73"/>
      <c r="XCC25" s="73"/>
      <c r="XCD25" s="73"/>
      <c r="XCE25" s="73"/>
      <c r="XCF25" s="73"/>
      <c r="XCG25" s="73"/>
      <c r="XCH25" s="73"/>
      <c r="XCI25" s="73"/>
      <c r="XCJ25" s="73"/>
      <c r="XCK25" s="73"/>
      <c r="XCL25" s="73"/>
      <c r="XCM25" s="73"/>
      <c r="XCN25" s="73"/>
      <c r="XCO25" s="73"/>
      <c r="XCP25" s="73"/>
      <c r="XCQ25" s="73"/>
      <c r="XCR25" s="73"/>
      <c r="XCS25" s="73"/>
      <c r="XCT25" s="73"/>
      <c r="XCU25" s="73"/>
      <c r="XCV25" s="73"/>
      <c r="XCW25" s="73"/>
      <c r="XCX25" s="73"/>
      <c r="XCY25" s="73"/>
      <c r="XCZ25" s="73"/>
      <c r="XDA25" s="73"/>
      <c r="XDB25" s="73"/>
      <c r="XDC25" s="73"/>
      <c r="XDD25" s="73"/>
      <c r="XDE25" s="73"/>
      <c r="XDF25" s="73"/>
      <c r="XDG25" s="73"/>
      <c r="XDH25" s="73"/>
      <c r="XDI25" s="73"/>
      <c r="XDJ25" s="73"/>
      <c r="XDK25" s="73"/>
      <c r="XDL25" s="73"/>
      <c r="XDM25" s="73"/>
      <c r="XDN25" s="73"/>
      <c r="XDO25" s="73"/>
      <c r="XDP25" s="73"/>
      <c r="XDQ25" s="73"/>
      <c r="XDR25" s="73"/>
      <c r="XDS25" s="73"/>
      <c r="XDT25" s="73"/>
      <c r="XDU25" s="73"/>
      <c r="XDV25" s="73"/>
      <c r="XDW25" s="73"/>
      <c r="XDX25" s="73"/>
      <c r="XDY25" s="73"/>
      <c r="XDZ25" s="73"/>
      <c r="XEA25" s="73"/>
      <c r="XEB25" s="73"/>
      <c r="XEC25" s="73"/>
      <c r="XED25" s="73"/>
      <c r="XEE25" s="73"/>
      <c r="XEF25" s="73"/>
      <c r="XEG25" s="73"/>
      <c r="XEH25" s="73"/>
      <c r="XEI25" s="73"/>
      <c r="XEJ25" s="73"/>
      <c r="XEK25" s="73"/>
      <c r="XEL25" s="73"/>
      <c r="XEM25" s="73"/>
      <c r="XEN25" s="73"/>
      <c r="XEO25" s="73"/>
      <c r="XEP25" s="73"/>
      <c r="XEQ25" s="73"/>
      <c r="XER25" s="73"/>
      <c r="XES25" s="73"/>
      <c r="XET25" s="73"/>
      <c r="XEU25" s="73"/>
      <c r="XEV25" s="73"/>
      <c r="XEW25" s="73"/>
      <c r="XEX25" s="73"/>
      <c r="XEY25" s="73"/>
      <c r="XEZ25" s="73"/>
      <c r="XFA25" s="73"/>
      <c r="XFB25" s="73"/>
      <c r="XFC25" s="73"/>
      <c r="XFD25" s="73"/>
    </row>
    <row r="26" spans="1:16384" s="192" customFormat="1" ht="20.25" hidden="1" customHeight="1">
      <c r="A26" s="207" t="s">
        <v>27</v>
      </c>
      <c r="B26" s="204" t="s">
        <v>326</v>
      </c>
      <c r="C26" s="205"/>
      <c r="D26" s="168">
        <f>IFERROR(VLOOKUP(A26,'4.1'!A45:C327,3,0),)</f>
        <v>0</v>
      </c>
      <c r="E26" s="166">
        <f t="shared" si="0"/>
        <v>0</v>
      </c>
    </row>
    <row r="27" spans="1:16384" s="192" customFormat="1" ht="20.25" hidden="1" customHeight="1">
      <c r="A27" s="207" t="s">
        <v>28</v>
      </c>
      <c r="B27" s="204" t="s">
        <v>324</v>
      </c>
      <c r="C27" s="205"/>
      <c r="D27" s="168">
        <f>IFERROR(VLOOKUP(A27,'4.1'!A46:C328,3,0),)</f>
        <v>0</v>
      </c>
      <c r="E27" s="166">
        <f t="shared" si="0"/>
        <v>0</v>
      </c>
    </row>
    <row r="28" spans="1:16384" s="192" customFormat="1" ht="21.75" hidden="1" customHeight="1">
      <c r="A28" s="207" t="s">
        <v>29</v>
      </c>
      <c r="B28" s="204" t="s">
        <v>323</v>
      </c>
      <c r="C28" s="205"/>
      <c r="D28" s="168">
        <f>IFERROR(VLOOKUP(A28,'4.1'!A47:C329,3,0),)</f>
        <v>0</v>
      </c>
      <c r="E28" s="166">
        <f t="shared" si="0"/>
        <v>0</v>
      </c>
    </row>
    <row r="29" spans="1:16384" s="192" customFormat="1" ht="21.75" customHeight="1">
      <c r="A29" s="209" t="s">
        <v>30</v>
      </c>
      <c r="B29" s="202" t="s">
        <v>323</v>
      </c>
      <c r="C29" s="203">
        <v>21</v>
      </c>
      <c r="D29" s="86">
        <f>IFERROR(VLOOKUP(A29,'4.1'!A48:C330,3,0),)</f>
        <v>42000</v>
      </c>
      <c r="E29" s="87">
        <f t="shared" si="0"/>
        <v>882000</v>
      </c>
      <c r="F29" s="73"/>
      <c r="G29" s="73"/>
      <c r="H29" s="73"/>
      <c r="I29" s="73"/>
      <c r="J29" s="73"/>
      <c r="K29" s="73"/>
      <c r="L29" s="73"/>
      <c r="M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D29" s="73"/>
      <c r="AG29" s="73"/>
      <c r="AJ29" s="73"/>
      <c r="AM29" s="73"/>
      <c r="AP29" s="73"/>
      <c r="BB29" s="73"/>
      <c r="BE29" s="73"/>
      <c r="BH29" s="73"/>
      <c r="BK29" s="73"/>
      <c r="BT29" s="73"/>
      <c r="BZ29" s="73"/>
      <c r="CC29" s="73"/>
      <c r="CF29" s="73"/>
      <c r="CI29" s="73"/>
      <c r="CO29" s="73"/>
      <c r="CX29" s="73"/>
      <c r="CZ29" s="73"/>
      <c r="DA29" s="73"/>
      <c r="DC29" s="73"/>
      <c r="DF29" s="73"/>
      <c r="DI29" s="73"/>
      <c r="DL29" s="73"/>
      <c r="DT29" s="73"/>
      <c r="DV29" s="73"/>
      <c r="DY29" s="73"/>
      <c r="EB29" s="73"/>
      <c r="EK29" s="73"/>
      <c r="EN29" s="73"/>
      <c r="ES29" s="73"/>
      <c r="FO29" s="73"/>
      <c r="FP29" s="73"/>
      <c r="FQ29" s="73"/>
      <c r="FR29" s="73"/>
      <c r="FS29" s="73"/>
      <c r="FT29" s="73"/>
      <c r="GL29" s="73"/>
      <c r="GM29" s="73"/>
      <c r="GP29" s="73"/>
      <c r="GS29" s="73"/>
      <c r="GU29" s="73"/>
      <c r="GW29" s="73"/>
      <c r="GZ29" s="73"/>
      <c r="HC29" s="73"/>
      <c r="HF29" s="73"/>
      <c r="HI29" s="73"/>
      <c r="HL29" s="73"/>
      <c r="HO29" s="73"/>
      <c r="HR29" s="73"/>
      <c r="HU29" s="73"/>
      <c r="HW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Z29" s="73"/>
      <c r="KC29" s="73"/>
      <c r="KF29" s="73"/>
      <c r="KI29" s="73"/>
      <c r="KL29" s="73"/>
      <c r="KX29" s="73"/>
      <c r="LA29" s="73"/>
      <c r="LD29" s="73"/>
      <c r="LG29" s="73"/>
      <c r="LP29" s="73"/>
      <c r="LV29" s="73"/>
      <c r="LY29" s="73"/>
      <c r="MB29" s="73"/>
      <c r="ME29" s="73"/>
      <c r="MK29" s="73"/>
      <c r="MT29" s="73"/>
      <c r="MV29" s="73"/>
      <c r="MW29" s="73"/>
      <c r="MY29" s="73"/>
      <c r="NB29" s="73"/>
      <c r="NE29" s="73"/>
      <c r="NH29" s="73"/>
      <c r="NP29" s="73"/>
      <c r="NR29" s="73"/>
      <c r="NU29" s="73"/>
      <c r="NX29" s="73"/>
      <c r="OG29" s="73"/>
      <c r="OJ29" s="73"/>
      <c r="OO29" s="73"/>
      <c r="PK29" s="73"/>
      <c r="PL29" s="73"/>
      <c r="PM29" s="73"/>
      <c r="PN29" s="73"/>
      <c r="PO29" s="73"/>
      <c r="PP29" s="73"/>
      <c r="QH29" s="73"/>
      <c r="QI29" s="73"/>
      <c r="QL29" s="73"/>
      <c r="QO29" s="73"/>
      <c r="QQ29" s="73"/>
      <c r="QS29" s="73"/>
      <c r="QV29" s="73"/>
      <c r="QY29" s="73"/>
      <c r="RB29" s="73"/>
      <c r="RE29" s="73"/>
      <c r="RH29" s="73"/>
      <c r="RK29" s="73"/>
      <c r="RN29" s="73"/>
      <c r="RQ29" s="73"/>
      <c r="RS29" s="73"/>
      <c r="SF29" s="73"/>
      <c r="SG29" s="73"/>
      <c r="SH29" s="73"/>
      <c r="SI29" s="73"/>
      <c r="SJ29" s="73"/>
      <c r="SK29" s="73"/>
      <c r="SL29" s="73"/>
      <c r="SM29" s="73"/>
      <c r="SN29" s="73"/>
      <c r="SO29" s="73"/>
      <c r="SP29" s="73"/>
      <c r="SQ29" s="73"/>
      <c r="SR29" s="73"/>
      <c r="SS29" s="73"/>
      <c r="ST29" s="73"/>
      <c r="SU29" s="73"/>
      <c r="SV29" s="73"/>
      <c r="SW29" s="73"/>
      <c r="SX29" s="73"/>
      <c r="SY29" s="73"/>
      <c r="SZ29" s="73"/>
      <c r="TA29" s="73"/>
      <c r="TB29" s="73"/>
      <c r="TC29" s="73"/>
      <c r="TD29" s="73"/>
      <c r="TE29" s="73"/>
      <c r="TG29" s="73"/>
      <c r="TH29" s="73"/>
      <c r="TI29" s="73"/>
      <c r="TJ29" s="73"/>
      <c r="TK29" s="73"/>
      <c r="TL29" s="73"/>
      <c r="TM29" s="73"/>
      <c r="TN29" s="73"/>
      <c r="TO29" s="73"/>
      <c r="TP29" s="73"/>
      <c r="TQ29" s="73"/>
      <c r="TR29" s="73"/>
      <c r="TS29" s="73"/>
      <c r="TV29" s="73"/>
      <c r="TY29" s="73"/>
      <c r="UB29" s="73"/>
      <c r="UE29" s="73"/>
      <c r="UH29" s="73"/>
      <c r="UT29" s="73"/>
      <c r="UW29" s="73"/>
      <c r="UZ29" s="73"/>
      <c r="VC29" s="73"/>
      <c r="VL29" s="73"/>
      <c r="VR29" s="73"/>
      <c r="VU29" s="73"/>
      <c r="VX29" s="73"/>
      <c r="WA29" s="73"/>
      <c r="WG29" s="73"/>
      <c r="WP29" s="73"/>
      <c r="WR29" s="73"/>
      <c r="WS29" s="73"/>
      <c r="WU29" s="73"/>
      <c r="WX29" s="73"/>
      <c r="XA29" s="73"/>
      <c r="XD29" s="73"/>
      <c r="XL29" s="73"/>
      <c r="XN29" s="73"/>
      <c r="XQ29" s="73"/>
      <c r="XT29" s="73"/>
      <c r="YC29" s="73"/>
      <c r="YF29" s="73"/>
      <c r="YK29" s="73"/>
      <c r="ZG29" s="73"/>
      <c r="ZH29" s="73"/>
      <c r="ZI29" s="73"/>
      <c r="ZJ29" s="73"/>
      <c r="ZK29" s="73"/>
      <c r="ZL29" s="73"/>
      <c r="AAD29" s="73"/>
      <c r="AAE29" s="73"/>
      <c r="AAH29" s="73"/>
      <c r="AAK29" s="73"/>
      <c r="AAM29" s="73"/>
      <c r="AAO29" s="73"/>
      <c r="AAR29" s="73"/>
      <c r="AAU29" s="73"/>
      <c r="AAX29" s="73"/>
      <c r="ABA29" s="73"/>
      <c r="ABD29" s="73"/>
      <c r="ABG29" s="73"/>
      <c r="ABJ29" s="73"/>
      <c r="ABM29" s="73"/>
      <c r="ABO29" s="73"/>
      <c r="ACB29" s="73"/>
      <c r="ACC29" s="73"/>
      <c r="ACD29" s="73"/>
      <c r="ACE29" s="73"/>
      <c r="ACF29" s="73"/>
      <c r="ACG29" s="73"/>
      <c r="ACH29" s="73"/>
      <c r="ACI29" s="73"/>
      <c r="ACJ29" s="73"/>
      <c r="ACK29" s="73"/>
      <c r="ACL29" s="73"/>
      <c r="ACM29" s="73"/>
      <c r="ACN29" s="73"/>
      <c r="ACO29" s="73"/>
      <c r="ACP29" s="73"/>
      <c r="ACQ29" s="73"/>
      <c r="ACR29" s="73"/>
      <c r="ACS29" s="73"/>
      <c r="ACT29" s="73"/>
      <c r="ACU29" s="73"/>
      <c r="ACV29" s="73"/>
      <c r="ACW29" s="73"/>
      <c r="ACX29" s="73"/>
      <c r="ACY29" s="73"/>
      <c r="ACZ29" s="73"/>
      <c r="ADA29" s="73"/>
      <c r="ADC29" s="73"/>
      <c r="ADD29" s="73"/>
      <c r="ADE29" s="73"/>
      <c r="ADF29" s="73"/>
      <c r="ADG29" s="73"/>
      <c r="ADH29" s="73"/>
      <c r="ADI29" s="73"/>
      <c r="ADJ29" s="73"/>
      <c r="ADK29" s="73"/>
      <c r="ADL29" s="73"/>
      <c r="ADM29" s="73"/>
      <c r="ADN29" s="73"/>
      <c r="ADO29" s="73"/>
      <c r="ADR29" s="73"/>
      <c r="ADU29" s="73"/>
      <c r="ADX29" s="73"/>
      <c r="AEA29" s="73"/>
      <c r="AED29" s="73"/>
      <c r="AEP29" s="73"/>
      <c r="AES29" s="73"/>
      <c r="AEV29" s="73"/>
      <c r="AEY29" s="73"/>
      <c r="AFH29" s="73"/>
      <c r="AFN29" s="73"/>
      <c r="AFQ29" s="73"/>
      <c r="AFT29" s="73"/>
      <c r="AFW29" s="73"/>
      <c r="AGC29" s="73"/>
      <c r="AGL29" s="73"/>
      <c r="AGN29" s="73"/>
      <c r="AGO29" s="73"/>
      <c r="AGQ29" s="73"/>
      <c r="AGT29" s="73"/>
      <c r="AGW29" s="73"/>
      <c r="AGZ29" s="73"/>
      <c r="AHH29" s="73"/>
      <c r="AHJ29" s="73"/>
      <c r="AHM29" s="73"/>
      <c r="AHP29" s="73"/>
      <c r="AHY29" s="73"/>
      <c r="AIB29" s="73"/>
      <c r="AIG29" s="73"/>
      <c r="AJC29" s="73"/>
      <c r="AJD29" s="73"/>
      <c r="AJE29" s="73"/>
      <c r="AJF29" s="73"/>
      <c r="AJG29" s="73"/>
      <c r="AJH29" s="73"/>
      <c r="AJZ29" s="73"/>
      <c r="AKA29" s="73"/>
      <c r="AKD29" s="73"/>
      <c r="AKG29" s="73"/>
      <c r="AKI29" s="73"/>
      <c r="AKK29" s="73"/>
      <c r="AKN29" s="73"/>
      <c r="AKQ29" s="73"/>
      <c r="AKT29" s="73"/>
      <c r="AKW29" s="73"/>
      <c r="AKZ29" s="73"/>
      <c r="ALC29" s="73"/>
      <c r="ALF29" s="73"/>
      <c r="ALI29" s="73"/>
      <c r="ALK29" s="73"/>
      <c r="ALX29" s="73"/>
      <c r="ALY29" s="73"/>
      <c r="ALZ29" s="73"/>
      <c r="AMA29" s="73"/>
      <c r="AMB29" s="73"/>
      <c r="AMC29" s="73"/>
      <c r="AMD29" s="73"/>
      <c r="AME29" s="73"/>
      <c r="AMF29" s="73"/>
      <c r="AMG29" s="73"/>
      <c r="AMH29" s="73"/>
      <c r="AMI29" s="73"/>
      <c r="AMJ29" s="73"/>
      <c r="AMK29" s="73"/>
      <c r="AML29" s="73"/>
      <c r="AMM29" s="73"/>
      <c r="AMN29" s="73"/>
      <c r="AMO29" s="73"/>
      <c r="AMP29" s="73"/>
      <c r="AMQ29" s="73"/>
      <c r="AMR29" s="73"/>
      <c r="AMS29" s="73"/>
      <c r="AMT29" s="73"/>
      <c r="AMU29" s="73"/>
      <c r="AMV29" s="73"/>
      <c r="AMW29" s="73"/>
      <c r="AMY29" s="73"/>
      <c r="AMZ29" s="73"/>
      <c r="ANA29" s="73"/>
      <c r="ANB29" s="73"/>
      <c r="ANC29" s="73"/>
      <c r="AND29" s="73"/>
      <c r="ANE29" s="73"/>
      <c r="ANF29" s="73"/>
      <c r="ANG29" s="73"/>
      <c r="ANH29" s="73"/>
      <c r="ANI29" s="73"/>
      <c r="ANJ29" s="73"/>
      <c r="ANK29" s="73"/>
      <c r="ANN29" s="73"/>
      <c r="ANQ29" s="73"/>
      <c r="ANT29" s="73"/>
      <c r="ANW29" s="73"/>
      <c r="ANZ29" s="73"/>
      <c r="AOL29" s="73"/>
      <c r="AOO29" s="73"/>
      <c r="AOR29" s="73"/>
      <c r="AOU29" s="73"/>
      <c r="APD29" s="73"/>
      <c r="APJ29" s="73"/>
      <c r="APM29" s="73"/>
      <c r="APP29" s="73"/>
      <c r="APS29" s="73"/>
      <c r="APY29" s="73"/>
      <c r="AQH29" s="73"/>
      <c r="AQJ29" s="73"/>
      <c r="AQK29" s="73"/>
      <c r="AQM29" s="73"/>
      <c r="AQP29" s="73"/>
      <c r="AQS29" s="73"/>
      <c r="AQV29" s="73"/>
      <c r="ARD29" s="73"/>
      <c r="ARF29" s="73"/>
      <c r="ARI29" s="73"/>
      <c r="ARL29" s="73"/>
      <c r="ARU29" s="73"/>
      <c r="ARX29" s="73"/>
      <c r="ASC29" s="73"/>
      <c r="ASY29" s="73"/>
      <c r="ASZ29" s="73"/>
      <c r="ATA29" s="73"/>
      <c r="ATB29" s="73"/>
      <c r="ATC29" s="73"/>
      <c r="ATD29" s="73"/>
      <c r="ATV29" s="73"/>
      <c r="ATW29" s="73"/>
      <c r="ATZ29" s="73"/>
      <c r="AUC29" s="73"/>
      <c r="AUE29" s="73"/>
      <c r="AUG29" s="73"/>
      <c r="AUJ29" s="73"/>
      <c r="AUM29" s="73"/>
      <c r="AUP29" s="73"/>
      <c r="AUS29" s="73"/>
      <c r="AUV29" s="73"/>
      <c r="AUY29" s="73"/>
      <c r="AVB29" s="73"/>
      <c r="AVE29" s="73"/>
      <c r="AVG29" s="73"/>
      <c r="AVT29" s="73"/>
      <c r="AVU29" s="73"/>
      <c r="AVV29" s="73"/>
      <c r="AVW29" s="73"/>
      <c r="AVX29" s="73"/>
      <c r="AVY29" s="73"/>
      <c r="AVZ29" s="73"/>
      <c r="AWA29" s="73"/>
      <c r="AWB29" s="73"/>
      <c r="AWC29" s="73"/>
      <c r="AWD29" s="73"/>
      <c r="AWE29" s="73"/>
      <c r="AWF29" s="73"/>
      <c r="AWG29" s="73"/>
      <c r="AWH29" s="73"/>
      <c r="AWI29" s="73"/>
      <c r="AWJ29" s="73"/>
      <c r="AWK29" s="73"/>
      <c r="AWL29" s="73"/>
      <c r="AWM29" s="73"/>
      <c r="AWN29" s="73"/>
      <c r="AWO29" s="73"/>
      <c r="AWP29" s="73"/>
      <c r="AWQ29" s="73"/>
      <c r="AWR29" s="73"/>
      <c r="AWS29" s="73"/>
      <c r="AWU29" s="73"/>
      <c r="AWV29" s="73"/>
      <c r="AWW29" s="73"/>
      <c r="AWX29" s="73"/>
      <c r="AWY29" s="73"/>
      <c r="AWZ29" s="73"/>
      <c r="AXA29" s="73"/>
      <c r="AXB29" s="73"/>
      <c r="AXC29" s="73"/>
      <c r="AXD29" s="73"/>
      <c r="AXE29" s="73"/>
      <c r="AXF29" s="73"/>
      <c r="AXG29" s="73"/>
      <c r="AXJ29" s="73"/>
      <c r="AXM29" s="73"/>
      <c r="AXP29" s="73"/>
      <c r="AXS29" s="73"/>
      <c r="AXV29" s="73"/>
      <c r="AYH29" s="73"/>
      <c r="AYK29" s="73"/>
      <c r="AYN29" s="73"/>
      <c r="AYQ29" s="73"/>
      <c r="AYZ29" s="73"/>
      <c r="AZF29" s="73"/>
      <c r="AZI29" s="73"/>
      <c r="AZL29" s="73"/>
      <c r="AZO29" s="73"/>
      <c r="AZU29" s="73"/>
      <c r="BAD29" s="73"/>
      <c r="BAF29" s="73"/>
      <c r="BAG29" s="73"/>
      <c r="BAI29" s="73"/>
      <c r="BAL29" s="73"/>
      <c r="BAO29" s="73"/>
      <c r="BAR29" s="73"/>
      <c r="BAZ29" s="73"/>
      <c r="BBB29" s="73"/>
      <c r="BBE29" s="73"/>
      <c r="BBH29" s="73"/>
      <c r="BBQ29" s="73"/>
      <c r="BBT29" s="73"/>
      <c r="BBY29" s="73"/>
      <c r="BCU29" s="73"/>
      <c r="BCV29" s="73"/>
      <c r="BCW29" s="73"/>
      <c r="BCX29" s="73"/>
      <c r="BCY29" s="73"/>
      <c r="BCZ29" s="73"/>
      <c r="BDR29" s="73"/>
      <c r="BDS29" s="73"/>
      <c r="BDV29" s="73"/>
      <c r="BDY29" s="73"/>
      <c r="BEA29" s="73"/>
      <c r="BEC29" s="73"/>
      <c r="BEF29" s="73"/>
      <c r="BEI29" s="73"/>
      <c r="BEL29" s="73"/>
      <c r="BEO29" s="73"/>
      <c r="BER29" s="73"/>
      <c r="BEU29" s="73"/>
      <c r="BEX29" s="73"/>
      <c r="BFA29" s="73"/>
      <c r="BFC29" s="73"/>
      <c r="BFP29" s="73"/>
      <c r="BFQ29" s="73"/>
      <c r="BFR29" s="73"/>
      <c r="BFS29" s="73"/>
      <c r="BFT29" s="73"/>
      <c r="BFU29" s="73"/>
      <c r="BFV29" s="73"/>
      <c r="BFW29" s="73"/>
      <c r="BFX29" s="73"/>
      <c r="BFY29" s="73"/>
      <c r="BFZ29" s="73"/>
      <c r="BGA29" s="73"/>
      <c r="BGB29" s="73"/>
      <c r="BGC29" s="73"/>
      <c r="BGD29" s="73"/>
      <c r="BGE29" s="73"/>
      <c r="BGF29" s="73"/>
      <c r="BGG29" s="73"/>
      <c r="BGH29" s="73"/>
      <c r="BGI29" s="73"/>
      <c r="BGJ29" s="73"/>
      <c r="BGK29" s="73"/>
      <c r="BGL29" s="73"/>
      <c r="BGM29" s="73"/>
      <c r="BGN29" s="73"/>
      <c r="BGO29" s="73"/>
      <c r="BGQ29" s="73"/>
      <c r="BGR29" s="73"/>
      <c r="BGS29" s="73"/>
      <c r="BGT29" s="73"/>
      <c r="BGU29" s="73"/>
      <c r="BGV29" s="73"/>
      <c r="BGW29" s="73"/>
      <c r="BGX29" s="73"/>
      <c r="BGY29" s="73"/>
      <c r="BGZ29" s="73"/>
      <c r="BHA29" s="73"/>
      <c r="BHB29" s="73"/>
      <c r="BHC29" s="73"/>
      <c r="BHF29" s="73"/>
      <c r="BHI29" s="73"/>
      <c r="BHL29" s="73"/>
      <c r="BHO29" s="73"/>
      <c r="BHR29" s="73"/>
      <c r="BID29" s="73"/>
      <c r="BIG29" s="73"/>
      <c r="BIJ29" s="73"/>
      <c r="BIM29" s="73"/>
      <c r="BIV29" s="73"/>
      <c r="BJB29" s="73"/>
      <c r="BJE29" s="73"/>
      <c r="BJH29" s="73"/>
      <c r="BJK29" s="73"/>
      <c r="BJQ29" s="73"/>
      <c r="BJZ29" s="73"/>
      <c r="BKB29" s="73"/>
      <c r="BKC29" s="73"/>
      <c r="BKE29" s="73"/>
      <c r="BKH29" s="73"/>
      <c r="BKK29" s="73"/>
      <c r="BKN29" s="73"/>
      <c r="BKV29" s="73"/>
      <c r="BKX29" s="73"/>
      <c r="BLA29" s="73"/>
      <c r="BLD29" s="73"/>
      <c r="BLM29" s="73"/>
      <c r="BLP29" s="73"/>
      <c r="BLU29" s="73"/>
      <c r="BMQ29" s="73"/>
      <c r="BMR29" s="73"/>
      <c r="BMS29" s="73"/>
      <c r="BMT29" s="73"/>
      <c r="BMU29" s="73"/>
      <c r="BMV29" s="73"/>
      <c r="BNN29" s="73"/>
      <c r="BNO29" s="73"/>
      <c r="BNR29" s="73"/>
      <c r="BNU29" s="73"/>
      <c r="BNW29" s="73"/>
      <c r="BNY29" s="73"/>
      <c r="BOB29" s="73"/>
      <c r="BOE29" s="73"/>
      <c r="BOH29" s="73"/>
      <c r="BOK29" s="73"/>
      <c r="BON29" s="73"/>
      <c r="BOQ29" s="73"/>
      <c r="BOT29" s="73"/>
      <c r="BOW29" s="73"/>
      <c r="BOY29" s="73"/>
      <c r="BPL29" s="73"/>
      <c r="BPM29" s="73"/>
      <c r="BPN29" s="73"/>
      <c r="BPO29" s="73"/>
      <c r="BPP29" s="73"/>
      <c r="BPQ29" s="73"/>
      <c r="BPR29" s="73"/>
      <c r="BPS29" s="73"/>
      <c r="BPT29" s="73"/>
      <c r="BPU29" s="73"/>
      <c r="BPV29" s="73"/>
      <c r="BPW29" s="73"/>
      <c r="BPX29" s="73"/>
      <c r="BPY29" s="73"/>
      <c r="BPZ29" s="73"/>
      <c r="BQA29" s="73"/>
      <c r="BQB29" s="73"/>
      <c r="BQC29" s="73"/>
      <c r="BQD29" s="73"/>
      <c r="BQE29" s="73"/>
      <c r="BQF29" s="73"/>
      <c r="BQG29" s="73"/>
      <c r="BQH29" s="73"/>
      <c r="BQI29" s="73"/>
      <c r="BQJ29" s="73"/>
      <c r="BQK29" s="73"/>
      <c r="BQM29" s="73"/>
      <c r="BQN29" s="73"/>
      <c r="BQO29" s="73"/>
      <c r="BQP29" s="73"/>
      <c r="BQQ29" s="73"/>
      <c r="BQR29" s="73"/>
      <c r="BQS29" s="73"/>
      <c r="BQT29" s="73"/>
      <c r="BQU29" s="73"/>
      <c r="BQV29" s="73"/>
      <c r="BQW29" s="73"/>
      <c r="BQX29" s="73"/>
      <c r="BQY29" s="73"/>
      <c r="BRB29" s="73"/>
      <c r="BRE29" s="73"/>
      <c r="BRH29" s="73"/>
      <c r="BRK29" s="73"/>
      <c r="BRN29" s="73"/>
      <c r="BRZ29" s="73"/>
      <c r="BSC29" s="73"/>
      <c r="BSF29" s="73"/>
      <c r="BSI29" s="73"/>
      <c r="BSR29" s="73"/>
      <c r="BSX29" s="73"/>
      <c r="BTA29" s="73"/>
      <c r="BTD29" s="73"/>
      <c r="BTG29" s="73"/>
      <c r="BTM29" s="73"/>
      <c r="BTV29" s="73"/>
      <c r="BTX29" s="73"/>
      <c r="BTY29" s="73"/>
      <c r="BUA29" s="73"/>
      <c r="BUD29" s="73"/>
      <c r="BUG29" s="73"/>
      <c r="BUJ29" s="73"/>
      <c r="BUR29" s="73"/>
      <c r="BUT29" s="73"/>
      <c r="BUW29" s="73"/>
      <c r="BUZ29" s="73"/>
      <c r="BVI29" s="73"/>
      <c r="BVL29" s="73"/>
      <c r="BVQ29" s="73"/>
      <c r="BWM29" s="73"/>
      <c r="BWN29" s="73"/>
      <c r="BWO29" s="73"/>
      <c r="BWP29" s="73"/>
      <c r="BWQ29" s="73"/>
      <c r="BWR29" s="73"/>
      <c r="BXJ29" s="73"/>
      <c r="BXK29" s="73"/>
      <c r="BXN29" s="73"/>
      <c r="BXQ29" s="73"/>
      <c r="BXS29" s="73"/>
      <c r="BXU29" s="73"/>
      <c r="BXX29" s="73"/>
      <c r="BYA29" s="73"/>
      <c r="BYD29" s="73"/>
      <c r="BYG29" s="73"/>
      <c r="BYJ29" s="73"/>
      <c r="BYM29" s="73"/>
      <c r="BYP29" s="73"/>
      <c r="BYS29" s="73"/>
      <c r="BYU29" s="73"/>
      <c r="BZH29" s="73"/>
      <c r="BZI29" s="73"/>
      <c r="BZJ29" s="73"/>
      <c r="BZK29" s="73"/>
      <c r="BZL29" s="73"/>
      <c r="BZM29" s="73"/>
      <c r="BZN29" s="73"/>
      <c r="BZO29" s="73"/>
      <c r="BZP29" s="73"/>
      <c r="BZQ29" s="73"/>
      <c r="BZR29" s="73"/>
      <c r="BZS29" s="73"/>
      <c r="BZT29" s="73"/>
      <c r="BZU29" s="73"/>
      <c r="BZV29" s="73"/>
      <c r="BZW29" s="73"/>
      <c r="BZX29" s="73"/>
      <c r="BZY29" s="73"/>
      <c r="BZZ29" s="73"/>
      <c r="CAA29" s="73"/>
      <c r="CAB29" s="73"/>
      <c r="CAC29" s="73"/>
      <c r="CAD29" s="73"/>
      <c r="CAE29" s="73"/>
      <c r="CAF29" s="73"/>
      <c r="CAG29" s="73"/>
      <c r="CAI29" s="73"/>
      <c r="CAJ29" s="73"/>
      <c r="CAK29" s="73"/>
      <c r="CAL29" s="73"/>
      <c r="CAM29" s="73"/>
      <c r="CAN29" s="73"/>
      <c r="CAO29" s="73"/>
      <c r="CAP29" s="73"/>
      <c r="CAQ29" s="73"/>
      <c r="CAR29" s="73"/>
      <c r="CAS29" s="73"/>
      <c r="CAT29" s="73"/>
      <c r="CAU29" s="73"/>
      <c r="CAX29" s="73"/>
      <c r="CBA29" s="73"/>
      <c r="CBD29" s="73"/>
      <c r="CBG29" s="73"/>
      <c r="CBJ29" s="73"/>
      <c r="CBV29" s="73"/>
      <c r="CBY29" s="73"/>
      <c r="CCB29" s="73"/>
      <c r="CCE29" s="73"/>
      <c r="CCN29" s="73"/>
      <c r="CCT29" s="73"/>
      <c r="CCW29" s="73"/>
      <c r="CCZ29" s="73"/>
      <c r="CDC29" s="73"/>
      <c r="CDI29" s="73"/>
      <c r="CDR29" s="73"/>
      <c r="CDT29" s="73"/>
      <c r="CDU29" s="73"/>
      <c r="CDW29" s="73"/>
      <c r="CDZ29" s="73"/>
      <c r="CEC29" s="73"/>
      <c r="CEF29" s="73"/>
      <c r="CEN29" s="73"/>
      <c r="CEP29" s="73"/>
      <c r="CES29" s="73"/>
      <c r="CEV29" s="73"/>
      <c r="CFE29" s="73"/>
      <c r="CFH29" s="73"/>
      <c r="CFM29" s="73"/>
      <c r="CGI29" s="73"/>
      <c r="CGJ29" s="73"/>
      <c r="CGK29" s="73"/>
      <c r="CGL29" s="73"/>
      <c r="CGM29" s="73"/>
      <c r="CGN29" s="73"/>
      <c r="CHF29" s="73"/>
      <c r="CHG29" s="73"/>
      <c r="CHJ29" s="73"/>
      <c r="CHM29" s="73"/>
      <c r="CHO29" s="73"/>
      <c r="CHQ29" s="73"/>
      <c r="CHT29" s="73"/>
      <c r="CHW29" s="73"/>
      <c r="CHZ29" s="73"/>
      <c r="CIC29" s="73"/>
      <c r="CIF29" s="73"/>
      <c r="CII29" s="73"/>
      <c r="CIL29" s="73"/>
      <c r="CIO29" s="73"/>
      <c r="CIQ29" s="73"/>
      <c r="CJD29" s="73"/>
      <c r="CJE29" s="73"/>
      <c r="CJF29" s="73"/>
      <c r="CJG29" s="73"/>
      <c r="CJH29" s="73"/>
      <c r="CJI29" s="73"/>
      <c r="CJJ29" s="73"/>
      <c r="CJK29" s="73"/>
      <c r="CJL29" s="73"/>
      <c r="CJM29" s="73"/>
      <c r="CJN29" s="73"/>
      <c r="CJO29" s="73"/>
      <c r="CJP29" s="73"/>
      <c r="CJQ29" s="73"/>
      <c r="CJR29" s="73"/>
      <c r="CJS29" s="73"/>
      <c r="CJT29" s="73"/>
      <c r="CJU29" s="73"/>
      <c r="CJV29" s="73"/>
      <c r="CJW29" s="73"/>
      <c r="CJX29" s="73"/>
      <c r="CJY29" s="73"/>
      <c r="CJZ29" s="73"/>
      <c r="CKA29" s="73"/>
      <c r="CKB29" s="73"/>
      <c r="CKC29" s="73"/>
      <c r="CKE29" s="73"/>
      <c r="CKF29" s="73"/>
      <c r="CKG29" s="73"/>
      <c r="CKH29" s="73"/>
      <c r="CKI29" s="73"/>
      <c r="CKJ29" s="73"/>
      <c r="CKK29" s="73"/>
      <c r="CKL29" s="73"/>
      <c r="CKM29" s="73"/>
      <c r="CKN29" s="73"/>
      <c r="CKO29" s="73"/>
      <c r="CKP29" s="73"/>
      <c r="CKQ29" s="73"/>
      <c r="CKT29" s="73"/>
      <c r="CKW29" s="73"/>
      <c r="CKZ29" s="73"/>
      <c r="CLC29" s="73"/>
      <c r="CLF29" s="73"/>
      <c r="CLR29" s="73"/>
      <c r="CLU29" s="73"/>
      <c r="CLX29" s="73"/>
      <c r="CMA29" s="73"/>
      <c r="CMJ29" s="73"/>
      <c r="CMP29" s="73"/>
      <c r="CMS29" s="73"/>
      <c r="CMV29" s="73"/>
      <c r="CMY29" s="73"/>
      <c r="CNE29" s="73"/>
      <c r="CNN29" s="73"/>
      <c r="CNP29" s="73"/>
      <c r="CNQ29" s="73"/>
      <c r="CNS29" s="73"/>
      <c r="CNV29" s="73"/>
      <c r="CNY29" s="73"/>
      <c r="COB29" s="73"/>
      <c r="COJ29" s="73"/>
      <c r="COL29" s="73"/>
      <c r="COO29" s="73"/>
      <c r="COR29" s="73"/>
      <c r="CPA29" s="73"/>
      <c r="CPD29" s="73"/>
      <c r="CPI29" s="73"/>
      <c r="CQE29" s="73"/>
      <c r="CQF29" s="73"/>
      <c r="CQG29" s="73"/>
      <c r="CQH29" s="73"/>
      <c r="CQI29" s="73"/>
      <c r="CQJ29" s="73"/>
      <c r="CRB29" s="73"/>
      <c r="CRC29" s="73"/>
      <c r="CRF29" s="73"/>
      <c r="CRI29" s="73"/>
      <c r="CRK29" s="73"/>
      <c r="CRM29" s="73"/>
      <c r="CRP29" s="73"/>
      <c r="CRS29" s="73"/>
      <c r="CRV29" s="73"/>
      <c r="CRY29" s="73"/>
      <c r="CSB29" s="73"/>
      <c r="CSE29" s="73"/>
      <c r="CSH29" s="73"/>
      <c r="CSK29" s="73"/>
      <c r="CSM29" s="73"/>
      <c r="CSZ29" s="73"/>
      <c r="CTA29" s="73"/>
      <c r="CTB29" s="73"/>
      <c r="CTC29" s="73"/>
      <c r="CTD29" s="73"/>
      <c r="CTE29" s="73"/>
      <c r="CTF29" s="73"/>
      <c r="CTG29" s="73"/>
      <c r="CTH29" s="73"/>
      <c r="CTI29" s="73"/>
      <c r="CTJ29" s="73"/>
      <c r="CTK29" s="73"/>
      <c r="CTL29" s="73"/>
      <c r="CTM29" s="73"/>
      <c r="CTN29" s="73"/>
      <c r="CTO29" s="73"/>
      <c r="CTP29" s="73"/>
      <c r="CTQ29" s="73"/>
      <c r="CTR29" s="73"/>
      <c r="CTS29" s="73"/>
      <c r="CTT29" s="73"/>
      <c r="CTU29" s="73"/>
      <c r="CTV29" s="73"/>
      <c r="CTW29" s="73"/>
      <c r="CTX29" s="73"/>
      <c r="CTY29" s="73"/>
      <c r="CUA29" s="73"/>
      <c r="CUB29" s="73"/>
      <c r="CUC29" s="73"/>
      <c r="CUD29" s="73"/>
      <c r="CUE29" s="73"/>
      <c r="CUF29" s="73"/>
      <c r="CUG29" s="73"/>
      <c r="CUH29" s="73"/>
      <c r="CUI29" s="73"/>
      <c r="CUJ29" s="73"/>
      <c r="CUK29" s="73"/>
      <c r="CUL29" s="73"/>
      <c r="CUM29" s="73"/>
      <c r="CUP29" s="73"/>
      <c r="CUS29" s="73"/>
      <c r="CUV29" s="73"/>
      <c r="CUY29" s="73"/>
      <c r="CVB29" s="73"/>
      <c r="CVN29" s="73"/>
      <c r="CVQ29" s="73"/>
      <c r="CVT29" s="73"/>
      <c r="CVW29" s="73"/>
      <c r="CWF29" s="73"/>
      <c r="CWL29" s="73"/>
      <c r="CWO29" s="73"/>
      <c r="CWR29" s="73"/>
      <c r="CWU29" s="73"/>
      <c r="CXA29" s="73"/>
      <c r="CXJ29" s="73"/>
      <c r="CXL29" s="73"/>
      <c r="CXM29" s="73"/>
      <c r="CXO29" s="73"/>
      <c r="CXR29" s="73"/>
      <c r="CXU29" s="73"/>
      <c r="CXX29" s="73"/>
      <c r="CYF29" s="73"/>
      <c r="CYH29" s="73"/>
      <c r="CYK29" s="73"/>
      <c r="CYN29" s="73"/>
      <c r="CYW29" s="73"/>
      <c r="CYZ29" s="73"/>
      <c r="CZE29" s="73"/>
      <c r="DAA29" s="73"/>
      <c r="DAB29" s="73"/>
      <c r="DAC29" s="73"/>
      <c r="DAD29" s="73"/>
      <c r="DAE29" s="73"/>
      <c r="DAF29" s="73"/>
      <c r="DAX29" s="73"/>
      <c r="DAY29" s="73"/>
      <c r="DBB29" s="73"/>
      <c r="DBE29" s="73"/>
      <c r="DBG29" s="73"/>
      <c r="DBI29" s="73"/>
      <c r="DBL29" s="73"/>
      <c r="DBO29" s="73"/>
      <c r="DBR29" s="73"/>
      <c r="DBU29" s="73"/>
      <c r="DBX29" s="73"/>
      <c r="DCA29" s="73"/>
      <c r="DCD29" s="73"/>
      <c r="DCG29" s="73"/>
      <c r="DCI29" s="73"/>
      <c r="DCV29" s="73"/>
      <c r="DCW29" s="73"/>
      <c r="DCX29" s="73"/>
      <c r="DCY29" s="73"/>
      <c r="DCZ29" s="73"/>
      <c r="DDA29" s="73"/>
      <c r="DDB29" s="73"/>
      <c r="DDC29" s="73"/>
      <c r="DDD29" s="73"/>
      <c r="DDE29" s="73"/>
      <c r="DDF29" s="73"/>
      <c r="DDG29" s="73"/>
      <c r="DDH29" s="73"/>
      <c r="DDI29" s="73"/>
      <c r="DDJ29" s="73"/>
      <c r="DDK29" s="73"/>
      <c r="DDL29" s="73"/>
      <c r="DDM29" s="73"/>
      <c r="DDN29" s="73"/>
      <c r="DDO29" s="73"/>
      <c r="DDP29" s="73"/>
      <c r="DDQ29" s="73"/>
      <c r="DDR29" s="73"/>
      <c r="DDS29" s="73"/>
      <c r="DDT29" s="73"/>
      <c r="DDU29" s="73"/>
      <c r="DDW29" s="73"/>
      <c r="DDX29" s="73"/>
      <c r="DDY29" s="73"/>
      <c r="DDZ29" s="73"/>
      <c r="DEA29" s="73"/>
      <c r="DEB29" s="73"/>
      <c r="DEC29" s="73"/>
      <c r="DED29" s="73"/>
      <c r="DEE29" s="73"/>
      <c r="DEF29" s="73"/>
      <c r="DEG29" s="73"/>
      <c r="DEH29" s="73"/>
      <c r="DEI29" s="73"/>
      <c r="DEL29" s="73"/>
      <c r="DEO29" s="73"/>
      <c r="DER29" s="73"/>
      <c r="DEU29" s="73"/>
      <c r="DEX29" s="73"/>
      <c r="DFJ29" s="73"/>
      <c r="DFM29" s="73"/>
      <c r="DFP29" s="73"/>
      <c r="DFS29" s="73"/>
      <c r="DGB29" s="73"/>
      <c r="DGH29" s="73"/>
      <c r="DGK29" s="73"/>
      <c r="DGN29" s="73"/>
      <c r="DGQ29" s="73"/>
      <c r="DGW29" s="73"/>
      <c r="DHF29" s="73"/>
      <c r="DHH29" s="73"/>
      <c r="DHI29" s="73"/>
      <c r="DHK29" s="73"/>
      <c r="DHN29" s="73"/>
      <c r="DHQ29" s="73"/>
      <c r="DHT29" s="73"/>
      <c r="DIB29" s="73"/>
      <c r="DID29" s="73"/>
      <c r="DIG29" s="73"/>
      <c r="DIJ29" s="73"/>
      <c r="DIS29" s="73"/>
      <c r="DIV29" s="73"/>
      <c r="DJA29" s="73"/>
      <c r="DJW29" s="73"/>
      <c r="DJX29" s="73"/>
      <c r="DJY29" s="73"/>
      <c r="DJZ29" s="73"/>
      <c r="DKA29" s="73"/>
      <c r="DKB29" s="73"/>
      <c r="DKT29" s="73"/>
      <c r="DKU29" s="73"/>
      <c r="DKX29" s="73"/>
      <c r="DLA29" s="73"/>
      <c r="DLC29" s="73"/>
      <c r="DLE29" s="73"/>
      <c r="DLH29" s="73"/>
      <c r="DLK29" s="73"/>
      <c r="DLN29" s="73"/>
      <c r="DLQ29" s="73"/>
      <c r="DLT29" s="73"/>
      <c r="DLW29" s="73"/>
      <c r="DLZ29" s="73"/>
      <c r="DMC29" s="73"/>
      <c r="DME29" s="73"/>
      <c r="DMR29" s="73"/>
      <c r="DMS29" s="73"/>
      <c r="DMT29" s="73"/>
      <c r="DMU29" s="73"/>
      <c r="DMV29" s="73"/>
      <c r="DMW29" s="73"/>
      <c r="DMX29" s="73"/>
      <c r="DMY29" s="73"/>
      <c r="DMZ29" s="73"/>
      <c r="DNA29" s="73"/>
      <c r="DNB29" s="73"/>
      <c r="DNC29" s="73"/>
      <c r="DND29" s="73"/>
      <c r="DNE29" s="73"/>
      <c r="DNF29" s="73"/>
      <c r="DNG29" s="73"/>
      <c r="DNH29" s="73"/>
      <c r="DNI29" s="73"/>
      <c r="DNJ29" s="73"/>
      <c r="DNK29" s="73"/>
      <c r="DNL29" s="73"/>
      <c r="DNM29" s="73"/>
      <c r="DNN29" s="73"/>
      <c r="DNO29" s="73"/>
      <c r="DNP29" s="73"/>
      <c r="DNQ29" s="73"/>
      <c r="DNS29" s="73"/>
      <c r="DNT29" s="73"/>
      <c r="DNU29" s="73"/>
      <c r="DNV29" s="73"/>
      <c r="DNW29" s="73"/>
      <c r="DNX29" s="73"/>
      <c r="DNY29" s="73"/>
      <c r="DNZ29" s="73"/>
      <c r="DOA29" s="73"/>
      <c r="DOB29" s="73"/>
      <c r="DOC29" s="73"/>
      <c r="DOD29" s="73"/>
      <c r="DOE29" s="73"/>
      <c r="DOH29" s="73"/>
      <c r="DOK29" s="73"/>
      <c r="DON29" s="73"/>
      <c r="DOQ29" s="73"/>
      <c r="DOT29" s="73"/>
      <c r="DPF29" s="73"/>
      <c r="DPI29" s="73"/>
      <c r="DPL29" s="73"/>
      <c r="DPO29" s="73"/>
      <c r="DPX29" s="73"/>
      <c r="DQD29" s="73"/>
      <c r="DQG29" s="73"/>
      <c r="DQJ29" s="73"/>
      <c r="DQM29" s="73"/>
      <c r="DQS29" s="73"/>
      <c r="DRB29" s="73"/>
      <c r="DRD29" s="73"/>
      <c r="DRE29" s="73"/>
      <c r="DRG29" s="73"/>
      <c r="DRJ29" s="73"/>
      <c r="DRM29" s="73"/>
      <c r="DRP29" s="73"/>
      <c r="DRX29" s="73"/>
      <c r="DRZ29" s="73"/>
      <c r="DSC29" s="73"/>
      <c r="DSF29" s="73"/>
      <c r="DSO29" s="73"/>
      <c r="DSR29" s="73"/>
      <c r="DSW29" s="73"/>
      <c r="DTS29" s="73"/>
      <c r="DTT29" s="73"/>
      <c r="DTU29" s="73"/>
      <c r="DTV29" s="73"/>
      <c r="DTW29" s="73"/>
      <c r="DTX29" s="73"/>
      <c r="DUP29" s="73"/>
      <c r="DUQ29" s="73"/>
      <c r="DUT29" s="73"/>
      <c r="DUW29" s="73"/>
      <c r="DUY29" s="73"/>
      <c r="DVA29" s="73"/>
      <c r="DVD29" s="73"/>
      <c r="DVG29" s="73"/>
      <c r="DVJ29" s="73"/>
      <c r="DVM29" s="73"/>
      <c r="DVP29" s="73"/>
      <c r="DVS29" s="73"/>
      <c r="DVV29" s="73"/>
      <c r="DVY29" s="73"/>
      <c r="DWA29" s="73"/>
      <c r="DWN29" s="73"/>
      <c r="DWO29" s="73"/>
      <c r="DWP29" s="73"/>
      <c r="DWQ29" s="73"/>
      <c r="DWR29" s="73"/>
      <c r="DWS29" s="73"/>
      <c r="DWT29" s="73"/>
      <c r="DWU29" s="73"/>
      <c r="DWV29" s="73"/>
      <c r="DWW29" s="73"/>
      <c r="DWX29" s="73"/>
      <c r="DWY29" s="73"/>
      <c r="DWZ29" s="73"/>
      <c r="DXA29" s="73"/>
      <c r="DXB29" s="73"/>
      <c r="DXC29" s="73"/>
      <c r="DXD29" s="73"/>
      <c r="DXE29" s="73"/>
      <c r="DXF29" s="73"/>
      <c r="DXG29" s="73"/>
      <c r="DXH29" s="73"/>
      <c r="DXI29" s="73"/>
      <c r="DXJ29" s="73"/>
      <c r="DXK29" s="73"/>
      <c r="DXL29" s="73"/>
      <c r="DXM29" s="73"/>
      <c r="DXO29" s="73"/>
      <c r="DXP29" s="73"/>
      <c r="DXQ29" s="73"/>
      <c r="DXR29" s="73"/>
      <c r="DXS29" s="73"/>
      <c r="DXT29" s="73"/>
      <c r="DXU29" s="73"/>
      <c r="DXV29" s="73"/>
      <c r="DXW29" s="73"/>
      <c r="DXX29" s="73"/>
      <c r="DXY29" s="73"/>
      <c r="DXZ29" s="73"/>
      <c r="DYA29" s="73"/>
      <c r="DYD29" s="73"/>
      <c r="DYG29" s="73"/>
      <c r="DYJ29" s="73"/>
      <c r="DYM29" s="73"/>
      <c r="DYP29" s="73"/>
      <c r="DZB29" s="73"/>
      <c r="DZE29" s="73"/>
      <c r="DZH29" s="73"/>
      <c r="DZK29" s="73"/>
      <c r="DZT29" s="73"/>
      <c r="DZZ29" s="73"/>
      <c r="EAC29" s="73"/>
      <c r="EAF29" s="73"/>
      <c r="EAI29" s="73"/>
      <c r="EAO29" s="73"/>
      <c r="EAX29" s="73"/>
      <c r="EAZ29" s="73"/>
      <c r="EBA29" s="73"/>
      <c r="EBC29" s="73"/>
      <c r="EBF29" s="73"/>
      <c r="EBI29" s="73"/>
      <c r="EBL29" s="73"/>
      <c r="EBT29" s="73"/>
      <c r="EBV29" s="73"/>
      <c r="EBY29" s="73"/>
      <c r="ECB29" s="73"/>
      <c r="ECK29" s="73"/>
      <c r="ECN29" s="73"/>
      <c r="ECS29" s="73"/>
      <c r="EDO29" s="73"/>
      <c r="EDP29" s="73"/>
      <c r="EDQ29" s="73"/>
      <c r="EDR29" s="73"/>
      <c r="EDS29" s="73"/>
      <c r="EDT29" s="73"/>
      <c r="EEL29" s="73"/>
      <c r="EEM29" s="73"/>
      <c r="EEP29" s="73"/>
      <c r="EES29" s="73"/>
      <c r="EEU29" s="73"/>
      <c r="EEW29" s="73"/>
      <c r="EEZ29" s="73"/>
      <c r="EFC29" s="73"/>
      <c r="EFF29" s="73"/>
      <c r="EFI29" s="73"/>
      <c r="EFL29" s="73"/>
      <c r="EFO29" s="73"/>
      <c r="EFR29" s="73"/>
      <c r="EFU29" s="73"/>
      <c r="EFW29" s="73"/>
      <c r="EGJ29" s="73"/>
      <c r="EGK29" s="73"/>
      <c r="EGL29" s="73"/>
      <c r="EGM29" s="73"/>
      <c r="EGN29" s="73"/>
      <c r="EGO29" s="73"/>
      <c r="EGP29" s="73"/>
      <c r="EGQ29" s="73"/>
      <c r="EGR29" s="73"/>
      <c r="EGS29" s="73"/>
      <c r="EGT29" s="73"/>
      <c r="EGU29" s="73"/>
      <c r="EGV29" s="73"/>
      <c r="EGW29" s="73"/>
      <c r="EGX29" s="73"/>
      <c r="EGY29" s="73"/>
      <c r="EGZ29" s="73"/>
      <c r="EHA29" s="73"/>
      <c r="EHB29" s="73"/>
      <c r="EHC29" s="73"/>
      <c r="EHD29" s="73"/>
      <c r="EHE29" s="73"/>
      <c r="EHF29" s="73"/>
      <c r="EHG29" s="73"/>
      <c r="EHH29" s="73"/>
      <c r="EHI29" s="73"/>
      <c r="EHK29" s="73"/>
      <c r="EHL29" s="73"/>
      <c r="EHM29" s="73"/>
      <c r="EHN29" s="73"/>
      <c r="EHO29" s="73"/>
      <c r="EHP29" s="73"/>
      <c r="EHQ29" s="73"/>
      <c r="EHR29" s="73"/>
      <c r="EHS29" s="73"/>
      <c r="EHT29" s="73"/>
      <c r="EHU29" s="73"/>
      <c r="EHV29" s="73"/>
      <c r="EHW29" s="73"/>
      <c r="EHZ29" s="73"/>
      <c r="EIC29" s="73"/>
      <c r="EIF29" s="73"/>
      <c r="EII29" s="73"/>
      <c r="EIL29" s="73"/>
      <c r="EIX29" s="73"/>
      <c r="EJA29" s="73"/>
      <c r="EJD29" s="73"/>
      <c r="EJG29" s="73"/>
      <c r="EJP29" s="73"/>
      <c r="EJV29" s="73"/>
      <c r="EJY29" s="73"/>
      <c r="EKB29" s="73"/>
      <c r="EKE29" s="73"/>
      <c r="EKK29" s="73"/>
      <c r="EKT29" s="73"/>
      <c r="EKV29" s="73"/>
      <c r="EKW29" s="73"/>
      <c r="EKY29" s="73"/>
      <c r="ELB29" s="73"/>
      <c r="ELE29" s="73"/>
      <c r="ELH29" s="73"/>
      <c r="ELP29" s="73"/>
      <c r="ELR29" s="73"/>
      <c r="ELU29" s="73"/>
      <c r="ELX29" s="73"/>
      <c r="EMG29" s="73"/>
      <c r="EMJ29" s="73"/>
      <c r="EMO29" s="73"/>
      <c r="ENK29" s="73"/>
      <c r="ENL29" s="73"/>
      <c r="ENM29" s="73"/>
      <c r="ENN29" s="73"/>
      <c r="ENO29" s="73"/>
      <c r="ENP29" s="73"/>
      <c r="EOH29" s="73"/>
      <c r="EOI29" s="73"/>
      <c r="EOL29" s="73"/>
      <c r="EOO29" s="73"/>
      <c r="EOQ29" s="73"/>
      <c r="EOS29" s="73"/>
      <c r="EOV29" s="73"/>
      <c r="EOY29" s="73"/>
      <c r="EPB29" s="73"/>
      <c r="EPE29" s="73"/>
      <c r="EPH29" s="73"/>
      <c r="EPK29" s="73"/>
      <c r="EPN29" s="73"/>
      <c r="EPQ29" s="73"/>
      <c r="EPS29" s="73"/>
      <c r="EQF29" s="73"/>
      <c r="EQG29" s="73"/>
      <c r="EQH29" s="73"/>
      <c r="EQI29" s="73"/>
      <c r="EQJ29" s="73"/>
      <c r="EQK29" s="73"/>
      <c r="EQL29" s="73"/>
      <c r="EQM29" s="73"/>
      <c r="EQN29" s="73"/>
      <c r="EQO29" s="73"/>
      <c r="EQP29" s="73"/>
      <c r="EQQ29" s="73"/>
      <c r="EQR29" s="73"/>
      <c r="EQS29" s="73"/>
      <c r="EQT29" s="73"/>
      <c r="EQU29" s="73"/>
      <c r="EQV29" s="73"/>
      <c r="EQW29" s="73"/>
      <c r="EQX29" s="73"/>
      <c r="EQY29" s="73"/>
      <c r="EQZ29" s="73"/>
      <c r="ERA29" s="73"/>
      <c r="ERB29" s="73"/>
      <c r="ERC29" s="73"/>
      <c r="ERD29" s="73"/>
      <c r="ERE29" s="73"/>
      <c r="ERG29" s="73"/>
      <c r="ERH29" s="73"/>
      <c r="ERI29" s="73"/>
      <c r="ERJ29" s="73"/>
      <c r="ERK29" s="73"/>
      <c r="ERL29" s="73"/>
      <c r="ERM29" s="73"/>
      <c r="ERN29" s="73"/>
      <c r="ERO29" s="73"/>
      <c r="ERP29" s="73"/>
      <c r="ERQ29" s="73"/>
      <c r="ERR29" s="73"/>
      <c r="ERS29" s="73"/>
      <c r="ERV29" s="73"/>
      <c r="ERY29" s="73"/>
      <c r="ESB29" s="73"/>
      <c r="ESE29" s="73"/>
      <c r="ESH29" s="73"/>
      <c r="EST29" s="73"/>
      <c r="ESW29" s="73"/>
      <c r="ESZ29" s="73"/>
      <c r="ETC29" s="73"/>
      <c r="ETL29" s="73"/>
      <c r="ETR29" s="73"/>
      <c r="ETU29" s="73"/>
      <c r="ETX29" s="73"/>
      <c r="EUA29" s="73"/>
      <c r="EUG29" s="73"/>
      <c r="EUP29" s="73"/>
      <c r="EUR29" s="73"/>
      <c r="EUS29" s="73"/>
      <c r="EUU29" s="73"/>
      <c r="EUX29" s="73"/>
      <c r="EVA29" s="73"/>
      <c r="EVD29" s="73"/>
      <c r="EVL29" s="73"/>
      <c r="EVN29" s="73"/>
      <c r="EVQ29" s="73"/>
      <c r="EVT29" s="73"/>
      <c r="EWC29" s="73"/>
      <c r="EWF29" s="73"/>
      <c r="EWK29" s="73"/>
      <c r="EXG29" s="73"/>
      <c r="EXH29" s="73"/>
      <c r="EXI29" s="73"/>
      <c r="EXJ29" s="73"/>
      <c r="EXK29" s="73"/>
      <c r="EXL29" s="73"/>
      <c r="EYD29" s="73"/>
      <c r="EYE29" s="73"/>
      <c r="EYH29" s="73"/>
      <c r="EYK29" s="73"/>
      <c r="EYM29" s="73"/>
      <c r="EYO29" s="73"/>
      <c r="EYR29" s="73"/>
      <c r="EYU29" s="73"/>
      <c r="EYX29" s="73"/>
      <c r="EZA29" s="73"/>
      <c r="EZD29" s="73"/>
      <c r="EZG29" s="73"/>
      <c r="EZJ29" s="73"/>
      <c r="EZM29" s="73"/>
      <c r="EZO29" s="73"/>
      <c r="FAB29" s="73"/>
      <c r="FAC29" s="73"/>
      <c r="FAD29" s="73"/>
      <c r="FAE29" s="73"/>
      <c r="FAF29" s="73"/>
      <c r="FAG29" s="73"/>
      <c r="FAH29" s="73"/>
      <c r="FAI29" s="73"/>
      <c r="FAJ29" s="73"/>
      <c r="FAK29" s="73"/>
      <c r="FAL29" s="73"/>
      <c r="FAM29" s="73"/>
      <c r="FAN29" s="73"/>
      <c r="FAO29" s="73"/>
      <c r="FAP29" s="73"/>
      <c r="FAQ29" s="73"/>
      <c r="FAR29" s="73"/>
      <c r="FAS29" s="73"/>
      <c r="FAT29" s="73"/>
      <c r="FAU29" s="73"/>
      <c r="FAV29" s="73"/>
      <c r="FAW29" s="73"/>
      <c r="FAX29" s="73"/>
      <c r="FAY29" s="73"/>
      <c r="FAZ29" s="73"/>
      <c r="FBA29" s="73"/>
      <c r="FBC29" s="73"/>
      <c r="FBD29" s="73"/>
      <c r="FBE29" s="73"/>
      <c r="FBF29" s="73"/>
      <c r="FBG29" s="73"/>
      <c r="FBH29" s="73"/>
      <c r="FBI29" s="73"/>
      <c r="FBJ29" s="73"/>
      <c r="FBK29" s="73"/>
      <c r="FBL29" s="73"/>
      <c r="FBM29" s="73"/>
      <c r="FBN29" s="73"/>
      <c r="FBO29" s="73"/>
      <c r="FBR29" s="73"/>
      <c r="FBU29" s="73"/>
      <c r="FBX29" s="73"/>
      <c r="FCA29" s="73"/>
      <c r="FCD29" s="73"/>
      <c r="FCP29" s="73"/>
      <c r="FCS29" s="73"/>
      <c r="FCV29" s="73"/>
      <c r="FCY29" s="73"/>
      <c r="FDH29" s="73"/>
      <c r="FDN29" s="73"/>
      <c r="FDQ29" s="73"/>
      <c r="FDT29" s="73"/>
      <c r="FDW29" s="73"/>
      <c r="FEC29" s="73"/>
      <c r="FEL29" s="73"/>
      <c r="FEN29" s="73"/>
      <c r="FEO29" s="73"/>
      <c r="FEQ29" s="73"/>
      <c r="FET29" s="73"/>
      <c r="FEW29" s="73"/>
      <c r="FEZ29" s="73"/>
      <c r="FFH29" s="73"/>
      <c r="FFJ29" s="73"/>
      <c r="FFM29" s="73"/>
      <c r="FFP29" s="73"/>
      <c r="FFY29" s="73"/>
      <c r="FGB29" s="73"/>
      <c r="FGG29" s="73"/>
      <c r="FHC29" s="73"/>
      <c r="FHD29" s="73"/>
      <c r="FHE29" s="73"/>
      <c r="FHF29" s="73"/>
      <c r="FHG29" s="73"/>
      <c r="FHH29" s="73"/>
      <c r="FHZ29" s="73"/>
      <c r="FIA29" s="73"/>
      <c r="FID29" s="73"/>
      <c r="FIG29" s="73"/>
      <c r="FII29" s="73"/>
      <c r="FIK29" s="73"/>
      <c r="FIN29" s="73"/>
      <c r="FIQ29" s="73"/>
      <c r="FIT29" s="73"/>
      <c r="FIW29" s="73"/>
      <c r="FIZ29" s="73"/>
      <c r="FJC29" s="73"/>
      <c r="FJF29" s="73"/>
      <c r="FJI29" s="73"/>
      <c r="FJK29" s="73"/>
      <c r="FJX29" s="73"/>
      <c r="FJY29" s="73"/>
      <c r="FJZ29" s="73"/>
      <c r="FKA29" s="73"/>
      <c r="FKB29" s="73"/>
      <c r="FKC29" s="73"/>
      <c r="FKD29" s="73"/>
      <c r="FKE29" s="73"/>
      <c r="FKF29" s="73"/>
      <c r="FKG29" s="73"/>
      <c r="FKH29" s="73"/>
      <c r="FKI29" s="73"/>
      <c r="FKJ29" s="73"/>
      <c r="FKK29" s="73"/>
      <c r="FKL29" s="73"/>
      <c r="FKM29" s="73"/>
      <c r="FKN29" s="73"/>
      <c r="FKO29" s="73"/>
      <c r="FKP29" s="73"/>
      <c r="FKQ29" s="73"/>
      <c r="FKR29" s="73"/>
      <c r="FKS29" s="73"/>
      <c r="FKT29" s="73"/>
      <c r="FKU29" s="73"/>
      <c r="FKV29" s="73"/>
      <c r="FKW29" s="73"/>
      <c r="FKY29" s="73"/>
      <c r="FKZ29" s="73"/>
      <c r="FLA29" s="73"/>
      <c r="FLB29" s="73"/>
      <c r="FLC29" s="73"/>
      <c r="FLD29" s="73"/>
      <c r="FLE29" s="73"/>
      <c r="FLF29" s="73"/>
      <c r="FLG29" s="73"/>
      <c r="FLH29" s="73"/>
      <c r="FLI29" s="73"/>
      <c r="FLJ29" s="73"/>
      <c r="FLK29" s="73"/>
      <c r="FLN29" s="73"/>
      <c r="FLQ29" s="73"/>
      <c r="FLT29" s="73"/>
      <c r="FLW29" s="73"/>
      <c r="FLZ29" s="73"/>
      <c r="FML29" s="73"/>
      <c r="FMO29" s="73"/>
      <c r="FMR29" s="73"/>
      <c r="FMU29" s="73"/>
      <c r="FND29" s="73"/>
      <c r="FNJ29" s="73"/>
      <c r="FNM29" s="73"/>
      <c r="FNP29" s="73"/>
      <c r="FNS29" s="73"/>
      <c r="FNY29" s="73"/>
      <c r="FOH29" s="73"/>
      <c r="FOJ29" s="73"/>
      <c r="FOK29" s="73"/>
      <c r="FOM29" s="73"/>
      <c r="FOP29" s="73"/>
      <c r="FOS29" s="73"/>
      <c r="FOV29" s="73"/>
      <c r="FPD29" s="73"/>
      <c r="FPF29" s="73"/>
      <c r="FPI29" s="73"/>
      <c r="FPL29" s="73"/>
      <c r="FPU29" s="73"/>
      <c r="FPX29" s="73"/>
      <c r="FQC29" s="73"/>
      <c r="FQY29" s="73"/>
      <c r="FQZ29" s="73"/>
      <c r="FRA29" s="73"/>
      <c r="FRB29" s="73"/>
      <c r="FRC29" s="73"/>
      <c r="FRD29" s="73"/>
      <c r="FRV29" s="73"/>
      <c r="FRW29" s="73"/>
      <c r="FRZ29" s="73"/>
      <c r="FSC29" s="73"/>
      <c r="FSE29" s="73"/>
      <c r="FSG29" s="73"/>
      <c r="FSJ29" s="73"/>
      <c r="FSM29" s="73"/>
      <c r="FSP29" s="73"/>
      <c r="FSS29" s="73"/>
      <c r="FSV29" s="73"/>
      <c r="FSY29" s="73"/>
      <c r="FTB29" s="73"/>
      <c r="FTE29" s="73"/>
      <c r="FTG29" s="73"/>
      <c r="FTT29" s="73"/>
      <c r="FTU29" s="73"/>
      <c r="FTV29" s="73"/>
      <c r="FTW29" s="73"/>
      <c r="FTX29" s="73"/>
      <c r="FTY29" s="73"/>
      <c r="FTZ29" s="73"/>
      <c r="FUA29" s="73"/>
      <c r="FUB29" s="73"/>
      <c r="FUC29" s="73"/>
      <c r="FUD29" s="73"/>
      <c r="FUE29" s="73"/>
      <c r="FUF29" s="73"/>
      <c r="FUG29" s="73"/>
      <c r="FUH29" s="73"/>
      <c r="FUI29" s="73"/>
      <c r="FUJ29" s="73"/>
      <c r="FUK29" s="73"/>
      <c r="FUL29" s="73"/>
      <c r="FUM29" s="73"/>
      <c r="FUN29" s="73"/>
      <c r="FUO29" s="73"/>
      <c r="FUP29" s="73"/>
      <c r="FUQ29" s="73"/>
      <c r="FUR29" s="73"/>
      <c r="FUS29" s="73"/>
      <c r="FUU29" s="73"/>
      <c r="FUV29" s="73"/>
      <c r="FUW29" s="73"/>
      <c r="FUX29" s="73"/>
      <c r="FUY29" s="73"/>
      <c r="FUZ29" s="73"/>
      <c r="FVA29" s="73"/>
      <c r="FVB29" s="73"/>
      <c r="FVC29" s="73"/>
      <c r="FVD29" s="73"/>
      <c r="FVE29" s="73"/>
      <c r="FVF29" s="73"/>
      <c r="FVG29" s="73"/>
      <c r="FVJ29" s="73"/>
      <c r="FVM29" s="73"/>
      <c r="FVP29" s="73"/>
      <c r="FVS29" s="73"/>
      <c r="FVV29" s="73"/>
      <c r="FWH29" s="73"/>
      <c r="FWK29" s="73"/>
      <c r="FWN29" s="73"/>
      <c r="FWQ29" s="73"/>
      <c r="FWZ29" s="73"/>
      <c r="FXF29" s="73"/>
      <c r="FXI29" s="73"/>
      <c r="FXL29" s="73"/>
      <c r="FXO29" s="73"/>
      <c r="FXU29" s="73"/>
      <c r="FYD29" s="73"/>
      <c r="FYF29" s="73"/>
      <c r="FYG29" s="73"/>
      <c r="FYI29" s="73"/>
      <c r="FYL29" s="73"/>
      <c r="FYO29" s="73"/>
      <c r="FYR29" s="73"/>
      <c r="FYZ29" s="73"/>
      <c r="FZB29" s="73"/>
      <c r="FZE29" s="73"/>
      <c r="FZH29" s="73"/>
      <c r="FZQ29" s="73"/>
      <c r="FZT29" s="73"/>
      <c r="FZY29" s="73"/>
      <c r="GAU29" s="73"/>
      <c r="GAV29" s="73"/>
      <c r="GAW29" s="73"/>
      <c r="GAX29" s="73"/>
      <c r="GAY29" s="73"/>
      <c r="GAZ29" s="73"/>
      <c r="GBR29" s="73"/>
      <c r="GBS29" s="73"/>
      <c r="GBV29" s="73"/>
      <c r="GBY29" s="73"/>
      <c r="GCA29" s="73"/>
      <c r="GCC29" s="73"/>
      <c r="GCF29" s="73"/>
      <c r="GCI29" s="73"/>
      <c r="GCL29" s="73"/>
      <c r="GCO29" s="73"/>
      <c r="GCR29" s="73"/>
      <c r="GCU29" s="73"/>
      <c r="GCX29" s="73"/>
      <c r="GDA29" s="73"/>
      <c r="GDC29" s="73"/>
      <c r="GDP29" s="73"/>
      <c r="GDQ29" s="73"/>
      <c r="GDR29" s="73"/>
      <c r="GDS29" s="73"/>
      <c r="GDT29" s="73"/>
      <c r="GDU29" s="73"/>
      <c r="GDV29" s="73"/>
      <c r="GDW29" s="73"/>
      <c r="GDX29" s="73"/>
      <c r="GDY29" s="73"/>
      <c r="GDZ29" s="73"/>
      <c r="GEA29" s="73"/>
      <c r="GEB29" s="73"/>
      <c r="GEC29" s="73"/>
      <c r="GED29" s="73"/>
      <c r="GEE29" s="73"/>
      <c r="GEF29" s="73"/>
      <c r="GEG29" s="73"/>
      <c r="GEH29" s="73"/>
      <c r="GEI29" s="73"/>
      <c r="GEJ29" s="73"/>
      <c r="GEK29" s="73"/>
      <c r="GEL29" s="73"/>
      <c r="GEM29" s="73"/>
      <c r="GEN29" s="73"/>
      <c r="GEO29" s="73"/>
      <c r="GEQ29" s="73"/>
      <c r="GER29" s="73"/>
      <c r="GES29" s="73"/>
      <c r="GET29" s="73"/>
      <c r="GEU29" s="73"/>
      <c r="GEV29" s="73"/>
      <c r="GEW29" s="73"/>
      <c r="GEX29" s="73"/>
      <c r="GEY29" s="73"/>
      <c r="GEZ29" s="73"/>
      <c r="GFA29" s="73"/>
      <c r="GFB29" s="73"/>
      <c r="GFC29" s="73"/>
      <c r="GFF29" s="73"/>
      <c r="GFI29" s="73"/>
      <c r="GFL29" s="73"/>
      <c r="GFO29" s="73"/>
      <c r="GFR29" s="73"/>
      <c r="GGD29" s="73"/>
      <c r="GGG29" s="73"/>
      <c r="GGJ29" s="73"/>
      <c r="GGM29" s="73"/>
      <c r="GGV29" s="73"/>
      <c r="GHB29" s="73"/>
      <c r="GHE29" s="73"/>
      <c r="GHH29" s="73"/>
      <c r="GHK29" s="73"/>
      <c r="GHQ29" s="73"/>
      <c r="GHZ29" s="73"/>
      <c r="GIB29" s="73"/>
      <c r="GIC29" s="73"/>
      <c r="GIE29" s="73"/>
      <c r="GIH29" s="73"/>
      <c r="GIK29" s="73"/>
      <c r="GIN29" s="73"/>
      <c r="GIV29" s="73"/>
      <c r="GIX29" s="73"/>
      <c r="GJA29" s="73"/>
      <c r="GJD29" s="73"/>
      <c r="GJM29" s="73"/>
      <c r="GJP29" s="73"/>
      <c r="GJU29" s="73"/>
      <c r="GKQ29" s="73"/>
      <c r="GKR29" s="73"/>
      <c r="GKS29" s="73"/>
      <c r="GKT29" s="73"/>
      <c r="GKU29" s="73"/>
      <c r="GKV29" s="73"/>
      <c r="GLN29" s="73"/>
      <c r="GLO29" s="73"/>
      <c r="GLR29" s="73"/>
      <c r="GLU29" s="73"/>
      <c r="GLW29" s="73"/>
      <c r="GLY29" s="73"/>
      <c r="GMB29" s="73"/>
      <c r="GME29" s="73"/>
      <c r="GMH29" s="73"/>
      <c r="GMK29" s="73"/>
      <c r="GMN29" s="73"/>
      <c r="GMQ29" s="73"/>
      <c r="GMT29" s="73"/>
      <c r="GMW29" s="73"/>
      <c r="GMY29" s="73"/>
      <c r="GNL29" s="73"/>
      <c r="GNM29" s="73"/>
      <c r="GNN29" s="73"/>
      <c r="GNO29" s="73"/>
      <c r="GNP29" s="73"/>
      <c r="GNQ29" s="73"/>
      <c r="GNR29" s="73"/>
      <c r="GNS29" s="73"/>
      <c r="GNT29" s="73"/>
      <c r="GNU29" s="73"/>
      <c r="GNV29" s="73"/>
      <c r="GNW29" s="73"/>
      <c r="GNX29" s="73"/>
      <c r="GNY29" s="73"/>
      <c r="GNZ29" s="73"/>
      <c r="GOA29" s="73"/>
      <c r="GOB29" s="73"/>
      <c r="GOC29" s="73"/>
      <c r="GOD29" s="73"/>
      <c r="GOE29" s="73"/>
      <c r="GOF29" s="73"/>
      <c r="GOG29" s="73"/>
      <c r="GOH29" s="73"/>
      <c r="GOI29" s="73"/>
      <c r="GOJ29" s="73"/>
      <c r="GOK29" s="73"/>
      <c r="GOM29" s="73"/>
      <c r="GON29" s="73"/>
      <c r="GOO29" s="73"/>
      <c r="GOP29" s="73"/>
      <c r="GOQ29" s="73"/>
      <c r="GOR29" s="73"/>
      <c r="GOS29" s="73"/>
      <c r="GOT29" s="73"/>
      <c r="GOU29" s="73"/>
      <c r="GOV29" s="73"/>
      <c r="GOW29" s="73"/>
      <c r="GOX29" s="73"/>
      <c r="GOY29" s="73"/>
      <c r="GPB29" s="73"/>
      <c r="GPE29" s="73"/>
      <c r="GPH29" s="73"/>
      <c r="GPK29" s="73"/>
      <c r="GPN29" s="73"/>
      <c r="GPZ29" s="73"/>
      <c r="GQC29" s="73"/>
      <c r="GQF29" s="73"/>
      <c r="GQI29" s="73"/>
      <c r="GQR29" s="73"/>
      <c r="GQX29" s="73"/>
      <c r="GRA29" s="73"/>
      <c r="GRD29" s="73"/>
      <c r="GRG29" s="73"/>
      <c r="GRM29" s="73"/>
      <c r="GRV29" s="73"/>
      <c r="GRX29" s="73"/>
      <c r="GRY29" s="73"/>
      <c r="GSA29" s="73"/>
      <c r="GSD29" s="73"/>
      <c r="GSG29" s="73"/>
      <c r="GSJ29" s="73"/>
      <c r="GSR29" s="73"/>
      <c r="GST29" s="73"/>
      <c r="GSW29" s="73"/>
      <c r="GSZ29" s="73"/>
      <c r="GTI29" s="73"/>
      <c r="GTL29" s="73"/>
      <c r="GTQ29" s="73"/>
      <c r="GUM29" s="73"/>
      <c r="GUN29" s="73"/>
      <c r="GUO29" s="73"/>
      <c r="GUP29" s="73"/>
      <c r="GUQ29" s="73"/>
      <c r="GUR29" s="73"/>
      <c r="GVJ29" s="73"/>
      <c r="GVK29" s="73"/>
      <c r="GVN29" s="73"/>
      <c r="GVQ29" s="73"/>
      <c r="GVS29" s="73"/>
      <c r="GVU29" s="73"/>
      <c r="GVX29" s="73"/>
      <c r="GWA29" s="73"/>
      <c r="GWD29" s="73"/>
      <c r="GWG29" s="73"/>
      <c r="GWJ29" s="73"/>
      <c r="GWM29" s="73"/>
      <c r="GWP29" s="73"/>
      <c r="GWS29" s="73"/>
      <c r="GWU29" s="73"/>
      <c r="GXH29" s="73"/>
      <c r="GXI29" s="73"/>
      <c r="GXJ29" s="73"/>
      <c r="GXK29" s="73"/>
      <c r="GXL29" s="73"/>
      <c r="GXM29" s="73"/>
      <c r="GXN29" s="73"/>
      <c r="GXO29" s="73"/>
      <c r="GXP29" s="73"/>
      <c r="GXQ29" s="73"/>
      <c r="GXR29" s="73"/>
      <c r="GXS29" s="73"/>
      <c r="GXT29" s="73"/>
      <c r="GXU29" s="73"/>
      <c r="GXV29" s="73"/>
      <c r="GXW29" s="73"/>
      <c r="GXX29" s="73"/>
      <c r="GXY29" s="73"/>
      <c r="GXZ29" s="73"/>
      <c r="GYA29" s="73"/>
      <c r="GYB29" s="73"/>
      <c r="GYC29" s="73"/>
      <c r="GYD29" s="73"/>
      <c r="GYE29" s="73"/>
      <c r="GYF29" s="73"/>
      <c r="GYG29" s="73"/>
      <c r="GYI29" s="73"/>
      <c r="GYJ29" s="73"/>
      <c r="GYK29" s="73"/>
      <c r="GYL29" s="73"/>
      <c r="GYM29" s="73"/>
      <c r="GYN29" s="73"/>
      <c r="GYO29" s="73"/>
      <c r="GYP29" s="73"/>
      <c r="GYQ29" s="73"/>
      <c r="GYR29" s="73"/>
      <c r="GYS29" s="73"/>
      <c r="GYT29" s="73"/>
      <c r="GYU29" s="73"/>
      <c r="GYX29" s="73"/>
      <c r="GZA29" s="73"/>
      <c r="GZD29" s="73"/>
      <c r="GZG29" s="73"/>
      <c r="GZJ29" s="73"/>
      <c r="GZV29" s="73"/>
      <c r="GZY29" s="73"/>
      <c r="HAB29" s="73"/>
      <c r="HAE29" s="73"/>
      <c r="HAN29" s="73"/>
      <c r="HAT29" s="73"/>
      <c r="HAW29" s="73"/>
      <c r="HAZ29" s="73"/>
      <c r="HBC29" s="73"/>
      <c r="HBI29" s="73"/>
      <c r="HBR29" s="73"/>
      <c r="HBT29" s="73"/>
      <c r="HBU29" s="73"/>
      <c r="HBW29" s="73"/>
      <c r="HBZ29" s="73"/>
      <c r="HCC29" s="73"/>
      <c r="HCF29" s="73"/>
      <c r="HCN29" s="73"/>
      <c r="HCP29" s="73"/>
      <c r="HCS29" s="73"/>
      <c r="HCV29" s="73"/>
      <c r="HDE29" s="73"/>
      <c r="HDH29" s="73"/>
      <c r="HDM29" s="73"/>
      <c r="HEI29" s="73"/>
      <c r="HEJ29" s="73"/>
      <c r="HEK29" s="73"/>
      <c r="HEL29" s="73"/>
      <c r="HEM29" s="73"/>
      <c r="HEN29" s="73"/>
      <c r="HFF29" s="73"/>
      <c r="HFG29" s="73"/>
      <c r="HFJ29" s="73"/>
      <c r="HFM29" s="73"/>
      <c r="HFO29" s="73"/>
      <c r="HFQ29" s="73"/>
      <c r="HFT29" s="73"/>
      <c r="HFW29" s="73"/>
      <c r="HFZ29" s="73"/>
      <c r="HGC29" s="73"/>
      <c r="HGF29" s="73"/>
      <c r="HGI29" s="73"/>
      <c r="HGL29" s="73"/>
      <c r="HGO29" s="73"/>
      <c r="HGQ29" s="73"/>
      <c r="HHD29" s="73"/>
      <c r="HHE29" s="73"/>
      <c r="HHF29" s="73"/>
      <c r="HHG29" s="73"/>
      <c r="HHH29" s="73"/>
      <c r="HHI29" s="73"/>
      <c r="HHJ29" s="73"/>
      <c r="HHK29" s="73"/>
      <c r="HHL29" s="73"/>
      <c r="HHM29" s="73"/>
      <c r="HHN29" s="73"/>
      <c r="HHO29" s="73"/>
      <c r="HHP29" s="73"/>
      <c r="HHQ29" s="73"/>
      <c r="HHR29" s="73"/>
      <c r="HHS29" s="73"/>
      <c r="HHT29" s="73"/>
      <c r="HHU29" s="73"/>
      <c r="HHV29" s="73"/>
      <c r="HHW29" s="73"/>
      <c r="HHX29" s="73"/>
      <c r="HHY29" s="73"/>
      <c r="HHZ29" s="73"/>
      <c r="HIA29" s="73"/>
      <c r="HIB29" s="73"/>
      <c r="HIC29" s="73"/>
      <c r="HIE29" s="73"/>
      <c r="HIF29" s="73"/>
      <c r="HIG29" s="73"/>
      <c r="HIH29" s="73"/>
      <c r="HII29" s="73"/>
      <c r="HIJ29" s="73"/>
      <c r="HIK29" s="73"/>
      <c r="HIL29" s="73"/>
      <c r="HIM29" s="73"/>
      <c r="HIN29" s="73"/>
      <c r="HIO29" s="73"/>
      <c r="HIP29" s="73"/>
      <c r="HIQ29" s="73"/>
      <c r="HIT29" s="73"/>
      <c r="HIW29" s="73"/>
      <c r="HIZ29" s="73"/>
      <c r="HJC29" s="73"/>
      <c r="HJF29" s="73"/>
      <c r="HJR29" s="73"/>
      <c r="HJU29" s="73"/>
      <c r="HJX29" s="73"/>
      <c r="HKA29" s="73"/>
      <c r="HKJ29" s="73"/>
      <c r="HKP29" s="73"/>
      <c r="HKS29" s="73"/>
      <c r="HKV29" s="73"/>
      <c r="HKY29" s="73"/>
      <c r="HLE29" s="73"/>
      <c r="HLN29" s="73"/>
      <c r="HLP29" s="73"/>
      <c r="HLQ29" s="73"/>
      <c r="HLS29" s="73"/>
      <c r="HLV29" s="73"/>
      <c r="HLY29" s="73"/>
      <c r="HMB29" s="73"/>
      <c r="HMJ29" s="73"/>
      <c r="HML29" s="73"/>
      <c r="HMO29" s="73"/>
      <c r="HMR29" s="73"/>
      <c r="HNA29" s="73"/>
      <c r="HND29" s="73"/>
      <c r="HNI29" s="73"/>
      <c r="HOE29" s="73"/>
      <c r="HOF29" s="73"/>
      <c r="HOG29" s="73"/>
      <c r="HOH29" s="73"/>
      <c r="HOI29" s="73"/>
      <c r="HOJ29" s="73"/>
      <c r="HPB29" s="73"/>
      <c r="HPC29" s="73"/>
      <c r="HPF29" s="73"/>
      <c r="HPI29" s="73"/>
      <c r="HPK29" s="73"/>
      <c r="HPM29" s="73"/>
      <c r="HPP29" s="73"/>
      <c r="HPS29" s="73"/>
      <c r="HPV29" s="73"/>
      <c r="HPY29" s="73"/>
      <c r="HQB29" s="73"/>
      <c r="HQE29" s="73"/>
      <c r="HQH29" s="73"/>
      <c r="HQK29" s="73"/>
      <c r="HQM29" s="73"/>
      <c r="HQZ29" s="73"/>
      <c r="HRA29" s="73"/>
      <c r="HRB29" s="73"/>
      <c r="HRC29" s="73"/>
      <c r="HRD29" s="73"/>
      <c r="HRE29" s="73"/>
      <c r="HRF29" s="73"/>
      <c r="HRG29" s="73"/>
      <c r="HRH29" s="73"/>
      <c r="HRI29" s="73"/>
      <c r="HRJ29" s="73"/>
      <c r="HRK29" s="73"/>
      <c r="HRL29" s="73"/>
      <c r="HRM29" s="73"/>
      <c r="HRN29" s="73"/>
      <c r="HRO29" s="73"/>
      <c r="HRP29" s="73"/>
      <c r="HRQ29" s="73"/>
      <c r="HRR29" s="73"/>
      <c r="HRS29" s="73"/>
      <c r="HRT29" s="73"/>
      <c r="HRU29" s="73"/>
      <c r="HRV29" s="73"/>
      <c r="HRW29" s="73"/>
      <c r="HRX29" s="73"/>
      <c r="HRY29" s="73"/>
      <c r="HSA29" s="73"/>
      <c r="HSB29" s="73"/>
      <c r="HSC29" s="73"/>
      <c r="HSD29" s="73"/>
      <c r="HSE29" s="73"/>
      <c r="HSF29" s="73"/>
      <c r="HSG29" s="73"/>
      <c r="HSH29" s="73"/>
      <c r="HSI29" s="73"/>
      <c r="HSJ29" s="73"/>
      <c r="HSK29" s="73"/>
      <c r="HSL29" s="73"/>
      <c r="HSM29" s="73"/>
      <c r="HSP29" s="73"/>
      <c r="HSS29" s="73"/>
      <c r="HSV29" s="73"/>
      <c r="HSY29" s="73"/>
      <c r="HTB29" s="73"/>
      <c r="HTN29" s="73"/>
      <c r="HTQ29" s="73"/>
      <c r="HTT29" s="73"/>
      <c r="HTW29" s="73"/>
      <c r="HUF29" s="73"/>
      <c r="HUL29" s="73"/>
      <c r="HUO29" s="73"/>
      <c r="HUR29" s="73"/>
      <c r="HUU29" s="73"/>
      <c r="HVA29" s="73"/>
      <c r="HVJ29" s="73"/>
      <c r="HVL29" s="73"/>
      <c r="HVM29" s="73"/>
      <c r="HVO29" s="73"/>
      <c r="HVR29" s="73"/>
      <c r="HVU29" s="73"/>
      <c r="HVX29" s="73"/>
      <c r="HWF29" s="73"/>
      <c r="HWH29" s="73"/>
      <c r="HWK29" s="73"/>
      <c r="HWN29" s="73"/>
      <c r="HWW29" s="73"/>
      <c r="HWZ29" s="73"/>
      <c r="HXE29" s="73"/>
      <c r="HYA29" s="73"/>
      <c r="HYB29" s="73"/>
      <c r="HYC29" s="73"/>
      <c r="HYD29" s="73"/>
      <c r="HYE29" s="73"/>
      <c r="HYF29" s="73"/>
      <c r="HYX29" s="73"/>
      <c r="HYY29" s="73"/>
      <c r="HZB29" s="73"/>
      <c r="HZE29" s="73"/>
      <c r="HZG29" s="73"/>
      <c r="HZI29" s="73"/>
      <c r="HZL29" s="73"/>
      <c r="HZO29" s="73"/>
      <c r="HZR29" s="73"/>
      <c r="HZU29" s="73"/>
      <c r="HZX29" s="73"/>
      <c r="IAA29" s="73"/>
      <c r="IAD29" s="73"/>
      <c r="IAG29" s="73"/>
      <c r="IAI29" s="73"/>
      <c r="IAV29" s="73"/>
      <c r="IAW29" s="73"/>
      <c r="IAX29" s="73"/>
      <c r="IAY29" s="73"/>
      <c r="IAZ29" s="73"/>
      <c r="IBA29" s="73"/>
      <c r="IBB29" s="73"/>
      <c r="IBC29" s="73"/>
      <c r="IBD29" s="73"/>
      <c r="IBE29" s="73"/>
      <c r="IBF29" s="73"/>
      <c r="IBG29" s="73"/>
      <c r="IBH29" s="73"/>
      <c r="IBI29" s="73"/>
      <c r="IBJ29" s="73"/>
      <c r="IBK29" s="73"/>
      <c r="IBL29" s="73"/>
      <c r="IBM29" s="73"/>
      <c r="IBN29" s="73"/>
      <c r="IBO29" s="73"/>
      <c r="IBP29" s="73"/>
      <c r="IBQ29" s="73"/>
      <c r="IBR29" s="73"/>
      <c r="IBS29" s="73"/>
      <c r="IBT29" s="73"/>
      <c r="IBU29" s="73"/>
      <c r="IBW29" s="73"/>
      <c r="IBX29" s="73"/>
      <c r="IBY29" s="73"/>
      <c r="IBZ29" s="73"/>
      <c r="ICA29" s="73"/>
      <c r="ICB29" s="73"/>
      <c r="ICC29" s="73"/>
      <c r="ICD29" s="73"/>
      <c r="ICE29" s="73"/>
      <c r="ICF29" s="73"/>
      <c r="ICG29" s="73"/>
      <c r="ICH29" s="73"/>
      <c r="ICI29" s="73"/>
      <c r="ICL29" s="73"/>
      <c r="ICO29" s="73"/>
      <c r="ICR29" s="73"/>
      <c r="ICU29" s="73"/>
      <c r="ICX29" s="73"/>
      <c r="IDJ29" s="73"/>
      <c r="IDM29" s="73"/>
      <c r="IDP29" s="73"/>
      <c r="IDS29" s="73"/>
      <c r="IEB29" s="73"/>
      <c r="IEH29" s="73"/>
      <c r="IEK29" s="73"/>
      <c r="IEN29" s="73"/>
      <c r="IEQ29" s="73"/>
      <c r="IEW29" s="73"/>
      <c r="IFF29" s="73"/>
      <c r="IFH29" s="73"/>
      <c r="IFI29" s="73"/>
      <c r="IFK29" s="73"/>
      <c r="IFN29" s="73"/>
      <c r="IFQ29" s="73"/>
      <c r="IFT29" s="73"/>
      <c r="IGB29" s="73"/>
      <c r="IGD29" s="73"/>
      <c r="IGG29" s="73"/>
      <c r="IGJ29" s="73"/>
      <c r="IGS29" s="73"/>
      <c r="IGV29" s="73"/>
      <c r="IHA29" s="73"/>
      <c r="IHW29" s="73"/>
      <c r="IHX29" s="73"/>
      <c r="IHY29" s="73"/>
      <c r="IHZ29" s="73"/>
      <c r="IIA29" s="73"/>
      <c r="IIB29" s="73"/>
      <c r="IIT29" s="73"/>
      <c r="IIU29" s="73"/>
      <c r="IIX29" s="73"/>
      <c r="IJA29" s="73"/>
      <c r="IJC29" s="73"/>
      <c r="IJE29" s="73"/>
      <c r="IJH29" s="73"/>
      <c r="IJK29" s="73"/>
      <c r="IJN29" s="73"/>
      <c r="IJQ29" s="73"/>
      <c r="IJT29" s="73"/>
      <c r="IJW29" s="73"/>
      <c r="IJZ29" s="73"/>
      <c r="IKC29" s="73"/>
      <c r="IKE29" s="73"/>
      <c r="IKR29" s="73"/>
      <c r="IKS29" s="73"/>
      <c r="IKT29" s="73"/>
      <c r="IKU29" s="73"/>
      <c r="IKV29" s="73"/>
      <c r="IKW29" s="73"/>
      <c r="IKX29" s="73"/>
      <c r="IKY29" s="73"/>
      <c r="IKZ29" s="73"/>
      <c r="ILA29" s="73"/>
      <c r="ILB29" s="73"/>
      <c r="ILC29" s="73"/>
      <c r="ILD29" s="73"/>
      <c r="ILE29" s="73"/>
      <c r="ILF29" s="73"/>
      <c r="ILG29" s="73"/>
      <c r="ILH29" s="73"/>
      <c r="ILI29" s="73"/>
      <c r="ILJ29" s="73"/>
      <c r="ILK29" s="73"/>
      <c r="ILL29" s="73"/>
      <c r="ILM29" s="73"/>
      <c r="ILN29" s="73"/>
      <c r="ILO29" s="73"/>
      <c r="ILP29" s="73"/>
      <c r="ILQ29" s="73"/>
      <c r="ILS29" s="73"/>
      <c r="ILT29" s="73"/>
      <c r="ILU29" s="73"/>
      <c r="ILV29" s="73"/>
      <c r="ILW29" s="73"/>
      <c r="ILX29" s="73"/>
      <c r="ILY29" s="73"/>
      <c r="ILZ29" s="73"/>
      <c r="IMA29" s="73"/>
      <c r="IMB29" s="73"/>
      <c r="IMC29" s="73"/>
      <c r="IMD29" s="73"/>
      <c r="IME29" s="73"/>
      <c r="IMH29" s="73"/>
      <c r="IMK29" s="73"/>
      <c r="IMN29" s="73"/>
      <c r="IMQ29" s="73"/>
      <c r="IMT29" s="73"/>
      <c r="INF29" s="73"/>
      <c r="INI29" s="73"/>
      <c r="INL29" s="73"/>
      <c r="INO29" s="73"/>
      <c r="INX29" s="73"/>
      <c r="IOD29" s="73"/>
      <c r="IOG29" s="73"/>
      <c r="IOJ29" s="73"/>
      <c r="IOM29" s="73"/>
      <c r="IOS29" s="73"/>
      <c r="IPB29" s="73"/>
      <c r="IPD29" s="73"/>
      <c r="IPE29" s="73"/>
      <c r="IPG29" s="73"/>
      <c r="IPJ29" s="73"/>
      <c r="IPM29" s="73"/>
      <c r="IPP29" s="73"/>
      <c r="IPX29" s="73"/>
      <c r="IPZ29" s="73"/>
      <c r="IQC29" s="73"/>
      <c r="IQF29" s="73"/>
      <c r="IQO29" s="73"/>
      <c r="IQR29" s="73"/>
      <c r="IQW29" s="73"/>
      <c r="IRS29" s="73"/>
      <c r="IRT29" s="73"/>
      <c r="IRU29" s="73"/>
      <c r="IRV29" s="73"/>
      <c r="IRW29" s="73"/>
      <c r="IRX29" s="73"/>
      <c r="ISP29" s="73"/>
      <c r="ISQ29" s="73"/>
      <c r="IST29" s="73"/>
      <c r="ISW29" s="73"/>
      <c r="ISY29" s="73"/>
      <c r="ITA29" s="73"/>
      <c r="ITD29" s="73"/>
      <c r="ITG29" s="73"/>
      <c r="ITJ29" s="73"/>
      <c r="ITM29" s="73"/>
      <c r="ITP29" s="73"/>
      <c r="ITS29" s="73"/>
      <c r="ITV29" s="73"/>
      <c r="ITY29" s="73"/>
      <c r="IUA29" s="73"/>
      <c r="IUN29" s="73"/>
      <c r="IUO29" s="73"/>
      <c r="IUP29" s="73"/>
      <c r="IUQ29" s="73"/>
      <c r="IUR29" s="73"/>
      <c r="IUS29" s="73"/>
      <c r="IUT29" s="73"/>
      <c r="IUU29" s="73"/>
      <c r="IUV29" s="73"/>
      <c r="IUW29" s="73"/>
      <c r="IUX29" s="73"/>
      <c r="IUY29" s="73"/>
      <c r="IUZ29" s="73"/>
      <c r="IVA29" s="73"/>
      <c r="IVB29" s="73"/>
      <c r="IVC29" s="73"/>
      <c r="IVD29" s="73"/>
      <c r="IVE29" s="73"/>
      <c r="IVF29" s="73"/>
      <c r="IVG29" s="73"/>
      <c r="IVH29" s="73"/>
      <c r="IVI29" s="73"/>
      <c r="IVJ29" s="73"/>
      <c r="IVK29" s="73"/>
      <c r="IVL29" s="73"/>
      <c r="IVM29" s="73"/>
      <c r="IVO29" s="73"/>
      <c r="IVP29" s="73"/>
      <c r="IVQ29" s="73"/>
      <c r="IVR29" s="73"/>
      <c r="IVS29" s="73"/>
      <c r="IVT29" s="73"/>
      <c r="IVU29" s="73"/>
      <c r="IVV29" s="73"/>
      <c r="IVW29" s="73"/>
      <c r="IVX29" s="73"/>
      <c r="IVY29" s="73"/>
      <c r="IVZ29" s="73"/>
      <c r="IWA29" s="73"/>
      <c r="IWD29" s="73"/>
      <c r="IWG29" s="73"/>
      <c r="IWJ29" s="73"/>
      <c r="IWM29" s="73"/>
      <c r="IWP29" s="73"/>
      <c r="IXB29" s="73"/>
      <c r="IXE29" s="73"/>
      <c r="IXH29" s="73"/>
      <c r="IXK29" s="73"/>
      <c r="IXT29" s="73"/>
      <c r="IXZ29" s="73"/>
      <c r="IYC29" s="73"/>
      <c r="IYF29" s="73"/>
      <c r="IYI29" s="73"/>
      <c r="IYO29" s="73"/>
      <c r="IYX29" s="73"/>
      <c r="IYZ29" s="73"/>
      <c r="IZA29" s="73"/>
      <c r="IZC29" s="73"/>
      <c r="IZF29" s="73"/>
      <c r="IZI29" s="73"/>
      <c r="IZL29" s="73"/>
      <c r="IZT29" s="73"/>
      <c r="IZV29" s="73"/>
      <c r="IZY29" s="73"/>
      <c r="JAB29" s="73"/>
      <c r="JAK29" s="73"/>
      <c r="JAN29" s="73"/>
      <c r="JAS29" s="73"/>
      <c r="JBO29" s="73"/>
      <c r="JBP29" s="73"/>
      <c r="JBQ29" s="73"/>
      <c r="JBR29" s="73"/>
      <c r="JBS29" s="73"/>
      <c r="JBT29" s="73"/>
      <c r="JCL29" s="73"/>
      <c r="JCM29" s="73"/>
      <c r="JCP29" s="73"/>
      <c r="JCS29" s="73"/>
      <c r="JCU29" s="73"/>
      <c r="JCW29" s="73"/>
      <c r="JCZ29" s="73"/>
      <c r="JDC29" s="73"/>
      <c r="JDF29" s="73"/>
      <c r="JDI29" s="73"/>
      <c r="JDL29" s="73"/>
      <c r="JDO29" s="73"/>
      <c r="JDR29" s="73"/>
      <c r="JDU29" s="73"/>
      <c r="JDW29" s="73"/>
      <c r="JEJ29" s="73"/>
      <c r="JEK29" s="73"/>
      <c r="JEL29" s="73"/>
      <c r="JEM29" s="73"/>
      <c r="JEN29" s="73"/>
      <c r="JEO29" s="73"/>
      <c r="JEP29" s="73"/>
      <c r="JEQ29" s="73"/>
      <c r="JER29" s="73"/>
      <c r="JES29" s="73"/>
      <c r="JET29" s="73"/>
      <c r="JEU29" s="73"/>
      <c r="JEV29" s="73"/>
      <c r="JEW29" s="73"/>
      <c r="JEX29" s="73"/>
      <c r="JEY29" s="73"/>
      <c r="JEZ29" s="73"/>
      <c r="JFA29" s="73"/>
      <c r="JFB29" s="73"/>
      <c r="JFC29" s="73"/>
      <c r="JFD29" s="73"/>
      <c r="JFE29" s="73"/>
      <c r="JFF29" s="73"/>
      <c r="JFG29" s="73"/>
      <c r="JFH29" s="73"/>
      <c r="JFI29" s="73"/>
      <c r="JFK29" s="73"/>
      <c r="JFL29" s="73"/>
      <c r="JFM29" s="73"/>
      <c r="JFN29" s="73"/>
      <c r="JFO29" s="73"/>
      <c r="JFP29" s="73"/>
      <c r="JFQ29" s="73"/>
      <c r="JFR29" s="73"/>
      <c r="JFS29" s="73"/>
      <c r="JFT29" s="73"/>
      <c r="JFU29" s="73"/>
      <c r="JFV29" s="73"/>
      <c r="JFW29" s="73"/>
      <c r="JFZ29" s="73"/>
      <c r="JGC29" s="73"/>
      <c r="JGF29" s="73"/>
      <c r="JGI29" s="73"/>
      <c r="JGL29" s="73"/>
      <c r="JGX29" s="73"/>
      <c r="JHA29" s="73"/>
      <c r="JHD29" s="73"/>
      <c r="JHG29" s="73"/>
      <c r="JHP29" s="73"/>
      <c r="JHV29" s="73"/>
      <c r="JHY29" s="73"/>
      <c r="JIB29" s="73"/>
      <c r="JIE29" s="73"/>
      <c r="JIK29" s="73"/>
      <c r="JIT29" s="73"/>
      <c r="JIV29" s="73"/>
      <c r="JIW29" s="73"/>
      <c r="JIY29" s="73"/>
      <c r="JJB29" s="73"/>
      <c r="JJE29" s="73"/>
      <c r="JJH29" s="73"/>
      <c r="JJP29" s="73"/>
      <c r="JJR29" s="73"/>
      <c r="JJU29" s="73"/>
      <c r="JJX29" s="73"/>
      <c r="JKG29" s="73"/>
      <c r="JKJ29" s="73"/>
      <c r="JKO29" s="73"/>
      <c r="JLK29" s="73"/>
      <c r="JLL29" s="73"/>
      <c r="JLM29" s="73"/>
      <c r="JLN29" s="73"/>
      <c r="JLO29" s="73"/>
      <c r="JLP29" s="73"/>
      <c r="JMH29" s="73"/>
      <c r="JMI29" s="73"/>
      <c r="JML29" s="73"/>
      <c r="JMO29" s="73"/>
      <c r="JMQ29" s="73"/>
      <c r="JMS29" s="73"/>
      <c r="JMV29" s="73"/>
      <c r="JMY29" s="73"/>
      <c r="JNB29" s="73"/>
      <c r="JNE29" s="73"/>
      <c r="JNH29" s="73"/>
      <c r="JNK29" s="73"/>
      <c r="JNN29" s="73"/>
      <c r="JNQ29" s="73"/>
      <c r="JNS29" s="73"/>
      <c r="JOF29" s="73"/>
      <c r="JOG29" s="73"/>
      <c r="JOH29" s="73"/>
      <c r="JOI29" s="73"/>
      <c r="JOJ29" s="73"/>
      <c r="JOK29" s="73"/>
      <c r="JOL29" s="73"/>
      <c r="JOM29" s="73"/>
      <c r="JON29" s="73"/>
      <c r="JOO29" s="73"/>
      <c r="JOP29" s="73"/>
      <c r="JOQ29" s="73"/>
      <c r="JOR29" s="73"/>
      <c r="JOS29" s="73"/>
      <c r="JOT29" s="73"/>
      <c r="JOU29" s="73"/>
      <c r="JOV29" s="73"/>
      <c r="JOW29" s="73"/>
      <c r="JOX29" s="73"/>
      <c r="JOY29" s="73"/>
      <c r="JOZ29" s="73"/>
      <c r="JPA29" s="73"/>
      <c r="JPB29" s="73"/>
      <c r="JPC29" s="73"/>
      <c r="JPD29" s="73"/>
      <c r="JPE29" s="73"/>
      <c r="JPG29" s="73"/>
      <c r="JPH29" s="73"/>
      <c r="JPI29" s="73"/>
      <c r="JPJ29" s="73"/>
      <c r="JPK29" s="73"/>
      <c r="JPL29" s="73"/>
      <c r="JPM29" s="73"/>
      <c r="JPN29" s="73"/>
      <c r="JPO29" s="73"/>
      <c r="JPP29" s="73"/>
      <c r="JPQ29" s="73"/>
      <c r="JPR29" s="73"/>
      <c r="JPS29" s="73"/>
      <c r="JPV29" s="73"/>
      <c r="JPY29" s="73"/>
      <c r="JQB29" s="73"/>
      <c r="JQE29" s="73"/>
      <c r="JQH29" s="73"/>
      <c r="JQT29" s="73"/>
      <c r="JQW29" s="73"/>
      <c r="JQZ29" s="73"/>
      <c r="JRC29" s="73"/>
      <c r="JRL29" s="73"/>
      <c r="JRR29" s="73"/>
      <c r="JRU29" s="73"/>
      <c r="JRX29" s="73"/>
      <c r="JSA29" s="73"/>
      <c r="JSG29" s="73"/>
      <c r="JSP29" s="73"/>
      <c r="JSR29" s="73"/>
      <c r="JSS29" s="73"/>
      <c r="JSU29" s="73"/>
      <c r="JSX29" s="73"/>
      <c r="JTA29" s="73"/>
      <c r="JTD29" s="73"/>
      <c r="JTL29" s="73"/>
      <c r="JTN29" s="73"/>
      <c r="JTQ29" s="73"/>
      <c r="JTT29" s="73"/>
      <c r="JUC29" s="73"/>
      <c r="JUF29" s="73"/>
      <c r="JUK29" s="73"/>
      <c r="JVG29" s="73"/>
      <c r="JVH29" s="73"/>
      <c r="JVI29" s="73"/>
      <c r="JVJ29" s="73"/>
      <c r="JVK29" s="73"/>
      <c r="JVL29" s="73"/>
      <c r="JWD29" s="73"/>
      <c r="JWE29" s="73"/>
      <c r="JWH29" s="73"/>
      <c r="JWK29" s="73"/>
      <c r="JWM29" s="73"/>
      <c r="JWO29" s="73"/>
      <c r="JWR29" s="73"/>
      <c r="JWU29" s="73"/>
      <c r="JWX29" s="73"/>
      <c r="JXA29" s="73"/>
      <c r="JXD29" s="73"/>
      <c r="JXG29" s="73"/>
      <c r="JXJ29" s="73"/>
      <c r="JXM29" s="73"/>
      <c r="JXO29" s="73"/>
      <c r="JYB29" s="73"/>
      <c r="JYC29" s="73"/>
      <c r="JYD29" s="73"/>
      <c r="JYE29" s="73"/>
      <c r="JYF29" s="73"/>
      <c r="JYG29" s="73"/>
      <c r="JYH29" s="73"/>
      <c r="JYI29" s="73"/>
      <c r="JYJ29" s="73"/>
      <c r="JYK29" s="73"/>
      <c r="JYL29" s="73"/>
      <c r="JYM29" s="73"/>
      <c r="JYN29" s="73"/>
      <c r="JYO29" s="73"/>
      <c r="JYP29" s="73"/>
      <c r="JYQ29" s="73"/>
      <c r="JYR29" s="73"/>
      <c r="JYS29" s="73"/>
      <c r="JYT29" s="73"/>
      <c r="JYU29" s="73"/>
      <c r="JYV29" s="73"/>
      <c r="JYW29" s="73"/>
      <c r="JYX29" s="73"/>
      <c r="JYY29" s="73"/>
      <c r="JYZ29" s="73"/>
      <c r="JZA29" s="73"/>
      <c r="JZC29" s="73"/>
      <c r="JZD29" s="73"/>
      <c r="JZE29" s="73"/>
      <c r="JZF29" s="73"/>
      <c r="JZG29" s="73"/>
      <c r="JZH29" s="73"/>
      <c r="JZI29" s="73"/>
      <c r="JZJ29" s="73"/>
      <c r="JZK29" s="73"/>
      <c r="JZL29" s="73"/>
      <c r="JZM29" s="73"/>
      <c r="JZN29" s="73"/>
      <c r="JZO29" s="73"/>
      <c r="JZR29" s="73"/>
      <c r="JZU29" s="73"/>
      <c r="JZX29" s="73"/>
      <c r="KAA29" s="73"/>
      <c r="KAD29" s="73"/>
      <c r="KAP29" s="73"/>
      <c r="KAS29" s="73"/>
      <c r="KAV29" s="73"/>
      <c r="KAY29" s="73"/>
      <c r="KBH29" s="73"/>
      <c r="KBN29" s="73"/>
      <c r="KBQ29" s="73"/>
      <c r="KBT29" s="73"/>
      <c r="KBW29" s="73"/>
      <c r="KCC29" s="73"/>
      <c r="KCL29" s="73"/>
      <c r="KCN29" s="73"/>
      <c r="KCO29" s="73"/>
      <c r="KCQ29" s="73"/>
      <c r="KCT29" s="73"/>
      <c r="KCW29" s="73"/>
      <c r="KCZ29" s="73"/>
      <c r="KDH29" s="73"/>
      <c r="KDJ29" s="73"/>
      <c r="KDM29" s="73"/>
      <c r="KDP29" s="73"/>
      <c r="KDY29" s="73"/>
      <c r="KEB29" s="73"/>
      <c r="KEG29" s="73"/>
      <c r="KFC29" s="73"/>
      <c r="KFD29" s="73"/>
      <c r="KFE29" s="73"/>
      <c r="KFF29" s="73"/>
      <c r="KFG29" s="73"/>
      <c r="KFH29" s="73"/>
      <c r="KFZ29" s="73"/>
      <c r="KGA29" s="73"/>
      <c r="KGD29" s="73"/>
      <c r="KGG29" s="73"/>
      <c r="KGI29" s="73"/>
      <c r="KGK29" s="73"/>
      <c r="KGN29" s="73"/>
      <c r="KGQ29" s="73"/>
      <c r="KGT29" s="73"/>
      <c r="KGW29" s="73"/>
      <c r="KGZ29" s="73"/>
      <c r="KHC29" s="73"/>
      <c r="KHF29" s="73"/>
      <c r="KHI29" s="73"/>
      <c r="KHK29" s="73"/>
      <c r="KHX29" s="73"/>
      <c r="KHY29" s="73"/>
      <c r="KHZ29" s="73"/>
      <c r="KIA29" s="73"/>
      <c r="KIB29" s="73"/>
      <c r="KIC29" s="73"/>
      <c r="KID29" s="73"/>
      <c r="KIE29" s="73"/>
      <c r="KIF29" s="73"/>
      <c r="KIG29" s="73"/>
      <c r="KIH29" s="73"/>
      <c r="KII29" s="73"/>
      <c r="KIJ29" s="73"/>
      <c r="KIK29" s="73"/>
      <c r="KIL29" s="73"/>
      <c r="KIM29" s="73"/>
      <c r="KIN29" s="73"/>
      <c r="KIO29" s="73"/>
      <c r="KIP29" s="73"/>
      <c r="KIQ29" s="73"/>
      <c r="KIR29" s="73"/>
      <c r="KIS29" s="73"/>
      <c r="KIT29" s="73"/>
      <c r="KIU29" s="73"/>
      <c r="KIV29" s="73"/>
      <c r="KIW29" s="73"/>
      <c r="KIY29" s="73"/>
      <c r="KIZ29" s="73"/>
      <c r="KJA29" s="73"/>
      <c r="KJB29" s="73"/>
      <c r="KJC29" s="73"/>
      <c r="KJD29" s="73"/>
      <c r="KJE29" s="73"/>
      <c r="KJF29" s="73"/>
      <c r="KJG29" s="73"/>
      <c r="KJH29" s="73"/>
      <c r="KJI29" s="73"/>
      <c r="KJJ29" s="73"/>
      <c r="KJK29" s="73"/>
      <c r="KJN29" s="73"/>
      <c r="KJQ29" s="73"/>
      <c r="KJT29" s="73"/>
      <c r="KJW29" s="73"/>
      <c r="KJZ29" s="73"/>
      <c r="KKL29" s="73"/>
      <c r="KKO29" s="73"/>
      <c r="KKR29" s="73"/>
      <c r="KKU29" s="73"/>
      <c r="KLD29" s="73"/>
      <c r="KLJ29" s="73"/>
      <c r="KLM29" s="73"/>
      <c r="KLP29" s="73"/>
      <c r="KLS29" s="73"/>
      <c r="KLY29" s="73"/>
      <c r="KMH29" s="73"/>
      <c r="KMJ29" s="73"/>
      <c r="KMK29" s="73"/>
      <c r="KMM29" s="73"/>
      <c r="KMP29" s="73"/>
      <c r="KMS29" s="73"/>
      <c r="KMV29" s="73"/>
      <c r="KND29" s="73"/>
      <c r="KNF29" s="73"/>
      <c r="KNI29" s="73"/>
      <c r="KNL29" s="73"/>
      <c r="KNU29" s="73"/>
      <c r="KNX29" s="73"/>
      <c r="KOC29" s="73"/>
      <c r="KOY29" s="73"/>
      <c r="KOZ29" s="73"/>
      <c r="KPA29" s="73"/>
      <c r="KPB29" s="73"/>
      <c r="KPC29" s="73"/>
      <c r="KPD29" s="73"/>
      <c r="KPV29" s="73"/>
      <c r="KPW29" s="73"/>
      <c r="KPZ29" s="73"/>
      <c r="KQC29" s="73"/>
      <c r="KQE29" s="73"/>
      <c r="KQG29" s="73"/>
      <c r="KQJ29" s="73"/>
      <c r="KQM29" s="73"/>
      <c r="KQP29" s="73"/>
      <c r="KQS29" s="73"/>
      <c r="KQV29" s="73"/>
      <c r="KQY29" s="73"/>
      <c r="KRB29" s="73"/>
      <c r="KRE29" s="73"/>
      <c r="KRG29" s="73"/>
      <c r="KRT29" s="73"/>
      <c r="KRU29" s="73"/>
      <c r="KRV29" s="73"/>
      <c r="KRW29" s="73"/>
      <c r="KRX29" s="73"/>
      <c r="KRY29" s="73"/>
      <c r="KRZ29" s="73"/>
      <c r="KSA29" s="73"/>
      <c r="KSB29" s="73"/>
      <c r="KSC29" s="73"/>
      <c r="KSD29" s="73"/>
      <c r="KSE29" s="73"/>
      <c r="KSF29" s="73"/>
      <c r="KSG29" s="73"/>
      <c r="KSH29" s="73"/>
      <c r="KSI29" s="73"/>
      <c r="KSJ29" s="73"/>
      <c r="KSK29" s="73"/>
      <c r="KSL29" s="73"/>
      <c r="KSM29" s="73"/>
      <c r="KSN29" s="73"/>
      <c r="KSO29" s="73"/>
      <c r="KSP29" s="73"/>
      <c r="KSQ29" s="73"/>
      <c r="KSR29" s="73"/>
      <c r="KSS29" s="73"/>
      <c r="KSU29" s="73"/>
      <c r="KSV29" s="73"/>
      <c r="KSW29" s="73"/>
      <c r="KSX29" s="73"/>
      <c r="KSY29" s="73"/>
      <c r="KSZ29" s="73"/>
      <c r="KTA29" s="73"/>
      <c r="KTB29" s="73"/>
      <c r="KTC29" s="73"/>
      <c r="KTD29" s="73"/>
      <c r="KTE29" s="73"/>
      <c r="KTF29" s="73"/>
      <c r="KTG29" s="73"/>
      <c r="KTJ29" s="73"/>
      <c r="KTM29" s="73"/>
      <c r="KTP29" s="73"/>
      <c r="KTS29" s="73"/>
      <c r="KTV29" s="73"/>
      <c r="KUH29" s="73"/>
      <c r="KUK29" s="73"/>
      <c r="KUN29" s="73"/>
      <c r="KUQ29" s="73"/>
      <c r="KUZ29" s="73"/>
      <c r="KVF29" s="73"/>
      <c r="KVI29" s="73"/>
      <c r="KVL29" s="73"/>
      <c r="KVO29" s="73"/>
      <c r="KVU29" s="73"/>
      <c r="KWD29" s="73"/>
      <c r="KWF29" s="73"/>
      <c r="KWG29" s="73"/>
      <c r="KWI29" s="73"/>
      <c r="KWL29" s="73"/>
      <c r="KWO29" s="73"/>
      <c r="KWR29" s="73"/>
      <c r="KWZ29" s="73"/>
      <c r="KXB29" s="73"/>
      <c r="KXE29" s="73"/>
      <c r="KXH29" s="73"/>
      <c r="KXQ29" s="73"/>
      <c r="KXT29" s="73"/>
      <c r="KXY29" s="73"/>
      <c r="KYU29" s="73"/>
      <c r="KYV29" s="73"/>
      <c r="KYW29" s="73"/>
      <c r="KYX29" s="73"/>
      <c r="KYY29" s="73"/>
      <c r="KYZ29" s="73"/>
      <c r="KZR29" s="73"/>
      <c r="KZS29" s="73"/>
      <c r="KZV29" s="73"/>
      <c r="KZY29" s="73"/>
      <c r="LAA29" s="73"/>
      <c r="LAC29" s="73"/>
      <c r="LAF29" s="73"/>
      <c r="LAI29" s="73"/>
      <c r="LAL29" s="73"/>
      <c r="LAO29" s="73"/>
      <c r="LAR29" s="73"/>
      <c r="LAU29" s="73"/>
      <c r="LAX29" s="73"/>
      <c r="LBA29" s="73"/>
      <c r="LBC29" s="73"/>
      <c r="LBP29" s="73"/>
      <c r="LBQ29" s="73"/>
      <c r="LBR29" s="73"/>
      <c r="LBS29" s="73"/>
      <c r="LBT29" s="73"/>
      <c r="LBU29" s="73"/>
      <c r="LBV29" s="73"/>
      <c r="LBW29" s="73"/>
      <c r="LBX29" s="73"/>
      <c r="LBY29" s="73"/>
      <c r="LBZ29" s="73"/>
      <c r="LCA29" s="73"/>
      <c r="LCB29" s="73"/>
      <c r="LCC29" s="73"/>
      <c r="LCD29" s="73"/>
      <c r="LCE29" s="73"/>
      <c r="LCF29" s="73"/>
      <c r="LCG29" s="73"/>
      <c r="LCH29" s="73"/>
      <c r="LCI29" s="73"/>
      <c r="LCJ29" s="73"/>
      <c r="LCK29" s="73"/>
      <c r="LCL29" s="73"/>
      <c r="LCM29" s="73"/>
      <c r="LCN29" s="73"/>
      <c r="LCO29" s="73"/>
      <c r="LCQ29" s="73"/>
      <c r="LCR29" s="73"/>
      <c r="LCS29" s="73"/>
      <c r="LCT29" s="73"/>
      <c r="LCU29" s="73"/>
      <c r="LCV29" s="73"/>
      <c r="LCW29" s="73"/>
      <c r="LCX29" s="73"/>
      <c r="LCY29" s="73"/>
      <c r="LCZ29" s="73"/>
      <c r="LDA29" s="73"/>
      <c r="LDB29" s="73"/>
      <c r="LDC29" s="73"/>
      <c r="LDF29" s="73"/>
      <c r="LDI29" s="73"/>
      <c r="LDL29" s="73"/>
      <c r="LDO29" s="73"/>
      <c r="LDR29" s="73"/>
      <c r="LED29" s="73"/>
      <c r="LEG29" s="73"/>
      <c r="LEJ29" s="73"/>
      <c r="LEM29" s="73"/>
      <c r="LEV29" s="73"/>
      <c r="LFB29" s="73"/>
      <c r="LFE29" s="73"/>
      <c r="LFH29" s="73"/>
      <c r="LFK29" s="73"/>
      <c r="LFQ29" s="73"/>
      <c r="LFZ29" s="73"/>
      <c r="LGB29" s="73"/>
      <c r="LGC29" s="73"/>
      <c r="LGE29" s="73"/>
      <c r="LGH29" s="73"/>
      <c r="LGK29" s="73"/>
      <c r="LGN29" s="73"/>
      <c r="LGV29" s="73"/>
      <c r="LGX29" s="73"/>
      <c r="LHA29" s="73"/>
      <c r="LHD29" s="73"/>
      <c r="LHM29" s="73"/>
      <c r="LHP29" s="73"/>
      <c r="LHU29" s="73"/>
      <c r="LIQ29" s="73"/>
      <c r="LIR29" s="73"/>
      <c r="LIS29" s="73"/>
      <c r="LIT29" s="73"/>
      <c r="LIU29" s="73"/>
      <c r="LIV29" s="73"/>
      <c r="LJN29" s="73"/>
      <c r="LJO29" s="73"/>
      <c r="LJR29" s="73"/>
      <c r="LJU29" s="73"/>
      <c r="LJW29" s="73"/>
      <c r="LJY29" s="73"/>
      <c r="LKB29" s="73"/>
      <c r="LKE29" s="73"/>
      <c r="LKH29" s="73"/>
      <c r="LKK29" s="73"/>
      <c r="LKN29" s="73"/>
      <c r="LKQ29" s="73"/>
      <c r="LKT29" s="73"/>
      <c r="LKW29" s="73"/>
      <c r="LKY29" s="73"/>
      <c r="LLL29" s="73"/>
      <c r="LLM29" s="73"/>
      <c r="LLN29" s="73"/>
      <c r="LLO29" s="73"/>
      <c r="LLP29" s="73"/>
      <c r="LLQ29" s="73"/>
      <c r="LLR29" s="73"/>
      <c r="LLS29" s="73"/>
      <c r="LLT29" s="73"/>
      <c r="LLU29" s="73"/>
      <c r="LLV29" s="73"/>
      <c r="LLW29" s="73"/>
      <c r="LLX29" s="73"/>
      <c r="LLY29" s="73"/>
      <c r="LLZ29" s="73"/>
      <c r="LMA29" s="73"/>
      <c r="LMB29" s="73"/>
      <c r="LMC29" s="73"/>
      <c r="LMD29" s="73"/>
      <c r="LME29" s="73"/>
      <c r="LMF29" s="73"/>
      <c r="LMG29" s="73"/>
      <c r="LMH29" s="73"/>
      <c r="LMI29" s="73"/>
      <c r="LMJ29" s="73"/>
      <c r="LMK29" s="73"/>
      <c r="LMM29" s="73"/>
      <c r="LMN29" s="73"/>
      <c r="LMO29" s="73"/>
      <c r="LMP29" s="73"/>
      <c r="LMQ29" s="73"/>
      <c r="LMR29" s="73"/>
      <c r="LMS29" s="73"/>
      <c r="LMT29" s="73"/>
      <c r="LMU29" s="73"/>
      <c r="LMV29" s="73"/>
      <c r="LMW29" s="73"/>
      <c r="LMX29" s="73"/>
      <c r="LMY29" s="73"/>
      <c r="LNB29" s="73"/>
      <c r="LNE29" s="73"/>
      <c r="LNH29" s="73"/>
      <c r="LNK29" s="73"/>
      <c r="LNN29" s="73"/>
      <c r="LNZ29" s="73"/>
      <c r="LOC29" s="73"/>
      <c r="LOF29" s="73"/>
      <c r="LOI29" s="73"/>
      <c r="LOR29" s="73"/>
      <c r="LOX29" s="73"/>
      <c r="LPA29" s="73"/>
      <c r="LPD29" s="73"/>
      <c r="LPG29" s="73"/>
      <c r="LPM29" s="73"/>
      <c r="LPV29" s="73"/>
      <c r="LPX29" s="73"/>
      <c r="LPY29" s="73"/>
      <c r="LQA29" s="73"/>
      <c r="LQD29" s="73"/>
      <c r="LQG29" s="73"/>
      <c r="LQJ29" s="73"/>
      <c r="LQR29" s="73"/>
      <c r="LQT29" s="73"/>
      <c r="LQW29" s="73"/>
      <c r="LQZ29" s="73"/>
      <c r="LRI29" s="73"/>
      <c r="LRL29" s="73"/>
      <c r="LRQ29" s="73"/>
      <c r="LSM29" s="73"/>
      <c r="LSN29" s="73"/>
      <c r="LSO29" s="73"/>
      <c r="LSP29" s="73"/>
      <c r="LSQ29" s="73"/>
      <c r="LSR29" s="73"/>
      <c r="LTJ29" s="73"/>
      <c r="LTK29" s="73"/>
      <c r="LTN29" s="73"/>
      <c r="LTQ29" s="73"/>
      <c r="LTS29" s="73"/>
      <c r="LTU29" s="73"/>
      <c r="LTX29" s="73"/>
      <c r="LUA29" s="73"/>
      <c r="LUD29" s="73"/>
      <c r="LUG29" s="73"/>
      <c r="LUJ29" s="73"/>
      <c r="LUM29" s="73"/>
      <c r="LUP29" s="73"/>
      <c r="LUS29" s="73"/>
      <c r="LUU29" s="73"/>
      <c r="LVH29" s="73"/>
      <c r="LVI29" s="73"/>
      <c r="LVJ29" s="73"/>
      <c r="LVK29" s="73"/>
      <c r="LVL29" s="73"/>
      <c r="LVM29" s="73"/>
      <c r="LVN29" s="73"/>
      <c r="LVO29" s="73"/>
      <c r="LVP29" s="73"/>
      <c r="LVQ29" s="73"/>
      <c r="LVR29" s="73"/>
      <c r="LVS29" s="73"/>
      <c r="LVT29" s="73"/>
      <c r="LVU29" s="73"/>
      <c r="LVV29" s="73"/>
      <c r="LVW29" s="73"/>
      <c r="LVX29" s="73"/>
      <c r="LVY29" s="73"/>
      <c r="LVZ29" s="73"/>
      <c r="LWA29" s="73"/>
      <c r="LWB29" s="73"/>
      <c r="LWC29" s="73"/>
      <c r="LWD29" s="73"/>
      <c r="LWE29" s="73"/>
      <c r="LWF29" s="73"/>
      <c r="LWG29" s="73"/>
      <c r="LWI29" s="73"/>
      <c r="LWJ29" s="73"/>
      <c r="LWK29" s="73"/>
      <c r="LWL29" s="73"/>
      <c r="LWM29" s="73"/>
      <c r="LWN29" s="73"/>
      <c r="LWO29" s="73"/>
      <c r="LWP29" s="73"/>
      <c r="LWQ29" s="73"/>
      <c r="LWR29" s="73"/>
      <c r="LWS29" s="73"/>
      <c r="LWT29" s="73"/>
      <c r="LWU29" s="73"/>
      <c r="LWX29" s="73"/>
      <c r="LXA29" s="73"/>
      <c r="LXD29" s="73"/>
      <c r="LXG29" s="73"/>
      <c r="LXJ29" s="73"/>
      <c r="LXV29" s="73"/>
      <c r="LXY29" s="73"/>
      <c r="LYB29" s="73"/>
      <c r="LYE29" s="73"/>
      <c r="LYN29" s="73"/>
      <c r="LYT29" s="73"/>
      <c r="LYW29" s="73"/>
      <c r="LYZ29" s="73"/>
      <c r="LZC29" s="73"/>
      <c r="LZI29" s="73"/>
      <c r="LZR29" s="73"/>
      <c r="LZT29" s="73"/>
      <c r="LZU29" s="73"/>
      <c r="LZW29" s="73"/>
      <c r="LZZ29" s="73"/>
      <c r="MAC29" s="73"/>
      <c r="MAF29" s="73"/>
      <c r="MAN29" s="73"/>
      <c r="MAP29" s="73"/>
      <c r="MAS29" s="73"/>
      <c r="MAV29" s="73"/>
      <c r="MBE29" s="73"/>
      <c r="MBH29" s="73"/>
      <c r="MBM29" s="73"/>
      <c r="MCI29" s="73"/>
      <c r="MCJ29" s="73"/>
      <c r="MCK29" s="73"/>
      <c r="MCL29" s="73"/>
      <c r="MCM29" s="73"/>
      <c r="MCN29" s="73"/>
      <c r="MDF29" s="73"/>
      <c r="MDG29" s="73"/>
      <c r="MDJ29" s="73"/>
      <c r="MDM29" s="73"/>
      <c r="MDO29" s="73"/>
      <c r="MDQ29" s="73"/>
      <c r="MDT29" s="73"/>
      <c r="MDW29" s="73"/>
      <c r="MDZ29" s="73"/>
      <c r="MEC29" s="73"/>
      <c r="MEF29" s="73"/>
      <c r="MEI29" s="73"/>
      <c r="MEL29" s="73"/>
      <c r="MEO29" s="73"/>
      <c r="MEQ29" s="73"/>
      <c r="MFD29" s="73"/>
      <c r="MFE29" s="73"/>
      <c r="MFF29" s="73"/>
      <c r="MFG29" s="73"/>
      <c r="MFH29" s="73"/>
      <c r="MFI29" s="73"/>
      <c r="MFJ29" s="73"/>
      <c r="MFK29" s="73"/>
      <c r="MFL29" s="73"/>
      <c r="MFM29" s="73"/>
      <c r="MFN29" s="73"/>
      <c r="MFO29" s="73"/>
      <c r="MFP29" s="73"/>
      <c r="MFQ29" s="73"/>
      <c r="MFR29" s="73"/>
      <c r="MFS29" s="73"/>
      <c r="MFT29" s="73"/>
      <c r="MFU29" s="73"/>
      <c r="MFV29" s="73"/>
      <c r="MFW29" s="73"/>
      <c r="MFX29" s="73"/>
      <c r="MFY29" s="73"/>
      <c r="MFZ29" s="73"/>
      <c r="MGA29" s="73"/>
      <c r="MGB29" s="73"/>
      <c r="MGC29" s="73"/>
      <c r="MGE29" s="73"/>
      <c r="MGF29" s="73"/>
      <c r="MGG29" s="73"/>
      <c r="MGH29" s="73"/>
      <c r="MGI29" s="73"/>
      <c r="MGJ29" s="73"/>
      <c r="MGK29" s="73"/>
      <c r="MGL29" s="73"/>
      <c r="MGM29" s="73"/>
      <c r="MGN29" s="73"/>
      <c r="MGO29" s="73"/>
      <c r="MGP29" s="73"/>
      <c r="MGQ29" s="73"/>
      <c r="MGT29" s="73"/>
      <c r="MGW29" s="73"/>
      <c r="MGZ29" s="73"/>
      <c r="MHC29" s="73"/>
      <c r="MHF29" s="73"/>
      <c r="MHR29" s="73"/>
      <c r="MHU29" s="73"/>
      <c r="MHX29" s="73"/>
      <c r="MIA29" s="73"/>
      <c r="MIJ29" s="73"/>
      <c r="MIP29" s="73"/>
      <c r="MIS29" s="73"/>
      <c r="MIV29" s="73"/>
      <c r="MIY29" s="73"/>
      <c r="MJE29" s="73"/>
      <c r="MJN29" s="73"/>
      <c r="MJP29" s="73"/>
      <c r="MJQ29" s="73"/>
      <c r="MJS29" s="73"/>
      <c r="MJV29" s="73"/>
      <c r="MJY29" s="73"/>
      <c r="MKB29" s="73"/>
      <c r="MKJ29" s="73"/>
      <c r="MKL29" s="73"/>
      <c r="MKO29" s="73"/>
      <c r="MKR29" s="73"/>
      <c r="MLA29" s="73"/>
      <c r="MLD29" s="73"/>
      <c r="MLI29" s="73"/>
      <c r="MME29" s="73"/>
      <c r="MMF29" s="73"/>
      <c r="MMG29" s="73"/>
      <c r="MMH29" s="73"/>
      <c r="MMI29" s="73"/>
      <c r="MMJ29" s="73"/>
      <c r="MNB29" s="73"/>
      <c r="MNC29" s="73"/>
      <c r="MNF29" s="73"/>
      <c r="MNI29" s="73"/>
      <c r="MNK29" s="73"/>
      <c r="MNM29" s="73"/>
      <c r="MNP29" s="73"/>
      <c r="MNS29" s="73"/>
      <c r="MNV29" s="73"/>
      <c r="MNY29" s="73"/>
      <c r="MOB29" s="73"/>
      <c r="MOE29" s="73"/>
      <c r="MOH29" s="73"/>
      <c r="MOK29" s="73"/>
      <c r="MOM29" s="73"/>
      <c r="MOZ29" s="73"/>
      <c r="MPA29" s="73"/>
      <c r="MPB29" s="73"/>
      <c r="MPC29" s="73"/>
      <c r="MPD29" s="73"/>
      <c r="MPE29" s="73"/>
      <c r="MPF29" s="73"/>
      <c r="MPG29" s="73"/>
      <c r="MPH29" s="73"/>
      <c r="MPI29" s="73"/>
      <c r="MPJ29" s="73"/>
      <c r="MPK29" s="73"/>
      <c r="MPL29" s="73"/>
      <c r="MPM29" s="73"/>
      <c r="MPN29" s="73"/>
      <c r="MPO29" s="73"/>
      <c r="MPP29" s="73"/>
      <c r="MPQ29" s="73"/>
      <c r="MPR29" s="73"/>
      <c r="MPS29" s="73"/>
      <c r="MPT29" s="73"/>
      <c r="MPU29" s="73"/>
      <c r="MPV29" s="73"/>
      <c r="MPW29" s="73"/>
      <c r="MPX29" s="73"/>
      <c r="MPY29" s="73"/>
      <c r="MQA29" s="73"/>
      <c r="MQB29" s="73"/>
      <c r="MQC29" s="73"/>
      <c r="MQD29" s="73"/>
      <c r="MQE29" s="73"/>
      <c r="MQF29" s="73"/>
      <c r="MQG29" s="73"/>
      <c r="MQH29" s="73"/>
      <c r="MQI29" s="73"/>
      <c r="MQJ29" s="73"/>
      <c r="MQK29" s="73"/>
      <c r="MQL29" s="73"/>
      <c r="MQM29" s="73"/>
      <c r="MQP29" s="73"/>
      <c r="MQS29" s="73"/>
      <c r="MQV29" s="73"/>
      <c r="MQY29" s="73"/>
      <c r="MRB29" s="73"/>
      <c r="MRN29" s="73"/>
      <c r="MRQ29" s="73"/>
      <c r="MRT29" s="73"/>
      <c r="MRW29" s="73"/>
      <c r="MSF29" s="73"/>
      <c r="MSL29" s="73"/>
      <c r="MSO29" s="73"/>
      <c r="MSR29" s="73"/>
      <c r="MSU29" s="73"/>
      <c r="MTA29" s="73"/>
      <c r="MTJ29" s="73"/>
      <c r="MTL29" s="73"/>
      <c r="MTM29" s="73"/>
      <c r="MTO29" s="73"/>
      <c r="MTR29" s="73"/>
      <c r="MTU29" s="73"/>
      <c r="MTX29" s="73"/>
      <c r="MUF29" s="73"/>
      <c r="MUH29" s="73"/>
      <c r="MUK29" s="73"/>
      <c r="MUN29" s="73"/>
      <c r="MUW29" s="73"/>
      <c r="MUZ29" s="73"/>
      <c r="MVE29" s="73"/>
      <c r="MWA29" s="73"/>
      <c r="MWB29" s="73"/>
      <c r="MWC29" s="73"/>
      <c r="MWD29" s="73"/>
      <c r="MWE29" s="73"/>
      <c r="MWF29" s="73"/>
      <c r="MWX29" s="73"/>
      <c r="MWY29" s="73"/>
      <c r="MXB29" s="73"/>
      <c r="MXE29" s="73"/>
      <c r="MXG29" s="73"/>
      <c r="MXI29" s="73"/>
      <c r="MXL29" s="73"/>
      <c r="MXO29" s="73"/>
      <c r="MXR29" s="73"/>
      <c r="MXU29" s="73"/>
      <c r="MXX29" s="73"/>
      <c r="MYA29" s="73"/>
      <c r="MYD29" s="73"/>
      <c r="MYG29" s="73"/>
      <c r="MYI29" s="73"/>
      <c r="MYV29" s="73"/>
      <c r="MYW29" s="73"/>
      <c r="MYX29" s="73"/>
      <c r="MYY29" s="73"/>
      <c r="MYZ29" s="73"/>
      <c r="MZA29" s="73"/>
      <c r="MZB29" s="73"/>
      <c r="MZC29" s="73"/>
      <c r="MZD29" s="73"/>
      <c r="MZE29" s="73"/>
      <c r="MZF29" s="73"/>
      <c r="MZG29" s="73"/>
      <c r="MZH29" s="73"/>
      <c r="MZI29" s="73"/>
      <c r="MZJ29" s="73"/>
      <c r="MZK29" s="73"/>
      <c r="MZL29" s="73"/>
      <c r="MZM29" s="73"/>
      <c r="MZN29" s="73"/>
      <c r="MZO29" s="73"/>
      <c r="MZP29" s="73"/>
      <c r="MZQ29" s="73"/>
      <c r="MZR29" s="73"/>
      <c r="MZS29" s="73"/>
      <c r="MZT29" s="73"/>
      <c r="MZU29" s="73"/>
      <c r="MZW29" s="73"/>
      <c r="MZX29" s="73"/>
      <c r="MZY29" s="73"/>
      <c r="MZZ29" s="73"/>
      <c r="NAA29" s="73"/>
      <c r="NAB29" s="73"/>
      <c r="NAC29" s="73"/>
      <c r="NAD29" s="73"/>
      <c r="NAE29" s="73"/>
      <c r="NAF29" s="73"/>
      <c r="NAG29" s="73"/>
      <c r="NAH29" s="73"/>
      <c r="NAI29" s="73"/>
      <c r="NAL29" s="73"/>
      <c r="NAO29" s="73"/>
      <c r="NAR29" s="73"/>
      <c r="NAU29" s="73"/>
      <c r="NAX29" s="73"/>
      <c r="NBJ29" s="73"/>
      <c r="NBM29" s="73"/>
      <c r="NBP29" s="73"/>
      <c r="NBS29" s="73"/>
      <c r="NCB29" s="73"/>
      <c r="NCH29" s="73"/>
      <c r="NCK29" s="73"/>
      <c r="NCN29" s="73"/>
      <c r="NCQ29" s="73"/>
      <c r="NCW29" s="73"/>
      <c r="NDF29" s="73"/>
      <c r="NDH29" s="73"/>
      <c r="NDI29" s="73"/>
      <c r="NDK29" s="73"/>
      <c r="NDN29" s="73"/>
      <c r="NDQ29" s="73"/>
      <c r="NDT29" s="73"/>
      <c r="NEB29" s="73"/>
      <c r="NED29" s="73"/>
      <c r="NEG29" s="73"/>
      <c r="NEJ29" s="73"/>
      <c r="NES29" s="73"/>
      <c r="NEV29" s="73"/>
      <c r="NFA29" s="73"/>
      <c r="NFW29" s="73"/>
      <c r="NFX29" s="73"/>
      <c r="NFY29" s="73"/>
      <c r="NFZ29" s="73"/>
      <c r="NGA29" s="73"/>
      <c r="NGB29" s="73"/>
      <c r="NGT29" s="73"/>
      <c r="NGU29" s="73"/>
      <c r="NGX29" s="73"/>
      <c r="NHA29" s="73"/>
      <c r="NHC29" s="73"/>
      <c r="NHE29" s="73"/>
      <c r="NHH29" s="73"/>
      <c r="NHK29" s="73"/>
      <c r="NHN29" s="73"/>
      <c r="NHQ29" s="73"/>
      <c r="NHT29" s="73"/>
      <c r="NHW29" s="73"/>
      <c r="NHZ29" s="73"/>
      <c r="NIC29" s="73"/>
      <c r="NIE29" s="73"/>
      <c r="NIR29" s="73"/>
      <c r="NIS29" s="73"/>
      <c r="NIT29" s="73"/>
      <c r="NIU29" s="73"/>
      <c r="NIV29" s="73"/>
      <c r="NIW29" s="73"/>
      <c r="NIX29" s="73"/>
      <c r="NIY29" s="73"/>
      <c r="NIZ29" s="73"/>
      <c r="NJA29" s="73"/>
      <c r="NJB29" s="73"/>
      <c r="NJC29" s="73"/>
      <c r="NJD29" s="73"/>
      <c r="NJE29" s="73"/>
      <c r="NJF29" s="73"/>
      <c r="NJG29" s="73"/>
      <c r="NJH29" s="73"/>
      <c r="NJI29" s="73"/>
      <c r="NJJ29" s="73"/>
      <c r="NJK29" s="73"/>
      <c r="NJL29" s="73"/>
      <c r="NJM29" s="73"/>
      <c r="NJN29" s="73"/>
      <c r="NJO29" s="73"/>
      <c r="NJP29" s="73"/>
      <c r="NJQ29" s="73"/>
      <c r="NJS29" s="73"/>
      <c r="NJT29" s="73"/>
      <c r="NJU29" s="73"/>
      <c r="NJV29" s="73"/>
      <c r="NJW29" s="73"/>
      <c r="NJX29" s="73"/>
      <c r="NJY29" s="73"/>
      <c r="NJZ29" s="73"/>
      <c r="NKA29" s="73"/>
      <c r="NKB29" s="73"/>
      <c r="NKC29" s="73"/>
      <c r="NKD29" s="73"/>
      <c r="NKE29" s="73"/>
      <c r="NKH29" s="73"/>
      <c r="NKK29" s="73"/>
      <c r="NKN29" s="73"/>
      <c r="NKQ29" s="73"/>
      <c r="NKT29" s="73"/>
      <c r="NLF29" s="73"/>
      <c r="NLI29" s="73"/>
      <c r="NLL29" s="73"/>
      <c r="NLO29" s="73"/>
      <c r="NLX29" s="73"/>
      <c r="NMD29" s="73"/>
      <c r="NMG29" s="73"/>
      <c r="NMJ29" s="73"/>
      <c r="NMM29" s="73"/>
      <c r="NMS29" s="73"/>
      <c r="NNB29" s="73"/>
      <c r="NND29" s="73"/>
      <c r="NNE29" s="73"/>
      <c r="NNG29" s="73"/>
      <c r="NNJ29" s="73"/>
      <c r="NNM29" s="73"/>
      <c r="NNP29" s="73"/>
      <c r="NNX29" s="73"/>
      <c r="NNZ29" s="73"/>
      <c r="NOC29" s="73"/>
      <c r="NOF29" s="73"/>
      <c r="NOO29" s="73"/>
      <c r="NOR29" s="73"/>
      <c r="NOW29" s="73"/>
      <c r="NPS29" s="73"/>
      <c r="NPT29" s="73"/>
      <c r="NPU29" s="73"/>
      <c r="NPV29" s="73"/>
      <c r="NPW29" s="73"/>
      <c r="NPX29" s="73"/>
      <c r="NQP29" s="73"/>
      <c r="NQQ29" s="73"/>
      <c r="NQT29" s="73"/>
      <c r="NQW29" s="73"/>
      <c r="NQY29" s="73"/>
      <c r="NRA29" s="73"/>
      <c r="NRD29" s="73"/>
      <c r="NRG29" s="73"/>
      <c r="NRJ29" s="73"/>
      <c r="NRM29" s="73"/>
      <c r="NRP29" s="73"/>
      <c r="NRS29" s="73"/>
      <c r="NRV29" s="73"/>
      <c r="NRY29" s="73"/>
      <c r="NSA29" s="73"/>
      <c r="NSN29" s="73"/>
      <c r="NSO29" s="73"/>
      <c r="NSP29" s="73"/>
      <c r="NSQ29" s="73"/>
      <c r="NSR29" s="73"/>
      <c r="NSS29" s="73"/>
      <c r="NST29" s="73"/>
      <c r="NSU29" s="73"/>
      <c r="NSV29" s="73"/>
      <c r="NSW29" s="73"/>
      <c r="NSX29" s="73"/>
      <c r="NSY29" s="73"/>
      <c r="NSZ29" s="73"/>
      <c r="NTA29" s="73"/>
      <c r="NTB29" s="73"/>
      <c r="NTC29" s="73"/>
      <c r="NTD29" s="73"/>
      <c r="NTE29" s="73"/>
      <c r="NTF29" s="73"/>
      <c r="NTG29" s="73"/>
      <c r="NTH29" s="73"/>
      <c r="NTI29" s="73"/>
      <c r="NTJ29" s="73"/>
      <c r="NTK29" s="73"/>
      <c r="NTL29" s="73"/>
      <c r="NTM29" s="73"/>
      <c r="NTO29" s="73"/>
      <c r="NTP29" s="73"/>
      <c r="NTQ29" s="73"/>
      <c r="NTR29" s="73"/>
      <c r="NTS29" s="73"/>
      <c r="NTT29" s="73"/>
      <c r="NTU29" s="73"/>
      <c r="NTV29" s="73"/>
      <c r="NTW29" s="73"/>
      <c r="NTX29" s="73"/>
      <c r="NTY29" s="73"/>
      <c r="NTZ29" s="73"/>
      <c r="NUA29" s="73"/>
      <c r="NUD29" s="73"/>
      <c r="NUG29" s="73"/>
      <c r="NUJ29" s="73"/>
      <c r="NUM29" s="73"/>
      <c r="NUP29" s="73"/>
      <c r="NVB29" s="73"/>
      <c r="NVE29" s="73"/>
      <c r="NVH29" s="73"/>
      <c r="NVK29" s="73"/>
      <c r="NVT29" s="73"/>
      <c r="NVZ29" s="73"/>
      <c r="NWC29" s="73"/>
      <c r="NWF29" s="73"/>
      <c r="NWI29" s="73"/>
      <c r="NWO29" s="73"/>
      <c r="NWX29" s="73"/>
      <c r="NWZ29" s="73"/>
      <c r="NXA29" s="73"/>
      <c r="NXC29" s="73"/>
      <c r="NXF29" s="73"/>
      <c r="NXI29" s="73"/>
      <c r="NXL29" s="73"/>
      <c r="NXT29" s="73"/>
      <c r="NXV29" s="73"/>
      <c r="NXY29" s="73"/>
      <c r="NYB29" s="73"/>
      <c r="NYK29" s="73"/>
      <c r="NYN29" s="73"/>
      <c r="NYS29" s="73"/>
      <c r="NZO29" s="73"/>
      <c r="NZP29" s="73"/>
      <c r="NZQ29" s="73"/>
      <c r="NZR29" s="73"/>
      <c r="NZS29" s="73"/>
      <c r="NZT29" s="73"/>
      <c r="OAL29" s="73"/>
      <c r="OAM29" s="73"/>
      <c r="OAP29" s="73"/>
      <c r="OAS29" s="73"/>
      <c r="OAU29" s="73"/>
      <c r="OAW29" s="73"/>
      <c r="OAZ29" s="73"/>
      <c r="OBC29" s="73"/>
      <c r="OBF29" s="73"/>
      <c r="OBI29" s="73"/>
      <c r="OBL29" s="73"/>
      <c r="OBO29" s="73"/>
      <c r="OBR29" s="73"/>
      <c r="OBU29" s="73"/>
      <c r="OBW29" s="73"/>
      <c r="OCJ29" s="73"/>
      <c r="OCK29" s="73"/>
      <c r="OCL29" s="73"/>
      <c r="OCM29" s="73"/>
      <c r="OCN29" s="73"/>
      <c r="OCO29" s="73"/>
      <c r="OCP29" s="73"/>
      <c r="OCQ29" s="73"/>
      <c r="OCR29" s="73"/>
      <c r="OCS29" s="73"/>
      <c r="OCT29" s="73"/>
      <c r="OCU29" s="73"/>
      <c r="OCV29" s="73"/>
      <c r="OCW29" s="73"/>
      <c r="OCX29" s="73"/>
      <c r="OCY29" s="73"/>
      <c r="OCZ29" s="73"/>
      <c r="ODA29" s="73"/>
      <c r="ODB29" s="73"/>
      <c r="ODC29" s="73"/>
      <c r="ODD29" s="73"/>
      <c r="ODE29" s="73"/>
      <c r="ODF29" s="73"/>
      <c r="ODG29" s="73"/>
      <c r="ODH29" s="73"/>
      <c r="ODI29" s="73"/>
      <c r="ODK29" s="73"/>
      <c r="ODL29" s="73"/>
      <c r="ODM29" s="73"/>
      <c r="ODN29" s="73"/>
      <c r="ODO29" s="73"/>
      <c r="ODP29" s="73"/>
      <c r="ODQ29" s="73"/>
      <c r="ODR29" s="73"/>
      <c r="ODS29" s="73"/>
      <c r="ODT29" s="73"/>
      <c r="ODU29" s="73"/>
      <c r="ODV29" s="73"/>
      <c r="ODW29" s="73"/>
      <c r="ODZ29" s="73"/>
      <c r="OEC29" s="73"/>
      <c r="OEF29" s="73"/>
      <c r="OEI29" s="73"/>
      <c r="OEL29" s="73"/>
      <c r="OEX29" s="73"/>
      <c r="OFA29" s="73"/>
      <c r="OFD29" s="73"/>
      <c r="OFG29" s="73"/>
      <c r="OFP29" s="73"/>
      <c r="OFV29" s="73"/>
      <c r="OFY29" s="73"/>
      <c r="OGB29" s="73"/>
      <c r="OGE29" s="73"/>
      <c r="OGK29" s="73"/>
      <c r="OGT29" s="73"/>
      <c r="OGV29" s="73"/>
      <c r="OGW29" s="73"/>
      <c r="OGY29" s="73"/>
      <c r="OHB29" s="73"/>
      <c r="OHE29" s="73"/>
      <c r="OHH29" s="73"/>
      <c r="OHP29" s="73"/>
      <c r="OHR29" s="73"/>
      <c r="OHU29" s="73"/>
      <c r="OHX29" s="73"/>
      <c r="OIG29" s="73"/>
      <c r="OIJ29" s="73"/>
      <c r="OIO29" s="73"/>
      <c r="OJK29" s="73"/>
      <c r="OJL29" s="73"/>
      <c r="OJM29" s="73"/>
      <c r="OJN29" s="73"/>
      <c r="OJO29" s="73"/>
      <c r="OJP29" s="73"/>
      <c r="OKH29" s="73"/>
      <c r="OKI29" s="73"/>
      <c r="OKL29" s="73"/>
      <c r="OKO29" s="73"/>
      <c r="OKQ29" s="73"/>
      <c r="OKS29" s="73"/>
      <c r="OKV29" s="73"/>
      <c r="OKY29" s="73"/>
      <c r="OLB29" s="73"/>
      <c r="OLE29" s="73"/>
      <c r="OLH29" s="73"/>
      <c r="OLK29" s="73"/>
      <c r="OLN29" s="73"/>
      <c r="OLQ29" s="73"/>
      <c r="OLS29" s="73"/>
      <c r="OMF29" s="73"/>
      <c r="OMG29" s="73"/>
      <c r="OMH29" s="73"/>
      <c r="OMI29" s="73"/>
      <c r="OMJ29" s="73"/>
      <c r="OMK29" s="73"/>
      <c r="OML29" s="73"/>
      <c r="OMM29" s="73"/>
      <c r="OMN29" s="73"/>
      <c r="OMO29" s="73"/>
      <c r="OMP29" s="73"/>
      <c r="OMQ29" s="73"/>
      <c r="OMR29" s="73"/>
      <c r="OMS29" s="73"/>
      <c r="OMT29" s="73"/>
      <c r="OMU29" s="73"/>
      <c r="OMV29" s="73"/>
      <c r="OMW29" s="73"/>
      <c r="OMX29" s="73"/>
      <c r="OMY29" s="73"/>
      <c r="OMZ29" s="73"/>
      <c r="ONA29" s="73"/>
      <c r="ONB29" s="73"/>
      <c r="ONC29" s="73"/>
      <c r="OND29" s="73"/>
      <c r="ONE29" s="73"/>
      <c r="ONG29" s="73"/>
      <c r="ONH29" s="73"/>
      <c r="ONI29" s="73"/>
      <c r="ONJ29" s="73"/>
      <c r="ONK29" s="73"/>
      <c r="ONL29" s="73"/>
      <c r="ONM29" s="73"/>
      <c r="ONN29" s="73"/>
      <c r="ONO29" s="73"/>
      <c r="ONP29" s="73"/>
      <c r="ONQ29" s="73"/>
      <c r="ONR29" s="73"/>
      <c r="ONS29" s="73"/>
      <c r="ONV29" s="73"/>
      <c r="ONY29" s="73"/>
      <c r="OOB29" s="73"/>
      <c r="OOE29" s="73"/>
      <c r="OOH29" s="73"/>
      <c r="OOT29" s="73"/>
      <c r="OOW29" s="73"/>
      <c r="OOZ29" s="73"/>
      <c r="OPC29" s="73"/>
      <c r="OPL29" s="73"/>
      <c r="OPR29" s="73"/>
      <c r="OPU29" s="73"/>
      <c r="OPX29" s="73"/>
      <c r="OQA29" s="73"/>
      <c r="OQG29" s="73"/>
      <c r="OQP29" s="73"/>
      <c r="OQR29" s="73"/>
      <c r="OQS29" s="73"/>
      <c r="OQU29" s="73"/>
      <c r="OQX29" s="73"/>
      <c r="ORA29" s="73"/>
      <c r="ORD29" s="73"/>
      <c r="ORL29" s="73"/>
      <c r="ORN29" s="73"/>
      <c r="ORQ29" s="73"/>
      <c r="ORT29" s="73"/>
      <c r="OSC29" s="73"/>
      <c r="OSF29" s="73"/>
      <c r="OSK29" s="73"/>
      <c r="OTG29" s="73"/>
      <c r="OTH29" s="73"/>
      <c r="OTI29" s="73"/>
      <c r="OTJ29" s="73"/>
      <c r="OTK29" s="73"/>
      <c r="OTL29" s="73"/>
      <c r="OUD29" s="73"/>
      <c r="OUE29" s="73"/>
      <c r="OUH29" s="73"/>
      <c r="OUK29" s="73"/>
      <c r="OUM29" s="73"/>
      <c r="OUO29" s="73"/>
      <c r="OUR29" s="73"/>
      <c r="OUU29" s="73"/>
      <c r="OUX29" s="73"/>
      <c r="OVA29" s="73"/>
      <c r="OVD29" s="73"/>
      <c r="OVG29" s="73"/>
      <c r="OVJ29" s="73"/>
      <c r="OVM29" s="73"/>
      <c r="OVO29" s="73"/>
      <c r="OWB29" s="73"/>
      <c r="OWC29" s="73"/>
      <c r="OWD29" s="73"/>
      <c r="OWE29" s="73"/>
      <c r="OWF29" s="73"/>
      <c r="OWG29" s="73"/>
      <c r="OWH29" s="73"/>
      <c r="OWI29" s="73"/>
      <c r="OWJ29" s="73"/>
      <c r="OWK29" s="73"/>
      <c r="OWL29" s="73"/>
      <c r="OWM29" s="73"/>
      <c r="OWN29" s="73"/>
      <c r="OWO29" s="73"/>
      <c r="OWP29" s="73"/>
      <c r="OWQ29" s="73"/>
      <c r="OWR29" s="73"/>
      <c r="OWS29" s="73"/>
      <c r="OWT29" s="73"/>
      <c r="OWU29" s="73"/>
      <c r="OWV29" s="73"/>
      <c r="OWW29" s="73"/>
      <c r="OWX29" s="73"/>
      <c r="OWY29" s="73"/>
      <c r="OWZ29" s="73"/>
      <c r="OXA29" s="73"/>
      <c r="OXC29" s="73"/>
      <c r="OXD29" s="73"/>
      <c r="OXE29" s="73"/>
      <c r="OXF29" s="73"/>
      <c r="OXG29" s="73"/>
      <c r="OXH29" s="73"/>
      <c r="OXI29" s="73"/>
      <c r="OXJ29" s="73"/>
      <c r="OXK29" s="73"/>
      <c r="OXL29" s="73"/>
      <c r="OXM29" s="73"/>
      <c r="OXN29" s="73"/>
      <c r="OXO29" s="73"/>
      <c r="OXR29" s="73"/>
      <c r="OXU29" s="73"/>
      <c r="OXX29" s="73"/>
      <c r="OYA29" s="73"/>
      <c r="OYD29" s="73"/>
      <c r="OYP29" s="73"/>
      <c r="OYS29" s="73"/>
      <c r="OYV29" s="73"/>
      <c r="OYY29" s="73"/>
      <c r="OZH29" s="73"/>
      <c r="OZN29" s="73"/>
      <c r="OZQ29" s="73"/>
      <c r="OZT29" s="73"/>
      <c r="OZW29" s="73"/>
      <c r="PAC29" s="73"/>
      <c r="PAL29" s="73"/>
      <c r="PAN29" s="73"/>
      <c r="PAO29" s="73"/>
      <c r="PAQ29" s="73"/>
      <c r="PAT29" s="73"/>
      <c r="PAW29" s="73"/>
      <c r="PAZ29" s="73"/>
      <c r="PBH29" s="73"/>
      <c r="PBJ29" s="73"/>
      <c r="PBM29" s="73"/>
      <c r="PBP29" s="73"/>
      <c r="PBY29" s="73"/>
      <c r="PCB29" s="73"/>
      <c r="PCG29" s="73"/>
      <c r="PDC29" s="73"/>
      <c r="PDD29" s="73"/>
      <c r="PDE29" s="73"/>
      <c r="PDF29" s="73"/>
      <c r="PDG29" s="73"/>
      <c r="PDH29" s="73"/>
      <c r="PDZ29" s="73"/>
      <c r="PEA29" s="73"/>
      <c r="PED29" s="73"/>
      <c r="PEG29" s="73"/>
      <c r="PEI29" s="73"/>
      <c r="PEK29" s="73"/>
      <c r="PEN29" s="73"/>
      <c r="PEQ29" s="73"/>
      <c r="PET29" s="73"/>
      <c r="PEW29" s="73"/>
      <c r="PEZ29" s="73"/>
      <c r="PFC29" s="73"/>
      <c r="PFF29" s="73"/>
      <c r="PFI29" s="73"/>
      <c r="PFK29" s="73"/>
      <c r="PFX29" s="73"/>
      <c r="PFY29" s="73"/>
      <c r="PFZ29" s="73"/>
      <c r="PGA29" s="73"/>
      <c r="PGB29" s="73"/>
      <c r="PGC29" s="73"/>
      <c r="PGD29" s="73"/>
      <c r="PGE29" s="73"/>
      <c r="PGF29" s="73"/>
      <c r="PGG29" s="73"/>
      <c r="PGH29" s="73"/>
      <c r="PGI29" s="73"/>
      <c r="PGJ29" s="73"/>
      <c r="PGK29" s="73"/>
      <c r="PGL29" s="73"/>
      <c r="PGM29" s="73"/>
      <c r="PGN29" s="73"/>
      <c r="PGO29" s="73"/>
      <c r="PGP29" s="73"/>
      <c r="PGQ29" s="73"/>
      <c r="PGR29" s="73"/>
      <c r="PGS29" s="73"/>
      <c r="PGT29" s="73"/>
      <c r="PGU29" s="73"/>
      <c r="PGV29" s="73"/>
      <c r="PGW29" s="73"/>
      <c r="PGY29" s="73"/>
      <c r="PGZ29" s="73"/>
      <c r="PHA29" s="73"/>
      <c r="PHB29" s="73"/>
      <c r="PHC29" s="73"/>
      <c r="PHD29" s="73"/>
      <c r="PHE29" s="73"/>
      <c r="PHF29" s="73"/>
      <c r="PHG29" s="73"/>
      <c r="PHH29" s="73"/>
      <c r="PHI29" s="73"/>
      <c r="PHJ29" s="73"/>
      <c r="PHK29" s="73"/>
      <c r="PHN29" s="73"/>
      <c r="PHQ29" s="73"/>
      <c r="PHT29" s="73"/>
      <c r="PHW29" s="73"/>
      <c r="PHZ29" s="73"/>
      <c r="PIL29" s="73"/>
      <c r="PIO29" s="73"/>
      <c r="PIR29" s="73"/>
      <c r="PIU29" s="73"/>
      <c r="PJD29" s="73"/>
      <c r="PJJ29" s="73"/>
      <c r="PJM29" s="73"/>
      <c r="PJP29" s="73"/>
      <c r="PJS29" s="73"/>
      <c r="PJY29" s="73"/>
      <c r="PKH29" s="73"/>
      <c r="PKJ29" s="73"/>
      <c r="PKK29" s="73"/>
      <c r="PKM29" s="73"/>
      <c r="PKP29" s="73"/>
      <c r="PKS29" s="73"/>
      <c r="PKV29" s="73"/>
      <c r="PLD29" s="73"/>
      <c r="PLF29" s="73"/>
      <c r="PLI29" s="73"/>
      <c r="PLL29" s="73"/>
      <c r="PLU29" s="73"/>
      <c r="PLX29" s="73"/>
      <c r="PMC29" s="73"/>
      <c r="PMY29" s="73"/>
      <c r="PMZ29" s="73"/>
      <c r="PNA29" s="73"/>
      <c r="PNB29" s="73"/>
      <c r="PNC29" s="73"/>
      <c r="PND29" s="73"/>
      <c r="PNV29" s="73"/>
      <c r="PNW29" s="73"/>
      <c r="PNZ29" s="73"/>
      <c r="POC29" s="73"/>
      <c r="POE29" s="73"/>
      <c r="POG29" s="73"/>
      <c r="POJ29" s="73"/>
      <c r="POM29" s="73"/>
      <c r="POP29" s="73"/>
      <c r="POS29" s="73"/>
      <c r="POV29" s="73"/>
      <c r="POY29" s="73"/>
      <c r="PPB29" s="73"/>
      <c r="PPE29" s="73"/>
      <c r="PPG29" s="73"/>
      <c r="PPT29" s="73"/>
      <c r="PPU29" s="73"/>
      <c r="PPV29" s="73"/>
      <c r="PPW29" s="73"/>
      <c r="PPX29" s="73"/>
      <c r="PPY29" s="73"/>
      <c r="PPZ29" s="73"/>
      <c r="PQA29" s="73"/>
      <c r="PQB29" s="73"/>
      <c r="PQC29" s="73"/>
      <c r="PQD29" s="73"/>
      <c r="PQE29" s="73"/>
      <c r="PQF29" s="73"/>
      <c r="PQG29" s="73"/>
      <c r="PQH29" s="73"/>
      <c r="PQI29" s="73"/>
      <c r="PQJ29" s="73"/>
      <c r="PQK29" s="73"/>
      <c r="PQL29" s="73"/>
      <c r="PQM29" s="73"/>
      <c r="PQN29" s="73"/>
      <c r="PQO29" s="73"/>
      <c r="PQP29" s="73"/>
      <c r="PQQ29" s="73"/>
      <c r="PQR29" s="73"/>
      <c r="PQS29" s="73"/>
      <c r="PQU29" s="73"/>
      <c r="PQV29" s="73"/>
      <c r="PQW29" s="73"/>
      <c r="PQX29" s="73"/>
      <c r="PQY29" s="73"/>
      <c r="PQZ29" s="73"/>
      <c r="PRA29" s="73"/>
      <c r="PRB29" s="73"/>
      <c r="PRC29" s="73"/>
      <c r="PRD29" s="73"/>
      <c r="PRE29" s="73"/>
      <c r="PRF29" s="73"/>
      <c r="PRG29" s="73"/>
      <c r="PRJ29" s="73"/>
      <c r="PRM29" s="73"/>
      <c r="PRP29" s="73"/>
      <c r="PRS29" s="73"/>
      <c r="PRV29" s="73"/>
      <c r="PSH29" s="73"/>
      <c r="PSK29" s="73"/>
      <c r="PSN29" s="73"/>
      <c r="PSQ29" s="73"/>
      <c r="PSZ29" s="73"/>
      <c r="PTF29" s="73"/>
      <c r="PTI29" s="73"/>
      <c r="PTL29" s="73"/>
      <c r="PTO29" s="73"/>
      <c r="PTU29" s="73"/>
      <c r="PUD29" s="73"/>
      <c r="PUF29" s="73"/>
      <c r="PUG29" s="73"/>
      <c r="PUI29" s="73"/>
      <c r="PUL29" s="73"/>
      <c r="PUO29" s="73"/>
      <c r="PUR29" s="73"/>
      <c r="PUZ29" s="73"/>
      <c r="PVB29" s="73"/>
      <c r="PVE29" s="73"/>
      <c r="PVH29" s="73"/>
      <c r="PVQ29" s="73"/>
      <c r="PVT29" s="73"/>
      <c r="PVY29" s="73"/>
      <c r="PWU29" s="73"/>
      <c r="PWV29" s="73"/>
      <c r="PWW29" s="73"/>
      <c r="PWX29" s="73"/>
      <c r="PWY29" s="73"/>
      <c r="PWZ29" s="73"/>
      <c r="PXR29" s="73"/>
      <c r="PXS29" s="73"/>
      <c r="PXV29" s="73"/>
      <c r="PXY29" s="73"/>
      <c r="PYA29" s="73"/>
      <c r="PYC29" s="73"/>
      <c r="PYF29" s="73"/>
      <c r="PYI29" s="73"/>
      <c r="PYL29" s="73"/>
      <c r="PYO29" s="73"/>
      <c r="PYR29" s="73"/>
      <c r="PYU29" s="73"/>
      <c r="PYX29" s="73"/>
      <c r="PZA29" s="73"/>
      <c r="PZC29" s="73"/>
      <c r="PZP29" s="73"/>
      <c r="PZQ29" s="73"/>
      <c r="PZR29" s="73"/>
      <c r="PZS29" s="73"/>
      <c r="PZT29" s="73"/>
      <c r="PZU29" s="73"/>
      <c r="PZV29" s="73"/>
      <c r="PZW29" s="73"/>
      <c r="PZX29" s="73"/>
      <c r="PZY29" s="73"/>
      <c r="PZZ29" s="73"/>
      <c r="QAA29" s="73"/>
      <c r="QAB29" s="73"/>
      <c r="QAC29" s="73"/>
      <c r="QAD29" s="73"/>
      <c r="QAE29" s="73"/>
      <c r="QAF29" s="73"/>
      <c r="QAG29" s="73"/>
      <c r="QAH29" s="73"/>
      <c r="QAI29" s="73"/>
      <c r="QAJ29" s="73"/>
      <c r="QAK29" s="73"/>
      <c r="QAL29" s="73"/>
      <c r="QAM29" s="73"/>
      <c r="QAN29" s="73"/>
      <c r="QAO29" s="73"/>
      <c r="QAQ29" s="73"/>
      <c r="QAR29" s="73"/>
      <c r="QAS29" s="73"/>
      <c r="QAT29" s="73"/>
      <c r="QAU29" s="73"/>
      <c r="QAV29" s="73"/>
      <c r="QAW29" s="73"/>
      <c r="QAX29" s="73"/>
      <c r="QAY29" s="73"/>
      <c r="QAZ29" s="73"/>
      <c r="QBA29" s="73"/>
      <c r="QBB29" s="73"/>
      <c r="QBC29" s="73"/>
      <c r="QBF29" s="73"/>
      <c r="QBI29" s="73"/>
      <c r="QBL29" s="73"/>
      <c r="QBO29" s="73"/>
      <c r="QBR29" s="73"/>
      <c r="QCD29" s="73"/>
      <c r="QCG29" s="73"/>
      <c r="QCJ29" s="73"/>
      <c r="QCM29" s="73"/>
      <c r="QCV29" s="73"/>
      <c r="QDB29" s="73"/>
      <c r="QDE29" s="73"/>
      <c r="QDH29" s="73"/>
      <c r="QDK29" s="73"/>
      <c r="QDQ29" s="73"/>
      <c r="QDZ29" s="73"/>
      <c r="QEB29" s="73"/>
      <c r="QEC29" s="73"/>
      <c r="QEE29" s="73"/>
      <c r="QEH29" s="73"/>
      <c r="QEK29" s="73"/>
      <c r="QEN29" s="73"/>
      <c r="QEV29" s="73"/>
      <c r="QEX29" s="73"/>
      <c r="QFA29" s="73"/>
      <c r="QFD29" s="73"/>
      <c r="QFM29" s="73"/>
      <c r="QFP29" s="73"/>
      <c r="QFU29" s="73"/>
      <c r="QGQ29" s="73"/>
      <c r="QGR29" s="73"/>
      <c r="QGS29" s="73"/>
      <c r="QGT29" s="73"/>
      <c r="QGU29" s="73"/>
      <c r="QGV29" s="73"/>
      <c r="QHN29" s="73"/>
      <c r="QHO29" s="73"/>
      <c r="QHR29" s="73"/>
      <c r="QHU29" s="73"/>
      <c r="QHW29" s="73"/>
      <c r="QHY29" s="73"/>
      <c r="QIB29" s="73"/>
      <c r="QIE29" s="73"/>
      <c r="QIH29" s="73"/>
      <c r="QIK29" s="73"/>
      <c r="QIN29" s="73"/>
      <c r="QIQ29" s="73"/>
      <c r="QIT29" s="73"/>
      <c r="QIW29" s="73"/>
      <c r="QIY29" s="73"/>
      <c r="QJL29" s="73"/>
      <c r="QJM29" s="73"/>
      <c r="QJN29" s="73"/>
      <c r="QJO29" s="73"/>
      <c r="QJP29" s="73"/>
      <c r="QJQ29" s="73"/>
      <c r="QJR29" s="73"/>
      <c r="QJS29" s="73"/>
      <c r="QJT29" s="73"/>
      <c r="QJU29" s="73"/>
      <c r="QJV29" s="73"/>
      <c r="QJW29" s="73"/>
      <c r="QJX29" s="73"/>
      <c r="QJY29" s="73"/>
      <c r="QJZ29" s="73"/>
      <c r="QKA29" s="73"/>
      <c r="QKB29" s="73"/>
      <c r="QKC29" s="73"/>
      <c r="QKD29" s="73"/>
      <c r="QKE29" s="73"/>
      <c r="QKF29" s="73"/>
      <c r="QKG29" s="73"/>
      <c r="QKH29" s="73"/>
      <c r="QKI29" s="73"/>
      <c r="QKJ29" s="73"/>
      <c r="QKK29" s="73"/>
      <c r="QKM29" s="73"/>
      <c r="QKN29" s="73"/>
      <c r="QKO29" s="73"/>
      <c r="QKP29" s="73"/>
      <c r="QKQ29" s="73"/>
      <c r="QKR29" s="73"/>
      <c r="QKS29" s="73"/>
      <c r="QKT29" s="73"/>
      <c r="QKU29" s="73"/>
      <c r="QKV29" s="73"/>
      <c r="QKW29" s="73"/>
      <c r="QKX29" s="73"/>
      <c r="QKY29" s="73"/>
      <c r="QLB29" s="73"/>
      <c r="QLE29" s="73"/>
      <c r="QLH29" s="73"/>
      <c r="QLK29" s="73"/>
      <c r="QLN29" s="73"/>
      <c r="QLZ29" s="73"/>
      <c r="QMC29" s="73"/>
      <c r="QMF29" s="73"/>
      <c r="QMI29" s="73"/>
      <c r="QMR29" s="73"/>
      <c r="QMX29" s="73"/>
      <c r="QNA29" s="73"/>
      <c r="QND29" s="73"/>
      <c r="QNG29" s="73"/>
      <c r="QNM29" s="73"/>
      <c r="QNV29" s="73"/>
      <c r="QNX29" s="73"/>
      <c r="QNY29" s="73"/>
      <c r="QOA29" s="73"/>
      <c r="QOD29" s="73"/>
      <c r="QOG29" s="73"/>
      <c r="QOJ29" s="73"/>
      <c r="QOR29" s="73"/>
      <c r="QOT29" s="73"/>
      <c r="QOW29" s="73"/>
      <c r="QOZ29" s="73"/>
      <c r="QPI29" s="73"/>
      <c r="QPL29" s="73"/>
      <c r="QPQ29" s="73"/>
      <c r="QQM29" s="73"/>
      <c r="QQN29" s="73"/>
      <c r="QQO29" s="73"/>
      <c r="QQP29" s="73"/>
      <c r="QQQ29" s="73"/>
      <c r="QQR29" s="73"/>
      <c r="QRJ29" s="73"/>
      <c r="QRK29" s="73"/>
      <c r="QRN29" s="73"/>
      <c r="QRQ29" s="73"/>
      <c r="QRS29" s="73"/>
      <c r="QRU29" s="73"/>
      <c r="QRX29" s="73"/>
      <c r="QSA29" s="73"/>
      <c r="QSD29" s="73"/>
      <c r="QSG29" s="73"/>
      <c r="QSJ29" s="73"/>
      <c r="QSM29" s="73"/>
      <c r="QSP29" s="73"/>
      <c r="QSS29" s="73"/>
      <c r="QSU29" s="73"/>
      <c r="QTH29" s="73"/>
      <c r="QTI29" s="73"/>
      <c r="QTJ29" s="73"/>
      <c r="QTK29" s="73"/>
      <c r="QTL29" s="73"/>
      <c r="QTM29" s="73"/>
      <c r="QTN29" s="73"/>
      <c r="QTO29" s="73"/>
      <c r="QTP29" s="73"/>
      <c r="QTQ29" s="73"/>
      <c r="QTR29" s="73"/>
      <c r="QTS29" s="73"/>
      <c r="QTT29" s="73"/>
      <c r="QTU29" s="73"/>
      <c r="QTV29" s="73"/>
      <c r="QTW29" s="73"/>
      <c r="QTX29" s="73"/>
      <c r="QTY29" s="73"/>
      <c r="QTZ29" s="73"/>
      <c r="QUA29" s="73"/>
      <c r="QUB29" s="73"/>
      <c r="QUC29" s="73"/>
      <c r="QUD29" s="73"/>
      <c r="QUE29" s="73"/>
      <c r="QUF29" s="73"/>
      <c r="QUG29" s="73"/>
      <c r="QUI29" s="73"/>
      <c r="QUJ29" s="73"/>
      <c r="QUK29" s="73"/>
      <c r="QUL29" s="73"/>
      <c r="QUM29" s="73"/>
      <c r="QUN29" s="73"/>
      <c r="QUO29" s="73"/>
      <c r="QUP29" s="73"/>
      <c r="QUQ29" s="73"/>
      <c r="QUR29" s="73"/>
      <c r="QUS29" s="73"/>
      <c r="QUT29" s="73"/>
      <c r="QUU29" s="73"/>
      <c r="QUX29" s="73"/>
      <c r="QVA29" s="73"/>
      <c r="QVD29" s="73"/>
      <c r="QVG29" s="73"/>
      <c r="QVJ29" s="73"/>
      <c r="QVV29" s="73"/>
      <c r="QVY29" s="73"/>
      <c r="QWB29" s="73"/>
      <c r="QWE29" s="73"/>
      <c r="QWN29" s="73"/>
      <c r="QWT29" s="73"/>
      <c r="QWW29" s="73"/>
      <c r="QWZ29" s="73"/>
      <c r="QXC29" s="73"/>
      <c r="QXI29" s="73"/>
      <c r="QXR29" s="73"/>
      <c r="QXT29" s="73"/>
      <c r="QXU29" s="73"/>
      <c r="QXW29" s="73"/>
      <c r="QXZ29" s="73"/>
      <c r="QYC29" s="73"/>
      <c r="QYF29" s="73"/>
      <c r="QYN29" s="73"/>
      <c r="QYP29" s="73"/>
      <c r="QYS29" s="73"/>
      <c r="QYV29" s="73"/>
      <c r="QZE29" s="73"/>
      <c r="QZH29" s="73"/>
      <c r="QZM29" s="73"/>
      <c r="RAI29" s="73"/>
      <c r="RAJ29" s="73"/>
      <c r="RAK29" s="73"/>
      <c r="RAL29" s="73"/>
      <c r="RAM29" s="73"/>
      <c r="RAN29" s="73"/>
      <c r="RBF29" s="73"/>
      <c r="RBG29" s="73"/>
      <c r="RBJ29" s="73"/>
      <c r="RBM29" s="73"/>
      <c r="RBO29" s="73"/>
      <c r="RBQ29" s="73"/>
      <c r="RBT29" s="73"/>
      <c r="RBW29" s="73"/>
      <c r="RBZ29" s="73"/>
      <c r="RCC29" s="73"/>
      <c r="RCF29" s="73"/>
      <c r="RCI29" s="73"/>
      <c r="RCL29" s="73"/>
      <c r="RCO29" s="73"/>
      <c r="RCQ29" s="73"/>
      <c r="RDD29" s="73"/>
      <c r="RDE29" s="73"/>
      <c r="RDF29" s="73"/>
      <c r="RDG29" s="73"/>
      <c r="RDH29" s="73"/>
      <c r="RDI29" s="73"/>
      <c r="RDJ29" s="73"/>
      <c r="RDK29" s="73"/>
      <c r="RDL29" s="73"/>
      <c r="RDM29" s="73"/>
      <c r="RDN29" s="73"/>
      <c r="RDO29" s="73"/>
      <c r="RDP29" s="73"/>
      <c r="RDQ29" s="73"/>
      <c r="RDR29" s="73"/>
      <c r="RDS29" s="73"/>
      <c r="RDT29" s="73"/>
      <c r="RDU29" s="73"/>
      <c r="RDV29" s="73"/>
      <c r="RDW29" s="73"/>
      <c r="RDX29" s="73"/>
      <c r="RDY29" s="73"/>
      <c r="RDZ29" s="73"/>
      <c r="REA29" s="73"/>
      <c r="REB29" s="73"/>
      <c r="REC29" s="73"/>
      <c r="REE29" s="73"/>
      <c r="REF29" s="73"/>
      <c r="REG29" s="73"/>
      <c r="REH29" s="73"/>
      <c r="REI29" s="73"/>
      <c r="REJ29" s="73"/>
      <c r="REK29" s="73"/>
      <c r="REL29" s="73"/>
      <c r="REM29" s="73"/>
      <c r="REN29" s="73"/>
      <c r="REO29" s="73"/>
      <c r="REP29" s="73"/>
      <c r="REQ29" s="73"/>
      <c r="RET29" s="73"/>
      <c r="REW29" s="73"/>
      <c r="REZ29" s="73"/>
      <c r="RFC29" s="73"/>
      <c r="RFF29" s="73"/>
      <c r="RFR29" s="73"/>
      <c r="RFU29" s="73"/>
      <c r="RFX29" s="73"/>
      <c r="RGA29" s="73"/>
      <c r="RGJ29" s="73"/>
      <c r="RGP29" s="73"/>
      <c r="RGS29" s="73"/>
      <c r="RGV29" s="73"/>
      <c r="RGY29" s="73"/>
      <c r="RHE29" s="73"/>
      <c r="RHN29" s="73"/>
      <c r="RHP29" s="73"/>
      <c r="RHQ29" s="73"/>
      <c r="RHS29" s="73"/>
      <c r="RHV29" s="73"/>
      <c r="RHY29" s="73"/>
      <c r="RIB29" s="73"/>
      <c r="RIJ29" s="73"/>
      <c r="RIL29" s="73"/>
      <c r="RIO29" s="73"/>
      <c r="RIR29" s="73"/>
      <c r="RJA29" s="73"/>
      <c r="RJD29" s="73"/>
      <c r="RJI29" s="73"/>
      <c r="RKE29" s="73"/>
      <c r="RKF29" s="73"/>
      <c r="RKG29" s="73"/>
      <c r="RKH29" s="73"/>
      <c r="RKI29" s="73"/>
      <c r="RKJ29" s="73"/>
      <c r="RLB29" s="73"/>
      <c r="RLC29" s="73"/>
      <c r="RLF29" s="73"/>
      <c r="RLI29" s="73"/>
      <c r="RLK29" s="73"/>
      <c r="RLM29" s="73"/>
      <c r="RLP29" s="73"/>
      <c r="RLS29" s="73"/>
      <c r="RLV29" s="73"/>
      <c r="RLY29" s="73"/>
      <c r="RMB29" s="73"/>
      <c r="RME29" s="73"/>
      <c r="RMH29" s="73"/>
      <c r="RMK29" s="73"/>
      <c r="RMM29" s="73"/>
      <c r="RMZ29" s="73"/>
      <c r="RNA29" s="73"/>
      <c r="RNB29" s="73"/>
      <c r="RNC29" s="73"/>
      <c r="RND29" s="73"/>
      <c r="RNE29" s="73"/>
      <c r="RNF29" s="73"/>
      <c r="RNG29" s="73"/>
      <c r="RNH29" s="73"/>
      <c r="RNI29" s="73"/>
      <c r="RNJ29" s="73"/>
      <c r="RNK29" s="73"/>
      <c r="RNL29" s="73"/>
      <c r="RNM29" s="73"/>
      <c r="RNN29" s="73"/>
      <c r="RNO29" s="73"/>
      <c r="RNP29" s="73"/>
      <c r="RNQ29" s="73"/>
      <c r="RNR29" s="73"/>
      <c r="RNS29" s="73"/>
      <c r="RNT29" s="73"/>
      <c r="RNU29" s="73"/>
      <c r="RNV29" s="73"/>
      <c r="RNW29" s="73"/>
      <c r="RNX29" s="73"/>
      <c r="RNY29" s="73"/>
      <c r="ROA29" s="73"/>
      <c r="ROB29" s="73"/>
      <c r="ROC29" s="73"/>
      <c r="ROD29" s="73"/>
      <c r="ROE29" s="73"/>
      <c r="ROF29" s="73"/>
      <c r="ROG29" s="73"/>
      <c r="ROH29" s="73"/>
      <c r="ROI29" s="73"/>
      <c r="ROJ29" s="73"/>
      <c r="ROK29" s="73"/>
      <c r="ROL29" s="73"/>
      <c r="ROM29" s="73"/>
      <c r="ROP29" s="73"/>
      <c r="ROS29" s="73"/>
      <c r="ROV29" s="73"/>
      <c r="ROY29" s="73"/>
      <c r="RPB29" s="73"/>
      <c r="RPN29" s="73"/>
      <c r="RPQ29" s="73"/>
      <c r="RPT29" s="73"/>
      <c r="RPW29" s="73"/>
      <c r="RQF29" s="73"/>
      <c r="RQL29" s="73"/>
      <c r="RQO29" s="73"/>
      <c r="RQR29" s="73"/>
      <c r="RQU29" s="73"/>
      <c r="RRA29" s="73"/>
      <c r="RRJ29" s="73"/>
      <c r="RRL29" s="73"/>
      <c r="RRM29" s="73"/>
      <c r="RRO29" s="73"/>
      <c r="RRR29" s="73"/>
      <c r="RRU29" s="73"/>
      <c r="RRX29" s="73"/>
      <c r="RSF29" s="73"/>
      <c r="RSH29" s="73"/>
      <c r="RSK29" s="73"/>
      <c r="RSN29" s="73"/>
      <c r="RSW29" s="73"/>
      <c r="RSZ29" s="73"/>
      <c r="RTE29" s="73"/>
      <c r="RUA29" s="73"/>
      <c r="RUB29" s="73"/>
      <c r="RUC29" s="73"/>
      <c r="RUD29" s="73"/>
      <c r="RUE29" s="73"/>
      <c r="RUF29" s="73"/>
      <c r="RUX29" s="73"/>
      <c r="RUY29" s="73"/>
      <c r="RVB29" s="73"/>
      <c r="RVE29" s="73"/>
      <c r="RVG29" s="73"/>
      <c r="RVI29" s="73"/>
      <c r="RVL29" s="73"/>
      <c r="RVO29" s="73"/>
      <c r="RVR29" s="73"/>
      <c r="RVU29" s="73"/>
      <c r="RVX29" s="73"/>
      <c r="RWA29" s="73"/>
      <c r="RWD29" s="73"/>
      <c r="RWG29" s="73"/>
      <c r="RWI29" s="73"/>
      <c r="RWV29" s="73"/>
      <c r="RWW29" s="73"/>
      <c r="RWX29" s="73"/>
      <c r="RWY29" s="73"/>
      <c r="RWZ29" s="73"/>
      <c r="RXA29" s="73"/>
      <c r="RXB29" s="73"/>
      <c r="RXC29" s="73"/>
      <c r="RXD29" s="73"/>
      <c r="RXE29" s="73"/>
      <c r="RXF29" s="73"/>
      <c r="RXG29" s="73"/>
      <c r="RXH29" s="73"/>
      <c r="RXI29" s="73"/>
      <c r="RXJ29" s="73"/>
      <c r="RXK29" s="73"/>
      <c r="RXL29" s="73"/>
      <c r="RXM29" s="73"/>
      <c r="RXN29" s="73"/>
      <c r="RXO29" s="73"/>
      <c r="RXP29" s="73"/>
      <c r="RXQ29" s="73"/>
      <c r="RXR29" s="73"/>
      <c r="RXS29" s="73"/>
      <c r="RXT29" s="73"/>
      <c r="RXU29" s="73"/>
      <c r="RXW29" s="73"/>
      <c r="RXX29" s="73"/>
      <c r="RXY29" s="73"/>
      <c r="RXZ29" s="73"/>
      <c r="RYA29" s="73"/>
      <c r="RYB29" s="73"/>
      <c r="RYC29" s="73"/>
      <c r="RYD29" s="73"/>
      <c r="RYE29" s="73"/>
      <c r="RYF29" s="73"/>
      <c r="RYG29" s="73"/>
      <c r="RYH29" s="73"/>
      <c r="RYI29" s="73"/>
      <c r="RYL29" s="73"/>
      <c r="RYO29" s="73"/>
      <c r="RYR29" s="73"/>
      <c r="RYU29" s="73"/>
      <c r="RYX29" s="73"/>
      <c r="RZJ29" s="73"/>
      <c r="RZM29" s="73"/>
      <c r="RZP29" s="73"/>
      <c r="RZS29" s="73"/>
      <c r="SAB29" s="73"/>
      <c r="SAH29" s="73"/>
      <c r="SAK29" s="73"/>
      <c r="SAN29" s="73"/>
      <c r="SAQ29" s="73"/>
      <c r="SAW29" s="73"/>
      <c r="SBF29" s="73"/>
      <c r="SBH29" s="73"/>
      <c r="SBI29" s="73"/>
      <c r="SBK29" s="73"/>
      <c r="SBN29" s="73"/>
      <c r="SBQ29" s="73"/>
      <c r="SBT29" s="73"/>
      <c r="SCB29" s="73"/>
      <c r="SCD29" s="73"/>
      <c r="SCG29" s="73"/>
      <c r="SCJ29" s="73"/>
      <c r="SCS29" s="73"/>
      <c r="SCV29" s="73"/>
      <c r="SDA29" s="73"/>
      <c r="SDW29" s="73"/>
      <c r="SDX29" s="73"/>
      <c r="SDY29" s="73"/>
      <c r="SDZ29" s="73"/>
      <c r="SEA29" s="73"/>
      <c r="SEB29" s="73"/>
      <c r="SET29" s="73"/>
      <c r="SEU29" s="73"/>
      <c r="SEX29" s="73"/>
      <c r="SFA29" s="73"/>
      <c r="SFC29" s="73"/>
      <c r="SFE29" s="73"/>
      <c r="SFH29" s="73"/>
      <c r="SFK29" s="73"/>
      <c r="SFN29" s="73"/>
      <c r="SFQ29" s="73"/>
      <c r="SFT29" s="73"/>
      <c r="SFW29" s="73"/>
      <c r="SFZ29" s="73"/>
      <c r="SGC29" s="73"/>
      <c r="SGE29" s="73"/>
      <c r="SGR29" s="73"/>
      <c r="SGS29" s="73"/>
      <c r="SGT29" s="73"/>
      <c r="SGU29" s="73"/>
      <c r="SGV29" s="73"/>
      <c r="SGW29" s="73"/>
      <c r="SGX29" s="73"/>
      <c r="SGY29" s="73"/>
      <c r="SGZ29" s="73"/>
      <c r="SHA29" s="73"/>
      <c r="SHB29" s="73"/>
      <c r="SHC29" s="73"/>
      <c r="SHD29" s="73"/>
      <c r="SHE29" s="73"/>
      <c r="SHF29" s="73"/>
      <c r="SHG29" s="73"/>
      <c r="SHH29" s="73"/>
      <c r="SHI29" s="73"/>
      <c r="SHJ29" s="73"/>
      <c r="SHK29" s="73"/>
      <c r="SHL29" s="73"/>
      <c r="SHM29" s="73"/>
      <c r="SHN29" s="73"/>
      <c r="SHO29" s="73"/>
      <c r="SHP29" s="73"/>
      <c r="SHQ29" s="73"/>
      <c r="SHS29" s="73"/>
      <c r="SHT29" s="73"/>
      <c r="SHU29" s="73"/>
      <c r="SHV29" s="73"/>
      <c r="SHW29" s="73"/>
      <c r="SHX29" s="73"/>
      <c r="SHY29" s="73"/>
      <c r="SHZ29" s="73"/>
      <c r="SIA29" s="73"/>
      <c r="SIB29" s="73"/>
      <c r="SIC29" s="73"/>
      <c r="SID29" s="73"/>
      <c r="SIE29" s="73"/>
      <c r="SIH29" s="73"/>
      <c r="SIK29" s="73"/>
      <c r="SIN29" s="73"/>
      <c r="SIQ29" s="73"/>
      <c r="SIT29" s="73"/>
      <c r="SJF29" s="73"/>
      <c r="SJI29" s="73"/>
      <c r="SJL29" s="73"/>
      <c r="SJO29" s="73"/>
      <c r="SJX29" s="73"/>
      <c r="SKD29" s="73"/>
      <c r="SKG29" s="73"/>
      <c r="SKJ29" s="73"/>
      <c r="SKM29" s="73"/>
      <c r="SKS29" s="73"/>
      <c r="SLB29" s="73"/>
      <c r="SLD29" s="73"/>
      <c r="SLE29" s="73"/>
      <c r="SLG29" s="73"/>
      <c r="SLJ29" s="73"/>
      <c r="SLM29" s="73"/>
      <c r="SLP29" s="73"/>
      <c r="SLX29" s="73"/>
      <c r="SLZ29" s="73"/>
      <c r="SMC29" s="73"/>
      <c r="SMF29" s="73"/>
      <c r="SMO29" s="73"/>
      <c r="SMR29" s="73"/>
      <c r="SMW29" s="73"/>
      <c r="SNS29" s="73"/>
      <c r="SNT29" s="73"/>
      <c r="SNU29" s="73"/>
      <c r="SNV29" s="73"/>
      <c r="SNW29" s="73"/>
      <c r="SNX29" s="73"/>
      <c r="SOP29" s="73"/>
      <c r="SOQ29" s="73"/>
      <c r="SOT29" s="73"/>
      <c r="SOW29" s="73"/>
      <c r="SOY29" s="73"/>
      <c r="SPA29" s="73"/>
      <c r="SPD29" s="73"/>
      <c r="SPG29" s="73"/>
      <c r="SPJ29" s="73"/>
      <c r="SPM29" s="73"/>
      <c r="SPP29" s="73"/>
      <c r="SPS29" s="73"/>
      <c r="SPV29" s="73"/>
      <c r="SPY29" s="73"/>
      <c r="SQA29" s="73"/>
      <c r="SQN29" s="73"/>
      <c r="SQO29" s="73"/>
      <c r="SQP29" s="73"/>
      <c r="SQQ29" s="73"/>
      <c r="SQR29" s="73"/>
      <c r="SQS29" s="73"/>
      <c r="SQT29" s="73"/>
      <c r="SQU29" s="73"/>
      <c r="SQV29" s="73"/>
      <c r="SQW29" s="73"/>
      <c r="SQX29" s="73"/>
      <c r="SQY29" s="73"/>
      <c r="SQZ29" s="73"/>
      <c r="SRA29" s="73"/>
      <c r="SRB29" s="73"/>
      <c r="SRC29" s="73"/>
      <c r="SRD29" s="73"/>
      <c r="SRE29" s="73"/>
      <c r="SRF29" s="73"/>
      <c r="SRG29" s="73"/>
      <c r="SRH29" s="73"/>
      <c r="SRI29" s="73"/>
      <c r="SRJ29" s="73"/>
      <c r="SRK29" s="73"/>
      <c r="SRL29" s="73"/>
      <c r="SRM29" s="73"/>
      <c r="SRO29" s="73"/>
      <c r="SRP29" s="73"/>
      <c r="SRQ29" s="73"/>
      <c r="SRR29" s="73"/>
      <c r="SRS29" s="73"/>
      <c r="SRT29" s="73"/>
      <c r="SRU29" s="73"/>
      <c r="SRV29" s="73"/>
      <c r="SRW29" s="73"/>
      <c r="SRX29" s="73"/>
      <c r="SRY29" s="73"/>
      <c r="SRZ29" s="73"/>
      <c r="SSA29" s="73"/>
      <c r="SSD29" s="73"/>
      <c r="SSG29" s="73"/>
      <c r="SSJ29" s="73"/>
      <c r="SSM29" s="73"/>
      <c r="SSP29" s="73"/>
      <c r="STB29" s="73"/>
      <c r="STE29" s="73"/>
      <c r="STH29" s="73"/>
      <c r="STK29" s="73"/>
      <c r="STT29" s="73"/>
      <c r="STZ29" s="73"/>
      <c r="SUC29" s="73"/>
      <c r="SUF29" s="73"/>
      <c r="SUI29" s="73"/>
      <c r="SUO29" s="73"/>
      <c r="SUX29" s="73"/>
      <c r="SUZ29" s="73"/>
      <c r="SVA29" s="73"/>
      <c r="SVC29" s="73"/>
      <c r="SVF29" s="73"/>
      <c r="SVI29" s="73"/>
      <c r="SVL29" s="73"/>
      <c r="SVT29" s="73"/>
      <c r="SVV29" s="73"/>
      <c r="SVY29" s="73"/>
      <c r="SWB29" s="73"/>
      <c r="SWK29" s="73"/>
      <c r="SWN29" s="73"/>
      <c r="SWS29" s="73"/>
      <c r="SXO29" s="73"/>
      <c r="SXP29" s="73"/>
      <c r="SXQ29" s="73"/>
      <c r="SXR29" s="73"/>
      <c r="SXS29" s="73"/>
      <c r="SXT29" s="73"/>
      <c r="SYL29" s="73"/>
      <c r="SYM29" s="73"/>
      <c r="SYP29" s="73"/>
      <c r="SYS29" s="73"/>
      <c r="SYU29" s="73"/>
      <c r="SYW29" s="73"/>
      <c r="SYZ29" s="73"/>
      <c r="SZC29" s="73"/>
      <c r="SZF29" s="73"/>
      <c r="SZI29" s="73"/>
      <c r="SZL29" s="73"/>
      <c r="SZO29" s="73"/>
      <c r="SZR29" s="73"/>
      <c r="SZU29" s="73"/>
      <c r="SZW29" s="73"/>
      <c r="TAJ29" s="73"/>
      <c r="TAK29" s="73"/>
      <c r="TAL29" s="73"/>
      <c r="TAM29" s="73"/>
      <c r="TAN29" s="73"/>
      <c r="TAO29" s="73"/>
      <c r="TAP29" s="73"/>
      <c r="TAQ29" s="73"/>
      <c r="TAR29" s="73"/>
      <c r="TAS29" s="73"/>
      <c r="TAT29" s="73"/>
      <c r="TAU29" s="73"/>
      <c r="TAV29" s="73"/>
      <c r="TAW29" s="73"/>
      <c r="TAX29" s="73"/>
      <c r="TAY29" s="73"/>
      <c r="TAZ29" s="73"/>
      <c r="TBA29" s="73"/>
      <c r="TBB29" s="73"/>
      <c r="TBC29" s="73"/>
      <c r="TBD29" s="73"/>
      <c r="TBE29" s="73"/>
      <c r="TBF29" s="73"/>
      <c r="TBG29" s="73"/>
      <c r="TBH29" s="73"/>
      <c r="TBI29" s="73"/>
      <c r="TBK29" s="73"/>
      <c r="TBL29" s="73"/>
      <c r="TBM29" s="73"/>
      <c r="TBN29" s="73"/>
      <c r="TBO29" s="73"/>
      <c r="TBP29" s="73"/>
      <c r="TBQ29" s="73"/>
      <c r="TBR29" s="73"/>
      <c r="TBS29" s="73"/>
      <c r="TBT29" s="73"/>
      <c r="TBU29" s="73"/>
      <c r="TBV29" s="73"/>
      <c r="TBW29" s="73"/>
      <c r="TBZ29" s="73"/>
      <c r="TCC29" s="73"/>
      <c r="TCF29" s="73"/>
      <c r="TCI29" s="73"/>
      <c r="TCL29" s="73"/>
      <c r="TCX29" s="73"/>
      <c r="TDA29" s="73"/>
      <c r="TDD29" s="73"/>
      <c r="TDG29" s="73"/>
      <c r="TDP29" s="73"/>
      <c r="TDV29" s="73"/>
      <c r="TDY29" s="73"/>
      <c r="TEB29" s="73"/>
      <c r="TEE29" s="73"/>
      <c r="TEK29" s="73"/>
      <c r="TET29" s="73"/>
      <c r="TEV29" s="73"/>
      <c r="TEW29" s="73"/>
      <c r="TEY29" s="73"/>
      <c r="TFB29" s="73"/>
      <c r="TFE29" s="73"/>
      <c r="TFH29" s="73"/>
      <c r="TFP29" s="73"/>
      <c r="TFR29" s="73"/>
      <c r="TFU29" s="73"/>
      <c r="TFX29" s="73"/>
      <c r="TGG29" s="73"/>
      <c r="TGJ29" s="73"/>
      <c r="TGO29" s="73"/>
      <c r="THK29" s="73"/>
      <c r="THL29" s="73"/>
      <c r="THM29" s="73"/>
      <c r="THN29" s="73"/>
      <c r="THO29" s="73"/>
      <c r="THP29" s="73"/>
      <c r="TIH29" s="73"/>
      <c r="TII29" s="73"/>
      <c r="TIL29" s="73"/>
      <c r="TIO29" s="73"/>
      <c r="TIQ29" s="73"/>
      <c r="TIS29" s="73"/>
      <c r="TIV29" s="73"/>
      <c r="TIY29" s="73"/>
      <c r="TJB29" s="73"/>
      <c r="TJE29" s="73"/>
      <c r="TJH29" s="73"/>
      <c r="TJK29" s="73"/>
      <c r="TJN29" s="73"/>
      <c r="TJQ29" s="73"/>
      <c r="TJS29" s="73"/>
      <c r="TKF29" s="73"/>
      <c r="TKG29" s="73"/>
      <c r="TKH29" s="73"/>
      <c r="TKI29" s="73"/>
      <c r="TKJ29" s="73"/>
      <c r="TKK29" s="73"/>
      <c r="TKL29" s="73"/>
      <c r="TKM29" s="73"/>
      <c r="TKN29" s="73"/>
      <c r="TKO29" s="73"/>
      <c r="TKP29" s="73"/>
      <c r="TKQ29" s="73"/>
      <c r="TKR29" s="73"/>
      <c r="TKS29" s="73"/>
      <c r="TKT29" s="73"/>
      <c r="TKU29" s="73"/>
      <c r="TKV29" s="73"/>
      <c r="TKW29" s="73"/>
      <c r="TKX29" s="73"/>
      <c r="TKY29" s="73"/>
      <c r="TKZ29" s="73"/>
      <c r="TLA29" s="73"/>
      <c r="TLB29" s="73"/>
      <c r="TLC29" s="73"/>
      <c r="TLD29" s="73"/>
      <c r="TLE29" s="73"/>
      <c r="TLG29" s="73"/>
      <c r="TLH29" s="73"/>
      <c r="TLI29" s="73"/>
      <c r="TLJ29" s="73"/>
      <c r="TLK29" s="73"/>
      <c r="TLL29" s="73"/>
      <c r="TLM29" s="73"/>
      <c r="TLN29" s="73"/>
      <c r="TLO29" s="73"/>
      <c r="TLP29" s="73"/>
      <c r="TLQ29" s="73"/>
      <c r="TLR29" s="73"/>
      <c r="TLS29" s="73"/>
      <c r="TLV29" s="73"/>
      <c r="TLY29" s="73"/>
      <c r="TMB29" s="73"/>
      <c r="TME29" s="73"/>
      <c r="TMH29" s="73"/>
      <c r="TMT29" s="73"/>
      <c r="TMW29" s="73"/>
      <c r="TMZ29" s="73"/>
      <c r="TNC29" s="73"/>
      <c r="TNL29" s="73"/>
      <c r="TNR29" s="73"/>
      <c r="TNU29" s="73"/>
      <c r="TNX29" s="73"/>
      <c r="TOA29" s="73"/>
      <c r="TOG29" s="73"/>
      <c r="TOP29" s="73"/>
      <c r="TOR29" s="73"/>
      <c r="TOS29" s="73"/>
      <c r="TOU29" s="73"/>
      <c r="TOX29" s="73"/>
      <c r="TPA29" s="73"/>
      <c r="TPD29" s="73"/>
      <c r="TPL29" s="73"/>
      <c r="TPN29" s="73"/>
      <c r="TPQ29" s="73"/>
      <c r="TPT29" s="73"/>
      <c r="TQC29" s="73"/>
      <c r="TQF29" s="73"/>
      <c r="TQK29" s="73"/>
      <c r="TRG29" s="73"/>
      <c r="TRH29" s="73"/>
      <c r="TRI29" s="73"/>
      <c r="TRJ29" s="73"/>
      <c r="TRK29" s="73"/>
      <c r="TRL29" s="73"/>
      <c r="TSD29" s="73"/>
      <c r="TSE29" s="73"/>
      <c r="TSH29" s="73"/>
      <c r="TSK29" s="73"/>
      <c r="TSM29" s="73"/>
      <c r="TSO29" s="73"/>
      <c r="TSR29" s="73"/>
      <c r="TSU29" s="73"/>
      <c r="TSX29" s="73"/>
      <c r="TTA29" s="73"/>
      <c r="TTD29" s="73"/>
      <c r="TTG29" s="73"/>
      <c r="TTJ29" s="73"/>
      <c r="TTM29" s="73"/>
      <c r="TTO29" s="73"/>
      <c r="TUB29" s="73"/>
      <c r="TUC29" s="73"/>
      <c r="TUD29" s="73"/>
      <c r="TUE29" s="73"/>
      <c r="TUF29" s="73"/>
      <c r="TUG29" s="73"/>
      <c r="TUH29" s="73"/>
      <c r="TUI29" s="73"/>
      <c r="TUJ29" s="73"/>
      <c r="TUK29" s="73"/>
      <c r="TUL29" s="73"/>
      <c r="TUM29" s="73"/>
      <c r="TUN29" s="73"/>
      <c r="TUO29" s="73"/>
      <c r="TUP29" s="73"/>
      <c r="TUQ29" s="73"/>
      <c r="TUR29" s="73"/>
      <c r="TUS29" s="73"/>
      <c r="TUT29" s="73"/>
      <c r="TUU29" s="73"/>
      <c r="TUV29" s="73"/>
      <c r="TUW29" s="73"/>
      <c r="TUX29" s="73"/>
      <c r="TUY29" s="73"/>
      <c r="TUZ29" s="73"/>
      <c r="TVA29" s="73"/>
      <c r="TVC29" s="73"/>
      <c r="TVD29" s="73"/>
      <c r="TVE29" s="73"/>
      <c r="TVF29" s="73"/>
      <c r="TVG29" s="73"/>
      <c r="TVH29" s="73"/>
      <c r="TVI29" s="73"/>
      <c r="TVJ29" s="73"/>
      <c r="TVK29" s="73"/>
      <c r="TVL29" s="73"/>
      <c r="TVM29" s="73"/>
      <c r="TVN29" s="73"/>
      <c r="TVO29" s="73"/>
      <c r="TVR29" s="73"/>
      <c r="TVU29" s="73"/>
      <c r="TVX29" s="73"/>
      <c r="TWA29" s="73"/>
      <c r="TWD29" s="73"/>
      <c r="TWP29" s="73"/>
      <c r="TWS29" s="73"/>
      <c r="TWV29" s="73"/>
      <c r="TWY29" s="73"/>
      <c r="TXH29" s="73"/>
      <c r="TXN29" s="73"/>
      <c r="TXQ29" s="73"/>
      <c r="TXT29" s="73"/>
      <c r="TXW29" s="73"/>
      <c r="TYC29" s="73"/>
      <c r="TYL29" s="73"/>
      <c r="TYN29" s="73"/>
      <c r="TYO29" s="73"/>
      <c r="TYQ29" s="73"/>
      <c r="TYT29" s="73"/>
      <c r="TYW29" s="73"/>
      <c r="TYZ29" s="73"/>
      <c r="TZH29" s="73"/>
      <c r="TZJ29" s="73"/>
      <c r="TZM29" s="73"/>
      <c r="TZP29" s="73"/>
      <c r="TZY29" s="73"/>
      <c r="UAB29" s="73"/>
      <c r="UAG29" s="73"/>
      <c r="UBC29" s="73"/>
      <c r="UBD29" s="73"/>
      <c r="UBE29" s="73"/>
      <c r="UBF29" s="73"/>
      <c r="UBG29" s="73"/>
      <c r="UBH29" s="73"/>
      <c r="UBZ29" s="73"/>
      <c r="UCA29" s="73"/>
      <c r="UCD29" s="73"/>
      <c r="UCG29" s="73"/>
      <c r="UCI29" s="73"/>
      <c r="UCK29" s="73"/>
      <c r="UCN29" s="73"/>
      <c r="UCQ29" s="73"/>
      <c r="UCT29" s="73"/>
      <c r="UCW29" s="73"/>
      <c r="UCZ29" s="73"/>
      <c r="UDC29" s="73"/>
      <c r="UDF29" s="73"/>
      <c r="UDI29" s="73"/>
      <c r="UDK29" s="73"/>
      <c r="UDX29" s="73"/>
      <c r="UDY29" s="73"/>
      <c r="UDZ29" s="73"/>
      <c r="UEA29" s="73"/>
      <c r="UEB29" s="73"/>
      <c r="UEC29" s="73"/>
      <c r="UED29" s="73"/>
      <c r="UEE29" s="73"/>
      <c r="UEF29" s="73"/>
      <c r="UEG29" s="73"/>
      <c r="UEH29" s="73"/>
      <c r="UEI29" s="73"/>
      <c r="UEJ29" s="73"/>
      <c r="UEK29" s="73"/>
      <c r="UEL29" s="73"/>
      <c r="UEM29" s="73"/>
      <c r="UEN29" s="73"/>
      <c r="UEO29" s="73"/>
      <c r="UEP29" s="73"/>
      <c r="UEQ29" s="73"/>
      <c r="UER29" s="73"/>
      <c r="UES29" s="73"/>
      <c r="UET29" s="73"/>
      <c r="UEU29" s="73"/>
      <c r="UEV29" s="73"/>
      <c r="UEW29" s="73"/>
      <c r="UEY29" s="73"/>
      <c r="UEZ29" s="73"/>
      <c r="UFA29" s="73"/>
      <c r="UFB29" s="73"/>
      <c r="UFC29" s="73"/>
      <c r="UFD29" s="73"/>
      <c r="UFE29" s="73"/>
      <c r="UFF29" s="73"/>
      <c r="UFG29" s="73"/>
      <c r="UFH29" s="73"/>
      <c r="UFI29" s="73"/>
      <c r="UFJ29" s="73"/>
      <c r="UFK29" s="73"/>
      <c r="UFN29" s="73"/>
      <c r="UFQ29" s="73"/>
      <c r="UFT29" s="73"/>
      <c r="UFW29" s="73"/>
      <c r="UFZ29" s="73"/>
      <c r="UGL29" s="73"/>
      <c r="UGO29" s="73"/>
      <c r="UGR29" s="73"/>
      <c r="UGU29" s="73"/>
      <c r="UHD29" s="73"/>
      <c r="UHJ29" s="73"/>
      <c r="UHM29" s="73"/>
      <c r="UHP29" s="73"/>
      <c r="UHS29" s="73"/>
      <c r="UHY29" s="73"/>
      <c r="UIH29" s="73"/>
      <c r="UIJ29" s="73"/>
      <c r="UIK29" s="73"/>
      <c r="UIM29" s="73"/>
      <c r="UIP29" s="73"/>
      <c r="UIS29" s="73"/>
      <c r="UIV29" s="73"/>
      <c r="UJD29" s="73"/>
      <c r="UJF29" s="73"/>
      <c r="UJI29" s="73"/>
      <c r="UJL29" s="73"/>
      <c r="UJU29" s="73"/>
      <c r="UJX29" s="73"/>
      <c r="UKC29" s="73"/>
      <c r="UKY29" s="73"/>
      <c r="UKZ29" s="73"/>
      <c r="ULA29" s="73"/>
      <c r="ULB29" s="73"/>
      <c r="ULC29" s="73"/>
      <c r="ULD29" s="73"/>
      <c r="ULV29" s="73"/>
      <c r="ULW29" s="73"/>
      <c r="ULZ29" s="73"/>
      <c r="UMC29" s="73"/>
      <c r="UME29" s="73"/>
      <c r="UMG29" s="73"/>
      <c r="UMJ29" s="73"/>
      <c r="UMM29" s="73"/>
      <c r="UMP29" s="73"/>
      <c r="UMS29" s="73"/>
      <c r="UMV29" s="73"/>
      <c r="UMY29" s="73"/>
      <c r="UNB29" s="73"/>
      <c r="UNE29" s="73"/>
      <c r="UNG29" s="73"/>
      <c r="UNT29" s="73"/>
      <c r="UNU29" s="73"/>
      <c r="UNV29" s="73"/>
      <c r="UNW29" s="73"/>
      <c r="UNX29" s="73"/>
      <c r="UNY29" s="73"/>
      <c r="UNZ29" s="73"/>
      <c r="UOA29" s="73"/>
      <c r="UOB29" s="73"/>
      <c r="UOC29" s="73"/>
      <c r="UOD29" s="73"/>
      <c r="UOE29" s="73"/>
      <c r="UOF29" s="73"/>
      <c r="UOG29" s="73"/>
      <c r="UOH29" s="73"/>
      <c r="UOI29" s="73"/>
      <c r="UOJ29" s="73"/>
      <c r="UOK29" s="73"/>
      <c r="UOL29" s="73"/>
      <c r="UOM29" s="73"/>
      <c r="UON29" s="73"/>
      <c r="UOO29" s="73"/>
      <c r="UOP29" s="73"/>
      <c r="UOQ29" s="73"/>
      <c r="UOR29" s="73"/>
      <c r="UOS29" s="73"/>
      <c r="UOU29" s="73"/>
      <c r="UOV29" s="73"/>
      <c r="UOW29" s="73"/>
      <c r="UOX29" s="73"/>
      <c r="UOY29" s="73"/>
      <c r="UOZ29" s="73"/>
      <c r="UPA29" s="73"/>
      <c r="UPB29" s="73"/>
      <c r="UPC29" s="73"/>
      <c r="UPD29" s="73"/>
      <c r="UPE29" s="73"/>
      <c r="UPF29" s="73"/>
      <c r="UPG29" s="73"/>
      <c r="UPJ29" s="73"/>
      <c r="UPM29" s="73"/>
      <c r="UPP29" s="73"/>
      <c r="UPS29" s="73"/>
      <c r="UPV29" s="73"/>
      <c r="UQH29" s="73"/>
      <c r="UQK29" s="73"/>
      <c r="UQN29" s="73"/>
      <c r="UQQ29" s="73"/>
      <c r="UQZ29" s="73"/>
      <c r="URF29" s="73"/>
      <c r="URI29" s="73"/>
      <c r="URL29" s="73"/>
      <c r="URO29" s="73"/>
      <c r="URU29" s="73"/>
      <c r="USD29" s="73"/>
      <c r="USF29" s="73"/>
      <c r="USG29" s="73"/>
      <c r="USI29" s="73"/>
      <c r="USL29" s="73"/>
      <c r="USO29" s="73"/>
      <c r="USR29" s="73"/>
      <c r="USZ29" s="73"/>
      <c r="UTB29" s="73"/>
      <c r="UTE29" s="73"/>
      <c r="UTH29" s="73"/>
      <c r="UTQ29" s="73"/>
      <c r="UTT29" s="73"/>
      <c r="UTY29" s="73"/>
      <c r="UUU29" s="73"/>
      <c r="UUV29" s="73"/>
      <c r="UUW29" s="73"/>
      <c r="UUX29" s="73"/>
      <c r="UUY29" s="73"/>
      <c r="UUZ29" s="73"/>
      <c r="UVR29" s="73"/>
      <c r="UVS29" s="73"/>
      <c r="UVV29" s="73"/>
      <c r="UVY29" s="73"/>
      <c r="UWA29" s="73"/>
      <c r="UWC29" s="73"/>
      <c r="UWF29" s="73"/>
      <c r="UWI29" s="73"/>
      <c r="UWL29" s="73"/>
      <c r="UWO29" s="73"/>
      <c r="UWR29" s="73"/>
      <c r="UWU29" s="73"/>
      <c r="UWX29" s="73"/>
      <c r="UXA29" s="73"/>
      <c r="UXC29" s="73"/>
      <c r="UXP29" s="73"/>
      <c r="UXQ29" s="73"/>
      <c r="UXR29" s="73"/>
      <c r="UXS29" s="73"/>
      <c r="UXT29" s="73"/>
      <c r="UXU29" s="73"/>
      <c r="UXV29" s="73"/>
      <c r="UXW29" s="73"/>
      <c r="UXX29" s="73"/>
      <c r="UXY29" s="73"/>
      <c r="UXZ29" s="73"/>
      <c r="UYA29" s="73"/>
      <c r="UYB29" s="73"/>
      <c r="UYC29" s="73"/>
      <c r="UYD29" s="73"/>
      <c r="UYE29" s="73"/>
      <c r="UYF29" s="73"/>
      <c r="UYG29" s="73"/>
      <c r="UYH29" s="73"/>
      <c r="UYI29" s="73"/>
      <c r="UYJ29" s="73"/>
      <c r="UYK29" s="73"/>
      <c r="UYL29" s="73"/>
      <c r="UYM29" s="73"/>
      <c r="UYN29" s="73"/>
      <c r="UYO29" s="73"/>
      <c r="UYQ29" s="73"/>
      <c r="UYR29" s="73"/>
      <c r="UYS29" s="73"/>
      <c r="UYT29" s="73"/>
      <c r="UYU29" s="73"/>
      <c r="UYV29" s="73"/>
      <c r="UYW29" s="73"/>
      <c r="UYX29" s="73"/>
      <c r="UYY29" s="73"/>
      <c r="UYZ29" s="73"/>
      <c r="UZA29" s="73"/>
      <c r="UZB29" s="73"/>
      <c r="UZC29" s="73"/>
      <c r="UZF29" s="73"/>
      <c r="UZI29" s="73"/>
      <c r="UZL29" s="73"/>
      <c r="UZO29" s="73"/>
      <c r="UZR29" s="73"/>
      <c r="VAD29" s="73"/>
      <c r="VAG29" s="73"/>
      <c r="VAJ29" s="73"/>
      <c r="VAM29" s="73"/>
      <c r="VAV29" s="73"/>
      <c r="VBB29" s="73"/>
      <c r="VBE29" s="73"/>
      <c r="VBH29" s="73"/>
      <c r="VBK29" s="73"/>
      <c r="VBQ29" s="73"/>
      <c r="VBZ29" s="73"/>
      <c r="VCB29" s="73"/>
      <c r="VCC29" s="73"/>
      <c r="VCE29" s="73"/>
      <c r="VCH29" s="73"/>
      <c r="VCK29" s="73"/>
      <c r="VCN29" s="73"/>
      <c r="VCV29" s="73"/>
      <c r="VCX29" s="73"/>
      <c r="VDA29" s="73"/>
      <c r="VDD29" s="73"/>
      <c r="VDM29" s="73"/>
      <c r="VDP29" s="73"/>
      <c r="VDU29" s="73"/>
      <c r="VEQ29" s="73"/>
      <c r="VER29" s="73"/>
      <c r="VES29" s="73"/>
      <c r="VET29" s="73"/>
      <c r="VEU29" s="73"/>
      <c r="VEV29" s="73"/>
      <c r="VFN29" s="73"/>
      <c r="VFO29" s="73"/>
      <c r="VFR29" s="73"/>
      <c r="VFU29" s="73"/>
      <c r="VFW29" s="73"/>
      <c r="VFY29" s="73"/>
      <c r="VGB29" s="73"/>
      <c r="VGE29" s="73"/>
      <c r="VGH29" s="73"/>
      <c r="VGK29" s="73"/>
      <c r="VGN29" s="73"/>
      <c r="VGQ29" s="73"/>
      <c r="VGT29" s="73"/>
      <c r="VGW29" s="73"/>
      <c r="VGY29" s="73"/>
      <c r="VHL29" s="73"/>
      <c r="VHM29" s="73"/>
      <c r="VHN29" s="73"/>
      <c r="VHO29" s="73"/>
      <c r="VHP29" s="73"/>
      <c r="VHQ29" s="73"/>
      <c r="VHR29" s="73"/>
      <c r="VHS29" s="73"/>
      <c r="VHT29" s="73"/>
      <c r="VHU29" s="73"/>
      <c r="VHV29" s="73"/>
      <c r="VHW29" s="73"/>
      <c r="VHX29" s="73"/>
      <c r="VHY29" s="73"/>
      <c r="VHZ29" s="73"/>
      <c r="VIA29" s="73"/>
      <c r="VIB29" s="73"/>
      <c r="VIC29" s="73"/>
      <c r="VID29" s="73"/>
      <c r="VIE29" s="73"/>
      <c r="VIF29" s="73"/>
      <c r="VIG29" s="73"/>
      <c r="VIH29" s="73"/>
      <c r="VII29" s="73"/>
      <c r="VIJ29" s="73"/>
      <c r="VIK29" s="73"/>
      <c r="VIM29" s="73"/>
      <c r="VIN29" s="73"/>
      <c r="VIO29" s="73"/>
      <c r="VIP29" s="73"/>
      <c r="VIQ29" s="73"/>
      <c r="VIR29" s="73"/>
      <c r="VIS29" s="73"/>
      <c r="VIT29" s="73"/>
      <c r="VIU29" s="73"/>
      <c r="VIV29" s="73"/>
      <c r="VIW29" s="73"/>
      <c r="VIX29" s="73"/>
      <c r="VIY29" s="73"/>
      <c r="VJB29" s="73"/>
      <c r="VJE29" s="73"/>
      <c r="VJH29" s="73"/>
      <c r="VJK29" s="73"/>
      <c r="VJN29" s="73"/>
      <c r="VJZ29" s="73"/>
      <c r="VKC29" s="73"/>
      <c r="VKF29" s="73"/>
      <c r="VKI29" s="73"/>
      <c r="VKR29" s="73"/>
      <c r="VKX29" s="73"/>
      <c r="VLA29" s="73"/>
      <c r="VLD29" s="73"/>
      <c r="VLG29" s="73"/>
      <c r="VLM29" s="73"/>
      <c r="VLV29" s="73"/>
      <c r="VLX29" s="73"/>
      <c r="VLY29" s="73"/>
      <c r="VMA29" s="73"/>
      <c r="VMD29" s="73"/>
      <c r="VMG29" s="73"/>
      <c r="VMJ29" s="73"/>
      <c r="VMR29" s="73"/>
      <c r="VMT29" s="73"/>
      <c r="VMW29" s="73"/>
      <c r="VMZ29" s="73"/>
      <c r="VNI29" s="73"/>
      <c r="VNL29" s="73"/>
      <c r="VNQ29" s="73"/>
      <c r="VOM29" s="73"/>
      <c r="VON29" s="73"/>
      <c r="VOO29" s="73"/>
      <c r="VOP29" s="73"/>
      <c r="VOQ29" s="73"/>
      <c r="VOR29" s="73"/>
      <c r="VPJ29" s="73"/>
      <c r="VPK29" s="73"/>
      <c r="VPN29" s="73"/>
      <c r="VPQ29" s="73"/>
      <c r="VPS29" s="73"/>
      <c r="VPU29" s="73"/>
      <c r="VPX29" s="73"/>
      <c r="VQA29" s="73"/>
      <c r="VQD29" s="73"/>
      <c r="VQG29" s="73"/>
      <c r="VQJ29" s="73"/>
      <c r="VQM29" s="73"/>
      <c r="VQP29" s="73"/>
      <c r="VQS29" s="73"/>
      <c r="VQU29" s="73"/>
      <c r="VRH29" s="73"/>
      <c r="VRI29" s="73"/>
      <c r="VRJ29" s="73"/>
      <c r="VRK29" s="73"/>
      <c r="VRL29" s="73"/>
      <c r="VRM29" s="73"/>
      <c r="VRN29" s="73"/>
      <c r="VRO29" s="73"/>
      <c r="VRP29" s="73"/>
      <c r="VRQ29" s="73"/>
      <c r="VRR29" s="73"/>
      <c r="VRS29" s="73"/>
      <c r="VRT29" s="73"/>
      <c r="VRU29" s="73"/>
      <c r="VRV29" s="73"/>
      <c r="VRW29" s="73"/>
      <c r="VRX29" s="73"/>
      <c r="VRY29" s="73"/>
      <c r="VRZ29" s="73"/>
      <c r="VSA29" s="73"/>
      <c r="VSB29" s="73"/>
      <c r="VSC29" s="73"/>
      <c r="VSD29" s="73"/>
      <c r="VSE29" s="73"/>
      <c r="VSF29" s="73"/>
      <c r="VSG29" s="73"/>
      <c r="VSI29" s="73"/>
      <c r="VSJ29" s="73"/>
      <c r="VSK29" s="73"/>
      <c r="VSL29" s="73"/>
      <c r="VSM29" s="73"/>
      <c r="VSN29" s="73"/>
      <c r="VSO29" s="73"/>
      <c r="VSP29" s="73"/>
      <c r="VSQ29" s="73"/>
      <c r="VSR29" s="73"/>
      <c r="VSS29" s="73"/>
      <c r="VST29" s="73"/>
      <c r="VSU29" s="73"/>
      <c r="VSX29" s="73"/>
      <c r="VTA29" s="73"/>
      <c r="VTD29" s="73"/>
      <c r="VTG29" s="73"/>
      <c r="VTJ29" s="73"/>
      <c r="VTV29" s="73"/>
      <c r="VTY29" s="73"/>
      <c r="VUB29" s="73"/>
      <c r="VUE29" s="73"/>
      <c r="VUN29" s="73"/>
      <c r="VUT29" s="73"/>
      <c r="VUW29" s="73"/>
      <c r="VUZ29" s="73"/>
      <c r="VVC29" s="73"/>
      <c r="VVI29" s="73"/>
      <c r="VVR29" s="73"/>
      <c r="VVT29" s="73"/>
      <c r="VVU29" s="73"/>
      <c r="VVW29" s="73"/>
      <c r="VVZ29" s="73"/>
      <c r="VWC29" s="73"/>
      <c r="VWF29" s="73"/>
      <c r="VWN29" s="73"/>
      <c r="VWP29" s="73"/>
      <c r="VWS29" s="73"/>
      <c r="VWV29" s="73"/>
      <c r="VXE29" s="73"/>
      <c r="VXH29" s="73"/>
      <c r="VXM29" s="73"/>
      <c r="VYI29" s="73"/>
      <c r="VYJ29" s="73"/>
      <c r="VYK29" s="73"/>
      <c r="VYL29" s="73"/>
      <c r="VYM29" s="73"/>
      <c r="VYN29" s="73"/>
      <c r="VZF29" s="73"/>
      <c r="VZG29" s="73"/>
      <c r="VZJ29" s="73"/>
      <c r="VZM29" s="73"/>
      <c r="VZO29" s="73"/>
      <c r="VZQ29" s="73"/>
      <c r="VZT29" s="73"/>
      <c r="VZW29" s="73"/>
      <c r="VZZ29" s="73"/>
      <c r="WAC29" s="73"/>
      <c r="WAF29" s="73"/>
      <c r="WAI29" s="73"/>
      <c r="WAL29" s="73"/>
      <c r="WAO29" s="73"/>
      <c r="WAQ29" s="73"/>
      <c r="WBD29" s="73"/>
      <c r="WBE29" s="73"/>
      <c r="WBF29" s="73"/>
      <c r="WBG29" s="73"/>
      <c r="WBH29" s="73"/>
      <c r="WBI29" s="73"/>
      <c r="WBJ29" s="73"/>
      <c r="WBK29" s="73"/>
      <c r="WBL29" s="73"/>
      <c r="WBM29" s="73"/>
      <c r="WBN29" s="73"/>
      <c r="WBO29" s="73"/>
      <c r="WBP29" s="73"/>
      <c r="WBQ29" s="73"/>
      <c r="WBR29" s="73"/>
      <c r="WBS29" s="73"/>
      <c r="WBT29" s="73"/>
      <c r="WBU29" s="73"/>
      <c r="WBV29" s="73"/>
      <c r="WBW29" s="73"/>
      <c r="WBX29" s="73"/>
      <c r="WBY29" s="73"/>
      <c r="WBZ29" s="73"/>
      <c r="WCA29" s="73"/>
      <c r="WCB29" s="73"/>
      <c r="WCC29" s="73"/>
      <c r="WCE29" s="73"/>
      <c r="WCF29" s="73"/>
      <c r="WCG29" s="73"/>
      <c r="WCH29" s="73"/>
      <c r="WCI29" s="73"/>
      <c r="WCJ29" s="73"/>
      <c r="WCK29" s="73"/>
      <c r="WCL29" s="73"/>
      <c r="WCM29" s="73"/>
      <c r="WCN29" s="73"/>
      <c r="WCO29" s="73"/>
      <c r="WCP29" s="73"/>
      <c r="WCQ29" s="73"/>
      <c r="WCT29" s="73"/>
      <c r="WCW29" s="73"/>
      <c r="WCZ29" s="73"/>
      <c r="WDC29" s="73"/>
      <c r="WDF29" s="73"/>
      <c r="WDR29" s="73"/>
      <c r="WDU29" s="73"/>
      <c r="WDX29" s="73"/>
      <c r="WEA29" s="73"/>
      <c r="WEJ29" s="73"/>
      <c r="WEP29" s="73"/>
      <c r="WES29" s="73"/>
      <c r="WEV29" s="73"/>
      <c r="WEY29" s="73"/>
      <c r="WFE29" s="73"/>
      <c r="WFN29" s="73"/>
      <c r="WFP29" s="73"/>
      <c r="WFQ29" s="73"/>
      <c r="WFS29" s="73"/>
      <c r="WFV29" s="73"/>
      <c r="WFY29" s="73"/>
      <c r="WGB29" s="73"/>
      <c r="WGJ29" s="73"/>
      <c r="WGL29" s="73"/>
      <c r="WGO29" s="73"/>
      <c r="WGR29" s="73"/>
      <c r="WHA29" s="73"/>
      <c r="WHD29" s="73"/>
      <c r="WHI29" s="73"/>
      <c r="WIE29" s="73"/>
      <c r="WIF29" s="73"/>
      <c r="WIG29" s="73"/>
      <c r="WIH29" s="73"/>
      <c r="WII29" s="73"/>
      <c r="WIJ29" s="73"/>
      <c r="WJB29" s="73"/>
      <c r="WJC29" s="73"/>
      <c r="WJF29" s="73"/>
      <c r="WJI29" s="73"/>
      <c r="WJK29" s="73"/>
      <c r="WJM29" s="73"/>
      <c r="WJP29" s="73"/>
      <c r="WJS29" s="73"/>
      <c r="WJV29" s="73"/>
      <c r="WJY29" s="73"/>
      <c r="WKB29" s="73"/>
      <c r="WKE29" s="73"/>
      <c r="WKH29" s="73"/>
      <c r="WKK29" s="73"/>
      <c r="WKM29" s="73"/>
      <c r="WKZ29" s="73"/>
      <c r="WLA29" s="73"/>
      <c r="WLB29" s="73"/>
      <c r="WLC29" s="73"/>
      <c r="WLD29" s="73"/>
      <c r="WLE29" s="73"/>
      <c r="WLF29" s="73"/>
      <c r="WLG29" s="73"/>
      <c r="WLH29" s="73"/>
      <c r="WLI29" s="73"/>
      <c r="WLJ29" s="73"/>
      <c r="WLK29" s="73"/>
      <c r="WLL29" s="73"/>
      <c r="WLM29" s="73"/>
      <c r="WLN29" s="73"/>
      <c r="WLO29" s="73"/>
      <c r="WLP29" s="73"/>
      <c r="WLQ29" s="73"/>
      <c r="WLR29" s="73"/>
      <c r="WLS29" s="73"/>
      <c r="WLT29" s="73"/>
      <c r="WLU29" s="73"/>
      <c r="WLV29" s="73"/>
      <c r="WLW29" s="73"/>
      <c r="WLX29" s="73"/>
      <c r="WLY29" s="73"/>
      <c r="WMA29" s="73"/>
      <c r="WMB29" s="73"/>
      <c r="WMC29" s="73"/>
      <c r="WMD29" s="73"/>
      <c r="WME29" s="73"/>
      <c r="WMF29" s="73"/>
      <c r="WMG29" s="73"/>
      <c r="WMH29" s="73"/>
      <c r="WMI29" s="73"/>
      <c r="WMJ29" s="73"/>
      <c r="WMK29" s="73"/>
      <c r="WML29" s="73"/>
      <c r="WMM29" s="73"/>
      <c r="WMP29" s="73"/>
      <c r="WMS29" s="73"/>
      <c r="WMV29" s="73"/>
      <c r="WMY29" s="73"/>
      <c r="WNB29" s="73"/>
      <c r="WNN29" s="73"/>
      <c r="WNQ29" s="73"/>
      <c r="WNT29" s="73"/>
      <c r="WNW29" s="73"/>
      <c r="WOF29" s="73"/>
      <c r="WOL29" s="73"/>
      <c r="WOO29" s="73"/>
      <c r="WOR29" s="73"/>
      <c r="WOU29" s="73"/>
      <c r="WPA29" s="73"/>
      <c r="WPJ29" s="73"/>
      <c r="WPL29" s="73"/>
      <c r="WPM29" s="73"/>
      <c r="WPO29" s="73"/>
      <c r="WPR29" s="73"/>
      <c r="WPU29" s="73"/>
      <c r="WPX29" s="73"/>
      <c r="WQF29" s="73"/>
      <c r="WQH29" s="73"/>
      <c r="WQK29" s="73"/>
      <c r="WQN29" s="73"/>
      <c r="WQW29" s="73"/>
      <c r="WQZ29" s="73"/>
      <c r="WRE29" s="73"/>
      <c r="WSA29" s="73"/>
      <c r="WSB29" s="73"/>
      <c r="WSC29" s="73"/>
      <c r="WSD29" s="73"/>
      <c r="WSE29" s="73"/>
      <c r="WSF29" s="73"/>
      <c r="WSX29" s="73"/>
      <c r="WSY29" s="73"/>
      <c r="WTB29" s="73"/>
      <c r="WTE29" s="73"/>
      <c r="WTG29" s="73"/>
      <c r="WTI29" s="73"/>
      <c r="WTL29" s="73"/>
      <c r="WTO29" s="73"/>
      <c r="WTR29" s="73"/>
      <c r="WTU29" s="73"/>
      <c r="WTX29" s="73"/>
      <c r="WUA29" s="73"/>
      <c r="WUD29" s="73"/>
      <c r="WUG29" s="73"/>
      <c r="WUI29" s="73"/>
      <c r="WUV29" s="73"/>
      <c r="WUW29" s="73"/>
      <c r="WUX29" s="73"/>
      <c r="WUY29" s="73"/>
      <c r="WUZ29" s="73"/>
      <c r="WVA29" s="73"/>
      <c r="WVB29" s="73"/>
      <c r="WVC29" s="73"/>
      <c r="WVD29" s="73"/>
      <c r="WVE29" s="73"/>
      <c r="WVF29" s="73"/>
      <c r="WVG29" s="73"/>
      <c r="WVH29" s="73"/>
      <c r="WVI29" s="73"/>
      <c r="WVJ29" s="73"/>
      <c r="WVK29" s="73"/>
      <c r="WVL29" s="73"/>
      <c r="WVM29" s="73"/>
      <c r="WVN29" s="73"/>
      <c r="WVO29" s="73"/>
      <c r="WVP29" s="73"/>
      <c r="WVQ29" s="73"/>
      <c r="WVR29" s="73"/>
      <c r="WVS29" s="73"/>
      <c r="WVT29" s="73"/>
      <c r="WVU29" s="73"/>
      <c r="WVV29" s="73"/>
      <c r="WVW29" s="73"/>
      <c r="WVX29" s="73"/>
      <c r="WVY29" s="73"/>
      <c r="WVZ29" s="73"/>
      <c r="WWA29" s="73"/>
      <c r="WWB29" s="73"/>
      <c r="WWC29" s="73"/>
      <c r="WWD29" s="73"/>
      <c r="WWE29" s="73"/>
      <c r="WWF29" s="73"/>
      <c r="WWG29" s="73"/>
      <c r="WWH29" s="73"/>
      <c r="WWI29" s="73"/>
      <c r="WWJ29" s="73"/>
      <c r="WWK29" s="73"/>
      <c r="WWL29" s="73"/>
      <c r="WWM29" s="73"/>
      <c r="WWN29" s="73"/>
      <c r="WWO29" s="73"/>
      <c r="WWP29" s="73"/>
      <c r="WWQ29" s="73"/>
      <c r="WWR29" s="73"/>
      <c r="WWS29" s="73"/>
      <c r="WWT29" s="73"/>
      <c r="WWU29" s="73"/>
      <c r="WWV29" s="73"/>
      <c r="WWW29" s="73"/>
      <c r="WWX29" s="73"/>
      <c r="WWY29" s="73"/>
      <c r="WWZ29" s="73"/>
      <c r="WXA29" s="73"/>
      <c r="WXB29" s="73"/>
      <c r="WXC29" s="73"/>
      <c r="WXD29" s="73"/>
      <c r="WXE29" s="73"/>
      <c r="WXF29" s="73"/>
      <c r="WXG29" s="73"/>
      <c r="WXH29" s="73"/>
      <c r="WXI29" s="73"/>
      <c r="WXJ29" s="73"/>
      <c r="WXK29" s="73"/>
      <c r="WXL29" s="73"/>
      <c r="WXM29" s="73"/>
      <c r="WXN29" s="73"/>
      <c r="WXO29" s="73"/>
      <c r="WXP29" s="73"/>
      <c r="WXQ29" s="73"/>
      <c r="WXR29" s="73"/>
      <c r="WXS29" s="73"/>
      <c r="WXT29" s="73"/>
      <c r="WXU29" s="73"/>
      <c r="WXV29" s="73"/>
      <c r="WXW29" s="73"/>
      <c r="WXX29" s="73"/>
      <c r="WXY29" s="73"/>
      <c r="WXZ29" s="73"/>
      <c r="WYA29" s="73"/>
      <c r="WYB29" s="73"/>
      <c r="WYC29" s="73"/>
      <c r="WYD29" s="73"/>
      <c r="WYE29" s="73"/>
      <c r="WYF29" s="73"/>
      <c r="WYG29" s="73"/>
      <c r="WYH29" s="73"/>
      <c r="WYI29" s="73"/>
      <c r="WYJ29" s="73"/>
      <c r="WYK29" s="73"/>
      <c r="WYL29" s="73"/>
      <c r="WYM29" s="73"/>
      <c r="WYN29" s="73"/>
      <c r="WYO29" s="73"/>
      <c r="WYP29" s="73"/>
      <c r="WYQ29" s="73"/>
      <c r="WYR29" s="73"/>
      <c r="WYS29" s="73"/>
      <c r="WYT29" s="73"/>
      <c r="WYU29" s="73"/>
      <c r="WYV29" s="73"/>
      <c r="WYW29" s="73"/>
      <c r="WYX29" s="73"/>
      <c r="WYY29" s="73"/>
      <c r="WYZ29" s="73"/>
      <c r="WZA29" s="73"/>
      <c r="WZB29" s="73"/>
      <c r="WZC29" s="73"/>
      <c r="WZD29" s="73"/>
      <c r="WZE29" s="73"/>
      <c r="WZF29" s="73"/>
      <c r="WZG29" s="73"/>
      <c r="WZH29" s="73"/>
      <c r="WZI29" s="73"/>
      <c r="WZJ29" s="73"/>
      <c r="WZK29" s="73"/>
      <c r="WZL29" s="73"/>
      <c r="WZM29" s="73"/>
      <c r="WZN29" s="73"/>
      <c r="WZO29" s="73"/>
      <c r="WZP29" s="73"/>
      <c r="WZQ29" s="73"/>
      <c r="WZR29" s="73"/>
      <c r="WZS29" s="73"/>
      <c r="WZT29" s="73"/>
      <c r="WZU29" s="73"/>
      <c r="WZV29" s="73"/>
      <c r="WZW29" s="73"/>
      <c r="WZX29" s="73"/>
      <c r="WZY29" s="73"/>
      <c r="WZZ29" s="73"/>
      <c r="XAA29" s="73"/>
      <c r="XAB29" s="73"/>
      <c r="XAC29" s="73"/>
      <c r="XAD29" s="73"/>
      <c r="XAE29" s="73"/>
      <c r="XAF29" s="73"/>
      <c r="XAG29" s="73"/>
      <c r="XAH29" s="73"/>
      <c r="XAI29" s="73"/>
      <c r="XAJ29" s="73"/>
      <c r="XAK29" s="73"/>
      <c r="XAL29" s="73"/>
      <c r="XAM29" s="73"/>
      <c r="XAN29" s="73"/>
      <c r="XAO29" s="73"/>
      <c r="XAP29" s="73"/>
      <c r="XAQ29" s="73"/>
      <c r="XAR29" s="73"/>
      <c r="XAS29" s="73"/>
      <c r="XAT29" s="73"/>
      <c r="XAU29" s="73"/>
      <c r="XAV29" s="73"/>
      <c r="XAW29" s="73"/>
      <c r="XAX29" s="73"/>
      <c r="XAY29" s="73"/>
      <c r="XAZ29" s="73"/>
      <c r="XBA29" s="73"/>
      <c r="XBB29" s="73"/>
      <c r="XBC29" s="73"/>
      <c r="XBD29" s="73"/>
      <c r="XBE29" s="73"/>
      <c r="XBF29" s="73"/>
      <c r="XBG29" s="73"/>
      <c r="XBH29" s="73"/>
      <c r="XBI29" s="73"/>
      <c r="XBJ29" s="73"/>
      <c r="XBK29" s="73"/>
      <c r="XBL29" s="73"/>
      <c r="XBM29" s="73"/>
      <c r="XBN29" s="73"/>
      <c r="XBO29" s="73"/>
      <c r="XBP29" s="73"/>
      <c r="XBQ29" s="73"/>
      <c r="XBR29" s="73"/>
      <c r="XBS29" s="73"/>
      <c r="XBT29" s="73"/>
      <c r="XBU29" s="73"/>
      <c r="XBV29" s="73"/>
      <c r="XBW29" s="73"/>
      <c r="XBX29" s="73"/>
      <c r="XBY29" s="73"/>
      <c r="XBZ29" s="73"/>
      <c r="XCA29" s="73"/>
      <c r="XCB29" s="73"/>
      <c r="XCC29" s="73"/>
      <c r="XCD29" s="73"/>
      <c r="XCE29" s="73"/>
      <c r="XCF29" s="73"/>
      <c r="XCG29" s="73"/>
      <c r="XCH29" s="73"/>
      <c r="XCI29" s="73"/>
      <c r="XCJ29" s="73"/>
      <c r="XCK29" s="73"/>
      <c r="XCL29" s="73"/>
      <c r="XCM29" s="73"/>
      <c r="XCN29" s="73"/>
      <c r="XCO29" s="73"/>
      <c r="XCP29" s="73"/>
      <c r="XCQ29" s="73"/>
      <c r="XCR29" s="73"/>
      <c r="XCS29" s="73"/>
      <c r="XCT29" s="73"/>
      <c r="XCU29" s="73"/>
      <c r="XCV29" s="73"/>
      <c r="XCW29" s="73"/>
      <c r="XCX29" s="73"/>
      <c r="XCY29" s="73"/>
      <c r="XCZ29" s="73"/>
      <c r="XDA29" s="73"/>
      <c r="XDB29" s="73"/>
      <c r="XDC29" s="73"/>
      <c r="XDD29" s="73"/>
      <c r="XDE29" s="73"/>
      <c r="XDF29" s="73"/>
      <c r="XDG29" s="73"/>
      <c r="XDH29" s="73"/>
      <c r="XDI29" s="73"/>
      <c r="XDJ29" s="73"/>
      <c r="XDK29" s="73"/>
      <c r="XDL29" s="73"/>
      <c r="XDM29" s="73"/>
      <c r="XDN29" s="73"/>
      <c r="XDO29" s="73"/>
      <c r="XDP29" s="73"/>
      <c r="XDQ29" s="73"/>
      <c r="XDR29" s="73"/>
      <c r="XDS29" s="73"/>
      <c r="XDT29" s="73"/>
      <c r="XDU29" s="73"/>
      <c r="XDV29" s="73"/>
      <c r="XDW29" s="73"/>
      <c r="XDX29" s="73"/>
      <c r="XDY29" s="73"/>
      <c r="XDZ29" s="73"/>
      <c r="XEA29" s="73"/>
      <c r="XEB29" s="73"/>
      <c r="XEC29" s="73"/>
      <c r="XED29" s="73"/>
      <c r="XEE29" s="73"/>
      <c r="XEF29" s="73"/>
      <c r="XEG29" s="73"/>
      <c r="XEH29" s="73"/>
      <c r="XEI29" s="73"/>
      <c r="XEJ29" s="73"/>
      <c r="XEK29" s="73"/>
      <c r="XEL29" s="73"/>
      <c r="XEM29" s="73"/>
      <c r="XEN29" s="73"/>
      <c r="XEO29" s="73"/>
      <c r="XEP29" s="73"/>
      <c r="XEQ29" s="73"/>
      <c r="XER29" s="73"/>
      <c r="XES29" s="73"/>
      <c r="XET29" s="73"/>
      <c r="XEU29" s="73"/>
      <c r="XEV29" s="73"/>
      <c r="XEW29" s="73"/>
      <c r="XEX29" s="73"/>
      <c r="XEY29" s="73"/>
      <c r="XEZ29" s="73"/>
      <c r="XFA29" s="73"/>
      <c r="XFB29" s="73"/>
      <c r="XFC29" s="73"/>
      <c r="XFD29" s="73"/>
    </row>
    <row r="30" spans="1:16384" s="192" customFormat="1" ht="21.75" hidden="1" customHeight="1">
      <c r="A30" s="207" t="s">
        <v>31</v>
      </c>
      <c r="B30" s="204" t="s">
        <v>323</v>
      </c>
      <c r="C30" s="205"/>
      <c r="D30" s="168">
        <f>IFERROR(VLOOKUP(A30,'4.1'!A49:C331,3,0),)</f>
        <v>25000</v>
      </c>
      <c r="E30" s="166">
        <f t="shared" si="0"/>
        <v>0</v>
      </c>
    </row>
    <row r="31" spans="1:16384" s="192" customFormat="1" ht="21.75" hidden="1" customHeight="1">
      <c r="A31" s="207" t="s">
        <v>32</v>
      </c>
      <c r="B31" s="204" t="s">
        <v>326</v>
      </c>
      <c r="C31" s="205"/>
      <c r="D31" s="168">
        <f>IFERROR(VLOOKUP(A31,'4.1'!A50:C332,3,0),)</f>
        <v>0</v>
      </c>
      <c r="E31" s="166">
        <f t="shared" si="0"/>
        <v>0</v>
      </c>
    </row>
    <row r="32" spans="1:16384" s="192" customFormat="1" ht="21.75" hidden="1" customHeight="1">
      <c r="A32" s="207" t="s">
        <v>33</v>
      </c>
      <c r="B32" s="204" t="s">
        <v>324</v>
      </c>
      <c r="C32" s="205"/>
      <c r="D32" s="168">
        <f>IFERROR(VLOOKUP(A32,'4.1'!A51:C333,3,0),)</f>
        <v>0</v>
      </c>
      <c r="E32" s="166">
        <f t="shared" si="0"/>
        <v>0</v>
      </c>
    </row>
    <row r="33" spans="1:16384" s="192" customFormat="1" ht="57" customHeight="1">
      <c r="A33" s="209" t="s">
        <v>34</v>
      </c>
      <c r="B33" s="202" t="s">
        <v>323</v>
      </c>
      <c r="C33" s="203">
        <v>66</v>
      </c>
      <c r="D33" s="86">
        <f>IFERROR(VLOOKUP(A33,'4.1'!A52:C334,3,0),)</f>
        <v>27000</v>
      </c>
      <c r="E33" s="87">
        <f t="shared" si="0"/>
        <v>1782000</v>
      </c>
      <c r="F33" s="73"/>
      <c r="G33" s="73"/>
      <c r="H33" s="73"/>
      <c r="I33" s="73"/>
      <c r="J33" s="73"/>
      <c r="K33" s="73"/>
      <c r="L33" s="73"/>
      <c r="M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D33" s="73"/>
      <c r="AG33" s="73"/>
      <c r="AJ33" s="73"/>
      <c r="AM33" s="73"/>
      <c r="AP33" s="73"/>
      <c r="BB33" s="73"/>
      <c r="BE33" s="73"/>
      <c r="BH33" s="73"/>
      <c r="BK33" s="73"/>
      <c r="BT33" s="73"/>
      <c r="BZ33" s="73"/>
      <c r="CC33" s="73"/>
      <c r="CF33" s="73"/>
      <c r="CI33" s="73"/>
      <c r="CO33" s="73"/>
      <c r="CX33" s="73"/>
      <c r="CZ33" s="73"/>
      <c r="DA33" s="73"/>
      <c r="DC33" s="73"/>
      <c r="DF33" s="73"/>
      <c r="DI33" s="73"/>
      <c r="DL33" s="73"/>
      <c r="DT33" s="73"/>
      <c r="DV33" s="73"/>
      <c r="DY33" s="73"/>
      <c r="EB33" s="73"/>
      <c r="EK33" s="73"/>
      <c r="EN33" s="73"/>
      <c r="ES33" s="73"/>
      <c r="FO33" s="73"/>
      <c r="FP33" s="73"/>
      <c r="FQ33" s="73"/>
      <c r="FR33" s="73"/>
      <c r="FS33" s="73"/>
      <c r="FT33" s="73"/>
      <c r="GL33" s="73"/>
      <c r="GM33" s="73"/>
      <c r="GP33" s="73"/>
      <c r="GS33" s="73"/>
      <c r="GU33" s="73"/>
      <c r="GW33" s="73"/>
      <c r="GZ33" s="73"/>
      <c r="HC33" s="73"/>
      <c r="HF33" s="73"/>
      <c r="HI33" s="73"/>
      <c r="HL33" s="73"/>
      <c r="HO33" s="73"/>
      <c r="HR33" s="73"/>
      <c r="HU33" s="73"/>
      <c r="HW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Z33" s="73"/>
      <c r="KC33" s="73"/>
      <c r="KF33" s="73"/>
      <c r="KI33" s="73"/>
      <c r="KL33" s="73"/>
      <c r="KX33" s="73"/>
      <c r="LA33" s="73"/>
      <c r="LD33" s="73"/>
      <c r="LG33" s="73"/>
      <c r="LP33" s="73"/>
      <c r="LV33" s="73"/>
      <c r="LY33" s="73"/>
      <c r="MB33" s="73"/>
      <c r="ME33" s="73"/>
      <c r="MK33" s="73"/>
      <c r="MT33" s="73"/>
      <c r="MV33" s="73"/>
      <c r="MW33" s="73"/>
      <c r="MY33" s="73"/>
      <c r="NB33" s="73"/>
      <c r="NE33" s="73"/>
      <c r="NH33" s="73"/>
      <c r="NP33" s="73"/>
      <c r="NR33" s="73"/>
      <c r="NU33" s="73"/>
      <c r="NX33" s="73"/>
      <c r="OG33" s="73"/>
      <c r="OJ33" s="73"/>
      <c r="OO33" s="73"/>
      <c r="PK33" s="73"/>
      <c r="PL33" s="73"/>
      <c r="PM33" s="73"/>
      <c r="PN33" s="73"/>
      <c r="PO33" s="73"/>
      <c r="PP33" s="73"/>
      <c r="QH33" s="73"/>
      <c r="QI33" s="73"/>
      <c r="QL33" s="73"/>
      <c r="QO33" s="73"/>
      <c r="QQ33" s="73"/>
      <c r="QS33" s="73"/>
      <c r="QV33" s="73"/>
      <c r="QY33" s="73"/>
      <c r="RB33" s="73"/>
      <c r="RE33" s="73"/>
      <c r="RH33" s="73"/>
      <c r="RK33" s="73"/>
      <c r="RN33" s="73"/>
      <c r="RQ33" s="73"/>
      <c r="RS33" s="73"/>
      <c r="SF33" s="73"/>
      <c r="SG33" s="73"/>
      <c r="SH33" s="73"/>
      <c r="SI33" s="73"/>
      <c r="SJ33" s="73"/>
      <c r="SK33" s="73"/>
      <c r="SL33" s="73"/>
      <c r="SM33" s="73"/>
      <c r="SN33" s="73"/>
      <c r="SO33" s="73"/>
      <c r="SP33" s="73"/>
      <c r="SQ33" s="73"/>
      <c r="SR33" s="73"/>
      <c r="SS33" s="73"/>
      <c r="ST33" s="73"/>
      <c r="SU33" s="73"/>
      <c r="SV33" s="73"/>
      <c r="SW33" s="73"/>
      <c r="SX33" s="73"/>
      <c r="SY33" s="73"/>
      <c r="SZ33" s="73"/>
      <c r="TA33" s="73"/>
      <c r="TB33" s="73"/>
      <c r="TC33" s="73"/>
      <c r="TD33" s="73"/>
      <c r="TE33" s="73"/>
      <c r="TG33" s="73"/>
      <c r="TH33" s="73"/>
      <c r="TI33" s="73"/>
      <c r="TJ33" s="73"/>
      <c r="TK33" s="73"/>
      <c r="TL33" s="73"/>
      <c r="TM33" s="73"/>
      <c r="TN33" s="73"/>
      <c r="TO33" s="73"/>
      <c r="TP33" s="73"/>
      <c r="TQ33" s="73"/>
      <c r="TR33" s="73"/>
      <c r="TS33" s="73"/>
      <c r="TV33" s="73"/>
      <c r="TY33" s="73"/>
      <c r="UB33" s="73"/>
      <c r="UE33" s="73"/>
      <c r="UH33" s="73"/>
      <c r="UT33" s="73"/>
      <c r="UW33" s="73"/>
      <c r="UZ33" s="73"/>
      <c r="VC33" s="73"/>
      <c r="VL33" s="73"/>
      <c r="VR33" s="73"/>
      <c r="VU33" s="73"/>
      <c r="VX33" s="73"/>
      <c r="WA33" s="73"/>
      <c r="WG33" s="73"/>
      <c r="WP33" s="73"/>
      <c r="WR33" s="73"/>
      <c r="WS33" s="73"/>
      <c r="WU33" s="73"/>
      <c r="WX33" s="73"/>
      <c r="XA33" s="73"/>
      <c r="XD33" s="73"/>
      <c r="XL33" s="73"/>
      <c r="XN33" s="73"/>
      <c r="XQ33" s="73"/>
      <c r="XT33" s="73"/>
      <c r="YC33" s="73"/>
      <c r="YF33" s="73"/>
      <c r="YK33" s="73"/>
      <c r="ZG33" s="73"/>
      <c r="ZH33" s="73"/>
      <c r="ZI33" s="73"/>
      <c r="ZJ33" s="73"/>
      <c r="ZK33" s="73"/>
      <c r="ZL33" s="73"/>
      <c r="AAD33" s="73"/>
      <c r="AAE33" s="73"/>
      <c r="AAH33" s="73"/>
      <c r="AAK33" s="73"/>
      <c r="AAM33" s="73"/>
      <c r="AAO33" s="73"/>
      <c r="AAR33" s="73"/>
      <c r="AAU33" s="73"/>
      <c r="AAX33" s="73"/>
      <c r="ABA33" s="73"/>
      <c r="ABD33" s="73"/>
      <c r="ABG33" s="73"/>
      <c r="ABJ33" s="73"/>
      <c r="ABM33" s="73"/>
      <c r="ABO33" s="73"/>
      <c r="ACB33" s="73"/>
      <c r="ACC33" s="73"/>
      <c r="ACD33" s="73"/>
      <c r="ACE33" s="73"/>
      <c r="ACF33" s="73"/>
      <c r="ACG33" s="73"/>
      <c r="ACH33" s="73"/>
      <c r="ACI33" s="73"/>
      <c r="ACJ33" s="73"/>
      <c r="ACK33" s="73"/>
      <c r="ACL33" s="73"/>
      <c r="ACM33" s="73"/>
      <c r="ACN33" s="73"/>
      <c r="ACO33" s="73"/>
      <c r="ACP33" s="73"/>
      <c r="ACQ33" s="73"/>
      <c r="ACR33" s="73"/>
      <c r="ACS33" s="73"/>
      <c r="ACT33" s="73"/>
      <c r="ACU33" s="73"/>
      <c r="ACV33" s="73"/>
      <c r="ACW33" s="73"/>
      <c r="ACX33" s="73"/>
      <c r="ACY33" s="73"/>
      <c r="ACZ33" s="73"/>
      <c r="ADA33" s="73"/>
      <c r="ADC33" s="73"/>
      <c r="ADD33" s="73"/>
      <c r="ADE33" s="73"/>
      <c r="ADF33" s="73"/>
      <c r="ADG33" s="73"/>
      <c r="ADH33" s="73"/>
      <c r="ADI33" s="73"/>
      <c r="ADJ33" s="73"/>
      <c r="ADK33" s="73"/>
      <c r="ADL33" s="73"/>
      <c r="ADM33" s="73"/>
      <c r="ADN33" s="73"/>
      <c r="ADO33" s="73"/>
      <c r="ADR33" s="73"/>
      <c r="ADU33" s="73"/>
      <c r="ADX33" s="73"/>
      <c r="AEA33" s="73"/>
      <c r="AED33" s="73"/>
      <c r="AEP33" s="73"/>
      <c r="AES33" s="73"/>
      <c r="AEV33" s="73"/>
      <c r="AEY33" s="73"/>
      <c r="AFH33" s="73"/>
      <c r="AFN33" s="73"/>
      <c r="AFQ33" s="73"/>
      <c r="AFT33" s="73"/>
      <c r="AFW33" s="73"/>
      <c r="AGC33" s="73"/>
      <c r="AGL33" s="73"/>
      <c r="AGN33" s="73"/>
      <c r="AGO33" s="73"/>
      <c r="AGQ33" s="73"/>
      <c r="AGT33" s="73"/>
      <c r="AGW33" s="73"/>
      <c r="AGZ33" s="73"/>
      <c r="AHH33" s="73"/>
      <c r="AHJ33" s="73"/>
      <c r="AHM33" s="73"/>
      <c r="AHP33" s="73"/>
      <c r="AHY33" s="73"/>
      <c r="AIB33" s="73"/>
      <c r="AIG33" s="73"/>
      <c r="AJC33" s="73"/>
      <c r="AJD33" s="73"/>
      <c r="AJE33" s="73"/>
      <c r="AJF33" s="73"/>
      <c r="AJG33" s="73"/>
      <c r="AJH33" s="73"/>
      <c r="AJZ33" s="73"/>
      <c r="AKA33" s="73"/>
      <c r="AKD33" s="73"/>
      <c r="AKG33" s="73"/>
      <c r="AKI33" s="73"/>
      <c r="AKK33" s="73"/>
      <c r="AKN33" s="73"/>
      <c r="AKQ33" s="73"/>
      <c r="AKT33" s="73"/>
      <c r="AKW33" s="73"/>
      <c r="AKZ33" s="73"/>
      <c r="ALC33" s="73"/>
      <c r="ALF33" s="73"/>
      <c r="ALI33" s="73"/>
      <c r="ALK33" s="73"/>
      <c r="ALX33" s="73"/>
      <c r="ALY33" s="73"/>
      <c r="ALZ33" s="73"/>
      <c r="AMA33" s="73"/>
      <c r="AMB33" s="73"/>
      <c r="AMC33" s="73"/>
      <c r="AMD33" s="73"/>
      <c r="AME33" s="73"/>
      <c r="AMF33" s="73"/>
      <c r="AMG33" s="73"/>
      <c r="AMH33" s="73"/>
      <c r="AMI33" s="73"/>
      <c r="AMJ33" s="73"/>
      <c r="AMK33" s="73"/>
      <c r="AML33" s="73"/>
      <c r="AMM33" s="73"/>
      <c r="AMN33" s="73"/>
      <c r="AMO33" s="73"/>
      <c r="AMP33" s="73"/>
      <c r="AMQ33" s="73"/>
      <c r="AMR33" s="73"/>
      <c r="AMS33" s="73"/>
      <c r="AMT33" s="73"/>
      <c r="AMU33" s="73"/>
      <c r="AMV33" s="73"/>
      <c r="AMW33" s="73"/>
      <c r="AMY33" s="73"/>
      <c r="AMZ33" s="73"/>
      <c r="ANA33" s="73"/>
      <c r="ANB33" s="73"/>
      <c r="ANC33" s="73"/>
      <c r="AND33" s="73"/>
      <c r="ANE33" s="73"/>
      <c r="ANF33" s="73"/>
      <c r="ANG33" s="73"/>
      <c r="ANH33" s="73"/>
      <c r="ANI33" s="73"/>
      <c r="ANJ33" s="73"/>
      <c r="ANK33" s="73"/>
      <c r="ANN33" s="73"/>
      <c r="ANQ33" s="73"/>
      <c r="ANT33" s="73"/>
      <c r="ANW33" s="73"/>
      <c r="ANZ33" s="73"/>
      <c r="AOL33" s="73"/>
      <c r="AOO33" s="73"/>
      <c r="AOR33" s="73"/>
      <c r="AOU33" s="73"/>
      <c r="APD33" s="73"/>
      <c r="APJ33" s="73"/>
      <c r="APM33" s="73"/>
      <c r="APP33" s="73"/>
      <c r="APS33" s="73"/>
      <c r="APY33" s="73"/>
      <c r="AQH33" s="73"/>
      <c r="AQJ33" s="73"/>
      <c r="AQK33" s="73"/>
      <c r="AQM33" s="73"/>
      <c r="AQP33" s="73"/>
      <c r="AQS33" s="73"/>
      <c r="AQV33" s="73"/>
      <c r="ARD33" s="73"/>
      <c r="ARF33" s="73"/>
      <c r="ARI33" s="73"/>
      <c r="ARL33" s="73"/>
      <c r="ARU33" s="73"/>
      <c r="ARX33" s="73"/>
      <c r="ASC33" s="73"/>
      <c r="ASY33" s="73"/>
      <c r="ASZ33" s="73"/>
      <c r="ATA33" s="73"/>
      <c r="ATB33" s="73"/>
      <c r="ATC33" s="73"/>
      <c r="ATD33" s="73"/>
      <c r="ATV33" s="73"/>
      <c r="ATW33" s="73"/>
      <c r="ATZ33" s="73"/>
      <c r="AUC33" s="73"/>
      <c r="AUE33" s="73"/>
      <c r="AUG33" s="73"/>
      <c r="AUJ33" s="73"/>
      <c r="AUM33" s="73"/>
      <c r="AUP33" s="73"/>
      <c r="AUS33" s="73"/>
      <c r="AUV33" s="73"/>
      <c r="AUY33" s="73"/>
      <c r="AVB33" s="73"/>
      <c r="AVE33" s="73"/>
      <c r="AVG33" s="73"/>
      <c r="AVT33" s="73"/>
      <c r="AVU33" s="73"/>
      <c r="AVV33" s="73"/>
      <c r="AVW33" s="73"/>
      <c r="AVX33" s="73"/>
      <c r="AVY33" s="73"/>
      <c r="AVZ33" s="73"/>
      <c r="AWA33" s="73"/>
      <c r="AWB33" s="73"/>
      <c r="AWC33" s="73"/>
      <c r="AWD33" s="73"/>
      <c r="AWE33" s="73"/>
      <c r="AWF33" s="73"/>
      <c r="AWG33" s="73"/>
      <c r="AWH33" s="73"/>
      <c r="AWI33" s="73"/>
      <c r="AWJ33" s="73"/>
      <c r="AWK33" s="73"/>
      <c r="AWL33" s="73"/>
      <c r="AWM33" s="73"/>
      <c r="AWN33" s="73"/>
      <c r="AWO33" s="73"/>
      <c r="AWP33" s="73"/>
      <c r="AWQ33" s="73"/>
      <c r="AWR33" s="73"/>
      <c r="AWS33" s="73"/>
      <c r="AWU33" s="73"/>
      <c r="AWV33" s="73"/>
      <c r="AWW33" s="73"/>
      <c r="AWX33" s="73"/>
      <c r="AWY33" s="73"/>
      <c r="AWZ33" s="73"/>
      <c r="AXA33" s="73"/>
      <c r="AXB33" s="73"/>
      <c r="AXC33" s="73"/>
      <c r="AXD33" s="73"/>
      <c r="AXE33" s="73"/>
      <c r="AXF33" s="73"/>
      <c r="AXG33" s="73"/>
      <c r="AXJ33" s="73"/>
      <c r="AXM33" s="73"/>
      <c r="AXP33" s="73"/>
      <c r="AXS33" s="73"/>
      <c r="AXV33" s="73"/>
      <c r="AYH33" s="73"/>
      <c r="AYK33" s="73"/>
      <c r="AYN33" s="73"/>
      <c r="AYQ33" s="73"/>
      <c r="AYZ33" s="73"/>
      <c r="AZF33" s="73"/>
      <c r="AZI33" s="73"/>
      <c r="AZL33" s="73"/>
      <c r="AZO33" s="73"/>
      <c r="AZU33" s="73"/>
      <c r="BAD33" s="73"/>
      <c r="BAF33" s="73"/>
      <c r="BAG33" s="73"/>
      <c r="BAI33" s="73"/>
      <c r="BAL33" s="73"/>
      <c r="BAO33" s="73"/>
      <c r="BAR33" s="73"/>
      <c r="BAZ33" s="73"/>
      <c r="BBB33" s="73"/>
      <c r="BBE33" s="73"/>
      <c r="BBH33" s="73"/>
      <c r="BBQ33" s="73"/>
      <c r="BBT33" s="73"/>
      <c r="BBY33" s="73"/>
      <c r="BCU33" s="73"/>
      <c r="BCV33" s="73"/>
      <c r="BCW33" s="73"/>
      <c r="BCX33" s="73"/>
      <c r="BCY33" s="73"/>
      <c r="BCZ33" s="73"/>
      <c r="BDR33" s="73"/>
      <c r="BDS33" s="73"/>
      <c r="BDV33" s="73"/>
      <c r="BDY33" s="73"/>
      <c r="BEA33" s="73"/>
      <c r="BEC33" s="73"/>
      <c r="BEF33" s="73"/>
      <c r="BEI33" s="73"/>
      <c r="BEL33" s="73"/>
      <c r="BEO33" s="73"/>
      <c r="BER33" s="73"/>
      <c r="BEU33" s="73"/>
      <c r="BEX33" s="73"/>
      <c r="BFA33" s="73"/>
      <c r="BFC33" s="73"/>
      <c r="BFP33" s="73"/>
      <c r="BFQ33" s="73"/>
      <c r="BFR33" s="73"/>
      <c r="BFS33" s="73"/>
      <c r="BFT33" s="73"/>
      <c r="BFU33" s="73"/>
      <c r="BFV33" s="73"/>
      <c r="BFW33" s="73"/>
      <c r="BFX33" s="73"/>
      <c r="BFY33" s="73"/>
      <c r="BFZ33" s="73"/>
      <c r="BGA33" s="73"/>
      <c r="BGB33" s="73"/>
      <c r="BGC33" s="73"/>
      <c r="BGD33" s="73"/>
      <c r="BGE33" s="73"/>
      <c r="BGF33" s="73"/>
      <c r="BGG33" s="73"/>
      <c r="BGH33" s="73"/>
      <c r="BGI33" s="73"/>
      <c r="BGJ33" s="73"/>
      <c r="BGK33" s="73"/>
      <c r="BGL33" s="73"/>
      <c r="BGM33" s="73"/>
      <c r="BGN33" s="73"/>
      <c r="BGO33" s="73"/>
      <c r="BGQ33" s="73"/>
      <c r="BGR33" s="73"/>
      <c r="BGS33" s="73"/>
      <c r="BGT33" s="73"/>
      <c r="BGU33" s="73"/>
      <c r="BGV33" s="73"/>
      <c r="BGW33" s="73"/>
      <c r="BGX33" s="73"/>
      <c r="BGY33" s="73"/>
      <c r="BGZ33" s="73"/>
      <c r="BHA33" s="73"/>
      <c r="BHB33" s="73"/>
      <c r="BHC33" s="73"/>
      <c r="BHF33" s="73"/>
      <c r="BHI33" s="73"/>
      <c r="BHL33" s="73"/>
      <c r="BHO33" s="73"/>
      <c r="BHR33" s="73"/>
      <c r="BID33" s="73"/>
      <c r="BIG33" s="73"/>
      <c r="BIJ33" s="73"/>
      <c r="BIM33" s="73"/>
      <c r="BIV33" s="73"/>
      <c r="BJB33" s="73"/>
      <c r="BJE33" s="73"/>
      <c r="BJH33" s="73"/>
      <c r="BJK33" s="73"/>
      <c r="BJQ33" s="73"/>
      <c r="BJZ33" s="73"/>
      <c r="BKB33" s="73"/>
      <c r="BKC33" s="73"/>
      <c r="BKE33" s="73"/>
      <c r="BKH33" s="73"/>
      <c r="BKK33" s="73"/>
      <c r="BKN33" s="73"/>
      <c r="BKV33" s="73"/>
      <c r="BKX33" s="73"/>
      <c r="BLA33" s="73"/>
      <c r="BLD33" s="73"/>
      <c r="BLM33" s="73"/>
      <c r="BLP33" s="73"/>
      <c r="BLU33" s="73"/>
      <c r="BMQ33" s="73"/>
      <c r="BMR33" s="73"/>
      <c r="BMS33" s="73"/>
      <c r="BMT33" s="73"/>
      <c r="BMU33" s="73"/>
      <c r="BMV33" s="73"/>
      <c r="BNN33" s="73"/>
      <c r="BNO33" s="73"/>
      <c r="BNR33" s="73"/>
      <c r="BNU33" s="73"/>
      <c r="BNW33" s="73"/>
      <c r="BNY33" s="73"/>
      <c r="BOB33" s="73"/>
      <c r="BOE33" s="73"/>
      <c r="BOH33" s="73"/>
      <c r="BOK33" s="73"/>
      <c r="BON33" s="73"/>
      <c r="BOQ33" s="73"/>
      <c r="BOT33" s="73"/>
      <c r="BOW33" s="73"/>
      <c r="BOY33" s="73"/>
      <c r="BPL33" s="73"/>
      <c r="BPM33" s="73"/>
      <c r="BPN33" s="73"/>
      <c r="BPO33" s="73"/>
      <c r="BPP33" s="73"/>
      <c r="BPQ33" s="73"/>
      <c r="BPR33" s="73"/>
      <c r="BPS33" s="73"/>
      <c r="BPT33" s="73"/>
      <c r="BPU33" s="73"/>
      <c r="BPV33" s="73"/>
      <c r="BPW33" s="73"/>
      <c r="BPX33" s="73"/>
      <c r="BPY33" s="73"/>
      <c r="BPZ33" s="73"/>
      <c r="BQA33" s="73"/>
      <c r="BQB33" s="73"/>
      <c r="BQC33" s="73"/>
      <c r="BQD33" s="73"/>
      <c r="BQE33" s="73"/>
      <c r="BQF33" s="73"/>
      <c r="BQG33" s="73"/>
      <c r="BQH33" s="73"/>
      <c r="BQI33" s="73"/>
      <c r="BQJ33" s="73"/>
      <c r="BQK33" s="73"/>
      <c r="BQM33" s="73"/>
      <c r="BQN33" s="73"/>
      <c r="BQO33" s="73"/>
      <c r="BQP33" s="73"/>
      <c r="BQQ33" s="73"/>
      <c r="BQR33" s="73"/>
      <c r="BQS33" s="73"/>
      <c r="BQT33" s="73"/>
      <c r="BQU33" s="73"/>
      <c r="BQV33" s="73"/>
      <c r="BQW33" s="73"/>
      <c r="BQX33" s="73"/>
      <c r="BQY33" s="73"/>
      <c r="BRB33" s="73"/>
      <c r="BRE33" s="73"/>
      <c r="BRH33" s="73"/>
      <c r="BRK33" s="73"/>
      <c r="BRN33" s="73"/>
      <c r="BRZ33" s="73"/>
      <c r="BSC33" s="73"/>
      <c r="BSF33" s="73"/>
      <c r="BSI33" s="73"/>
      <c r="BSR33" s="73"/>
      <c r="BSX33" s="73"/>
      <c r="BTA33" s="73"/>
      <c r="BTD33" s="73"/>
      <c r="BTG33" s="73"/>
      <c r="BTM33" s="73"/>
      <c r="BTV33" s="73"/>
      <c r="BTX33" s="73"/>
      <c r="BTY33" s="73"/>
      <c r="BUA33" s="73"/>
      <c r="BUD33" s="73"/>
      <c r="BUG33" s="73"/>
      <c r="BUJ33" s="73"/>
      <c r="BUR33" s="73"/>
      <c r="BUT33" s="73"/>
      <c r="BUW33" s="73"/>
      <c r="BUZ33" s="73"/>
      <c r="BVI33" s="73"/>
      <c r="BVL33" s="73"/>
      <c r="BVQ33" s="73"/>
      <c r="BWM33" s="73"/>
      <c r="BWN33" s="73"/>
      <c r="BWO33" s="73"/>
      <c r="BWP33" s="73"/>
      <c r="BWQ33" s="73"/>
      <c r="BWR33" s="73"/>
      <c r="BXJ33" s="73"/>
      <c r="BXK33" s="73"/>
      <c r="BXN33" s="73"/>
      <c r="BXQ33" s="73"/>
      <c r="BXS33" s="73"/>
      <c r="BXU33" s="73"/>
      <c r="BXX33" s="73"/>
      <c r="BYA33" s="73"/>
      <c r="BYD33" s="73"/>
      <c r="BYG33" s="73"/>
      <c r="BYJ33" s="73"/>
      <c r="BYM33" s="73"/>
      <c r="BYP33" s="73"/>
      <c r="BYS33" s="73"/>
      <c r="BYU33" s="73"/>
      <c r="BZH33" s="73"/>
      <c r="BZI33" s="73"/>
      <c r="BZJ33" s="73"/>
      <c r="BZK33" s="73"/>
      <c r="BZL33" s="73"/>
      <c r="BZM33" s="73"/>
      <c r="BZN33" s="73"/>
      <c r="BZO33" s="73"/>
      <c r="BZP33" s="73"/>
      <c r="BZQ33" s="73"/>
      <c r="BZR33" s="73"/>
      <c r="BZS33" s="73"/>
      <c r="BZT33" s="73"/>
      <c r="BZU33" s="73"/>
      <c r="BZV33" s="73"/>
      <c r="BZW33" s="73"/>
      <c r="BZX33" s="73"/>
      <c r="BZY33" s="73"/>
      <c r="BZZ33" s="73"/>
      <c r="CAA33" s="73"/>
      <c r="CAB33" s="73"/>
      <c r="CAC33" s="73"/>
      <c r="CAD33" s="73"/>
      <c r="CAE33" s="73"/>
      <c r="CAF33" s="73"/>
      <c r="CAG33" s="73"/>
      <c r="CAI33" s="73"/>
      <c r="CAJ33" s="73"/>
      <c r="CAK33" s="73"/>
      <c r="CAL33" s="73"/>
      <c r="CAM33" s="73"/>
      <c r="CAN33" s="73"/>
      <c r="CAO33" s="73"/>
      <c r="CAP33" s="73"/>
      <c r="CAQ33" s="73"/>
      <c r="CAR33" s="73"/>
      <c r="CAS33" s="73"/>
      <c r="CAT33" s="73"/>
      <c r="CAU33" s="73"/>
      <c r="CAX33" s="73"/>
      <c r="CBA33" s="73"/>
      <c r="CBD33" s="73"/>
      <c r="CBG33" s="73"/>
      <c r="CBJ33" s="73"/>
      <c r="CBV33" s="73"/>
      <c r="CBY33" s="73"/>
      <c r="CCB33" s="73"/>
      <c r="CCE33" s="73"/>
      <c r="CCN33" s="73"/>
      <c r="CCT33" s="73"/>
      <c r="CCW33" s="73"/>
      <c r="CCZ33" s="73"/>
      <c r="CDC33" s="73"/>
      <c r="CDI33" s="73"/>
      <c r="CDR33" s="73"/>
      <c r="CDT33" s="73"/>
      <c r="CDU33" s="73"/>
      <c r="CDW33" s="73"/>
      <c r="CDZ33" s="73"/>
      <c r="CEC33" s="73"/>
      <c r="CEF33" s="73"/>
      <c r="CEN33" s="73"/>
      <c r="CEP33" s="73"/>
      <c r="CES33" s="73"/>
      <c r="CEV33" s="73"/>
      <c r="CFE33" s="73"/>
      <c r="CFH33" s="73"/>
      <c r="CFM33" s="73"/>
      <c r="CGI33" s="73"/>
      <c r="CGJ33" s="73"/>
      <c r="CGK33" s="73"/>
      <c r="CGL33" s="73"/>
      <c r="CGM33" s="73"/>
      <c r="CGN33" s="73"/>
      <c r="CHF33" s="73"/>
      <c r="CHG33" s="73"/>
      <c r="CHJ33" s="73"/>
      <c r="CHM33" s="73"/>
      <c r="CHO33" s="73"/>
      <c r="CHQ33" s="73"/>
      <c r="CHT33" s="73"/>
      <c r="CHW33" s="73"/>
      <c r="CHZ33" s="73"/>
      <c r="CIC33" s="73"/>
      <c r="CIF33" s="73"/>
      <c r="CII33" s="73"/>
      <c r="CIL33" s="73"/>
      <c r="CIO33" s="73"/>
      <c r="CIQ33" s="73"/>
      <c r="CJD33" s="73"/>
      <c r="CJE33" s="73"/>
      <c r="CJF33" s="73"/>
      <c r="CJG33" s="73"/>
      <c r="CJH33" s="73"/>
      <c r="CJI33" s="73"/>
      <c r="CJJ33" s="73"/>
      <c r="CJK33" s="73"/>
      <c r="CJL33" s="73"/>
      <c r="CJM33" s="73"/>
      <c r="CJN33" s="73"/>
      <c r="CJO33" s="73"/>
      <c r="CJP33" s="73"/>
      <c r="CJQ33" s="73"/>
      <c r="CJR33" s="73"/>
      <c r="CJS33" s="73"/>
      <c r="CJT33" s="73"/>
      <c r="CJU33" s="73"/>
      <c r="CJV33" s="73"/>
      <c r="CJW33" s="73"/>
      <c r="CJX33" s="73"/>
      <c r="CJY33" s="73"/>
      <c r="CJZ33" s="73"/>
      <c r="CKA33" s="73"/>
      <c r="CKB33" s="73"/>
      <c r="CKC33" s="73"/>
      <c r="CKE33" s="73"/>
      <c r="CKF33" s="73"/>
      <c r="CKG33" s="73"/>
      <c r="CKH33" s="73"/>
      <c r="CKI33" s="73"/>
      <c r="CKJ33" s="73"/>
      <c r="CKK33" s="73"/>
      <c r="CKL33" s="73"/>
      <c r="CKM33" s="73"/>
      <c r="CKN33" s="73"/>
      <c r="CKO33" s="73"/>
      <c r="CKP33" s="73"/>
      <c r="CKQ33" s="73"/>
      <c r="CKT33" s="73"/>
      <c r="CKW33" s="73"/>
      <c r="CKZ33" s="73"/>
      <c r="CLC33" s="73"/>
      <c r="CLF33" s="73"/>
      <c r="CLR33" s="73"/>
      <c r="CLU33" s="73"/>
      <c r="CLX33" s="73"/>
      <c r="CMA33" s="73"/>
      <c r="CMJ33" s="73"/>
      <c r="CMP33" s="73"/>
      <c r="CMS33" s="73"/>
      <c r="CMV33" s="73"/>
      <c r="CMY33" s="73"/>
      <c r="CNE33" s="73"/>
      <c r="CNN33" s="73"/>
      <c r="CNP33" s="73"/>
      <c r="CNQ33" s="73"/>
      <c r="CNS33" s="73"/>
      <c r="CNV33" s="73"/>
      <c r="CNY33" s="73"/>
      <c r="COB33" s="73"/>
      <c r="COJ33" s="73"/>
      <c r="COL33" s="73"/>
      <c r="COO33" s="73"/>
      <c r="COR33" s="73"/>
      <c r="CPA33" s="73"/>
      <c r="CPD33" s="73"/>
      <c r="CPI33" s="73"/>
      <c r="CQE33" s="73"/>
      <c r="CQF33" s="73"/>
      <c r="CQG33" s="73"/>
      <c r="CQH33" s="73"/>
      <c r="CQI33" s="73"/>
      <c r="CQJ33" s="73"/>
      <c r="CRB33" s="73"/>
      <c r="CRC33" s="73"/>
      <c r="CRF33" s="73"/>
      <c r="CRI33" s="73"/>
      <c r="CRK33" s="73"/>
      <c r="CRM33" s="73"/>
      <c r="CRP33" s="73"/>
      <c r="CRS33" s="73"/>
      <c r="CRV33" s="73"/>
      <c r="CRY33" s="73"/>
      <c r="CSB33" s="73"/>
      <c r="CSE33" s="73"/>
      <c r="CSH33" s="73"/>
      <c r="CSK33" s="73"/>
      <c r="CSM33" s="73"/>
      <c r="CSZ33" s="73"/>
      <c r="CTA33" s="73"/>
      <c r="CTB33" s="73"/>
      <c r="CTC33" s="73"/>
      <c r="CTD33" s="73"/>
      <c r="CTE33" s="73"/>
      <c r="CTF33" s="73"/>
      <c r="CTG33" s="73"/>
      <c r="CTH33" s="73"/>
      <c r="CTI33" s="73"/>
      <c r="CTJ33" s="73"/>
      <c r="CTK33" s="73"/>
      <c r="CTL33" s="73"/>
      <c r="CTM33" s="73"/>
      <c r="CTN33" s="73"/>
      <c r="CTO33" s="73"/>
      <c r="CTP33" s="73"/>
      <c r="CTQ33" s="73"/>
      <c r="CTR33" s="73"/>
      <c r="CTS33" s="73"/>
      <c r="CTT33" s="73"/>
      <c r="CTU33" s="73"/>
      <c r="CTV33" s="73"/>
      <c r="CTW33" s="73"/>
      <c r="CTX33" s="73"/>
      <c r="CTY33" s="73"/>
      <c r="CUA33" s="73"/>
      <c r="CUB33" s="73"/>
      <c r="CUC33" s="73"/>
      <c r="CUD33" s="73"/>
      <c r="CUE33" s="73"/>
      <c r="CUF33" s="73"/>
      <c r="CUG33" s="73"/>
      <c r="CUH33" s="73"/>
      <c r="CUI33" s="73"/>
      <c r="CUJ33" s="73"/>
      <c r="CUK33" s="73"/>
      <c r="CUL33" s="73"/>
      <c r="CUM33" s="73"/>
      <c r="CUP33" s="73"/>
      <c r="CUS33" s="73"/>
      <c r="CUV33" s="73"/>
      <c r="CUY33" s="73"/>
      <c r="CVB33" s="73"/>
      <c r="CVN33" s="73"/>
      <c r="CVQ33" s="73"/>
      <c r="CVT33" s="73"/>
      <c r="CVW33" s="73"/>
      <c r="CWF33" s="73"/>
      <c r="CWL33" s="73"/>
      <c r="CWO33" s="73"/>
      <c r="CWR33" s="73"/>
      <c r="CWU33" s="73"/>
      <c r="CXA33" s="73"/>
      <c r="CXJ33" s="73"/>
      <c r="CXL33" s="73"/>
      <c r="CXM33" s="73"/>
      <c r="CXO33" s="73"/>
      <c r="CXR33" s="73"/>
      <c r="CXU33" s="73"/>
      <c r="CXX33" s="73"/>
      <c r="CYF33" s="73"/>
      <c r="CYH33" s="73"/>
      <c r="CYK33" s="73"/>
      <c r="CYN33" s="73"/>
      <c r="CYW33" s="73"/>
      <c r="CYZ33" s="73"/>
      <c r="CZE33" s="73"/>
      <c r="DAA33" s="73"/>
      <c r="DAB33" s="73"/>
      <c r="DAC33" s="73"/>
      <c r="DAD33" s="73"/>
      <c r="DAE33" s="73"/>
      <c r="DAF33" s="73"/>
      <c r="DAX33" s="73"/>
      <c r="DAY33" s="73"/>
      <c r="DBB33" s="73"/>
      <c r="DBE33" s="73"/>
      <c r="DBG33" s="73"/>
      <c r="DBI33" s="73"/>
      <c r="DBL33" s="73"/>
      <c r="DBO33" s="73"/>
      <c r="DBR33" s="73"/>
      <c r="DBU33" s="73"/>
      <c r="DBX33" s="73"/>
      <c r="DCA33" s="73"/>
      <c r="DCD33" s="73"/>
      <c r="DCG33" s="73"/>
      <c r="DCI33" s="73"/>
      <c r="DCV33" s="73"/>
      <c r="DCW33" s="73"/>
      <c r="DCX33" s="73"/>
      <c r="DCY33" s="73"/>
      <c r="DCZ33" s="73"/>
      <c r="DDA33" s="73"/>
      <c r="DDB33" s="73"/>
      <c r="DDC33" s="73"/>
      <c r="DDD33" s="73"/>
      <c r="DDE33" s="73"/>
      <c r="DDF33" s="73"/>
      <c r="DDG33" s="73"/>
      <c r="DDH33" s="73"/>
      <c r="DDI33" s="73"/>
      <c r="DDJ33" s="73"/>
      <c r="DDK33" s="73"/>
      <c r="DDL33" s="73"/>
      <c r="DDM33" s="73"/>
      <c r="DDN33" s="73"/>
      <c r="DDO33" s="73"/>
      <c r="DDP33" s="73"/>
      <c r="DDQ33" s="73"/>
      <c r="DDR33" s="73"/>
      <c r="DDS33" s="73"/>
      <c r="DDT33" s="73"/>
      <c r="DDU33" s="73"/>
      <c r="DDW33" s="73"/>
      <c r="DDX33" s="73"/>
      <c r="DDY33" s="73"/>
      <c r="DDZ33" s="73"/>
      <c r="DEA33" s="73"/>
      <c r="DEB33" s="73"/>
      <c r="DEC33" s="73"/>
      <c r="DED33" s="73"/>
      <c r="DEE33" s="73"/>
      <c r="DEF33" s="73"/>
      <c r="DEG33" s="73"/>
      <c r="DEH33" s="73"/>
      <c r="DEI33" s="73"/>
      <c r="DEL33" s="73"/>
      <c r="DEO33" s="73"/>
      <c r="DER33" s="73"/>
      <c r="DEU33" s="73"/>
      <c r="DEX33" s="73"/>
      <c r="DFJ33" s="73"/>
      <c r="DFM33" s="73"/>
      <c r="DFP33" s="73"/>
      <c r="DFS33" s="73"/>
      <c r="DGB33" s="73"/>
      <c r="DGH33" s="73"/>
      <c r="DGK33" s="73"/>
      <c r="DGN33" s="73"/>
      <c r="DGQ33" s="73"/>
      <c r="DGW33" s="73"/>
      <c r="DHF33" s="73"/>
      <c r="DHH33" s="73"/>
      <c r="DHI33" s="73"/>
      <c r="DHK33" s="73"/>
      <c r="DHN33" s="73"/>
      <c r="DHQ33" s="73"/>
      <c r="DHT33" s="73"/>
      <c r="DIB33" s="73"/>
      <c r="DID33" s="73"/>
      <c r="DIG33" s="73"/>
      <c r="DIJ33" s="73"/>
      <c r="DIS33" s="73"/>
      <c r="DIV33" s="73"/>
      <c r="DJA33" s="73"/>
      <c r="DJW33" s="73"/>
      <c r="DJX33" s="73"/>
      <c r="DJY33" s="73"/>
      <c r="DJZ33" s="73"/>
      <c r="DKA33" s="73"/>
      <c r="DKB33" s="73"/>
      <c r="DKT33" s="73"/>
      <c r="DKU33" s="73"/>
      <c r="DKX33" s="73"/>
      <c r="DLA33" s="73"/>
      <c r="DLC33" s="73"/>
      <c r="DLE33" s="73"/>
      <c r="DLH33" s="73"/>
      <c r="DLK33" s="73"/>
      <c r="DLN33" s="73"/>
      <c r="DLQ33" s="73"/>
      <c r="DLT33" s="73"/>
      <c r="DLW33" s="73"/>
      <c r="DLZ33" s="73"/>
      <c r="DMC33" s="73"/>
      <c r="DME33" s="73"/>
      <c r="DMR33" s="73"/>
      <c r="DMS33" s="73"/>
      <c r="DMT33" s="73"/>
      <c r="DMU33" s="73"/>
      <c r="DMV33" s="73"/>
      <c r="DMW33" s="73"/>
      <c r="DMX33" s="73"/>
      <c r="DMY33" s="73"/>
      <c r="DMZ33" s="73"/>
      <c r="DNA33" s="73"/>
      <c r="DNB33" s="73"/>
      <c r="DNC33" s="73"/>
      <c r="DND33" s="73"/>
      <c r="DNE33" s="73"/>
      <c r="DNF33" s="73"/>
      <c r="DNG33" s="73"/>
      <c r="DNH33" s="73"/>
      <c r="DNI33" s="73"/>
      <c r="DNJ33" s="73"/>
      <c r="DNK33" s="73"/>
      <c r="DNL33" s="73"/>
      <c r="DNM33" s="73"/>
      <c r="DNN33" s="73"/>
      <c r="DNO33" s="73"/>
      <c r="DNP33" s="73"/>
      <c r="DNQ33" s="73"/>
      <c r="DNS33" s="73"/>
      <c r="DNT33" s="73"/>
      <c r="DNU33" s="73"/>
      <c r="DNV33" s="73"/>
      <c r="DNW33" s="73"/>
      <c r="DNX33" s="73"/>
      <c r="DNY33" s="73"/>
      <c r="DNZ33" s="73"/>
      <c r="DOA33" s="73"/>
      <c r="DOB33" s="73"/>
      <c r="DOC33" s="73"/>
      <c r="DOD33" s="73"/>
      <c r="DOE33" s="73"/>
      <c r="DOH33" s="73"/>
      <c r="DOK33" s="73"/>
      <c r="DON33" s="73"/>
      <c r="DOQ33" s="73"/>
      <c r="DOT33" s="73"/>
      <c r="DPF33" s="73"/>
      <c r="DPI33" s="73"/>
      <c r="DPL33" s="73"/>
      <c r="DPO33" s="73"/>
      <c r="DPX33" s="73"/>
      <c r="DQD33" s="73"/>
      <c r="DQG33" s="73"/>
      <c r="DQJ33" s="73"/>
      <c r="DQM33" s="73"/>
      <c r="DQS33" s="73"/>
      <c r="DRB33" s="73"/>
      <c r="DRD33" s="73"/>
      <c r="DRE33" s="73"/>
      <c r="DRG33" s="73"/>
      <c r="DRJ33" s="73"/>
      <c r="DRM33" s="73"/>
      <c r="DRP33" s="73"/>
      <c r="DRX33" s="73"/>
      <c r="DRZ33" s="73"/>
      <c r="DSC33" s="73"/>
      <c r="DSF33" s="73"/>
      <c r="DSO33" s="73"/>
      <c r="DSR33" s="73"/>
      <c r="DSW33" s="73"/>
      <c r="DTS33" s="73"/>
      <c r="DTT33" s="73"/>
      <c r="DTU33" s="73"/>
      <c r="DTV33" s="73"/>
      <c r="DTW33" s="73"/>
      <c r="DTX33" s="73"/>
      <c r="DUP33" s="73"/>
      <c r="DUQ33" s="73"/>
      <c r="DUT33" s="73"/>
      <c r="DUW33" s="73"/>
      <c r="DUY33" s="73"/>
      <c r="DVA33" s="73"/>
      <c r="DVD33" s="73"/>
      <c r="DVG33" s="73"/>
      <c r="DVJ33" s="73"/>
      <c r="DVM33" s="73"/>
      <c r="DVP33" s="73"/>
      <c r="DVS33" s="73"/>
      <c r="DVV33" s="73"/>
      <c r="DVY33" s="73"/>
      <c r="DWA33" s="73"/>
      <c r="DWN33" s="73"/>
      <c r="DWO33" s="73"/>
      <c r="DWP33" s="73"/>
      <c r="DWQ33" s="73"/>
      <c r="DWR33" s="73"/>
      <c r="DWS33" s="73"/>
      <c r="DWT33" s="73"/>
      <c r="DWU33" s="73"/>
      <c r="DWV33" s="73"/>
      <c r="DWW33" s="73"/>
      <c r="DWX33" s="73"/>
      <c r="DWY33" s="73"/>
      <c r="DWZ33" s="73"/>
      <c r="DXA33" s="73"/>
      <c r="DXB33" s="73"/>
      <c r="DXC33" s="73"/>
      <c r="DXD33" s="73"/>
      <c r="DXE33" s="73"/>
      <c r="DXF33" s="73"/>
      <c r="DXG33" s="73"/>
      <c r="DXH33" s="73"/>
      <c r="DXI33" s="73"/>
      <c r="DXJ33" s="73"/>
      <c r="DXK33" s="73"/>
      <c r="DXL33" s="73"/>
      <c r="DXM33" s="73"/>
      <c r="DXO33" s="73"/>
      <c r="DXP33" s="73"/>
      <c r="DXQ33" s="73"/>
      <c r="DXR33" s="73"/>
      <c r="DXS33" s="73"/>
      <c r="DXT33" s="73"/>
      <c r="DXU33" s="73"/>
      <c r="DXV33" s="73"/>
      <c r="DXW33" s="73"/>
      <c r="DXX33" s="73"/>
      <c r="DXY33" s="73"/>
      <c r="DXZ33" s="73"/>
      <c r="DYA33" s="73"/>
      <c r="DYD33" s="73"/>
      <c r="DYG33" s="73"/>
      <c r="DYJ33" s="73"/>
      <c r="DYM33" s="73"/>
      <c r="DYP33" s="73"/>
      <c r="DZB33" s="73"/>
      <c r="DZE33" s="73"/>
      <c r="DZH33" s="73"/>
      <c r="DZK33" s="73"/>
      <c r="DZT33" s="73"/>
      <c r="DZZ33" s="73"/>
      <c r="EAC33" s="73"/>
      <c r="EAF33" s="73"/>
      <c r="EAI33" s="73"/>
      <c r="EAO33" s="73"/>
      <c r="EAX33" s="73"/>
      <c r="EAZ33" s="73"/>
      <c r="EBA33" s="73"/>
      <c r="EBC33" s="73"/>
      <c r="EBF33" s="73"/>
      <c r="EBI33" s="73"/>
      <c r="EBL33" s="73"/>
      <c r="EBT33" s="73"/>
      <c r="EBV33" s="73"/>
      <c r="EBY33" s="73"/>
      <c r="ECB33" s="73"/>
      <c r="ECK33" s="73"/>
      <c r="ECN33" s="73"/>
      <c r="ECS33" s="73"/>
      <c r="EDO33" s="73"/>
      <c r="EDP33" s="73"/>
      <c r="EDQ33" s="73"/>
      <c r="EDR33" s="73"/>
      <c r="EDS33" s="73"/>
      <c r="EDT33" s="73"/>
      <c r="EEL33" s="73"/>
      <c r="EEM33" s="73"/>
      <c r="EEP33" s="73"/>
      <c r="EES33" s="73"/>
      <c r="EEU33" s="73"/>
      <c r="EEW33" s="73"/>
      <c r="EEZ33" s="73"/>
      <c r="EFC33" s="73"/>
      <c r="EFF33" s="73"/>
      <c r="EFI33" s="73"/>
      <c r="EFL33" s="73"/>
      <c r="EFO33" s="73"/>
      <c r="EFR33" s="73"/>
      <c r="EFU33" s="73"/>
      <c r="EFW33" s="73"/>
      <c r="EGJ33" s="73"/>
      <c r="EGK33" s="73"/>
      <c r="EGL33" s="73"/>
      <c r="EGM33" s="73"/>
      <c r="EGN33" s="73"/>
      <c r="EGO33" s="73"/>
      <c r="EGP33" s="73"/>
      <c r="EGQ33" s="73"/>
      <c r="EGR33" s="73"/>
      <c r="EGS33" s="73"/>
      <c r="EGT33" s="73"/>
      <c r="EGU33" s="73"/>
      <c r="EGV33" s="73"/>
      <c r="EGW33" s="73"/>
      <c r="EGX33" s="73"/>
      <c r="EGY33" s="73"/>
      <c r="EGZ33" s="73"/>
      <c r="EHA33" s="73"/>
      <c r="EHB33" s="73"/>
      <c r="EHC33" s="73"/>
      <c r="EHD33" s="73"/>
      <c r="EHE33" s="73"/>
      <c r="EHF33" s="73"/>
      <c r="EHG33" s="73"/>
      <c r="EHH33" s="73"/>
      <c r="EHI33" s="73"/>
      <c r="EHK33" s="73"/>
      <c r="EHL33" s="73"/>
      <c r="EHM33" s="73"/>
      <c r="EHN33" s="73"/>
      <c r="EHO33" s="73"/>
      <c r="EHP33" s="73"/>
      <c r="EHQ33" s="73"/>
      <c r="EHR33" s="73"/>
      <c r="EHS33" s="73"/>
      <c r="EHT33" s="73"/>
      <c r="EHU33" s="73"/>
      <c r="EHV33" s="73"/>
      <c r="EHW33" s="73"/>
      <c r="EHZ33" s="73"/>
      <c r="EIC33" s="73"/>
      <c r="EIF33" s="73"/>
      <c r="EII33" s="73"/>
      <c r="EIL33" s="73"/>
      <c r="EIX33" s="73"/>
      <c r="EJA33" s="73"/>
      <c r="EJD33" s="73"/>
      <c r="EJG33" s="73"/>
      <c r="EJP33" s="73"/>
      <c r="EJV33" s="73"/>
      <c r="EJY33" s="73"/>
      <c r="EKB33" s="73"/>
      <c r="EKE33" s="73"/>
      <c r="EKK33" s="73"/>
      <c r="EKT33" s="73"/>
      <c r="EKV33" s="73"/>
      <c r="EKW33" s="73"/>
      <c r="EKY33" s="73"/>
      <c r="ELB33" s="73"/>
      <c r="ELE33" s="73"/>
      <c r="ELH33" s="73"/>
      <c r="ELP33" s="73"/>
      <c r="ELR33" s="73"/>
      <c r="ELU33" s="73"/>
      <c r="ELX33" s="73"/>
      <c r="EMG33" s="73"/>
      <c r="EMJ33" s="73"/>
      <c r="EMO33" s="73"/>
      <c r="ENK33" s="73"/>
      <c r="ENL33" s="73"/>
      <c r="ENM33" s="73"/>
      <c r="ENN33" s="73"/>
      <c r="ENO33" s="73"/>
      <c r="ENP33" s="73"/>
      <c r="EOH33" s="73"/>
      <c r="EOI33" s="73"/>
      <c r="EOL33" s="73"/>
      <c r="EOO33" s="73"/>
      <c r="EOQ33" s="73"/>
      <c r="EOS33" s="73"/>
      <c r="EOV33" s="73"/>
      <c r="EOY33" s="73"/>
      <c r="EPB33" s="73"/>
      <c r="EPE33" s="73"/>
      <c r="EPH33" s="73"/>
      <c r="EPK33" s="73"/>
      <c r="EPN33" s="73"/>
      <c r="EPQ33" s="73"/>
      <c r="EPS33" s="73"/>
      <c r="EQF33" s="73"/>
      <c r="EQG33" s="73"/>
      <c r="EQH33" s="73"/>
      <c r="EQI33" s="73"/>
      <c r="EQJ33" s="73"/>
      <c r="EQK33" s="73"/>
      <c r="EQL33" s="73"/>
      <c r="EQM33" s="73"/>
      <c r="EQN33" s="73"/>
      <c r="EQO33" s="73"/>
      <c r="EQP33" s="73"/>
      <c r="EQQ33" s="73"/>
      <c r="EQR33" s="73"/>
      <c r="EQS33" s="73"/>
      <c r="EQT33" s="73"/>
      <c r="EQU33" s="73"/>
      <c r="EQV33" s="73"/>
      <c r="EQW33" s="73"/>
      <c r="EQX33" s="73"/>
      <c r="EQY33" s="73"/>
      <c r="EQZ33" s="73"/>
      <c r="ERA33" s="73"/>
      <c r="ERB33" s="73"/>
      <c r="ERC33" s="73"/>
      <c r="ERD33" s="73"/>
      <c r="ERE33" s="73"/>
      <c r="ERG33" s="73"/>
      <c r="ERH33" s="73"/>
      <c r="ERI33" s="73"/>
      <c r="ERJ33" s="73"/>
      <c r="ERK33" s="73"/>
      <c r="ERL33" s="73"/>
      <c r="ERM33" s="73"/>
      <c r="ERN33" s="73"/>
      <c r="ERO33" s="73"/>
      <c r="ERP33" s="73"/>
      <c r="ERQ33" s="73"/>
      <c r="ERR33" s="73"/>
      <c r="ERS33" s="73"/>
      <c r="ERV33" s="73"/>
      <c r="ERY33" s="73"/>
      <c r="ESB33" s="73"/>
      <c r="ESE33" s="73"/>
      <c r="ESH33" s="73"/>
      <c r="EST33" s="73"/>
      <c r="ESW33" s="73"/>
      <c r="ESZ33" s="73"/>
      <c r="ETC33" s="73"/>
      <c r="ETL33" s="73"/>
      <c r="ETR33" s="73"/>
      <c r="ETU33" s="73"/>
      <c r="ETX33" s="73"/>
      <c r="EUA33" s="73"/>
      <c r="EUG33" s="73"/>
      <c r="EUP33" s="73"/>
      <c r="EUR33" s="73"/>
      <c r="EUS33" s="73"/>
      <c r="EUU33" s="73"/>
      <c r="EUX33" s="73"/>
      <c r="EVA33" s="73"/>
      <c r="EVD33" s="73"/>
      <c r="EVL33" s="73"/>
      <c r="EVN33" s="73"/>
      <c r="EVQ33" s="73"/>
      <c r="EVT33" s="73"/>
      <c r="EWC33" s="73"/>
      <c r="EWF33" s="73"/>
      <c r="EWK33" s="73"/>
      <c r="EXG33" s="73"/>
      <c r="EXH33" s="73"/>
      <c r="EXI33" s="73"/>
      <c r="EXJ33" s="73"/>
      <c r="EXK33" s="73"/>
      <c r="EXL33" s="73"/>
      <c r="EYD33" s="73"/>
      <c r="EYE33" s="73"/>
      <c r="EYH33" s="73"/>
      <c r="EYK33" s="73"/>
      <c r="EYM33" s="73"/>
      <c r="EYO33" s="73"/>
      <c r="EYR33" s="73"/>
      <c r="EYU33" s="73"/>
      <c r="EYX33" s="73"/>
      <c r="EZA33" s="73"/>
      <c r="EZD33" s="73"/>
      <c r="EZG33" s="73"/>
      <c r="EZJ33" s="73"/>
      <c r="EZM33" s="73"/>
      <c r="EZO33" s="73"/>
      <c r="FAB33" s="73"/>
      <c r="FAC33" s="73"/>
      <c r="FAD33" s="73"/>
      <c r="FAE33" s="73"/>
      <c r="FAF33" s="73"/>
      <c r="FAG33" s="73"/>
      <c r="FAH33" s="73"/>
      <c r="FAI33" s="73"/>
      <c r="FAJ33" s="73"/>
      <c r="FAK33" s="73"/>
      <c r="FAL33" s="73"/>
      <c r="FAM33" s="73"/>
      <c r="FAN33" s="73"/>
      <c r="FAO33" s="73"/>
      <c r="FAP33" s="73"/>
      <c r="FAQ33" s="73"/>
      <c r="FAR33" s="73"/>
      <c r="FAS33" s="73"/>
      <c r="FAT33" s="73"/>
      <c r="FAU33" s="73"/>
      <c r="FAV33" s="73"/>
      <c r="FAW33" s="73"/>
      <c r="FAX33" s="73"/>
      <c r="FAY33" s="73"/>
      <c r="FAZ33" s="73"/>
      <c r="FBA33" s="73"/>
      <c r="FBC33" s="73"/>
      <c r="FBD33" s="73"/>
      <c r="FBE33" s="73"/>
      <c r="FBF33" s="73"/>
      <c r="FBG33" s="73"/>
      <c r="FBH33" s="73"/>
      <c r="FBI33" s="73"/>
      <c r="FBJ33" s="73"/>
      <c r="FBK33" s="73"/>
      <c r="FBL33" s="73"/>
      <c r="FBM33" s="73"/>
      <c r="FBN33" s="73"/>
      <c r="FBO33" s="73"/>
      <c r="FBR33" s="73"/>
      <c r="FBU33" s="73"/>
      <c r="FBX33" s="73"/>
      <c r="FCA33" s="73"/>
      <c r="FCD33" s="73"/>
      <c r="FCP33" s="73"/>
      <c r="FCS33" s="73"/>
      <c r="FCV33" s="73"/>
      <c r="FCY33" s="73"/>
      <c r="FDH33" s="73"/>
      <c r="FDN33" s="73"/>
      <c r="FDQ33" s="73"/>
      <c r="FDT33" s="73"/>
      <c r="FDW33" s="73"/>
      <c r="FEC33" s="73"/>
      <c r="FEL33" s="73"/>
      <c r="FEN33" s="73"/>
      <c r="FEO33" s="73"/>
      <c r="FEQ33" s="73"/>
      <c r="FET33" s="73"/>
      <c r="FEW33" s="73"/>
      <c r="FEZ33" s="73"/>
      <c r="FFH33" s="73"/>
      <c r="FFJ33" s="73"/>
      <c r="FFM33" s="73"/>
      <c r="FFP33" s="73"/>
      <c r="FFY33" s="73"/>
      <c r="FGB33" s="73"/>
      <c r="FGG33" s="73"/>
      <c r="FHC33" s="73"/>
      <c r="FHD33" s="73"/>
      <c r="FHE33" s="73"/>
      <c r="FHF33" s="73"/>
      <c r="FHG33" s="73"/>
      <c r="FHH33" s="73"/>
      <c r="FHZ33" s="73"/>
      <c r="FIA33" s="73"/>
      <c r="FID33" s="73"/>
      <c r="FIG33" s="73"/>
      <c r="FII33" s="73"/>
      <c r="FIK33" s="73"/>
      <c r="FIN33" s="73"/>
      <c r="FIQ33" s="73"/>
      <c r="FIT33" s="73"/>
      <c r="FIW33" s="73"/>
      <c r="FIZ33" s="73"/>
      <c r="FJC33" s="73"/>
      <c r="FJF33" s="73"/>
      <c r="FJI33" s="73"/>
      <c r="FJK33" s="73"/>
      <c r="FJX33" s="73"/>
      <c r="FJY33" s="73"/>
      <c r="FJZ33" s="73"/>
      <c r="FKA33" s="73"/>
      <c r="FKB33" s="73"/>
      <c r="FKC33" s="73"/>
      <c r="FKD33" s="73"/>
      <c r="FKE33" s="73"/>
      <c r="FKF33" s="73"/>
      <c r="FKG33" s="73"/>
      <c r="FKH33" s="73"/>
      <c r="FKI33" s="73"/>
      <c r="FKJ33" s="73"/>
      <c r="FKK33" s="73"/>
      <c r="FKL33" s="73"/>
      <c r="FKM33" s="73"/>
      <c r="FKN33" s="73"/>
      <c r="FKO33" s="73"/>
      <c r="FKP33" s="73"/>
      <c r="FKQ33" s="73"/>
      <c r="FKR33" s="73"/>
      <c r="FKS33" s="73"/>
      <c r="FKT33" s="73"/>
      <c r="FKU33" s="73"/>
      <c r="FKV33" s="73"/>
      <c r="FKW33" s="73"/>
      <c r="FKY33" s="73"/>
      <c r="FKZ33" s="73"/>
      <c r="FLA33" s="73"/>
      <c r="FLB33" s="73"/>
      <c r="FLC33" s="73"/>
      <c r="FLD33" s="73"/>
      <c r="FLE33" s="73"/>
      <c r="FLF33" s="73"/>
      <c r="FLG33" s="73"/>
      <c r="FLH33" s="73"/>
      <c r="FLI33" s="73"/>
      <c r="FLJ33" s="73"/>
      <c r="FLK33" s="73"/>
      <c r="FLN33" s="73"/>
      <c r="FLQ33" s="73"/>
      <c r="FLT33" s="73"/>
      <c r="FLW33" s="73"/>
      <c r="FLZ33" s="73"/>
      <c r="FML33" s="73"/>
      <c r="FMO33" s="73"/>
      <c r="FMR33" s="73"/>
      <c r="FMU33" s="73"/>
      <c r="FND33" s="73"/>
      <c r="FNJ33" s="73"/>
      <c r="FNM33" s="73"/>
      <c r="FNP33" s="73"/>
      <c r="FNS33" s="73"/>
      <c r="FNY33" s="73"/>
      <c r="FOH33" s="73"/>
      <c r="FOJ33" s="73"/>
      <c r="FOK33" s="73"/>
      <c r="FOM33" s="73"/>
      <c r="FOP33" s="73"/>
      <c r="FOS33" s="73"/>
      <c r="FOV33" s="73"/>
      <c r="FPD33" s="73"/>
      <c r="FPF33" s="73"/>
      <c r="FPI33" s="73"/>
      <c r="FPL33" s="73"/>
      <c r="FPU33" s="73"/>
      <c r="FPX33" s="73"/>
      <c r="FQC33" s="73"/>
      <c r="FQY33" s="73"/>
      <c r="FQZ33" s="73"/>
      <c r="FRA33" s="73"/>
      <c r="FRB33" s="73"/>
      <c r="FRC33" s="73"/>
      <c r="FRD33" s="73"/>
      <c r="FRV33" s="73"/>
      <c r="FRW33" s="73"/>
      <c r="FRZ33" s="73"/>
      <c r="FSC33" s="73"/>
      <c r="FSE33" s="73"/>
      <c r="FSG33" s="73"/>
      <c r="FSJ33" s="73"/>
      <c r="FSM33" s="73"/>
      <c r="FSP33" s="73"/>
      <c r="FSS33" s="73"/>
      <c r="FSV33" s="73"/>
      <c r="FSY33" s="73"/>
      <c r="FTB33" s="73"/>
      <c r="FTE33" s="73"/>
      <c r="FTG33" s="73"/>
      <c r="FTT33" s="73"/>
      <c r="FTU33" s="73"/>
      <c r="FTV33" s="73"/>
      <c r="FTW33" s="73"/>
      <c r="FTX33" s="73"/>
      <c r="FTY33" s="73"/>
      <c r="FTZ33" s="73"/>
      <c r="FUA33" s="73"/>
      <c r="FUB33" s="73"/>
      <c r="FUC33" s="73"/>
      <c r="FUD33" s="73"/>
      <c r="FUE33" s="73"/>
      <c r="FUF33" s="73"/>
      <c r="FUG33" s="73"/>
      <c r="FUH33" s="73"/>
      <c r="FUI33" s="73"/>
      <c r="FUJ33" s="73"/>
      <c r="FUK33" s="73"/>
      <c r="FUL33" s="73"/>
      <c r="FUM33" s="73"/>
      <c r="FUN33" s="73"/>
      <c r="FUO33" s="73"/>
      <c r="FUP33" s="73"/>
      <c r="FUQ33" s="73"/>
      <c r="FUR33" s="73"/>
      <c r="FUS33" s="73"/>
      <c r="FUU33" s="73"/>
      <c r="FUV33" s="73"/>
      <c r="FUW33" s="73"/>
      <c r="FUX33" s="73"/>
      <c r="FUY33" s="73"/>
      <c r="FUZ33" s="73"/>
      <c r="FVA33" s="73"/>
      <c r="FVB33" s="73"/>
      <c r="FVC33" s="73"/>
      <c r="FVD33" s="73"/>
      <c r="FVE33" s="73"/>
      <c r="FVF33" s="73"/>
      <c r="FVG33" s="73"/>
      <c r="FVJ33" s="73"/>
      <c r="FVM33" s="73"/>
      <c r="FVP33" s="73"/>
      <c r="FVS33" s="73"/>
      <c r="FVV33" s="73"/>
      <c r="FWH33" s="73"/>
      <c r="FWK33" s="73"/>
      <c r="FWN33" s="73"/>
      <c r="FWQ33" s="73"/>
      <c r="FWZ33" s="73"/>
      <c r="FXF33" s="73"/>
      <c r="FXI33" s="73"/>
      <c r="FXL33" s="73"/>
      <c r="FXO33" s="73"/>
      <c r="FXU33" s="73"/>
      <c r="FYD33" s="73"/>
      <c r="FYF33" s="73"/>
      <c r="FYG33" s="73"/>
      <c r="FYI33" s="73"/>
      <c r="FYL33" s="73"/>
      <c r="FYO33" s="73"/>
      <c r="FYR33" s="73"/>
      <c r="FYZ33" s="73"/>
      <c r="FZB33" s="73"/>
      <c r="FZE33" s="73"/>
      <c r="FZH33" s="73"/>
      <c r="FZQ33" s="73"/>
      <c r="FZT33" s="73"/>
      <c r="FZY33" s="73"/>
      <c r="GAU33" s="73"/>
      <c r="GAV33" s="73"/>
      <c r="GAW33" s="73"/>
      <c r="GAX33" s="73"/>
      <c r="GAY33" s="73"/>
      <c r="GAZ33" s="73"/>
      <c r="GBR33" s="73"/>
      <c r="GBS33" s="73"/>
      <c r="GBV33" s="73"/>
      <c r="GBY33" s="73"/>
      <c r="GCA33" s="73"/>
      <c r="GCC33" s="73"/>
      <c r="GCF33" s="73"/>
      <c r="GCI33" s="73"/>
      <c r="GCL33" s="73"/>
      <c r="GCO33" s="73"/>
      <c r="GCR33" s="73"/>
      <c r="GCU33" s="73"/>
      <c r="GCX33" s="73"/>
      <c r="GDA33" s="73"/>
      <c r="GDC33" s="73"/>
      <c r="GDP33" s="73"/>
      <c r="GDQ33" s="73"/>
      <c r="GDR33" s="73"/>
      <c r="GDS33" s="73"/>
      <c r="GDT33" s="73"/>
      <c r="GDU33" s="73"/>
      <c r="GDV33" s="73"/>
      <c r="GDW33" s="73"/>
      <c r="GDX33" s="73"/>
      <c r="GDY33" s="73"/>
      <c r="GDZ33" s="73"/>
      <c r="GEA33" s="73"/>
      <c r="GEB33" s="73"/>
      <c r="GEC33" s="73"/>
      <c r="GED33" s="73"/>
      <c r="GEE33" s="73"/>
      <c r="GEF33" s="73"/>
      <c r="GEG33" s="73"/>
      <c r="GEH33" s="73"/>
      <c r="GEI33" s="73"/>
      <c r="GEJ33" s="73"/>
      <c r="GEK33" s="73"/>
      <c r="GEL33" s="73"/>
      <c r="GEM33" s="73"/>
      <c r="GEN33" s="73"/>
      <c r="GEO33" s="73"/>
      <c r="GEQ33" s="73"/>
      <c r="GER33" s="73"/>
      <c r="GES33" s="73"/>
      <c r="GET33" s="73"/>
      <c r="GEU33" s="73"/>
      <c r="GEV33" s="73"/>
      <c r="GEW33" s="73"/>
      <c r="GEX33" s="73"/>
      <c r="GEY33" s="73"/>
      <c r="GEZ33" s="73"/>
      <c r="GFA33" s="73"/>
      <c r="GFB33" s="73"/>
      <c r="GFC33" s="73"/>
      <c r="GFF33" s="73"/>
      <c r="GFI33" s="73"/>
      <c r="GFL33" s="73"/>
      <c r="GFO33" s="73"/>
      <c r="GFR33" s="73"/>
      <c r="GGD33" s="73"/>
      <c r="GGG33" s="73"/>
      <c r="GGJ33" s="73"/>
      <c r="GGM33" s="73"/>
      <c r="GGV33" s="73"/>
      <c r="GHB33" s="73"/>
      <c r="GHE33" s="73"/>
      <c r="GHH33" s="73"/>
      <c r="GHK33" s="73"/>
      <c r="GHQ33" s="73"/>
      <c r="GHZ33" s="73"/>
      <c r="GIB33" s="73"/>
      <c r="GIC33" s="73"/>
      <c r="GIE33" s="73"/>
      <c r="GIH33" s="73"/>
      <c r="GIK33" s="73"/>
      <c r="GIN33" s="73"/>
      <c r="GIV33" s="73"/>
      <c r="GIX33" s="73"/>
      <c r="GJA33" s="73"/>
      <c r="GJD33" s="73"/>
      <c r="GJM33" s="73"/>
      <c r="GJP33" s="73"/>
      <c r="GJU33" s="73"/>
      <c r="GKQ33" s="73"/>
      <c r="GKR33" s="73"/>
      <c r="GKS33" s="73"/>
      <c r="GKT33" s="73"/>
      <c r="GKU33" s="73"/>
      <c r="GKV33" s="73"/>
      <c r="GLN33" s="73"/>
      <c r="GLO33" s="73"/>
      <c r="GLR33" s="73"/>
      <c r="GLU33" s="73"/>
      <c r="GLW33" s="73"/>
      <c r="GLY33" s="73"/>
      <c r="GMB33" s="73"/>
      <c r="GME33" s="73"/>
      <c r="GMH33" s="73"/>
      <c r="GMK33" s="73"/>
      <c r="GMN33" s="73"/>
      <c r="GMQ33" s="73"/>
      <c r="GMT33" s="73"/>
      <c r="GMW33" s="73"/>
      <c r="GMY33" s="73"/>
      <c r="GNL33" s="73"/>
      <c r="GNM33" s="73"/>
      <c r="GNN33" s="73"/>
      <c r="GNO33" s="73"/>
      <c r="GNP33" s="73"/>
      <c r="GNQ33" s="73"/>
      <c r="GNR33" s="73"/>
      <c r="GNS33" s="73"/>
      <c r="GNT33" s="73"/>
      <c r="GNU33" s="73"/>
      <c r="GNV33" s="73"/>
      <c r="GNW33" s="73"/>
      <c r="GNX33" s="73"/>
      <c r="GNY33" s="73"/>
      <c r="GNZ33" s="73"/>
      <c r="GOA33" s="73"/>
      <c r="GOB33" s="73"/>
      <c r="GOC33" s="73"/>
      <c r="GOD33" s="73"/>
      <c r="GOE33" s="73"/>
      <c r="GOF33" s="73"/>
      <c r="GOG33" s="73"/>
      <c r="GOH33" s="73"/>
      <c r="GOI33" s="73"/>
      <c r="GOJ33" s="73"/>
      <c r="GOK33" s="73"/>
      <c r="GOM33" s="73"/>
      <c r="GON33" s="73"/>
      <c r="GOO33" s="73"/>
      <c r="GOP33" s="73"/>
      <c r="GOQ33" s="73"/>
      <c r="GOR33" s="73"/>
      <c r="GOS33" s="73"/>
      <c r="GOT33" s="73"/>
      <c r="GOU33" s="73"/>
      <c r="GOV33" s="73"/>
      <c r="GOW33" s="73"/>
      <c r="GOX33" s="73"/>
      <c r="GOY33" s="73"/>
      <c r="GPB33" s="73"/>
      <c r="GPE33" s="73"/>
      <c r="GPH33" s="73"/>
      <c r="GPK33" s="73"/>
      <c r="GPN33" s="73"/>
      <c r="GPZ33" s="73"/>
      <c r="GQC33" s="73"/>
      <c r="GQF33" s="73"/>
      <c r="GQI33" s="73"/>
      <c r="GQR33" s="73"/>
      <c r="GQX33" s="73"/>
      <c r="GRA33" s="73"/>
      <c r="GRD33" s="73"/>
      <c r="GRG33" s="73"/>
      <c r="GRM33" s="73"/>
      <c r="GRV33" s="73"/>
      <c r="GRX33" s="73"/>
      <c r="GRY33" s="73"/>
      <c r="GSA33" s="73"/>
      <c r="GSD33" s="73"/>
      <c r="GSG33" s="73"/>
      <c r="GSJ33" s="73"/>
      <c r="GSR33" s="73"/>
      <c r="GST33" s="73"/>
      <c r="GSW33" s="73"/>
      <c r="GSZ33" s="73"/>
      <c r="GTI33" s="73"/>
      <c r="GTL33" s="73"/>
      <c r="GTQ33" s="73"/>
      <c r="GUM33" s="73"/>
      <c r="GUN33" s="73"/>
      <c r="GUO33" s="73"/>
      <c r="GUP33" s="73"/>
      <c r="GUQ33" s="73"/>
      <c r="GUR33" s="73"/>
      <c r="GVJ33" s="73"/>
      <c r="GVK33" s="73"/>
      <c r="GVN33" s="73"/>
      <c r="GVQ33" s="73"/>
      <c r="GVS33" s="73"/>
      <c r="GVU33" s="73"/>
      <c r="GVX33" s="73"/>
      <c r="GWA33" s="73"/>
      <c r="GWD33" s="73"/>
      <c r="GWG33" s="73"/>
      <c r="GWJ33" s="73"/>
      <c r="GWM33" s="73"/>
      <c r="GWP33" s="73"/>
      <c r="GWS33" s="73"/>
      <c r="GWU33" s="73"/>
      <c r="GXH33" s="73"/>
      <c r="GXI33" s="73"/>
      <c r="GXJ33" s="73"/>
      <c r="GXK33" s="73"/>
      <c r="GXL33" s="73"/>
      <c r="GXM33" s="73"/>
      <c r="GXN33" s="73"/>
      <c r="GXO33" s="73"/>
      <c r="GXP33" s="73"/>
      <c r="GXQ33" s="73"/>
      <c r="GXR33" s="73"/>
      <c r="GXS33" s="73"/>
      <c r="GXT33" s="73"/>
      <c r="GXU33" s="73"/>
      <c r="GXV33" s="73"/>
      <c r="GXW33" s="73"/>
      <c r="GXX33" s="73"/>
      <c r="GXY33" s="73"/>
      <c r="GXZ33" s="73"/>
      <c r="GYA33" s="73"/>
      <c r="GYB33" s="73"/>
      <c r="GYC33" s="73"/>
      <c r="GYD33" s="73"/>
      <c r="GYE33" s="73"/>
      <c r="GYF33" s="73"/>
      <c r="GYG33" s="73"/>
      <c r="GYI33" s="73"/>
      <c r="GYJ33" s="73"/>
      <c r="GYK33" s="73"/>
      <c r="GYL33" s="73"/>
      <c r="GYM33" s="73"/>
      <c r="GYN33" s="73"/>
      <c r="GYO33" s="73"/>
      <c r="GYP33" s="73"/>
      <c r="GYQ33" s="73"/>
      <c r="GYR33" s="73"/>
      <c r="GYS33" s="73"/>
      <c r="GYT33" s="73"/>
      <c r="GYU33" s="73"/>
      <c r="GYX33" s="73"/>
      <c r="GZA33" s="73"/>
      <c r="GZD33" s="73"/>
      <c r="GZG33" s="73"/>
      <c r="GZJ33" s="73"/>
      <c r="GZV33" s="73"/>
      <c r="GZY33" s="73"/>
      <c r="HAB33" s="73"/>
      <c r="HAE33" s="73"/>
      <c r="HAN33" s="73"/>
      <c r="HAT33" s="73"/>
      <c r="HAW33" s="73"/>
      <c r="HAZ33" s="73"/>
      <c r="HBC33" s="73"/>
      <c r="HBI33" s="73"/>
      <c r="HBR33" s="73"/>
      <c r="HBT33" s="73"/>
      <c r="HBU33" s="73"/>
      <c r="HBW33" s="73"/>
      <c r="HBZ33" s="73"/>
      <c r="HCC33" s="73"/>
      <c r="HCF33" s="73"/>
      <c r="HCN33" s="73"/>
      <c r="HCP33" s="73"/>
      <c r="HCS33" s="73"/>
      <c r="HCV33" s="73"/>
      <c r="HDE33" s="73"/>
      <c r="HDH33" s="73"/>
      <c r="HDM33" s="73"/>
      <c r="HEI33" s="73"/>
      <c r="HEJ33" s="73"/>
      <c r="HEK33" s="73"/>
      <c r="HEL33" s="73"/>
      <c r="HEM33" s="73"/>
      <c r="HEN33" s="73"/>
      <c r="HFF33" s="73"/>
      <c r="HFG33" s="73"/>
      <c r="HFJ33" s="73"/>
      <c r="HFM33" s="73"/>
      <c r="HFO33" s="73"/>
      <c r="HFQ33" s="73"/>
      <c r="HFT33" s="73"/>
      <c r="HFW33" s="73"/>
      <c r="HFZ33" s="73"/>
      <c r="HGC33" s="73"/>
      <c r="HGF33" s="73"/>
      <c r="HGI33" s="73"/>
      <c r="HGL33" s="73"/>
      <c r="HGO33" s="73"/>
      <c r="HGQ33" s="73"/>
      <c r="HHD33" s="73"/>
      <c r="HHE33" s="73"/>
      <c r="HHF33" s="73"/>
      <c r="HHG33" s="73"/>
      <c r="HHH33" s="73"/>
      <c r="HHI33" s="73"/>
      <c r="HHJ33" s="73"/>
      <c r="HHK33" s="73"/>
      <c r="HHL33" s="73"/>
      <c r="HHM33" s="73"/>
      <c r="HHN33" s="73"/>
      <c r="HHO33" s="73"/>
      <c r="HHP33" s="73"/>
      <c r="HHQ33" s="73"/>
      <c r="HHR33" s="73"/>
      <c r="HHS33" s="73"/>
      <c r="HHT33" s="73"/>
      <c r="HHU33" s="73"/>
      <c r="HHV33" s="73"/>
      <c r="HHW33" s="73"/>
      <c r="HHX33" s="73"/>
      <c r="HHY33" s="73"/>
      <c r="HHZ33" s="73"/>
      <c r="HIA33" s="73"/>
      <c r="HIB33" s="73"/>
      <c r="HIC33" s="73"/>
      <c r="HIE33" s="73"/>
      <c r="HIF33" s="73"/>
      <c r="HIG33" s="73"/>
      <c r="HIH33" s="73"/>
      <c r="HII33" s="73"/>
      <c r="HIJ33" s="73"/>
      <c r="HIK33" s="73"/>
      <c r="HIL33" s="73"/>
      <c r="HIM33" s="73"/>
      <c r="HIN33" s="73"/>
      <c r="HIO33" s="73"/>
      <c r="HIP33" s="73"/>
      <c r="HIQ33" s="73"/>
      <c r="HIT33" s="73"/>
      <c r="HIW33" s="73"/>
      <c r="HIZ33" s="73"/>
      <c r="HJC33" s="73"/>
      <c r="HJF33" s="73"/>
      <c r="HJR33" s="73"/>
      <c r="HJU33" s="73"/>
      <c r="HJX33" s="73"/>
      <c r="HKA33" s="73"/>
      <c r="HKJ33" s="73"/>
      <c r="HKP33" s="73"/>
      <c r="HKS33" s="73"/>
      <c r="HKV33" s="73"/>
      <c r="HKY33" s="73"/>
      <c r="HLE33" s="73"/>
      <c r="HLN33" s="73"/>
      <c r="HLP33" s="73"/>
      <c r="HLQ33" s="73"/>
      <c r="HLS33" s="73"/>
      <c r="HLV33" s="73"/>
      <c r="HLY33" s="73"/>
      <c r="HMB33" s="73"/>
      <c r="HMJ33" s="73"/>
      <c r="HML33" s="73"/>
      <c r="HMO33" s="73"/>
      <c r="HMR33" s="73"/>
      <c r="HNA33" s="73"/>
      <c r="HND33" s="73"/>
      <c r="HNI33" s="73"/>
      <c r="HOE33" s="73"/>
      <c r="HOF33" s="73"/>
      <c r="HOG33" s="73"/>
      <c r="HOH33" s="73"/>
      <c r="HOI33" s="73"/>
      <c r="HOJ33" s="73"/>
      <c r="HPB33" s="73"/>
      <c r="HPC33" s="73"/>
      <c r="HPF33" s="73"/>
      <c r="HPI33" s="73"/>
      <c r="HPK33" s="73"/>
      <c r="HPM33" s="73"/>
      <c r="HPP33" s="73"/>
      <c r="HPS33" s="73"/>
      <c r="HPV33" s="73"/>
      <c r="HPY33" s="73"/>
      <c r="HQB33" s="73"/>
      <c r="HQE33" s="73"/>
      <c r="HQH33" s="73"/>
      <c r="HQK33" s="73"/>
      <c r="HQM33" s="73"/>
      <c r="HQZ33" s="73"/>
      <c r="HRA33" s="73"/>
      <c r="HRB33" s="73"/>
      <c r="HRC33" s="73"/>
      <c r="HRD33" s="73"/>
      <c r="HRE33" s="73"/>
      <c r="HRF33" s="73"/>
      <c r="HRG33" s="73"/>
      <c r="HRH33" s="73"/>
      <c r="HRI33" s="73"/>
      <c r="HRJ33" s="73"/>
      <c r="HRK33" s="73"/>
      <c r="HRL33" s="73"/>
      <c r="HRM33" s="73"/>
      <c r="HRN33" s="73"/>
      <c r="HRO33" s="73"/>
      <c r="HRP33" s="73"/>
      <c r="HRQ33" s="73"/>
      <c r="HRR33" s="73"/>
      <c r="HRS33" s="73"/>
      <c r="HRT33" s="73"/>
      <c r="HRU33" s="73"/>
      <c r="HRV33" s="73"/>
      <c r="HRW33" s="73"/>
      <c r="HRX33" s="73"/>
      <c r="HRY33" s="73"/>
      <c r="HSA33" s="73"/>
      <c r="HSB33" s="73"/>
      <c r="HSC33" s="73"/>
      <c r="HSD33" s="73"/>
      <c r="HSE33" s="73"/>
      <c r="HSF33" s="73"/>
      <c r="HSG33" s="73"/>
      <c r="HSH33" s="73"/>
      <c r="HSI33" s="73"/>
      <c r="HSJ33" s="73"/>
      <c r="HSK33" s="73"/>
      <c r="HSL33" s="73"/>
      <c r="HSM33" s="73"/>
      <c r="HSP33" s="73"/>
      <c r="HSS33" s="73"/>
      <c r="HSV33" s="73"/>
      <c r="HSY33" s="73"/>
      <c r="HTB33" s="73"/>
      <c r="HTN33" s="73"/>
      <c r="HTQ33" s="73"/>
      <c r="HTT33" s="73"/>
      <c r="HTW33" s="73"/>
      <c r="HUF33" s="73"/>
      <c r="HUL33" s="73"/>
      <c r="HUO33" s="73"/>
      <c r="HUR33" s="73"/>
      <c r="HUU33" s="73"/>
      <c r="HVA33" s="73"/>
      <c r="HVJ33" s="73"/>
      <c r="HVL33" s="73"/>
      <c r="HVM33" s="73"/>
      <c r="HVO33" s="73"/>
      <c r="HVR33" s="73"/>
      <c r="HVU33" s="73"/>
      <c r="HVX33" s="73"/>
      <c r="HWF33" s="73"/>
      <c r="HWH33" s="73"/>
      <c r="HWK33" s="73"/>
      <c r="HWN33" s="73"/>
      <c r="HWW33" s="73"/>
      <c r="HWZ33" s="73"/>
      <c r="HXE33" s="73"/>
      <c r="HYA33" s="73"/>
      <c r="HYB33" s="73"/>
      <c r="HYC33" s="73"/>
      <c r="HYD33" s="73"/>
      <c r="HYE33" s="73"/>
      <c r="HYF33" s="73"/>
      <c r="HYX33" s="73"/>
      <c r="HYY33" s="73"/>
      <c r="HZB33" s="73"/>
      <c r="HZE33" s="73"/>
      <c r="HZG33" s="73"/>
      <c r="HZI33" s="73"/>
      <c r="HZL33" s="73"/>
      <c r="HZO33" s="73"/>
      <c r="HZR33" s="73"/>
      <c r="HZU33" s="73"/>
      <c r="HZX33" s="73"/>
      <c r="IAA33" s="73"/>
      <c r="IAD33" s="73"/>
      <c r="IAG33" s="73"/>
      <c r="IAI33" s="73"/>
      <c r="IAV33" s="73"/>
      <c r="IAW33" s="73"/>
      <c r="IAX33" s="73"/>
      <c r="IAY33" s="73"/>
      <c r="IAZ33" s="73"/>
      <c r="IBA33" s="73"/>
      <c r="IBB33" s="73"/>
      <c r="IBC33" s="73"/>
      <c r="IBD33" s="73"/>
      <c r="IBE33" s="73"/>
      <c r="IBF33" s="73"/>
      <c r="IBG33" s="73"/>
      <c r="IBH33" s="73"/>
      <c r="IBI33" s="73"/>
      <c r="IBJ33" s="73"/>
      <c r="IBK33" s="73"/>
      <c r="IBL33" s="73"/>
      <c r="IBM33" s="73"/>
      <c r="IBN33" s="73"/>
      <c r="IBO33" s="73"/>
      <c r="IBP33" s="73"/>
      <c r="IBQ33" s="73"/>
      <c r="IBR33" s="73"/>
      <c r="IBS33" s="73"/>
      <c r="IBT33" s="73"/>
      <c r="IBU33" s="73"/>
      <c r="IBW33" s="73"/>
      <c r="IBX33" s="73"/>
      <c r="IBY33" s="73"/>
      <c r="IBZ33" s="73"/>
      <c r="ICA33" s="73"/>
      <c r="ICB33" s="73"/>
      <c r="ICC33" s="73"/>
      <c r="ICD33" s="73"/>
      <c r="ICE33" s="73"/>
      <c r="ICF33" s="73"/>
      <c r="ICG33" s="73"/>
      <c r="ICH33" s="73"/>
      <c r="ICI33" s="73"/>
      <c r="ICL33" s="73"/>
      <c r="ICO33" s="73"/>
      <c r="ICR33" s="73"/>
      <c r="ICU33" s="73"/>
      <c r="ICX33" s="73"/>
      <c r="IDJ33" s="73"/>
      <c r="IDM33" s="73"/>
      <c r="IDP33" s="73"/>
      <c r="IDS33" s="73"/>
      <c r="IEB33" s="73"/>
      <c r="IEH33" s="73"/>
      <c r="IEK33" s="73"/>
      <c r="IEN33" s="73"/>
      <c r="IEQ33" s="73"/>
      <c r="IEW33" s="73"/>
      <c r="IFF33" s="73"/>
      <c r="IFH33" s="73"/>
      <c r="IFI33" s="73"/>
      <c r="IFK33" s="73"/>
      <c r="IFN33" s="73"/>
      <c r="IFQ33" s="73"/>
      <c r="IFT33" s="73"/>
      <c r="IGB33" s="73"/>
      <c r="IGD33" s="73"/>
      <c r="IGG33" s="73"/>
      <c r="IGJ33" s="73"/>
      <c r="IGS33" s="73"/>
      <c r="IGV33" s="73"/>
      <c r="IHA33" s="73"/>
      <c r="IHW33" s="73"/>
      <c r="IHX33" s="73"/>
      <c r="IHY33" s="73"/>
      <c r="IHZ33" s="73"/>
      <c r="IIA33" s="73"/>
      <c r="IIB33" s="73"/>
      <c r="IIT33" s="73"/>
      <c r="IIU33" s="73"/>
      <c r="IIX33" s="73"/>
      <c r="IJA33" s="73"/>
      <c r="IJC33" s="73"/>
      <c r="IJE33" s="73"/>
      <c r="IJH33" s="73"/>
      <c r="IJK33" s="73"/>
      <c r="IJN33" s="73"/>
      <c r="IJQ33" s="73"/>
      <c r="IJT33" s="73"/>
      <c r="IJW33" s="73"/>
      <c r="IJZ33" s="73"/>
      <c r="IKC33" s="73"/>
      <c r="IKE33" s="73"/>
      <c r="IKR33" s="73"/>
      <c r="IKS33" s="73"/>
      <c r="IKT33" s="73"/>
      <c r="IKU33" s="73"/>
      <c r="IKV33" s="73"/>
      <c r="IKW33" s="73"/>
      <c r="IKX33" s="73"/>
      <c r="IKY33" s="73"/>
      <c r="IKZ33" s="73"/>
      <c r="ILA33" s="73"/>
      <c r="ILB33" s="73"/>
      <c r="ILC33" s="73"/>
      <c r="ILD33" s="73"/>
      <c r="ILE33" s="73"/>
      <c r="ILF33" s="73"/>
      <c r="ILG33" s="73"/>
      <c r="ILH33" s="73"/>
      <c r="ILI33" s="73"/>
      <c r="ILJ33" s="73"/>
      <c r="ILK33" s="73"/>
      <c r="ILL33" s="73"/>
      <c r="ILM33" s="73"/>
      <c r="ILN33" s="73"/>
      <c r="ILO33" s="73"/>
      <c r="ILP33" s="73"/>
      <c r="ILQ33" s="73"/>
      <c r="ILS33" s="73"/>
      <c r="ILT33" s="73"/>
      <c r="ILU33" s="73"/>
      <c r="ILV33" s="73"/>
      <c r="ILW33" s="73"/>
      <c r="ILX33" s="73"/>
      <c r="ILY33" s="73"/>
      <c r="ILZ33" s="73"/>
      <c r="IMA33" s="73"/>
      <c r="IMB33" s="73"/>
      <c r="IMC33" s="73"/>
      <c r="IMD33" s="73"/>
      <c r="IME33" s="73"/>
      <c r="IMH33" s="73"/>
      <c r="IMK33" s="73"/>
      <c r="IMN33" s="73"/>
      <c r="IMQ33" s="73"/>
      <c r="IMT33" s="73"/>
      <c r="INF33" s="73"/>
      <c r="INI33" s="73"/>
      <c r="INL33" s="73"/>
      <c r="INO33" s="73"/>
      <c r="INX33" s="73"/>
      <c r="IOD33" s="73"/>
      <c r="IOG33" s="73"/>
      <c r="IOJ33" s="73"/>
      <c r="IOM33" s="73"/>
      <c r="IOS33" s="73"/>
      <c r="IPB33" s="73"/>
      <c r="IPD33" s="73"/>
      <c r="IPE33" s="73"/>
      <c r="IPG33" s="73"/>
      <c r="IPJ33" s="73"/>
      <c r="IPM33" s="73"/>
      <c r="IPP33" s="73"/>
      <c r="IPX33" s="73"/>
      <c r="IPZ33" s="73"/>
      <c r="IQC33" s="73"/>
      <c r="IQF33" s="73"/>
      <c r="IQO33" s="73"/>
      <c r="IQR33" s="73"/>
      <c r="IQW33" s="73"/>
      <c r="IRS33" s="73"/>
      <c r="IRT33" s="73"/>
      <c r="IRU33" s="73"/>
      <c r="IRV33" s="73"/>
      <c r="IRW33" s="73"/>
      <c r="IRX33" s="73"/>
      <c r="ISP33" s="73"/>
      <c r="ISQ33" s="73"/>
      <c r="IST33" s="73"/>
      <c r="ISW33" s="73"/>
      <c r="ISY33" s="73"/>
      <c r="ITA33" s="73"/>
      <c r="ITD33" s="73"/>
      <c r="ITG33" s="73"/>
      <c r="ITJ33" s="73"/>
      <c r="ITM33" s="73"/>
      <c r="ITP33" s="73"/>
      <c r="ITS33" s="73"/>
      <c r="ITV33" s="73"/>
      <c r="ITY33" s="73"/>
      <c r="IUA33" s="73"/>
      <c r="IUN33" s="73"/>
      <c r="IUO33" s="73"/>
      <c r="IUP33" s="73"/>
      <c r="IUQ33" s="73"/>
      <c r="IUR33" s="73"/>
      <c r="IUS33" s="73"/>
      <c r="IUT33" s="73"/>
      <c r="IUU33" s="73"/>
      <c r="IUV33" s="73"/>
      <c r="IUW33" s="73"/>
      <c r="IUX33" s="73"/>
      <c r="IUY33" s="73"/>
      <c r="IUZ33" s="73"/>
      <c r="IVA33" s="73"/>
      <c r="IVB33" s="73"/>
      <c r="IVC33" s="73"/>
      <c r="IVD33" s="73"/>
      <c r="IVE33" s="73"/>
      <c r="IVF33" s="73"/>
      <c r="IVG33" s="73"/>
      <c r="IVH33" s="73"/>
      <c r="IVI33" s="73"/>
      <c r="IVJ33" s="73"/>
      <c r="IVK33" s="73"/>
      <c r="IVL33" s="73"/>
      <c r="IVM33" s="73"/>
      <c r="IVO33" s="73"/>
      <c r="IVP33" s="73"/>
      <c r="IVQ33" s="73"/>
      <c r="IVR33" s="73"/>
      <c r="IVS33" s="73"/>
      <c r="IVT33" s="73"/>
      <c r="IVU33" s="73"/>
      <c r="IVV33" s="73"/>
      <c r="IVW33" s="73"/>
      <c r="IVX33" s="73"/>
      <c r="IVY33" s="73"/>
      <c r="IVZ33" s="73"/>
      <c r="IWA33" s="73"/>
      <c r="IWD33" s="73"/>
      <c r="IWG33" s="73"/>
      <c r="IWJ33" s="73"/>
      <c r="IWM33" s="73"/>
      <c r="IWP33" s="73"/>
      <c r="IXB33" s="73"/>
      <c r="IXE33" s="73"/>
      <c r="IXH33" s="73"/>
      <c r="IXK33" s="73"/>
      <c r="IXT33" s="73"/>
      <c r="IXZ33" s="73"/>
      <c r="IYC33" s="73"/>
      <c r="IYF33" s="73"/>
      <c r="IYI33" s="73"/>
      <c r="IYO33" s="73"/>
      <c r="IYX33" s="73"/>
      <c r="IYZ33" s="73"/>
      <c r="IZA33" s="73"/>
      <c r="IZC33" s="73"/>
      <c r="IZF33" s="73"/>
      <c r="IZI33" s="73"/>
      <c r="IZL33" s="73"/>
      <c r="IZT33" s="73"/>
      <c r="IZV33" s="73"/>
      <c r="IZY33" s="73"/>
      <c r="JAB33" s="73"/>
      <c r="JAK33" s="73"/>
      <c r="JAN33" s="73"/>
      <c r="JAS33" s="73"/>
      <c r="JBO33" s="73"/>
      <c r="JBP33" s="73"/>
      <c r="JBQ33" s="73"/>
      <c r="JBR33" s="73"/>
      <c r="JBS33" s="73"/>
      <c r="JBT33" s="73"/>
      <c r="JCL33" s="73"/>
      <c r="JCM33" s="73"/>
      <c r="JCP33" s="73"/>
      <c r="JCS33" s="73"/>
      <c r="JCU33" s="73"/>
      <c r="JCW33" s="73"/>
      <c r="JCZ33" s="73"/>
      <c r="JDC33" s="73"/>
      <c r="JDF33" s="73"/>
      <c r="JDI33" s="73"/>
      <c r="JDL33" s="73"/>
      <c r="JDO33" s="73"/>
      <c r="JDR33" s="73"/>
      <c r="JDU33" s="73"/>
      <c r="JDW33" s="73"/>
      <c r="JEJ33" s="73"/>
      <c r="JEK33" s="73"/>
      <c r="JEL33" s="73"/>
      <c r="JEM33" s="73"/>
      <c r="JEN33" s="73"/>
      <c r="JEO33" s="73"/>
      <c r="JEP33" s="73"/>
      <c r="JEQ33" s="73"/>
      <c r="JER33" s="73"/>
      <c r="JES33" s="73"/>
      <c r="JET33" s="73"/>
      <c r="JEU33" s="73"/>
      <c r="JEV33" s="73"/>
      <c r="JEW33" s="73"/>
      <c r="JEX33" s="73"/>
      <c r="JEY33" s="73"/>
      <c r="JEZ33" s="73"/>
      <c r="JFA33" s="73"/>
      <c r="JFB33" s="73"/>
      <c r="JFC33" s="73"/>
      <c r="JFD33" s="73"/>
      <c r="JFE33" s="73"/>
      <c r="JFF33" s="73"/>
      <c r="JFG33" s="73"/>
      <c r="JFH33" s="73"/>
      <c r="JFI33" s="73"/>
      <c r="JFK33" s="73"/>
      <c r="JFL33" s="73"/>
      <c r="JFM33" s="73"/>
      <c r="JFN33" s="73"/>
      <c r="JFO33" s="73"/>
      <c r="JFP33" s="73"/>
      <c r="JFQ33" s="73"/>
      <c r="JFR33" s="73"/>
      <c r="JFS33" s="73"/>
      <c r="JFT33" s="73"/>
      <c r="JFU33" s="73"/>
      <c r="JFV33" s="73"/>
      <c r="JFW33" s="73"/>
      <c r="JFZ33" s="73"/>
      <c r="JGC33" s="73"/>
      <c r="JGF33" s="73"/>
      <c r="JGI33" s="73"/>
      <c r="JGL33" s="73"/>
      <c r="JGX33" s="73"/>
      <c r="JHA33" s="73"/>
      <c r="JHD33" s="73"/>
      <c r="JHG33" s="73"/>
      <c r="JHP33" s="73"/>
      <c r="JHV33" s="73"/>
      <c r="JHY33" s="73"/>
      <c r="JIB33" s="73"/>
      <c r="JIE33" s="73"/>
      <c r="JIK33" s="73"/>
      <c r="JIT33" s="73"/>
      <c r="JIV33" s="73"/>
      <c r="JIW33" s="73"/>
      <c r="JIY33" s="73"/>
      <c r="JJB33" s="73"/>
      <c r="JJE33" s="73"/>
      <c r="JJH33" s="73"/>
      <c r="JJP33" s="73"/>
      <c r="JJR33" s="73"/>
      <c r="JJU33" s="73"/>
      <c r="JJX33" s="73"/>
      <c r="JKG33" s="73"/>
      <c r="JKJ33" s="73"/>
      <c r="JKO33" s="73"/>
      <c r="JLK33" s="73"/>
      <c r="JLL33" s="73"/>
      <c r="JLM33" s="73"/>
      <c r="JLN33" s="73"/>
      <c r="JLO33" s="73"/>
      <c r="JLP33" s="73"/>
      <c r="JMH33" s="73"/>
      <c r="JMI33" s="73"/>
      <c r="JML33" s="73"/>
      <c r="JMO33" s="73"/>
      <c r="JMQ33" s="73"/>
      <c r="JMS33" s="73"/>
      <c r="JMV33" s="73"/>
      <c r="JMY33" s="73"/>
      <c r="JNB33" s="73"/>
      <c r="JNE33" s="73"/>
      <c r="JNH33" s="73"/>
      <c r="JNK33" s="73"/>
      <c r="JNN33" s="73"/>
      <c r="JNQ33" s="73"/>
      <c r="JNS33" s="73"/>
      <c r="JOF33" s="73"/>
      <c r="JOG33" s="73"/>
      <c r="JOH33" s="73"/>
      <c r="JOI33" s="73"/>
      <c r="JOJ33" s="73"/>
      <c r="JOK33" s="73"/>
      <c r="JOL33" s="73"/>
      <c r="JOM33" s="73"/>
      <c r="JON33" s="73"/>
      <c r="JOO33" s="73"/>
      <c r="JOP33" s="73"/>
      <c r="JOQ33" s="73"/>
      <c r="JOR33" s="73"/>
      <c r="JOS33" s="73"/>
      <c r="JOT33" s="73"/>
      <c r="JOU33" s="73"/>
      <c r="JOV33" s="73"/>
      <c r="JOW33" s="73"/>
      <c r="JOX33" s="73"/>
      <c r="JOY33" s="73"/>
      <c r="JOZ33" s="73"/>
      <c r="JPA33" s="73"/>
      <c r="JPB33" s="73"/>
      <c r="JPC33" s="73"/>
      <c r="JPD33" s="73"/>
      <c r="JPE33" s="73"/>
      <c r="JPG33" s="73"/>
      <c r="JPH33" s="73"/>
      <c r="JPI33" s="73"/>
      <c r="JPJ33" s="73"/>
      <c r="JPK33" s="73"/>
      <c r="JPL33" s="73"/>
      <c r="JPM33" s="73"/>
      <c r="JPN33" s="73"/>
      <c r="JPO33" s="73"/>
      <c r="JPP33" s="73"/>
      <c r="JPQ33" s="73"/>
      <c r="JPR33" s="73"/>
      <c r="JPS33" s="73"/>
      <c r="JPV33" s="73"/>
      <c r="JPY33" s="73"/>
      <c r="JQB33" s="73"/>
      <c r="JQE33" s="73"/>
      <c r="JQH33" s="73"/>
      <c r="JQT33" s="73"/>
      <c r="JQW33" s="73"/>
      <c r="JQZ33" s="73"/>
      <c r="JRC33" s="73"/>
      <c r="JRL33" s="73"/>
      <c r="JRR33" s="73"/>
      <c r="JRU33" s="73"/>
      <c r="JRX33" s="73"/>
      <c r="JSA33" s="73"/>
      <c r="JSG33" s="73"/>
      <c r="JSP33" s="73"/>
      <c r="JSR33" s="73"/>
      <c r="JSS33" s="73"/>
      <c r="JSU33" s="73"/>
      <c r="JSX33" s="73"/>
      <c r="JTA33" s="73"/>
      <c r="JTD33" s="73"/>
      <c r="JTL33" s="73"/>
      <c r="JTN33" s="73"/>
      <c r="JTQ33" s="73"/>
      <c r="JTT33" s="73"/>
      <c r="JUC33" s="73"/>
      <c r="JUF33" s="73"/>
      <c r="JUK33" s="73"/>
      <c r="JVG33" s="73"/>
      <c r="JVH33" s="73"/>
      <c r="JVI33" s="73"/>
      <c r="JVJ33" s="73"/>
      <c r="JVK33" s="73"/>
      <c r="JVL33" s="73"/>
      <c r="JWD33" s="73"/>
      <c r="JWE33" s="73"/>
      <c r="JWH33" s="73"/>
      <c r="JWK33" s="73"/>
      <c r="JWM33" s="73"/>
      <c r="JWO33" s="73"/>
      <c r="JWR33" s="73"/>
      <c r="JWU33" s="73"/>
      <c r="JWX33" s="73"/>
      <c r="JXA33" s="73"/>
      <c r="JXD33" s="73"/>
      <c r="JXG33" s="73"/>
      <c r="JXJ33" s="73"/>
      <c r="JXM33" s="73"/>
      <c r="JXO33" s="73"/>
      <c r="JYB33" s="73"/>
      <c r="JYC33" s="73"/>
      <c r="JYD33" s="73"/>
      <c r="JYE33" s="73"/>
      <c r="JYF33" s="73"/>
      <c r="JYG33" s="73"/>
      <c r="JYH33" s="73"/>
      <c r="JYI33" s="73"/>
      <c r="JYJ33" s="73"/>
      <c r="JYK33" s="73"/>
      <c r="JYL33" s="73"/>
      <c r="JYM33" s="73"/>
      <c r="JYN33" s="73"/>
      <c r="JYO33" s="73"/>
      <c r="JYP33" s="73"/>
      <c r="JYQ33" s="73"/>
      <c r="JYR33" s="73"/>
      <c r="JYS33" s="73"/>
      <c r="JYT33" s="73"/>
      <c r="JYU33" s="73"/>
      <c r="JYV33" s="73"/>
      <c r="JYW33" s="73"/>
      <c r="JYX33" s="73"/>
      <c r="JYY33" s="73"/>
      <c r="JYZ33" s="73"/>
      <c r="JZA33" s="73"/>
      <c r="JZC33" s="73"/>
      <c r="JZD33" s="73"/>
      <c r="JZE33" s="73"/>
      <c r="JZF33" s="73"/>
      <c r="JZG33" s="73"/>
      <c r="JZH33" s="73"/>
      <c r="JZI33" s="73"/>
      <c r="JZJ33" s="73"/>
      <c r="JZK33" s="73"/>
      <c r="JZL33" s="73"/>
      <c r="JZM33" s="73"/>
      <c r="JZN33" s="73"/>
      <c r="JZO33" s="73"/>
      <c r="JZR33" s="73"/>
      <c r="JZU33" s="73"/>
      <c r="JZX33" s="73"/>
      <c r="KAA33" s="73"/>
      <c r="KAD33" s="73"/>
      <c r="KAP33" s="73"/>
      <c r="KAS33" s="73"/>
      <c r="KAV33" s="73"/>
      <c r="KAY33" s="73"/>
      <c r="KBH33" s="73"/>
      <c r="KBN33" s="73"/>
      <c r="KBQ33" s="73"/>
      <c r="KBT33" s="73"/>
      <c r="KBW33" s="73"/>
      <c r="KCC33" s="73"/>
      <c r="KCL33" s="73"/>
      <c r="KCN33" s="73"/>
      <c r="KCO33" s="73"/>
      <c r="KCQ33" s="73"/>
      <c r="KCT33" s="73"/>
      <c r="KCW33" s="73"/>
      <c r="KCZ33" s="73"/>
      <c r="KDH33" s="73"/>
      <c r="KDJ33" s="73"/>
      <c r="KDM33" s="73"/>
      <c r="KDP33" s="73"/>
      <c r="KDY33" s="73"/>
      <c r="KEB33" s="73"/>
      <c r="KEG33" s="73"/>
      <c r="KFC33" s="73"/>
      <c r="KFD33" s="73"/>
      <c r="KFE33" s="73"/>
      <c r="KFF33" s="73"/>
      <c r="KFG33" s="73"/>
      <c r="KFH33" s="73"/>
      <c r="KFZ33" s="73"/>
      <c r="KGA33" s="73"/>
      <c r="KGD33" s="73"/>
      <c r="KGG33" s="73"/>
      <c r="KGI33" s="73"/>
      <c r="KGK33" s="73"/>
      <c r="KGN33" s="73"/>
      <c r="KGQ33" s="73"/>
      <c r="KGT33" s="73"/>
      <c r="KGW33" s="73"/>
      <c r="KGZ33" s="73"/>
      <c r="KHC33" s="73"/>
      <c r="KHF33" s="73"/>
      <c r="KHI33" s="73"/>
      <c r="KHK33" s="73"/>
      <c r="KHX33" s="73"/>
      <c r="KHY33" s="73"/>
      <c r="KHZ33" s="73"/>
      <c r="KIA33" s="73"/>
      <c r="KIB33" s="73"/>
      <c r="KIC33" s="73"/>
      <c r="KID33" s="73"/>
      <c r="KIE33" s="73"/>
      <c r="KIF33" s="73"/>
      <c r="KIG33" s="73"/>
      <c r="KIH33" s="73"/>
      <c r="KII33" s="73"/>
      <c r="KIJ33" s="73"/>
      <c r="KIK33" s="73"/>
      <c r="KIL33" s="73"/>
      <c r="KIM33" s="73"/>
      <c r="KIN33" s="73"/>
      <c r="KIO33" s="73"/>
      <c r="KIP33" s="73"/>
      <c r="KIQ33" s="73"/>
      <c r="KIR33" s="73"/>
      <c r="KIS33" s="73"/>
      <c r="KIT33" s="73"/>
      <c r="KIU33" s="73"/>
      <c r="KIV33" s="73"/>
      <c r="KIW33" s="73"/>
      <c r="KIY33" s="73"/>
      <c r="KIZ33" s="73"/>
      <c r="KJA33" s="73"/>
      <c r="KJB33" s="73"/>
      <c r="KJC33" s="73"/>
      <c r="KJD33" s="73"/>
      <c r="KJE33" s="73"/>
      <c r="KJF33" s="73"/>
      <c r="KJG33" s="73"/>
      <c r="KJH33" s="73"/>
      <c r="KJI33" s="73"/>
      <c r="KJJ33" s="73"/>
      <c r="KJK33" s="73"/>
      <c r="KJN33" s="73"/>
      <c r="KJQ33" s="73"/>
      <c r="KJT33" s="73"/>
      <c r="KJW33" s="73"/>
      <c r="KJZ33" s="73"/>
      <c r="KKL33" s="73"/>
      <c r="KKO33" s="73"/>
      <c r="KKR33" s="73"/>
      <c r="KKU33" s="73"/>
      <c r="KLD33" s="73"/>
      <c r="KLJ33" s="73"/>
      <c r="KLM33" s="73"/>
      <c r="KLP33" s="73"/>
      <c r="KLS33" s="73"/>
      <c r="KLY33" s="73"/>
      <c r="KMH33" s="73"/>
      <c r="KMJ33" s="73"/>
      <c r="KMK33" s="73"/>
      <c r="KMM33" s="73"/>
      <c r="KMP33" s="73"/>
      <c r="KMS33" s="73"/>
      <c r="KMV33" s="73"/>
      <c r="KND33" s="73"/>
      <c r="KNF33" s="73"/>
      <c r="KNI33" s="73"/>
      <c r="KNL33" s="73"/>
      <c r="KNU33" s="73"/>
      <c r="KNX33" s="73"/>
      <c r="KOC33" s="73"/>
      <c r="KOY33" s="73"/>
      <c r="KOZ33" s="73"/>
      <c r="KPA33" s="73"/>
      <c r="KPB33" s="73"/>
      <c r="KPC33" s="73"/>
      <c r="KPD33" s="73"/>
      <c r="KPV33" s="73"/>
      <c r="KPW33" s="73"/>
      <c r="KPZ33" s="73"/>
      <c r="KQC33" s="73"/>
      <c r="KQE33" s="73"/>
      <c r="KQG33" s="73"/>
      <c r="KQJ33" s="73"/>
      <c r="KQM33" s="73"/>
      <c r="KQP33" s="73"/>
      <c r="KQS33" s="73"/>
      <c r="KQV33" s="73"/>
      <c r="KQY33" s="73"/>
      <c r="KRB33" s="73"/>
      <c r="KRE33" s="73"/>
      <c r="KRG33" s="73"/>
      <c r="KRT33" s="73"/>
      <c r="KRU33" s="73"/>
      <c r="KRV33" s="73"/>
      <c r="KRW33" s="73"/>
      <c r="KRX33" s="73"/>
      <c r="KRY33" s="73"/>
      <c r="KRZ33" s="73"/>
      <c r="KSA33" s="73"/>
      <c r="KSB33" s="73"/>
      <c r="KSC33" s="73"/>
      <c r="KSD33" s="73"/>
      <c r="KSE33" s="73"/>
      <c r="KSF33" s="73"/>
      <c r="KSG33" s="73"/>
      <c r="KSH33" s="73"/>
      <c r="KSI33" s="73"/>
      <c r="KSJ33" s="73"/>
      <c r="KSK33" s="73"/>
      <c r="KSL33" s="73"/>
      <c r="KSM33" s="73"/>
      <c r="KSN33" s="73"/>
      <c r="KSO33" s="73"/>
      <c r="KSP33" s="73"/>
      <c r="KSQ33" s="73"/>
      <c r="KSR33" s="73"/>
      <c r="KSS33" s="73"/>
      <c r="KSU33" s="73"/>
      <c r="KSV33" s="73"/>
      <c r="KSW33" s="73"/>
      <c r="KSX33" s="73"/>
      <c r="KSY33" s="73"/>
      <c r="KSZ33" s="73"/>
      <c r="KTA33" s="73"/>
      <c r="KTB33" s="73"/>
      <c r="KTC33" s="73"/>
      <c r="KTD33" s="73"/>
      <c r="KTE33" s="73"/>
      <c r="KTF33" s="73"/>
      <c r="KTG33" s="73"/>
      <c r="KTJ33" s="73"/>
      <c r="KTM33" s="73"/>
      <c r="KTP33" s="73"/>
      <c r="KTS33" s="73"/>
      <c r="KTV33" s="73"/>
      <c r="KUH33" s="73"/>
      <c r="KUK33" s="73"/>
      <c r="KUN33" s="73"/>
      <c r="KUQ33" s="73"/>
      <c r="KUZ33" s="73"/>
      <c r="KVF33" s="73"/>
      <c r="KVI33" s="73"/>
      <c r="KVL33" s="73"/>
      <c r="KVO33" s="73"/>
      <c r="KVU33" s="73"/>
      <c r="KWD33" s="73"/>
      <c r="KWF33" s="73"/>
      <c r="KWG33" s="73"/>
      <c r="KWI33" s="73"/>
      <c r="KWL33" s="73"/>
      <c r="KWO33" s="73"/>
      <c r="KWR33" s="73"/>
      <c r="KWZ33" s="73"/>
      <c r="KXB33" s="73"/>
      <c r="KXE33" s="73"/>
      <c r="KXH33" s="73"/>
      <c r="KXQ33" s="73"/>
      <c r="KXT33" s="73"/>
      <c r="KXY33" s="73"/>
      <c r="KYU33" s="73"/>
      <c r="KYV33" s="73"/>
      <c r="KYW33" s="73"/>
      <c r="KYX33" s="73"/>
      <c r="KYY33" s="73"/>
      <c r="KYZ33" s="73"/>
      <c r="KZR33" s="73"/>
      <c r="KZS33" s="73"/>
      <c r="KZV33" s="73"/>
      <c r="KZY33" s="73"/>
      <c r="LAA33" s="73"/>
      <c r="LAC33" s="73"/>
      <c r="LAF33" s="73"/>
      <c r="LAI33" s="73"/>
      <c r="LAL33" s="73"/>
      <c r="LAO33" s="73"/>
      <c r="LAR33" s="73"/>
      <c r="LAU33" s="73"/>
      <c r="LAX33" s="73"/>
      <c r="LBA33" s="73"/>
      <c r="LBC33" s="73"/>
      <c r="LBP33" s="73"/>
      <c r="LBQ33" s="73"/>
      <c r="LBR33" s="73"/>
      <c r="LBS33" s="73"/>
      <c r="LBT33" s="73"/>
      <c r="LBU33" s="73"/>
      <c r="LBV33" s="73"/>
      <c r="LBW33" s="73"/>
      <c r="LBX33" s="73"/>
      <c r="LBY33" s="73"/>
      <c r="LBZ33" s="73"/>
      <c r="LCA33" s="73"/>
      <c r="LCB33" s="73"/>
      <c r="LCC33" s="73"/>
      <c r="LCD33" s="73"/>
      <c r="LCE33" s="73"/>
      <c r="LCF33" s="73"/>
      <c r="LCG33" s="73"/>
      <c r="LCH33" s="73"/>
      <c r="LCI33" s="73"/>
      <c r="LCJ33" s="73"/>
      <c r="LCK33" s="73"/>
      <c r="LCL33" s="73"/>
      <c r="LCM33" s="73"/>
      <c r="LCN33" s="73"/>
      <c r="LCO33" s="73"/>
      <c r="LCQ33" s="73"/>
      <c r="LCR33" s="73"/>
      <c r="LCS33" s="73"/>
      <c r="LCT33" s="73"/>
      <c r="LCU33" s="73"/>
      <c r="LCV33" s="73"/>
      <c r="LCW33" s="73"/>
      <c r="LCX33" s="73"/>
      <c r="LCY33" s="73"/>
      <c r="LCZ33" s="73"/>
      <c r="LDA33" s="73"/>
      <c r="LDB33" s="73"/>
      <c r="LDC33" s="73"/>
      <c r="LDF33" s="73"/>
      <c r="LDI33" s="73"/>
      <c r="LDL33" s="73"/>
      <c r="LDO33" s="73"/>
      <c r="LDR33" s="73"/>
      <c r="LED33" s="73"/>
      <c r="LEG33" s="73"/>
      <c r="LEJ33" s="73"/>
      <c r="LEM33" s="73"/>
      <c r="LEV33" s="73"/>
      <c r="LFB33" s="73"/>
      <c r="LFE33" s="73"/>
      <c r="LFH33" s="73"/>
      <c r="LFK33" s="73"/>
      <c r="LFQ33" s="73"/>
      <c r="LFZ33" s="73"/>
      <c r="LGB33" s="73"/>
      <c r="LGC33" s="73"/>
      <c r="LGE33" s="73"/>
      <c r="LGH33" s="73"/>
      <c r="LGK33" s="73"/>
      <c r="LGN33" s="73"/>
      <c r="LGV33" s="73"/>
      <c r="LGX33" s="73"/>
      <c r="LHA33" s="73"/>
      <c r="LHD33" s="73"/>
      <c r="LHM33" s="73"/>
      <c r="LHP33" s="73"/>
      <c r="LHU33" s="73"/>
      <c r="LIQ33" s="73"/>
      <c r="LIR33" s="73"/>
      <c r="LIS33" s="73"/>
      <c r="LIT33" s="73"/>
      <c r="LIU33" s="73"/>
      <c r="LIV33" s="73"/>
      <c r="LJN33" s="73"/>
      <c r="LJO33" s="73"/>
      <c r="LJR33" s="73"/>
      <c r="LJU33" s="73"/>
      <c r="LJW33" s="73"/>
      <c r="LJY33" s="73"/>
      <c r="LKB33" s="73"/>
      <c r="LKE33" s="73"/>
      <c r="LKH33" s="73"/>
      <c r="LKK33" s="73"/>
      <c r="LKN33" s="73"/>
      <c r="LKQ33" s="73"/>
      <c r="LKT33" s="73"/>
      <c r="LKW33" s="73"/>
      <c r="LKY33" s="73"/>
      <c r="LLL33" s="73"/>
      <c r="LLM33" s="73"/>
      <c r="LLN33" s="73"/>
      <c r="LLO33" s="73"/>
      <c r="LLP33" s="73"/>
      <c r="LLQ33" s="73"/>
      <c r="LLR33" s="73"/>
      <c r="LLS33" s="73"/>
      <c r="LLT33" s="73"/>
      <c r="LLU33" s="73"/>
      <c r="LLV33" s="73"/>
      <c r="LLW33" s="73"/>
      <c r="LLX33" s="73"/>
      <c r="LLY33" s="73"/>
      <c r="LLZ33" s="73"/>
      <c r="LMA33" s="73"/>
      <c r="LMB33" s="73"/>
      <c r="LMC33" s="73"/>
      <c r="LMD33" s="73"/>
      <c r="LME33" s="73"/>
      <c r="LMF33" s="73"/>
      <c r="LMG33" s="73"/>
      <c r="LMH33" s="73"/>
      <c r="LMI33" s="73"/>
      <c r="LMJ33" s="73"/>
      <c r="LMK33" s="73"/>
      <c r="LMM33" s="73"/>
      <c r="LMN33" s="73"/>
      <c r="LMO33" s="73"/>
      <c r="LMP33" s="73"/>
      <c r="LMQ33" s="73"/>
      <c r="LMR33" s="73"/>
      <c r="LMS33" s="73"/>
      <c r="LMT33" s="73"/>
      <c r="LMU33" s="73"/>
      <c r="LMV33" s="73"/>
      <c r="LMW33" s="73"/>
      <c r="LMX33" s="73"/>
      <c r="LMY33" s="73"/>
      <c r="LNB33" s="73"/>
      <c r="LNE33" s="73"/>
      <c r="LNH33" s="73"/>
      <c r="LNK33" s="73"/>
      <c r="LNN33" s="73"/>
      <c r="LNZ33" s="73"/>
      <c r="LOC33" s="73"/>
      <c r="LOF33" s="73"/>
      <c r="LOI33" s="73"/>
      <c r="LOR33" s="73"/>
      <c r="LOX33" s="73"/>
      <c r="LPA33" s="73"/>
      <c r="LPD33" s="73"/>
      <c r="LPG33" s="73"/>
      <c r="LPM33" s="73"/>
      <c r="LPV33" s="73"/>
      <c r="LPX33" s="73"/>
      <c r="LPY33" s="73"/>
      <c r="LQA33" s="73"/>
      <c r="LQD33" s="73"/>
      <c r="LQG33" s="73"/>
      <c r="LQJ33" s="73"/>
      <c r="LQR33" s="73"/>
      <c r="LQT33" s="73"/>
      <c r="LQW33" s="73"/>
      <c r="LQZ33" s="73"/>
      <c r="LRI33" s="73"/>
      <c r="LRL33" s="73"/>
      <c r="LRQ33" s="73"/>
      <c r="LSM33" s="73"/>
      <c r="LSN33" s="73"/>
      <c r="LSO33" s="73"/>
      <c r="LSP33" s="73"/>
      <c r="LSQ33" s="73"/>
      <c r="LSR33" s="73"/>
      <c r="LTJ33" s="73"/>
      <c r="LTK33" s="73"/>
      <c r="LTN33" s="73"/>
      <c r="LTQ33" s="73"/>
      <c r="LTS33" s="73"/>
      <c r="LTU33" s="73"/>
      <c r="LTX33" s="73"/>
      <c r="LUA33" s="73"/>
      <c r="LUD33" s="73"/>
      <c r="LUG33" s="73"/>
      <c r="LUJ33" s="73"/>
      <c r="LUM33" s="73"/>
      <c r="LUP33" s="73"/>
      <c r="LUS33" s="73"/>
      <c r="LUU33" s="73"/>
      <c r="LVH33" s="73"/>
      <c r="LVI33" s="73"/>
      <c r="LVJ33" s="73"/>
      <c r="LVK33" s="73"/>
      <c r="LVL33" s="73"/>
      <c r="LVM33" s="73"/>
      <c r="LVN33" s="73"/>
      <c r="LVO33" s="73"/>
      <c r="LVP33" s="73"/>
      <c r="LVQ33" s="73"/>
      <c r="LVR33" s="73"/>
      <c r="LVS33" s="73"/>
      <c r="LVT33" s="73"/>
      <c r="LVU33" s="73"/>
      <c r="LVV33" s="73"/>
      <c r="LVW33" s="73"/>
      <c r="LVX33" s="73"/>
      <c r="LVY33" s="73"/>
      <c r="LVZ33" s="73"/>
      <c r="LWA33" s="73"/>
      <c r="LWB33" s="73"/>
      <c r="LWC33" s="73"/>
      <c r="LWD33" s="73"/>
      <c r="LWE33" s="73"/>
      <c r="LWF33" s="73"/>
      <c r="LWG33" s="73"/>
      <c r="LWI33" s="73"/>
      <c r="LWJ33" s="73"/>
      <c r="LWK33" s="73"/>
      <c r="LWL33" s="73"/>
      <c r="LWM33" s="73"/>
      <c r="LWN33" s="73"/>
      <c r="LWO33" s="73"/>
      <c r="LWP33" s="73"/>
      <c r="LWQ33" s="73"/>
      <c r="LWR33" s="73"/>
      <c r="LWS33" s="73"/>
      <c r="LWT33" s="73"/>
      <c r="LWU33" s="73"/>
      <c r="LWX33" s="73"/>
      <c r="LXA33" s="73"/>
      <c r="LXD33" s="73"/>
      <c r="LXG33" s="73"/>
      <c r="LXJ33" s="73"/>
      <c r="LXV33" s="73"/>
      <c r="LXY33" s="73"/>
      <c r="LYB33" s="73"/>
      <c r="LYE33" s="73"/>
      <c r="LYN33" s="73"/>
      <c r="LYT33" s="73"/>
      <c r="LYW33" s="73"/>
      <c r="LYZ33" s="73"/>
      <c r="LZC33" s="73"/>
      <c r="LZI33" s="73"/>
      <c r="LZR33" s="73"/>
      <c r="LZT33" s="73"/>
      <c r="LZU33" s="73"/>
      <c r="LZW33" s="73"/>
      <c r="LZZ33" s="73"/>
      <c r="MAC33" s="73"/>
      <c r="MAF33" s="73"/>
      <c r="MAN33" s="73"/>
      <c r="MAP33" s="73"/>
      <c r="MAS33" s="73"/>
      <c r="MAV33" s="73"/>
      <c r="MBE33" s="73"/>
      <c r="MBH33" s="73"/>
      <c r="MBM33" s="73"/>
      <c r="MCI33" s="73"/>
      <c r="MCJ33" s="73"/>
      <c r="MCK33" s="73"/>
      <c r="MCL33" s="73"/>
      <c r="MCM33" s="73"/>
      <c r="MCN33" s="73"/>
      <c r="MDF33" s="73"/>
      <c r="MDG33" s="73"/>
      <c r="MDJ33" s="73"/>
      <c r="MDM33" s="73"/>
      <c r="MDO33" s="73"/>
      <c r="MDQ33" s="73"/>
      <c r="MDT33" s="73"/>
      <c r="MDW33" s="73"/>
      <c r="MDZ33" s="73"/>
      <c r="MEC33" s="73"/>
      <c r="MEF33" s="73"/>
      <c r="MEI33" s="73"/>
      <c r="MEL33" s="73"/>
      <c r="MEO33" s="73"/>
      <c r="MEQ33" s="73"/>
      <c r="MFD33" s="73"/>
      <c r="MFE33" s="73"/>
      <c r="MFF33" s="73"/>
      <c r="MFG33" s="73"/>
      <c r="MFH33" s="73"/>
      <c r="MFI33" s="73"/>
      <c r="MFJ33" s="73"/>
      <c r="MFK33" s="73"/>
      <c r="MFL33" s="73"/>
      <c r="MFM33" s="73"/>
      <c r="MFN33" s="73"/>
      <c r="MFO33" s="73"/>
      <c r="MFP33" s="73"/>
      <c r="MFQ33" s="73"/>
      <c r="MFR33" s="73"/>
      <c r="MFS33" s="73"/>
      <c r="MFT33" s="73"/>
      <c r="MFU33" s="73"/>
      <c r="MFV33" s="73"/>
      <c r="MFW33" s="73"/>
      <c r="MFX33" s="73"/>
      <c r="MFY33" s="73"/>
      <c r="MFZ33" s="73"/>
      <c r="MGA33" s="73"/>
      <c r="MGB33" s="73"/>
      <c r="MGC33" s="73"/>
      <c r="MGE33" s="73"/>
      <c r="MGF33" s="73"/>
      <c r="MGG33" s="73"/>
      <c r="MGH33" s="73"/>
      <c r="MGI33" s="73"/>
      <c r="MGJ33" s="73"/>
      <c r="MGK33" s="73"/>
      <c r="MGL33" s="73"/>
      <c r="MGM33" s="73"/>
      <c r="MGN33" s="73"/>
      <c r="MGO33" s="73"/>
      <c r="MGP33" s="73"/>
      <c r="MGQ33" s="73"/>
      <c r="MGT33" s="73"/>
      <c r="MGW33" s="73"/>
      <c r="MGZ33" s="73"/>
      <c r="MHC33" s="73"/>
      <c r="MHF33" s="73"/>
      <c r="MHR33" s="73"/>
      <c r="MHU33" s="73"/>
      <c r="MHX33" s="73"/>
      <c r="MIA33" s="73"/>
      <c r="MIJ33" s="73"/>
      <c r="MIP33" s="73"/>
      <c r="MIS33" s="73"/>
      <c r="MIV33" s="73"/>
      <c r="MIY33" s="73"/>
      <c r="MJE33" s="73"/>
      <c r="MJN33" s="73"/>
      <c r="MJP33" s="73"/>
      <c r="MJQ33" s="73"/>
      <c r="MJS33" s="73"/>
      <c r="MJV33" s="73"/>
      <c r="MJY33" s="73"/>
      <c r="MKB33" s="73"/>
      <c r="MKJ33" s="73"/>
      <c r="MKL33" s="73"/>
      <c r="MKO33" s="73"/>
      <c r="MKR33" s="73"/>
      <c r="MLA33" s="73"/>
      <c r="MLD33" s="73"/>
      <c r="MLI33" s="73"/>
      <c r="MME33" s="73"/>
      <c r="MMF33" s="73"/>
      <c r="MMG33" s="73"/>
      <c r="MMH33" s="73"/>
      <c r="MMI33" s="73"/>
      <c r="MMJ33" s="73"/>
      <c r="MNB33" s="73"/>
      <c r="MNC33" s="73"/>
      <c r="MNF33" s="73"/>
      <c r="MNI33" s="73"/>
      <c r="MNK33" s="73"/>
      <c r="MNM33" s="73"/>
      <c r="MNP33" s="73"/>
      <c r="MNS33" s="73"/>
      <c r="MNV33" s="73"/>
      <c r="MNY33" s="73"/>
      <c r="MOB33" s="73"/>
      <c r="MOE33" s="73"/>
      <c r="MOH33" s="73"/>
      <c r="MOK33" s="73"/>
      <c r="MOM33" s="73"/>
      <c r="MOZ33" s="73"/>
      <c r="MPA33" s="73"/>
      <c r="MPB33" s="73"/>
      <c r="MPC33" s="73"/>
      <c r="MPD33" s="73"/>
      <c r="MPE33" s="73"/>
      <c r="MPF33" s="73"/>
      <c r="MPG33" s="73"/>
      <c r="MPH33" s="73"/>
      <c r="MPI33" s="73"/>
      <c r="MPJ33" s="73"/>
      <c r="MPK33" s="73"/>
      <c r="MPL33" s="73"/>
      <c r="MPM33" s="73"/>
      <c r="MPN33" s="73"/>
      <c r="MPO33" s="73"/>
      <c r="MPP33" s="73"/>
      <c r="MPQ33" s="73"/>
      <c r="MPR33" s="73"/>
      <c r="MPS33" s="73"/>
      <c r="MPT33" s="73"/>
      <c r="MPU33" s="73"/>
      <c r="MPV33" s="73"/>
      <c r="MPW33" s="73"/>
      <c r="MPX33" s="73"/>
      <c r="MPY33" s="73"/>
      <c r="MQA33" s="73"/>
      <c r="MQB33" s="73"/>
      <c r="MQC33" s="73"/>
      <c r="MQD33" s="73"/>
      <c r="MQE33" s="73"/>
      <c r="MQF33" s="73"/>
      <c r="MQG33" s="73"/>
      <c r="MQH33" s="73"/>
      <c r="MQI33" s="73"/>
      <c r="MQJ33" s="73"/>
      <c r="MQK33" s="73"/>
      <c r="MQL33" s="73"/>
      <c r="MQM33" s="73"/>
      <c r="MQP33" s="73"/>
      <c r="MQS33" s="73"/>
      <c r="MQV33" s="73"/>
      <c r="MQY33" s="73"/>
      <c r="MRB33" s="73"/>
      <c r="MRN33" s="73"/>
      <c r="MRQ33" s="73"/>
      <c r="MRT33" s="73"/>
      <c r="MRW33" s="73"/>
      <c r="MSF33" s="73"/>
      <c r="MSL33" s="73"/>
      <c r="MSO33" s="73"/>
      <c r="MSR33" s="73"/>
      <c r="MSU33" s="73"/>
      <c r="MTA33" s="73"/>
      <c r="MTJ33" s="73"/>
      <c r="MTL33" s="73"/>
      <c r="MTM33" s="73"/>
      <c r="MTO33" s="73"/>
      <c r="MTR33" s="73"/>
      <c r="MTU33" s="73"/>
      <c r="MTX33" s="73"/>
      <c r="MUF33" s="73"/>
      <c r="MUH33" s="73"/>
      <c r="MUK33" s="73"/>
      <c r="MUN33" s="73"/>
      <c r="MUW33" s="73"/>
      <c r="MUZ33" s="73"/>
      <c r="MVE33" s="73"/>
      <c r="MWA33" s="73"/>
      <c r="MWB33" s="73"/>
      <c r="MWC33" s="73"/>
      <c r="MWD33" s="73"/>
      <c r="MWE33" s="73"/>
      <c r="MWF33" s="73"/>
      <c r="MWX33" s="73"/>
      <c r="MWY33" s="73"/>
      <c r="MXB33" s="73"/>
      <c r="MXE33" s="73"/>
      <c r="MXG33" s="73"/>
      <c r="MXI33" s="73"/>
      <c r="MXL33" s="73"/>
      <c r="MXO33" s="73"/>
      <c r="MXR33" s="73"/>
      <c r="MXU33" s="73"/>
      <c r="MXX33" s="73"/>
      <c r="MYA33" s="73"/>
      <c r="MYD33" s="73"/>
      <c r="MYG33" s="73"/>
      <c r="MYI33" s="73"/>
      <c r="MYV33" s="73"/>
      <c r="MYW33" s="73"/>
      <c r="MYX33" s="73"/>
      <c r="MYY33" s="73"/>
      <c r="MYZ33" s="73"/>
      <c r="MZA33" s="73"/>
      <c r="MZB33" s="73"/>
      <c r="MZC33" s="73"/>
      <c r="MZD33" s="73"/>
      <c r="MZE33" s="73"/>
      <c r="MZF33" s="73"/>
      <c r="MZG33" s="73"/>
      <c r="MZH33" s="73"/>
      <c r="MZI33" s="73"/>
      <c r="MZJ33" s="73"/>
      <c r="MZK33" s="73"/>
      <c r="MZL33" s="73"/>
      <c r="MZM33" s="73"/>
      <c r="MZN33" s="73"/>
      <c r="MZO33" s="73"/>
      <c r="MZP33" s="73"/>
      <c r="MZQ33" s="73"/>
      <c r="MZR33" s="73"/>
      <c r="MZS33" s="73"/>
      <c r="MZT33" s="73"/>
      <c r="MZU33" s="73"/>
      <c r="MZW33" s="73"/>
      <c r="MZX33" s="73"/>
      <c r="MZY33" s="73"/>
      <c r="MZZ33" s="73"/>
      <c r="NAA33" s="73"/>
      <c r="NAB33" s="73"/>
      <c r="NAC33" s="73"/>
      <c r="NAD33" s="73"/>
      <c r="NAE33" s="73"/>
      <c r="NAF33" s="73"/>
      <c r="NAG33" s="73"/>
      <c r="NAH33" s="73"/>
      <c r="NAI33" s="73"/>
      <c r="NAL33" s="73"/>
      <c r="NAO33" s="73"/>
      <c r="NAR33" s="73"/>
      <c r="NAU33" s="73"/>
      <c r="NAX33" s="73"/>
      <c r="NBJ33" s="73"/>
      <c r="NBM33" s="73"/>
      <c r="NBP33" s="73"/>
      <c r="NBS33" s="73"/>
      <c r="NCB33" s="73"/>
      <c r="NCH33" s="73"/>
      <c r="NCK33" s="73"/>
      <c r="NCN33" s="73"/>
      <c r="NCQ33" s="73"/>
      <c r="NCW33" s="73"/>
      <c r="NDF33" s="73"/>
      <c r="NDH33" s="73"/>
      <c r="NDI33" s="73"/>
      <c r="NDK33" s="73"/>
      <c r="NDN33" s="73"/>
      <c r="NDQ33" s="73"/>
      <c r="NDT33" s="73"/>
      <c r="NEB33" s="73"/>
      <c r="NED33" s="73"/>
      <c r="NEG33" s="73"/>
      <c r="NEJ33" s="73"/>
      <c r="NES33" s="73"/>
      <c r="NEV33" s="73"/>
      <c r="NFA33" s="73"/>
      <c r="NFW33" s="73"/>
      <c r="NFX33" s="73"/>
      <c r="NFY33" s="73"/>
      <c r="NFZ33" s="73"/>
      <c r="NGA33" s="73"/>
      <c r="NGB33" s="73"/>
      <c r="NGT33" s="73"/>
      <c r="NGU33" s="73"/>
      <c r="NGX33" s="73"/>
      <c r="NHA33" s="73"/>
      <c r="NHC33" s="73"/>
      <c r="NHE33" s="73"/>
      <c r="NHH33" s="73"/>
      <c r="NHK33" s="73"/>
      <c r="NHN33" s="73"/>
      <c r="NHQ33" s="73"/>
      <c r="NHT33" s="73"/>
      <c r="NHW33" s="73"/>
      <c r="NHZ33" s="73"/>
      <c r="NIC33" s="73"/>
      <c r="NIE33" s="73"/>
      <c r="NIR33" s="73"/>
      <c r="NIS33" s="73"/>
      <c r="NIT33" s="73"/>
      <c r="NIU33" s="73"/>
      <c r="NIV33" s="73"/>
      <c r="NIW33" s="73"/>
      <c r="NIX33" s="73"/>
      <c r="NIY33" s="73"/>
      <c r="NIZ33" s="73"/>
      <c r="NJA33" s="73"/>
      <c r="NJB33" s="73"/>
      <c r="NJC33" s="73"/>
      <c r="NJD33" s="73"/>
      <c r="NJE33" s="73"/>
      <c r="NJF33" s="73"/>
      <c r="NJG33" s="73"/>
      <c r="NJH33" s="73"/>
      <c r="NJI33" s="73"/>
      <c r="NJJ33" s="73"/>
      <c r="NJK33" s="73"/>
      <c r="NJL33" s="73"/>
      <c r="NJM33" s="73"/>
      <c r="NJN33" s="73"/>
      <c r="NJO33" s="73"/>
      <c r="NJP33" s="73"/>
      <c r="NJQ33" s="73"/>
      <c r="NJS33" s="73"/>
      <c r="NJT33" s="73"/>
      <c r="NJU33" s="73"/>
      <c r="NJV33" s="73"/>
      <c r="NJW33" s="73"/>
      <c r="NJX33" s="73"/>
      <c r="NJY33" s="73"/>
      <c r="NJZ33" s="73"/>
      <c r="NKA33" s="73"/>
      <c r="NKB33" s="73"/>
      <c r="NKC33" s="73"/>
      <c r="NKD33" s="73"/>
      <c r="NKE33" s="73"/>
      <c r="NKH33" s="73"/>
      <c r="NKK33" s="73"/>
      <c r="NKN33" s="73"/>
      <c r="NKQ33" s="73"/>
      <c r="NKT33" s="73"/>
      <c r="NLF33" s="73"/>
      <c r="NLI33" s="73"/>
      <c r="NLL33" s="73"/>
      <c r="NLO33" s="73"/>
      <c r="NLX33" s="73"/>
      <c r="NMD33" s="73"/>
      <c r="NMG33" s="73"/>
      <c r="NMJ33" s="73"/>
      <c r="NMM33" s="73"/>
      <c r="NMS33" s="73"/>
      <c r="NNB33" s="73"/>
      <c r="NND33" s="73"/>
      <c r="NNE33" s="73"/>
      <c r="NNG33" s="73"/>
      <c r="NNJ33" s="73"/>
      <c r="NNM33" s="73"/>
      <c r="NNP33" s="73"/>
      <c r="NNX33" s="73"/>
      <c r="NNZ33" s="73"/>
      <c r="NOC33" s="73"/>
      <c r="NOF33" s="73"/>
      <c r="NOO33" s="73"/>
      <c r="NOR33" s="73"/>
      <c r="NOW33" s="73"/>
      <c r="NPS33" s="73"/>
      <c r="NPT33" s="73"/>
      <c r="NPU33" s="73"/>
      <c r="NPV33" s="73"/>
      <c r="NPW33" s="73"/>
      <c r="NPX33" s="73"/>
      <c r="NQP33" s="73"/>
      <c r="NQQ33" s="73"/>
      <c r="NQT33" s="73"/>
      <c r="NQW33" s="73"/>
      <c r="NQY33" s="73"/>
      <c r="NRA33" s="73"/>
      <c r="NRD33" s="73"/>
      <c r="NRG33" s="73"/>
      <c r="NRJ33" s="73"/>
      <c r="NRM33" s="73"/>
      <c r="NRP33" s="73"/>
      <c r="NRS33" s="73"/>
      <c r="NRV33" s="73"/>
      <c r="NRY33" s="73"/>
      <c r="NSA33" s="73"/>
      <c r="NSN33" s="73"/>
      <c r="NSO33" s="73"/>
      <c r="NSP33" s="73"/>
      <c r="NSQ33" s="73"/>
      <c r="NSR33" s="73"/>
      <c r="NSS33" s="73"/>
      <c r="NST33" s="73"/>
      <c r="NSU33" s="73"/>
      <c r="NSV33" s="73"/>
      <c r="NSW33" s="73"/>
      <c r="NSX33" s="73"/>
      <c r="NSY33" s="73"/>
      <c r="NSZ33" s="73"/>
      <c r="NTA33" s="73"/>
      <c r="NTB33" s="73"/>
      <c r="NTC33" s="73"/>
      <c r="NTD33" s="73"/>
      <c r="NTE33" s="73"/>
      <c r="NTF33" s="73"/>
      <c r="NTG33" s="73"/>
      <c r="NTH33" s="73"/>
      <c r="NTI33" s="73"/>
      <c r="NTJ33" s="73"/>
      <c r="NTK33" s="73"/>
      <c r="NTL33" s="73"/>
      <c r="NTM33" s="73"/>
      <c r="NTO33" s="73"/>
      <c r="NTP33" s="73"/>
      <c r="NTQ33" s="73"/>
      <c r="NTR33" s="73"/>
      <c r="NTS33" s="73"/>
      <c r="NTT33" s="73"/>
      <c r="NTU33" s="73"/>
      <c r="NTV33" s="73"/>
      <c r="NTW33" s="73"/>
      <c r="NTX33" s="73"/>
      <c r="NTY33" s="73"/>
      <c r="NTZ33" s="73"/>
      <c r="NUA33" s="73"/>
      <c r="NUD33" s="73"/>
      <c r="NUG33" s="73"/>
      <c r="NUJ33" s="73"/>
      <c r="NUM33" s="73"/>
      <c r="NUP33" s="73"/>
      <c r="NVB33" s="73"/>
      <c r="NVE33" s="73"/>
      <c r="NVH33" s="73"/>
      <c r="NVK33" s="73"/>
      <c r="NVT33" s="73"/>
      <c r="NVZ33" s="73"/>
      <c r="NWC33" s="73"/>
      <c r="NWF33" s="73"/>
      <c r="NWI33" s="73"/>
      <c r="NWO33" s="73"/>
      <c r="NWX33" s="73"/>
      <c r="NWZ33" s="73"/>
      <c r="NXA33" s="73"/>
      <c r="NXC33" s="73"/>
      <c r="NXF33" s="73"/>
      <c r="NXI33" s="73"/>
      <c r="NXL33" s="73"/>
      <c r="NXT33" s="73"/>
      <c r="NXV33" s="73"/>
      <c r="NXY33" s="73"/>
      <c r="NYB33" s="73"/>
      <c r="NYK33" s="73"/>
      <c r="NYN33" s="73"/>
      <c r="NYS33" s="73"/>
      <c r="NZO33" s="73"/>
      <c r="NZP33" s="73"/>
      <c r="NZQ33" s="73"/>
      <c r="NZR33" s="73"/>
      <c r="NZS33" s="73"/>
      <c r="NZT33" s="73"/>
      <c r="OAL33" s="73"/>
      <c r="OAM33" s="73"/>
      <c r="OAP33" s="73"/>
      <c r="OAS33" s="73"/>
      <c r="OAU33" s="73"/>
      <c r="OAW33" s="73"/>
      <c r="OAZ33" s="73"/>
      <c r="OBC33" s="73"/>
      <c r="OBF33" s="73"/>
      <c r="OBI33" s="73"/>
      <c r="OBL33" s="73"/>
      <c r="OBO33" s="73"/>
      <c r="OBR33" s="73"/>
      <c r="OBU33" s="73"/>
      <c r="OBW33" s="73"/>
      <c r="OCJ33" s="73"/>
      <c r="OCK33" s="73"/>
      <c r="OCL33" s="73"/>
      <c r="OCM33" s="73"/>
      <c r="OCN33" s="73"/>
      <c r="OCO33" s="73"/>
      <c r="OCP33" s="73"/>
      <c r="OCQ33" s="73"/>
      <c r="OCR33" s="73"/>
      <c r="OCS33" s="73"/>
      <c r="OCT33" s="73"/>
      <c r="OCU33" s="73"/>
      <c r="OCV33" s="73"/>
      <c r="OCW33" s="73"/>
      <c r="OCX33" s="73"/>
      <c r="OCY33" s="73"/>
      <c r="OCZ33" s="73"/>
      <c r="ODA33" s="73"/>
      <c r="ODB33" s="73"/>
      <c r="ODC33" s="73"/>
      <c r="ODD33" s="73"/>
      <c r="ODE33" s="73"/>
      <c r="ODF33" s="73"/>
      <c r="ODG33" s="73"/>
      <c r="ODH33" s="73"/>
      <c r="ODI33" s="73"/>
      <c r="ODK33" s="73"/>
      <c r="ODL33" s="73"/>
      <c r="ODM33" s="73"/>
      <c r="ODN33" s="73"/>
      <c r="ODO33" s="73"/>
      <c r="ODP33" s="73"/>
      <c r="ODQ33" s="73"/>
      <c r="ODR33" s="73"/>
      <c r="ODS33" s="73"/>
      <c r="ODT33" s="73"/>
      <c r="ODU33" s="73"/>
      <c r="ODV33" s="73"/>
      <c r="ODW33" s="73"/>
      <c r="ODZ33" s="73"/>
      <c r="OEC33" s="73"/>
      <c r="OEF33" s="73"/>
      <c r="OEI33" s="73"/>
      <c r="OEL33" s="73"/>
      <c r="OEX33" s="73"/>
      <c r="OFA33" s="73"/>
      <c r="OFD33" s="73"/>
      <c r="OFG33" s="73"/>
      <c r="OFP33" s="73"/>
      <c r="OFV33" s="73"/>
      <c r="OFY33" s="73"/>
      <c r="OGB33" s="73"/>
      <c r="OGE33" s="73"/>
      <c r="OGK33" s="73"/>
      <c r="OGT33" s="73"/>
      <c r="OGV33" s="73"/>
      <c r="OGW33" s="73"/>
      <c r="OGY33" s="73"/>
      <c r="OHB33" s="73"/>
      <c r="OHE33" s="73"/>
      <c r="OHH33" s="73"/>
      <c r="OHP33" s="73"/>
      <c r="OHR33" s="73"/>
      <c r="OHU33" s="73"/>
      <c r="OHX33" s="73"/>
      <c r="OIG33" s="73"/>
      <c r="OIJ33" s="73"/>
      <c r="OIO33" s="73"/>
      <c r="OJK33" s="73"/>
      <c r="OJL33" s="73"/>
      <c r="OJM33" s="73"/>
      <c r="OJN33" s="73"/>
      <c r="OJO33" s="73"/>
      <c r="OJP33" s="73"/>
      <c r="OKH33" s="73"/>
      <c r="OKI33" s="73"/>
      <c r="OKL33" s="73"/>
      <c r="OKO33" s="73"/>
      <c r="OKQ33" s="73"/>
      <c r="OKS33" s="73"/>
      <c r="OKV33" s="73"/>
      <c r="OKY33" s="73"/>
      <c r="OLB33" s="73"/>
      <c r="OLE33" s="73"/>
      <c r="OLH33" s="73"/>
      <c r="OLK33" s="73"/>
      <c r="OLN33" s="73"/>
      <c r="OLQ33" s="73"/>
      <c r="OLS33" s="73"/>
      <c r="OMF33" s="73"/>
      <c r="OMG33" s="73"/>
      <c r="OMH33" s="73"/>
      <c r="OMI33" s="73"/>
      <c r="OMJ33" s="73"/>
      <c r="OMK33" s="73"/>
      <c r="OML33" s="73"/>
      <c r="OMM33" s="73"/>
      <c r="OMN33" s="73"/>
      <c r="OMO33" s="73"/>
      <c r="OMP33" s="73"/>
      <c r="OMQ33" s="73"/>
      <c r="OMR33" s="73"/>
      <c r="OMS33" s="73"/>
      <c r="OMT33" s="73"/>
      <c r="OMU33" s="73"/>
      <c r="OMV33" s="73"/>
      <c r="OMW33" s="73"/>
      <c r="OMX33" s="73"/>
      <c r="OMY33" s="73"/>
      <c r="OMZ33" s="73"/>
      <c r="ONA33" s="73"/>
      <c r="ONB33" s="73"/>
      <c r="ONC33" s="73"/>
      <c r="OND33" s="73"/>
      <c r="ONE33" s="73"/>
      <c r="ONG33" s="73"/>
      <c r="ONH33" s="73"/>
      <c r="ONI33" s="73"/>
      <c r="ONJ33" s="73"/>
      <c r="ONK33" s="73"/>
      <c r="ONL33" s="73"/>
      <c r="ONM33" s="73"/>
      <c r="ONN33" s="73"/>
      <c r="ONO33" s="73"/>
      <c r="ONP33" s="73"/>
      <c r="ONQ33" s="73"/>
      <c r="ONR33" s="73"/>
      <c r="ONS33" s="73"/>
      <c r="ONV33" s="73"/>
      <c r="ONY33" s="73"/>
      <c r="OOB33" s="73"/>
      <c r="OOE33" s="73"/>
      <c r="OOH33" s="73"/>
      <c r="OOT33" s="73"/>
      <c r="OOW33" s="73"/>
      <c r="OOZ33" s="73"/>
      <c r="OPC33" s="73"/>
      <c r="OPL33" s="73"/>
      <c r="OPR33" s="73"/>
      <c r="OPU33" s="73"/>
      <c r="OPX33" s="73"/>
      <c r="OQA33" s="73"/>
      <c r="OQG33" s="73"/>
      <c r="OQP33" s="73"/>
      <c r="OQR33" s="73"/>
      <c r="OQS33" s="73"/>
      <c r="OQU33" s="73"/>
      <c r="OQX33" s="73"/>
      <c r="ORA33" s="73"/>
      <c r="ORD33" s="73"/>
      <c r="ORL33" s="73"/>
      <c r="ORN33" s="73"/>
      <c r="ORQ33" s="73"/>
      <c r="ORT33" s="73"/>
      <c r="OSC33" s="73"/>
      <c r="OSF33" s="73"/>
      <c r="OSK33" s="73"/>
      <c r="OTG33" s="73"/>
      <c r="OTH33" s="73"/>
      <c r="OTI33" s="73"/>
      <c r="OTJ33" s="73"/>
      <c r="OTK33" s="73"/>
      <c r="OTL33" s="73"/>
      <c r="OUD33" s="73"/>
      <c r="OUE33" s="73"/>
      <c r="OUH33" s="73"/>
      <c r="OUK33" s="73"/>
      <c r="OUM33" s="73"/>
      <c r="OUO33" s="73"/>
      <c r="OUR33" s="73"/>
      <c r="OUU33" s="73"/>
      <c r="OUX33" s="73"/>
      <c r="OVA33" s="73"/>
      <c r="OVD33" s="73"/>
      <c r="OVG33" s="73"/>
      <c r="OVJ33" s="73"/>
      <c r="OVM33" s="73"/>
      <c r="OVO33" s="73"/>
      <c r="OWB33" s="73"/>
      <c r="OWC33" s="73"/>
      <c r="OWD33" s="73"/>
      <c r="OWE33" s="73"/>
      <c r="OWF33" s="73"/>
      <c r="OWG33" s="73"/>
      <c r="OWH33" s="73"/>
      <c r="OWI33" s="73"/>
      <c r="OWJ33" s="73"/>
      <c r="OWK33" s="73"/>
      <c r="OWL33" s="73"/>
      <c r="OWM33" s="73"/>
      <c r="OWN33" s="73"/>
      <c r="OWO33" s="73"/>
      <c r="OWP33" s="73"/>
      <c r="OWQ33" s="73"/>
      <c r="OWR33" s="73"/>
      <c r="OWS33" s="73"/>
      <c r="OWT33" s="73"/>
      <c r="OWU33" s="73"/>
      <c r="OWV33" s="73"/>
      <c r="OWW33" s="73"/>
      <c r="OWX33" s="73"/>
      <c r="OWY33" s="73"/>
      <c r="OWZ33" s="73"/>
      <c r="OXA33" s="73"/>
      <c r="OXC33" s="73"/>
      <c r="OXD33" s="73"/>
      <c r="OXE33" s="73"/>
      <c r="OXF33" s="73"/>
      <c r="OXG33" s="73"/>
      <c r="OXH33" s="73"/>
      <c r="OXI33" s="73"/>
      <c r="OXJ33" s="73"/>
      <c r="OXK33" s="73"/>
      <c r="OXL33" s="73"/>
      <c r="OXM33" s="73"/>
      <c r="OXN33" s="73"/>
      <c r="OXO33" s="73"/>
      <c r="OXR33" s="73"/>
      <c r="OXU33" s="73"/>
      <c r="OXX33" s="73"/>
      <c r="OYA33" s="73"/>
      <c r="OYD33" s="73"/>
      <c r="OYP33" s="73"/>
      <c r="OYS33" s="73"/>
      <c r="OYV33" s="73"/>
      <c r="OYY33" s="73"/>
      <c r="OZH33" s="73"/>
      <c r="OZN33" s="73"/>
      <c r="OZQ33" s="73"/>
      <c r="OZT33" s="73"/>
      <c r="OZW33" s="73"/>
      <c r="PAC33" s="73"/>
      <c r="PAL33" s="73"/>
      <c r="PAN33" s="73"/>
      <c r="PAO33" s="73"/>
      <c r="PAQ33" s="73"/>
      <c r="PAT33" s="73"/>
      <c r="PAW33" s="73"/>
      <c r="PAZ33" s="73"/>
      <c r="PBH33" s="73"/>
      <c r="PBJ33" s="73"/>
      <c r="PBM33" s="73"/>
      <c r="PBP33" s="73"/>
      <c r="PBY33" s="73"/>
      <c r="PCB33" s="73"/>
      <c r="PCG33" s="73"/>
      <c r="PDC33" s="73"/>
      <c r="PDD33" s="73"/>
      <c r="PDE33" s="73"/>
      <c r="PDF33" s="73"/>
      <c r="PDG33" s="73"/>
      <c r="PDH33" s="73"/>
      <c r="PDZ33" s="73"/>
      <c r="PEA33" s="73"/>
      <c r="PED33" s="73"/>
      <c r="PEG33" s="73"/>
      <c r="PEI33" s="73"/>
      <c r="PEK33" s="73"/>
      <c r="PEN33" s="73"/>
      <c r="PEQ33" s="73"/>
      <c r="PET33" s="73"/>
      <c r="PEW33" s="73"/>
      <c r="PEZ33" s="73"/>
      <c r="PFC33" s="73"/>
      <c r="PFF33" s="73"/>
      <c r="PFI33" s="73"/>
      <c r="PFK33" s="73"/>
      <c r="PFX33" s="73"/>
      <c r="PFY33" s="73"/>
      <c r="PFZ33" s="73"/>
      <c r="PGA33" s="73"/>
      <c r="PGB33" s="73"/>
      <c r="PGC33" s="73"/>
      <c r="PGD33" s="73"/>
      <c r="PGE33" s="73"/>
      <c r="PGF33" s="73"/>
      <c r="PGG33" s="73"/>
      <c r="PGH33" s="73"/>
      <c r="PGI33" s="73"/>
      <c r="PGJ33" s="73"/>
      <c r="PGK33" s="73"/>
      <c r="PGL33" s="73"/>
      <c r="PGM33" s="73"/>
      <c r="PGN33" s="73"/>
      <c r="PGO33" s="73"/>
      <c r="PGP33" s="73"/>
      <c r="PGQ33" s="73"/>
      <c r="PGR33" s="73"/>
      <c r="PGS33" s="73"/>
      <c r="PGT33" s="73"/>
      <c r="PGU33" s="73"/>
      <c r="PGV33" s="73"/>
      <c r="PGW33" s="73"/>
      <c r="PGY33" s="73"/>
      <c r="PGZ33" s="73"/>
      <c r="PHA33" s="73"/>
      <c r="PHB33" s="73"/>
      <c r="PHC33" s="73"/>
      <c r="PHD33" s="73"/>
      <c r="PHE33" s="73"/>
      <c r="PHF33" s="73"/>
      <c r="PHG33" s="73"/>
      <c r="PHH33" s="73"/>
      <c r="PHI33" s="73"/>
      <c r="PHJ33" s="73"/>
      <c r="PHK33" s="73"/>
      <c r="PHN33" s="73"/>
      <c r="PHQ33" s="73"/>
      <c r="PHT33" s="73"/>
      <c r="PHW33" s="73"/>
      <c r="PHZ33" s="73"/>
      <c r="PIL33" s="73"/>
      <c r="PIO33" s="73"/>
      <c r="PIR33" s="73"/>
      <c r="PIU33" s="73"/>
      <c r="PJD33" s="73"/>
      <c r="PJJ33" s="73"/>
      <c r="PJM33" s="73"/>
      <c r="PJP33" s="73"/>
      <c r="PJS33" s="73"/>
      <c r="PJY33" s="73"/>
      <c r="PKH33" s="73"/>
      <c r="PKJ33" s="73"/>
      <c r="PKK33" s="73"/>
      <c r="PKM33" s="73"/>
      <c r="PKP33" s="73"/>
      <c r="PKS33" s="73"/>
      <c r="PKV33" s="73"/>
      <c r="PLD33" s="73"/>
      <c r="PLF33" s="73"/>
      <c r="PLI33" s="73"/>
      <c r="PLL33" s="73"/>
      <c r="PLU33" s="73"/>
      <c r="PLX33" s="73"/>
      <c r="PMC33" s="73"/>
      <c r="PMY33" s="73"/>
      <c r="PMZ33" s="73"/>
      <c r="PNA33" s="73"/>
      <c r="PNB33" s="73"/>
      <c r="PNC33" s="73"/>
      <c r="PND33" s="73"/>
      <c r="PNV33" s="73"/>
      <c r="PNW33" s="73"/>
      <c r="PNZ33" s="73"/>
      <c r="POC33" s="73"/>
      <c r="POE33" s="73"/>
      <c r="POG33" s="73"/>
      <c r="POJ33" s="73"/>
      <c r="POM33" s="73"/>
      <c r="POP33" s="73"/>
      <c r="POS33" s="73"/>
      <c r="POV33" s="73"/>
      <c r="POY33" s="73"/>
      <c r="PPB33" s="73"/>
      <c r="PPE33" s="73"/>
      <c r="PPG33" s="73"/>
      <c r="PPT33" s="73"/>
      <c r="PPU33" s="73"/>
      <c r="PPV33" s="73"/>
      <c r="PPW33" s="73"/>
      <c r="PPX33" s="73"/>
      <c r="PPY33" s="73"/>
      <c r="PPZ33" s="73"/>
      <c r="PQA33" s="73"/>
      <c r="PQB33" s="73"/>
      <c r="PQC33" s="73"/>
      <c r="PQD33" s="73"/>
      <c r="PQE33" s="73"/>
      <c r="PQF33" s="73"/>
      <c r="PQG33" s="73"/>
      <c r="PQH33" s="73"/>
      <c r="PQI33" s="73"/>
      <c r="PQJ33" s="73"/>
      <c r="PQK33" s="73"/>
      <c r="PQL33" s="73"/>
      <c r="PQM33" s="73"/>
      <c r="PQN33" s="73"/>
      <c r="PQO33" s="73"/>
      <c r="PQP33" s="73"/>
      <c r="PQQ33" s="73"/>
      <c r="PQR33" s="73"/>
      <c r="PQS33" s="73"/>
      <c r="PQU33" s="73"/>
      <c r="PQV33" s="73"/>
      <c r="PQW33" s="73"/>
      <c r="PQX33" s="73"/>
      <c r="PQY33" s="73"/>
      <c r="PQZ33" s="73"/>
      <c r="PRA33" s="73"/>
      <c r="PRB33" s="73"/>
      <c r="PRC33" s="73"/>
      <c r="PRD33" s="73"/>
      <c r="PRE33" s="73"/>
      <c r="PRF33" s="73"/>
      <c r="PRG33" s="73"/>
      <c r="PRJ33" s="73"/>
      <c r="PRM33" s="73"/>
      <c r="PRP33" s="73"/>
      <c r="PRS33" s="73"/>
      <c r="PRV33" s="73"/>
      <c r="PSH33" s="73"/>
      <c r="PSK33" s="73"/>
      <c r="PSN33" s="73"/>
      <c r="PSQ33" s="73"/>
      <c r="PSZ33" s="73"/>
      <c r="PTF33" s="73"/>
      <c r="PTI33" s="73"/>
      <c r="PTL33" s="73"/>
      <c r="PTO33" s="73"/>
      <c r="PTU33" s="73"/>
      <c r="PUD33" s="73"/>
      <c r="PUF33" s="73"/>
      <c r="PUG33" s="73"/>
      <c r="PUI33" s="73"/>
      <c r="PUL33" s="73"/>
      <c r="PUO33" s="73"/>
      <c r="PUR33" s="73"/>
      <c r="PUZ33" s="73"/>
      <c r="PVB33" s="73"/>
      <c r="PVE33" s="73"/>
      <c r="PVH33" s="73"/>
      <c r="PVQ33" s="73"/>
      <c r="PVT33" s="73"/>
      <c r="PVY33" s="73"/>
      <c r="PWU33" s="73"/>
      <c r="PWV33" s="73"/>
      <c r="PWW33" s="73"/>
      <c r="PWX33" s="73"/>
      <c r="PWY33" s="73"/>
      <c r="PWZ33" s="73"/>
      <c r="PXR33" s="73"/>
      <c r="PXS33" s="73"/>
      <c r="PXV33" s="73"/>
      <c r="PXY33" s="73"/>
      <c r="PYA33" s="73"/>
      <c r="PYC33" s="73"/>
      <c r="PYF33" s="73"/>
      <c r="PYI33" s="73"/>
      <c r="PYL33" s="73"/>
      <c r="PYO33" s="73"/>
      <c r="PYR33" s="73"/>
      <c r="PYU33" s="73"/>
      <c r="PYX33" s="73"/>
      <c r="PZA33" s="73"/>
      <c r="PZC33" s="73"/>
      <c r="PZP33" s="73"/>
      <c r="PZQ33" s="73"/>
      <c r="PZR33" s="73"/>
      <c r="PZS33" s="73"/>
      <c r="PZT33" s="73"/>
      <c r="PZU33" s="73"/>
      <c r="PZV33" s="73"/>
      <c r="PZW33" s="73"/>
      <c r="PZX33" s="73"/>
      <c r="PZY33" s="73"/>
      <c r="PZZ33" s="73"/>
      <c r="QAA33" s="73"/>
      <c r="QAB33" s="73"/>
      <c r="QAC33" s="73"/>
      <c r="QAD33" s="73"/>
      <c r="QAE33" s="73"/>
      <c r="QAF33" s="73"/>
      <c r="QAG33" s="73"/>
      <c r="QAH33" s="73"/>
      <c r="QAI33" s="73"/>
      <c r="QAJ33" s="73"/>
      <c r="QAK33" s="73"/>
      <c r="QAL33" s="73"/>
      <c r="QAM33" s="73"/>
      <c r="QAN33" s="73"/>
      <c r="QAO33" s="73"/>
      <c r="QAQ33" s="73"/>
      <c r="QAR33" s="73"/>
      <c r="QAS33" s="73"/>
      <c r="QAT33" s="73"/>
      <c r="QAU33" s="73"/>
      <c r="QAV33" s="73"/>
      <c r="QAW33" s="73"/>
      <c r="QAX33" s="73"/>
      <c r="QAY33" s="73"/>
      <c r="QAZ33" s="73"/>
      <c r="QBA33" s="73"/>
      <c r="QBB33" s="73"/>
      <c r="QBC33" s="73"/>
      <c r="QBF33" s="73"/>
      <c r="QBI33" s="73"/>
      <c r="QBL33" s="73"/>
      <c r="QBO33" s="73"/>
      <c r="QBR33" s="73"/>
      <c r="QCD33" s="73"/>
      <c r="QCG33" s="73"/>
      <c r="QCJ33" s="73"/>
      <c r="QCM33" s="73"/>
      <c r="QCV33" s="73"/>
      <c r="QDB33" s="73"/>
      <c r="QDE33" s="73"/>
      <c r="QDH33" s="73"/>
      <c r="QDK33" s="73"/>
      <c r="QDQ33" s="73"/>
      <c r="QDZ33" s="73"/>
      <c r="QEB33" s="73"/>
      <c r="QEC33" s="73"/>
      <c r="QEE33" s="73"/>
      <c r="QEH33" s="73"/>
      <c r="QEK33" s="73"/>
      <c r="QEN33" s="73"/>
      <c r="QEV33" s="73"/>
      <c r="QEX33" s="73"/>
      <c r="QFA33" s="73"/>
      <c r="QFD33" s="73"/>
      <c r="QFM33" s="73"/>
      <c r="QFP33" s="73"/>
      <c r="QFU33" s="73"/>
      <c r="QGQ33" s="73"/>
      <c r="QGR33" s="73"/>
      <c r="QGS33" s="73"/>
      <c r="QGT33" s="73"/>
      <c r="QGU33" s="73"/>
      <c r="QGV33" s="73"/>
      <c r="QHN33" s="73"/>
      <c r="QHO33" s="73"/>
      <c r="QHR33" s="73"/>
      <c r="QHU33" s="73"/>
      <c r="QHW33" s="73"/>
      <c r="QHY33" s="73"/>
      <c r="QIB33" s="73"/>
      <c r="QIE33" s="73"/>
      <c r="QIH33" s="73"/>
      <c r="QIK33" s="73"/>
      <c r="QIN33" s="73"/>
      <c r="QIQ33" s="73"/>
      <c r="QIT33" s="73"/>
      <c r="QIW33" s="73"/>
      <c r="QIY33" s="73"/>
      <c r="QJL33" s="73"/>
      <c r="QJM33" s="73"/>
      <c r="QJN33" s="73"/>
      <c r="QJO33" s="73"/>
      <c r="QJP33" s="73"/>
      <c r="QJQ33" s="73"/>
      <c r="QJR33" s="73"/>
      <c r="QJS33" s="73"/>
      <c r="QJT33" s="73"/>
      <c r="QJU33" s="73"/>
      <c r="QJV33" s="73"/>
      <c r="QJW33" s="73"/>
      <c r="QJX33" s="73"/>
      <c r="QJY33" s="73"/>
      <c r="QJZ33" s="73"/>
      <c r="QKA33" s="73"/>
      <c r="QKB33" s="73"/>
      <c r="QKC33" s="73"/>
      <c r="QKD33" s="73"/>
      <c r="QKE33" s="73"/>
      <c r="QKF33" s="73"/>
      <c r="QKG33" s="73"/>
      <c r="QKH33" s="73"/>
      <c r="QKI33" s="73"/>
      <c r="QKJ33" s="73"/>
      <c r="QKK33" s="73"/>
      <c r="QKM33" s="73"/>
      <c r="QKN33" s="73"/>
      <c r="QKO33" s="73"/>
      <c r="QKP33" s="73"/>
      <c r="QKQ33" s="73"/>
      <c r="QKR33" s="73"/>
      <c r="QKS33" s="73"/>
      <c r="QKT33" s="73"/>
      <c r="QKU33" s="73"/>
      <c r="QKV33" s="73"/>
      <c r="QKW33" s="73"/>
      <c r="QKX33" s="73"/>
      <c r="QKY33" s="73"/>
      <c r="QLB33" s="73"/>
      <c r="QLE33" s="73"/>
      <c r="QLH33" s="73"/>
      <c r="QLK33" s="73"/>
      <c r="QLN33" s="73"/>
      <c r="QLZ33" s="73"/>
      <c r="QMC33" s="73"/>
      <c r="QMF33" s="73"/>
      <c r="QMI33" s="73"/>
      <c r="QMR33" s="73"/>
      <c r="QMX33" s="73"/>
      <c r="QNA33" s="73"/>
      <c r="QND33" s="73"/>
      <c r="QNG33" s="73"/>
      <c r="QNM33" s="73"/>
      <c r="QNV33" s="73"/>
      <c r="QNX33" s="73"/>
      <c r="QNY33" s="73"/>
      <c r="QOA33" s="73"/>
      <c r="QOD33" s="73"/>
      <c r="QOG33" s="73"/>
      <c r="QOJ33" s="73"/>
      <c r="QOR33" s="73"/>
      <c r="QOT33" s="73"/>
      <c r="QOW33" s="73"/>
      <c r="QOZ33" s="73"/>
      <c r="QPI33" s="73"/>
      <c r="QPL33" s="73"/>
      <c r="QPQ33" s="73"/>
      <c r="QQM33" s="73"/>
      <c r="QQN33" s="73"/>
      <c r="QQO33" s="73"/>
      <c r="QQP33" s="73"/>
      <c r="QQQ33" s="73"/>
      <c r="QQR33" s="73"/>
      <c r="QRJ33" s="73"/>
      <c r="QRK33" s="73"/>
      <c r="QRN33" s="73"/>
      <c r="QRQ33" s="73"/>
      <c r="QRS33" s="73"/>
      <c r="QRU33" s="73"/>
      <c r="QRX33" s="73"/>
      <c r="QSA33" s="73"/>
      <c r="QSD33" s="73"/>
      <c r="QSG33" s="73"/>
      <c r="QSJ33" s="73"/>
      <c r="QSM33" s="73"/>
      <c r="QSP33" s="73"/>
      <c r="QSS33" s="73"/>
      <c r="QSU33" s="73"/>
      <c r="QTH33" s="73"/>
      <c r="QTI33" s="73"/>
      <c r="QTJ33" s="73"/>
      <c r="QTK33" s="73"/>
      <c r="QTL33" s="73"/>
      <c r="QTM33" s="73"/>
      <c r="QTN33" s="73"/>
      <c r="QTO33" s="73"/>
      <c r="QTP33" s="73"/>
      <c r="QTQ33" s="73"/>
      <c r="QTR33" s="73"/>
      <c r="QTS33" s="73"/>
      <c r="QTT33" s="73"/>
      <c r="QTU33" s="73"/>
      <c r="QTV33" s="73"/>
      <c r="QTW33" s="73"/>
      <c r="QTX33" s="73"/>
      <c r="QTY33" s="73"/>
      <c r="QTZ33" s="73"/>
      <c r="QUA33" s="73"/>
      <c r="QUB33" s="73"/>
      <c r="QUC33" s="73"/>
      <c r="QUD33" s="73"/>
      <c r="QUE33" s="73"/>
      <c r="QUF33" s="73"/>
      <c r="QUG33" s="73"/>
      <c r="QUI33" s="73"/>
      <c r="QUJ33" s="73"/>
      <c r="QUK33" s="73"/>
      <c r="QUL33" s="73"/>
      <c r="QUM33" s="73"/>
      <c r="QUN33" s="73"/>
      <c r="QUO33" s="73"/>
      <c r="QUP33" s="73"/>
      <c r="QUQ33" s="73"/>
      <c r="QUR33" s="73"/>
      <c r="QUS33" s="73"/>
      <c r="QUT33" s="73"/>
      <c r="QUU33" s="73"/>
      <c r="QUX33" s="73"/>
      <c r="QVA33" s="73"/>
      <c r="QVD33" s="73"/>
      <c r="QVG33" s="73"/>
      <c r="QVJ33" s="73"/>
      <c r="QVV33" s="73"/>
      <c r="QVY33" s="73"/>
      <c r="QWB33" s="73"/>
      <c r="QWE33" s="73"/>
      <c r="QWN33" s="73"/>
      <c r="QWT33" s="73"/>
      <c r="QWW33" s="73"/>
      <c r="QWZ33" s="73"/>
      <c r="QXC33" s="73"/>
      <c r="QXI33" s="73"/>
      <c r="QXR33" s="73"/>
      <c r="QXT33" s="73"/>
      <c r="QXU33" s="73"/>
      <c r="QXW33" s="73"/>
      <c r="QXZ33" s="73"/>
      <c r="QYC33" s="73"/>
      <c r="QYF33" s="73"/>
      <c r="QYN33" s="73"/>
      <c r="QYP33" s="73"/>
      <c r="QYS33" s="73"/>
      <c r="QYV33" s="73"/>
      <c r="QZE33" s="73"/>
      <c r="QZH33" s="73"/>
      <c r="QZM33" s="73"/>
      <c r="RAI33" s="73"/>
      <c r="RAJ33" s="73"/>
      <c r="RAK33" s="73"/>
      <c r="RAL33" s="73"/>
      <c r="RAM33" s="73"/>
      <c r="RAN33" s="73"/>
      <c r="RBF33" s="73"/>
      <c r="RBG33" s="73"/>
      <c r="RBJ33" s="73"/>
      <c r="RBM33" s="73"/>
      <c r="RBO33" s="73"/>
      <c r="RBQ33" s="73"/>
      <c r="RBT33" s="73"/>
      <c r="RBW33" s="73"/>
      <c r="RBZ33" s="73"/>
      <c r="RCC33" s="73"/>
      <c r="RCF33" s="73"/>
      <c r="RCI33" s="73"/>
      <c r="RCL33" s="73"/>
      <c r="RCO33" s="73"/>
      <c r="RCQ33" s="73"/>
      <c r="RDD33" s="73"/>
      <c r="RDE33" s="73"/>
      <c r="RDF33" s="73"/>
      <c r="RDG33" s="73"/>
      <c r="RDH33" s="73"/>
      <c r="RDI33" s="73"/>
      <c r="RDJ33" s="73"/>
      <c r="RDK33" s="73"/>
      <c r="RDL33" s="73"/>
      <c r="RDM33" s="73"/>
      <c r="RDN33" s="73"/>
      <c r="RDO33" s="73"/>
      <c r="RDP33" s="73"/>
      <c r="RDQ33" s="73"/>
      <c r="RDR33" s="73"/>
      <c r="RDS33" s="73"/>
      <c r="RDT33" s="73"/>
      <c r="RDU33" s="73"/>
      <c r="RDV33" s="73"/>
      <c r="RDW33" s="73"/>
      <c r="RDX33" s="73"/>
      <c r="RDY33" s="73"/>
      <c r="RDZ33" s="73"/>
      <c r="REA33" s="73"/>
      <c r="REB33" s="73"/>
      <c r="REC33" s="73"/>
      <c r="REE33" s="73"/>
      <c r="REF33" s="73"/>
      <c r="REG33" s="73"/>
      <c r="REH33" s="73"/>
      <c r="REI33" s="73"/>
      <c r="REJ33" s="73"/>
      <c r="REK33" s="73"/>
      <c r="REL33" s="73"/>
      <c r="REM33" s="73"/>
      <c r="REN33" s="73"/>
      <c r="REO33" s="73"/>
      <c r="REP33" s="73"/>
      <c r="REQ33" s="73"/>
      <c r="RET33" s="73"/>
      <c r="REW33" s="73"/>
      <c r="REZ33" s="73"/>
      <c r="RFC33" s="73"/>
      <c r="RFF33" s="73"/>
      <c r="RFR33" s="73"/>
      <c r="RFU33" s="73"/>
      <c r="RFX33" s="73"/>
      <c r="RGA33" s="73"/>
      <c r="RGJ33" s="73"/>
      <c r="RGP33" s="73"/>
      <c r="RGS33" s="73"/>
      <c r="RGV33" s="73"/>
      <c r="RGY33" s="73"/>
      <c r="RHE33" s="73"/>
      <c r="RHN33" s="73"/>
      <c r="RHP33" s="73"/>
      <c r="RHQ33" s="73"/>
      <c r="RHS33" s="73"/>
      <c r="RHV33" s="73"/>
      <c r="RHY33" s="73"/>
      <c r="RIB33" s="73"/>
      <c r="RIJ33" s="73"/>
      <c r="RIL33" s="73"/>
      <c r="RIO33" s="73"/>
      <c r="RIR33" s="73"/>
      <c r="RJA33" s="73"/>
      <c r="RJD33" s="73"/>
      <c r="RJI33" s="73"/>
      <c r="RKE33" s="73"/>
      <c r="RKF33" s="73"/>
      <c r="RKG33" s="73"/>
      <c r="RKH33" s="73"/>
      <c r="RKI33" s="73"/>
      <c r="RKJ33" s="73"/>
      <c r="RLB33" s="73"/>
      <c r="RLC33" s="73"/>
      <c r="RLF33" s="73"/>
      <c r="RLI33" s="73"/>
      <c r="RLK33" s="73"/>
      <c r="RLM33" s="73"/>
      <c r="RLP33" s="73"/>
      <c r="RLS33" s="73"/>
      <c r="RLV33" s="73"/>
      <c r="RLY33" s="73"/>
      <c r="RMB33" s="73"/>
      <c r="RME33" s="73"/>
      <c r="RMH33" s="73"/>
      <c r="RMK33" s="73"/>
      <c r="RMM33" s="73"/>
      <c r="RMZ33" s="73"/>
      <c r="RNA33" s="73"/>
      <c r="RNB33" s="73"/>
      <c r="RNC33" s="73"/>
      <c r="RND33" s="73"/>
      <c r="RNE33" s="73"/>
      <c r="RNF33" s="73"/>
      <c r="RNG33" s="73"/>
      <c r="RNH33" s="73"/>
      <c r="RNI33" s="73"/>
      <c r="RNJ33" s="73"/>
      <c r="RNK33" s="73"/>
      <c r="RNL33" s="73"/>
      <c r="RNM33" s="73"/>
      <c r="RNN33" s="73"/>
      <c r="RNO33" s="73"/>
      <c r="RNP33" s="73"/>
      <c r="RNQ33" s="73"/>
      <c r="RNR33" s="73"/>
      <c r="RNS33" s="73"/>
      <c r="RNT33" s="73"/>
      <c r="RNU33" s="73"/>
      <c r="RNV33" s="73"/>
      <c r="RNW33" s="73"/>
      <c r="RNX33" s="73"/>
      <c r="RNY33" s="73"/>
      <c r="ROA33" s="73"/>
      <c r="ROB33" s="73"/>
      <c r="ROC33" s="73"/>
      <c r="ROD33" s="73"/>
      <c r="ROE33" s="73"/>
      <c r="ROF33" s="73"/>
      <c r="ROG33" s="73"/>
      <c r="ROH33" s="73"/>
      <c r="ROI33" s="73"/>
      <c r="ROJ33" s="73"/>
      <c r="ROK33" s="73"/>
      <c r="ROL33" s="73"/>
      <c r="ROM33" s="73"/>
      <c r="ROP33" s="73"/>
      <c r="ROS33" s="73"/>
      <c r="ROV33" s="73"/>
      <c r="ROY33" s="73"/>
      <c r="RPB33" s="73"/>
      <c r="RPN33" s="73"/>
      <c r="RPQ33" s="73"/>
      <c r="RPT33" s="73"/>
      <c r="RPW33" s="73"/>
      <c r="RQF33" s="73"/>
      <c r="RQL33" s="73"/>
      <c r="RQO33" s="73"/>
      <c r="RQR33" s="73"/>
      <c r="RQU33" s="73"/>
      <c r="RRA33" s="73"/>
      <c r="RRJ33" s="73"/>
      <c r="RRL33" s="73"/>
      <c r="RRM33" s="73"/>
      <c r="RRO33" s="73"/>
      <c r="RRR33" s="73"/>
      <c r="RRU33" s="73"/>
      <c r="RRX33" s="73"/>
      <c r="RSF33" s="73"/>
      <c r="RSH33" s="73"/>
      <c r="RSK33" s="73"/>
      <c r="RSN33" s="73"/>
      <c r="RSW33" s="73"/>
      <c r="RSZ33" s="73"/>
      <c r="RTE33" s="73"/>
      <c r="RUA33" s="73"/>
      <c r="RUB33" s="73"/>
      <c r="RUC33" s="73"/>
      <c r="RUD33" s="73"/>
      <c r="RUE33" s="73"/>
      <c r="RUF33" s="73"/>
      <c r="RUX33" s="73"/>
      <c r="RUY33" s="73"/>
      <c r="RVB33" s="73"/>
      <c r="RVE33" s="73"/>
      <c r="RVG33" s="73"/>
      <c r="RVI33" s="73"/>
      <c r="RVL33" s="73"/>
      <c r="RVO33" s="73"/>
      <c r="RVR33" s="73"/>
      <c r="RVU33" s="73"/>
      <c r="RVX33" s="73"/>
      <c r="RWA33" s="73"/>
      <c r="RWD33" s="73"/>
      <c r="RWG33" s="73"/>
      <c r="RWI33" s="73"/>
      <c r="RWV33" s="73"/>
      <c r="RWW33" s="73"/>
      <c r="RWX33" s="73"/>
      <c r="RWY33" s="73"/>
      <c r="RWZ33" s="73"/>
      <c r="RXA33" s="73"/>
      <c r="RXB33" s="73"/>
      <c r="RXC33" s="73"/>
      <c r="RXD33" s="73"/>
      <c r="RXE33" s="73"/>
      <c r="RXF33" s="73"/>
      <c r="RXG33" s="73"/>
      <c r="RXH33" s="73"/>
      <c r="RXI33" s="73"/>
      <c r="RXJ33" s="73"/>
      <c r="RXK33" s="73"/>
      <c r="RXL33" s="73"/>
      <c r="RXM33" s="73"/>
      <c r="RXN33" s="73"/>
      <c r="RXO33" s="73"/>
      <c r="RXP33" s="73"/>
      <c r="RXQ33" s="73"/>
      <c r="RXR33" s="73"/>
      <c r="RXS33" s="73"/>
      <c r="RXT33" s="73"/>
      <c r="RXU33" s="73"/>
      <c r="RXW33" s="73"/>
      <c r="RXX33" s="73"/>
      <c r="RXY33" s="73"/>
      <c r="RXZ33" s="73"/>
      <c r="RYA33" s="73"/>
      <c r="RYB33" s="73"/>
      <c r="RYC33" s="73"/>
      <c r="RYD33" s="73"/>
      <c r="RYE33" s="73"/>
      <c r="RYF33" s="73"/>
      <c r="RYG33" s="73"/>
      <c r="RYH33" s="73"/>
      <c r="RYI33" s="73"/>
      <c r="RYL33" s="73"/>
      <c r="RYO33" s="73"/>
      <c r="RYR33" s="73"/>
      <c r="RYU33" s="73"/>
      <c r="RYX33" s="73"/>
      <c r="RZJ33" s="73"/>
      <c r="RZM33" s="73"/>
      <c r="RZP33" s="73"/>
      <c r="RZS33" s="73"/>
      <c r="SAB33" s="73"/>
      <c r="SAH33" s="73"/>
      <c r="SAK33" s="73"/>
      <c r="SAN33" s="73"/>
      <c r="SAQ33" s="73"/>
      <c r="SAW33" s="73"/>
      <c r="SBF33" s="73"/>
      <c r="SBH33" s="73"/>
      <c r="SBI33" s="73"/>
      <c r="SBK33" s="73"/>
      <c r="SBN33" s="73"/>
      <c r="SBQ33" s="73"/>
      <c r="SBT33" s="73"/>
      <c r="SCB33" s="73"/>
      <c r="SCD33" s="73"/>
      <c r="SCG33" s="73"/>
      <c r="SCJ33" s="73"/>
      <c r="SCS33" s="73"/>
      <c r="SCV33" s="73"/>
      <c r="SDA33" s="73"/>
      <c r="SDW33" s="73"/>
      <c r="SDX33" s="73"/>
      <c r="SDY33" s="73"/>
      <c r="SDZ33" s="73"/>
      <c r="SEA33" s="73"/>
      <c r="SEB33" s="73"/>
      <c r="SET33" s="73"/>
      <c r="SEU33" s="73"/>
      <c r="SEX33" s="73"/>
      <c r="SFA33" s="73"/>
      <c r="SFC33" s="73"/>
      <c r="SFE33" s="73"/>
      <c r="SFH33" s="73"/>
      <c r="SFK33" s="73"/>
      <c r="SFN33" s="73"/>
      <c r="SFQ33" s="73"/>
      <c r="SFT33" s="73"/>
      <c r="SFW33" s="73"/>
      <c r="SFZ33" s="73"/>
      <c r="SGC33" s="73"/>
      <c r="SGE33" s="73"/>
      <c r="SGR33" s="73"/>
      <c r="SGS33" s="73"/>
      <c r="SGT33" s="73"/>
      <c r="SGU33" s="73"/>
      <c r="SGV33" s="73"/>
      <c r="SGW33" s="73"/>
      <c r="SGX33" s="73"/>
      <c r="SGY33" s="73"/>
      <c r="SGZ33" s="73"/>
      <c r="SHA33" s="73"/>
      <c r="SHB33" s="73"/>
      <c r="SHC33" s="73"/>
      <c r="SHD33" s="73"/>
      <c r="SHE33" s="73"/>
      <c r="SHF33" s="73"/>
      <c r="SHG33" s="73"/>
      <c r="SHH33" s="73"/>
      <c r="SHI33" s="73"/>
      <c r="SHJ33" s="73"/>
      <c r="SHK33" s="73"/>
      <c r="SHL33" s="73"/>
      <c r="SHM33" s="73"/>
      <c r="SHN33" s="73"/>
      <c r="SHO33" s="73"/>
      <c r="SHP33" s="73"/>
      <c r="SHQ33" s="73"/>
      <c r="SHS33" s="73"/>
      <c r="SHT33" s="73"/>
      <c r="SHU33" s="73"/>
      <c r="SHV33" s="73"/>
      <c r="SHW33" s="73"/>
      <c r="SHX33" s="73"/>
      <c r="SHY33" s="73"/>
      <c r="SHZ33" s="73"/>
      <c r="SIA33" s="73"/>
      <c r="SIB33" s="73"/>
      <c r="SIC33" s="73"/>
      <c r="SID33" s="73"/>
      <c r="SIE33" s="73"/>
      <c r="SIH33" s="73"/>
      <c r="SIK33" s="73"/>
      <c r="SIN33" s="73"/>
      <c r="SIQ33" s="73"/>
      <c r="SIT33" s="73"/>
      <c r="SJF33" s="73"/>
      <c r="SJI33" s="73"/>
      <c r="SJL33" s="73"/>
      <c r="SJO33" s="73"/>
      <c r="SJX33" s="73"/>
      <c r="SKD33" s="73"/>
      <c r="SKG33" s="73"/>
      <c r="SKJ33" s="73"/>
      <c r="SKM33" s="73"/>
      <c r="SKS33" s="73"/>
      <c r="SLB33" s="73"/>
      <c r="SLD33" s="73"/>
      <c r="SLE33" s="73"/>
      <c r="SLG33" s="73"/>
      <c r="SLJ33" s="73"/>
      <c r="SLM33" s="73"/>
      <c r="SLP33" s="73"/>
      <c r="SLX33" s="73"/>
      <c r="SLZ33" s="73"/>
      <c r="SMC33" s="73"/>
      <c r="SMF33" s="73"/>
      <c r="SMO33" s="73"/>
      <c r="SMR33" s="73"/>
      <c r="SMW33" s="73"/>
      <c r="SNS33" s="73"/>
      <c r="SNT33" s="73"/>
      <c r="SNU33" s="73"/>
      <c r="SNV33" s="73"/>
      <c r="SNW33" s="73"/>
      <c r="SNX33" s="73"/>
      <c r="SOP33" s="73"/>
      <c r="SOQ33" s="73"/>
      <c r="SOT33" s="73"/>
      <c r="SOW33" s="73"/>
      <c r="SOY33" s="73"/>
      <c r="SPA33" s="73"/>
      <c r="SPD33" s="73"/>
      <c r="SPG33" s="73"/>
      <c r="SPJ33" s="73"/>
      <c r="SPM33" s="73"/>
      <c r="SPP33" s="73"/>
      <c r="SPS33" s="73"/>
      <c r="SPV33" s="73"/>
      <c r="SPY33" s="73"/>
      <c r="SQA33" s="73"/>
      <c r="SQN33" s="73"/>
      <c r="SQO33" s="73"/>
      <c r="SQP33" s="73"/>
      <c r="SQQ33" s="73"/>
      <c r="SQR33" s="73"/>
      <c r="SQS33" s="73"/>
      <c r="SQT33" s="73"/>
      <c r="SQU33" s="73"/>
      <c r="SQV33" s="73"/>
      <c r="SQW33" s="73"/>
      <c r="SQX33" s="73"/>
      <c r="SQY33" s="73"/>
      <c r="SQZ33" s="73"/>
      <c r="SRA33" s="73"/>
      <c r="SRB33" s="73"/>
      <c r="SRC33" s="73"/>
      <c r="SRD33" s="73"/>
      <c r="SRE33" s="73"/>
      <c r="SRF33" s="73"/>
      <c r="SRG33" s="73"/>
      <c r="SRH33" s="73"/>
      <c r="SRI33" s="73"/>
      <c r="SRJ33" s="73"/>
      <c r="SRK33" s="73"/>
      <c r="SRL33" s="73"/>
      <c r="SRM33" s="73"/>
      <c r="SRO33" s="73"/>
      <c r="SRP33" s="73"/>
      <c r="SRQ33" s="73"/>
      <c r="SRR33" s="73"/>
      <c r="SRS33" s="73"/>
      <c r="SRT33" s="73"/>
      <c r="SRU33" s="73"/>
      <c r="SRV33" s="73"/>
      <c r="SRW33" s="73"/>
      <c r="SRX33" s="73"/>
      <c r="SRY33" s="73"/>
      <c r="SRZ33" s="73"/>
      <c r="SSA33" s="73"/>
      <c r="SSD33" s="73"/>
      <c r="SSG33" s="73"/>
      <c r="SSJ33" s="73"/>
      <c r="SSM33" s="73"/>
      <c r="SSP33" s="73"/>
      <c r="STB33" s="73"/>
      <c r="STE33" s="73"/>
      <c r="STH33" s="73"/>
      <c r="STK33" s="73"/>
      <c r="STT33" s="73"/>
      <c r="STZ33" s="73"/>
      <c r="SUC33" s="73"/>
      <c r="SUF33" s="73"/>
      <c r="SUI33" s="73"/>
      <c r="SUO33" s="73"/>
      <c r="SUX33" s="73"/>
      <c r="SUZ33" s="73"/>
      <c r="SVA33" s="73"/>
      <c r="SVC33" s="73"/>
      <c r="SVF33" s="73"/>
      <c r="SVI33" s="73"/>
      <c r="SVL33" s="73"/>
      <c r="SVT33" s="73"/>
      <c r="SVV33" s="73"/>
      <c r="SVY33" s="73"/>
      <c r="SWB33" s="73"/>
      <c r="SWK33" s="73"/>
      <c r="SWN33" s="73"/>
      <c r="SWS33" s="73"/>
      <c r="SXO33" s="73"/>
      <c r="SXP33" s="73"/>
      <c r="SXQ33" s="73"/>
      <c r="SXR33" s="73"/>
      <c r="SXS33" s="73"/>
      <c r="SXT33" s="73"/>
      <c r="SYL33" s="73"/>
      <c r="SYM33" s="73"/>
      <c r="SYP33" s="73"/>
      <c r="SYS33" s="73"/>
      <c r="SYU33" s="73"/>
      <c r="SYW33" s="73"/>
      <c r="SYZ33" s="73"/>
      <c r="SZC33" s="73"/>
      <c r="SZF33" s="73"/>
      <c r="SZI33" s="73"/>
      <c r="SZL33" s="73"/>
      <c r="SZO33" s="73"/>
      <c r="SZR33" s="73"/>
      <c r="SZU33" s="73"/>
      <c r="SZW33" s="73"/>
      <c r="TAJ33" s="73"/>
      <c r="TAK33" s="73"/>
      <c r="TAL33" s="73"/>
      <c r="TAM33" s="73"/>
      <c r="TAN33" s="73"/>
      <c r="TAO33" s="73"/>
      <c r="TAP33" s="73"/>
      <c r="TAQ33" s="73"/>
      <c r="TAR33" s="73"/>
      <c r="TAS33" s="73"/>
      <c r="TAT33" s="73"/>
      <c r="TAU33" s="73"/>
      <c r="TAV33" s="73"/>
      <c r="TAW33" s="73"/>
      <c r="TAX33" s="73"/>
      <c r="TAY33" s="73"/>
      <c r="TAZ33" s="73"/>
      <c r="TBA33" s="73"/>
      <c r="TBB33" s="73"/>
      <c r="TBC33" s="73"/>
      <c r="TBD33" s="73"/>
      <c r="TBE33" s="73"/>
      <c r="TBF33" s="73"/>
      <c r="TBG33" s="73"/>
      <c r="TBH33" s="73"/>
      <c r="TBI33" s="73"/>
      <c r="TBK33" s="73"/>
      <c r="TBL33" s="73"/>
      <c r="TBM33" s="73"/>
      <c r="TBN33" s="73"/>
      <c r="TBO33" s="73"/>
      <c r="TBP33" s="73"/>
      <c r="TBQ33" s="73"/>
      <c r="TBR33" s="73"/>
      <c r="TBS33" s="73"/>
      <c r="TBT33" s="73"/>
      <c r="TBU33" s="73"/>
      <c r="TBV33" s="73"/>
      <c r="TBW33" s="73"/>
      <c r="TBZ33" s="73"/>
      <c r="TCC33" s="73"/>
      <c r="TCF33" s="73"/>
      <c r="TCI33" s="73"/>
      <c r="TCL33" s="73"/>
      <c r="TCX33" s="73"/>
      <c r="TDA33" s="73"/>
      <c r="TDD33" s="73"/>
      <c r="TDG33" s="73"/>
      <c r="TDP33" s="73"/>
      <c r="TDV33" s="73"/>
      <c r="TDY33" s="73"/>
      <c r="TEB33" s="73"/>
      <c r="TEE33" s="73"/>
      <c r="TEK33" s="73"/>
      <c r="TET33" s="73"/>
      <c r="TEV33" s="73"/>
      <c r="TEW33" s="73"/>
      <c r="TEY33" s="73"/>
      <c r="TFB33" s="73"/>
      <c r="TFE33" s="73"/>
      <c r="TFH33" s="73"/>
      <c r="TFP33" s="73"/>
      <c r="TFR33" s="73"/>
      <c r="TFU33" s="73"/>
      <c r="TFX33" s="73"/>
      <c r="TGG33" s="73"/>
      <c r="TGJ33" s="73"/>
      <c r="TGO33" s="73"/>
      <c r="THK33" s="73"/>
      <c r="THL33" s="73"/>
      <c r="THM33" s="73"/>
      <c r="THN33" s="73"/>
      <c r="THO33" s="73"/>
      <c r="THP33" s="73"/>
      <c r="TIH33" s="73"/>
      <c r="TII33" s="73"/>
      <c r="TIL33" s="73"/>
      <c r="TIO33" s="73"/>
      <c r="TIQ33" s="73"/>
      <c r="TIS33" s="73"/>
      <c r="TIV33" s="73"/>
      <c r="TIY33" s="73"/>
      <c r="TJB33" s="73"/>
      <c r="TJE33" s="73"/>
      <c r="TJH33" s="73"/>
      <c r="TJK33" s="73"/>
      <c r="TJN33" s="73"/>
      <c r="TJQ33" s="73"/>
      <c r="TJS33" s="73"/>
      <c r="TKF33" s="73"/>
      <c r="TKG33" s="73"/>
      <c r="TKH33" s="73"/>
      <c r="TKI33" s="73"/>
      <c r="TKJ33" s="73"/>
      <c r="TKK33" s="73"/>
      <c r="TKL33" s="73"/>
      <c r="TKM33" s="73"/>
      <c r="TKN33" s="73"/>
      <c r="TKO33" s="73"/>
      <c r="TKP33" s="73"/>
      <c r="TKQ33" s="73"/>
      <c r="TKR33" s="73"/>
      <c r="TKS33" s="73"/>
      <c r="TKT33" s="73"/>
      <c r="TKU33" s="73"/>
      <c r="TKV33" s="73"/>
      <c r="TKW33" s="73"/>
      <c r="TKX33" s="73"/>
      <c r="TKY33" s="73"/>
      <c r="TKZ33" s="73"/>
      <c r="TLA33" s="73"/>
      <c r="TLB33" s="73"/>
      <c r="TLC33" s="73"/>
      <c r="TLD33" s="73"/>
      <c r="TLE33" s="73"/>
      <c r="TLG33" s="73"/>
      <c r="TLH33" s="73"/>
      <c r="TLI33" s="73"/>
      <c r="TLJ33" s="73"/>
      <c r="TLK33" s="73"/>
      <c r="TLL33" s="73"/>
      <c r="TLM33" s="73"/>
      <c r="TLN33" s="73"/>
      <c r="TLO33" s="73"/>
      <c r="TLP33" s="73"/>
      <c r="TLQ33" s="73"/>
      <c r="TLR33" s="73"/>
      <c r="TLS33" s="73"/>
      <c r="TLV33" s="73"/>
      <c r="TLY33" s="73"/>
      <c r="TMB33" s="73"/>
      <c r="TME33" s="73"/>
      <c r="TMH33" s="73"/>
      <c r="TMT33" s="73"/>
      <c r="TMW33" s="73"/>
      <c r="TMZ33" s="73"/>
      <c r="TNC33" s="73"/>
      <c r="TNL33" s="73"/>
      <c r="TNR33" s="73"/>
      <c r="TNU33" s="73"/>
      <c r="TNX33" s="73"/>
      <c r="TOA33" s="73"/>
      <c r="TOG33" s="73"/>
      <c r="TOP33" s="73"/>
      <c r="TOR33" s="73"/>
      <c r="TOS33" s="73"/>
      <c r="TOU33" s="73"/>
      <c r="TOX33" s="73"/>
      <c r="TPA33" s="73"/>
      <c r="TPD33" s="73"/>
      <c r="TPL33" s="73"/>
      <c r="TPN33" s="73"/>
      <c r="TPQ33" s="73"/>
      <c r="TPT33" s="73"/>
      <c r="TQC33" s="73"/>
      <c r="TQF33" s="73"/>
      <c r="TQK33" s="73"/>
      <c r="TRG33" s="73"/>
      <c r="TRH33" s="73"/>
      <c r="TRI33" s="73"/>
      <c r="TRJ33" s="73"/>
      <c r="TRK33" s="73"/>
      <c r="TRL33" s="73"/>
      <c r="TSD33" s="73"/>
      <c r="TSE33" s="73"/>
      <c r="TSH33" s="73"/>
      <c r="TSK33" s="73"/>
      <c r="TSM33" s="73"/>
      <c r="TSO33" s="73"/>
      <c r="TSR33" s="73"/>
      <c r="TSU33" s="73"/>
      <c r="TSX33" s="73"/>
      <c r="TTA33" s="73"/>
      <c r="TTD33" s="73"/>
      <c r="TTG33" s="73"/>
      <c r="TTJ33" s="73"/>
      <c r="TTM33" s="73"/>
      <c r="TTO33" s="73"/>
      <c r="TUB33" s="73"/>
      <c r="TUC33" s="73"/>
      <c r="TUD33" s="73"/>
      <c r="TUE33" s="73"/>
      <c r="TUF33" s="73"/>
      <c r="TUG33" s="73"/>
      <c r="TUH33" s="73"/>
      <c r="TUI33" s="73"/>
      <c r="TUJ33" s="73"/>
      <c r="TUK33" s="73"/>
      <c r="TUL33" s="73"/>
      <c r="TUM33" s="73"/>
      <c r="TUN33" s="73"/>
      <c r="TUO33" s="73"/>
      <c r="TUP33" s="73"/>
      <c r="TUQ33" s="73"/>
      <c r="TUR33" s="73"/>
      <c r="TUS33" s="73"/>
      <c r="TUT33" s="73"/>
      <c r="TUU33" s="73"/>
      <c r="TUV33" s="73"/>
      <c r="TUW33" s="73"/>
      <c r="TUX33" s="73"/>
      <c r="TUY33" s="73"/>
      <c r="TUZ33" s="73"/>
      <c r="TVA33" s="73"/>
      <c r="TVC33" s="73"/>
      <c r="TVD33" s="73"/>
      <c r="TVE33" s="73"/>
      <c r="TVF33" s="73"/>
      <c r="TVG33" s="73"/>
      <c r="TVH33" s="73"/>
      <c r="TVI33" s="73"/>
      <c r="TVJ33" s="73"/>
      <c r="TVK33" s="73"/>
      <c r="TVL33" s="73"/>
      <c r="TVM33" s="73"/>
      <c r="TVN33" s="73"/>
      <c r="TVO33" s="73"/>
      <c r="TVR33" s="73"/>
      <c r="TVU33" s="73"/>
      <c r="TVX33" s="73"/>
      <c r="TWA33" s="73"/>
      <c r="TWD33" s="73"/>
      <c r="TWP33" s="73"/>
      <c r="TWS33" s="73"/>
      <c r="TWV33" s="73"/>
      <c r="TWY33" s="73"/>
      <c r="TXH33" s="73"/>
      <c r="TXN33" s="73"/>
      <c r="TXQ33" s="73"/>
      <c r="TXT33" s="73"/>
      <c r="TXW33" s="73"/>
      <c r="TYC33" s="73"/>
      <c r="TYL33" s="73"/>
      <c r="TYN33" s="73"/>
      <c r="TYO33" s="73"/>
      <c r="TYQ33" s="73"/>
      <c r="TYT33" s="73"/>
      <c r="TYW33" s="73"/>
      <c r="TYZ33" s="73"/>
      <c r="TZH33" s="73"/>
      <c r="TZJ33" s="73"/>
      <c r="TZM33" s="73"/>
      <c r="TZP33" s="73"/>
      <c r="TZY33" s="73"/>
      <c r="UAB33" s="73"/>
      <c r="UAG33" s="73"/>
      <c r="UBC33" s="73"/>
      <c r="UBD33" s="73"/>
      <c r="UBE33" s="73"/>
      <c r="UBF33" s="73"/>
      <c r="UBG33" s="73"/>
      <c r="UBH33" s="73"/>
      <c r="UBZ33" s="73"/>
      <c r="UCA33" s="73"/>
      <c r="UCD33" s="73"/>
      <c r="UCG33" s="73"/>
      <c r="UCI33" s="73"/>
      <c r="UCK33" s="73"/>
      <c r="UCN33" s="73"/>
      <c r="UCQ33" s="73"/>
      <c r="UCT33" s="73"/>
      <c r="UCW33" s="73"/>
      <c r="UCZ33" s="73"/>
      <c r="UDC33" s="73"/>
      <c r="UDF33" s="73"/>
      <c r="UDI33" s="73"/>
      <c r="UDK33" s="73"/>
      <c r="UDX33" s="73"/>
      <c r="UDY33" s="73"/>
      <c r="UDZ33" s="73"/>
      <c r="UEA33" s="73"/>
      <c r="UEB33" s="73"/>
      <c r="UEC33" s="73"/>
      <c r="UED33" s="73"/>
      <c r="UEE33" s="73"/>
      <c r="UEF33" s="73"/>
      <c r="UEG33" s="73"/>
      <c r="UEH33" s="73"/>
      <c r="UEI33" s="73"/>
      <c r="UEJ33" s="73"/>
      <c r="UEK33" s="73"/>
      <c r="UEL33" s="73"/>
      <c r="UEM33" s="73"/>
      <c r="UEN33" s="73"/>
      <c r="UEO33" s="73"/>
      <c r="UEP33" s="73"/>
      <c r="UEQ33" s="73"/>
      <c r="UER33" s="73"/>
      <c r="UES33" s="73"/>
      <c r="UET33" s="73"/>
      <c r="UEU33" s="73"/>
      <c r="UEV33" s="73"/>
      <c r="UEW33" s="73"/>
      <c r="UEY33" s="73"/>
      <c r="UEZ33" s="73"/>
      <c r="UFA33" s="73"/>
      <c r="UFB33" s="73"/>
      <c r="UFC33" s="73"/>
      <c r="UFD33" s="73"/>
      <c r="UFE33" s="73"/>
      <c r="UFF33" s="73"/>
      <c r="UFG33" s="73"/>
      <c r="UFH33" s="73"/>
      <c r="UFI33" s="73"/>
      <c r="UFJ33" s="73"/>
      <c r="UFK33" s="73"/>
      <c r="UFN33" s="73"/>
      <c r="UFQ33" s="73"/>
      <c r="UFT33" s="73"/>
      <c r="UFW33" s="73"/>
      <c r="UFZ33" s="73"/>
      <c r="UGL33" s="73"/>
      <c r="UGO33" s="73"/>
      <c r="UGR33" s="73"/>
      <c r="UGU33" s="73"/>
      <c r="UHD33" s="73"/>
      <c r="UHJ33" s="73"/>
      <c r="UHM33" s="73"/>
      <c r="UHP33" s="73"/>
      <c r="UHS33" s="73"/>
      <c r="UHY33" s="73"/>
      <c r="UIH33" s="73"/>
      <c r="UIJ33" s="73"/>
      <c r="UIK33" s="73"/>
      <c r="UIM33" s="73"/>
      <c r="UIP33" s="73"/>
      <c r="UIS33" s="73"/>
      <c r="UIV33" s="73"/>
      <c r="UJD33" s="73"/>
      <c r="UJF33" s="73"/>
      <c r="UJI33" s="73"/>
      <c r="UJL33" s="73"/>
      <c r="UJU33" s="73"/>
      <c r="UJX33" s="73"/>
      <c r="UKC33" s="73"/>
      <c r="UKY33" s="73"/>
      <c r="UKZ33" s="73"/>
      <c r="ULA33" s="73"/>
      <c r="ULB33" s="73"/>
      <c r="ULC33" s="73"/>
      <c r="ULD33" s="73"/>
      <c r="ULV33" s="73"/>
      <c r="ULW33" s="73"/>
      <c r="ULZ33" s="73"/>
      <c r="UMC33" s="73"/>
      <c r="UME33" s="73"/>
      <c r="UMG33" s="73"/>
      <c r="UMJ33" s="73"/>
      <c r="UMM33" s="73"/>
      <c r="UMP33" s="73"/>
      <c r="UMS33" s="73"/>
      <c r="UMV33" s="73"/>
      <c r="UMY33" s="73"/>
      <c r="UNB33" s="73"/>
      <c r="UNE33" s="73"/>
      <c r="UNG33" s="73"/>
      <c r="UNT33" s="73"/>
      <c r="UNU33" s="73"/>
      <c r="UNV33" s="73"/>
      <c r="UNW33" s="73"/>
      <c r="UNX33" s="73"/>
      <c r="UNY33" s="73"/>
      <c r="UNZ33" s="73"/>
      <c r="UOA33" s="73"/>
      <c r="UOB33" s="73"/>
      <c r="UOC33" s="73"/>
      <c r="UOD33" s="73"/>
      <c r="UOE33" s="73"/>
      <c r="UOF33" s="73"/>
      <c r="UOG33" s="73"/>
      <c r="UOH33" s="73"/>
      <c r="UOI33" s="73"/>
      <c r="UOJ33" s="73"/>
      <c r="UOK33" s="73"/>
      <c r="UOL33" s="73"/>
      <c r="UOM33" s="73"/>
      <c r="UON33" s="73"/>
      <c r="UOO33" s="73"/>
      <c r="UOP33" s="73"/>
      <c r="UOQ33" s="73"/>
      <c r="UOR33" s="73"/>
      <c r="UOS33" s="73"/>
      <c r="UOU33" s="73"/>
      <c r="UOV33" s="73"/>
      <c r="UOW33" s="73"/>
      <c r="UOX33" s="73"/>
      <c r="UOY33" s="73"/>
      <c r="UOZ33" s="73"/>
      <c r="UPA33" s="73"/>
      <c r="UPB33" s="73"/>
      <c r="UPC33" s="73"/>
      <c r="UPD33" s="73"/>
      <c r="UPE33" s="73"/>
      <c r="UPF33" s="73"/>
      <c r="UPG33" s="73"/>
      <c r="UPJ33" s="73"/>
      <c r="UPM33" s="73"/>
      <c r="UPP33" s="73"/>
      <c r="UPS33" s="73"/>
      <c r="UPV33" s="73"/>
      <c r="UQH33" s="73"/>
      <c r="UQK33" s="73"/>
      <c r="UQN33" s="73"/>
      <c r="UQQ33" s="73"/>
      <c r="UQZ33" s="73"/>
      <c r="URF33" s="73"/>
      <c r="URI33" s="73"/>
      <c r="URL33" s="73"/>
      <c r="URO33" s="73"/>
      <c r="URU33" s="73"/>
      <c r="USD33" s="73"/>
      <c r="USF33" s="73"/>
      <c r="USG33" s="73"/>
      <c r="USI33" s="73"/>
      <c r="USL33" s="73"/>
      <c r="USO33" s="73"/>
      <c r="USR33" s="73"/>
      <c r="USZ33" s="73"/>
      <c r="UTB33" s="73"/>
      <c r="UTE33" s="73"/>
      <c r="UTH33" s="73"/>
      <c r="UTQ33" s="73"/>
      <c r="UTT33" s="73"/>
      <c r="UTY33" s="73"/>
      <c r="UUU33" s="73"/>
      <c r="UUV33" s="73"/>
      <c r="UUW33" s="73"/>
      <c r="UUX33" s="73"/>
      <c r="UUY33" s="73"/>
      <c r="UUZ33" s="73"/>
      <c r="UVR33" s="73"/>
      <c r="UVS33" s="73"/>
      <c r="UVV33" s="73"/>
      <c r="UVY33" s="73"/>
      <c r="UWA33" s="73"/>
      <c r="UWC33" s="73"/>
      <c r="UWF33" s="73"/>
      <c r="UWI33" s="73"/>
      <c r="UWL33" s="73"/>
      <c r="UWO33" s="73"/>
      <c r="UWR33" s="73"/>
      <c r="UWU33" s="73"/>
      <c r="UWX33" s="73"/>
      <c r="UXA33" s="73"/>
      <c r="UXC33" s="73"/>
      <c r="UXP33" s="73"/>
      <c r="UXQ33" s="73"/>
      <c r="UXR33" s="73"/>
      <c r="UXS33" s="73"/>
      <c r="UXT33" s="73"/>
      <c r="UXU33" s="73"/>
      <c r="UXV33" s="73"/>
      <c r="UXW33" s="73"/>
      <c r="UXX33" s="73"/>
      <c r="UXY33" s="73"/>
      <c r="UXZ33" s="73"/>
      <c r="UYA33" s="73"/>
      <c r="UYB33" s="73"/>
      <c r="UYC33" s="73"/>
      <c r="UYD33" s="73"/>
      <c r="UYE33" s="73"/>
      <c r="UYF33" s="73"/>
      <c r="UYG33" s="73"/>
      <c r="UYH33" s="73"/>
      <c r="UYI33" s="73"/>
      <c r="UYJ33" s="73"/>
      <c r="UYK33" s="73"/>
      <c r="UYL33" s="73"/>
      <c r="UYM33" s="73"/>
      <c r="UYN33" s="73"/>
      <c r="UYO33" s="73"/>
      <c r="UYQ33" s="73"/>
      <c r="UYR33" s="73"/>
      <c r="UYS33" s="73"/>
      <c r="UYT33" s="73"/>
      <c r="UYU33" s="73"/>
      <c r="UYV33" s="73"/>
      <c r="UYW33" s="73"/>
      <c r="UYX33" s="73"/>
      <c r="UYY33" s="73"/>
      <c r="UYZ33" s="73"/>
      <c r="UZA33" s="73"/>
      <c r="UZB33" s="73"/>
      <c r="UZC33" s="73"/>
      <c r="UZF33" s="73"/>
      <c r="UZI33" s="73"/>
      <c r="UZL33" s="73"/>
      <c r="UZO33" s="73"/>
      <c r="UZR33" s="73"/>
      <c r="VAD33" s="73"/>
      <c r="VAG33" s="73"/>
      <c r="VAJ33" s="73"/>
      <c r="VAM33" s="73"/>
      <c r="VAV33" s="73"/>
      <c r="VBB33" s="73"/>
      <c r="VBE33" s="73"/>
      <c r="VBH33" s="73"/>
      <c r="VBK33" s="73"/>
      <c r="VBQ33" s="73"/>
      <c r="VBZ33" s="73"/>
      <c r="VCB33" s="73"/>
      <c r="VCC33" s="73"/>
      <c r="VCE33" s="73"/>
      <c r="VCH33" s="73"/>
      <c r="VCK33" s="73"/>
      <c r="VCN33" s="73"/>
      <c r="VCV33" s="73"/>
      <c r="VCX33" s="73"/>
      <c r="VDA33" s="73"/>
      <c r="VDD33" s="73"/>
      <c r="VDM33" s="73"/>
      <c r="VDP33" s="73"/>
      <c r="VDU33" s="73"/>
      <c r="VEQ33" s="73"/>
      <c r="VER33" s="73"/>
      <c r="VES33" s="73"/>
      <c r="VET33" s="73"/>
      <c r="VEU33" s="73"/>
      <c r="VEV33" s="73"/>
      <c r="VFN33" s="73"/>
      <c r="VFO33" s="73"/>
      <c r="VFR33" s="73"/>
      <c r="VFU33" s="73"/>
      <c r="VFW33" s="73"/>
      <c r="VFY33" s="73"/>
      <c r="VGB33" s="73"/>
      <c r="VGE33" s="73"/>
      <c r="VGH33" s="73"/>
      <c r="VGK33" s="73"/>
      <c r="VGN33" s="73"/>
      <c r="VGQ33" s="73"/>
      <c r="VGT33" s="73"/>
      <c r="VGW33" s="73"/>
      <c r="VGY33" s="73"/>
      <c r="VHL33" s="73"/>
      <c r="VHM33" s="73"/>
      <c r="VHN33" s="73"/>
      <c r="VHO33" s="73"/>
      <c r="VHP33" s="73"/>
      <c r="VHQ33" s="73"/>
      <c r="VHR33" s="73"/>
      <c r="VHS33" s="73"/>
      <c r="VHT33" s="73"/>
      <c r="VHU33" s="73"/>
      <c r="VHV33" s="73"/>
      <c r="VHW33" s="73"/>
      <c r="VHX33" s="73"/>
      <c r="VHY33" s="73"/>
      <c r="VHZ33" s="73"/>
      <c r="VIA33" s="73"/>
      <c r="VIB33" s="73"/>
      <c r="VIC33" s="73"/>
      <c r="VID33" s="73"/>
      <c r="VIE33" s="73"/>
      <c r="VIF33" s="73"/>
      <c r="VIG33" s="73"/>
      <c r="VIH33" s="73"/>
      <c r="VII33" s="73"/>
      <c r="VIJ33" s="73"/>
      <c r="VIK33" s="73"/>
      <c r="VIM33" s="73"/>
      <c r="VIN33" s="73"/>
      <c r="VIO33" s="73"/>
      <c r="VIP33" s="73"/>
      <c r="VIQ33" s="73"/>
      <c r="VIR33" s="73"/>
      <c r="VIS33" s="73"/>
      <c r="VIT33" s="73"/>
      <c r="VIU33" s="73"/>
      <c r="VIV33" s="73"/>
      <c r="VIW33" s="73"/>
      <c r="VIX33" s="73"/>
      <c r="VIY33" s="73"/>
      <c r="VJB33" s="73"/>
      <c r="VJE33" s="73"/>
      <c r="VJH33" s="73"/>
      <c r="VJK33" s="73"/>
      <c r="VJN33" s="73"/>
      <c r="VJZ33" s="73"/>
      <c r="VKC33" s="73"/>
      <c r="VKF33" s="73"/>
      <c r="VKI33" s="73"/>
      <c r="VKR33" s="73"/>
      <c r="VKX33" s="73"/>
      <c r="VLA33" s="73"/>
      <c r="VLD33" s="73"/>
      <c r="VLG33" s="73"/>
      <c r="VLM33" s="73"/>
      <c r="VLV33" s="73"/>
      <c r="VLX33" s="73"/>
      <c r="VLY33" s="73"/>
      <c r="VMA33" s="73"/>
      <c r="VMD33" s="73"/>
      <c r="VMG33" s="73"/>
      <c r="VMJ33" s="73"/>
      <c r="VMR33" s="73"/>
      <c r="VMT33" s="73"/>
      <c r="VMW33" s="73"/>
      <c r="VMZ33" s="73"/>
      <c r="VNI33" s="73"/>
      <c r="VNL33" s="73"/>
      <c r="VNQ33" s="73"/>
      <c r="VOM33" s="73"/>
      <c r="VON33" s="73"/>
      <c r="VOO33" s="73"/>
      <c r="VOP33" s="73"/>
      <c r="VOQ33" s="73"/>
      <c r="VOR33" s="73"/>
      <c r="VPJ33" s="73"/>
      <c r="VPK33" s="73"/>
      <c r="VPN33" s="73"/>
      <c r="VPQ33" s="73"/>
      <c r="VPS33" s="73"/>
      <c r="VPU33" s="73"/>
      <c r="VPX33" s="73"/>
      <c r="VQA33" s="73"/>
      <c r="VQD33" s="73"/>
      <c r="VQG33" s="73"/>
      <c r="VQJ33" s="73"/>
      <c r="VQM33" s="73"/>
      <c r="VQP33" s="73"/>
      <c r="VQS33" s="73"/>
      <c r="VQU33" s="73"/>
      <c r="VRH33" s="73"/>
      <c r="VRI33" s="73"/>
      <c r="VRJ33" s="73"/>
      <c r="VRK33" s="73"/>
      <c r="VRL33" s="73"/>
      <c r="VRM33" s="73"/>
      <c r="VRN33" s="73"/>
      <c r="VRO33" s="73"/>
      <c r="VRP33" s="73"/>
      <c r="VRQ33" s="73"/>
      <c r="VRR33" s="73"/>
      <c r="VRS33" s="73"/>
      <c r="VRT33" s="73"/>
      <c r="VRU33" s="73"/>
      <c r="VRV33" s="73"/>
      <c r="VRW33" s="73"/>
      <c r="VRX33" s="73"/>
      <c r="VRY33" s="73"/>
      <c r="VRZ33" s="73"/>
      <c r="VSA33" s="73"/>
      <c r="VSB33" s="73"/>
      <c r="VSC33" s="73"/>
      <c r="VSD33" s="73"/>
      <c r="VSE33" s="73"/>
      <c r="VSF33" s="73"/>
      <c r="VSG33" s="73"/>
      <c r="VSI33" s="73"/>
      <c r="VSJ33" s="73"/>
      <c r="VSK33" s="73"/>
      <c r="VSL33" s="73"/>
      <c r="VSM33" s="73"/>
      <c r="VSN33" s="73"/>
      <c r="VSO33" s="73"/>
      <c r="VSP33" s="73"/>
      <c r="VSQ33" s="73"/>
      <c r="VSR33" s="73"/>
      <c r="VSS33" s="73"/>
      <c r="VST33" s="73"/>
      <c r="VSU33" s="73"/>
      <c r="VSX33" s="73"/>
      <c r="VTA33" s="73"/>
      <c r="VTD33" s="73"/>
      <c r="VTG33" s="73"/>
      <c r="VTJ33" s="73"/>
      <c r="VTV33" s="73"/>
      <c r="VTY33" s="73"/>
      <c r="VUB33" s="73"/>
      <c r="VUE33" s="73"/>
      <c r="VUN33" s="73"/>
      <c r="VUT33" s="73"/>
      <c r="VUW33" s="73"/>
      <c r="VUZ33" s="73"/>
      <c r="VVC33" s="73"/>
      <c r="VVI33" s="73"/>
      <c r="VVR33" s="73"/>
      <c r="VVT33" s="73"/>
      <c r="VVU33" s="73"/>
      <c r="VVW33" s="73"/>
      <c r="VVZ33" s="73"/>
      <c r="VWC33" s="73"/>
      <c r="VWF33" s="73"/>
      <c r="VWN33" s="73"/>
      <c r="VWP33" s="73"/>
      <c r="VWS33" s="73"/>
      <c r="VWV33" s="73"/>
      <c r="VXE33" s="73"/>
      <c r="VXH33" s="73"/>
      <c r="VXM33" s="73"/>
      <c r="VYI33" s="73"/>
      <c r="VYJ33" s="73"/>
      <c r="VYK33" s="73"/>
      <c r="VYL33" s="73"/>
      <c r="VYM33" s="73"/>
      <c r="VYN33" s="73"/>
      <c r="VZF33" s="73"/>
      <c r="VZG33" s="73"/>
      <c r="VZJ33" s="73"/>
      <c r="VZM33" s="73"/>
      <c r="VZO33" s="73"/>
      <c r="VZQ33" s="73"/>
      <c r="VZT33" s="73"/>
      <c r="VZW33" s="73"/>
      <c r="VZZ33" s="73"/>
      <c r="WAC33" s="73"/>
      <c r="WAF33" s="73"/>
      <c r="WAI33" s="73"/>
      <c r="WAL33" s="73"/>
      <c r="WAO33" s="73"/>
      <c r="WAQ33" s="73"/>
      <c r="WBD33" s="73"/>
      <c r="WBE33" s="73"/>
      <c r="WBF33" s="73"/>
      <c r="WBG33" s="73"/>
      <c r="WBH33" s="73"/>
      <c r="WBI33" s="73"/>
      <c r="WBJ33" s="73"/>
      <c r="WBK33" s="73"/>
      <c r="WBL33" s="73"/>
      <c r="WBM33" s="73"/>
      <c r="WBN33" s="73"/>
      <c r="WBO33" s="73"/>
      <c r="WBP33" s="73"/>
      <c r="WBQ33" s="73"/>
      <c r="WBR33" s="73"/>
      <c r="WBS33" s="73"/>
      <c r="WBT33" s="73"/>
      <c r="WBU33" s="73"/>
      <c r="WBV33" s="73"/>
      <c r="WBW33" s="73"/>
      <c r="WBX33" s="73"/>
      <c r="WBY33" s="73"/>
      <c r="WBZ33" s="73"/>
      <c r="WCA33" s="73"/>
      <c r="WCB33" s="73"/>
      <c r="WCC33" s="73"/>
      <c r="WCE33" s="73"/>
      <c r="WCF33" s="73"/>
      <c r="WCG33" s="73"/>
      <c r="WCH33" s="73"/>
      <c r="WCI33" s="73"/>
      <c r="WCJ33" s="73"/>
      <c r="WCK33" s="73"/>
      <c r="WCL33" s="73"/>
      <c r="WCM33" s="73"/>
      <c r="WCN33" s="73"/>
      <c r="WCO33" s="73"/>
      <c r="WCP33" s="73"/>
      <c r="WCQ33" s="73"/>
      <c r="WCT33" s="73"/>
      <c r="WCW33" s="73"/>
      <c r="WCZ33" s="73"/>
      <c r="WDC33" s="73"/>
      <c r="WDF33" s="73"/>
      <c r="WDR33" s="73"/>
      <c r="WDU33" s="73"/>
      <c r="WDX33" s="73"/>
      <c r="WEA33" s="73"/>
      <c r="WEJ33" s="73"/>
      <c r="WEP33" s="73"/>
      <c r="WES33" s="73"/>
      <c r="WEV33" s="73"/>
      <c r="WEY33" s="73"/>
      <c r="WFE33" s="73"/>
      <c r="WFN33" s="73"/>
      <c r="WFP33" s="73"/>
      <c r="WFQ33" s="73"/>
      <c r="WFS33" s="73"/>
      <c r="WFV33" s="73"/>
      <c r="WFY33" s="73"/>
      <c r="WGB33" s="73"/>
      <c r="WGJ33" s="73"/>
      <c r="WGL33" s="73"/>
      <c r="WGO33" s="73"/>
      <c r="WGR33" s="73"/>
      <c r="WHA33" s="73"/>
      <c r="WHD33" s="73"/>
      <c r="WHI33" s="73"/>
      <c r="WIE33" s="73"/>
      <c r="WIF33" s="73"/>
      <c r="WIG33" s="73"/>
      <c r="WIH33" s="73"/>
      <c r="WII33" s="73"/>
      <c r="WIJ33" s="73"/>
      <c r="WJB33" s="73"/>
      <c r="WJC33" s="73"/>
      <c r="WJF33" s="73"/>
      <c r="WJI33" s="73"/>
      <c r="WJK33" s="73"/>
      <c r="WJM33" s="73"/>
      <c r="WJP33" s="73"/>
      <c r="WJS33" s="73"/>
      <c r="WJV33" s="73"/>
      <c r="WJY33" s="73"/>
      <c r="WKB33" s="73"/>
      <c r="WKE33" s="73"/>
      <c r="WKH33" s="73"/>
      <c r="WKK33" s="73"/>
      <c r="WKM33" s="73"/>
      <c r="WKZ33" s="73"/>
      <c r="WLA33" s="73"/>
      <c r="WLB33" s="73"/>
      <c r="WLC33" s="73"/>
      <c r="WLD33" s="73"/>
      <c r="WLE33" s="73"/>
      <c r="WLF33" s="73"/>
      <c r="WLG33" s="73"/>
      <c r="WLH33" s="73"/>
      <c r="WLI33" s="73"/>
      <c r="WLJ33" s="73"/>
      <c r="WLK33" s="73"/>
      <c r="WLL33" s="73"/>
      <c r="WLM33" s="73"/>
      <c r="WLN33" s="73"/>
      <c r="WLO33" s="73"/>
      <c r="WLP33" s="73"/>
      <c r="WLQ33" s="73"/>
      <c r="WLR33" s="73"/>
      <c r="WLS33" s="73"/>
      <c r="WLT33" s="73"/>
      <c r="WLU33" s="73"/>
      <c r="WLV33" s="73"/>
      <c r="WLW33" s="73"/>
      <c r="WLX33" s="73"/>
      <c r="WLY33" s="73"/>
      <c r="WMA33" s="73"/>
      <c r="WMB33" s="73"/>
      <c r="WMC33" s="73"/>
      <c r="WMD33" s="73"/>
      <c r="WME33" s="73"/>
      <c r="WMF33" s="73"/>
      <c r="WMG33" s="73"/>
      <c r="WMH33" s="73"/>
      <c r="WMI33" s="73"/>
      <c r="WMJ33" s="73"/>
      <c r="WMK33" s="73"/>
      <c r="WML33" s="73"/>
      <c r="WMM33" s="73"/>
      <c r="WMP33" s="73"/>
      <c r="WMS33" s="73"/>
      <c r="WMV33" s="73"/>
      <c r="WMY33" s="73"/>
      <c r="WNB33" s="73"/>
      <c r="WNN33" s="73"/>
      <c r="WNQ33" s="73"/>
      <c r="WNT33" s="73"/>
      <c r="WNW33" s="73"/>
      <c r="WOF33" s="73"/>
      <c r="WOL33" s="73"/>
      <c r="WOO33" s="73"/>
      <c r="WOR33" s="73"/>
      <c r="WOU33" s="73"/>
      <c r="WPA33" s="73"/>
      <c r="WPJ33" s="73"/>
      <c r="WPL33" s="73"/>
      <c r="WPM33" s="73"/>
      <c r="WPO33" s="73"/>
      <c r="WPR33" s="73"/>
      <c r="WPU33" s="73"/>
      <c r="WPX33" s="73"/>
      <c r="WQF33" s="73"/>
      <c r="WQH33" s="73"/>
      <c r="WQK33" s="73"/>
      <c r="WQN33" s="73"/>
      <c r="WQW33" s="73"/>
      <c r="WQZ33" s="73"/>
      <c r="WRE33" s="73"/>
      <c r="WSA33" s="73"/>
      <c r="WSB33" s="73"/>
      <c r="WSC33" s="73"/>
      <c r="WSD33" s="73"/>
      <c r="WSE33" s="73"/>
      <c r="WSF33" s="73"/>
      <c r="WSX33" s="73"/>
      <c r="WSY33" s="73"/>
      <c r="WTB33" s="73"/>
      <c r="WTE33" s="73"/>
      <c r="WTG33" s="73"/>
      <c r="WTI33" s="73"/>
      <c r="WTL33" s="73"/>
      <c r="WTO33" s="73"/>
      <c r="WTR33" s="73"/>
      <c r="WTU33" s="73"/>
      <c r="WTX33" s="73"/>
      <c r="WUA33" s="73"/>
      <c r="WUD33" s="73"/>
      <c r="WUG33" s="73"/>
      <c r="WUI33" s="73"/>
      <c r="WUV33" s="73"/>
      <c r="WUW33" s="73"/>
      <c r="WUX33" s="73"/>
      <c r="WUY33" s="73"/>
      <c r="WUZ33" s="73"/>
      <c r="WVA33" s="73"/>
      <c r="WVB33" s="73"/>
      <c r="WVC33" s="73"/>
      <c r="WVD33" s="73"/>
      <c r="WVE33" s="73"/>
      <c r="WVF33" s="73"/>
      <c r="WVG33" s="73"/>
      <c r="WVH33" s="73"/>
      <c r="WVI33" s="73"/>
      <c r="WVJ33" s="73"/>
      <c r="WVK33" s="73"/>
      <c r="WVL33" s="73"/>
      <c r="WVM33" s="73"/>
      <c r="WVN33" s="73"/>
      <c r="WVO33" s="73"/>
      <c r="WVP33" s="73"/>
      <c r="WVQ33" s="73"/>
      <c r="WVR33" s="73"/>
      <c r="WVS33" s="73"/>
      <c r="WVT33" s="73"/>
      <c r="WVU33" s="73"/>
      <c r="WVV33" s="73"/>
      <c r="WVW33" s="73"/>
      <c r="WVX33" s="73"/>
      <c r="WVY33" s="73"/>
      <c r="WVZ33" s="73"/>
      <c r="WWA33" s="73"/>
      <c r="WWB33" s="73"/>
      <c r="WWC33" s="73"/>
      <c r="WWD33" s="73"/>
      <c r="WWE33" s="73"/>
      <c r="WWF33" s="73"/>
      <c r="WWG33" s="73"/>
      <c r="WWH33" s="73"/>
      <c r="WWI33" s="73"/>
      <c r="WWJ33" s="73"/>
      <c r="WWK33" s="73"/>
      <c r="WWL33" s="73"/>
      <c r="WWM33" s="73"/>
      <c r="WWN33" s="73"/>
      <c r="WWO33" s="73"/>
      <c r="WWP33" s="73"/>
      <c r="WWQ33" s="73"/>
      <c r="WWR33" s="73"/>
      <c r="WWS33" s="73"/>
      <c r="WWT33" s="73"/>
      <c r="WWU33" s="73"/>
      <c r="WWV33" s="73"/>
      <c r="WWW33" s="73"/>
      <c r="WWX33" s="73"/>
      <c r="WWY33" s="73"/>
      <c r="WWZ33" s="73"/>
      <c r="WXA33" s="73"/>
      <c r="WXB33" s="73"/>
      <c r="WXC33" s="73"/>
      <c r="WXD33" s="73"/>
      <c r="WXE33" s="73"/>
      <c r="WXF33" s="73"/>
      <c r="WXG33" s="73"/>
      <c r="WXH33" s="73"/>
      <c r="WXI33" s="73"/>
      <c r="WXJ33" s="73"/>
      <c r="WXK33" s="73"/>
      <c r="WXL33" s="73"/>
      <c r="WXM33" s="73"/>
      <c r="WXN33" s="73"/>
      <c r="WXO33" s="73"/>
      <c r="WXP33" s="73"/>
      <c r="WXQ33" s="73"/>
      <c r="WXR33" s="73"/>
      <c r="WXS33" s="73"/>
      <c r="WXT33" s="73"/>
      <c r="WXU33" s="73"/>
      <c r="WXV33" s="73"/>
      <c r="WXW33" s="73"/>
      <c r="WXX33" s="73"/>
      <c r="WXY33" s="73"/>
      <c r="WXZ33" s="73"/>
      <c r="WYA33" s="73"/>
      <c r="WYB33" s="73"/>
      <c r="WYC33" s="73"/>
      <c r="WYD33" s="73"/>
      <c r="WYE33" s="73"/>
      <c r="WYF33" s="73"/>
      <c r="WYG33" s="73"/>
      <c r="WYH33" s="73"/>
      <c r="WYI33" s="73"/>
      <c r="WYJ33" s="73"/>
      <c r="WYK33" s="73"/>
      <c r="WYL33" s="73"/>
      <c r="WYM33" s="73"/>
      <c r="WYN33" s="73"/>
      <c r="WYO33" s="73"/>
      <c r="WYP33" s="73"/>
      <c r="WYQ33" s="73"/>
      <c r="WYR33" s="73"/>
      <c r="WYS33" s="73"/>
      <c r="WYT33" s="73"/>
      <c r="WYU33" s="73"/>
      <c r="WYV33" s="73"/>
      <c r="WYW33" s="73"/>
      <c r="WYX33" s="73"/>
      <c r="WYY33" s="73"/>
      <c r="WYZ33" s="73"/>
      <c r="WZA33" s="73"/>
      <c r="WZB33" s="73"/>
      <c r="WZC33" s="73"/>
      <c r="WZD33" s="73"/>
      <c r="WZE33" s="73"/>
      <c r="WZF33" s="73"/>
      <c r="WZG33" s="73"/>
      <c r="WZH33" s="73"/>
      <c r="WZI33" s="73"/>
      <c r="WZJ33" s="73"/>
      <c r="WZK33" s="73"/>
      <c r="WZL33" s="73"/>
      <c r="WZM33" s="73"/>
      <c r="WZN33" s="73"/>
      <c r="WZO33" s="73"/>
      <c r="WZP33" s="73"/>
      <c r="WZQ33" s="73"/>
      <c r="WZR33" s="73"/>
      <c r="WZS33" s="73"/>
      <c r="WZT33" s="73"/>
      <c r="WZU33" s="73"/>
      <c r="WZV33" s="73"/>
      <c r="WZW33" s="73"/>
      <c r="WZX33" s="73"/>
      <c r="WZY33" s="73"/>
      <c r="WZZ33" s="73"/>
      <c r="XAA33" s="73"/>
      <c r="XAB33" s="73"/>
      <c r="XAC33" s="73"/>
      <c r="XAD33" s="73"/>
      <c r="XAE33" s="73"/>
      <c r="XAF33" s="73"/>
      <c r="XAG33" s="73"/>
      <c r="XAH33" s="73"/>
      <c r="XAI33" s="73"/>
      <c r="XAJ33" s="73"/>
      <c r="XAK33" s="73"/>
      <c r="XAL33" s="73"/>
      <c r="XAM33" s="73"/>
      <c r="XAN33" s="73"/>
      <c r="XAO33" s="73"/>
      <c r="XAP33" s="73"/>
      <c r="XAQ33" s="73"/>
      <c r="XAR33" s="73"/>
      <c r="XAS33" s="73"/>
      <c r="XAT33" s="73"/>
      <c r="XAU33" s="73"/>
      <c r="XAV33" s="73"/>
      <c r="XAW33" s="73"/>
      <c r="XAX33" s="73"/>
      <c r="XAY33" s="73"/>
      <c r="XAZ33" s="73"/>
      <c r="XBA33" s="73"/>
      <c r="XBB33" s="73"/>
      <c r="XBC33" s="73"/>
      <c r="XBD33" s="73"/>
      <c r="XBE33" s="73"/>
      <c r="XBF33" s="73"/>
      <c r="XBG33" s="73"/>
      <c r="XBH33" s="73"/>
      <c r="XBI33" s="73"/>
      <c r="XBJ33" s="73"/>
      <c r="XBK33" s="73"/>
      <c r="XBL33" s="73"/>
      <c r="XBM33" s="73"/>
      <c r="XBN33" s="73"/>
      <c r="XBO33" s="73"/>
      <c r="XBP33" s="73"/>
      <c r="XBQ33" s="73"/>
      <c r="XBR33" s="73"/>
      <c r="XBS33" s="73"/>
      <c r="XBT33" s="73"/>
      <c r="XBU33" s="73"/>
      <c r="XBV33" s="73"/>
      <c r="XBW33" s="73"/>
      <c r="XBX33" s="73"/>
      <c r="XBY33" s="73"/>
      <c r="XBZ33" s="73"/>
      <c r="XCA33" s="73"/>
      <c r="XCB33" s="73"/>
      <c r="XCC33" s="73"/>
      <c r="XCD33" s="73"/>
      <c r="XCE33" s="73"/>
      <c r="XCF33" s="73"/>
      <c r="XCG33" s="73"/>
      <c r="XCH33" s="73"/>
      <c r="XCI33" s="73"/>
      <c r="XCJ33" s="73"/>
      <c r="XCK33" s="73"/>
      <c r="XCL33" s="73"/>
      <c r="XCM33" s="73"/>
      <c r="XCN33" s="73"/>
      <c r="XCO33" s="73"/>
      <c r="XCP33" s="73"/>
      <c r="XCQ33" s="73"/>
      <c r="XCR33" s="73"/>
      <c r="XCS33" s="73"/>
      <c r="XCT33" s="73"/>
      <c r="XCU33" s="73"/>
      <c r="XCV33" s="73"/>
      <c r="XCW33" s="73"/>
      <c r="XCX33" s="73"/>
      <c r="XCY33" s="73"/>
      <c r="XCZ33" s="73"/>
      <c r="XDA33" s="73"/>
      <c r="XDB33" s="73"/>
      <c r="XDC33" s="73"/>
      <c r="XDD33" s="73"/>
      <c r="XDE33" s="73"/>
      <c r="XDF33" s="73"/>
      <c r="XDG33" s="73"/>
      <c r="XDH33" s="73"/>
      <c r="XDI33" s="73"/>
      <c r="XDJ33" s="73"/>
      <c r="XDK33" s="73"/>
      <c r="XDL33" s="73"/>
      <c r="XDM33" s="73"/>
      <c r="XDN33" s="73"/>
      <c r="XDO33" s="73"/>
      <c r="XDP33" s="73"/>
      <c r="XDQ33" s="73"/>
      <c r="XDR33" s="73"/>
      <c r="XDS33" s="73"/>
      <c r="XDT33" s="73"/>
      <c r="XDU33" s="73"/>
      <c r="XDV33" s="73"/>
      <c r="XDW33" s="73"/>
      <c r="XDX33" s="73"/>
      <c r="XDY33" s="73"/>
      <c r="XDZ33" s="73"/>
      <c r="XEA33" s="73"/>
      <c r="XEB33" s="73"/>
      <c r="XEC33" s="73"/>
      <c r="XED33" s="73"/>
      <c r="XEE33" s="73"/>
      <c r="XEF33" s="73"/>
      <c r="XEG33" s="73"/>
      <c r="XEH33" s="73"/>
      <c r="XEI33" s="73"/>
      <c r="XEJ33" s="73"/>
      <c r="XEK33" s="73"/>
      <c r="XEL33" s="73"/>
      <c r="XEM33" s="73"/>
      <c r="XEN33" s="73"/>
      <c r="XEO33" s="73"/>
      <c r="XEP33" s="73"/>
      <c r="XEQ33" s="73"/>
      <c r="XER33" s="73"/>
      <c r="XES33" s="73"/>
      <c r="XET33" s="73"/>
      <c r="XEU33" s="73"/>
      <c r="XEV33" s="73"/>
      <c r="XEW33" s="73"/>
      <c r="XEX33" s="73"/>
      <c r="XEY33" s="73"/>
      <c r="XEZ33" s="73"/>
      <c r="XFA33" s="73"/>
      <c r="XFB33" s="73"/>
      <c r="XFC33" s="73"/>
      <c r="XFD33" s="73"/>
    </row>
    <row r="34" spans="1:16384" s="192" customFormat="1" ht="39.950000000000003" hidden="1" customHeight="1">
      <c r="A34" s="207" t="s">
        <v>35</v>
      </c>
      <c r="B34" s="204" t="s">
        <v>323</v>
      </c>
      <c r="C34" s="205"/>
      <c r="D34" s="168">
        <f>IFERROR(VLOOKUP(A34,'4.1'!A53:C335,3,0),)</f>
        <v>0</v>
      </c>
      <c r="E34" s="166">
        <f t="shared" si="0"/>
        <v>0</v>
      </c>
    </row>
    <row r="35" spans="1:16384" s="192" customFormat="1" ht="39.950000000000003" hidden="1" customHeight="1">
      <c r="A35" s="207" t="s">
        <v>36</v>
      </c>
      <c r="B35" s="204" t="s">
        <v>326</v>
      </c>
      <c r="C35" s="205"/>
      <c r="D35" s="168">
        <f>IFERROR(VLOOKUP(A35,'4.1'!A54:C336,3,0),)</f>
        <v>0</v>
      </c>
      <c r="E35" s="166">
        <f t="shared" si="0"/>
        <v>0</v>
      </c>
    </row>
    <row r="36" spans="1:16384" s="192" customFormat="1" ht="20.25" customHeight="1">
      <c r="A36" s="209" t="s">
        <v>37</v>
      </c>
      <c r="B36" s="202" t="s">
        <v>323</v>
      </c>
      <c r="C36" s="203">
        <v>47</v>
      </c>
      <c r="D36" s="86">
        <f>IFERROR(VLOOKUP(A36,'4.1'!A55:C337,3,0),)</f>
        <v>12000</v>
      </c>
      <c r="E36" s="87">
        <f t="shared" si="0"/>
        <v>564000</v>
      </c>
      <c r="F36" s="73"/>
      <c r="G36" s="73"/>
      <c r="H36" s="73"/>
      <c r="I36" s="73"/>
      <c r="J36" s="73"/>
      <c r="K36" s="73"/>
      <c r="L36" s="73"/>
      <c r="M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D36" s="73"/>
      <c r="AG36" s="73"/>
      <c r="AJ36" s="73"/>
      <c r="AM36" s="73"/>
      <c r="AP36" s="73"/>
      <c r="BB36" s="73"/>
      <c r="BE36" s="73"/>
      <c r="BH36" s="73"/>
      <c r="BK36" s="73"/>
      <c r="BT36" s="73"/>
      <c r="BZ36" s="73"/>
      <c r="CC36" s="73"/>
      <c r="CF36" s="73"/>
      <c r="CI36" s="73"/>
      <c r="CO36" s="73"/>
      <c r="CX36" s="73"/>
      <c r="CZ36" s="73"/>
      <c r="DA36" s="73"/>
      <c r="DC36" s="73"/>
      <c r="DF36" s="73"/>
      <c r="DI36" s="73"/>
      <c r="DL36" s="73"/>
      <c r="DT36" s="73"/>
      <c r="DV36" s="73"/>
      <c r="DY36" s="73"/>
      <c r="EB36" s="73"/>
      <c r="EK36" s="73"/>
      <c r="EN36" s="73"/>
      <c r="ES36" s="73"/>
      <c r="FO36" s="73"/>
      <c r="FP36" s="73"/>
      <c r="FQ36" s="73"/>
      <c r="FR36" s="73"/>
      <c r="FS36" s="73"/>
      <c r="FT36" s="73"/>
      <c r="GL36" s="73"/>
      <c r="GM36" s="73"/>
      <c r="GP36" s="73"/>
      <c r="GS36" s="73"/>
      <c r="GU36" s="73"/>
      <c r="GW36" s="73"/>
      <c r="GZ36" s="73"/>
      <c r="HC36" s="73"/>
      <c r="HF36" s="73"/>
      <c r="HI36" s="73"/>
      <c r="HL36" s="73"/>
      <c r="HO36" s="73"/>
      <c r="HR36" s="73"/>
      <c r="HU36" s="73"/>
      <c r="HW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Z36" s="73"/>
      <c r="KC36" s="73"/>
      <c r="KF36" s="73"/>
      <c r="KI36" s="73"/>
      <c r="KL36" s="73"/>
      <c r="KX36" s="73"/>
      <c r="LA36" s="73"/>
      <c r="LD36" s="73"/>
      <c r="LG36" s="73"/>
      <c r="LP36" s="73"/>
      <c r="LV36" s="73"/>
      <c r="LY36" s="73"/>
      <c r="MB36" s="73"/>
      <c r="ME36" s="73"/>
      <c r="MK36" s="73"/>
      <c r="MT36" s="73"/>
      <c r="MV36" s="73"/>
      <c r="MW36" s="73"/>
      <c r="MY36" s="73"/>
      <c r="NB36" s="73"/>
      <c r="NE36" s="73"/>
      <c r="NH36" s="73"/>
      <c r="NP36" s="73"/>
      <c r="NR36" s="73"/>
      <c r="NU36" s="73"/>
      <c r="NX36" s="73"/>
      <c r="OG36" s="73"/>
      <c r="OJ36" s="73"/>
      <c r="OO36" s="73"/>
      <c r="PK36" s="73"/>
      <c r="PL36" s="73"/>
      <c r="PM36" s="73"/>
      <c r="PN36" s="73"/>
      <c r="PO36" s="73"/>
      <c r="PP36" s="73"/>
      <c r="QH36" s="73"/>
      <c r="QI36" s="73"/>
      <c r="QL36" s="73"/>
      <c r="QO36" s="73"/>
      <c r="QQ36" s="73"/>
      <c r="QS36" s="73"/>
      <c r="QV36" s="73"/>
      <c r="QY36" s="73"/>
      <c r="RB36" s="73"/>
      <c r="RE36" s="73"/>
      <c r="RH36" s="73"/>
      <c r="RK36" s="73"/>
      <c r="RN36" s="73"/>
      <c r="RQ36" s="73"/>
      <c r="RS36" s="73"/>
      <c r="SF36" s="73"/>
      <c r="SG36" s="73"/>
      <c r="SH36" s="73"/>
      <c r="SI36" s="73"/>
      <c r="SJ36" s="73"/>
      <c r="SK36" s="73"/>
      <c r="SL36" s="73"/>
      <c r="SM36" s="73"/>
      <c r="SN36" s="73"/>
      <c r="SO36" s="73"/>
      <c r="SP36" s="73"/>
      <c r="SQ36" s="73"/>
      <c r="SR36" s="73"/>
      <c r="SS36" s="73"/>
      <c r="ST36" s="73"/>
      <c r="SU36" s="73"/>
      <c r="SV36" s="73"/>
      <c r="SW36" s="73"/>
      <c r="SX36" s="73"/>
      <c r="SY36" s="73"/>
      <c r="SZ36" s="73"/>
      <c r="TA36" s="73"/>
      <c r="TB36" s="73"/>
      <c r="TC36" s="73"/>
      <c r="TD36" s="73"/>
      <c r="TE36" s="73"/>
      <c r="TG36" s="73"/>
      <c r="TH36" s="73"/>
      <c r="TI36" s="73"/>
      <c r="TJ36" s="73"/>
      <c r="TK36" s="73"/>
      <c r="TL36" s="73"/>
      <c r="TM36" s="73"/>
      <c r="TN36" s="73"/>
      <c r="TO36" s="73"/>
      <c r="TP36" s="73"/>
      <c r="TQ36" s="73"/>
      <c r="TR36" s="73"/>
      <c r="TS36" s="73"/>
      <c r="TV36" s="73"/>
      <c r="TY36" s="73"/>
      <c r="UB36" s="73"/>
      <c r="UE36" s="73"/>
      <c r="UH36" s="73"/>
      <c r="UT36" s="73"/>
      <c r="UW36" s="73"/>
      <c r="UZ36" s="73"/>
      <c r="VC36" s="73"/>
      <c r="VL36" s="73"/>
      <c r="VR36" s="73"/>
      <c r="VU36" s="73"/>
      <c r="VX36" s="73"/>
      <c r="WA36" s="73"/>
      <c r="WG36" s="73"/>
      <c r="WP36" s="73"/>
      <c r="WR36" s="73"/>
      <c r="WS36" s="73"/>
      <c r="WU36" s="73"/>
      <c r="WX36" s="73"/>
      <c r="XA36" s="73"/>
      <c r="XD36" s="73"/>
      <c r="XL36" s="73"/>
      <c r="XN36" s="73"/>
      <c r="XQ36" s="73"/>
      <c r="XT36" s="73"/>
      <c r="YC36" s="73"/>
      <c r="YF36" s="73"/>
      <c r="YK36" s="73"/>
      <c r="ZG36" s="73"/>
      <c r="ZH36" s="73"/>
      <c r="ZI36" s="73"/>
      <c r="ZJ36" s="73"/>
      <c r="ZK36" s="73"/>
      <c r="ZL36" s="73"/>
      <c r="AAD36" s="73"/>
      <c r="AAE36" s="73"/>
      <c r="AAH36" s="73"/>
      <c r="AAK36" s="73"/>
      <c r="AAM36" s="73"/>
      <c r="AAO36" s="73"/>
      <c r="AAR36" s="73"/>
      <c r="AAU36" s="73"/>
      <c r="AAX36" s="73"/>
      <c r="ABA36" s="73"/>
      <c r="ABD36" s="73"/>
      <c r="ABG36" s="73"/>
      <c r="ABJ36" s="73"/>
      <c r="ABM36" s="73"/>
      <c r="ABO36" s="73"/>
      <c r="ACB36" s="73"/>
      <c r="ACC36" s="73"/>
      <c r="ACD36" s="73"/>
      <c r="ACE36" s="73"/>
      <c r="ACF36" s="73"/>
      <c r="ACG36" s="73"/>
      <c r="ACH36" s="73"/>
      <c r="ACI36" s="73"/>
      <c r="ACJ36" s="73"/>
      <c r="ACK36" s="73"/>
      <c r="ACL36" s="73"/>
      <c r="ACM36" s="73"/>
      <c r="ACN36" s="73"/>
      <c r="ACO36" s="73"/>
      <c r="ACP36" s="73"/>
      <c r="ACQ36" s="73"/>
      <c r="ACR36" s="73"/>
      <c r="ACS36" s="73"/>
      <c r="ACT36" s="73"/>
      <c r="ACU36" s="73"/>
      <c r="ACV36" s="73"/>
      <c r="ACW36" s="73"/>
      <c r="ACX36" s="73"/>
      <c r="ACY36" s="73"/>
      <c r="ACZ36" s="73"/>
      <c r="ADA36" s="73"/>
      <c r="ADC36" s="73"/>
      <c r="ADD36" s="73"/>
      <c r="ADE36" s="73"/>
      <c r="ADF36" s="73"/>
      <c r="ADG36" s="73"/>
      <c r="ADH36" s="73"/>
      <c r="ADI36" s="73"/>
      <c r="ADJ36" s="73"/>
      <c r="ADK36" s="73"/>
      <c r="ADL36" s="73"/>
      <c r="ADM36" s="73"/>
      <c r="ADN36" s="73"/>
      <c r="ADO36" s="73"/>
      <c r="ADR36" s="73"/>
      <c r="ADU36" s="73"/>
      <c r="ADX36" s="73"/>
      <c r="AEA36" s="73"/>
      <c r="AED36" s="73"/>
      <c r="AEP36" s="73"/>
      <c r="AES36" s="73"/>
      <c r="AEV36" s="73"/>
      <c r="AEY36" s="73"/>
      <c r="AFH36" s="73"/>
      <c r="AFN36" s="73"/>
      <c r="AFQ36" s="73"/>
      <c r="AFT36" s="73"/>
      <c r="AFW36" s="73"/>
      <c r="AGC36" s="73"/>
      <c r="AGL36" s="73"/>
      <c r="AGN36" s="73"/>
      <c r="AGO36" s="73"/>
      <c r="AGQ36" s="73"/>
      <c r="AGT36" s="73"/>
      <c r="AGW36" s="73"/>
      <c r="AGZ36" s="73"/>
      <c r="AHH36" s="73"/>
      <c r="AHJ36" s="73"/>
      <c r="AHM36" s="73"/>
      <c r="AHP36" s="73"/>
      <c r="AHY36" s="73"/>
      <c r="AIB36" s="73"/>
      <c r="AIG36" s="73"/>
      <c r="AJC36" s="73"/>
      <c r="AJD36" s="73"/>
      <c r="AJE36" s="73"/>
      <c r="AJF36" s="73"/>
      <c r="AJG36" s="73"/>
      <c r="AJH36" s="73"/>
      <c r="AJZ36" s="73"/>
      <c r="AKA36" s="73"/>
      <c r="AKD36" s="73"/>
      <c r="AKG36" s="73"/>
      <c r="AKI36" s="73"/>
      <c r="AKK36" s="73"/>
      <c r="AKN36" s="73"/>
      <c r="AKQ36" s="73"/>
      <c r="AKT36" s="73"/>
      <c r="AKW36" s="73"/>
      <c r="AKZ36" s="73"/>
      <c r="ALC36" s="73"/>
      <c r="ALF36" s="73"/>
      <c r="ALI36" s="73"/>
      <c r="ALK36" s="73"/>
      <c r="ALX36" s="73"/>
      <c r="ALY36" s="73"/>
      <c r="ALZ36" s="73"/>
      <c r="AMA36" s="73"/>
      <c r="AMB36" s="73"/>
      <c r="AMC36" s="73"/>
      <c r="AMD36" s="73"/>
      <c r="AME36" s="73"/>
      <c r="AMF36" s="73"/>
      <c r="AMG36" s="73"/>
      <c r="AMH36" s="73"/>
      <c r="AMI36" s="73"/>
      <c r="AMJ36" s="73"/>
      <c r="AMK36" s="73"/>
      <c r="AML36" s="73"/>
      <c r="AMM36" s="73"/>
      <c r="AMN36" s="73"/>
      <c r="AMO36" s="73"/>
      <c r="AMP36" s="73"/>
      <c r="AMQ36" s="73"/>
      <c r="AMR36" s="73"/>
      <c r="AMS36" s="73"/>
      <c r="AMT36" s="73"/>
      <c r="AMU36" s="73"/>
      <c r="AMV36" s="73"/>
      <c r="AMW36" s="73"/>
      <c r="AMY36" s="73"/>
      <c r="AMZ36" s="73"/>
      <c r="ANA36" s="73"/>
      <c r="ANB36" s="73"/>
      <c r="ANC36" s="73"/>
      <c r="AND36" s="73"/>
      <c r="ANE36" s="73"/>
      <c r="ANF36" s="73"/>
      <c r="ANG36" s="73"/>
      <c r="ANH36" s="73"/>
      <c r="ANI36" s="73"/>
      <c r="ANJ36" s="73"/>
      <c r="ANK36" s="73"/>
      <c r="ANN36" s="73"/>
      <c r="ANQ36" s="73"/>
      <c r="ANT36" s="73"/>
      <c r="ANW36" s="73"/>
      <c r="ANZ36" s="73"/>
      <c r="AOL36" s="73"/>
      <c r="AOO36" s="73"/>
      <c r="AOR36" s="73"/>
      <c r="AOU36" s="73"/>
      <c r="APD36" s="73"/>
      <c r="APJ36" s="73"/>
      <c r="APM36" s="73"/>
      <c r="APP36" s="73"/>
      <c r="APS36" s="73"/>
      <c r="APY36" s="73"/>
      <c r="AQH36" s="73"/>
      <c r="AQJ36" s="73"/>
      <c r="AQK36" s="73"/>
      <c r="AQM36" s="73"/>
      <c r="AQP36" s="73"/>
      <c r="AQS36" s="73"/>
      <c r="AQV36" s="73"/>
      <c r="ARD36" s="73"/>
      <c r="ARF36" s="73"/>
      <c r="ARI36" s="73"/>
      <c r="ARL36" s="73"/>
      <c r="ARU36" s="73"/>
      <c r="ARX36" s="73"/>
      <c r="ASC36" s="73"/>
      <c r="ASY36" s="73"/>
      <c r="ASZ36" s="73"/>
      <c r="ATA36" s="73"/>
      <c r="ATB36" s="73"/>
      <c r="ATC36" s="73"/>
      <c r="ATD36" s="73"/>
      <c r="ATV36" s="73"/>
      <c r="ATW36" s="73"/>
      <c r="ATZ36" s="73"/>
      <c r="AUC36" s="73"/>
      <c r="AUE36" s="73"/>
      <c r="AUG36" s="73"/>
      <c r="AUJ36" s="73"/>
      <c r="AUM36" s="73"/>
      <c r="AUP36" s="73"/>
      <c r="AUS36" s="73"/>
      <c r="AUV36" s="73"/>
      <c r="AUY36" s="73"/>
      <c r="AVB36" s="73"/>
      <c r="AVE36" s="73"/>
      <c r="AVG36" s="73"/>
      <c r="AVT36" s="73"/>
      <c r="AVU36" s="73"/>
      <c r="AVV36" s="73"/>
      <c r="AVW36" s="73"/>
      <c r="AVX36" s="73"/>
      <c r="AVY36" s="73"/>
      <c r="AVZ36" s="73"/>
      <c r="AWA36" s="73"/>
      <c r="AWB36" s="73"/>
      <c r="AWC36" s="73"/>
      <c r="AWD36" s="73"/>
      <c r="AWE36" s="73"/>
      <c r="AWF36" s="73"/>
      <c r="AWG36" s="73"/>
      <c r="AWH36" s="73"/>
      <c r="AWI36" s="73"/>
      <c r="AWJ36" s="73"/>
      <c r="AWK36" s="73"/>
      <c r="AWL36" s="73"/>
      <c r="AWM36" s="73"/>
      <c r="AWN36" s="73"/>
      <c r="AWO36" s="73"/>
      <c r="AWP36" s="73"/>
      <c r="AWQ36" s="73"/>
      <c r="AWR36" s="73"/>
      <c r="AWS36" s="73"/>
      <c r="AWU36" s="73"/>
      <c r="AWV36" s="73"/>
      <c r="AWW36" s="73"/>
      <c r="AWX36" s="73"/>
      <c r="AWY36" s="73"/>
      <c r="AWZ36" s="73"/>
      <c r="AXA36" s="73"/>
      <c r="AXB36" s="73"/>
      <c r="AXC36" s="73"/>
      <c r="AXD36" s="73"/>
      <c r="AXE36" s="73"/>
      <c r="AXF36" s="73"/>
      <c r="AXG36" s="73"/>
      <c r="AXJ36" s="73"/>
      <c r="AXM36" s="73"/>
      <c r="AXP36" s="73"/>
      <c r="AXS36" s="73"/>
      <c r="AXV36" s="73"/>
      <c r="AYH36" s="73"/>
      <c r="AYK36" s="73"/>
      <c r="AYN36" s="73"/>
      <c r="AYQ36" s="73"/>
      <c r="AYZ36" s="73"/>
      <c r="AZF36" s="73"/>
      <c r="AZI36" s="73"/>
      <c r="AZL36" s="73"/>
      <c r="AZO36" s="73"/>
      <c r="AZU36" s="73"/>
      <c r="BAD36" s="73"/>
      <c r="BAF36" s="73"/>
      <c r="BAG36" s="73"/>
      <c r="BAI36" s="73"/>
      <c r="BAL36" s="73"/>
      <c r="BAO36" s="73"/>
      <c r="BAR36" s="73"/>
      <c r="BAZ36" s="73"/>
      <c r="BBB36" s="73"/>
      <c r="BBE36" s="73"/>
      <c r="BBH36" s="73"/>
      <c r="BBQ36" s="73"/>
      <c r="BBT36" s="73"/>
      <c r="BBY36" s="73"/>
      <c r="BCU36" s="73"/>
      <c r="BCV36" s="73"/>
      <c r="BCW36" s="73"/>
      <c r="BCX36" s="73"/>
      <c r="BCY36" s="73"/>
      <c r="BCZ36" s="73"/>
      <c r="BDR36" s="73"/>
      <c r="BDS36" s="73"/>
      <c r="BDV36" s="73"/>
      <c r="BDY36" s="73"/>
      <c r="BEA36" s="73"/>
      <c r="BEC36" s="73"/>
      <c r="BEF36" s="73"/>
      <c r="BEI36" s="73"/>
      <c r="BEL36" s="73"/>
      <c r="BEO36" s="73"/>
      <c r="BER36" s="73"/>
      <c r="BEU36" s="73"/>
      <c r="BEX36" s="73"/>
      <c r="BFA36" s="73"/>
      <c r="BFC36" s="73"/>
      <c r="BFP36" s="73"/>
      <c r="BFQ36" s="73"/>
      <c r="BFR36" s="73"/>
      <c r="BFS36" s="73"/>
      <c r="BFT36" s="73"/>
      <c r="BFU36" s="73"/>
      <c r="BFV36" s="73"/>
      <c r="BFW36" s="73"/>
      <c r="BFX36" s="73"/>
      <c r="BFY36" s="73"/>
      <c r="BFZ36" s="73"/>
      <c r="BGA36" s="73"/>
      <c r="BGB36" s="73"/>
      <c r="BGC36" s="73"/>
      <c r="BGD36" s="73"/>
      <c r="BGE36" s="73"/>
      <c r="BGF36" s="73"/>
      <c r="BGG36" s="73"/>
      <c r="BGH36" s="73"/>
      <c r="BGI36" s="73"/>
      <c r="BGJ36" s="73"/>
      <c r="BGK36" s="73"/>
      <c r="BGL36" s="73"/>
      <c r="BGM36" s="73"/>
      <c r="BGN36" s="73"/>
      <c r="BGO36" s="73"/>
      <c r="BGQ36" s="73"/>
      <c r="BGR36" s="73"/>
      <c r="BGS36" s="73"/>
      <c r="BGT36" s="73"/>
      <c r="BGU36" s="73"/>
      <c r="BGV36" s="73"/>
      <c r="BGW36" s="73"/>
      <c r="BGX36" s="73"/>
      <c r="BGY36" s="73"/>
      <c r="BGZ36" s="73"/>
      <c r="BHA36" s="73"/>
      <c r="BHB36" s="73"/>
      <c r="BHC36" s="73"/>
      <c r="BHF36" s="73"/>
      <c r="BHI36" s="73"/>
      <c r="BHL36" s="73"/>
      <c r="BHO36" s="73"/>
      <c r="BHR36" s="73"/>
      <c r="BID36" s="73"/>
      <c r="BIG36" s="73"/>
      <c r="BIJ36" s="73"/>
      <c r="BIM36" s="73"/>
      <c r="BIV36" s="73"/>
      <c r="BJB36" s="73"/>
      <c r="BJE36" s="73"/>
      <c r="BJH36" s="73"/>
      <c r="BJK36" s="73"/>
      <c r="BJQ36" s="73"/>
      <c r="BJZ36" s="73"/>
      <c r="BKB36" s="73"/>
      <c r="BKC36" s="73"/>
      <c r="BKE36" s="73"/>
      <c r="BKH36" s="73"/>
      <c r="BKK36" s="73"/>
      <c r="BKN36" s="73"/>
      <c r="BKV36" s="73"/>
      <c r="BKX36" s="73"/>
      <c r="BLA36" s="73"/>
      <c r="BLD36" s="73"/>
      <c r="BLM36" s="73"/>
      <c r="BLP36" s="73"/>
      <c r="BLU36" s="73"/>
      <c r="BMQ36" s="73"/>
      <c r="BMR36" s="73"/>
      <c r="BMS36" s="73"/>
      <c r="BMT36" s="73"/>
      <c r="BMU36" s="73"/>
      <c r="BMV36" s="73"/>
      <c r="BNN36" s="73"/>
      <c r="BNO36" s="73"/>
      <c r="BNR36" s="73"/>
      <c r="BNU36" s="73"/>
      <c r="BNW36" s="73"/>
      <c r="BNY36" s="73"/>
      <c r="BOB36" s="73"/>
      <c r="BOE36" s="73"/>
      <c r="BOH36" s="73"/>
      <c r="BOK36" s="73"/>
      <c r="BON36" s="73"/>
      <c r="BOQ36" s="73"/>
      <c r="BOT36" s="73"/>
      <c r="BOW36" s="73"/>
      <c r="BOY36" s="73"/>
      <c r="BPL36" s="73"/>
      <c r="BPM36" s="73"/>
      <c r="BPN36" s="73"/>
      <c r="BPO36" s="73"/>
      <c r="BPP36" s="73"/>
      <c r="BPQ36" s="73"/>
      <c r="BPR36" s="73"/>
      <c r="BPS36" s="73"/>
      <c r="BPT36" s="73"/>
      <c r="BPU36" s="73"/>
      <c r="BPV36" s="73"/>
      <c r="BPW36" s="73"/>
      <c r="BPX36" s="73"/>
      <c r="BPY36" s="73"/>
      <c r="BPZ36" s="73"/>
      <c r="BQA36" s="73"/>
      <c r="BQB36" s="73"/>
      <c r="BQC36" s="73"/>
      <c r="BQD36" s="73"/>
      <c r="BQE36" s="73"/>
      <c r="BQF36" s="73"/>
      <c r="BQG36" s="73"/>
      <c r="BQH36" s="73"/>
      <c r="BQI36" s="73"/>
      <c r="BQJ36" s="73"/>
      <c r="BQK36" s="73"/>
      <c r="BQM36" s="73"/>
      <c r="BQN36" s="73"/>
      <c r="BQO36" s="73"/>
      <c r="BQP36" s="73"/>
      <c r="BQQ36" s="73"/>
      <c r="BQR36" s="73"/>
      <c r="BQS36" s="73"/>
      <c r="BQT36" s="73"/>
      <c r="BQU36" s="73"/>
      <c r="BQV36" s="73"/>
      <c r="BQW36" s="73"/>
      <c r="BQX36" s="73"/>
      <c r="BQY36" s="73"/>
      <c r="BRB36" s="73"/>
      <c r="BRE36" s="73"/>
      <c r="BRH36" s="73"/>
      <c r="BRK36" s="73"/>
      <c r="BRN36" s="73"/>
      <c r="BRZ36" s="73"/>
      <c r="BSC36" s="73"/>
      <c r="BSF36" s="73"/>
      <c r="BSI36" s="73"/>
      <c r="BSR36" s="73"/>
      <c r="BSX36" s="73"/>
      <c r="BTA36" s="73"/>
      <c r="BTD36" s="73"/>
      <c r="BTG36" s="73"/>
      <c r="BTM36" s="73"/>
      <c r="BTV36" s="73"/>
      <c r="BTX36" s="73"/>
      <c r="BTY36" s="73"/>
      <c r="BUA36" s="73"/>
      <c r="BUD36" s="73"/>
      <c r="BUG36" s="73"/>
      <c r="BUJ36" s="73"/>
      <c r="BUR36" s="73"/>
      <c r="BUT36" s="73"/>
      <c r="BUW36" s="73"/>
      <c r="BUZ36" s="73"/>
      <c r="BVI36" s="73"/>
      <c r="BVL36" s="73"/>
      <c r="BVQ36" s="73"/>
      <c r="BWM36" s="73"/>
      <c r="BWN36" s="73"/>
      <c r="BWO36" s="73"/>
      <c r="BWP36" s="73"/>
      <c r="BWQ36" s="73"/>
      <c r="BWR36" s="73"/>
      <c r="BXJ36" s="73"/>
      <c r="BXK36" s="73"/>
      <c r="BXN36" s="73"/>
      <c r="BXQ36" s="73"/>
      <c r="BXS36" s="73"/>
      <c r="BXU36" s="73"/>
      <c r="BXX36" s="73"/>
      <c r="BYA36" s="73"/>
      <c r="BYD36" s="73"/>
      <c r="BYG36" s="73"/>
      <c r="BYJ36" s="73"/>
      <c r="BYM36" s="73"/>
      <c r="BYP36" s="73"/>
      <c r="BYS36" s="73"/>
      <c r="BYU36" s="73"/>
      <c r="BZH36" s="73"/>
      <c r="BZI36" s="73"/>
      <c r="BZJ36" s="73"/>
      <c r="BZK36" s="73"/>
      <c r="BZL36" s="73"/>
      <c r="BZM36" s="73"/>
      <c r="BZN36" s="73"/>
      <c r="BZO36" s="73"/>
      <c r="BZP36" s="73"/>
      <c r="BZQ36" s="73"/>
      <c r="BZR36" s="73"/>
      <c r="BZS36" s="73"/>
      <c r="BZT36" s="73"/>
      <c r="BZU36" s="73"/>
      <c r="BZV36" s="73"/>
      <c r="BZW36" s="73"/>
      <c r="BZX36" s="73"/>
      <c r="BZY36" s="73"/>
      <c r="BZZ36" s="73"/>
      <c r="CAA36" s="73"/>
      <c r="CAB36" s="73"/>
      <c r="CAC36" s="73"/>
      <c r="CAD36" s="73"/>
      <c r="CAE36" s="73"/>
      <c r="CAF36" s="73"/>
      <c r="CAG36" s="73"/>
      <c r="CAI36" s="73"/>
      <c r="CAJ36" s="73"/>
      <c r="CAK36" s="73"/>
      <c r="CAL36" s="73"/>
      <c r="CAM36" s="73"/>
      <c r="CAN36" s="73"/>
      <c r="CAO36" s="73"/>
      <c r="CAP36" s="73"/>
      <c r="CAQ36" s="73"/>
      <c r="CAR36" s="73"/>
      <c r="CAS36" s="73"/>
      <c r="CAT36" s="73"/>
      <c r="CAU36" s="73"/>
      <c r="CAX36" s="73"/>
      <c r="CBA36" s="73"/>
      <c r="CBD36" s="73"/>
      <c r="CBG36" s="73"/>
      <c r="CBJ36" s="73"/>
      <c r="CBV36" s="73"/>
      <c r="CBY36" s="73"/>
      <c r="CCB36" s="73"/>
      <c r="CCE36" s="73"/>
      <c r="CCN36" s="73"/>
      <c r="CCT36" s="73"/>
      <c r="CCW36" s="73"/>
      <c r="CCZ36" s="73"/>
      <c r="CDC36" s="73"/>
      <c r="CDI36" s="73"/>
      <c r="CDR36" s="73"/>
      <c r="CDT36" s="73"/>
      <c r="CDU36" s="73"/>
      <c r="CDW36" s="73"/>
      <c r="CDZ36" s="73"/>
      <c r="CEC36" s="73"/>
      <c r="CEF36" s="73"/>
      <c r="CEN36" s="73"/>
      <c r="CEP36" s="73"/>
      <c r="CES36" s="73"/>
      <c r="CEV36" s="73"/>
      <c r="CFE36" s="73"/>
      <c r="CFH36" s="73"/>
      <c r="CFM36" s="73"/>
      <c r="CGI36" s="73"/>
      <c r="CGJ36" s="73"/>
      <c r="CGK36" s="73"/>
      <c r="CGL36" s="73"/>
      <c r="CGM36" s="73"/>
      <c r="CGN36" s="73"/>
      <c r="CHF36" s="73"/>
      <c r="CHG36" s="73"/>
      <c r="CHJ36" s="73"/>
      <c r="CHM36" s="73"/>
      <c r="CHO36" s="73"/>
      <c r="CHQ36" s="73"/>
      <c r="CHT36" s="73"/>
      <c r="CHW36" s="73"/>
      <c r="CHZ36" s="73"/>
      <c r="CIC36" s="73"/>
      <c r="CIF36" s="73"/>
      <c r="CII36" s="73"/>
      <c r="CIL36" s="73"/>
      <c r="CIO36" s="73"/>
      <c r="CIQ36" s="73"/>
      <c r="CJD36" s="73"/>
      <c r="CJE36" s="73"/>
      <c r="CJF36" s="73"/>
      <c r="CJG36" s="73"/>
      <c r="CJH36" s="73"/>
      <c r="CJI36" s="73"/>
      <c r="CJJ36" s="73"/>
      <c r="CJK36" s="73"/>
      <c r="CJL36" s="73"/>
      <c r="CJM36" s="73"/>
      <c r="CJN36" s="73"/>
      <c r="CJO36" s="73"/>
      <c r="CJP36" s="73"/>
      <c r="CJQ36" s="73"/>
      <c r="CJR36" s="73"/>
      <c r="CJS36" s="73"/>
      <c r="CJT36" s="73"/>
      <c r="CJU36" s="73"/>
      <c r="CJV36" s="73"/>
      <c r="CJW36" s="73"/>
      <c r="CJX36" s="73"/>
      <c r="CJY36" s="73"/>
      <c r="CJZ36" s="73"/>
      <c r="CKA36" s="73"/>
      <c r="CKB36" s="73"/>
      <c r="CKC36" s="73"/>
      <c r="CKE36" s="73"/>
      <c r="CKF36" s="73"/>
      <c r="CKG36" s="73"/>
      <c r="CKH36" s="73"/>
      <c r="CKI36" s="73"/>
      <c r="CKJ36" s="73"/>
      <c r="CKK36" s="73"/>
      <c r="CKL36" s="73"/>
      <c r="CKM36" s="73"/>
      <c r="CKN36" s="73"/>
      <c r="CKO36" s="73"/>
      <c r="CKP36" s="73"/>
      <c r="CKQ36" s="73"/>
      <c r="CKT36" s="73"/>
      <c r="CKW36" s="73"/>
      <c r="CKZ36" s="73"/>
      <c r="CLC36" s="73"/>
      <c r="CLF36" s="73"/>
      <c r="CLR36" s="73"/>
      <c r="CLU36" s="73"/>
      <c r="CLX36" s="73"/>
      <c r="CMA36" s="73"/>
      <c r="CMJ36" s="73"/>
      <c r="CMP36" s="73"/>
      <c r="CMS36" s="73"/>
      <c r="CMV36" s="73"/>
      <c r="CMY36" s="73"/>
      <c r="CNE36" s="73"/>
      <c r="CNN36" s="73"/>
      <c r="CNP36" s="73"/>
      <c r="CNQ36" s="73"/>
      <c r="CNS36" s="73"/>
      <c r="CNV36" s="73"/>
      <c r="CNY36" s="73"/>
      <c r="COB36" s="73"/>
      <c r="COJ36" s="73"/>
      <c r="COL36" s="73"/>
      <c r="COO36" s="73"/>
      <c r="COR36" s="73"/>
      <c r="CPA36" s="73"/>
      <c r="CPD36" s="73"/>
      <c r="CPI36" s="73"/>
      <c r="CQE36" s="73"/>
      <c r="CQF36" s="73"/>
      <c r="CQG36" s="73"/>
      <c r="CQH36" s="73"/>
      <c r="CQI36" s="73"/>
      <c r="CQJ36" s="73"/>
      <c r="CRB36" s="73"/>
      <c r="CRC36" s="73"/>
      <c r="CRF36" s="73"/>
      <c r="CRI36" s="73"/>
      <c r="CRK36" s="73"/>
      <c r="CRM36" s="73"/>
      <c r="CRP36" s="73"/>
      <c r="CRS36" s="73"/>
      <c r="CRV36" s="73"/>
      <c r="CRY36" s="73"/>
      <c r="CSB36" s="73"/>
      <c r="CSE36" s="73"/>
      <c r="CSH36" s="73"/>
      <c r="CSK36" s="73"/>
      <c r="CSM36" s="73"/>
      <c r="CSZ36" s="73"/>
      <c r="CTA36" s="73"/>
      <c r="CTB36" s="73"/>
      <c r="CTC36" s="73"/>
      <c r="CTD36" s="73"/>
      <c r="CTE36" s="73"/>
      <c r="CTF36" s="73"/>
      <c r="CTG36" s="73"/>
      <c r="CTH36" s="73"/>
      <c r="CTI36" s="73"/>
      <c r="CTJ36" s="73"/>
      <c r="CTK36" s="73"/>
      <c r="CTL36" s="73"/>
      <c r="CTM36" s="73"/>
      <c r="CTN36" s="73"/>
      <c r="CTO36" s="73"/>
      <c r="CTP36" s="73"/>
      <c r="CTQ36" s="73"/>
      <c r="CTR36" s="73"/>
      <c r="CTS36" s="73"/>
      <c r="CTT36" s="73"/>
      <c r="CTU36" s="73"/>
      <c r="CTV36" s="73"/>
      <c r="CTW36" s="73"/>
      <c r="CTX36" s="73"/>
      <c r="CTY36" s="73"/>
      <c r="CUA36" s="73"/>
      <c r="CUB36" s="73"/>
      <c r="CUC36" s="73"/>
      <c r="CUD36" s="73"/>
      <c r="CUE36" s="73"/>
      <c r="CUF36" s="73"/>
      <c r="CUG36" s="73"/>
      <c r="CUH36" s="73"/>
      <c r="CUI36" s="73"/>
      <c r="CUJ36" s="73"/>
      <c r="CUK36" s="73"/>
      <c r="CUL36" s="73"/>
      <c r="CUM36" s="73"/>
      <c r="CUP36" s="73"/>
      <c r="CUS36" s="73"/>
      <c r="CUV36" s="73"/>
      <c r="CUY36" s="73"/>
      <c r="CVB36" s="73"/>
      <c r="CVN36" s="73"/>
      <c r="CVQ36" s="73"/>
      <c r="CVT36" s="73"/>
      <c r="CVW36" s="73"/>
      <c r="CWF36" s="73"/>
      <c r="CWL36" s="73"/>
      <c r="CWO36" s="73"/>
      <c r="CWR36" s="73"/>
      <c r="CWU36" s="73"/>
      <c r="CXA36" s="73"/>
      <c r="CXJ36" s="73"/>
      <c r="CXL36" s="73"/>
      <c r="CXM36" s="73"/>
      <c r="CXO36" s="73"/>
      <c r="CXR36" s="73"/>
      <c r="CXU36" s="73"/>
      <c r="CXX36" s="73"/>
      <c r="CYF36" s="73"/>
      <c r="CYH36" s="73"/>
      <c r="CYK36" s="73"/>
      <c r="CYN36" s="73"/>
      <c r="CYW36" s="73"/>
      <c r="CYZ36" s="73"/>
      <c r="CZE36" s="73"/>
      <c r="DAA36" s="73"/>
      <c r="DAB36" s="73"/>
      <c r="DAC36" s="73"/>
      <c r="DAD36" s="73"/>
      <c r="DAE36" s="73"/>
      <c r="DAF36" s="73"/>
      <c r="DAX36" s="73"/>
      <c r="DAY36" s="73"/>
      <c r="DBB36" s="73"/>
      <c r="DBE36" s="73"/>
      <c r="DBG36" s="73"/>
      <c r="DBI36" s="73"/>
      <c r="DBL36" s="73"/>
      <c r="DBO36" s="73"/>
      <c r="DBR36" s="73"/>
      <c r="DBU36" s="73"/>
      <c r="DBX36" s="73"/>
      <c r="DCA36" s="73"/>
      <c r="DCD36" s="73"/>
      <c r="DCG36" s="73"/>
      <c r="DCI36" s="73"/>
      <c r="DCV36" s="73"/>
      <c r="DCW36" s="73"/>
      <c r="DCX36" s="73"/>
      <c r="DCY36" s="73"/>
      <c r="DCZ36" s="73"/>
      <c r="DDA36" s="73"/>
      <c r="DDB36" s="73"/>
      <c r="DDC36" s="73"/>
      <c r="DDD36" s="73"/>
      <c r="DDE36" s="73"/>
      <c r="DDF36" s="73"/>
      <c r="DDG36" s="73"/>
      <c r="DDH36" s="73"/>
      <c r="DDI36" s="73"/>
      <c r="DDJ36" s="73"/>
      <c r="DDK36" s="73"/>
      <c r="DDL36" s="73"/>
      <c r="DDM36" s="73"/>
      <c r="DDN36" s="73"/>
      <c r="DDO36" s="73"/>
      <c r="DDP36" s="73"/>
      <c r="DDQ36" s="73"/>
      <c r="DDR36" s="73"/>
      <c r="DDS36" s="73"/>
      <c r="DDT36" s="73"/>
      <c r="DDU36" s="73"/>
      <c r="DDW36" s="73"/>
      <c r="DDX36" s="73"/>
      <c r="DDY36" s="73"/>
      <c r="DDZ36" s="73"/>
      <c r="DEA36" s="73"/>
      <c r="DEB36" s="73"/>
      <c r="DEC36" s="73"/>
      <c r="DED36" s="73"/>
      <c r="DEE36" s="73"/>
      <c r="DEF36" s="73"/>
      <c r="DEG36" s="73"/>
      <c r="DEH36" s="73"/>
      <c r="DEI36" s="73"/>
      <c r="DEL36" s="73"/>
      <c r="DEO36" s="73"/>
      <c r="DER36" s="73"/>
      <c r="DEU36" s="73"/>
      <c r="DEX36" s="73"/>
      <c r="DFJ36" s="73"/>
      <c r="DFM36" s="73"/>
      <c r="DFP36" s="73"/>
      <c r="DFS36" s="73"/>
      <c r="DGB36" s="73"/>
      <c r="DGH36" s="73"/>
      <c r="DGK36" s="73"/>
      <c r="DGN36" s="73"/>
      <c r="DGQ36" s="73"/>
      <c r="DGW36" s="73"/>
      <c r="DHF36" s="73"/>
      <c r="DHH36" s="73"/>
      <c r="DHI36" s="73"/>
      <c r="DHK36" s="73"/>
      <c r="DHN36" s="73"/>
      <c r="DHQ36" s="73"/>
      <c r="DHT36" s="73"/>
      <c r="DIB36" s="73"/>
      <c r="DID36" s="73"/>
      <c r="DIG36" s="73"/>
      <c r="DIJ36" s="73"/>
      <c r="DIS36" s="73"/>
      <c r="DIV36" s="73"/>
      <c r="DJA36" s="73"/>
      <c r="DJW36" s="73"/>
      <c r="DJX36" s="73"/>
      <c r="DJY36" s="73"/>
      <c r="DJZ36" s="73"/>
      <c r="DKA36" s="73"/>
      <c r="DKB36" s="73"/>
      <c r="DKT36" s="73"/>
      <c r="DKU36" s="73"/>
      <c r="DKX36" s="73"/>
      <c r="DLA36" s="73"/>
      <c r="DLC36" s="73"/>
      <c r="DLE36" s="73"/>
      <c r="DLH36" s="73"/>
      <c r="DLK36" s="73"/>
      <c r="DLN36" s="73"/>
      <c r="DLQ36" s="73"/>
      <c r="DLT36" s="73"/>
      <c r="DLW36" s="73"/>
      <c r="DLZ36" s="73"/>
      <c r="DMC36" s="73"/>
      <c r="DME36" s="73"/>
      <c r="DMR36" s="73"/>
      <c r="DMS36" s="73"/>
      <c r="DMT36" s="73"/>
      <c r="DMU36" s="73"/>
      <c r="DMV36" s="73"/>
      <c r="DMW36" s="73"/>
      <c r="DMX36" s="73"/>
      <c r="DMY36" s="73"/>
      <c r="DMZ36" s="73"/>
      <c r="DNA36" s="73"/>
      <c r="DNB36" s="73"/>
      <c r="DNC36" s="73"/>
      <c r="DND36" s="73"/>
      <c r="DNE36" s="73"/>
      <c r="DNF36" s="73"/>
      <c r="DNG36" s="73"/>
      <c r="DNH36" s="73"/>
      <c r="DNI36" s="73"/>
      <c r="DNJ36" s="73"/>
      <c r="DNK36" s="73"/>
      <c r="DNL36" s="73"/>
      <c r="DNM36" s="73"/>
      <c r="DNN36" s="73"/>
      <c r="DNO36" s="73"/>
      <c r="DNP36" s="73"/>
      <c r="DNQ36" s="73"/>
      <c r="DNS36" s="73"/>
      <c r="DNT36" s="73"/>
      <c r="DNU36" s="73"/>
      <c r="DNV36" s="73"/>
      <c r="DNW36" s="73"/>
      <c r="DNX36" s="73"/>
      <c r="DNY36" s="73"/>
      <c r="DNZ36" s="73"/>
      <c r="DOA36" s="73"/>
      <c r="DOB36" s="73"/>
      <c r="DOC36" s="73"/>
      <c r="DOD36" s="73"/>
      <c r="DOE36" s="73"/>
      <c r="DOH36" s="73"/>
      <c r="DOK36" s="73"/>
      <c r="DON36" s="73"/>
      <c r="DOQ36" s="73"/>
      <c r="DOT36" s="73"/>
      <c r="DPF36" s="73"/>
      <c r="DPI36" s="73"/>
      <c r="DPL36" s="73"/>
      <c r="DPO36" s="73"/>
      <c r="DPX36" s="73"/>
      <c r="DQD36" s="73"/>
      <c r="DQG36" s="73"/>
      <c r="DQJ36" s="73"/>
      <c r="DQM36" s="73"/>
      <c r="DQS36" s="73"/>
      <c r="DRB36" s="73"/>
      <c r="DRD36" s="73"/>
      <c r="DRE36" s="73"/>
      <c r="DRG36" s="73"/>
      <c r="DRJ36" s="73"/>
      <c r="DRM36" s="73"/>
      <c r="DRP36" s="73"/>
      <c r="DRX36" s="73"/>
      <c r="DRZ36" s="73"/>
      <c r="DSC36" s="73"/>
      <c r="DSF36" s="73"/>
      <c r="DSO36" s="73"/>
      <c r="DSR36" s="73"/>
      <c r="DSW36" s="73"/>
      <c r="DTS36" s="73"/>
      <c r="DTT36" s="73"/>
      <c r="DTU36" s="73"/>
      <c r="DTV36" s="73"/>
      <c r="DTW36" s="73"/>
      <c r="DTX36" s="73"/>
      <c r="DUP36" s="73"/>
      <c r="DUQ36" s="73"/>
      <c r="DUT36" s="73"/>
      <c r="DUW36" s="73"/>
      <c r="DUY36" s="73"/>
      <c r="DVA36" s="73"/>
      <c r="DVD36" s="73"/>
      <c r="DVG36" s="73"/>
      <c r="DVJ36" s="73"/>
      <c r="DVM36" s="73"/>
      <c r="DVP36" s="73"/>
      <c r="DVS36" s="73"/>
      <c r="DVV36" s="73"/>
      <c r="DVY36" s="73"/>
      <c r="DWA36" s="73"/>
      <c r="DWN36" s="73"/>
      <c r="DWO36" s="73"/>
      <c r="DWP36" s="73"/>
      <c r="DWQ36" s="73"/>
      <c r="DWR36" s="73"/>
      <c r="DWS36" s="73"/>
      <c r="DWT36" s="73"/>
      <c r="DWU36" s="73"/>
      <c r="DWV36" s="73"/>
      <c r="DWW36" s="73"/>
      <c r="DWX36" s="73"/>
      <c r="DWY36" s="73"/>
      <c r="DWZ36" s="73"/>
      <c r="DXA36" s="73"/>
      <c r="DXB36" s="73"/>
      <c r="DXC36" s="73"/>
      <c r="DXD36" s="73"/>
      <c r="DXE36" s="73"/>
      <c r="DXF36" s="73"/>
      <c r="DXG36" s="73"/>
      <c r="DXH36" s="73"/>
      <c r="DXI36" s="73"/>
      <c r="DXJ36" s="73"/>
      <c r="DXK36" s="73"/>
      <c r="DXL36" s="73"/>
      <c r="DXM36" s="73"/>
      <c r="DXO36" s="73"/>
      <c r="DXP36" s="73"/>
      <c r="DXQ36" s="73"/>
      <c r="DXR36" s="73"/>
      <c r="DXS36" s="73"/>
      <c r="DXT36" s="73"/>
      <c r="DXU36" s="73"/>
      <c r="DXV36" s="73"/>
      <c r="DXW36" s="73"/>
      <c r="DXX36" s="73"/>
      <c r="DXY36" s="73"/>
      <c r="DXZ36" s="73"/>
      <c r="DYA36" s="73"/>
      <c r="DYD36" s="73"/>
      <c r="DYG36" s="73"/>
      <c r="DYJ36" s="73"/>
      <c r="DYM36" s="73"/>
      <c r="DYP36" s="73"/>
      <c r="DZB36" s="73"/>
      <c r="DZE36" s="73"/>
      <c r="DZH36" s="73"/>
      <c r="DZK36" s="73"/>
      <c r="DZT36" s="73"/>
      <c r="DZZ36" s="73"/>
      <c r="EAC36" s="73"/>
      <c r="EAF36" s="73"/>
      <c r="EAI36" s="73"/>
      <c r="EAO36" s="73"/>
      <c r="EAX36" s="73"/>
      <c r="EAZ36" s="73"/>
      <c r="EBA36" s="73"/>
      <c r="EBC36" s="73"/>
      <c r="EBF36" s="73"/>
      <c r="EBI36" s="73"/>
      <c r="EBL36" s="73"/>
      <c r="EBT36" s="73"/>
      <c r="EBV36" s="73"/>
      <c r="EBY36" s="73"/>
      <c r="ECB36" s="73"/>
      <c r="ECK36" s="73"/>
      <c r="ECN36" s="73"/>
      <c r="ECS36" s="73"/>
      <c r="EDO36" s="73"/>
      <c r="EDP36" s="73"/>
      <c r="EDQ36" s="73"/>
      <c r="EDR36" s="73"/>
      <c r="EDS36" s="73"/>
      <c r="EDT36" s="73"/>
      <c r="EEL36" s="73"/>
      <c r="EEM36" s="73"/>
      <c r="EEP36" s="73"/>
      <c r="EES36" s="73"/>
      <c r="EEU36" s="73"/>
      <c r="EEW36" s="73"/>
      <c r="EEZ36" s="73"/>
      <c r="EFC36" s="73"/>
      <c r="EFF36" s="73"/>
      <c r="EFI36" s="73"/>
      <c r="EFL36" s="73"/>
      <c r="EFO36" s="73"/>
      <c r="EFR36" s="73"/>
      <c r="EFU36" s="73"/>
      <c r="EFW36" s="73"/>
      <c r="EGJ36" s="73"/>
      <c r="EGK36" s="73"/>
      <c r="EGL36" s="73"/>
      <c r="EGM36" s="73"/>
      <c r="EGN36" s="73"/>
      <c r="EGO36" s="73"/>
      <c r="EGP36" s="73"/>
      <c r="EGQ36" s="73"/>
      <c r="EGR36" s="73"/>
      <c r="EGS36" s="73"/>
      <c r="EGT36" s="73"/>
      <c r="EGU36" s="73"/>
      <c r="EGV36" s="73"/>
      <c r="EGW36" s="73"/>
      <c r="EGX36" s="73"/>
      <c r="EGY36" s="73"/>
      <c r="EGZ36" s="73"/>
      <c r="EHA36" s="73"/>
      <c r="EHB36" s="73"/>
      <c r="EHC36" s="73"/>
      <c r="EHD36" s="73"/>
      <c r="EHE36" s="73"/>
      <c r="EHF36" s="73"/>
      <c r="EHG36" s="73"/>
      <c r="EHH36" s="73"/>
      <c r="EHI36" s="73"/>
      <c r="EHK36" s="73"/>
      <c r="EHL36" s="73"/>
      <c r="EHM36" s="73"/>
      <c r="EHN36" s="73"/>
      <c r="EHO36" s="73"/>
      <c r="EHP36" s="73"/>
      <c r="EHQ36" s="73"/>
      <c r="EHR36" s="73"/>
      <c r="EHS36" s="73"/>
      <c r="EHT36" s="73"/>
      <c r="EHU36" s="73"/>
      <c r="EHV36" s="73"/>
      <c r="EHW36" s="73"/>
      <c r="EHZ36" s="73"/>
      <c r="EIC36" s="73"/>
      <c r="EIF36" s="73"/>
      <c r="EII36" s="73"/>
      <c r="EIL36" s="73"/>
      <c r="EIX36" s="73"/>
      <c r="EJA36" s="73"/>
      <c r="EJD36" s="73"/>
      <c r="EJG36" s="73"/>
      <c r="EJP36" s="73"/>
      <c r="EJV36" s="73"/>
      <c r="EJY36" s="73"/>
      <c r="EKB36" s="73"/>
      <c r="EKE36" s="73"/>
      <c r="EKK36" s="73"/>
      <c r="EKT36" s="73"/>
      <c r="EKV36" s="73"/>
      <c r="EKW36" s="73"/>
      <c r="EKY36" s="73"/>
      <c r="ELB36" s="73"/>
      <c r="ELE36" s="73"/>
      <c r="ELH36" s="73"/>
      <c r="ELP36" s="73"/>
      <c r="ELR36" s="73"/>
      <c r="ELU36" s="73"/>
      <c r="ELX36" s="73"/>
      <c r="EMG36" s="73"/>
      <c r="EMJ36" s="73"/>
      <c r="EMO36" s="73"/>
      <c r="ENK36" s="73"/>
      <c r="ENL36" s="73"/>
      <c r="ENM36" s="73"/>
      <c r="ENN36" s="73"/>
      <c r="ENO36" s="73"/>
      <c r="ENP36" s="73"/>
      <c r="EOH36" s="73"/>
      <c r="EOI36" s="73"/>
      <c r="EOL36" s="73"/>
      <c r="EOO36" s="73"/>
      <c r="EOQ36" s="73"/>
      <c r="EOS36" s="73"/>
      <c r="EOV36" s="73"/>
      <c r="EOY36" s="73"/>
      <c r="EPB36" s="73"/>
      <c r="EPE36" s="73"/>
      <c r="EPH36" s="73"/>
      <c r="EPK36" s="73"/>
      <c r="EPN36" s="73"/>
      <c r="EPQ36" s="73"/>
      <c r="EPS36" s="73"/>
      <c r="EQF36" s="73"/>
      <c r="EQG36" s="73"/>
      <c r="EQH36" s="73"/>
      <c r="EQI36" s="73"/>
      <c r="EQJ36" s="73"/>
      <c r="EQK36" s="73"/>
      <c r="EQL36" s="73"/>
      <c r="EQM36" s="73"/>
      <c r="EQN36" s="73"/>
      <c r="EQO36" s="73"/>
      <c r="EQP36" s="73"/>
      <c r="EQQ36" s="73"/>
      <c r="EQR36" s="73"/>
      <c r="EQS36" s="73"/>
      <c r="EQT36" s="73"/>
      <c r="EQU36" s="73"/>
      <c r="EQV36" s="73"/>
      <c r="EQW36" s="73"/>
      <c r="EQX36" s="73"/>
      <c r="EQY36" s="73"/>
      <c r="EQZ36" s="73"/>
      <c r="ERA36" s="73"/>
      <c r="ERB36" s="73"/>
      <c r="ERC36" s="73"/>
      <c r="ERD36" s="73"/>
      <c r="ERE36" s="73"/>
      <c r="ERG36" s="73"/>
      <c r="ERH36" s="73"/>
      <c r="ERI36" s="73"/>
      <c r="ERJ36" s="73"/>
      <c r="ERK36" s="73"/>
      <c r="ERL36" s="73"/>
      <c r="ERM36" s="73"/>
      <c r="ERN36" s="73"/>
      <c r="ERO36" s="73"/>
      <c r="ERP36" s="73"/>
      <c r="ERQ36" s="73"/>
      <c r="ERR36" s="73"/>
      <c r="ERS36" s="73"/>
      <c r="ERV36" s="73"/>
      <c r="ERY36" s="73"/>
      <c r="ESB36" s="73"/>
      <c r="ESE36" s="73"/>
      <c r="ESH36" s="73"/>
      <c r="EST36" s="73"/>
      <c r="ESW36" s="73"/>
      <c r="ESZ36" s="73"/>
      <c r="ETC36" s="73"/>
      <c r="ETL36" s="73"/>
      <c r="ETR36" s="73"/>
      <c r="ETU36" s="73"/>
      <c r="ETX36" s="73"/>
      <c r="EUA36" s="73"/>
      <c r="EUG36" s="73"/>
      <c r="EUP36" s="73"/>
      <c r="EUR36" s="73"/>
      <c r="EUS36" s="73"/>
      <c r="EUU36" s="73"/>
      <c r="EUX36" s="73"/>
      <c r="EVA36" s="73"/>
      <c r="EVD36" s="73"/>
      <c r="EVL36" s="73"/>
      <c r="EVN36" s="73"/>
      <c r="EVQ36" s="73"/>
      <c r="EVT36" s="73"/>
      <c r="EWC36" s="73"/>
      <c r="EWF36" s="73"/>
      <c r="EWK36" s="73"/>
      <c r="EXG36" s="73"/>
      <c r="EXH36" s="73"/>
      <c r="EXI36" s="73"/>
      <c r="EXJ36" s="73"/>
      <c r="EXK36" s="73"/>
      <c r="EXL36" s="73"/>
      <c r="EYD36" s="73"/>
      <c r="EYE36" s="73"/>
      <c r="EYH36" s="73"/>
      <c r="EYK36" s="73"/>
      <c r="EYM36" s="73"/>
      <c r="EYO36" s="73"/>
      <c r="EYR36" s="73"/>
      <c r="EYU36" s="73"/>
      <c r="EYX36" s="73"/>
      <c r="EZA36" s="73"/>
      <c r="EZD36" s="73"/>
      <c r="EZG36" s="73"/>
      <c r="EZJ36" s="73"/>
      <c r="EZM36" s="73"/>
      <c r="EZO36" s="73"/>
      <c r="FAB36" s="73"/>
      <c r="FAC36" s="73"/>
      <c r="FAD36" s="73"/>
      <c r="FAE36" s="73"/>
      <c r="FAF36" s="73"/>
      <c r="FAG36" s="73"/>
      <c r="FAH36" s="73"/>
      <c r="FAI36" s="73"/>
      <c r="FAJ36" s="73"/>
      <c r="FAK36" s="73"/>
      <c r="FAL36" s="73"/>
      <c r="FAM36" s="73"/>
      <c r="FAN36" s="73"/>
      <c r="FAO36" s="73"/>
      <c r="FAP36" s="73"/>
      <c r="FAQ36" s="73"/>
      <c r="FAR36" s="73"/>
      <c r="FAS36" s="73"/>
      <c r="FAT36" s="73"/>
      <c r="FAU36" s="73"/>
      <c r="FAV36" s="73"/>
      <c r="FAW36" s="73"/>
      <c r="FAX36" s="73"/>
      <c r="FAY36" s="73"/>
      <c r="FAZ36" s="73"/>
      <c r="FBA36" s="73"/>
      <c r="FBC36" s="73"/>
      <c r="FBD36" s="73"/>
      <c r="FBE36" s="73"/>
      <c r="FBF36" s="73"/>
      <c r="FBG36" s="73"/>
      <c r="FBH36" s="73"/>
      <c r="FBI36" s="73"/>
      <c r="FBJ36" s="73"/>
      <c r="FBK36" s="73"/>
      <c r="FBL36" s="73"/>
      <c r="FBM36" s="73"/>
      <c r="FBN36" s="73"/>
      <c r="FBO36" s="73"/>
      <c r="FBR36" s="73"/>
      <c r="FBU36" s="73"/>
      <c r="FBX36" s="73"/>
      <c r="FCA36" s="73"/>
      <c r="FCD36" s="73"/>
      <c r="FCP36" s="73"/>
      <c r="FCS36" s="73"/>
      <c r="FCV36" s="73"/>
      <c r="FCY36" s="73"/>
      <c r="FDH36" s="73"/>
      <c r="FDN36" s="73"/>
      <c r="FDQ36" s="73"/>
      <c r="FDT36" s="73"/>
      <c r="FDW36" s="73"/>
      <c r="FEC36" s="73"/>
      <c r="FEL36" s="73"/>
      <c r="FEN36" s="73"/>
      <c r="FEO36" s="73"/>
      <c r="FEQ36" s="73"/>
      <c r="FET36" s="73"/>
      <c r="FEW36" s="73"/>
      <c r="FEZ36" s="73"/>
      <c r="FFH36" s="73"/>
      <c r="FFJ36" s="73"/>
      <c r="FFM36" s="73"/>
      <c r="FFP36" s="73"/>
      <c r="FFY36" s="73"/>
      <c r="FGB36" s="73"/>
      <c r="FGG36" s="73"/>
      <c r="FHC36" s="73"/>
      <c r="FHD36" s="73"/>
      <c r="FHE36" s="73"/>
      <c r="FHF36" s="73"/>
      <c r="FHG36" s="73"/>
      <c r="FHH36" s="73"/>
      <c r="FHZ36" s="73"/>
      <c r="FIA36" s="73"/>
      <c r="FID36" s="73"/>
      <c r="FIG36" s="73"/>
      <c r="FII36" s="73"/>
      <c r="FIK36" s="73"/>
      <c r="FIN36" s="73"/>
      <c r="FIQ36" s="73"/>
      <c r="FIT36" s="73"/>
      <c r="FIW36" s="73"/>
      <c r="FIZ36" s="73"/>
      <c r="FJC36" s="73"/>
      <c r="FJF36" s="73"/>
      <c r="FJI36" s="73"/>
      <c r="FJK36" s="73"/>
      <c r="FJX36" s="73"/>
      <c r="FJY36" s="73"/>
      <c r="FJZ36" s="73"/>
      <c r="FKA36" s="73"/>
      <c r="FKB36" s="73"/>
      <c r="FKC36" s="73"/>
      <c r="FKD36" s="73"/>
      <c r="FKE36" s="73"/>
      <c r="FKF36" s="73"/>
      <c r="FKG36" s="73"/>
      <c r="FKH36" s="73"/>
      <c r="FKI36" s="73"/>
      <c r="FKJ36" s="73"/>
      <c r="FKK36" s="73"/>
      <c r="FKL36" s="73"/>
      <c r="FKM36" s="73"/>
      <c r="FKN36" s="73"/>
      <c r="FKO36" s="73"/>
      <c r="FKP36" s="73"/>
      <c r="FKQ36" s="73"/>
      <c r="FKR36" s="73"/>
      <c r="FKS36" s="73"/>
      <c r="FKT36" s="73"/>
      <c r="FKU36" s="73"/>
      <c r="FKV36" s="73"/>
      <c r="FKW36" s="73"/>
      <c r="FKY36" s="73"/>
      <c r="FKZ36" s="73"/>
      <c r="FLA36" s="73"/>
      <c r="FLB36" s="73"/>
      <c r="FLC36" s="73"/>
      <c r="FLD36" s="73"/>
      <c r="FLE36" s="73"/>
      <c r="FLF36" s="73"/>
      <c r="FLG36" s="73"/>
      <c r="FLH36" s="73"/>
      <c r="FLI36" s="73"/>
      <c r="FLJ36" s="73"/>
      <c r="FLK36" s="73"/>
      <c r="FLN36" s="73"/>
      <c r="FLQ36" s="73"/>
      <c r="FLT36" s="73"/>
      <c r="FLW36" s="73"/>
      <c r="FLZ36" s="73"/>
      <c r="FML36" s="73"/>
      <c r="FMO36" s="73"/>
      <c r="FMR36" s="73"/>
      <c r="FMU36" s="73"/>
      <c r="FND36" s="73"/>
      <c r="FNJ36" s="73"/>
      <c r="FNM36" s="73"/>
      <c r="FNP36" s="73"/>
      <c r="FNS36" s="73"/>
      <c r="FNY36" s="73"/>
      <c r="FOH36" s="73"/>
      <c r="FOJ36" s="73"/>
      <c r="FOK36" s="73"/>
      <c r="FOM36" s="73"/>
      <c r="FOP36" s="73"/>
      <c r="FOS36" s="73"/>
      <c r="FOV36" s="73"/>
      <c r="FPD36" s="73"/>
      <c r="FPF36" s="73"/>
      <c r="FPI36" s="73"/>
      <c r="FPL36" s="73"/>
      <c r="FPU36" s="73"/>
      <c r="FPX36" s="73"/>
      <c r="FQC36" s="73"/>
      <c r="FQY36" s="73"/>
      <c r="FQZ36" s="73"/>
      <c r="FRA36" s="73"/>
      <c r="FRB36" s="73"/>
      <c r="FRC36" s="73"/>
      <c r="FRD36" s="73"/>
      <c r="FRV36" s="73"/>
      <c r="FRW36" s="73"/>
      <c r="FRZ36" s="73"/>
      <c r="FSC36" s="73"/>
      <c r="FSE36" s="73"/>
      <c r="FSG36" s="73"/>
      <c r="FSJ36" s="73"/>
      <c r="FSM36" s="73"/>
      <c r="FSP36" s="73"/>
      <c r="FSS36" s="73"/>
      <c r="FSV36" s="73"/>
      <c r="FSY36" s="73"/>
      <c r="FTB36" s="73"/>
      <c r="FTE36" s="73"/>
      <c r="FTG36" s="73"/>
      <c r="FTT36" s="73"/>
      <c r="FTU36" s="73"/>
      <c r="FTV36" s="73"/>
      <c r="FTW36" s="73"/>
      <c r="FTX36" s="73"/>
      <c r="FTY36" s="73"/>
      <c r="FTZ36" s="73"/>
      <c r="FUA36" s="73"/>
      <c r="FUB36" s="73"/>
      <c r="FUC36" s="73"/>
      <c r="FUD36" s="73"/>
      <c r="FUE36" s="73"/>
      <c r="FUF36" s="73"/>
      <c r="FUG36" s="73"/>
      <c r="FUH36" s="73"/>
      <c r="FUI36" s="73"/>
      <c r="FUJ36" s="73"/>
      <c r="FUK36" s="73"/>
      <c r="FUL36" s="73"/>
      <c r="FUM36" s="73"/>
      <c r="FUN36" s="73"/>
      <c r="FUO36" s="73"/>
      <c r="FUP36" s="73"/>
      <c r="FUQ36" s="73"/>
      <c r="FUR36" s="73"/>
      <c r="FUS36" s="73"/>
      <c r="FUU36" s="73"/>
      <c r="FUV36" s="73"/>
      <c r="FUW36" s="73"/>
      <c r="FUX36" s="73"/>
      <c r="FUY36" s="73"/>
      <c r="FUZ36" s="73"/>
      <c r="FVA36" s="73"/>
      <c r="FVB36" s="73"/>
      <c r="FVC36" s="73"/>
      <c r="FVD36" s="73"/>
      <c r="FVE36" s="73"/>
      <c r="FVF36" s="73"/>
      <c r="FVG36" s="73"/>
      <c r="FVJ36" s="73"/>
      <c r="FVM36" s="73"/>
      <c r="FVP36" s="73"/>
      <c r="FVS36" s="73"/>
      <c r="FVV36" s="73"/>
      <c r="FWH36" s="73"/>
      <c r="FWK36" s="73"/>
      <c r="FWN36" s="73"/>
      <c r="FWQ36" s="73"/>
      <c r="FWZ36" s="73"/>
      <c r="FXF36" s="73"/>
      <c r="FXI36" s="73"/>
      <c r="FXL36" s="73"/>
      <c r="FXO36" s="73"/>
      <c r="FXU36" s="73"/>
      <c r="FYD36" s="73"/>
      <c r="FYF36" s="73"/>
      <c r="FYG36" s="73"/>
      <c r="FYI36" s="73"/>
      <c r="FYL36" s="73"/>
      <c r="FYO36" s="73"/>
      <c r="FYR36" s="73"/>
      <c r="FYZ36" s="73"/>
      <c r="FZB36" s="73"/>
      <c r="FZE36" s="73"/>
      <c r="FZH36" s="73"/>
      <c r="FZQ36" s="73"/>
      <c r="FZT36" s="73"/>
      <c r="FZY36" s="73"/>
      <c r="GAU36" s="73"/>
      <c r="GAV36" s="73"/>
      <c r="GAW36" s="73"/>
      <c r="GAX36" s="73"/>
      <c r="GAY36" s="73"/>
      <c r="GAZ36" s="73"/>
      <c r="GBR36" s="73"/>
      <c r="GBS36" s="73"/>
      <c r="GBV36" s="73"/>
      <c r="GBY36" s="73"/>
      <c r="GCA36" s="73"/>
      <c r="GCC36" s="73"/>
      <c r="GCF36" s="73"/>
      <c r="GCI36" s="73"/>
      <c r="GCL36" s="73"/>
      <c r="GCO36" s="73"/>
      <c r="GCR36" s="73"/>
      <c r="GCU36" s="73"/>
      <c r="GCX36" s="73"/>
      <c r="GDA36" s="73"/>
      <c r="GDC36" s="73"/>
      <c r="GDP36" s="73"/>
      <c r="GDQ36" s="73"/>
      <c r="GDR36" s="73"/>
      <c r="GDS36" s="73"/>
      <c r="GDT36" s="73"/>
      <c r="GDU36" s="73"/>
      <c r="GDV36" s="73"/>
      <c r="GDW36" s="73"/>
      <c r="GDX36" s="73"/>
      <c r="GDY36" s="73"/>
      <c r="GDZ36" s="73"/>
      <c r="GEA36" s="73"/>
      <c r="GEB36" s="73"/>
      <c r="GEC36" s="73"/>
      <c r="GED36" s="73"/>
      <c r="GEE36" s="73"/>
      <c r="GEF36" s="73"/>
      <c r="GEG36" s="73"/>
      <c r="GEH36" s="73"/>
      <c r="GEI36" s="73"/>
      <c r="GEJ36" s="73"/>
      <c r="GEK36" s="73"/>
      <c r="GEL36" s="73"/>
      <c r="GEM36" s="73"/>
      <c r="GEN36" s="73"/>
      <c r="GEO36" s="73"/>
      <c r="GEQ36" s="73"/>
      <c r="GER36" s="73"/>
      <c r="GES36" s="73"/>
      <c r="GET36" s="73"/>
      <c r="GEU36" s="73"/>
      <c r="GEV36" s="73"/>
      <c r="GEW36" s="73"/>
      <c r="GEX36" s="73"/>
      <c r="GEY36" s="73"/>
      <c r="GEZ36" s="73"/>
      <c r="GFA36" s="73"/>
      <c r="GFB36" s="73"/>
      <c r="GFC36" s="73"/>
      <c r="GFF36" s="73"/>
      <c r="GFI36" s="73"/>
      <c r="GFL36" s="73"/>
      <c r="GFO36" s="73"/>
      <c r="GFR36" s="73"/>
      <c r="GGD36" s="73"/>
      <c r="GGG36" s="73"/>
      <c r="GGJ36" s="73"/>
      <c r="GGM36" s="73"/>
      <c r="GGV36" s="73"/>
      <c r="GHB36" s="73"/>
      <c r="GHE36" s="73"/>
      <c r="GHH36" s="73"/>
      <c r="GHK36" s="73"/>
      <c r="GHQ36" s="73"/>
      <c r="GHZ36" s="73"/>
      <c r="GIB36" s="73"/>
      <c r="GIC36" s="73"/>
      <c r="GIE36" s="73"/>
      <c r="GIH36" s="73"/>
      <c r="GIK36" s="73"/>
      <c r="GIN36" s="73"/>
      <c r="GIV36" s="73"/>
      <c r="GIX36" s="73"/>
      <c r="GJA36" s="73"/>
      <c r="GJD36" s="73"/>
      <c r="GJM36" s="73"/>
      <c r="GJP36" s="73"/>
      <c r="GJU36" s="73"/>
      <c r="GKQ36" s="73"/>
      <c r="GKR36" s="73"/>
      <c r="GKS36" s="73"/>
      <c r="GKT36" s="73"/>
      <c r="GKU36" s="73"/>
      <c r="GKV36" s="73"/>
      <c r="GLN36" s="73"/>
      <c r="GLO36" s="73"/>
      <c r="GLR36" s="73"/>
      <c r="GLU36" s="73"/>
      <c r="GLW36" s="73"/>
      <c r="GLY36" s="73"/>
      <c r="GMB36" s="73"/>
      <c r="GME36" s="73"/>
      <c r="GMH36" s="73"/>
      <c r="GMK36" s="73"/>
      <c r="GMN36" s="73"/>
      <c r="GMQ36" s="73"/>
      <c r="GMT36" s="73"/>
      <c r="GMW36" s="73"/>
      <c r="GMY36" s="73"/>
      <c r="GNL36" s="73"/>
      <c r="GNM36" s="73"/>
      <c r="GNN36" s="73"/>
      <c r="GNO36" s="73"/>
      <c r="GNP36" s="73"/>
      <c r="GNQ36" s="73"/>
      <c r="GNR36" s="73"/>
      <c r="GNS36" s="73"/>
      <c r="GNT36" s="73"/>
      <c r="GNU36" s="73"/>
      <c r="GNV36" s="73"/>
      <c r="GNW36" s="73"/>
      <c r="GNX36" s="73"/>
      <c r="GNY36" s="73"/>
      <c r="GNZ36" s="73"/>
      <c r="GOA36" s="73"/>
      <c r="GOB36" s="73"/>
      <c r="GOC36" s="73"/>
      <c r="GOD36" s="73"/>
      <c r="GOE36" s="73"/>
      <c r="GOF36" s="73"/>
      <c r="GOG36" s="73"/>
      <c r="GOH36" s="73"/>
      <c r="GOI36" s="73"/>
      <c r="GOJ36" s="73"/>
      <c r="GOK36" s="73"/>
      <c r="GOM36" s="73"/>
      <c r="GON36" s="73"/>
      <c r="GOO36" s="73"/>
      <c r="GOP36" s="73"/>
      <c r="GOQ36" s="73"/>
      <c r="GOR36" s="73"/>
      <c r="GOS36" s="73"/>
      <c r="GOT36" s="73"/>
      <c r="GOU36" s="73"/>
      <c r="GOV36" s="73"/>
      <c r="GOW36" s="73"/>
      <c r="GOX36" s="73"/>
      <c r="GOY36" s="73"/>
      <c r="GPB36" s="73"/>
      <c r="GPE36" s="73"/>
      <c r="GPH36" s="73"/>
      <c r="GPK36" s="73"/>
      <c r="GPN36" s="73"/>
      <c r="GPZ36" s="73"/>
      <c r="GQC36" s="73"/>
      <c r="GQF36" s="73"/>
      <c r="GQI36" s="73"/>
      <c r="GQR36" s="73"/>
      <c r="GQX36" s="73"/>
      <c r="GRA36" s="73"/>
      <c r="GRD36" s="73"/>
      <c r="GRG36" s="73"/>
      <c r="GRM36" s="73"/>
      <c r="GRV36" s="73"/>
      <c r="GRX36" s="73"/>
      <c r="GRY36" s="73"/>
      <c r="GSA36" s="73"/>
      <c r="GSD36" s="73"/>
      <c r="GSG36" s="73"/>
      <c r="GSJ36" s="73"/>
      <c r="GSR36" s="73"/>
      <c r="GST36" s="73"/>
      <c r="GSW36" s="73"/>
      <c r="GSZ36" s="73"/>
      <c r="GTI36" s="73"/>
      <c r="GTL36" s="73"/>
      <c r="GTQ36" s="73"/>
      <c r="GUM36" s="73"/>
      <c r="GUN36" s="73"/>
      <c r="GUO36" s="73"/>
      <c r="GUP36" s="73"/>
      <c r="GUQ36" s="73"/>
      <c r="GUR36" s="73"/>
      <c r="GVJ36" s="73"/>
      <c r="GVK36" s="73"/>
      <c r="GVN36" s="73"/>
      <c r="GVQ36" s="73"/>
      <c r="GVS36" s="73"/>
      <c r="GVU36" s="73"/>
      <c r="GVX36" s="73"/>
      <c r="GWA36" s="73"/>
      <c r="GWD36" s="73"/>
      <c r="GWG36" s="73"/>
      <c r="GWJ36" s="73"/>
      <c r="GWM36" s="73"/>
      <c r="GWP36" s="73"/>
      <c r="GWS36" s="73"/>
      <c r="GWU36" s="73"/>
      <c r="GXH36" s="73"/>
      <c r="GXI36" s="73"/>
      <c r="GXJ36" s="73"/>
      <c r="GXK36" s="73"/>
      <c r="GXL36" s="73"/>
      <c r="GXM36" s="73"/>
      <c r="GXN36" s="73"/>
      <c r="GXO36" s="73"/>
      <c r="GXP36" s="73"/>
      <c r="GXQ36" s="73"/>
      <c r="GXR36" s="73"/>
      <c r="GXS36" s="73"/>
      <c r="GXT36" s="73"/>
      <c r="GXU36" s="73"/>
      <c r="GXV36" s="73"/>
      <c r="GXW36" s="73"/>
      <c r="GXX36" s="73"/>
      <c r="GXY36" s="73"/>
      <c r="GXZ36" s="73"/>
      <c r="GYA36" s="73"/>
      <c r="GYB36" s="73"/>
      <c r="GYC36" s="73"/>
      <c r="GYD36" s="73"/>
      <c r="GYE36" s="73"/>
      <c r="GYF36" s="73"/>
      <c r="GYG36" s="73"/>
      <c r="GYI36" s="73"/>
      <c r="GYJ36" s="73"/>
      <c r="GYK36" s="73"/>
      <c r="GYL36" s="73"/>
      <c r="GYM36" s="73"/>
      <c r="GYN36" s="73"/>
      <c r="GYO36" s="73"/>
      <c r="GYP36" s="73"/>
      <c r="GYQ36" s="73"/>
      <c r="GYR36" s="73"/>
      <c r="GYS36" s="73"/>
      <c r="GYT36" s="73"/>
      <c r="GYU36" s="73"/>
      <c r="GYX36" s="73"/>
      <c r="GZA36" s="73"/>
      <c r="GZD36" s="73"/>
      <c r="GZG36" s="73"/>
      <c r="GZJ36" s="73"/>
      <c r="GZV36" s="73"/>
      <c r="GZY36" s="73"/>
      <c r="HAB36" s="73"/>
      <c r="HAE36" s="73"/>
      <c r="HAN36" s="73"/>
      <c r="HAT36" s="73"/>
      <c r="HAW36" s="73"/>
      <c r="HAZ36" s="73"/>
      <c r="HBC36" s="73"/>
      <c r="HBI36" s="73"/>
      <c r="HBR36" s="73"/>
      <c r="HBT36" s="73"/>
      <c r="HBU36" s="73"/>
      <c r="HBW36" s="73"/>
      <c r="HBZ36" s="73"/>
      <c r="HCC36" s="73"/>
      <c r="HCF36" s="73"/>
      <c r="HCN36" s="73"/>
      <c r="HCP36" s="73"/>
      <c r="HCS36" s="73"/>
      <c r="HCV36" s="73"/>
      <c r="HDE36" s="73"/>
      <c r="HDH36" s="73"/>
      <c r="HDM36" s="73"/>
      <c r="HEI36" s="73"/>
      <c r="HEJ36" s="73"/>
      <c r="HEK36" s="73"/>
      <c r="HEL36" s="73"/>
      <c r="HEM36" s="73"/>
      <c r="HEN36" s="73"/>
      <c r="HFF36" s="73"/>
      <c r="HFG36" s="73"/>
      <c r="HFJ36" s="73"/>
      <c r="HFM36" s="73"/>
      <c r="HFO36" s="73"/>
      <c r="HFQ36" s="73"/>
      <c r="HFT36" s="73"/>
      <c r="HFW36" s="73"/>
      <c r="HFZ36" s="73"/>
      <c r="HGC36" s="73"/>
      <c r="HGF36" s="73"/>
      <c r="HGI36" s="73"/>
      <c r="HGL36" s="73"/>
      <c r="HGO36" s="73"/>
      <c r="HGQ36" s="73"/>
      <c r="HHD36" s="73"/>
      <c r="HHE36" s="73"/>
      <c r="HHF36" s="73"/>
      <c r="HHG36" s="73"/>
      <c r="HHH36" s="73"/>
      <c r="HHI36" s="73"/>
      <c r="HHJ36" s="73"/>
      <c r="HHK36" s="73"/>
      <c r="HHL36" s="73"/>
      <c r="HHM36" s="73"/>
      <c r="HHN36" s="73"/>
      <c r="HHO36" s="73"/>
      <c r="HHP36" s="73"/>
      <c r="HHQ36" s="73"/>
      <c r="HHR36" s="73"/>
      <c r="HHS36" s="73"/>
      <c r="HHT36" s="73"/>
      <c r="HHU36" s="73"/>
      <c r="HHV36" s="73"/>
      <c r="HHW36" s="73"/>
      <c r="HHX36" s="73"/>
      <c r="HHY36" s="73"/>
      <c r="HHZ36" s="73"/>
      <c r="HIA36" s="73"/>
      <c r="HIB36" s="73"/>
      <c r="HIC36" s="73"/>
      <c r="HIE36" s="73"/>
      <c r="HIF36" s="73"/>
      <c r="HIG36" s="73"/>
      <c r="HIH36" s="73"/>
      <c r="HII36" s="73"/>
      <c r="HIJ36" s="73"/>
      <c r="HIK36" s="73"/>
      <c r="HIL36" s="73"/>
      <c r="HIM36" s="73"/>
      <c r="HIN36" s="73"/>
      <c r="HIO36" s="73"/>
      <c r="HIP36" s="73"/>
      <c r="HIQ36" s="73"/>
      <c r="HIT36" s="73"/>
      <c r="HIW36" s="73"/>
      <c r="HIZ36" s="73"/>
      <c r="HJC36" s="73"/>
      <c r="HJF36" s="73"/>
      <c r="HJR36" s="73"/>
      <c r="HJU36" s="73"/>
      <c r="HJX36" s="73"/>
      <c r="HKA36" s="73"/>
      <c r="HKJ36" s="73"/>
      <c r="HKP36" s="73"/>
      <c r="HKS36" s="73"/>
      <c r="HKV36" s="73"/>
      <c r="HKY36" s="73"/>
      <c r="HLE36" s="73"/>
      <c r="HLN36" s="73"/>
      <c r="HLP36" s="73"/>
      <c r="HLQ36" s="73"/>
      <c r="HLS36" s="73"/>
      <c r="HLV36" s="73"/>
      <c r="HLY36" s="73"/>
      <c r="HMB36" s="73"/>
      <c r="HMJ36" s="73"/>
      <c r="HML36" s="73"/>
      <c r="HMO36" s="73"/>
      <c r="HMR36" s="73"/>
      <c r="HNA36" s="73"/>
      <c r="HND36" s="73"/>
      <c r="HNI36" s="73"/>
      <c r="HOE36" s="73"/>
      <c r="HOF36" s="73"/>
      <c r="HOG36" s="73"/>
      <c r="HOH36" s="73"/>
      <c r="HOI36" s="73"/>
      <c r="HOJ36" s="73"/>
      <c r="HPB36" s="73"/>
      <c r="HPC36" s="73"/>
      <c r="HPF36" s="73"/>
      <c r="HPI36" s="73"/>
      <c r="HPK36" s="73"/>
      <c r="HPM36" s="73"/>
      <c r="HPP36" s="73"/>
      <c r="HPS36" s="73"/>
      <c r="HPV36" s="73"/>
      <c r="HPY36" s="73"/>
      <c r="HQB36" s="73"/>
      <c r="HQE36" s="73"/>
      <c r="HQH36" s="73"/>
      <c r="HQK36" s="73"/>
      <c r="HQM36" s="73"/>
      <c r="HQZ36" s="73"/>
      <c r="HRA36" s="73"/>
      <c r="HRB36" s="73"/>
      <c r="HRC36" s="73"/>
      <c r="HRD36" s="73"/>
      <c r="HRE36" s="73"/>
      <c r="HRF36" s="73"/>
      <c r="HRG36" s="73"/>
      <c r="HRH36" s="73"/>
      <c r="HRI36" s="73"/>
      <c r="HRJ36" s="73"/>
      <c r="HRK36" s="73"/>
      <c r="HRL36" s="73"/>
      <c r="HRM36" s="73"/>
      <c r="HRN36" s="73"/>
      <c r="HRO36" s="73"/>
      <c r="HRP36" s="73"/>
      <c r="HRQ36" s="73"/>
      <c r="HRR36" s="73"/>
      <c r="HRS36" s="73"/>
      <c r="HRT36" s="73"/>
      <c r="HRU36" s="73"/>
      <c r="HRV36" s="73"/>
      <c r="HRW36" s="73"/>
      <c r="HRX36" s="73"/>
      <c r="HRY36" s="73"/>
      <c r="HSA36" s="73"/>
      <c r="HSB36" s="73"/>
      <c r="HSC36" s="73"/>
      <c r="HSD36" s="73"/>
      <c r="HSE36" s="73"/>
      <c r="HSF36" s="73"/>
      <c r="HSG36" s="73"/>
      <c r="HSH36" s="73"/>
      <c r="HSI36" s="73"/>
      <c r="HSJ36" s="73"/>
      <c r="HSK36" s="73"/>
      <c r="HSL36" s="73"/>
      <c r="HSM36" s="73"/>
      <c r="HSP36" s="73"/>
      <c r="HSS36" s="73"/>
      <c r="HSV36" s="73"/>
      <c r="HSY36" s="73"/>
      <c r="HTB36" s="73"/>
      <c r="HTN36" s="73"/>
      <c r="HTQ36" s="73"/>
      <c r="HTT36" s="73"/>
      <c r="HTW36" s="73"/>
      <c r="HUF36" s="73"/>
      <c r="HUL36" s="73"/>
      <c r="HUO36" s="73"/>
      <c r="HUR36" s="73"/>
      <c r="HUU36" s="73"/>
      <c r="HVA36" s="73"/>
      <c r="HVJ36" s="73"/>
      <c r="HVL36" s="73"/>
      <c r="HVM36" s="73"/>
      <c r="HVO36" s="73"/>
      <c r="HVR36" s="73"/>
      <c r="HVU36" s="73"/>
      <c r="HVX36" s="73"/>
      <c r="HWF36" s="73"/>
      <c r="HWH36" s="73"/>
      <c r="HWK36" s="73"/>
      <c r="HWN36" s="73"/>
      <c r="HWW36" s="73"/>
      <c r="HWZ36" s="73"/>
      <c r="HXE36" s="73"/>
      <c r="HYA36" s="73"/>
      <c r="HYB36" s="73"/>
      <c r="HYC36" s="73"/>
      <c r="HYD36" s="73"/>
      <c r="HYE36" s="73"/>
      <c r="HYF36" s="73"/>
      <c r="HYX36" s="73"/>
      <c r="HYY36" s="73"/>
      <c r="HZB36" s="73"/>
      <c r="HZE36" s="73"/>
      <c r="HZG36" s="73"/>
      <c r="HZI36" s="73"/>
      <c r="HZL36" s="73"/>
      <c r="HZO36" s="73"/>
      <c r="HZR36" s="73"/>
      <c r="HZU36" s="73"/>
      <c r="HZX36" s="73"/>
      <c r="IAA36" s="73"/>
      <c r="IAD36" s="73"/>
      <c r="IAG36" s="73"/>
      <c r="IAI36" s="73"/>
      <c r="IAV36" s="73"/>
      <c r="IAW36" s="73"/>
      <c r="IAX36" s="73"/>
      <c r="IAY36" s="73"/>
      <c r="IAZ36" s="73"/>
      <c r="IBA36" s="73"/>
      <c r="IBB36" s="73"/>
      <c r="IBC36" s="73"/>
      <c r="IBD36" s="73"/>
      <c r="IBE36" s="73"/>
      <c r="IBF36" s="73"/>
      <c r="IBG36" s="73"/>
      <c r="IBH36" s="73"/>
      <c r="IBI36" s="73"/>
      <c r="IBJ36" s="73"/>
      <c r="IBK36" s="73"/>
      <c r="IBL36" s="73"/>
      <c r="IBM36" s="73"/>
      <c r="IBN36" s="73"/>
      <c r="IBO36" s="73"/>
      <c r="IBP36" s="73"/>
      <c r="IBQ36" s="73"/>
      <c r="IBR36" s="73"/>
      <c r="IBS36" s="73"/>
      <c r="IBT36" s="73"/>
      <c r="IBU36" s="73"/>
      <c r="IBW36" s="73"/>
      <c r="IBX36" s="73"/>
      <c r="IBY36" s="73"/>
      <c r="IBZ36" s="73"/>
      <c r="ICA36" s="73"/>
      <c r="ICB36" s="73"/>
      <c r="ICC36" s="73"/>
      <c r="ICD36" s="73"/>
      <c r="ICE36" s="73"/>
      <c r="ICF36" s="73"/>
      <c r="ICG36" s="73"/>
      <c r="ICH36" s="73"/>
      <c r="ICI36" s="73"/>
      <c r="ICL36" s="73"/>
      <c r="ICO36" s="73"/>
      <c r="ICR36" s="73"/>
      <c r="ICU36" s="73"/>
      <c r="ICX36" s="73"/>
      <c r="IDJ36" s="73"/>
      <c r="IDM36" s="73"/>
      <c r="IDP36" s="73"/>
      <c r="IDS36" s="73"/>
      <c r="IEB36" s="73"/>
      <c r="IEH36" s="73"/>
      <c r="IEK36" s="73"/>
      <c r="IEN36" s="73"/>
      <c r="IEQ36" s="73"/>
      <c r="IEW36" s="73"/>
      <c r="IFF36" s="73"/>
      <c r="IFH36" s="73"/>
      <c r="IFI36" s="73"/>
      <c r="IFK36" s="73"/>
      <c r="IFN36" s="73"/>
      <c r="IFQ36" s="73"/>
      <c r="IFT36" s="73"/>
      <c r="IGB36" s="73"/>
      <c r="IGD36" s="73"/>
      <c r="IGG36" s="73"/>
      <c r="IGJ36" s="73"/>
      <c r="IGS36" s="73"/>
      <c r="IGV36" s="73"/>
      <c r="IHA36" s="73"/>
      <c r="IHW36" s="73"/>
      <c r="IHX36" s="73"/>
      <c r="IHY36" s="73"/>
      <c r="IHZ36" s="73"/>
      <c r="IIA36" s="73"/>
      <c r="IIB36" s="73"/>
      <c r="IIT36" s="73"/>
      <c r="IIU36" s="73"/>
      <c r="IIX36" s="73"/>
      <c r="IJA36" s="73"/>
      <c r="IJC36" s="73"/>
      <c r="IJE36" s="73"/>
      <c r="IJH36" s="73"/>
      <c r="IJK36" s="73"/>
      <c r="IJN36" s="73"/>
      <c r="IJQ36" s="73"/>
      <c r="IJT36" s="73"/>
      <c r="IJW36" s="73"/>
      <c r="IJZ36" s="73"/>
      <c r="IKC36" s="73"/>
      <c r="IKE36" s="73"/>
      <c r="IKR36" s="73"/>
      <c r="IKS36" s="73"/>
      <c r="IKT36" s="73"/>
      <c r="IKU36" s="73"/>
      <c r="IKV36" s="73"/>
      <c r="IKW36" s="73"/>
      <c r="IKX36" s="73"/>
      <c r="IKY36" s="73"/>
      <c r="IKZ36" s="73"/>
      <c r="ILA36" s="73"/>
      <c r="ILB36" s="73"/>
      <c r="ILC36" s="73"/>
      <c r="ILD36" s="73"/>
      <c r="ILE36" s="73"/>
      <c r="ILF36" s="73"/>
      <c r="ILG36" s="73"/>
      <c r="ILH36" s="73"/>
      <c r="ILI36" s="73"/>
      <c r="ILJ36" s="73"/>
      <c r="ILK36" s="73"/>
      <c r="ILL36" s="73"/>
      <c r="ILM36" s="73"/>
      <c r="ILN36" s="73"/>
      <c r="ILO36" s="73"/>
      <c r="ILP36" s="73"/>
      <c r="ILQ36" s="73"/>
      <c r="ILS36" s="73"/>
      <c r="ILT36" s="73"/>
      <c r="ILU36" s="73"/>
      <c r="ILV36" s="73"/>
      <c r="ILW36" s="73"/>
      <c r="ILX36" s="73"/>
      <c r="ILY36" s="73"/>
      <c r="ILZ36" s="73"/>
      <c r="IMA36" s="73"/>
      <c r="IMB36" s="73"/>
      <c r="IMC36" s="73"/>
      <c r="IMD36" s="73"/>
      <c r="IME36" s="73"/>
      <c r="IMH36" s="73"/>
      <c r="IMK36" s="73"/>
      <c r="IMN36" s="73"/>
      <c r="IMQ36" s="73"/>
      <c r="IMT36" s="73"/>
      <c r="INF36" s="73"/>
      <c r="INI36" s="73"/>
      <c r="INL36" s="73"/>
      <c r="INO36" s="73"/>
      <c r="INX36" s="73"/>
      <c r="IOD36" s="73"/>
      <c r="IOG36" s="73"/>
      <c r="IOJ36" s="73"/>
      <c r="IOM36" s="73"/>
      <c r="IOS36" s="73"/>
      <c r="IPB36" s="73"/>
      <c r="IPD36" s="73"/>
      <c r="IPE36" s="73"/>
      <c r="IPG36" s="73"/>
      <c r="IPJ36" s="73"/>
      <c r="IPM36" s="73"/>
      <c r="IPP36" s="73"/>
      <c r="IPX36" s="73"/>
      <c r="IPZ36" s="73"/>
      <c r="IQC36" s="73"/>
      <c r="IQF36" s="73"/>
      <c r="IQO36" s="73"/>
      <c r="IQR36" s="73"/>
      <c r="IQW36" s="73"/>
      <c r="IRS36" s="73"/>
      <c r="IRT36" s="73"/>
      <c r="IRU36" s="73"/>
      <c r="IRV36" s="73"/>
      <c r="IRW36" s="73"/>
      <c r="IRX36" s="73"/>
      <c r="ISP36" s="73"/>
      <c r="ISQ36" s="73"/>
      <c r="IST36" s="73"/>
      <c r="ISW36" s="73"/>
      <c r="ISY36" s="73"/>
      <c r="ITA36" s="73"/>
      <c r="ITD36" s="73"/>
      <c r="ITG36" s="73"/>
      <c r="ITJ36" s="73"/>
      <c r="ITM36" s="73"/>
      <c r="ITP36" s="73"/>
      <c r="ITS36" s="73"/>
      <c r="ITV36" s="73"/>
      <c r="ITY36" s="73"/>
      <c r="IUA36" s="73"/>
      <c r="IUN36" s="73"/>
      <c r="IUO36" s="73"/>
      <c r="IUP36" s="73"/>
      <c r="IUQ36" s="73"/>
      <c r="IUR36" s="73"/>
      <c r="IUS36" s="73"/>
      <c r="IUT36" s="73"/>
      <c r="IUU36" s="73"/>
      <c r="IUV36" s="73"/>
      <c r="IUW36" s="73"/>
      <c r="IUX36" s="73"/>
      <c r="IUY36" s="73"/>
      <c r="IUZ36" s="73"/>
      <c r="IVA36" s="73"/>
      <c r="IVB36" s="73"/>
      <c r="IVC36" s="73"/>
      <c r="IVD36" s="73"/>
      <c r="IVE36" s="73"/>
      <c r="IVF36" s="73"/>
      <c r="IVG36" s="73"/>
      <c r="IVH36" s="73"/>
      <c r="IVI36" s="73"/>
      <c r="IVJ36" s="73"/>
      <c r="IVK36" s="73"/>
      <c r="IVL36" s="73"/>
      <c r="IVM36" s="73"/>
      <c r="IVO36" s="73"/>
      <c r="IVP36" s="73"/>
      <c r="IVQ36" s="73"/>
      <c r="IVR36" s="73"/>
      <c r="IVS36" s="73"/>
      <c r="IVT36" s="73"/>
      <c r="IVU36" s="73"/>
      <c r="IVV36" s="73"/>
      <c r="IVW36" s="73"/>
      <c r="IVX36" s="73"/>
      <c r="IVY36" s="73"/>
      <c r="IVZ36" s="73"/>
      <c r="IWA36" s="73"/>
      <c r="IWD36" s="73"/>
      <c r="IWG36" s="73"/>
      <c r="IWJ36" s="73"/>
      <c r="IWM36" s="73"/>
      <c r="IWP36" s="73"/>
      <c r="IXB36" s="73"/>
      <c r="IXE36" s="73"/>
      <c r="IXH36" s="73"/>
      <c r="IXK36" s="73"/>
      <c r="IXT36" s="73"/>
      <c r="IXZ36" s="73"/>
      <c r="IYC36" s="73"/>
      <c r="IYF36" s="73"/>
      <c r="IYI36" s="73"/>
      <c r="IYO36" s="73"/>
      <c r="IYX36" s="73"/>
      <c r="IYZ36" s="73"/>
      <c r="IZA36" s="73"/>
      <c r="IZC36" s="73"/>
      <c r="IZF36" s="73"/>
      <c r="IZI36" s="73"/>
      <c r="IZL36" s="73"/>
      <c r="IZT36" s="73"/>
      <c r="IZV36" s="73"/>
      <c r="IZY36" s="73"/>
      <c r="JAB36" s="73"/>
      <c r="JAK36" s="73"/>
      <c r="JAN36" s="73"/>
      <c r="JAS36" s="73"/>
      <c r="JBO36" s="73"/>
      <c r="JBP36" s="73"/>
      <c r="JBQ36" s="73"/>
      <c r="JBR36" s="73"/>
      <c r="JBS36" s="73"/>
      <c r="JBT36" s="73"/>
      <c r="JCL36" s="73"/>
      <c r="JCM36" s="73"/>
      <c r="JCP36" s="73"/>
      <c r="JCS36" s="73"/>
      <c r="JCU36" s="73"/>
      <c r="JCW36" s="73"/>
      <c r="JCZ36" s="73"/>
      <c r="JDC36" s="73"/>
      <c r="JDF36" s="73"/>
      <c r="JDI36" s="73"/>
      <c r="JDL36" s="73"/>
      <c r="JDO36" s="73"/>
      <c r="JDR36" s="73"/>
      <c r="JDU36" s="73"/>
      <c r="JDW36" s="73"/>
      <c r="JEJ36" s="73"/>
      <c r="JEK36" s="73"/>
      <c r="JEL36" s="73"/>
      <c r="JEM36" s="73"/>
      <c r="JEN36" s="73"/>
      <c r="JEO36" s="73"/>
      <c r="JEP36" s="73"/>
      <c r="JEQ36" s="73"/>
      <c r="JER36" s="73"/>
      <c r="JES36" s="73"/>
      <c r="JET36" s="73"/>
      <c r="JEU36" s="73"/>
      <c r="JEV36" s="73"/>
      <c r="JEW36" s="73"/>
      <c r="JEX36" s="73"/>
      <c r="JEY36" s="73"/>
      <c r="JEZ36" s="73"/>
      <c r="JFA36" s="73"/>
      <c r="JFB36" s="73"/>
      <c r="JFC36" s="73"/>
      <c r="JFD36" s="73"/>
      <c r="JFE36" s="73"/>
      <c r="JFF36" s="73"/>
      <c r="JFG36" s="73"/>
      <c r="JFH36" s="73"/>
      <c r="JFI36" s="73"/>
      <c r="JFK36" s="73"/>
      <c r="JFL36" s="73"/>
      <c r="JFM36" s="73"/>
      <c r="JFN36" s="73"/>
      <c r="JFO36" s="73"/>
      <c r="JFP36" s="73"/>
      <c r="JFQ36" s="73"/>
      <c r="JFR36" s="73"/>
      <c r="JFS36" s="73"/>
      <c r="JFT36" s="73"/>
      <c r="JFU36" s="73"/>
      <c r="JFV36" s="73"/>
      <c r="JFW36" s="73"/>
      <c r="JFZ36" s="73"/>
      <c r="JGC36" s="73"/>
      <c r="JGF36" s="73"/>
      <c r="JGI36" s="73"/>
      <c r="JGL36" s="73"/>
      <c r="JGX36" s="73"/>
      <c r="JHA36" s="73"/>
      <c r="JHD36" s="73"/>
      <c r="JHG36" s="73"/>
      <c r="JHP36" s="73"/>
      <c r="JHV36" s="73"/>
      <c r="JHY36" s="73"/>
      <c r="JIB36" s="73"/>
      <c r="JIE36" s="73"/>
      <c r="JIK36" s="73"/>
      <c r="JIT36" s="73"/>
      <c r="JIV36" s="73"/>
      <c r="JIW36" s="73"/>
      <c r="JIY36" s="73"/>
      <c r="JJB36" s="73"/>
      <c r="JJE36" s="73"/>
      <c r="JJH36" s="73"/>
      <c r="JJP36" s="73"/>
      <c r="JJR36" s="73"/>
      <c r="JJU36" s="73"/>
      <c r="JJX36" s="73"/>
      <c r="JKG36" s="73"/>
      <c r="JKJ36" s="73"/>
      <c r="JKO36" s="73"/>
      <c r="JLK36" s="73"/>
      <c r="JLL36" s="73"/>
      <c r="JLM36" s="73"/>
      <c r="JLN36" s="73"/>
      <c r="JLO36" s="73"/>
      <c r="JLP36" s="73"/>
      <c r="JMH36" s="73"/>
      <c r="JMI36" s="73"/>
      <c r="JML36" s="73"/>
      <c r="JMO36" s="73"/>
      <c r="JMQ36" s="73"/>
      <c r="JMS36" s="73"/>
      <c r="JMV36" s="73"/>
      <c r="JMY36" s="73"/>
      <c r="JNB36" s="73"/>
      <c r="JNE36" s="73"/>
      <c r="JNH36" s="73"/>
      <c r="JNK36" s="73"/>
      <c r="JNN36" s="73"/>
      <c r="JNQ36" s="73"/>
      <c r="JNS36" s="73"/>
      <c r="JOF36" s="73"/>
      <c r="JOG36" s="73"/>
      <c r="JOH36" s="73"/>
      <c r="JOI36" s="73"/>
      <c r="JOJ36" s="73"/>
      <c r="JOK36" s="73"/>
      <c r="JOL36" s="73"/>
      <c r="JOM36" s="73"/>
      <c r="JON36" s="73"/>
      <c r="JOO36" s="73"/>
      <c r="JOP36" s="73"/>
      <c r="JOQ36" s="73"/>
      <c r="JOR36" s="73"/>
      <c r="JOS36" s="73"/>
      <c r="JOT36" s="73"/>
      <c r="JOU36" s="73"/>
      <c r="JOV36" s="73"/>
      <c r="JOW36" s="73"/>
      <c r="JOX36" s="73"/>
      <c r="JOY36" s="73"/>
      <c r="JOZ36" s="73"/>
      <c r="JPA36" s="73"/>
      <c r="JPB36" s="73"/>
      <c r="JPC36" s="73"/>
      <c r="JPD36" s="73"/>
      <c r="JPE36" s="73"/>
      <c r="JPG36" s="73"/>
      <c r="JPH36" s="73"/>
      <c r="JPI36" s="73"/>
      <c r="JPJ36" s="73"/>
      <c r="JPK36" s="73"/>
      <c r="JPL36" s="73"/>
      <c r="JPM36" s="73"/>
      <c r="JPN36" s="73"/>
      <c r="JPO36" s="73"/>
      <c r="JPP36" s="73"/>
      <c r="JPQ36" s="73"/>
      <c r="JPR36" s="73"/>
      <c r="JPS36" s="73"/>
      <c r="JPV36" s="73"/>
      <c r="JPY36" s="73"/>
      <c r="JQB36" s="73"/>
      <c r="JQE36" s="73"/>
      <c r="JQH36" s="73"/>
      <c r="JQT36" s="73"/>
      <c r="JQW36" s="73"/>
      <c r="JQZ36" s="73"/>
      <c r="JRC36" s="73"/>
      <c r="JRL36" s="73"/>
      <c r="JRR36" s="73"/>
      <c r="JRU36" s="73"/>
      <c r="JRX36" s="73"/>
      <c r="JSA36" s="73"/>
      <c r="JSG36" s="73"/>
      <c r="JSP36" s="73"/>
      <c r="JSR36" s="73"/>
      <c r="JSS36" s="73"/>
      <c r="JSU36" s="73"/>
      <c r="JSX36" s="73"/>
      <c r="JTA36" s="73"/>
      <c r="JTD36" s="73"/>
      <c r="JTL36" s="73"/>
      <c r="JTN36" s="73"/>
      <c r="JTQ36" s="73"/>
      <c r="JTT36" s="73"/>
      <c r="JUC36" s="73"/>
      <c r="JUF36" s="73"/>
      <c r="JUK36" s="73"/>
      <c r="JVG36" s="73"/>
      <c r="JVH36" s="73"/>
      <c r="JVI36" s="73"/>
      <c r="JVJ36" s="73"/>
      <c r="JVK36" s="73"/>
      <c r="JVL36" s="73"/>
      <c r="JWD36" s="73"/>
      <c r="JWE36" s="73"/>
      <c r="JWH36" s="73"/>
      <c r="JWK36" s="73"/>
      <c r="JWM36" s="73"/>
      <c r="JWO36" s="73"/>
      <c r="JWR36" s="73"/>
      <c r="JWU36" s="73"/>
      <c r="JWX36" s="73"/>
      <c r="JXA36" s="73"/>
      <c r="JXD36" s="73"/>
      <c r="JXG36" s="73"/>
      <c r="JXJ36" s="73"/>
      <c r="JXM36" s="73"/>
      <c r="JXO36" s="73"/>
      <c r="JYB36" s="73"/>
      <c r="JYC36" s="73"/>
      <c r="JYD36" s="73"/>
      <c r="JYE36" s="73"/>
      <c r="JYF36" s="73"/>
      <c r="JYG36" s="73"/>
      <c r="JYH36" s="73"/>
      <c r="JYI36" s="73"/>
      <c r="JYJ36" s="73"/>
      <c r="JYK36" s="73"/>
      <c r="JYL36" s="73"/>
      <c r="JYM36" s="73"/>
      <c r="JYN36" s="73"/>
      <c r="JYO36" s="73"/>
      <c r="JYP36" s="73"/>
      <c r="JYQ36" s="73"/>
      <c r="JYR36" s="73"/>
      <c r="JYS36" s="73"/>
      <c r="JYT36" s="73"/>
      <c r="JYU36" s="73"/>
      <c r="JYV36" s="73"/>
      <c r="JYW36" s="73"/>
      <c r="JYX36" s="73"/>
      <c r="JYY36" s="73"/>
      <c r="JYZ36" s="73"/>
      <c r="JZA36" s="73"/>
      <c r="JZC36" s="73"/>
      <c r="JZD36" s="73"/>
      <c r="JZE36" s="73"/>
      <c r="JZF36" s="73"/>
      <c r="JZG36" s="73"/>
      <c r="JZH36" s="73"/>
      <c r="JZI36" s="73"/>
      <c r="JZJ36" s="73"/>
      <c r="JZK36" s="73"/>
      <c r="JZL36" s="73"/>
      <c r="JZM36" s="73"/>
      <c r="JZN36" s="73"/>
      <c r="JZO36" s="73"/>
      <c r="JZR36" s="73"/>
      <c r="JZU36" s="73"/>
      <c r="JZX36" s="73"/>
      <c r="KAA36" s="73"/>
      <c r="KAD36" s="73"/>
      <c r="KAP36" s="73"/>
      <c r="KAS36" s="73"/>
      <c r="KAV36" s="73"/>
      <c r="KAY36" s="73"/>
      <c r="KBH36" s="73"/>
      <c r="KBN36" s="73"/>
      <c r="KBQ36" s="73"/>
      <c r="KBT36" s="73"/>
      <c r="KBW36" s="73"/>
      <c r="KCC36" s="73"/>
      <c r="KCL36" s="73"/>
      <c r="KCN36" s="73"/>
      <c r="KCO36" s="73"/>
      <c r="KCQ36" s="73"/>
      <c r="KCT36" s="73"/>
      <c r="KCW36" s="73"/>
      <c r="KCZ36" s="73"/>
      <c r="KDH36" s="73"/>
      <c r="KDJ36" s="73"/>
      <c r="KDM36" s="73"/>
      <c r="KDP36" s="73"/>
      <c r="KDY36" s="73"/>
      <c r="KEB36" s="73"/>
      <c r="KEG36" s="73"/>
      <c r="KFC36" s="73"/>
      <c r="KFD36" s="73"/>
      <c r="KFE36" s="73"/>
      <c r="KFF36" s="73"/>
      <c r="KFG36" s="73"/>
      <c r="KFH36" s="73"/>
      <c r="KFZ36" s="73"/>
      <c r="KGA36" s="73"/>
      <c r="KGD36" s="73"/>
      <c r="KGG36" s="73"/>
      <c r="KGI36" s="73"/>
      <c r="KGK36" s="73"/>
      <c r="KGN36" s="73"/>
      <c r="KGQ36" s="73"/>
      <c r="KGT36" s="73"/>
      <c r="KGW36" s="73"/>
      <c r="KGZ36" s="73"/>
      <c r="KHC36" s="73"/>
      <c r="KHF36" s="73"/>
      <c r="KHI36" s="73"/>
      <c r="KHK36" s="73"/>
      <c r="KHX36" s="73"/>
      <c r="KHY36" s="73"/>
      <c r="KHZ36" s="73"/>
      <c r="KIA36" s="73"/>
      <c r="KIB36" s="73"/>
      <c r="KIC36" s="73"/>
      <c r="KID36" s="73"/>
      <c r="KIE36" s="73"/>
      <c r="KIF36" s="73"/>
      <c r="KIG36" s="73"/>
      <c r="KIH36" s="73"/>
      <c r="KII36" s="73"/>
      <c r="KIJ36" s="73"/>
      <c r="KIK36" s="73"/>
      <c r="KIL36" s="73"/>
      <c r="KIM36" s="73"/>
      <c r="KIN36" s="73"/>
      <c r="KIO36" s="73"/>
      <c r="KIP36" s="73"/>
      <c r="KIQ36" s="73"/>
      <c r="KIR36" s="73"/>
      <c r="KIS36" s="73"/>
      <c r="KIT36" s="73"/>
      <c r="KIU36" s="73"/>
      <c r="KIV36" s="73"/>
      <c r="KIW36" s="73"/>
      <c r="KIY36" s="73"/>
      <c r="KIZ36" s="73"/>
      <c r="KJA36" s="73"/>
      <c r="KJB36" s="73"/>
      <c r="KJC36" s="73"/>
      <c r="KJD36" s="73"/>
      <c r="KJE36" s="73"/>
      <c r="KJF36" s="73"/>
      <c r="KJG36" s="73"/>
      <c r="KJH36" s="73"/>
      <c r="KJI36" s="73"/>
      <c r="KJJ36" s="73"/>
      <c r="KJK36" s="73"/>
      <c r="KJN36" s="73"/>
      <c r="KJQ36" s="73"/>
      <c r="KJT36" s="73"/>
      <c r="KJW36" s="73"/>
      <c r="KJZ36" s="73"/>
      <c r="KKL36" s="73"/>
      <c r="KKO36" s="73"/>
      <c r="KKR36" s="73"/>
      <c r="KKU36" s="73"/>
      <c r="KLD36" s="73"/>
      <c r="KLJ36" s="73"/>
      <c r="KLM36" s="73"/>
      <c r="KLP36" s="73"/>
      <c r="KLS36" s="73"/>
      <c r="KLY36" s="73"/>
      <c r="KMH36" s="73"/>
      <c r="KMJ36" s="73"/>
      <c r="KMK36" s="73"/>
      <c r="KMM36" s="73"/>
      <c r="KMP36" s="73"/>
      <c r="KMS36" s="73"/>
      <c r="KMV36" s="73"/>
      <c r="KND36" s="73"/>
      <c r="KNF36" s="73"/>
      <c r="KNI36" s="73"/>
      <c r="KNL36" s="73"/>
      <c r="KNU36" s="73"/>
      <c r="KNX36" s="73"/>
      <c r="KOC36" s="73"/>
      <c r="KOY36" s="73"/>
      <c r="KOZ36" s="73"/>
      <c r="KPA36" s="73"/>
      <c r="KPB36" s="73"/>
      <c r="KPC36" s="73"/>
      <c r="KPD36" s="73"/>
      <c r="KPV36" s="73"/>
      <c r="KPW36" s="73"/>
      <c r="KPZ36" s="73"/>
      <c r="KQC36" s="73"/>
      <c r="KQE36" s="73"/>
      <c r="KQG36" s="73"/>
      <c r="KQJ36" s="73"/>
      <c r="KQM36" s="73"/>
      <c r="KQP36" s="73"/>
      <c r="KQS36" s="73"/>
      <c r="KQV36" s="73"/>
      <c r="KQY36" s="73"/>
      <c r="KRB36" s="73"/>
      <c r="KRE36" s="73"/>
      <c r="KRG36" s="73"/>
      <c r="KRT36" s="73"/>
      <c r="KRU36" s="73"/>
      <c r="KRV36" s="73"/>
      <c r="KRW36" s="73"/>
      <c r="KRX36" s="73"/>
      <c r="KRY36" s="73"/>
      <c r="KRZ36" s="73"/>
      <c r="KSA36" s="73"/>
      <c r="KSB36" s="73"/>
      <c r="KSC36" s="73"/>
      <c r="KSD36" s="73"/>
      <c r="KSE36" s="73"/>
      <c r="KSF36" s="73"/>
      <c r="KSG36" s="73"/>
      <c r="KSH36" s="73"/>
      <c r="KSI36" s="73"/>
      <c r="KSJ36" s="73"/>
      <c r="KSK36" s="73"/>
      <c r="KSL36" s="73"/>
      <c r="KSM36" s="73"/>
      <c r="KSN36" s="73"/>
      <c r="KSO36" s="73"/>
      <c r="KSP36" s="73"/>
      <c r="KSQ36" s="73"/>
      <c r="KSR36" s="73"/>
      <c r="KSS36" s="73"/>
      <c r="KSU36" s="73"/>
      <c r="KSV36" s="73"/>
      <c r="KSW36" s="73"/>
      <c r="KSX36" s="73"/>
      <c r="KSY36" s="73"/>
      <c r="KSZ36" s="73"/>
      <c r="KTA36" s="73"/>
      <c r="KTB36" s="73"/>
      <c r="KTC36" s="73"/>
      <c r="KTD36" s="73"/>
      <c r="KTE36" s="73"/>
      <c r="KTF36" s="73"/>
      <c r="KTG36" s="73"/>
      <c r="KTJ36" s="73"/>
      <c r="KTM36" s="73"/>
      <c r="KTP36" s="73"/>
      <c r="KTS36" s="73"/>
      <c r="KTV36" s="73"/>
      <c r="KUH36" s="73"/>
      <c r="KUK36" s="73"/>
      <c r="KUN36" s="73"/>
      <c r="KUQ36" s="73"/>
      <c r="KUZ36" s="73"/>
      <c r="KVF36" s="73"/>
      <c r="KVI36" s="73"/>
      <c r="KVL36" s="73"/>
      <c r="KVO36" s="73"/>
      <c r="KVU36" s="73"/>
      <c r="KWD36" s="73"/>
      <c r="KWF36" s="73"/>
      <c r="KWG36" s="73"/>
      <c r="KWI36" s="73"/>
      <c r="KWL36" s="73"/>
      <c r="KWO36" s="73"/>
      <c r="KWR36" s="73"/>
      <c r="KWZ36" s="73"/>
      <c r="KXB36" s="73"/>
      <c r="KXE36" s="73"/>
      <c r="KXH36" s="73"/>
      <c r="KXQ36" s="73"/>
      <c r="KXT36" s="73"/>
      <c r="KXY36" s="73"/>
      <c r="KYU36" s="73"/>
      <c r="KYV36" s="73"/>
      <c r="KYW36" s="73"/>
      <c r="KYX36" s="73"/>
      <c r="KYY36" s="73"/>
      <c r="KYZ36" s="73"/>
      <c r="KZR36" s="73"/>
      <c r="KZS36" s="73"/>
      <c r="KZV36" s="73"/>
      <c r="KZY36" s="73"/>
      <c r="LAA36" s="73"/>
      <c r="LAC36" s="73"/>
      <c r="LAF36" s="73"/>
      <c r="LAI36" s="73"/>
      <c r="LAL36" s="73"/>
      <c r="LAO36" s="73"/>
      <c r="LAR36" s="73"/>
      <c r="LAU36" s="73"/>
      <c r="LAX36" s="73"/>
      <c r="LBA36" s="73"/>
      <c r="LBC36" s="73"/>
      <c r="LBP36" s="73"/>
      <c r="LBQ36" s="73"/>
      <c r="LBR36" s="73"/>
      <c r="LBS36" s="73"/>
      <c r="LBT36" s="73"/>
      <c r="LBU36" s="73"/>
      <c r="LBV36" s="73"/>
      <c r="LBW36" s="73"/>
      <c r="LBX36" s="73"/>
      <c r="LBY36" s="73"/>
      <c r="LBZ36" s="73"/>
      <c r="LCA36" s="73"/>
      <c r="LCB36" s="73"/>
      <c r="LCC36" s="73"/>
      <c r="LCD36" s="73"/>
      <c r="LCE36" s="73"/>
      <c r="LCF36" s="73"/>
      <c r="LCG36" s="73"/>
      <c r="LCH36" s="73"/>
      <c r="LCI36" s="73"/>
      <c r="LCJ36" s="73"/>
      <c r="LCK36" s="73"/>
      <c r="LCL36" s="73"/>
      <c r="LCM36" s="73"/>
      <c r="LCN36" s="73"/>
      <c r="LCO36" s="73"/>
      <c r="LCQ36" s="73"/>
      <c r="LCR36" s="73"/>
      <c r="LCS36" s="73"/>
      <c r="LCT36" s="73"/>
      <c r="LCU36" s="73"/>
      <c r="LCV36" s="73"/>
      <c r="LCW36" s="73"/>
      <c r="LCX36" s="73"/>
      <c r="LCY36" s="73"/>
      <c r="LCZ36" s="73"/>
      <c r="LDA36" s="73"/>
      <c r="LDB36" s="73"/>
      <c r="LDC36" s="73"/>
      <c r="LDF36" s="73"/>
      <c r="LDI36" s="73"/>
      <c r="LDL36" s="73"/>
      <c r="LDO36" s="73"/>
      <c r="LDR36" s="73"/>
      <c r="LED36" s="73"/>
      <c r="LEG36" s="73"/>
      <c r="LEJ36" s="73"/>
      <c r="LEM36" s="73"/>
      <c r="LEV36" s="73"/>
      <c r="LFB36" s="73"/>
      <c r="LFE36" s="73"/>
      <c r="LFH36" s="73"/>
      <c r="LFK36" s="73"/>
      <c r="LFQ36" s="73"/>
      <c r="LFZ36" s="73"/>
      <c r="LGB36" s="73"/>
      <c r="LGC36" s="73"/>
      <c r="LGE36" s="73"/>
      <c r="LGH36" s="73"/>
      <c r="LGK36" s="73"/>
      <c r="LGN36" s="73"/>
      <c r="LGV36" s="73"/>
      <c r="LGX36" s="73"/>
      <c r="LHA36" s="73"/>
      <c r="LHD36" s="73"/>
      <c r="LHM36" s="73"/>
      <c r="LHP36" s="73"/>
      <c r="LHU36" s="73"/>
      <c r="LIQ36" s="73"/>
      <c r="LIR36" s="73"/>
      <c r="LIS36" s="73"/>
      <c r="LIT36" s="73"/>
      <c r="LIU36" s="73"/>
      <c r="LIV36" s="73"/>
      <c r="LJN36" s="73"/>
      <c r="LJO36" s="73"/>
      <c r="LJR36" s="73"/>
      <c r="LJU36" s="73"/>
      <c r="LJW36" s="73"/>
      <c r="LJY36" s="73"/>
      <c r="LKB36" s="73"/>
      <c r="LKE36" s="73"/>
      <c r="LKH36" s="73"/>
      <c r="LKK36" s="73"/>
      <c r="LKN36" s="73"/>
      <c r="LKQ36" s="73"/>
      <c r="LKT36" s="73"/>
      <c r="LKW36" s="73"/>
      <c r="LKY36" s="73"/>
      <c r="LLL36" s="73"/>
      <c r="LLM36" s="73"/>
      <c r="LLN36" s="73"/>
      <c r="LLO36" s="73"/>
      <c r="LLP36" s="73"/>
      <c r="LLQ36" s="73"/>
      <c r="LLR36" s="73"/>
      <c r="LLS36" s="73"/>
      <c r="LLT36" s="73"/>
      <c r="LLU36" s="73"/>
      <c r="LLV36" s="73"/>
      <c r="LLW36" s="73"/>
      <c r="LLX36" s="73"/>
      <c r="LLY36" s="73"/>
      <c r="LLZ36" s="73"/>
      <c r="LMA36" s="73"/>
      <c r="LMB36" s="73"/>
      <c r="LMC36" s="73"/>
      <c r="LMD36" s="73"/>
      <c r="LME36" s="73"/>
      <c r="LMF36" s="73"/>
      <c r="LMG36" s="73"/>
      <c r="LMH36" s="73"/>
      <c r="LMI36" s="73"/>
      <c r="LMJ36" s="73"/>
      <c r="LMK36" s="73"/>
      <c r="LMM36" s="73"/>
      <c r="LMN36" s="73"/>
      <c r="LMO36" s="73"/>
      <c r="LMP36" s="73"/>
      <c r="LMQ36" s="73"/>
      <c r="LMR36" s="73"/>
      <c r="LMS36" s="73"/>
      <c r="LMT36" s="73"/>
      <c r="LMU36" s="73"/>
      <c r="LMV36" s="73"/>
      <c r="LMW36" s="73"/>
      <c r="LMX36" s="73"/>
      <c r="LMY36" s="73"/>
      <c r="LNB36" s="73"/>
      <c r="LNE36" s="73"/>
      <c r="LNH36" s="73"/>
      <c r="LNK36" s="73"/>
      <c r="LNN36" s="73"/>
      <c r="LNZ36" s="73"/>
      <c r="LOC36" s="73"/>
      <c r="LOF36" s="73"/>
      <c r="LOI36" s="73"/>
      <c r="LOR36" s="73"/>
      <c r="LOX36" s="73"/>
      <c r="LPA36" s="73"/>
      <c r="LPD36" s="73"/>
      <c r="LPG36" s="73"/>
      <c r="LPM36" s="73"/>
      <c r="LPV36" s="73"/>
      <c r="LPX36" s="73"/>
      <c r="LPY36" s="73"/>
      <c r="LQA36" s="73"/>
      <c r="LQD36" s="73"/>
      <c r="LQG36" s="73"/>
      <c r="LQJ36" s="73"/>
      <c r="LQR36" s="73"/>
      <c r="LQT36" s="73"/>
      <c r="LQW36" s="73"/>
      <c r="LQZ36" s="73"/>
      <c r="LRI36" s="73"/>
      <c r="LRL36" s="73"/>
      <c r="LRQ36" s="73"/>
      <c r="LSM36" s="73"/>
      <c r="LSN36" s="73"/>
      <c r="LSO36" s="73"/>
      <c r="LSP36" s="73"/>
      <c r="LSQ36" s="73"/>
      <c r="LSR36" s="73"/>
      <c r="LTJ36" s="73"/>
      <c r="LTK36" s="73"/>
      <c r="LTN36" s="73"/>
      <c r="LTQ36" s="73"/>
      <c r="LTS36" s="73"/>
      <c r="LTU36" s="73"/>
      <c r="LTX36" s="73"/>
      <c r="LUA36" s="73"/>
      <c r="LUD36" s="73"/>
      <c r="LUG36" s="73"/>
      <c r="LUJ36" s="73"/>
      <c r="LUM36" s="73"/>
      <c r="LUP36" s="73"/>
      <c r="LUS36" s="73"/>
      <c r="LUU36" s="73"/>
      <c r="LVH36" s="73"/>
      <c r="LVI36" s="73"/>
      <c r="LVJ36" s="73"/>
      <c r="LVK36" s="73"/>
      <c r="LVL36" s="73"/>
      <c r="LVM36" s="73"/>
      <c r="LVN36" s="73"/>
      <c r="LVO36" s="73"/>
      <c r="LVP36" s="73"/>
      <c r="LVQ36" s="73"/>
      <c r="LVR36" s="73"/>
      <c r="LVS36" s="73"/>
      <c r="LVT36" s="73"/>
      <c r="LVU36" s="73"/>
      <c r="LVV36" s="73"/>
      <c r="LVW36" s="73"/>
      <c r="LVX36" s="73"/>
      <c r="LVY36" s="73"/>
      <c r="LVZ36" s="73"/>
      <c r="LWA36" s="73"/>
      <c r="LWB36" s="73"/>
      <c r="LWC36" s="73"/>
      <c r="LWD36" s="73"/>
      <c r="LWE36" s="73"/>
      <c r="LWF36" s="73"/>
      <c r="LWG36" s="73"/>
      <c r="LWI36" s="73"/>
      <c r="LWJ36" s="73"/>
      <c r="LWK36" s="73"/>
      <c r="LWL36" s="73"/>
      <c r="LWM36" s="73"/>
      <c r="LWN36" s="73"/>
      <c r="LWO36" s="73"/>
      <c r="LWP36" s="73"/>
      <c r="LWQ36" s="73"/>
      <c r="LWR36" s="73"/>
      <c r="LWS36" s="73"/>
      <c r="LWT36" s="73"/>
      <c r="LWU36" s="73"/>
      <c r="LWX36" s="73"/>
      <c r="LXA36" s="73"/>
      <c r="LXD36" s="73"/>
      <c r="LXG36" s="73"/>
      <c r="LXJ36" s="73"/>
      <c r="LXV36" s="73"/>
      <c r="LXY36" s="73"/>
      <c r="LYB36" s="73"/>
      <c r="LYE36" s="73"/>
      <c r="LYN36" s="73"/>
      <c r="LYT36" s="73"/>
      <c r="LYW36" s="73"/>
      <c r="LYZ36" s="73"/>
      <c r="LZC36" s="73"/>
      <c r="LZI36" s="73"/>
      <c r="LZR36" s="73"/>
      <c r="LZT36" s="73"/>
      <c r="LZU36" s="73"/>
      <c r="LZW36" s="73"/>
      <c r="LZZ36" s="73"/>
      <c r="MAC36" s="73"/>
      <c r="MAF36" s="73"/>
      <c r="MAN36" s="73"/>
      <c r="MAP36" s="73"/>
      <c r="MAS36" s="73"/>
      <c r="MAV36" s="73"/>
      <c r="MBE36" s="73"/>
      <c r="MBH36" s="73"/>
      <c r="MBM36" s="73"/>
      <c r="MCI36" s="73"/>
      <c r="MCJ36" s="73"/>
      <c r="MCK36" s="73"/>
      <c r="MCL36" s="73"/>
      <c r="MCM36" s="73"/>
      <c r="MCN36" s="73"/>
      <c r="MDF36" s="73"/>
      <c r="MDG36" s="73"/>
      <c r="MDJ36" s="73"/>
      <c r="MDM36" s="73"/>
      <c r="MDO36" s="73"/>
      <c r="MDQ36" s="73"/>
      <c r="MDT36" s="73"/>
      <c r="MDW36" s="73"/>
      <c r="MDZ36" s="73"/>
      <c r="MEC36" s="73"/>
      <c r="MEF36" s="73"/>
      <c r="MEI36" s="73"/>
      <c r="MEL36" s="73"/>
      <c r="MEO36" s="73"/>
      <c r="MEQ36" s="73"/>
      <c r="MFD36" s="73"/>
      <c r="MFE36" s="73"/>
      <c r="MFF36" s="73"/>
      <c r="MFG36" s="73"/>
      <c r="MFH36" s="73"/>
      <c r="MFI36" s="73"/>
      <c r="MFJ36" s="73"/>
      <c r="MFK36" s="73"/>
      <c r="MFL36" s="73"/>
      <c r="MFM36" s="73"/>
      <c r="MFN36" s="73"/>
      <c r="MFO36" s="73"/>
      <c r="MFP36" s="73"/>
      <c r="MFQ36" s="73"/>
      <c r="MFR36" s="73"/>
      <c r="MFS36" s="73"/>
      <c r="MFT36" s="73"/>
      <c r="MFU36" s="73"/>
      <c r="MFV36" s="73"/>
      <c r="MFW36" s="73"/>
      <c r="MFX36" s="73"/>
      <c r="MFY36" s="73"/>
      <c r="MFZ36" s="73"/>
      <c r="MGA36" s="73"/>
      <c r="MGB36" s="73"/>
      <c r="MGC36" s="73"/>
      <c r="MGE36" s="73"/>
      <c r="MGF36" s="73"/>
      <c r="MGG36" s="73"/>
      <c r="MGH36" s="73"/>
      <c r="MGI36" s="73"/>
      <c r="MGJ36" s="73"/>
      <c r="MGK36" s="73"/>
      <c r="MGL36" s="73"/>
      <c r="MGM36" s="73"/>
      <c r="MGN36" s="73"/>
      <c r="MGO36" s="73"/>
      <c r="MGP36" s="73"/>
      <c r="MGQ36" s="73"/>
      <c r="MGT36" s="73"/>
      <c r="MGW36" s="73"/>
      <c r="MGZ36" s="73"/>
      <c r="MHC36" s="73"/>
      <c r="MHF36" s="73"/>
      <c r="MHR36" s="73"/>
      <c r="MHU36" s="73"/>
      <c r="MHX36" s="73"/>
      <c r="MIA36" s="73"/>
      <c r="MIJ36" s="73"/>
      <c r="MIP36" s="73"/>
      <c r="MIS36" s="73"/>
      <c r="MIV36" s="73"/>
      <c r="MIY36" s="73"/>
      <c r="MJE36" s="73"/>
      <c r="MJN36" s="73"/>
      <c r="MJP36" s="73"/>
      <c r="MJQ36" s="73"/>
      <c r="MJS36" s="73"/>
      <c r="MJV36" s="73"/>
      <c r="MJY36" s="73"/>
      <c r="MKB36" s="73"/>
      <c r="MKJ36" s="73"/>
      <c r="MKL36" s="73"/>
      <c r="MKO36" s="73"/>
      <c r="MKR36" s="73"/>
      <c r="MLA36" s="73"/>
      <c r="MLD36" s="73"/>
      <c r="MLI36" s="73"/>
      <c r="MME36" s="73"/>
      <c r="MMF36" s="73"/>
      <c r="MMG36" s="73"/>
      <c r="MMH36" s="73"/>
      <c r="MMI36" s="73"/>
      <c r="MMJ36" s="73"/>
      <c r="MNB36" s="73"/>
      <c r="MNC36" s="73"/>
      <c r="MNF36" s="73"/>
      <c r="MNI36" s="73"/>
      <c r="MNK36" s="73"/>
      <c r="MNM36" s="73"/>
      <c r="MNP36" s="73"/>
      <c r="MNS36" s="73"/>
      <c r="MNV36" s="73"/>
      <c r="MNY36" s="73"/>
      <c r="MOB36" s="73"/>
      <c r="MOE36" s="73"/>
      <c r="MOH36" s="73"/>
      <c r="MOK36" s="73"/>
      <c r="MOM36" s="73"/>
      <c r="MOZ36" s="73"/>
      <c r="MPA36" s="73"/>
      <c r="MPB36" s="73"/>
      <c r="MPC36" s="73"/>
      <c r="MPD36" s="73"/>
      <c r="MPE36" s="73"/>
      <c r="MPF36" s="73"/>
      <c r="MPG36" s="73"/>
      <c r="MPH36" s="73"/>
      <c r="MPI36" s="73"/>
      <c r="MPJ36" s="73"/>
      <c r="MPK36" s="73"/>
      <c r="MPL36" s="73"/>
      <c r="MPM36" s="73"/>
      <c r="MPN36" s="73"/>
      <c r="MPO36" s="73"/>
      <c r="MPP36" s="73"/>
      <c r="MPQ36" s="73"/>
      <c r="MPR36" s="73"/>
      <c r="MPS36" s="73"/>
      <c r="MPT36" s="73"/>
      <c r="MPU36" s="73"/>
      <c r="MPV36" s="73"/>
      <c r="MPW36" s="73"/>
      <c r="MPX36" s="73"/>
      <c r="MPY36" s="73"/>
      <c r="MQA36" s="73"/>
      <c r="MQB36" s="73"/>
      <c r="MQC36" s="73"/>
      <c r="MQD36" s="73"/>
      <c r="MQE36" s="73"/>
      <c r="MQF36" s="73"/>
      <c r="MQG36" s="73"/>
      <c r="MQH36" s="73"/>
      <c r="MQI36" s="73"/>
      <c r="MQJ36" s="73"/>
      <c r="MQK36" s="73"/>
      <c r="MQL36" s="73"/>
      <c r="MQM36" s="73"/>
      <c r="MQP36" s="73"/>
      <c r="MQS36" s="73"/>
      <c r="MQV36" s="73"/>
      <c r="MQY36" s="73"/>
      <c r="MRB36" s="73"/>
      <c r="MRN36" s="73"/>
      <c r="MRQ36" s="73"/>
      <c r="MRT36" s="73"/>
      <c r="MRW36" s="73"/>
      <c r="MSF36" s="73"/>
      <c r="MSL36" s="73"/>
      <c r="MSO36" s="73"/>
      <c r="MSR36" s="73"/>
      <c r="MSU36" s="73"/>
      <c r="MTA36" s="73"/>
      <c r="MTJ36" s="73"/>
      <c r="MTL36" s="73"/>
      <c r="MTM36" s="73"/>
      <c r="MTO36" s="73"/>
      <c r="MTR36" s="73"/>
      <c r="MTU36" s="73"/>
      <c r="MTX36" s="73"/>
      <c r="MUF36" s="73"/>
      <c r="MUH36" s="73"/>
      <c r="MUK36" s="73"/>
      <c r="MUN36" s="73"/>
      <c r="MUW36" s="73"/>
      <c r="MUZ36" s="73"/>
      <c r="MVE36" s="73"/>
      <c r="MWA36" s="73"/>
      <c r="MWB36" s="73"/>
      <c r="MWC36" s="73"/>
      <c r="MWD36" s="73"/>
      <c r="MWE36" s="73"/>
      <c r="MWF36" s="73"/>
      <c r="MWX36" s="73"/>
      <c r="MWY36" s="73"/>
      <c r="MXB36" s="73"/>
      <c r="MXE36" s="73"/>
      <c r="MXG36" s="73"/>
      <c r="MXI36" s="73"/>
      <c r="MXL36" s="73"/>
      <c r="MXO36" s="73"/>
      <c r="MXR36" s="73"/>
      <c r="MXU36" s="73"/>
      <c r="MXX36" s="73"/>
      <c r="MYA36" s="73"/>
      <c r="MYD36" s="73"/>
      <c r="MYG36" s="73"/>
      <c r="MYI36" s="73"/>
      <c r="MYV36" s="73"/>
      <c r="MYW36" s="73"/>
      <c r="MYX36" s="73"/>
      <c r="MYY36" s="73"/>
      <c r="MYZ36" s="73"/>
      <c r="MZA36" s="73"/>
      <c r="MZB36" s="73"/>
      <c r="MZC36" s="73"/>
      <c r="MZD36" s="73"/>
      <c r="MZE36" s="73"/>
      <c r="MZF36" s="73"/>
      <c r="MZG36" s="73"/>
      <c r="MZH36" s="73"/>
      <c r="MZI36" s="73"/>
      <c r="MZJ36" s="73"/>
      <c r="MZK36" s="73"/>
      <c r="MZL36" s="73"/>
      <c r="MZM36" s="73"/>
      <c r="MZN36" s="73"/>
      <c r="MZO36" s="73"/>
      <c r="MZP36" s="73"/>
      <c r="MZQ36" s="73"/>
      <c r="MZR36" s="73"/>
      <c r="MZS36" s="73"/>
      <c r="MZT36" s="73"/>
      <c r="MZU36" s="73"/>
      <c r="MZW36" s="73"/>
      <c r="MZX36" s="73"/>
      <c r="MZY36" s="73"/>
      <c r="MZZ36" s="73"/>
      <c r="NAA36" s="73"/>
      <c r="NAB36" s="73"/>
      <c r="NAC36" s="73"/>
      <c r="NAD36" s="73"/>
      <c r="NAE36" s="73"/>
      <c r="NAF36" s="73"/>
      <c r="NAG36" s="73"/>
      <c r="NAH36" s="73"/>
      <c r="NAI36" s="73"/>
      <c r="NAL36" s="73"/>
      <c r="NAO36" s="73"/>
      <c r="NAR36" s="73"/>
      <c r="NAU36" s="73"/>
      <c r="NAX36" s="73"/>
      <c r="NBJ36" s="73"/>
      <c r="NBM36" s="73"/>
      <c r="NBP36" s="73"/>
      <c r="NBS36" s="73"/>
      <c r="NCB36" s="73"/>
      <c r="NCH36" s="73"/>
      <c r="NCK36" s="73"/>
      <c r="NCN36" s="73"/>
      <c r="NCQ36" s="73"/>
      <c r="NCW36" s="73"/>
      <c r="NDF36" s="73"/>
      <c r="NDH36" s="73"/>
      <c r="NDI36" s="73"/>
      <c r="NDK36" s="73"/>
      <c r="NDN36" s="73"/>
      <c r="NDQ36" s="73"/>
      <c r="NDT36" s="73"/>
      <c r="NEB36" s="73"/>
      <c r="NED36" s="73"/>
      <c r="NEG36" s="73"/>
      <c r="NEJ36" s="73"/>
      <c r="NES36" s="73"/>
      <c r="NEV36" s="73"/>
      <c r="NFA36" s="73"/>
      <c r="NFW36" s="73"/>
      <c r="NFX36" s="73"/>
      <c r="NFY36" s="73"/>
      <c r="NFZ36" s="73"/>
      <c r="NGA36" s="73"/>
      <c r="NGB36" s="73"/>
      <c r="NGT36" s="73"/>
      <c r="NGU36" s="73"/>
      <c r="NGX36" s="73"/>
      <c r="NHA36" s="73"/>
      <c r="NHC36" s="73"/>
      <c r="NHE36" s="73"/>
      <c r="NHH36" s="73"/>
      <c r="NHK36" s="73"/>
      <c r="NHN36" s="73"/>
      <c r="NHQ36" s="73"/>
      <c r="NHT36" s="73"/>
      <c r="NHW36" s="73"/>
      <c r="NHZ36" s="73"/>
      <c r="NIC36" s="73"/>
      <c r="NIE36" s="73"/>
      <c r="NIR36" s="73"/>
      <c r="NIS36" s="73"/>
      <c r="NIT36" s="73"/>
      <c r="NIU36" s="73"/>
      <c r="NIV36" s="73"/>
      <c r="NIW36" s="73"/>
      <c r="NIX36" s="73"/>
      <c r="NIY36" s="73"/>
      <c r="NIZ36" s="73"/>
      <c r="NJA36" s="73"/>
      <c r="NJB36" s="73"/>
      <c r="NJC36" s="73"/>
      <c r="NJD36" s="73"/>
      <c r="NJE36" s="73"/>
      <c r="NJF36" s="73"/>
      <c r="NJG36" s="73"/>
      <c r="NJH36" s="73"/>
      <c r="NJI36" s="73"/>
      <c r="NJJ36" s="73"/>
      <c r="NJK36" s="73"/>
      <c r="NJL36" s="73"/>
      <c r="NJM36" s="73"/>
      <c r="NJN36" s="73"/>
      <c r="NJO36" s="73"/>
      <c r="NJP36" s="73"/>
      <c r="NJQ36" s="73"/>
      <c r="NJS36" s="73"/>
      <c r="NJT36" s="73"/>
      <c r="NJU36" s="73"/>
      <c r="NJV36" s="73"/>
      <c r="NJW36" s="73"/>
      <c r="NJX36" s="73"/>
      <c r="NJY36" s="73"/>
      <c r="NJZ36" s="73"/>
      <c r="NKA36" s="73"/>
      <c r="NKB36" s="73"/>
      <c r="NKC36" s="73"/>
      <c r="NKD36" s="73"/>
      <c r="NKE36" s="73"/>
      <c r="NKH36" s="73"/>
      <c r="NKK36" s="73"/>
      <c r="NKN36" s="73"/>
      <c r="NKQ36" s="73"/>
      <c r="NKT36" s="73"/>
      <c r="NLF36" s="73"/>
      <c r="NLI36" s="73"/>
      <c r="NLL36" s="73"/>
      <c r="NLO36" s="73"/>
      <c r="NLX36" s="73"/>
      <c r="NMD36" s="73"/>
      <c r="NMG36" s="73"/>
      <c r="NMJ36" s="73"/>
      <c r="NMM36" s="73"/>
      <c r="NMS36" s="73"/>
      <c r="NNB36" s="73"/>
      <c r="NND36" s="73"/>
      <c r="NNE36" s="73"/>
      <c r="NNG36" s="73"/>
      <c r="NNJ36" s="73"/>
      <c r="NNM36" s="73"/>
      <c r="NNP36" s="73"/>
      <c r="NNX36" s="73"/>
      <c r="NNZ36" s="73"/>
      <c r="NOC36" s="73"/>
      <c r="NOF36" s="73"/>
      <c r="NOO36" s="73"/>
      <c r="NOR36" s="73"/>
      <c r="NOW36" s="73"/>
      <c r="NPS36" s="73"/>
      <c r="NPT36" s="73"/>
      <c r="NPU36" s="73"/>
      <c r="NPV36" s="73"/>
      <c r="NPW36" s="73"/>
      <c r="NPX36" s="73"/>
      <c r="NQP36" s="73"/>
      <c r="NQQ36" s="73"/>
      <c r="NQT36" s="73"/>
      <c r="NQW36" s="73"/>
      <c r="NQY36" s="73"/>
      <c r="NRA36" s="73"/>
      <c r="NRD36" s="73"/>
      <c r="NRG36" s="73"/>
      <c r="NRJ36" s="73"/>
      <c r="NRM36" s="73"/>
      <c r="NRP36" s="73"/>
      <c r="NRS36" s="73"/>
      <c r="NRV36" s="73"/>
      <c r="NRY36" s="73"/>
      <c r="NSA36" s="73"/>
      <c r="NSN36" s="73"/>
      <c r="NSO36" s="73"/>
      <c r="NSP36" s="73"/>
      <c r="NSQ36" s="73"/>
      <c r="NSR36" s="73"/>
      <c r="NSS36" s="73"/>
      <c r="NST36" s="73"/>
      <c r="NSU36" s="73"/>
      <c r="NSV36" s="73"/>
      <c r="NSW36" s="73"/>
      <c r="NSX36" s="73"/>
      <c r="NSY36" s="73"/>
      <c r="NSZ36" s="73"/>
      <c r="NTA36" s="73"/>
      <c r="NTB36" s="73"/>
      <c r="NTC36" s="73"/>
      <c r="NTD36" s="73"/>
      <c r="NTE36" s="73"/>
      <c r="NTF36" s="73"/>
      <c r="NTG36" s="73"/>
      <c r="NTH36" s="73"/>
      <c r="NTI36" s="73"/>
      <c r="NTJ36" s="73"/>
      <c r="NTK36" s="73"/>
      <c r="NTL36" s="73"/>
      <c r="NTM36" s="73"/>
      <c r="NTO36" s="73"/>
      <c r="NTP36" s="73"/>
      <c r="NTQ36" s="73"/>
      <c r="NTR36" s="73"/>
      <c r="NTS36" s="73"/>
      <c r="NTT36" s="73"/>
      <c r="NTU36" s="73"/>
      <c r="NTV36" s="73"/>
      <c r="NTW36" s="73"/>
      <c r="NTX36" s="73"/>
      <c r="NTY36" s="73"/>
      <c r="NTZ36" s="73"/>
      <c r="NUA36" s="73"/>
      <c r="NUD36" s="73"/>
      <c r="NUG36" s="73"/>
      <c r="NUJ36" s="73"/>
      <c r="NUM36" s="73"/>
      <c r="NUP36" s="73"/>
      <c r="NVB36" s="73"/>
      <c r="NVE36" s="73"/>
      <c r="NVH36" s="73"/>
      <c r="NVK36" s="73"/>
      <c r="NVT36" s="73"/>
      <c r="NVZ36" s="73"/>
      <c r="NWC36" s="73"/>
      <c r="NWF36" s="73"/>
      <c r="NWI36" s="73"/>
      <c r="NWO36" s="73"/>
      <c r="NWX36" s="73"/>
      <c r="NWZ36" s="73"/>
      <c r="NXA36" s="73"/>
      <c r="NXC36" s="73"/>
      <c r="NXF36" s="73"/>
      <c r="NXI36" s="73"/>
      <c r="NXL36" s="73"/>
      <c r="NXT36" s="73"/>
      <c r="NXV36" s="73"/>
      <c r="NXY36" s="73"/>
      <c r="NYB36" s="73"/>
      <c r="NYK36" s="73"/>
      <c r="NYN36" s="73"/>
      <c r="NYS36" s="73"/>
      <c r="NZO36" s="73"/>
      <c r="NZP36" s="73"/>
      <c r="NZQ36" s="73"/>
      <c r="NZR36" s="73"/>
      <c r="NZS36" s="73"/>
      <c r="NZT36" s="73"/>
      <c r="OAL36" s="73"/>
      <c r="OAM36" s="73"/>
      <c r="OAP36" s="73"/>
      <c r="OAS36" s="73"/>
      <c r="OAU36" s="73"/>
      <c r="OAW36" s="73"/>
      <c r="OAZ36" s="73"/>
      <c r="OBC36" s="73"/>
      <c r="OBF36" s="73"/>
      <c r="OBI36" s="73"/>
      <c r="OBL36" s="73"/>
      <c r="OBO36" s="73"/>
      <c r="OBR36" s="73"/>
      <c r="OBU36" s="73"/>
      <c r="OBW36" s="73"/>
      <c r="OCJ36" s="73"/>
      <c r="OCK36" s="73"/>
      <c r="OCL36" s="73"/>
      <c r="OCM36" s="73"/>
      <c r="OCN36" s="73"/>
      <c r="OCO36" s="73"/>
      <c r="OCP36" s="73"/>
      <c r="OCQ36" s="73"/>
      <c r="OCR36" s="73"/>
      <c r="OCS36" s="73"/>
      <c r="OCT36" s="73"/>
      <c r="OCU36" s="73"/>
      <c r="OCV36" s="73"/>
      <c r="OCW36" s="73"/>
      <c r="OCX36" s="73"/>
      <c r="OCY36" s="73"/>
      <c r="OCZ36" s="73"/>
      <c r="ODA36" s="73"/>
      <c r="ODB36" s="73"/>
      <c r="ODC36" s="73"/>
      <c r="ODD36" s="73"/>
      <c r="ODE36" s="73"/>
      <c r="ODF36" s="73"/>
      <c r="ODG36" s="73"/>
      <c r="ODH36" s="73"/>
      <c r="ODI36" s="73"/>
      <c r="ODK36" s="73"/>
      <c r="ODL36" s="73"/>
      <c r="ODM36" s="73"/>
      <c r="ODN36" s="73"/>
      <c r="ODO36" s="73"/>
      <c r="ODP36" s="73"/>
      <c r="ODQ36" s="73"/>
      <c r="ODR36" s="73"/>
      <c r="ODS36" s="73"/>
      <c r="ODT36" s="73"/>
      <c r="ODU36" s="73"/>
      <c r="ODV36" s="73"/>
      <c r="ODW36" s="73"/>
      <c r="ODZ36" s="73"/>
      <c r="OEC36" s="73"/>
      <c r="OEF36" s="73"/>
      <c r="OEI36" s="73"/>
      <c r="OEL36" s="73"/>
      <c r="OEX36" s="73"/>
      <c r="OFA36" s="73"/>
      <c r="OFD36" s="73"/>
      <c r="OFG36" s="73"/>
      <c r="OFP36" s="73"/>
      <c r="OFV36" s="73"/>
      <c r="OFY36" s="73"/>
      <c r="OGB36" s="73"/>
      <c r="OGE36" s="73"/>
      <c r="OGK36" s="73"/>
      <c r="OGT36" s="73"/>
      <c r="OGV36" s="73"/>
      <c r="OGW36" s="73"/>
      <c r="OGY36" s="73"/>
      <c r="OHB36" s="73"/>
      <c r="OHE36" s="73"/>
      <c r="OHH36" s="73"/>
      <c r="OHP36" s="73"/>
      <c r="OHR36" s="73"/>
      <c r="OHU36" s="73"/>
      <c r="OHX36" s="73"/>
      <c r="OIG36" s="73"/>
      <c r="OIJ36" s="73"/>
      <c r="OIO36" s="73"/>
      <c r="OJK36" s="73"/>
      <c r="OJL36" s="73"/>
      <c r="OJM36" s="73"/>
      <c r="OJN36" s="73"/>
      <c r="OJO36" s="73"/>
      <c r="OJP36" s="73"/>
      <c r="OKH36" s="73"/>
      <c r="OKI36" s="73"/>
      <c r="OKL36" s="73"/>
      <c r="OKO36" s="73"/>
      <c r="OKQ36" s="73"/>
      <c r="OKS36" s="73"/>
      <c r="OKV36" s="73"/>
      <c r="OKY36" s="73"/>
      <c r="OLB36" s="73"/>
      <c r="OLE36" s="73"/>
      <c r="OLH36" s="73"/>
      <c r="OLK36" s="73"/>
      <c r="OLN36" s="73"/>
      <c r="OLQ36" s="73"/>
      <c r="OLS36" s="73"/>
      <c r="OMF36" s="73"/>
      <c r="OMG36" s="73"/>
      <c r="OMH36" s="73"/>
      <c r="OMI36" s="73"/>
      <c r="OMJ36" s="73"/>
      <c r="OMK36" s="73"/>
      <c r="OML36" s="73"/>
      <c r="OMM36" s="73"/>
      <c r="OMN36" s="73"/>
      <c r="OMO36" s="73"/>
      <c r="OMP36" s="73"/>
      <c r="OMQ36" s="73"/>
      <c r="OMR36" s="73"/>
      <c r="OMS36" s="73"/>
      <c r="OMT36" s="73"/>
      <c r="OMU36" s="73"/>
      <c r="OMV36" s="73"/>
      <c r="OMW36" s="73"/>
      <c r="OMX36" s="73"/>
      <c r="OMY36" s="73"/>
      <c r="OMZ36" s="73"/>
      <c r="ONA36" s="73"/>
      <c r="ONB36" s="73"/>
      <c r="ONC36" s="73"/>
      <c r="OND36" s="73"/>
      <c r="ONE36" s="73"/>
      <c r="ONG36" s="73"/>
      <c r="ONH36" s="73"/>
      <c r="ONI36" s="73"/>
      <c r="ONJ36" s="73"/>
      <c r="ONK36" s="73"/>
      <c r="ONL36" s="73"/>
      <c r="ONM36" s="73"/>
      <c r="ONN36" s="73"/>
      <c r="ONO36" s="73"/>
      <c r="ONP36" s="73"/>
      <c r="ONQ36" s="73"/>
      <c r="ONR36" s="73"/>
      <c r="ONS36" s="73"/>
      <c r="ONV36" s="73"/>
      <c r="ONY36" s="73"/>
      <c r="OOB36" s="73"/>
      <c r="OOE36" s="73"/>
      <c r="OOH36" s="73"/>
      <c r="OOT36" s="73"/>
      <c r="OOW36" s="73"/>
      <c r="OOZ36" s="73"/>
      <c r="OPC36" s="73"/>
      <c r="OPL36" s="73"/>
      <c r="OPR36" s="73"/>
      <c r="OPU36" s="73"/>
      <c r="OPX36" s="73"/>
      <c r="OQA36" s="73"/>
      <c r="OQG36" s="73"/>
      <c r="OQP36" s="73"/>
      <c r="OQR36" s="73"/>
      <c r="OQS36" s="73"/>
      <c r="OQU36" s="73"/>
      <c r="OQX36" s="73"/>
      <c r="ORA36" s="73"/>
      <c r="ORD36" s="73"/>
      <c r="ORL36" s="73"/>
      <c r="ORN36" s="73"/>
      <c r="ORQ36" s="73"/>
      <c r="ORT36" s="73"/>
      <c r="OSC36" s="73"/>
      <c r="OSF36" s="73"/>
      <c r="OSK36" s="73"/>
      <c r="OTG36" s="73"/>
      <c r="OTH36" s="73"/>
      <c r="OTI36" s="73"/>
      <c r="OTJ36" s="73"/>
      <c r="OTK36" s="73"/>
      <c r="OTL36" s="73"/>
      <c r="OUD36" s="73"/>
      <c r="OUE36" s="73"/>
      <c r="OUH36" s="73"/>
      <c r="OUK36" s="73"/>
      <c r="OUM36" s="73"/>
      <c r="OUO36" s="73"/>
      <c r="OUR36" s="73"/>
      <c r="OUU36" s="73"/>
      <c r="OUX36" s="73"/>
      <c r="OVA36" s="73"/>
      <c r="OVD36" s="73"/>
      <c r="OVG36" s="73"/>
      <c r="OVJ36" s="73"/>
      <c r="OVM36" s="73"/>
      <c r="OVO36" s="73"/>
      <c r="OWB36" s="73"/>
      <c r="OWC36" s="73"/>
      <c r="OWD36" s="73"/>
      <c r="OWE36" s="73"/>
      <c r="OWF36" s="73"/>
      <c r="OWG36" s="73"/>
      <c r="OWH36" s="73"/>
      <c r="OWI36" s="73"/>
      <c r="OWJ36" s="73"/>
      <c r="OWK36" s="73"/>
      <c r="OWL36" s="73"/>
      <c r="OWM36" s="73"/>
      <c r="OWN36" s="73"/>
      <c r="OWO36" s="73"/>
      <c r="OWP36" s="73"/>
      <c r="OWQ36" s="73"/>
      <c r="OWR36" s="73"/>
      <c r="OWS36" s="73"/>
      <c r="OWT36" s="73"/>
      <c r="OWU36" s="73"/>
      <c r="OWV36" s="73"/>
      <c r="OWW36" s="73"/>
      <c r="OWX36" s="73"/>
      <c r="OWY36" s="73"/>
      <c r="OWZ36" s="73"/>
      <c r="OXA36" s="73"/>
      <c r="OXC36" s="73"/>
      <c r="OXD36" s="73"/>
      <c r="OXE36" s="73"/>
      <c r="OXF36" s="73"/>
      <c r="OXG36" s="73"/>
      <c r="OXH36" s="73"/>
      <c r="OXI36" s="73"/>
      <c r="OXJ36" s="73"/>
      <c r="OXK36" s="73"/>
      <c r="OXL36" s="73"/>
      <c r="OXM36" s="73"/>
      <c r="OXN36" s="73"/>
      <c r="OXO36" s="73"/>
      <c r="OXR36" s="73"/>
      <c r="OXU36" s="73"/>
      <c r="OXX36" s="73"/>
      <c r="OYA36" s="73"/>
      <c r="OYD36" s="73"/>
      <c r="OYP36" s="73"/>
      <c r="OYS36" s="73"/>
      <c r="OYV36" s="73"/>
      <c r="OYY36" s="73"/>
      <c r="OZH36" s="73"/>
      <c r="OZN36" s="73"/>
      <c r="OZQ36" s="73"/>
      <c r="OZT36" s="73"/>
      <c r="OZW36" s="73"/>
      <c r="PAC36" s="73"/>
      <c r="PAL36" s="73"/>
      <c r="PAN36" s="73"/>
      <c r="PAO36" s="73"/>
      <c r="PAQ36" s="73"/>
      <c r="PAT36" s="73"/>
      <c r="PAW36" s="73"/>
      <c r="PAZ36" s="73"/>
      <c r="PBH36" s="73"/>
      <c r="PBJ36" s="73"/>
      <c r="PBM36" s="73"/>
      <c r="PBP36" s="73"/>
      <c r="PBY36" s="73"/>
      <c r="PCB36" s="73"/>
      <c r="PCG36" s="73"/>
      <c r="PDC36" s="73"/>
      <c r="PDD36" s="73"/>
      <c r="PDE36" s="73"/>
      <c r="PDF36" s="73"/>
      <c r="PDG36" s="73"/>
      <c r="PDH36" s="73"/>
      <c r="PDZ36" s="73"/>
      <c r="PEA36" s="73"/>
      <c r="PED36" s="73"/>
      <c r="PEG36" s="73"/>
      <c r="PEI36" s="73"/>
      <c r="PEK36" s="73"/>
      <c r="PEN36" s="73"/>
      <c r="PEQ36" s="73"/>
      <c r="PET36" s="73"/>
      <c r="PEW36" s="73"/>
      <c r="PEZ36" s="73"/>
      <c r="PFC36" s="73"/>
      <c r="PFF36" s="73"/>
      <c r="PFI36" s="73"/>
      <c r="PFK36" s="73"/>
      <c r="PFX36" s="73"/>
      <c r="PFY36" s="73"/>
      <c r="PFZ36" s="73"/>
      <c r="PGA36" s="73"/>
      <c r="PGB36" s="73"/>
      <c r="PGC36" s="73"/>
      <c r="PGD36" s="73"/>
      <c r="PGE36" s="73"/>
      <c r="PGF36" s="73"/>
      <c r="PGG36" s="73"/>
      <c r="PGH36" s="73"/>
      <c r="PGI36" s="73"/>
      <c r="PGJ36" s="73"/>
      <c r="PGK36" s="73"/>
      <c r="PGL36" s="73"/>
      <c r="PGM36" s="73"/>
      <c r="PGN36" s="73"/>
      <c r="PGO36" s="73"/>
      <c r="PGP36" s="73"/>
      <c r="PGQ36" s="73"/>
      <c r="PGR36" s="73"/>
      <c r="PGS36" s="73"/>
      <c r="PGT36" s="73"/>
      <c r="PGU36" s="73"/>
      <c r="PGV36" s="73"/>
      <c r="PGW36" s="73"/>
      <c r="PGY36" s="73"/>
      <c r="PGZ36" s="73"/>
      <c r="PHA36" s="73"/>
      <c r="PHB36" s="73"/>
      <c r="PHC36" s="73"/>
      <c r="PHD36" s="73"/>
      <c r="PHE36" s="73"/>
      <c r="PHF36" s="73"/>
      <c r="PHG36" s="73"/>
      <c r="PHH36" s="73"/>
      <c r="PHI36" s="73"/>
      <c r="PHJ36" s="73"/>
      <c r="PHK36" s="73"/>
      <c r="PHN36" s="73"/>
      <c r="PHQ36" s="73"/>
      <c r="PHT36" s="73"/>
      <c r="PHW36" s="73"/>
      <c r="PHZ36" s="73"/>
      <c r="PIL36" s="73"/>
      <c r="PIO36" s="73"/>
      <c r="PIR36" s="73"/>
      <c r="PIU36" s="73"/>
      <c r="PJD36" s="73"/>
      <c r="PJJ36" s="73"/>
      <c r="PJM36" s="73"/>
      <c r="PJP36" s="73"/>
      <c r="PJS36" s="73"/>
      <c r="PJY36" s="73"/>
      <c r="PKH36" s="73"/>
      <c r="PKJ36" s="73"/>
      <c r="PKK36" s="73"/>
      <c r="PKM36" s="73"/>
      <c r="PKP36" s="73"/>
      <c r="PKS36" s="73"/>
      <c r="PKV36" s="73"/>
      <c r="PLD36" s="73"/>
      <c r="PLF36" s="73"/>
      <c r="PLI36" s="73"/>
      <c r="PLL36" s="73"/>
      <c r="PLU36" s="73"/>
      <c r="PLX36" s="73"/>
      <c r="PMC36" s="73"/>
      <c r="PMY36" s="73"/>
      <c r="PMZ36" s="73"/>
      <c r="PNA36" s="73"/>
      <c r="PNB36" s="73"/>
      <c r="PNC36" s="73"/>
      <c r="PND36" s="73"/>
      <c r="PNV36" s="73"/>
      <c r="PNW36" s="73"/>
      <c r="PNZ36" s="73"/>
      <c r="POC36" s="73"/>
      <c r="POE36" s="73"/>
      <c r="POG36" s="73"/>
      <c r="POJ36" s="73"/>
      <c r="POM36" s="73"/>
      <c r="POP36" s="73"/>
      <c r="POS36" s="73"/>
      <c r="POV36" s="73"/>
      <c r="POY36" s="73"/>
      <c r="PPB36" s="73"/>
      <c r="PPE36" s="73"/>
      <c r="PPG36" s="73"/>
      <c r="PPT36" s="73"/>
      <c r="PPU36" s="73"/>
      <c r="PPV36" s="73"/>
      <c r="PPW36" s="73"/>
      <c r="PPX36" s="73"/>
      <c r="PPY36" s="73"/>
      <c r="PPZ36" s="73"/>
      <c r="PQA36" s="73"/>
      <c r="PQB36" s="73"/>
      <c r="PQC36" s="73"/>
      <c r="PQD36" s="73"/>
      <c r="PQE36" s="73"/>
      <c r="PQF36" s="73"/>
      <c r="PQG36" s="73"/>
      <c r="PQH36" s="73"/>
      <c r="PQI36" s="73"/>
      <c r="PQJ36" s="73"/>
      <c r="PQK36" s="73"/>
      <c r="PQL36" s="73"/>
      <c r="PQM36" s="73"/>
      <c r="PQN36" s="73"/>
      <c r="PQO36" s="73"/>
      <c r="PQP36" s="73"/>
      <c r="PQQ36" s="73"/>
      <c r="PQR36" s="73"/>
      <c r="PQS36" s="73"/>
      <c r="PQU36" s="73"/>
      <c r="PQV36" s="73"/>
      <c r="PQW36" s="73"/>
      <c r="PQX36" s="73"/>
      <c r="PQY36" s="73"/>
      <c r="PQZ36" s="73"/>
      <c r="PRA36" s="73"/>
      <c r="PRB36" s="73"/>
      <c r="PRC36" s="73"/>
      <c r="PRD36" s="73"/>
      <c r="PRE36" s="73"/>
      <c r="PRF36" s="73"/>
      <c r="PRG36" s="73"/>
      <c r="PRJ36" s="73"/>
      <c r="PRM36" s="73"/>
      <c r="PRP36" s="73"/>
      <c r="PRS36" s="73"/>
      <c r="PRV36" s="73"/>
      <c r="PSH36" s="73"/>
      <c r="PSK36" s="73"/>
      <c r="PSN36" s="73"/>
      <c r="PSQ36" s="73"/>
      <c r="PSZ36" s="73"/>
      <c r="PTF36" s="73"/>
      <c r="PTI36" s="73"/>
      <c r="PTL36" s="73"/>
      <c r="PTO36" s="73"/>
      <c r="PTU36" s="73"/>
      <c r="PUD36" s="73"/>
      <c r="PUF36" s="73"/>
      <c r="PUG36" s="73"/>
      <c r="PUI36" s="73"/>
      <c r="PUL36" s="73"/>
      <c r="PUO36" s="73"/>
      <c r="PUR36" s="73"/>
      <c r="PUZ36" s="73"/>
      <c r="PVB36" s="73"/>
      <c r="PVE36" s="73"/>
      <c r="PVH36" s="73"/>
      <c r="PVQ36" s="73"/>
      <c r="PVT36" s="73"/>
      <c r="PVY36" s="73"/>
      <c r="PWU36" s="73"/>
      <c r="PWV36" s="73"/>
      <c r="PWW36" s="73"/>
      <c r="PWX36" s="73"/>
      <c r="PWY36" s="73"/>
      <c r="PWZ36" s="73"/>
      <c r="PXR36" s="73"/>
      <c r="PXS36" s="73"/>
      <c r="PXV36" s="73"/>
      <c r="PXY36" s="73"/>
      <c r="PYA36" s="73"/>
      <c r="PYC36" s="73"/>
      <c r="PYF36" s="73"/>
      <c r="PYI36" s="73"/>
      <c r="PYL36" s="73"/>
      <c r="PYO36" s="73"/>
      <c r="PYR36" s="73"/>
      <c r="PYU36" s="73"/>
      <c r="PYX36" s="73"/>
      <c r="PZA36" s="73"/>
      <c r="PZC36" s="73"/>
      <c r="PZP36" s="73"/>
      <c r="PZQ36" s="73"/>
      <c r="PZR36" s="73"/>
      <c r="PZS36" s="73"/>
      <c r="PZT36" s="73"/>
      <c r="PZU36" s="73"/>
      <c r="PZV36" s="73"/>
      <c r="PZW36" s="73"/>
      <c r="PZX36" s="73"/>
      <c r="PZY36" s="73"/>
      <c r="PZZ36" s="73"/>
      <c r="QAA36" s="73"/>
      <c r="QAB36" s="73"/>
      <c r="QAC36" s="73"/>
      <c r="QAD36" s="73"/>
      <c r="QAE36" s="73"/>
      <c r="QAF36" s="73"/>
      <c r="QAG36" s="73"/>
      <c r="QAH36" s="73"/>
      <c r="QAI36" s="73"/>
      <c r="QAJ36" s="73"/>
      <c r="QAK36" s="73"/>
      <c r="QAL36" s="73"/>
      <c r="QAM36" s="73"/>
      <c r="QAN36" s="73"/>
      <c r="QAO36" s="73"/>
      <c r="QAQ36" s="73"/>
      <c r="QAR36" s="73"/>
      <c r="QAS36" s="73"/>
      <c r="QAT36" s="73"/>
      <c r="QAU36" s="73"/>
      <c r="QAV36" s="73"/>
      <c r="QAW36" s="73"/>
      <c r="QAX36" s="73"/>
      <c r="QAY36" s="73"/>
      <c r="QAZ36" s="73"/>
      <c r="QBA36" s="73"/>
      <c r="QBB36" s="73"/>
      <c r="QBC36" s="73"/>
      <c r="QBF36" s="73"/>
      <c r="QBI36" s="73"/>
      <c r="QBL36" s="73"/>
      <c r="QBO36" s="73"/>
      <c r="QBR36" s="73"/>
      <c r="QCD36" s="73"/>
      <c r="QCG36" s="73"/>
      <c r="QCJ36" s="73"/>
      <c r="QCM36" s="73"/>
      <c r="QCV36" s="73"/>
      <c r="QDB36" s="73"/>
      <c r="QDE36" s="73"/>
      <c r="QDH36" s="73"/>
      <c r="QDK36" s="73"/>
      <c r="QDQ36" s="73"/>
      <c r="QDZ36" s="73"/>
      <c r="QEB36" s="73"/>
      <c r="QEC36" s="73"/>
      <c r="QEE36" s="73"/>
      <c r="QEH36" s="73"/>
      <c r="QEK36" s="73"/>
      <c r="QEN36" s="73"/>
      <c r="QEV36" s="73"/>
      <c r="QEX36" s="73"/>
      <c r="QFA36" s="73"/>
      <c r="QFD36" s="73"/>
      <c r="QFM36" s="73"/>
      <c r="QFP36" s="73"/>
      <c r="QFU36" s="73"/>
      <c r="QGQ36" s="73"/>
      <c r="QGR36" s="73"/>
      <c r="QGS36" s="73"/>
      <c r="QGT36" s="73"/>
      <c r="QGU36" s="73"/>
      <c r="QGV36" s="73"/>
      <c r="QHN36" s="73"/>
      <c r="QHO36" s="73"/>
      <c r="QHR36" s="73"/>
      <c r="QHU36" s="73"/>
      <c r="QHW36" s="73"/>
      <c r="QHY36" s="73"/>
      <c r="QIB36" s="73"/>
      <c r="QIE36" s="73"/>
      <c r="QIH36" s="73"/>
      <c r="QIK36" s="73"/>
      <c r="QIN36" s="73"/>
      <c r="QIQ36" s="73"/>
      <c r="QIT36" s="73"/>
      <c r="QIW36" s="73"/>
      <c r="QIY36" s="73"/>
      <c r="QJL36" s="73"/>
      <c r="QJM36" s="73"/>
      <c r="QJN36" s="73"/>
      <c r="QJO36" s="73"/>
      <c r="QJP36" s="73"/>
      <c r="QJQ36" s="73"/>
      <c r="QJR36" s="73"/>
      <c r="QJS36" s="73"/>
      <c r="QJT36" s="73"/>
      <c r="QJU36" s="73"/>
      <c r="QJV36" s="73"/>
      <c r="QJW36" s="73"/>
      <c r="QJX36" s="73"/>
      <c r="QJY36" s="73"/>
      <c r="QJZ36" s="73"/>
      <c r="QKA36" s="73"/>
      <c r="QKB36" s="73"/>
      <c r="QKC36" s="73"/>
      <c r="QKD36" s="73"/>
      <c r="QKE36" s="73"/>
      <c r="QKF36" s="73"/>
      <c r="QKG36" s="73"/>
      <c r="QKH36" s="73"/>
      <c r="QKI36" s="73"/>
      <c r="QKJ36" s="73"/>
      <c r="QKK36" s="73"/>
      <c r="QKM36" s="73"/>
      <c r="QKN36" s="73"/>
      <c r="QKO36" s="73"/>
      <c r="QKP36" s="73"/>
      <c r="QKQ36" s="73"/>
      <c r="QKR36" s="73"/>
      <c r="QKS36" s="73"/>
      <c r="QKT36" s="73"/>
      <c r="QKU36" s="73"/>
      <c r="QKV36" s="73"/>
      <c r="QKW36" s="73"/>
      <c r="QKX36" s="73"/>
      <c r="QKY36" s="73"/>
      <c r="QLB36" s="73"/>
      <c r="QLE36" s="73"/>
      <c r="QLH36" s="73"/>
      <c r="QLK36" s="73"/>
      <c r="QLN36" s="73"/>
      <c r="QLZ36" s="73"/>
      <c r="QMC36" s="73"/>
      <c r="QMF36" s="73"/>
      <c r="QMI36" s="73"/>
      <c r="QMR36" s="73"/>
      <c r="QMX36" s="73"/>
      <c r="QNA36" s="73"/>
      <c r="QND36" s="73"/>
      <c r="QNG36" s="73"/>
      <c r="QNM36" s="73"/>
      <c r="QNV36" s="73"/>
      <c r="QNX36" s="73"/>
      <c r="QNY36" s="73"/>
      <c r="QOA36" s="73"/>
      <c r="QOD36" s="73"/>
      <c r="QOG36" s="73"/>
      <c r="QOJ36" s="73"/>
      <c r="QOR36" s="73"/>
      <c r="QOT36" s="73"/>
      <c r="QOW36" s="73"/>
      <c r="QOZ36" s="73"/>
      <c r="QPI36" s="73"/>
      <c r="QPL36" s="73"/>
      <c r="QPQ36" s="73"/>
      <c r="QQM36" s="73"/>
      <c r="QQN36" s="73"/>
      <c r="QQO36" s="73"/>
      <c r="QQP36" s="73"/>
      <c r="QQQ36" s="73"/>
      <c r="QQR36" s="73"/>
      <c r="QRJ36" s="73"/>
      <c r="QRK36" s="73"/>
      <c r="QRN36" s="73"/>
      <c r="QRQ36" s="73"/>
      <c r="QRS36" s="73"/>
      <c r="QRU36" s="73"/>
      <c r="QRX36" s="73"/>
      <c r="QSA36" s="73"/>
      <c r="QSD36" s="73"/>
      <c r="QSG36" s="73"/>
      <c r="QSJ36" s="73"/>
      <c r="QSM36" s="73"/>
      <c r="QSP36" s="73"/>
      <c r="QSS36" s="73"/>
      <c r="QSU36" s="73"/>
      <c r="QTH36" s="73"/>
      <c r="QTI36" s="73"/>
      <c r="QTJ36" s="73"/>
      <c r="QTK36" s="73"/>
      <c r="QTL36" s="73"/>
      <c r="QTM36" s="73"/>
      <c r="QTN36" s="73"/>
      <c r="QTO36" s="73"/>
      <c r="QTP36" s="73"/>
      <c r="QTQ36" s="73"/>
      <c r="QTR36" s="73"/>
      <c r="QTS36" s="73"/>
      <c r="QTT36" s="73"/>
      <c r="QTU36" s="73"/>
      <c r="QTV36" s="73"/>
      <c r="QTW36" s="73"/>
      <c r="QTX36" s="73"/>
      <c r="QTY36" s="73"/>
      <c r="QTZ36" s="73"/>
      <c r="QUA36" s="73"/>
      <c r="QUB36" s="73"/>
      <c r="QUC36" s="73"/>
      <c r="QUD36" s="73"/>
      <c r="QUE36" s="73"/>
      <c r="QUF36" s="73"/>
      <c r="QUG36" s="73"/>
      <c r="QUI36" s="73"/>
      <c r="QUJ36" s="73"/>
      <c r="QUK36" s="73"/>
      <c r="QUL36" s="73"/>
      <c r="QUM36" s="73"/>
      <c r="QUN36" s="73"/>
      <c r="QUO36" s="73"/>
      <c r="QUP36" s="73"/>
      <c r="QUQ36" s="73"/>
      <c r="QUR36" s="73"/>
      <c r="QUS36" s="73"/>
      <c r="QUT36" s="73"/>
      <c r="QUU36" s="73"/>
      <c r="QUX36" s="73"/>
      <c r="QVA36" s="73"/>
      <c r="QVD36" s="73"/>
      <c r="QVG36" s="73"/>
      <c r="QVJ36" s="73"/>
      <c r="QVV36" s="73"/>
      <c r="QVY36" s="73"/>
      <c r="QWB36" s="73"/>
      <c r="QWE36" s="73"/>
      <c r="QWN36" s="73"/>
      <c r="QWT36" s="73"/>
      <c r="QWW36" s="73"/>
      <c r="QWZ36" s="73"/>
      <c r="QXC36" s="73"/>
      <c r="QXI36" s="73"/>
      <c r="QXR36" s="73"/>
      <c r="QXT36" s="73"/>
      <c r="QXU36" s="73"/>
      <c r="QXW36" s="73"/>
      <c r="QXZ36" s="73"/>
      <c r="QYC36" s="73"/>
      <c r="QYF36" s="73"/>
      <c r="QYN36" s="73"/>
      <c r="QYP36" s="73"/>
      <c r="QYS36" s="73"/>
      <c r="QYV36" s="73"/>
      <c r="QZE36" s="73"/>
      <c r="QZH36" s="73"/>
      <c r="QZM36" s="73"/>
      <c r="RAI36" s="73"/>
      <c r="RAJ36" s="73"/>
      <c r="RAK36" s="73"/>
      <c r="RAL36" s="73"/>
      <c r="RAM36" s="73"/>
      <c r="RAN36" s="73"/>
      <c r="RBF36" s="73"/>
      <c r="RBG36" s="73"/>
      <c r="RBJ36" s="73"/>
      <c r="RBM36" s="73"/>
      <c r="RBO36" s="73"/>
      <c r="RBQ36" s="73"/>
      <c r="RBT36" s="73"/>
      <c r="RBW36" s="73"/>
      <c r="RBZ36" s="73"/>
      <c r="RCC36" s="73"/>
      <c r="RCF36" s="73"/>
      <c r="RCI36" s="73"/>
      <c r="RCL36" s="73"/>
      <c r="RCO36" s="73"/>
      <c r="RCQ36" s="73"/>
      <c r="RDD36" s="73"/>
      <c r="RDE36" s="73"/>
      <c r="RDF36" s="73"/>
      <c r="RDG36" s="73"/>
      <c r="RDH36" s="73"/>
      <c r="RDI36" s="73"/>
      <c r="RDJ36" s="73"/>
      <c r="RDK36" s="73"/>
      <c r="RDL36" s="73"/>
      <c r="RDM36" s="73"/>
      <c r="RDN36" s="73"/>
      <c r="RDO36" s="73"/>
      <c r="RDP36" s="73"/>
      <c r="RDQ36" s="73"/>
      <c r="RDR36" s="73"/>
      <c r="RDS36" s="73"/>
      <c r="RDT36" s="73"/>
      <c r="RDU36" s="73"/>
      <c r="RDV36" s="73"/>
      <c r="RDW36" s="73"/>
      <c r="RDX36" s="73"/>
      <c r="RDY36" s="73"/>
      <c r="RDZ36" s="73"/>
      <c r="REA36" s="73"/>
      <c r="REB36" s="73"/>
      <c r="REC36" s="73"/>
      <c r="REE36" s="73"/>
      <c r="REF36" s="73"/>
      <c r="REG36" s="73"/>
      <c r="REH36" s="73"/>
      <c r="REI36" s="73"/>
      <c r="REJ36" s="73"/>
      <c r="REK36" s="73"/>
      <c r="REL36" s="73"/>
      <c r="REM36" s="73"/>
      <c r="REN36" s="73"/>
      <c r="REO36" s="73"/>
      <c r="REP36" s="73"/>
      <c r="REQ36" s="73"/>
      <c r="RET36" s="73"/>
      <c r="REW36" s="73"/>
      <c r="REZ36" s="73"/>
      <c r="RFC36" s="73"/>
      <c r="RFF36" s="73"/>
      <c r="RFR36" s="73"/>
      <c r="RFU36" s="73"/>
      <c r="RFX36" s="73"/>
      <c r="RGA36" s="73"/>
      <c r="RGJ36" s="73"/>
      <c r="RGP36" s="73"/>
      <c r="RGS36" s="73"/>
      <c r="RGV36" s="73"/>
      <c r="RGY36" s="73"/>
      <c r="RHE36" s="73"/>
      <c r="RHN36" s="73"/>
      <c r="RHP36" s="73"/>
      <c r="RHQ36" s="73"/>
      <c r="RHS36" s="73"/>
      <c r="RHV36" s="73"/>
      <c r="RHY36" s="73"/>
      <c r="RIB36" s="73"/>
      <c r="RIJ36" s="73"/>
      <c r="RIL36" s="73"/>
      <c r="RIO36" s="73"/>
      <c r="RIR36" s="73"/>
      <c r="RJA36" s="73"/>
      <c r="RJD36" s="73"/>
      <c r="RJI36" s="73"/>
      <c r="RKE36" s="73"/>
      <c r="RKF36" s="73"/>
      <c r="RKG36" s="73"/>
      <c r="RKH36" s="73"/>
      <c r="RKI36" s="73"/>
      <c r="RKJ36" s="73"/>
      <c r="RLB36" s="73"/>
      <c r="RLC36" s="73"/>
      <c r="RLF36" s="73"/>
      <c r="RLI36" s="73"/>
      <c r="RLK36" s="73"/>
      <c r="RLM36" s="73"/>
      <c r="RLP36" s="73"/>
      <c r="RLS36" s="73"/>
      <c r="RLV36" s="73"/>
      <c r="RLY36" s="73"/>
      <c r="RMB36" s="73"/>
      <c r="RME36" s="73"/>
      <c r="RMH36" s="73"/>
      <c r="RMK36" s="73"/>
      <c r="RMM36" s="73"/>
      <c r="RMZ36" s="73"/>
      <c r="RNA36" s="73"/>
      <c r="RNB36" s="73"/>
      <c r="RNC36" s="73"/>
      <c r="RND36" s="73"/>
      <c r="RNE36" s="73"/>
      <c r="RNF36" s="73"/>
      <c r="RNG36" s="73"/>
      <c r="RNH36" s="73"/>
      <c r="RNI36" s="73"/>
      <c r="RNJ36" s="73"/>
      <c r="RNK36" s="73"/>
      <c r="RNL36" s="73"/>
      <c r="RNM36" s="73"/>
      <c r="RNN36" s="73"/>
      <c r="RNO36" s="73"/>
      <c r="RNP36" s="73"/>
      <c r="RNQ36" s="73"/>
      <c r="RNR36" s="73"/>
      <c r="RNS36" s="73"/>
      <c r="RNT36" s="73"/>
      <c r="RNU36" s="73"/>
      <c r="RNV36" s="73"/>
      <c r="RNW36" s="73"/>
      <c r="RNX36" s="73"/>
      <c r="RNY36" s="73"/>
      <c r="ROA36" s="73"/>
      <c r="ROB36" s="73"/>
      <c r="ROC36" s="73"/>
      <c r="ROD36" s="73"/>
      <c r="ROE36" s="73"/>
      <c r="ROF36" s="73"/>
      <c r="ROG36" s="73"/>
      <c r="ROH36" s="73"/>
      <c r="ROI36" s="73"/>
      <c r="ROJ36" s="73"/>
      <c r="ROK36" s="73"/>
      <c r="ROL36" s="73"/>
      <c r="ROM36" s="73"/>
      <c r="ROP36" s="73"/>
      <c r="ROS36" s="73"/>
      <c r="ROV36" s="73"/>
      <c r="ROY36" s="73"/>
      <c r="RPB36" s="73"/>
      <c r="RPN36" s="73"/>
      <c r="RPQ36" s="73"/>
      <c r="RPT36" s="73"/>
      <c r="RPW36" s="73"/>
      <c r="RQF36" s="73"/>
      <c r="RQL36" s="73"/>
      <c r="RQO36" s="73"/>
      <c r="RQR36" s="73"/>
      <c r="RQU36" s="73"/>
      <c r="RRA36" s="73"/>
      <c r="RRJ36" s="73"/>
      <c r="RRL36" s="73"/>
      <c r="RRM36" s="73"/>
      <c r="RRO36" s="73"/>
      <c r="RRR36" s="73"/>
      <c r="RRU36" s="73"/>
      <c r="RRX36" s="73"/>
      <c r="RSF36" s="73"/>
      <c r="RSH36" s="73"/>
      <c r="RSK36" s="73"/>
      <c r="RSN36" s="73"/>
      <c r="RSW36" s="73"/>
      <c r="RSZ36" s="73"/>
      <c r="RTE36" s="73"/>
      <c r="RUA36" s="73"/>
      <c r="RUB36" s="73"/>
      <c r="RUC36" s="73"/>
      <c r="RUD36" s="73"/>
      <c r="RUE36" s="73"/>
      <c r="RUF36" s="73"/>
      <c r="RUX36" s="73"/>
      <c r="RUY36" s="73"/>
      <c r="RVB36" s="73"/>
      <c r="RVE36" s="73"/>
      <c r="RVG36" s="73"/>
      <c r="RVI36" s="73"/>
      <c r="RVL36" s="73"/>
      <c r="RVO36" s="73"/>
      <c r="RVR36" s="73"/>
      <c r="RVU36" s="73"/>
      <c r="RVX36" s="73"/>
      <c r="RWA36" s="73"/>
      <c r="RWD36" s="73"/>
      <c r="RWG36" s="73"/>
      <c r="RWI36" s="73"/>
      <c r="RWV36" s="73"/>
      <c r="RWW36" s="73"/>
      <c r="RWX36" s="73"/>
      <c r="RWY36" s="73"/>
      <c r="RWZ36" s="73"/>
      <c r="RXA36" s="73"/>
      <c r="RXB36" s="73"/>
      <c r="RXC36" s="73"/>
      <c r="RXD36" s="73"/>
      <c r="RXE36" s="73"/>
      <c r="RXF36" s="73"/>
      <c r="RXG36" s="73"/>
      <c r="RXH36" s="73"/>
      <c r="RXI36" s="73"/>
      <c r="RXJ36" s="73"/>
      <c r="RXK36" s="73"/>
      <c r="RXL36" s="73"/>
      <c r="RXM36" s="73"/>
      <c r="RXN36" s="73"/>
      <c r="RXO36" s="73"/>
      <c r="RXP36" s="73"/>
      <c r="RXQ36" s="73"/>
      <c r="RXR36" s="73"/>
      <c r="RXS36" s="73"/>
      <c r="RXT36" s="73"/>
      <c r="RXU36" s="73"/>
      <c r="RXW36" s="73"/>
      <c r="RXX36" s="73"/>
      <c r="RXY36" s="73"/>
      <c r="RXZ36" s="73"/>
      <c r="RYA36" s="73"/>
      <c r="RYB36" s="73"/>
      <c r="RYC36" s="73"/>
      <c r="RYD36" s="73"/>
      <c r="RYE36" s="73"/>
      <c r="RYF36" s="73"/>
      <c r="RYG36" s="73"/>
      <c r="RYH36" s="73"/>
      <c r="RYI36" s="73"/>
      <c r="RYL36" s="73"/>
      <c r="RYO36" s="73"/>
      <c r="RYR36" s="73"/>
      <c r="RYU36" s="73"/>
      <c r="RYX36" s="73"/>
      <c r="RZJ36" s="73"/>
      <c r="RZM36" s="73"/>
      <c r="RZP36" s="73"/>
      <c r="RZS36" s="73"/>
      <c r="SAB36" s="73"/>
      <c r="SAH36" s="73"/>
      <c r="SAK36" s="73"/>
      <c r="SAN36" s="73"/>
      <c r="SAQ36" s="73"/>
      <c r="SAW36" s="73"/>
      <c r="SBF36" s="73"/>
      <c r="SBH36" s="73"/>
      <c r="SBI36" s="73"/>
      <c r="SBK36" s="73"/>
      <c r="SBN36" s="73"/>
      <c r="SBQ36" s="73"/>
      <c r="SBT36" s="73"/>
      <c r="SCB36" s="73"/>
      <c r="SCD36" s="73"/>
      <c r="SCG36" s="73"/>
      <c r="SCJ36" s="73"/>
      <c r="SCS36" s="73"/>
      <c r="SCV36" s="73"/>
      <c r="SDA36" s="73"/>
      <c r="SDW36" s="73"/>
      <c r="SDX36" s="73"/>
      <c r="SDY36" s="73"/>
      <c r="SDZ36" s="73"/>
      <c r="SEA36" s="73"/>
      <c r="SEB36" s="73"/>
      <c r="SET36" s="73"/>
      <c r="SEU36" s="73"/>
      <c r="SEX36" s="73"/>
      <c r="SFA36" s="73"/>
      <c r="SFC36" s="73"/>
      <c r="SFE36" s="73"/>
      <c r="SFH36" s="73"/>
      <c r="SFK36" s="73"/>
      <c r="SFN36" s="73"/>
      <c r="SFQ36" s="73"/>
      <c r="SFT36" s="73"/>
      <c r="SFW36" s="73"/>
      <c r="SFZ36" s="73"/>
      <c r="SGC36" s="73"/>
      <c r="SGE36" s="73"/>
      <c r="SGR36" s="73"/>
      <c r="SGS36" s="73"/>
      <c r="SGT36" s="73"/>
      <c r="SGU36" s="73"/>
      <c r="SGV36" s="73"/>
      <c r="SGW36" s="73"/>
      <c r="SGX36" s="73"/>
      <c r="SGY36" s="73"/>
      <c r="SGZ36" s="73"/>
      <c r="SHA36" s="73"/>
      <c r="SHB36" s="73"/>
      <c r="SHC36" s="73"/>
      <c r="SHD36" s="73"/>
      <c r="SHE36" s="73"/>
      <c r="SHF36" s="73"/>
      <c r="SHG36" s="73"/>
      <c r="SHH36" s="73"/>
      <c r="SHI36" s="73"/>
      <c r="SHJ36" s="73"/>
      <c r="SHK36" s="73"/>
      <c r="SHL36" s="73"/>
      <c r="SHM36" s="73"/>
      <c r="SHN36" s="73"/>
      <c r="SHO36" s="73"/>
      <c r="SHP36" s="73"/>
      <c r="SHQ36" s="73"/>
      <c r="SHS36" s="73"/>
      <c r="SHT36" s="73"/>
      <c r="SHU36" s="73"/>
      <c r="SHV36" s="73"/>
      <c r="SHW36" s="73"/>
      <c r="SHX36" s="73"/>
      <c r="SHY36" s="73"/>
      <c r="SHZ36" s="73"/>
      <c r="SIA36" s="73"/>
      <c r="SIB36" s="73"/>
      <c r="SIC36" s="73"/>
      <c r="SID36" s="73"/>
      <c r="SIE36" s="73"/>
      <c r="SIH36" s="73"/>
      <c r="SIK36" s="73"/>
      <c r="SIN36" s="73"/>
      <c r="SIQ36" s="73"/>
      <c r="SIT36" s="73"/>
      <c r="SJF36" s="73"/>
      <c r="SJI36" s="73"/>
      <c r="SJL36" s="73"/>
      <c r="SJO36" s="73"/>
      <c r="SJX36" s="73"/>
      <c r="SKD36" s="73"/>
      <c r="SKG36" s="73"/>
      <c r="SKJ36" s="73"/>
      <c r="SKM36" s="73"/>
      <c r="SKS36" s="73"/>
      <c r="SLB36" s="73"/>
      <c r="SLD36" s="73"/>
      <c r="SLE36" s="73"/>
      <c r="SLG36" s="73"/>
      <c r="SLJ36" s="73"/>
      <c r="SLM36" s="73"/>
      <c r="SLP36" s="73"/>
      <c r="SLX36" s="73"/>
      <c r="SLZ36" s="73"/>
      <c r="SMC36" s="73"/>
      <c r="SMF36" s="73"/>
      <c r="SMO36" s="73"/>
      <c r="SMR36" s="73"/>
      <c r="SMW36" s="73"/>
      <c r="SNS36" s="73"/>
      <c r="SNT36" s="73"/>
      <c r="SNU36" s="73"/>
      <c r="SNV36" s="73"/>
      <c r="SNW36" s="73"/>
      <c r="SNX36" s="73"/>
      <c r="SOP36" s="73"/>
      <c r="SOQ36" s="73"/>
      <c r="SOT36" s="73"/>
      <c r="SOW36" s="73"/>
      <c r="SOY36" s="73"/>
      <c r="SPA36" s="73"/>
      <c r="SPD36" s="73"/>
      <c r="SPG36" s="73"/>
      <c r="SPJ36" s="73"/>
      <c r="SPM36" s="73"/>
      <c r="SPP36" s="73"/>
      <c r="SPS36" s="73"/>
      <c r="SPV36" s="73"/>
      <c r="SPY36" s="73"/>
      <c r="SQA36" s="73"/>
      <c r="SQN36" s="73"/>
      <c r="SQO36" s="73"/>
      <c r="SQP36" s="73"/>
      <c r="SQQ36" s="73"/>
      <c r="SQR36" s="73"/>
      <c r="SQS36" s="73"/>
      <c r="SQT36" s="73"/>
      <c r="SQU36" s="73"/>
      <c r="SQV36" s="73"/>
      <c r="SQW36" s="73"/>
      <c r="SQX36" s="73"/>
      <c r="SQY36" s="73"/>
      <c r="SQZ36" s="73"/>
      <c r="SRA36" s="73"/>
      <c r="SRB36" s="73"/>
      <c r="SRC36" s="73"/>
      <c r="SRD36" s="73"/>
      <c r="SRE36" s="73"/>
      <c r="SRF36" s="73"/>
      <c r="SRG36" s="73"/>
      <c r="SRH36" s="73"/>
      <c r="SRI36" s="73"/>
      <c r="SRJ36" s="73"/>
      <c r="SRK36" s="73"/>
      <c r="SRL36" s="73"/>
      <c r="SRM36" s="73"/>
      <c r="SRO36" s="73"/>
      <c r="SRP36" s="73"/>
      <c r="SRQ36" s="73"/>
      <c r="SRR36" s="73"/>
      <c r="SRS36" s="73"/>
      <c r="SRT36" s="73"/>
      <c r="SRU36" s="73"/>
      <c r="SRV36" s="73"/>
      <c r="SRW36" s="73"/>
      <c r="SRX36" s="73"/>
      <c r="SRY36" s="73"/>
      <c r="SRZ36" s="73"/>
      <c r="SSA36" s="73"/>
      <c r="SSD36" s="73"/>
      <c r="SSG36" s="73"/>
      <c r="SSJ36" s="73"/>
      <c r="SSM36" s="73"/>
      <c r="SSP36" s="73"/>
      <c r="STB36" s="73"/>
      <c r="STE36" s="73"/>
      <c r="STH36" s="73"/>
      <c r="STK36" s="73"/>
      <c r="STT36" s="73"/>
      <c r="STZ36" s="73"/>
      <c r="SUC36" s="73"/>
      <c r="SUF36" s="73"/>
      <c r="SUI36" s="73"/>
      <c r="SUO36" s="73"/>
      <c r="SUX36" s="73"/>
      <c r="SUZ36" s="73"/>
      <c r="SVA36" s="73"/>
      <c r="SVC36" s="73"/>
      <c r="SVF36" s="73"/>
      <c r="SVI36" s="73"/>
      <c r="SVL36" s="73"/>
      <c r="SVT36" s="73"/>
      <c r="SVV36" s="73"/>
      <c r="SVY36" s="73"/>
      <c r="SWB36" s="73"/>
      <c r="SWK36" s="73"/>
      <c r="SWN36" s="73"/>
      <c r="SWS36" s="73"/>
      <c r="SXO36" s="73"/>
      <c r="SXP36" s="73"/>
      <c r="SXQ36" s="73"/>
      <c r="SXR36" s="73"/>
      <c r="SXS36" s="73"/>
      <c r="SXT36" s="73"/>
      <c r="SYL36" s="73"/>
      <c r="SYM36" s="73"/>
      <c r="SYP36" s="73"/>
      <c r="SYS36" s="73"/>
      <c r="SYU36" s="73"/>
      <c r="SYW36" s="73"/>
      <c r="SYZ36" s="73"/>
      <c r="SZC36" s="73"/>
      <c r="SZF36" s="73"/>
      <c r="SZI36" s="73"/>
      <c r="SZL36" s="73"/>
      <c r="SZO36" s="73"/>
      <c r="SZR36" s="73"/>
      <c r="SZU36" s="73"/>
      <c r="SZW36" s="73"/>
      <c r="TAJ36" s="73"/>
      <c r="TAK36" s="73"/>
      <c r="TAL36" s="73"/>
      <c r="TAM36" s="73"/>
      <c r="TAN36" s="73"/>
      <c r="TAO36" s="73"/>
      <c r="TAP36" s="73"/>
      <c r="TAQ36" s="73"/>
      <c r="TAR36" s="73"/>
      <c r="TAS36" s="73"/>
      <c r="TAT36" s="73"/>
      <c r="TAU36" s="73"/>
      <c r="TAV36" s="73"/>
      <c r="TAW36" s="73"/>
      <c r="TAX36" s="73"/>
      <c r="TAY36" s="73"/>
      <c r="TAZ36" s="73"/>
      <c r="TBA36" s="73"/>
      <c r="TBB36" s="73"/>
      <c r="TBC36" s="73"/>
      <c r="TBD36" s="73"/>
      <c r="TBE36" s="73"/>
      <c r="TBF36" s="73"/>
      <c r="TBG36" s="73"/>
      <c r="TBH36" s="73"/>
      <c r="TBI36" s="73"/>
      <c r="TBK36" s="73"/>
      <c r="TBL36" s="73"/>
      <c r="TBM36" s="73"/>
      <c r="TBN36" s="73"/>
      <c r="TBO36" s="73"/>
      <c r="TBP36" s="73"/>
      <c r="TBQ36" s="73"/>
      <c r="TBR36" s="73"/>
      <c r="TBS36" s="73"/>
      <c r="TBT36" s="73"/>
      <c r="TBU36" s="73"/>
      <c r="TBV36" s="73"/>
      <c r="TBW36" s="73"/>
      <c r="TBZ36" s="73"/>
      <c r="TCC36" s="73"/>
      <c r="TCF36" s="73"/>
      <c r="TCI36" s="73"/>
      <c r="TCL36" s="73"/>
      <c r="TCX36" s="73"/>
      <c r="TDA36" s="73"/>
      <c r="TDD36" s="73"/>
      <c r="TDG36" s="73"/>
      <c r="TDP36" s="73"/>
      <c r="TDV36" s="73"/>
      <c r="TDY36" s="73"/>
      <c r="TEB36" s="73"/>
      <c r="TEE36" s="73"/>
      <c r="TEK36" s="73"/>
      <c r="TET36" s="73"/>
      <c r="TEV36" s="73"/>
      <c r="TEW36" s="73"/>
      <c r="TEY36" s="73"/>
      <c r="TFB36" s="73"/>
      <c r="TFE36" s="73"/>
      <c r="TFH36" s="73"/>
      <c r="TFP36" s="73"/>
      <c r="TFR36" s="73"/>
      <c r="TFU36" s="73"/>
      <c r="TFX36" s="73"/>
      <c r="TGG36" s="73"/>
      <c r="TGJ36" s="73"/>
      <c r="TGO36" s="73"/>
      <c r="THK36" s="73"/>
      <c r="THL36" s="73"/>
      <c r="THM36" s="73"/>
      <c r="THN36" s="73"/>
      <c r="THO36" s="73"/>
      <c r="THP36" s="73"/>
      <c r="TIH36" s="73"/>
      <c r="TII36" s="73"/>
      <c r="TIL36" s="73"/>
      <c r="TIO36" s="73"/>
      <c r="TIQ36" s="73"/>
      <c r="TIS36" s="73"/>
      <c r="TIV36" s="73"/>
      <c r="TIY36" s="73"/>
      <c r="TJB36" s="73"/>
      <c r="TJE36" s="73"/>
      <c r="TJH36" s="73"/>
      <c r="TJK36" s="73"/>
      <c r="TJN36" s="73"/>
      <c r="TJQ36" s="73"/>
      <c r="TJS36" s="73"/>
      <c r="TKF36" s="73"/>
      <c r="TKG36" s="73"/>
      <c r="TKH36" s="73"/>
      <c r="TKI36" s="73"/>
      <c r="TKJ36" s="73"/>
      <c r="TKK36" s="73"/>
      <c r="TKL36" s="73"/>
      <c r="TKM36" s="73"/>
      <c r="TKN36" s="73"/>
      <c r="TKO36" s="73"/>
      <c r="TKP36" s="73"/>
      <c r="TKQ36" s="73"/>
      <c r="TKR36" s="73"/>
      <c r="TKS36" s="73"/>
      <c r="TKT36" s="73"/>
      <c r="TKU36" s="73"/>
      <c r="TKV36" s="73"/>
      <c r="TKW36" s="73"/>
      <c r="TKX36" s="73"/>
      <c r="TKY36" s="73"/>
      <c r="TKZ36" s="73"/>
      <c r="TLA36" s="73"/>
      <c r="TLB36" s="73"/>
      <c r="TLC36" s="73"/>
      <c r="TLD36" s="73"/>
      <c r="TLE36" s="73"/>
      <c r="TLG36" s="73"/>
      <c r="TLH36" s="73"/>
      <c r="TLI36" s="73"/>
      <c r="TLJ36" s="73"/>
      <c r="TLK36" s="73"/>
      <c r="TLL36" s="73"/>
      <c r="TLM36" s="73"/>
      <c r="TLN36" s="73"/>
      <c r="TLO36" s="73"/>
      <c r="TLP36" s="73"/>
      <c r="TLQ36" s="73"/>
      <c r="TLR36" s="73"/>
      <c r="TLS36" s="73"/>
      <c r="TLV36" s="73"/>
      <c r="TLY36" s="73"/>
      <c r="TMB36" s="73"/>
      <c r="TME36" s="73"/>
      <c r="TMH36" s="73"/>
      <c r="TMT36" s="73"/>
      <c r="TMW36" s="73"/>
      <c r="TMZ36" s="73"/>
      <c r="TNC36" s="73"/>
      <c r="TNL36" s="73"/>
      <c r="TNR36" s="73"/>
      <c r="TNU36" s="73"/>
      <c r="TNX36" s="73"/>
      <c r="TOA36" s="73"/>
      <c r="TOG36" s="73"/>
      <c r="TOP36" s="73"/>
      <c r="TOR36" s="73"/>
      <c r="TOS36" s="73"/>
      <c r="TOU36" s="73"/>
      <c r="TOX36" s="73"/>
      <c r="TPA36" s="73"/>
      <c r="TPD36" s="73"/>
      <c r="TPL36" s="73"/>
      <c r="TPN36" s="73"/>
      <c r="TPQ36" s="73"/>
      <c r="TPT36" s="73"/>
      <c r="TQC36" s="73"/>
      <c r="TQF36" s="73"/>
      <c r="TQK36" s="73"/>
      <c r="TRG36" s="73"/>
      <c r="TRH36" s="73"/>
      <c r="TRI36" s="73"/>
      <c r="TRJ36" s="73"/>
      <c r="TRK36" s="73"/>
      <c r="TRL36" s="73"/>
      <c r="TSD36" s="73"/>
      <c r="TSE36" s="73"/>
      <c r="TSH36" s="73"/>
      <c r="TSK36" s="73"/>
      <c r="TSM36" s="73"/>
      <c r="TSO36" s="73"/>
      <c r="TSR36" s="73"/>
      <c r="TSU36" s="73"/>
      <c r="TSX36" s="73"/>
      <c r="TTA36" s="73"/>
      <c r="TTD36" s="73"/>
      <c r="TTG36" s="73"/>
      <c r="TTJ36" s="73"/>
      <c r="TTM36" s="73"/>
      <c r="TTO36" s="73"/>
      <c r="TUB36" s="73"/>
      <c r="TUC36" s="73"/>
      <c r="TUD36" s="73"/>
      <c r="TUE36" s="73"/>
      <c r="TUF36" s="73"/>
      <c r="TUG36" s="73"/>
      <c r="TUH36" s="73"/>
      <c r="TUI36" s="73"/>
      <c r="TUJ36" s="73"/>
      <c r="TUK36" s="73"/>
      <c r="TUL36" s="73"/>
      <c r="TUM36" s="73"/>
      <c r="TUN36" s="73"/>
      <c r="TUO36" s="73"/>
      <c r="TUP36" s="73"/>
      <c r="TUQ36" s="73"/>
      <c r="TUR36" s="73"/>
      <c r="TUS36" s="73"/>
      <c r="TUT36" s="73"/>
      <c r="TUU36" s="73"/>
      <c r="TUV36" s="73"/>
      <c r="TUW36" s="73"/>
      <c r="TUX36" s="73"/>
      <c r="TUY36" s="73"/>
      <c r="TUZ36" s="73"/>
      <c r="TVA36" s="73"/>
      <c r="TVC36" s="73"/>
      <c r="TVD36" s="73"/>
      <c r="TVE36" s="73"/>
      <c r="TVF36" s="73"/>
      <c r="TVG36" s="73"/>
      <c r="TVH36" s="73"/>
      <c r="TVI36" s="73"/>
      <c r="TVJ36" s="73"/>
      <c r="TVK36" s="73"/>
      <c r="TVL36" s="73"/>
      <c r="TVM36" s="73"/>
      <c r="TVN36" s="73"/>
      <c r="TVO36" s="73"/>
      <c r="TVR36" s="73"/>
      <c r="TVU36" s="73"/>
      <c r="TVX36" s="73"/>
      <c r="TWA36" s="73"/>
      <c r="TWD36" s="73"/>
      <c r="TWP36" s="73"/>
      <c r="TWS36" s="73"/>
      <c r="TWV36" s="73"/>
      <c r="TWY36" s="73"/>
      <c r="TXH36" s="73"/>
      <c r="TXN36" s="73"/>
      <c r="TXQ36" s="73"/>
      <c r="TXT36" s="73"/>
      <c r="TXW36" s="73"/>
      <c r="TYC36" s="73"/>
      <c r="TYL36" s="73"/>
      <c r="TYN36" s="73"/>
      <c r="TYO36" s="73"/>
      <c r="TYQ36" s="73"/>
      <c r="TYT36" s="73"/>
      <c r="TYW36" s="73"/>
      <c r="TYZ36" s="73"/>
      <c r="TZH36" s="73"/>
      <c r="TZJ36" s="73"/>
      <c r="TZM36" s="73"/>
      <c r="TZP36" s="73"/>
      <c r="TZY36" s="73"/>
      <c r="UAB36" s="73"/>
      <c r="UAG36" s="73"/>
      <c r="UBC36" s="73"/>
      <c r="UBD36" s="73"/>
      <c r="UBE36" s="73"/>
      <c r="UBF36" s="73"/>
      <c r="UBG36" s="73"/>
      <c r="UBH36" s="73"/>
      <c r="UBZ36" s="73"/>
      <c r="UCA36" s="73"/>
      <c r="UCD36" s="73"/>
      <c r="UCG36" s="73"/>
      <c r="UCI36" s="73"/>
      <c r="UCK36" s="73"/>
      <c r="UCN36" s="73"/>
      <c r="UCQ36" s="73"/>
      <c r="UCT36" s="73"/>
      <c r="UCW36" s="73"/>
      <c r="UCZ36" s="73"/>
      <c r="UDC36" s="73"/>
      <c r="UDF36" s="73"/>
      <c r="UDI36" s="73"/>
      <c r="UDK36" s="73"/>
      <c r="UDX36" s="73"/>
      <c r="UDY36" s="73"/>
      <c r="UDZ36" s="73"/>
      <c r="UEA36" s="73"/>
      <c r="UEB36" s="73"/>
      <c r="UEC36" s="73"/>
      <c r="UED36" s="73"/>
      <c r="UEE36" s="73"/>
      <c r="UEF36" s="73"/>
      <c r="UEG36" s="73"/>
      <c r="UEH36" s="73"/>
      <c r="UEI36" s="73"/>
      <c r="UEJ36" s="73"/>
      <c r="UEK36" s="73"/>
      <c r="UEL36" s="73"/>
      <c r="UEM36" s="73"/>
      <c r="UEN36" s="73"/>
      <c r="UEO36" s="73"/>
      <c r="UEP36" s="73"/>
      <c r="UEQ36" s="73"/>
      <c r="UER36" s="73"/>
      <c r="UES36" s="73"/>
      <c r="UET36" s="73"/>
      <c r="UEU36" s="73"/>
      <c r="UEV36" s="73"/>
      <c r="UEW36" s="73"/>
      <c r="UEY36" s="73"/>
      <c r="UEZ36" s="73"/>
      <c r="UFA36" s="73"/>
      <c r="UFB36" s="73"/>
      <c r="UFC36" s="73"/>
      <c r="UFD36" s="73"/>
      <c r="UFE36" s="73"/>
      <c r="UFF36" s="73"/>
      <c r="UFG36" s="73"/>
      <c r="UFH36" s="73"/>
      <c r="UFI36" s="73"/>
      <c r="UFJ36" s="73"/>
      <c r="UFK36" s="73"/>
      <c r="UFN36" s="73"/>
      <c r="UFQ36" s="73"/>
      <c r="UFT36" s="73"/>
      <c r="UFW36" s="73"/>
      <c r="UFZ36" s="73"/>
      <c r="UGL36" s="73"/>
      <c r="UGO36" s="73"/>
      <c r="UGR36" s="73"/>
      <c r="UGU36" s="73"/>
      <c r="UHD36" s="73"/>
      <c r="UHJ36" s="73"/>
      <c r="UHM36" s="73"/>
      <c r="UHP36" s="73"/>
      <c r="UHS36" s="73"/>
      <c r="UHY36" s="73"/>
      <c r="UIH36" s="73"/>
      <c r="UIJ36" s="73"/>
      <c r="UIK36" s="73"/>
      <c r="UIM36" s="73"/>
      <c r="UIP36" s="73"/>
      <c r="UIS36" s="73"/>
      <c r="UIV36" s="73"/>
      <c r="UJD36" s="73"/>
      <c r="UJF36" s="73"/>
      <c r="UJI36" s="73"/>
      <c r="UJL36" s="73"/>
      <c r="UJU36" s="73"/>
      <c r="UJX36" s="73"/>
      <c r="UKC36" s="73"/>
      <c r="UKY36" s="73"/>
      <c r="UKZ36" s="73"/>
      <c r="ULA36" s="73"/>
      <c r="ULB36" s="73"/>
      <c r="ULC36" s="73"/>
      <c r="ULD36" s="73"/>
      <c r="ULV36" s="73"/>
      <c r="ULW36" s="73"/>
      <c r="ULZ36" s="73"/>
      <c r="UMC36" s="73"/>
      <c r="UME36" s="73"/>
      <c r="UMG36" s="73"/>
      <c r="UMJ36" s="73"/>
      <c r="UMM36" s="73"/>
      <c r="UMP36" s="73"/>
      <c r="UMS36" s="73"/>
      <c r="UMV36" s="73"/>
      <c r="UMY36" s="73"/>
      <c r="UNB36" s="73"/>
      <c r="UNE36" s="73"/>
      <c r="UNG36" s="73"/>
      <c r="UNT36" s="73"/>
      <c r="UNU36" s="73"/>
      <c r="UNV36" s="73"/>
      <c r="UNW36" s="73"/>
      <c r="UNX36" s="73"/>
      <c r="UNY36" s="73"/>
      <c r="UNZ36" s="73"/>
      <c r="UOA36" s="73"/>
      <c r="UOB36" s="73"/>
      <c r="UOC36" s="73"/>
      <c r="UOD36" s="73"/>
      <c r="UOE36" s="73"/>
      <c r="UOF36" s="73"/>
      <c r="UOG36" s="73"/>
      <c r="UOH36" s="73"/>
      <c r="UOI36" s="73"/>
      <c r="UOJ36" s="73"/>
      <c r="UOK36" s="73"/>
      <c r="UOL36" s="73"/>
      <c r="UOM36" s="73"/>
      <c r="UON36" s="73"/>
      <c r="UOO36" s="73"/>
      <c r="UOP36" s="73"/>
      <c r="UOQ36" s="73"/>
      <c r="UOR36" s="73"/>
      <c r="UOS36" s="73"/>
      <c r="UOU36" s="73"/>
      <c r="UOV36" s="73"/>
      <c r="UOW36" s="73"/>
      <c r="UOX36" s="73"/>
      <c r="UOY36" s="73"/>
      <c r="UOZ36" s="73"/>
      <c r="UPA36" s="73"/>
      <c r="UPB36" s="73"/>
      <c r="UPC36" s="73"/>
      <c r="UPD36" s="73"/>
      <c r="UPE36" s="73"/>
      <c r="UPF36" s="73"/>
      <c r="UPG36" s="73"/>
      <c r="UPJ36" s="73"/>
      <c r="UPM36" s="73"/>
      <c r="UPP36" s="73"/>
      <c r="UPS36" s="73"/>
      <c r="UPV36" s="73"/>
      <c r="UQH36" s="73"/>
      <c r="UQK36" s="73"/>
      <c r="UQN36" s="73"/>
      <c r="UQQ36" s="73"/>
      <c r="UQZ36" s="73"/>
      <c r="URF36" s="73"/>
      <c r="URI36" s="73"/>
      <c r="URL36" s="73"/>
      <c r="URO36" s="73"/>
      <c r="URU36" s="73"/>
      <c r="USD36" s="73"/>
      <c r="USF36" s="73"/>
      <c r="USG36" s="73"/>
      <c r="USI36" s="73"/>
      <c r="USL36" s="73"/>
      <c r="USO36" s="73"/>
      <c r="USR36" s="73"/>
      <c r="USZ36" s="73"/>
      <c r="UTB36" s="73"/>
      <c r="UTE36" s="73"/>
      <c r="UTH36" s="73"/>
      <c r="UTQ36" s="73"/>
      <c r="UTT36" s="73"/>
      <c r="UTY36" s="73"/>
      <c r="UUU36" s="73"/>
      <c r="UUV36" s="73"/>
      <c r="UUW36" s="73"/>
      <c r="UUX36" s="73"/>
      <c r="UUY36" s="73"/>
      <c r="UUZ36" s="73"/>
      <c r="UVR36" s="73"/>
      <c r="UVS36" s="73"/>
      <c r="UVV36" s="73"/>
      <c r="UVY36" s="73"/>
      <c r="UWA36" s="73"/>
      <c r="UWC36" s="73"/>
      <c r="UWF36" s="73"/>
      <c r="UWI36" s="73"/>
      <c r="UWL36" s="73"/>
      <c r="UWO36" s="73"/>
      <c r="UWR36" s="73"/>
      <c r="UWU36" s="73"/>
      <c r="UWX36" s="73"/>
      <c r="UXA36" s="73"/>
      <c r="UXC36" s="73"/>
      <c r="UXP36" s="73"/>
      <c r="UXQ36" s="73"/>
      <c r="UXR36" s="73"/>
      <c r="UXS36" s="73"/>
      <c r="UXT36" s="73"/>
      <c r="UXU36" s="73"/>
      <c r="UXV36" s="73"/>
      <c r="UXW36" s="73"/>
      <c r="UXX36" s="73"/>
      <c r="UXY36" s="73"/>
      <c r="UXZ36" s="73"/>
      <c r="UYA36" s="73"/>
      <c r="UYB36" s="73"/>
      <c r="UYC36" s="73"/>
      <c r="UYD36" s="73"/>
      <c r="UYE36" s="73"/>
      <c r="UYF36" s="73"/>
      <c r="UYG36" s="73"/>
      <c r="UYH36" s="73"/>
      <c r="UYI36" s="73"/>
      <c r="UYJ36" s="73"/>
      <c r="UYK36" s="73"/>
      <c r="UYL36" s="73"/>
      <c r="UYM36" s="73"/>
      <c r="UYN36" s="73"/>
      <c r="UYO36" s="73"/>
      <c r="UYQ36" s="73"/>
      <c r="UYR36" s="73"/>
      <c r="UYS36" s="73"/>
      <c r="UYT36" s="73"/>
      <c r="UYU36" s="73"/>
      <c r="UYV36" s="73"/>
      <c r="UYW36" s="73"/>
      <c r="UYX36" s="73"/>
      <c r="UYY36" s="73"/>
      <c r="UYZ36" s="73"/>
      <c r="UZA36" s="73"/>
      <c r="UZB36" s="73"/>
      <c r="UZC36" s="73"/>
      <c r="UZF36" s="73"/>
      <c r="UZI36" s="73"/>
      <c r="UZL36" s="73"/>
      <c r="UZO36" s="73"/>
      <c r="UZR36" s="73"/>
      <c r="VAD36" s="73"/>
      <c r="VAG36" s="73"/>
      <c r="VAJ36" s="73"/>
      <c r="VAM36" s="73"/>
      <c r="VAV36" s="73"/>
      <c r="VBB36" s="73"/>
      <c r="VBE36" s="73"/>
      <c r="VBH36" s="73"/>
      <c r="VBK36" s="73"/>
      <c r="VBQ36" s="73"/>
      <c r="VBZ36" s="73"/>
      <c r="VCB36" s="73"/>
      <c r="VCC36" s="73"/>
      <c r="VCE36" s="73"/>
      <c r="VCH36" s="73"/>
      <c r="VCK36" s="73"/>
      <c r="VCN36" s="73"/>
      <c r="VCV36" s="73"/>
      <c r="VCX36" s="73"/>
      <c r="VDA36" s="73"/>
      <c r="VDD36" s="73"/>
      <c r="VDM36" s="73"/>
      <c r="VDP36" s="73"/>
      <c r="VDU36" s="73"/>
      <c r="VEQ36" s="73"/>
      <c r="VER36" s="73"/>
      <c r="VES36" s="73"/>
      <c r="VET36" s="73"/>
      <c r="VEU36" s="73"/>
      <c r="VEV36" s="73"/>
      <c r="VFN36" s="73"/>
      <c r="VFO36" s="73"/>
      <c r="VFR36" s="73"/>
      <c r="VFU36" s="73"/>
      <c r="VFW36" s="73"/>
      <c r="VFY36" s="73"/>
      <c r="VGB36" s="73"/>
      <c r="VGE36" s="73"/>
      <c r="VGH36" s="73"/>
      <c r="VGK36" s="73"/>
      <c r="VGN36" s="73"/>
      <c r="VGQ36" s="73"/>
      <c r="VGT36" s="73"/>
      <c r="VGW36" s="73"/>
      <c r="VGY36" s="73"/>
      <c r="VHL36" s="73"/>
      <c r="VHM36" s="73"/>
      <c r="VHN36" s="73"/>
      <c r="VHO36" s="73"/>
      <c r="VHP36" s="73"/>
      <c r="VHQ36" s="73"/>
      <c r="VHR36" s="73"/>
      <c r="VHS36" s="73"/>
      <c r="VHT36" s="73"/>
      <c r="VHU36" s="73"/>
      <c r="VHV36" s="73"/>
      <c r="VHW36" s="73"/>
      <c r="VHX36" s="73"/>
      <c r="VHY36" s="73"/>
      <c r="VHZ36" s="73"/>
      <c r="VIA36" s="73"/>
      <c r="VIB36" s="73"/>
      <c r="VIC36" s="73"/>
      <c r="VID36" s="73"/>
      <c r="VIE36" s="73"/>
      <c r="VIF36" s="73"/>
      <c r="VIG36" s="73"/>
      <c r="VIH36" s="73"/>
      <c r="VII36" s="73"/>
      <c r="VIJ36" s="73"/>
      <c r="VIK36" s="73"/>
      <c r="VIM36" s="73"/>
      <c r="VIN36" s="73"/>
      <c r="VIO36" s="73"/>
      <c r="VIP36" s="73"/>
      <c r="VIQ36" s="73"/>
      <c r="VIR36" s="73"/>
      <c r="VIS36" s="73"/>
      <c r="VIT36" s="73"/>
      <c r="VIU36" s="73"/>
      <c r="VIV36" s="73"/>
      <c r="VIW36" s="73"/>
      <c r="VIX36" s="73"/>
      <c r="VIY36" s="73"/>
      <c r="VJB36" s="73"/>
      <c r="VJE36" s="73"/>
      <c r="VJH36" s="73"/>
      <c r="VJK36" s="73"/>
      <c r="VJN36" s="73"/>
      <c r="VJZ36" s="73"/>
      <c r="VKC36" s="73"/>
      <c r="VKF36" s="73"/>
      <c r="VKI36" s="73"/>
      <c r="VKR36" s="73"/>
      <c r="VKX36" s="73"/>
      <c r="VLA36" s="73"/>
      <c r="VLD36" s="73"/>
      <c r="VLG36" s="73"/>
      <c r="VLM36" s="73"/>
      <c r="VLV36" s="73"/>
      <c r="VLX36" s="73"/>
      <c r="VLY36" s="73"/>
      <c r="VMA36" s="73"/>
      <c r="VMD36" s="73"/>
      <c r="VMG36" s="73"/>
      <c r="VMJ36" s="73"/>
      <c r="VMR36" s="73"/>
      <c r="VMT36" s="73"/>
      <c r="VMW36" s="73"/>
      <c r="VMZ36" s="73"/>
      <c r="VNI36" s="73"/>
      <c r="VNL36" s="73"/>
      <c r="VNQ36" s="73"/>
      <c r="VOM36" s="73"/>
      <c r="VON36" s="73"/>
      <c r="VOO36" s="73"/>
      <c r="VOP36" s="73"/>
      <c r="VOQ36" s="73"/>
      <c r="VOR36" s="73"/>
      <c r="VPJ36" s="73"/>
      <c r="VPK36" s="73"/>
      <c r="VPN36" s="73"/>
      <c r="VPQ36" s="73"/>
      <c r="VPS36" s="73"/>
      <c r="VPU36" s="73"/>
      <c r="VPX36" s="73"/>
      <c r="VQA36" s="73"/>
      <c r="VQD36" s="73"/>
      <c r="VQG36" s="73"/>
      <c r="VQJ36" s="73"/>
      <c r="VQM36" s="73"/>
      <c r="VQP36" s="73"/>
      <c r="VQS36" s="73"/>
      <c r="VQU36" s="73"/>
      <c r="VRH36" s="73"/>
      <c r="VRI36" s="73"/>
      <c r="VRJ36" s="73"/>
      <c r="VRK36" s="73"/>
      <c r="VRL36" s="73"/>
      <c r="VRM36" s="73"/>
      <c r="VRN36" s="73"/>
      <c r="VRO36" s="73"/>
      <c r="VRP36" s="73"/>
      <c r="VRQ36" s="73"/>
      <c r="VRR36" s="73"/>
      <c r="VRS36" s="73"/>
      <c r="VRT36" s="73"/>
      <c r="VRU36" s="73"/>
      <c r="VRV36" s="73"/>
      <c r="VRW36" s="73"/>
      <c r="VRX36" s="73"/>
      <c r="VRY36" s="73"/>
      <c r="VRZ36" s="73"/>
      <c r="VSA36" s="73"/>
      <c r="VSB36" s="73"/>
      <c r="VSC36" s="73"/>
      <c r="VSD36" s="73"/>
      <c r="VSE36" s="73"/>
      <c r="VSF36" s="73"/>
      <c r="VSG36" s="73"/>
      <c r="VSI36" s="73"/>
      <c r="VSJ36" s="73"/>
      <c r="VSK36" s="73"/>
      <c r="VSL36" s="73"/>
      <c r="VSM36" s="73"/>
      <c r="VSN36" s="73"/>
      <c r="VSO36" s="73"/>
      <c r="VSP36" s="73"/>
      <c r="VSQ36" s="73"/>
      <c r="VSR36" s="73"/>
      <c r="VSS36" s="73"/>
      <c r="VST36" s="73"/>
      <c r="VSU36" s="73"/>
      <c r="VSX36" s="73"/>
      <c r="VTA36" s="73"/>
      <c r="VTD36" s="73"/>
      <c r="VTG36" s="73"/>
      <c r="VTJ36" s="73"/>
      <c r="VTV36" s="73"/>
      <c r="VTY36" s="73"/>
      <c r="VUB36" s="73"/>
      <c r="VUE36" s="73"/>
      <c r="VUN36" s="73"/>
      <c r="VUT36" s="73"/>
      <c r="VUW36" s="73"/>
      <c r="VUZ36" s="73"/>
      <c r="VVC36" s="73"/>
      <c r="VVI36" s="73"/>
      <c r="VVR36" s="73"/>
      <c r="VVT36" s="73"/>
      <c r="VVU36" s="73"/>
      <c r="VVW36" s="73"/>
      <c r="VVZ36" s="73"/>
      <c r="VWC36" s="73"/>
      <c r="VWF36" s="73"/>
      <c r="VWN36" s="73"/>
      <c r="VWP36" s="73"/>
      <c r="VWS36" s="73"/>
      <c r="VWV36" s="73"/>
      <c r="VXE36" s="73"/>
      <c r="VXH36" s="73"/>
      <c r="VXM36" s="73"/>
      <c r="VYI36" s="73"/>
      <c r="VYJ36" s="73"/>
      <c r="VYK36" s="73"/>
      <c r="VYL36" s="73"/>
      <c r="VYM36" s="73"/>
      <c r="VYN36" s="73"/>
      <c r="VZF36" s="73"/>
      <c r="VZG36" s="73"/>
      <c r="VZJ36" s="73"/>
      <c r="VZM36" s="73"/>
      <c r="VZO36" s="73"/>
      <c r="VZQ36" s="73"/>
      <c r="VZT36" s="73"/>
      <c r="VZW36" s="73"/>
      <c r="VZZ36" s="73"/>
      <c r="WAC36" s="73"/>
      <c r="WAF36" s="73"/>
      <c r="WAI36" s="73"/>
      <c r="WAL36" s="73"/>
      <c r="WAO36" s="73"/>
      <c r="WAQ36" s="73"/>
      <c r="WBD36" s="73"/>
      <c r="WBE36" s="73"/>
      <c r="WBF36" s="73"/>
      <c r="WBG36" s="73"/>
      <c r="WBH36" s="73"/>
      <c r="WBI36" s="73"/>
      <c r="WBJ36" s="73"/>
      <c r="WBK36" s="73"/>
      <c r="WBL36" s="73"/>
      <c r="WBM36" s="73"/>
      <c r="WBN36" s="73"/>
      <c r="WBO36" s="73"/>
      <c r="WBP36" s="73"/>
      <c r="WBQ36" s="73"/>
      <c r="WBR36" s="73"/>
      <c r="WBS36" s="73"/>
      <c r="WBT36" s="73"/>
      <c r="WBU36" s="73"/>
      <c r="WBV36" s="73"/>
      <c r="WBW36" s="73"/>
      <c r="WBX36" s="73"/>
      <c r="WBY36" s="73"/>
      <c r="WBZ36" s="73"/>
      <c r="WCA36" s="73"/>
      <c r="WCB36" s="73"/>
      <c r="WCC36" s="73"/>
      <c r="WCE36" s="73"/>
      <c r="WCF36" s="73"/>
      <c r="WCG36" s="73"/>
      <c r="WCH36" s="73"/>
      <c r="WCI36" s="73"/>
      <c r="WCJ36" s="73"/>
      <c r="WCK36" s="73"/>
      <c r="WCL36" s="73"/>
      <c r="WCM36" s="73"/>
      <c r="WCN36" s="73"/>
      <c r="WCO36" s="73"/>
      <c r="WCP36" s="73"/>
      <c r="WCQ36" s="73"/>
      <c r="WCT36" s="73"/>
      <c r="WCW36" s="73"/>
      <c r="WCZ36" s="73"/>
      <c r="WDC36" s="73"/>
      <c r="WDF36" s="73"/>
      <c r="WDR36" s="73"/>
      <c r="WDU36" s="73"/>
      <c r="WDX36" s="73"/>
      <c r="WEA36" s="73"/>
      <c r="WEJ36" s="73"/>
      <c r="WEP36" s="73"/>
      <c r="WES36" s="73"/>
      <c r="WEV36" s="73"/>
      <c r="WEY36" s="73"/>
      <c r="WFE36" s="73"/>
      <c r="WFN36" s="73"/>
      <c r="WFP36" s="73"/>
      <c r="WFQ36" s="73"/>
      <c r="WFS36" s="73"/>
      <c r="WFV36" s="73"/>
      <c r="WFY36" s="73"/>
      <c r="WGB36" s="73"/>
      <c r="WGJ36" s="73"/>
      <c r="WGL36" s="73"/>
      <c r="WGO36" s="73"/>
      <c r="WGR36" s="73"/>
      <c r="WHA36" s="73"/>
      <c r="WHD36" s="73"/>
      <c r="WHI36" s="73"/>
      <c r="WIE36" s="73"/>
      <c r="WIF36" s="73"/>
      <c r="WIG36" s="73"/>
      <c r="WIH36" s="73"/>
      <c r="WII36" s="73"/>
      <c r="WIJ36" s="73"/>
      <c r="WJB36" s="73"/>
      <c r="WJC36" s="73"/>
      <c r="WJF36" s="73"/>
      <c r="WJI36" s="73"/>
      <c r="WJK36" s="73"/>
      <c r="WJM36" s="73"/>
      <c r="WJP36" s="73"/>
      <c r="WJS36" s="73"/>
      <c r="WJV36" s="73"/>
      <c r="WJY36" s="73"/>
      <c r="WKB36" s="73"/>
      <c r="WKE36" s="73"/>
      <c r="WKH36" s="73"/>
      <c r="WKK36" s="73"/>
      <c r="WKM36" s="73"/>
      <c r="WKZ36" s="73"/>
      <c r="WLA36" s="73"/>
      <c r="WLB36" s="73"/>
      <c r="WLC36" s="73"/>
      <c r="WLD36" s="73"/>
      <c r="WLE36" s="73"/>
      <c r="WLF36" s="73"/>
      <c r="WLG36" s="73"/>
      <c r="WLH36" s="73"/>
      <c r="WLI36" s="73"/>
      <c r="WLJ36" s="73"/>
      <c r="WLK36" s="73"/>
      <c r="WLL36" s="73"/>
      <c r="WLM36" s="73"/>
      <c r="WLN36" s="73"/>
      <c r="WLO36" s="73"/>
      <c r="WLP36" s="73"/>
      <c r="WLQ36" s="73"/>
      <c r="WLR36" s="73"/>
      <c r="WLS36" s="73"/>
      <c r="WLT36" s="73"/>
      <c r="WLU36" s="73"/>
      <c r="WLV36" s="73"/>
      <c r="WLW36" s="73"/>
      <c r="WLX36" s="73"/>
      <c r="WLY36" s="73"/>
      <c r="WMA36" s="73"/>
      <c r="WMB36" s="73"/>
      <c r="WMC36" s="73"/>
      <c r="WMD36" s="73"/>
      <c r="WME36" s="73"/>
      <c r="WMF36" s="73"/>
      <c r="WMG36" s="73"/>
      <c r="WMH36" s="73"/>
      <c r="WMI36" s="73"/>
      <c r="WMJ36" s="73"/>
      <c r="WMK36" s="73"/>
      <c r="WML36" s="73"/>
      <c r="WMM36" s="73"/>
      <c r="WMP36" s="73"/>
      <c r="WMS36" s="73"/>
      <c r="WMV36" s="73"/>
      <c r="WMY36" s="73"/>
      <c r="WNB36" s="73"/>
      <c r="WNN36" s="73"/>
      <c r="WNQ36" s="73"/>
      <c r="WNT36" s="73"/>
      <c r="WNW36" s="73"/>
      <c r="WOF36" s="73"/>
      <c r="WOL36" s="73"/>
      <c r="WOO36" s="73"/>
      <c r="WOR36" s="73"/>
      <c r="WOU36" s="73"/>
      <c r="WPA36" s="73"/>
      <c r="WPJ36" s="73"/>
      <c r="WPL36" s="73"/>
      <c r="WPM36" s="73"/>
      <c r="WPO36" s="73"/>
      <c r="WPR36" s="73"/>
      <c r="WPU36" s="73"/>
      <c r="WPX36" s="73"/>
      <c r="WQF36" s="73"/>
      <c r="WQH36" s="73"/>
      <c r="WQK36" s="73"/>
      <c r="WQN36" s="73"/>
      <c r="WQW36" s="73"/>
      <c r="WQZ36" s="73"/>
      <c r="WRE36" s="73"/>
      <c r="WSA36" s="73"/>
      <c r="WSB36" s="73"/>
      <c r="WSC36" s="73"/>
      <c r="WSD36" s="73"/>
      <c r="WSE36" s="73"/>
      <c r="WSF36" s="73"/>
      <c r="WSX36" s="73"/>
      <c r="WSY36" s="73"/>
      <c r="WTB36" s="73"/>
      <c r="WTE36" s="73"/>
      <c r="WTG36" s="73"/>
      <c r="WTI36" s="73"/>
      <c r="WTL36" s="73"/>
      <c r="WTO36" s="73"/>
      <c r="WTR36" s="73"/>
      <c r="WTU36" s="73"/>
      <c r="WTX36" s="73"/>
      <c r="WUA36" s="73"/>
      <c r="WUD36" s="73"/>
      <c r="WUG36" s="73"/>
      <c r="WUI36" s="73"/>
      <c r="WUV36" s="73"/>
      <c r="WUW36" s="73"/>
      <c r="WUX36" s="73"/>
      <c r="WUY36" s="73"/>
      <c r="WUZ36" s="73"/>
      <c r="WVA36" s="73"/>
      <c r="WVB36" s="73"/>
      <c r="WVC36" s="73"/>
      <c r="WVD36" s="73"/>
      <c r="WVE36" s="73"/>
      <c r="WVF36" s="73"/>
      <c r="WVG36" s="73"/>
      <c r="WVH36" s="73"/>
      <c r="WVI36" s="73"/>
      <c r="WVJ36" s="73"/>
      <c r="WVK36" s="73"/>
      <c r="WVL36" s="73"/>
      <c r="WVM36" s="73"/>
      <c r="WVN36" s="73"/>
      <c r="WVO36" s="73"/>
      <c r="WVP36" s="73"/>
      <c r="WVQ36" s="73"/>
      <c r="WVR36" s="73"/>
      <c r="WVS36" s="73"/>
      <c r="WVT36" s="73"/>
      <c r="WVU36" s="73"/>
      <c r="WVV36" s="73"/>
      <c r="WVW36" s="73"/>
      <c r="WVX36" s="73"/>
      <c r="WVY36" s="73"/>
      <c r="WVZ36" s="73"/>
      <c r="WWA36" s="73"/>
      <c r="WWB36" s="73"/>
      <c r="WWC36" s="73"/>
      <c r="WWD36" s="73"/>
      <c r="WWE36" s="73"/>
      <c r="WWF36" s="73"/>
      <c r="WWG36" s="73"/>
      <c r="WWH36" s="73"/>
      <c r="WWI36" s="73"/>
      <c r="WWJ36" s="73"/>
      <c r="WWK36" s="73"/>
      <c r="WWL36" s="73"/>
      <c r="WWM36" s="73"/>
      <c r="WWN36" s="73"/>
      <c r="WWO36" s="73"/>
      <c r="WWP36" s="73"/>
      <c r="WWQ36" s="73"/>
      <c r="WWR36" s="73"/>
      <c r="WWS36" s="73"/>
      <c r="WWT36" s="73"/>
      <c r="WWU36" s="73"/>
      <c r="WWV36" s="73"/>
      <c r="WWW36" s="73"/>
      <c r="WWX36" s="73"/>
      <c r="WWY36" s="73"/>
      <c r="WWZ36" s="73"/>
      <c r="WXA36" s="73"/>
      <c r="WXB36" s="73"/>
      <c r="WXC36" s="73"/>
      <c r="WXD36" s="73"/>
      <c r="WXE36" s="73"/>
      <c r="WXF36" s="73"/>
      <c r="WXG36" s="73"/>
      <c r="WXH36" s="73"/>
      <c r="WXI36" s="73"/>
      <c r="WXJ36" s="73"/>
      <c r="WXK36" s="73"/>
      <c r="WXL36" s="73"/>
      <c r="WXM36" s="73"/>
      <c r="WXN36" s="73"/>
      <c r="WXO36" s="73"/>
      <c r="WXP36" s="73"/>
      <c r="WXQ36" s="73"/>
      <c r="WXR36" s="73"/>
      <c r="WXS36" s="73"/>
      <c r="WXT36" s="73"/>
      <c r="WXU36" s="73"/>
      <c r="WXV36" s="73"/>
      <c r="WXW36" s="73"/>
      <c r="WXX36" s="73"/>
      <c r="WXY36" s="73"/>
      <c r="WXZ36" s="73"/>
      <c r="WYA36" s="73"/>
      <c r="WYB36" s="73"/>
      <c r="WYC36" s="73"/>
      <c r="WYD36" s="73"/>
      <c r="WYE36" s="73"/>
      <c r="WYF36" s="73"/>
      <c r="WYG36" s="73"/>
      <c r="WYH36" s="73"/>
      <c r="WYI36" s="73"/>
      <c r="WYJ36" s="73"/>
      <c r="WYK36" s="73"/>
      <c r="WYL36" s="73"/>
      <c r="WYM36" s="73"/>
      <c r="WYN36" s="73"/>
      <c r="WYO36" s="73"/>
      <c r="WYP36" s="73"/>
      <c r="WYQ36" s="73"/>
      <c r="WYR36" s="73"/>
      <c r="WYS36" s="73"/>
      <c r="WYT36" s="73"/>
      <c r="WYU36" s="73"/>
      <c r="WYV36" s="73"/>
      <c r="WYW36" s="73"/>
      <c r="WYX36" s="73"/>
      <c r="WYY36" s="73"/>
      <c r="WYZ36" s="73"/>
      <c r="WZA36" s="73"/>
      <c r="WZB36" s="73"/>
      <c r="WZC36" s="73"/>
      <c r="WZD36" s="73"/>
      <c r="WZE36" s="73"/>
      <c r="WZF36" s="73"/>
      <c r="WZG36" s="73"/>
      <c r="WZH36" s="73"/>
      <c r="WZI36" s="73"/>
      <c r="WZJ36" s="73"/>
      <c r="WZK36" s="73"/>
      <c r="WZL36" s="73"/>
      <c r="WZM36" s="73"/>
      <c r="WZN36" s="73"/>
      <c r="WZO36" s="73"/>
      <c r="WZP36" s="73"/>
      <c r="WZQ36" s="73"/>
      <c r="WZR36" s="73"/>
      <c r="WZS36" s="73"/>
      <c r="WZT36" s="73"/>
      <c r="WZU36" s="73"/>
      <c r="WZV36" s="73"/>
      <c r="WZW36" s="73"/>
      <c r="WZX36" s="73"/>
      <c r="WZY36" s="73"/>
      <c r="WZZ36" s="73"/>
      <c r="XAA36" s="73"/>
      <c r="XAB36" s="73"/>
      <c r="XAC36" s="73"/>
      <c r="XAD36" s="73"/>
      <c r="XAE36" s="73"/>
      <c r="XAF36" s="73"/>
      <c r="XAG36" s="73"/>
      <c r="XAH36" s="73"/>
      <c r="XAI36" s="73"/>
      <c r="XAJ36" s="73"/>
      <c r="XAK36" s="73"/>
      <c r="XAL36" s="73"/>
      <c r="XAM36" s="73"/>
      <c r="XAN36" s="73"/>
      <c r="XAO36" s="73"/>
      <c r="XAP36" s="73"/>
      <c r="XAQ36" s="73"/>
      <c r="XAR36" s="73"/>
      <c r="XAS36" s="73"/>
      <c r="XAT36" s="73"/>
      <c r="XAU36" s="73"/>
      <c r="XAV36" s="73"/>
      <c r="XAW36" s="73"/>
      <c r="XAX36" s="73"/>
      <c r="XAY36" s="73"/>
      <c r="XAZ36" s="73"/>
      <c r="XBA36" s="73"/>
      <c r="XBB36" s="73"/>
      <c r="XBC36" s="73"/>
      <c r="XBD36" s="73"/>
      <c r="XBE36" s="73"/>
      <c r="XBF36" s="73"/>
      <c r="XBG36" s="73"/>
      <c r="XBH36" s="73"/>
      <c r="XBI36" s="73"/>
      <c r="XBJ36" s="73"/>
      <c r="XBK36" s="73"/>
      <c r="XBL36" s="73"/>
      <c r="XBM36" s="73"/>
      <c r="XBN36" s="73"/>
      <c r="XBO36" s="73"/>
      <c r="XBP36" s="73"/>
      <c r="XBQ36" s="73"/>
      <c r="XBR36" s="73"/>
      <c r="XBS36" s="73"/>
      <c r="XBT36" s="73"/>
      <c r="XBU36" s="73"/>
      <c r="XBV36" s="73"/>
      <c r="XBW36" s="73"/>
      <c r="XBX36" s="73"/>
      <c r="XBY36" s="73"/>
      <c r="XBZ36" s="73"/>
      <c r="XCA36" s="73"/>
      <c r="XCB36" s="73"/>
      <c r="XCC36" s="73"/>
      <c r="XCD36" s="73"/>
      <c r="XCE36" s="73"/>
      <c r="XCF36" s="73"/>
      <c r="XCG36" s="73"/>
      <c r="XCH36" s="73"/>
      <c r="XCI36" s="73"/>
      <c r="XCJ36" s="73"/>
      <c r="XCK36" s="73"/>
      <c r="XCL36" s="73"/>
      <c r="XCM36" s="73"/>
      <c r="XCN36" s="73"/>
      <c r="XCO36" s="73"/>
      <c r="XCP36" s="73"/>
      <c r="XCQ36" s="73"/>
      <c r="XCR36" s="73"/>
      <c r="XCS36" s="73"/>
      <c r="XCT36" s="73"/>
      <c r="XCU36" s="73"/>
      <c r="XCV36" s="73"/>
      <c r="XCW36" s="73"/>
      <c r="XCX36" s="73"/>
      <c r="XCY36" s="73"/>
      <c r="XCZ36" s="73"/>
      <c r="XDA36" s="73"/>
      <c r="XDB36" s="73"/>
      <c r="XDC36" s="73"/>
      <c r="XDD36" s="73"/>
      <c r="XDE36" s="73"/>
      <c r="XDF36" s="73"/>
      <c r="XDG36" s="73"/>
      <c r="XDH36" s="73"/>
      <c r="XDI36" s="73"/>
      <c r="XDJ36" s="73"/>
      <c r="XDK36" s="73"/>
      <c r="XDL36" s="73"/>
      <c r="XDM36" s="73"/>
      <c r="XDN36" s="73"/>
      <c r="XDO36" s="73"/>
      <c r="XDP36" s="73"/>
      <c r="XDQ36" s="73"/>
      <c r="XDR36" s="73"/>
      <c r="XDS36" s="73"/>
      <c r="XDT36" s="73"/>
      <c r="XDU36" s="73"/>
      <c r="XDV36" s="73"/>
      <c r="XDW36" s="73"/>
      <c r="XDX36" s="73"/>
      <c r="XDY36" s="73"/>
      <c r="XDZ36" s="73"/>
      <c r="XEA36" s="73"/>
      <c r="XEB36" s="73"/>
      <c r="XEC36" s="73"/>
      <c r="XED36" s="73"/>
      <c r="XEE36" s="73"/>
      <c r="XEF36" s="73"/>
      <c r="XEG36" s="73"/>
      <c r="XEH36" s="73"/>
      <c r="XEI36" s="73"/>
      <c r="XEJ36" s="73"/>
      <c r="XEK36" s="73"/>
      <c r="XEL36" s="73"/>
      <c r="XEM36" s="73"/>
      <c r="XEN36" s="73"/>
      <c r="XEO36" s="73"/>
      <c r="XEP36" s="73"/>
      <c r="XEQ36" s="73"/>
      <c r="XER36" s="73"/>
      <c r="XES36" s="73"/>
      <c r="XET36" s="73"/>
      <c r="XEU36" s="73"/>
      <c r="XEV36" s="73"/>
      <c r="XEW36" s="73"/>
      <c r="XEX36" s="73"/>
      <c r="XEY36" s="73"/>
      <c r="XEZ36" s="73"/>
      <c r="XFA36" s="73"/>
      <c r="XFB36" s="73"/>
      <c r="XFC36" s="73"/>
      <c r="XFD36" s="73"/>
    </row>
    <row r="37" spans="1:16384" s="192" customFormat="1" ht="21.75" hidden="1" customHeight="1">
      <c r="A37" s="210" t="s">
        <v>38</v>
      </c>
      <c r="B37" s="204" t="s">
        <v>325</v>
      </c>
      <c r="C37" s="205"/>
      <c r="D37" s="168">
        <f>IFERROR(VLOOKUP(A37,'4.1'!A56:C338,3,0),)</f>
        <v>0</v>
      </c>
      <c r="E37" s="166">
        <f t="shared" si="0"/>
        <v>0</v>
      </c>
    </row>
    <row r="38" spans="1:16384" s="192" customFormat="1" ht="21.75" hidden="1" customHeight="1">
      <c r="A38" s="207" t="s">
        <v>39</v>
      </c>
      <c r="B38" s="204" t="s">
        <v>323</v>
      </c>
      <c r="C38" s="205"/>
      <c r="D38" s="168">
        <f>IFERROR(VLOOKUP(A38,'4.1'!A57:C339,3,0),)</f>
        <v>0</v>
      </c>
      <c r="E38" s="166">
        <f t="shared" si="0"/>
        <v>0</v>
      </c>
    </row>
    <row r="39" spans="1:16384" s="192" customFormat="1" ht="21.75" hidden="1" customHeight="1">
      <c r="A39" s="141" t="s">
        <v>40</v>
      </c>
      <c r="B39" s="204" t="s">
        <v>323</v>
      </c>
      <c r="C39" s="205"/>
      <c r="D39" s="168">
        <f>IFERROR(VLOOKUP(A39,'4.1'!A58:C340,3,0),)</f>
        <v>0</v>
      </c>
      <c r="E39" s="166">
        <f t="shared" si="0"/>
        <v>0</v>
      </c>
    </row>
    <row r="40" spans="1:16384" s="192" customFormat="1" ht="21.75" hidden="1" customHeight="1">
      <c r="A40" s="207" t="s">
        <v>41</v>
      </c>
      <c r="B40" s="204" t="s">
        <v>323</v>
      </c>
      <c r="C40" s="205"/>
      <c r="D40" s="168">
        <f>IFERROR(VLOOKUP(A40,'4.1'!A59:C341,3,0),)</f>
        <v>0</v>
      </c>
      <c r="E40" s="166">
        <f t="shared" si="0"/>
        <v>0</v>
      </c>
    </row>
    <row r="41" spans="1:16384" s="192" customFormat="1" ht="36" hidden="1" customHeight="1">
      <c r="A41" s="207" t="s">
        <v>42</v>
      </c>
      <c r="B41" s="204" t="s">
        <v>323</v>
      </c>
      <c r="C41" s="205"/>
      <c r="D41" s="168">
        <f>IFERROR(VLOOKUP(A41,'4.1'!A60:C342,3,0),)</f>
        <v>24000</v>
      </c>
      <c r="E41" s="166">
        <f t="shared" si="0"/>
        <v>0</v>
      </c>
    </row>
    <row r="42" spans="1:16384" s="192" customFormat="1" ht="20.25" hidden="1" customHeight="1">
      <c r="A42" s="211" t="s">
        <v>43</v>
      </c>
      <c r="B42" s="204" t="s">
        <v>325</v>
      </c>
      <c r="C42" s="205"/>
      <c r="D42" s="168">
        <f>IFERROR(VLOOKUP(A42,'4.1'!A61:C343,3,0),)</f>
        <v>0</v>
      </c>
      <c r="E42" s="166">
        <f t="shared" si="0"/>
        <v>0</v>
      </c>
    </row>
    <row r="43" spans="1:16384" s="192" customFormat="1" ht="21.75" customHeight="1">
      <c r="A43" s="209" t="s">
        <v>44</v>
      </c>
      <c r="B43" s="202" t="s">
        <v>323</v>
      </c>
      <c r="C43" s="203">
        <v>8</v>
      </c>
      <c r="D43" s="86">
        <v>15000</v>
      </c>
      <c r="E43" s="87">
        <f t="shared" si="0"/>
        <v>120000</v>
      </c>
      <c r="F43" s="73"/>
      <c r="G43" s="73"/>
      <c r="H43" s="73"/>
      <c r="I43" s="73"/>
      <c r="J43" s="73"/>
      <c r="K43" s="73"/>
      <c r="L43" s="73"/>
      <c r="M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D43" s="73"/>
      <c r="AG43" s="73"/>
      <c r="AJ43" s="73"/>
      <c r="AM43" s="73"/>
      <c r="AP43" s="73"/>
      <c r="BB43" s="73"/>
      <c r="BE43" s="73"/>
      <c r="BH43" s="73"/>
      <c r="BK43" s="73"/>
      <c r="BT43" s="73"/>
      <c r="BZ43" s="73"/>
      <c r="CC43" s="73"/>
      <c r="CF43" s="73"/>
      <c r="CI43" s="73"/>
      <c r="CO43" s="73"/>
      <c r="CX43" s="73"/>
      <c r="CZ43" s="73"/>
      <c r="DA43" s="73"/>
      <c r="DC43" s="73"/>
      <c r="DF43" s="73"/>
      <c r="DI43" s="73"/>
      <c r="DL43" s="73"/>
      <c r="DT43" s="73"/>
      <c r="DV43" s="73"/>
      <c r="DY43" s="73"/>
      <c r="EB43" s="73"/>
      <c r="EK43" s="73"/>
      <c r="EN43" s="73"/>
      <c r="ES43" s="73"/>
      <c r="FO43" s="73"/>
      <c r="FP43" s="73"/>
      <c r="FQ43" s="73"/>
      <c r="FR43" s="73"/>
      <c r="FS43" s="73"/>
      <c r="FT43" s="73"/>
      <c r="GL43" s="73"/>
      <c r="GM43" s="73"/>
      <c r="GP43" s="73"/>
      <c r="GS43" s="73"/>
      <c r="GU43" s="73"/>
      <c r="GW43" s="73"/>
      <c r="GZ43" s="73"/>
      <c r="HC43" s="73"/>
      <c r="HF43" s="73"/>
      <c r="HI43" s="73"/>
      <c r="HL43" s="73"/>
      <c r="HO43" s="73"/>
      <c r="HR43" s="73"/>
      <c r="HU43" s="73"/>
      <c r="HW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Z43" s="73"/>
      <c r="KC43" s="73"/>
      <c r="KF43" s="73"/>
      <c r="KI43" s="73"/>
      <c r="KL43" s="73"/>
      <c r="KX43" s="73"/>
      <c r="LA43" s="73"/>
      <c r="LD43" s="73"/>
      <c r="LG43" s="73"/>
      <c r="LP43" s="73"/>
      <c r="LV43" s="73"/>
      <c r="LY43" s="73"/>
      <c r="MB43" s="73"/>
      <c r="ME43" s="73"/>
      <c r="MK43" s="73"/>
      <c r="MT43" s="73"/>
      <c r="MV43" s="73"/>
      <c r="MW43" s="73"/>
      <c r="MY43" s="73"/>
      <c r="NB43" s="73"/>
      <c r="NE43" s="73"/>
      <c r="NH43" s="73"/>
      <c r="NP43" s="73"/>
      <c r="NR43" s="73"/>
      <c r="NU43" s="73"/>
      <c r="NX43" s="73"/>
      <c r="OG43" s="73"/>
      <c r="OJ43" s="73"/>
      <c r="OO43" s="73"/>
      <c r="PK43" s="73"/>
      <c r="PL43" s="73"/>
      <c r="PM43" s="73"/>
      <c r="PN43" s="73"/>
      <c r="PO43" s="73"/>
      <c r="PP43" s="73"/>
      <c r="QH43" s="73"/>
      <c r="QI43" s="73"/>
      <c r="QL43" s="73"/>
      <c r="QO43" s="73"/>
      <c r="QQ43" s="73"/>
      <c r="QS43" s="73"/>
      <c r="QV43" s="73"/>
      <c r="QY43" s="73"/>
      <c r="RB43" s="73"/>
      <c r="RE43" s="73"/>
      <c r="RH43" s="73"/>
      <c r="RK43" s="73"/>
      <c r="RN43" s="73"/>
      <c r="RQ43" s="73"/>
      <c r="RS43" s="73"/>
      <c r="SF43" s="73"/>
      <c r="SG43" s="73"/>
      <c r="SH43" s="73"/>
      <c r="SI43" s="73"/>
      <c r="SJ43" s="73"/>
      <c r="SK43" s="73"/>
      <c r="SL43" s="73"/>
      <c r="SM43" s="73"/>
      <c r="SN43" s="73"/>
      <c r="SO43" s="73"/>
      <c r="SP43" s="73"/>
      <c r="SQ43" s="73"/>
      <c r="SR43" s="73"/>
      <c r="SS43" s="73"/>
      <c r="ST43" s="73"/>
      <c r="SU43" s="73"/>
      <c r="SV43" s="73"/>
      <c r="SW43" s="73"/>
      <c r="SX43" s="73"/>
      <c r="SY43" s="73"/>
      <c r="SZ43" s="73"/>
      <c r="TA43" s="73"/>
      <c r="TB43" s="73"/>
      <c r="TC43" s="73"/>
      <c r="TD43" s="73"/>
      <c r="TE43" s="73"/>
      <c r="TG43" s="73"/>
      <c r="TH43" s="73"/>
      <c r="TI43" s="73"/>
      <c r="TJ43" s="73"/>
      <c r="TK43" s="73"/>
      <c r="TL43" s="73"/>
      <c r="TM43" s="73"/>
      <c r="TN43" s="73"/>
      <c r="TO43" s="73"/>
      <c r="TP43" s="73"/>
      <c r="TQ43" s="73"/>
      <c r="TR43" s="73"/>
      <c r="TS43" s="73"/>
      <c r="TV43" s="73"/>
      <c r="TY43" s="73"/>
      <c r="UB43" s="73"/>
      <c r="UE43" s="73"/>
      <c r="UH43" s="73"/>
      <c r="UT43" s="73"/>
      <c r="UW43" s="73"/>
      <c r="UZ43" s="73"/>
      <c r="VC43" s="73"/>
      <c r="VL43" s="73"/>
      <c r="VR43" s="73"/>
      <c r="VU43" s="73"/>
      <c r="VX43" s="73"/>
      <c r="WA43" s="73"/>
      <c r="WG43" s="73"/>
      <c r="WP43" s="73"/>
      <c r="WR43" s="73"/>
      <c r="WS43" s="73"/>
      <c r="WU43" s="73"/>
      <c r="WX43" s="73"/>
      <c r="XA43" s="73"/>
      <c r="XD43" s="73"/>
      <c r="XL43" s="73"/>
      <c r="XN43" s="73"/>
      <c r="XQ43" s="73"/>
      <c r="XT43" s="73"/>
      <c r="YC43" s="73"/>
      <c r="YF43" s="73"/>
      <c r="YK43" s="73"/>
      <c r="ZG43" s="73"/>
      <c r="ZH43" s="73"/>
      <c r="ZI43" s="73"/>
      <c r="ZJ43" s="73"/>
      <c r="ZK43" s="73"/>
      <c r="ZL43" s="73"/>
      <c r="AAD43" s="73"/>
      <c r="AAE43" s="73"/>
      <c r="AAH43" s="73"/>
      <c r="AAK43" s="73"/>
      <c r="AAM43" s="73"/>
      <c r="AAO43" s="73"/>
      <c r="AAR43" s="73"/>
      <c r="AAU43" s="73"/>
      <c r="AAX43" s="73"/>
      <c r="ABA43" s="73"/>
      <c r="ABD43" s="73"/>
      <c r="ABG43" s="73"/>
      <c r="ABJ43" s="73"/>
      <c r="ABM43" s="73"/>
      <c r="ABO43" s="73"/>
      <c r="ACB43" s="73"/>
      <c r="ACC43" s="73"/>
      <c r="ACD43" s="73"/>
      <c r="ACE43" s="73"/>
      <c r="ACF43" s="73"/>
      <c r="ACG43" s="73"/>
      <c r="ACH43" s="73"/>
      <c r="ACI43" s="73"/>
      <c r="ACJ43" s="73"/>
      <c r="ACK43" s="73"/>
      <c r="ACL43" s="73"/>
      <c r="ACM43" s="73"/>
      <c r="ACN43" s="73"/>
      <c r="ACO43" s="73"/>
      <c r="ACP43" s="73"/>
      <c r="ACQ43" s="73"/>
      <c r="ACR43" s="73"/>
      <c r="ACS43" s="73"/>
      <c r="ACT43" s="73"/>
      <c r="ACU43" s="73"/>
      <c r="ACV43" s="73"/>
      <c r="ACW43" s="73"/>
      <c r="ACX43" s="73"/>
      <c r="ACY43" s="73"/>
      <c r="ACZ43" s="73"/>
      <c r="ADA43" s="73"/>
      <c r="ADC43" s="73"/>
      <c r="ADD43" s="73"/>
      <c r="ADE43" s="73"/>
      <c r="ADF43" s="73"/>
      <c r="ADG43" s="73"/>
      <c r="ADH43" s="73"/>
      <c r="ADI43" s="73"/>
      <c r="ADJ43" s="73"/>
      <c r="ADK43" s="73"/>
      <c r="ADL43" s="73"/>
      <c r="ADM43" s="73"/>
      <c r="ADN43" s="73"/>
      <c r="ADO43" s="73"/>
      <c r="ADR43" s="73"/>
      <c r="ADU43" s="73"/>
      <c r="ADX43" s="73"/>
      <c r="AEA43" s="73"/>
      <c r="AED43" s="73"/>
      <c r="AEP43" s="73"/>
      <c r="AES43" s="73"/>
      <c r="AEV43" s="73"/>
      <c r="AEY43" s="73"/>
      <c r="AFH43" s="73"/>
      <c r="AFN43" s="73"/>
      <c r="AFQ43" s="73"/>
      <c r="AFT43" s="73"/>
      <c r="AFW43" s="73"/>
      <c r="AGC43" s="73"/>
      <c r="AGL43" s="73"/>
      <c r="AGN43" s="73"/>
      <c r="AGO43" s="73"/>
      <c r="AGQ43" s="73"/>
      <c r="AGT43" s="73"/>
      <c r="AGW43" s="73"/>
      <c r="AGZ43" s="73"/>
      <c r="AHH43" s="73"/>
      <c r="AHJ43" s="73"/>
      <c r="AHM43" s="73"/>
      <c r="AHP43" s="73"/>
      <c r="AHY43" s="73"/>
      <c r="AIB43" s="73"/>
      <c r="AIG43" s="73"/>
      <c r="AJC43" s="73"/>
      <c r="AJD43" s="73"/>
      <c r="AJE43" s="73"/>
      <c r="AJF43" s="73"/>
      <c r="AJG43" s="73"/>
      <c r="AJH43" s="73"/>
      <c r="AJZ43" s="73"/>
      <c r="AKA43" s="73"/>
      <c r="AKD43" s="73"/>
      <c r="AKG43" s="73"/>
      <c r="AKI43" s="73"/>
      <c r="AKK43" s="73"/>
      <c r="AKN43" s="73"/>
      <c r="AKQ43" s="73"/>
      <c r="AKT43" s="73"/>
      <c r="AKW43" s="73"/>
      <c r="AKZ43" s="73"/>
      <c r="ALC43" s="73"/>
      <c r="ALF43" s="73"/>
      <c r="ALI43" s="73"/>
      <c r="ALK43" s="73"/>
      <c r="ALX43" s="73"/>
      <c r="ALY43" s="73"/>
      <c r="ALZ43" s="73"/>
      <c r="AMA43" s="73"/>
      <c r="AMB43" s="73"/>
      <c r="AMC43" s="73"/>
      <c r="AMD43" s="73"/>
      <c r="AME43" s="73"/>
      <c r="AMF43" s="73"/>
      <c r="AMG43" s="73"/>
      <c r="AMH43" s="73"/>
      <c r="AMI43" s="73"/>
      <c r="AMJ43" s="73"/>
      <c r="AMK43" s="73"/>
      <c r="AML43" s="73"/>
      <c r="AMM43" s="73"/>
      <c r="AMN43" s="73"/>
      <c r="AMO43" s="73"/>
      <c r="AMP43" s="73"/>
      <c r="AMQ43" s="73"/>
      <c r="AMR43" s="73"/>
      <c r="AMS43" s="73"/>
      <c r="AMT43" s="73"/>
      <c r="AMU43" s="73"/>
      <c r="AMV43" s="73"/>
      <c r="AMW43" s="73"/>
      <c r="AMY43" s="73"/>
      <c r="AMZ43" s="73"/>
      <c r="ANA43" s="73"/>
      <c r="ANB43" s="73"/>
      <c r="ANC43" s="73"/>
      <c r="AND43" s="73"/>
      <c r="ANE43" s="73"/>
      <c r="ANF43" s="73"/>
      <c r="ANG43" s="73"/>
      <c r="ANH43" s="73"/>
      <c r="ANI43" s="73"/>
      <c r="ANJ43" s="73"/>
      <c r="ANK43" s="73"/>
      <c r="ANN43" s="73"/>
      <c r="ANQ43" s="73"/>
      <c r="ANT43" s="73"/>
      <c r="ANW43" s="73"/>
      <c r="ANZ43" s="73"/>
      <c r="AOL43" s="73"/>
      <c r="AOO43" s="73"/>
      <c r="AOR43" s="73"/>
      <c r="AOU43" s="73"/>
      <c r="APD43" s="73"/>
      <c r="APJ43" s="73"/>
      <c r="APM43" s="73"/>
      <c r="APP43" s="73"/>
      <c r="APS43" s="73"/>
      <c r="APY43" s="73"/>
      <c r="AQH43" s="73"/>
      <c r="AQJ43" s="73"/>
      <c r="AQK43" s="73"/>
      <c r="AQM43" s="73"/>
      <c r="AQP43" s="73"/>
      <c r="AQS43" s="73"/>
      <c r="AQV43" s="73"/>
      <c r="ARD43" s="73"/>
      <c r="ARF43" s="73"/>
      <c r="ARI43" s="73"/>
      <c r="ARL43" s="73"/>
      <c r="ARU43" s="73"/>
      <c r="ARX43" s="73"/>
      <c r="ASC43" s="73"/>
      <c r="ASY43" s="73"/>
      <c r="ASZ43" s="73"/>
      <c r="ATA43" s="73"/>
      <c r="ATB43" s="73"/>
      <c r="ATC43" s="73"/>
      <c r="ATD43" s="73"/>
      <c r="ATV43" s="73"/>
      <c r="ATW43" s="73"/>
      <c r="ATZ43" s="73"/>
      <c r="AUC43" s="73"/>
      <c r="AUE43" s="73"/>
      <c r="AUG43" s="73"/>
      <c r="AUJ43" s="73"/>
      <c r="AUM43" s="73"/>
      <c r="AUP43" s="73"/>
      <c r="AUS43" s="73"/>
      <c r="AUV43" s="73"/>
      <c r="AUY43" s="73"/>
      <c r="AVB43" s="73"/>
      <c r="AVE43" s="73"/>
      <c r="AVG43" s="73"/>
      <c r="AVT43" s="73"/>
      <c r="AVU43" s="73"/>
      <c r="AVV43" s="73"/>
      <c r="AVW43" s="73"/>
      <c r="AVX43" s="73"/>
      <c r="AVY43" s="73"/>
      <c r="AVZ43" s="73"/>
      <c r="AWA43" s="73"/>
      <c r="AWB43" s="73"/>
      <c r="AWC43" s="73"/>
      <c r="AWD43" s="73"/>
      <c r="AWE43" s="73"/>
      <c r="AWF43" s="73"/>
      <c r="AWG43" s="73"/>
      <c r="AWH43" s="73"/>
      <c r="AWI43" s="73"/>
      <c r="AWJ43" s="73"/>
      <c r="AWK43" s="73"/>
      <c r="AWL43" s="73"/>
      <c r="AWM43" s="73"/>
      <c r="AWN43" s="73"/>
      <c r="AWO43" s="73"/>
      <c r="AWP43" s="73"/>
      <c r="AWQ43" s="73"/>
      <c r="AWR43" s="73"/>
      <c r="AWS43" s="73"/>
      <c r="AWU43" s="73"/>
      <c r="AWV43" s="73"/>
      <c r="AWW43" s="73"/>
      <c r="AWX43" s="73"/>
      <c r="AWY43" s="73"/>
      <c r="AWZ43" s="73"/>
      <c r="AXA43" s="73"/>
      <c r="AXB43" s="73"/>
      <c r="AXC43" s="73"/>
      <c r="AXD43" s="73"/>
      <c r="AXE43" s="73"/>
      <c r="AXF43" s="73"/>
      <c r="AXG43" s="73"/>
      <c r="AXJ43" s="73"/>
      <c r="AXM43" s="73"/>
      <c r="AXP43" s="73"/>
      <c r="AXS43" s="73"/>
      <c r="AXV43" s="73"/>
      <c r="AYH43" s="73"/>
      <c r="AYK43" s="73"/>
      <c r="AYN43" s="73"/>
      <c r="AYQ43" s="73"/>
      <c r="AYZ43" s="73"/>
      <c r="AZF43" s="73"/>
      <c r="AZI43" s="73"/>
      <c r="AZL43" s="73"/>
      <c r="AZO43" s="73"/>
      <c r="AZU43" s="73"/>
      <c r="BAD43" s="73"/>
      <c r="BAF43" s="73"/>
      <c r="BAG43" s="73"/>
      <c r="BAI43" s="73"/>
      <c r="BAL43" s="73"/>
      <c r="BAO43" s="73"/>
      <c r="BAR43" s="73"/>
      <c r="BAZ43" s="73"/>
      <c r="BBB43" s="73"/>
      <c r="BBE43" s="73"/>
      <c r="BBH43" s="73"/>
      <c r="BBQ43" s="73"/>
      <c r="BBT43" s="73"/>
      <c r="BBY43" s="73"/>
      <c r="BCU43" s="73"/>
      <c r="BCV43" s="73"/>
      <c r="BCW43" s="73"/>
      <c r="BCX43" s="73"/>
      <c r="BCY43" s="73"/>
      <c r="BCZ43" s="73"/>
      <c r="BDR43" s="73"/>
      <c r="BDS43" s="73"/>
      <c r="BDV43" s="73"/>
      <c r="BDY43" s="73"/>
      <c r="BEA43" s="73"/>
      <c r="BEC43" s="73"/>
      <c r="BEF43" s="73"/>
      <c r="BEI43" s="73"/>
      <c r="BEL43" s="73"/>
      <c r="BEO43" s="73"/>
      <c r="BER43" s="73"/>
      <c r="BEU43" s="73"/>
      <c r="BEX43" s="73"/>
      <c r="BFA43" s="73"/>
      <c r="BFC43" s="73"/>
      <c r="BFP43" s="73"/>
      <c r="BFQ43" s="73"/>
      <c r="BFR43" s="73"/>
      <c r="BFS43" s="73"/>
      <c r="BFT43" s="73"/>
      <c r="BFU43" s="73"/>
      <c r="BFV43" s="73"/>
      <c r="BFW43" s="73"/>
      <c r="BFX43" s="73"/>
      <c r="BFY43" s="73"/>
      <c r="BFZ43" s="73"/>
      <c r="BGA43" s="73"/>
      <c r="BGB43" s="73"/>
      <c r="BGC43" s="73"/>
      <c r="BGD43" s="73"/>
      <c r="BGE43" s="73"/>
      <c r="BGF43" s="73"/>
      <c r="BGG43" s="73"/>
      <c r="BGH43" s="73"/>
      <c r="BGI43" s="73"/>
      <c r="BGJ43" s="73"/>
      <c r="BGK43" s="73"/>
      <c r="BGL43" s="73"/>
      <c r="BGM43" s="73"/>
      <c r="BGN43" s="73"/>
      <c r="BGO43" s="73"/>
      <c r="BGQ43" s="73"/>
      <c r="BGR43" s="73"/>
      <c r="BGS43" s="73"/>
      <c r="BGT43" s="73"/>
      <c r="BGU43" s="73"/>
      <c r="BGV43" s="73"/>
      <c r="BGW43" s="73"/>
      <c r="BGX43" s="73"/>
      <c r="BGY43" s="73"/>
      <c r="BGZ43" s="73"/>
      <c r="BHA43" s="73"/>
      <c r="BHB43" s="73"/>
      <c r="BHC43" s="73"/>
      <c r="BHF43" s="73"/>
      <c r="BHI43" s="73"/>
      <c r="BHL43" s="73"/>
      <c r="BHO43" s="73"/>
      <c r="BHR43" s="73"/>
      <c r="BID43" s="73"/>
      <c r="BIG43" s="73"/>
      <c r="BIJ43" s="73"/>
      <c r="BIM43" s="73"/>
      <c r="BIV43" s="73"/>
      <c r="BJB43" s="73"/>
      <c r="BJE43" s="73"/>
      <c r="BJH43" s="73"/>
      <c r="BJK43" s="73"/>
      <c r="BJQ43" s="73"/>
      <c r="BJZ43" s="73"/>
      <c r="BKB43" s="73"/>
      <c r="BKC43" s="73"/>
      <c r="BKE43" s="73"/>
      <c r="BKH43" s="73"/>
      <c r="BKK43" s="73"/>
      <c r="BKN43" s="73"/>
      <c r="BKV43" s="73"/>
      <c r="BKX43" s="73"/>
      <c r="BLA43" s="73"/>
      <c r="BLD43" s="73"/>
      <c r="BLM43" s="73"/>
      <c r="BLP43" s="73"/>
      <c r="BLU43" s="73"/>
      <c r="BMQ43" s="73"/>
      <c r="BMR43" s="73"/>
      <c r="BMS43" s="73"/>
      <c r="BMT43" s="73"/>
      <c r="BMU43" s="73"/>
      <c r="BMV43" s="73"/>
      <c r="BNN43" s="73"/>
      <c r="BNO43" s="73"/>
      <c r="BNR43" s="73"/>
      <c r="BNU43" s="73"/>
      <c r="BNW43" s="73"/>
      <c r="BNY43" s="73"/>
      <c r="BOB43" s="73"/>
      <c r="BOE43" s="73"/>
      <c r="BOH43" s="73"/>
      <c r="BOK43" s="73"/>
      <c r="BON43" s="73"/>
      <c r="BOQ43" s="73"/>
      <c r="BOT43" s="73"/>
      <c r="BOW43" s="73"/>
      <c r="BOY43" s="73"/>
      <c r="BPL43" s="73"/>
      <c r="BPM43" s="73"/>
      <c r="BPN43" s="73"/>
      <c r="BPO43" s="73"/>
      <c r="BPP43" s="73"/>
      <c r="BPQ43" s="73"/>
      <c r="BPR43" s="73"/>
      <c r="BPS43" s="73"/>
      <c r="BPT43" s="73"/>
      <c r="BPU43" s="73"/>
      <c r="BPV43" s="73"/>
      <c r="BPW43" s="73"/>
      <c r="BPX43" s="73"/>
      <c r="BPY43" s="73"/>
      <c r="BPZ43" s="73"/>
      <c r="BQA43" s="73"/>
      <c r="BQB43" s="73"/>
      <c r="BQC43" s="73"/>
      <c r="BQD43" s="73"/>
      <c r="BQE43" s="73"/>
      <c r="BQF43" s="73"/>
      <c r="BQG43" s="73"/>
      <c r="BQH43" s="73"/>
      <c r="BQI43" s="73"/>
      <c r="BQJ43" s="73"/>
      <c r="BQK43" s="73"/>
      <c r="BQM43" s="73"/>
      <c r="BQN43" s="73"/>
      <c r="BQO43" s="73"/>
      <c r="BQP43" s="73"/>
      <c r="BQQ43" s="73"/>
      <c r="BQR43" s="73"/>
      <c r="BQS43" s="73"/>
      <c r="BQT43" s="73"/>
      <c r="BQU43" s="73"/>
      <c r="BQV43" s="73"/>
      <c r="BQW43" s="73"/>
      <c r="BQX43" s="73"/>
      <c r="BQY43" s="73"/>
      <c r="BRB43" s="73"/>
      <c r="BRE43" s="73"/>
      <c r="BRH43" s="73"/>
      <c r="BRK43" s="73"/>
      <c r="BRN43" s="73"/>
      <c r="BRZ43" s="73"/>
      <c r="BSC43" s="73"/>
      <c r="BSF43" s="73"/>
      <c r="BSI43" s="73"/>
      <c r="BSR43" s="73"/>
      <c r="BSX43" s="73"/>
      <c r="BTA43" s="73"/>
      <c r="BTD43" s="73"/>
      <c r="BTG43" s="73"/>
      <c r="BTM43" s="73"/>
      <c r="BTV43" s="73"/>
      <c r="BTX43" s="73"/>
      <c r="BTY43" s="73"/>
      <c r="BUA43" s="73"/>
      <c r="BUD43" s="73"/>
      <c r="BUG43" s="73"/>
      <c r="BUJ43" s="73"/>
      <c r="BUR43" s="73"/>
      <c r="BUT43" s="73"/>
      <c r="BUW43" s="73"/>
      <c r="BUZ43" s="73"/>
      <c r="BVI43" s="73"/>
      <c r="BVL43" s="73"/>
      <c r="BVQ43" s="73"/>
      <c r="BWM43" s="73"/>
      <c r="BWN43" s="73"/>
      <c r="BWO43" s="73"/>
      <c r="BWP43" s="73"/>
      <c r="BWQ43" s="73"/>
      <c r="BWR43" s="73"/>
      <c r="BXJ43" s="73"/>
      <c r="BXK43" s="73"/>
      <c r="BXN43" s="73"/>
      <c r="BXQ43" s="73"/>
      <c r="BXS43" s="73"/>
      <c r="BXU43" s="73"/>
      <c r="BXX43" s="73"/>
      <c r="BYA43" s="73"/>
      <c r="BYD43" s="73"/>
      <c r="BYG43" s="73"/>
      <c r="BYJ43" s="73"/>
      <c r="BYM43" s="73"/>
      <c r="BYP43" s="73"/>
      <c r="BYS43" s="73"/>
      <c r="BYU43" s="73"/>
      <c r="BZH43" s="73"/>
      <c r="BZI43" s="73"/>
      <c r="BZJ43" s="73"/>
      <c r="BZK43" s="73"/>
      <c r="BZL43" s="73"/>
      <c r="BZM43" s="73"/>
      <c r="BZN43" s="73"/>
      <c r="BZO43" s="73"/>
      <c r="BZP43" s="73"/>
      <c r="BZQ43" s="73"/>
      <c r="BZR43" s="73"/>
      <c r="BZS43" s="73"/>
      <c r="BZT43" s="73"/>
      <c r="BZU43" s="73"/>
      <c r="BZV43" s="73"/>
      <c r="BZW43" s="73"/>
      <c r="BZX43" s="73"/>
      <c r="BZY43" s="73"/>
      <c r="BZZ43" s="73"/>
      <c r="CAA43" s="73"/>
      <c r="CAB43" s="73"/>
      <c r="CAC43" s="73"/>
      <c r="CAD43" s="73"/>
      <c r="CAE43" s="73"/>
      <c r="CAF43" s="73"/>
      <c r="CAG43" s="73"/>
      <c r="CAI43" s="73"/>
      <c r="CAJ43" s="73"/>
      <c r="CAK43" s="73"/>
      <c r="CAL43" s="73"/>
      <c r="CAM43" s="73"/>
      <c r="CAN43" s="73"/>
      <c r="CAO43" s="73"/>
      <c r="CAP43" s="73"/>
      <c r="CAQ43" s="73"/>
      <c r="CAR43" s="73"/>
      <c r="CAS43" s="73"/>
      <c r="CAT43" s="73"/>
      <c r="CAU43" s="73"/>
      <c r="CAX43" s="73"/>
      <c r="CBA43" s="73"/>
      <c r="CBD43" s="73"/>
      <c r="CBG43" s="73"/>
      <c r="CBJ43" s="73"/>
      <c r="CBV43" s="73"/>
      <c r="CBY43" s="73"/>
      <c r="CCB43" s="73"/>
      <c r="CCE43" s="73"/>
      <c r="CCN43" s="73"/>
      <c r="CCT43" s="73"/>
      <c r="CCW43" s="73"/>
      <c r="CCZ43" s="73"/>
      <c r="CDC43" s="73"/>
      <c r="CDI43" s="73"/>
      <c r="CDR43" s="73"/>
      <c r="CDT43" s="73"/>
      <c r="CDU43" s="73"/>
      <c r="CDW43" s="73"/>
      <c r="CDZ43" s="73"/>
      <c r="CEC43" s="73"/>
      <c r="CEF43" s="73"/>
      <c r="CEN43" s="73"/>
      <c r="CEP43" s="73"/>
      <c r="CES43" s="73"/>
      <c r="CEV43" s="73"/>
      <c r="CFE43" s="73"/>
      <c r="CFH43" s="73"/>
      <c r="CFM43" s="73"/>
      <c r="CGI43" s="73"/>
      <c r="CGJ43" s="73"/>
      <c r="CGK43" s="73"/>
      <c r="CGL43" s="73"/>
      <c r="CGM43" s="73"/>
      <c r="CGN43" s="73"/>
      <c r="CHF43" s="73"/>
      <c r="CHG43" s="73"/>
      <c r="CHJ43" s="73"/>
      <c r="CHM43" s="73"/>
      <c r="CHO43" s="73"/>
      <c r="CHQ43" s="73"/>
      <c r="CHT43" s="73"/>
      <c r="CHW43" s="73"/>
      <c r="CHZ43" s="73"/>
      <c r="CIC43" s="73"/>
      <c r="CIF43" s="73"/>
      <c r="CII43" s="73"/>
      <c r="CIL43" s="73"/>
      <c r="CIO43" s="73"/>
      <c r="CIQ43" s="73"/>
      <c r="CJD43" s="73"/>
      <c r="CJE43" s="73"/>
      <c r="CJF43" s="73"/>
      <c r="CJG43" s="73"/>
      <c r="CJH43" s="73"/>
      <c r="CJI43" s="73"/>
      <c r="CJJ43" s="73"/>
      <c r="CJK43" s="73"/>
      <c r="CJL43" s="73"/>
      <c r="CJM43" s="73"/>
      <c r="CJN43" s="73"/>
      <c r="CJO43" s="73"/>
      <c r="CJP43" s="73"/>
      <c r="CJQ43" s="73"/>
      <c r="CJR43" s="73"/>
      <c r="CJS43" s="73"/>
      <c r="CJT43" s="73"/>
      <c r="CJU43" s="73"/>
      <c r="CJV43" s="73"/>
      <c r="CJW43" s="73"/>
      <c r="CJX43" s="73"/>
      <c r="CJY43" s="73"/>
      <c r="CJZ43" s="73"/>
      <c r="CKA43" s="73"/>
      <c r="CKB43" s="73"/>
      <c r="CKC43" s="73"/>
      <c r="CKE43" s="73"/>
      <c r="CKF43" s="73"/>
      <c r="CKG43" s="73"/>
      <c r="CKH43" s="73"/>
      <c r="CKI43" s="73"/>
      <c r="CKJ43" s="73"/>
      <c r="CKK43" s="73"/>
      <c r="CKL43" s="73"/>
      <c r="CKM43" s="73"/>
      <c r="CKN43" s="73"/>
      <c r="CKO43" s="73"/>
      <c r="CKP43" s="73"/>
      <c r="CKQ43" s="73"/>
      <c r="CKT43" s="73"/>
      <c r="CKW43" s="73"/>
      <c r="CKZ43" s="73"/>
      <c r="CLC43" s="73"/>
      <c r="CLF43" s="73"/>
      <c r="CLR43" s="73"/>
      <c r="CLU43" s="73"/>
      <c r="CLX43" s="73"/>
      <c r="CMA43" s="73"/>
      <c r="CMJ43" s="73"/>
      <c r="CMP43" s="73"/>
      <c r="CMS43" s="73"/>
      <c r="CMV43" s="73"/>
      <c r="CMY43" s="73"/>
      <c r="CNE43" s="73"/>
      <c r="CNN43" s="73"/>
      <c r="CNP43" s="73"/>
      <c r="CNQ43" s="73"/>
      <c r="CNS43" s="73"/>
      <c r="CNV43" s="73"/>
      <c r="CNY43" s="73"/>
      <c r="COB43" s="73"/>
      <c r="COJ43" s="73"/>
      <c r="COL43" s="73"/>
      <c r="COO43" s="73"/>
      <c r="COR43" s="73"/>
      <c r="CPA43" s="73"/>
      <c r="CPD43" s="73"/>
      <c r="CPI43" s="73"/>
      <c r="CQE43" s="73"/>
      <c r="CQF43" s="73"/>
      <c r="CQG43" s="73"/>
      <c r="CQH43" s="73"/>
      <c r="CQI43" s="73"/>
      <c r="CQJ43" s="73"/>
      <c r="CRB43" s="73"/>
      <c r="CRC43" s="73"/>
      <c r="CRF43" s="73"/>
      <c r="CRI43" s="73"/>
      <c r="CRK43" s="73"/>
      <c r="CRM43" s="73"/>
      <c r="CRP43" s="73"/>
      <c r="CRS43" s="73"/>
      <c r="CRV43" s="73"/>
      <c r="CRY43" s="73"/>
      <c r="CSB43" s="73"/>
      <c r="CSE43" s="73"/>
      <c r="CSH43" s="73"/>
      <c r="CSK43" s="73"/>
      <c r="CSM43" s="73"/>
      <c r="CSZ43" s="73"/>
      <c r="CTA43" s="73"/>
      <c r="CTB43" s="73"/>
      <c r="CTC43" s="73"/>
      <c r="CTD43" s="73"/>
      <c r="CTE43" s="73"/>
      <c r="CTF43" s="73"/>
      <c r="CTG43" s="73"/>
      <c r="CTH43" s="73"/>
      <c r="CTI43" s="73"/>
      <c r="CTJ43" s="73"/>
      <c r="CTK43" s="73"/>
      <c r="CTL43" s="73"/>
      <c r="CTM43" s="73"/>
      <c r="CTN43" s="73"/>
      <c r="CTO43" s="73"/>
      <c r="CTP43" s="73"/>
      <c r="CTQ43" s="73"/>
      <c r="CTR43" s="73"/>
      <c r="CTS43" s="73"/>
      <c r="CTT43" s="73"/>
      <c r="CTU43" s="73"/>
      <c r="CTV43" s="73"/>
      <c r="CTW43" s="73"/>
      <c r="CTX43" s="73"/>
      <c r="CTY43" s="73"/>
      <c r="CUA43" s="73"/>
      <c r="CUB43" s="73"/>
      <c r="CUC43" s="73"/>
      <c r="CUD43" s="73"/>
      <c r="CUE43" s="73"/>
      <c r="CUF43" s="73"/>
      <c r="CUG43" s="73"/>
      <c r="CUH43" s="73"/>
      <c r="CUI43" s="73"/>
      <c r="CUJ43" s="73"/>
      <c r="CUK43" s="73"/>
      <c r="CUL43" s="73"/>
      <c r="CUM43" s="73"/>
      <c r="CUP43" s="73"/>
      <c r="CUS43" s="73"/>
      <c r="CUV43" s="73"/>
      <c r="CUY43" s="73"/>
      <c r="CVB43" s="73"/>
      <c r="CVN43" s="73"/>
      <c r="CVQ43" s="73"/>
      <c r="CVT43" s="73"/>
      <c r="CVW43" s="73"/>
      <c r="CWF43" s="73"/>
      <c r="CWL43" s="73"/>
      <c r="CWO43" s="73"/>
      <c r="CWR43" s="73"/>
      <c r="CWU43" s="73"/>
      <c r="CXA43" s="73"/>
      <c r="CXJ43" s="73"/>
      <c r="CXL43" s="73"/>
      <c r="CXM43" s="73"/>
      <c r="CXO43" s="73"/>
      <c r="CXR43" s="73"/>
      <c r="CXU43" s="73"/>
      <c r="CXX43" s="73"/>
      <c r="CYF43" s="73"/>
      <c r="CYH43" s="73"/>
      <c r="CYK43" s="73"/>
      <c r="CYN43" s="73"/>
      <c r="CYW43" s="73"/>
      <c r="CYZ43" s="73"/>
      <c r="CZE43" s="73"/>
      <c r="DAA43" s="73"/>
      <c r="DAB43" s="73"/>
      <c r="DAC43" s="73"/>
      <c r="DAD43" s="73"/>
      <c r="DAE43" s="73"/>
      <c r="DAF43" s="73"/>
      <c r="DAX43" s="73"/>
      <c r="DAY43" s="73"/>
      <c r="DBB43" s="73"/>
      <c r="DBE43" s="73"/>
      <c r="DBG43" s="73"/>
      <c r="DBI43" s="73"/>
      <c r="DBL43" s="73"/>
      <c r="DBO43" s="73"/>
      <c r="DBR43" s="73"/>
      <c r="DBU43" s="73"/>
      <c r="DBX43" s="73"/>
      <c r="DCA43" s="73"/>
      <c r="DCD43" s="73"/>
      <c r="DCG43" s="73"/>
      <c r="DCI43" s="73"/>
      <c r="DCV43" s="73"/>
      <c r="DCW43" s="73"/>
      <c r="DCX43" s="73"/>
      <c r="DCY43" s="73"/>
      <c r="DCZ43" s="73"/>
      <c r="DDA43" s="73"/>
      <c r="DDB43" s="73"/>
      <c r="DDC43" s="73"/>
      <c r="DDD43" s="73"/>
      <c r="DDE43" s="73"/>
      <c r="DDF43" s="73"/>
      <c r="DDG43" s="73"/>
      <c r="DDH43" s="73"/>
      <c r="DDI43" s="73"/>
      <c r="DDJ43" s="73"/>
      <c r="DDK43" s="73"/>
      <c r="DDL43" s="73"/>
      <c r="DDM43" s="73"/>
      <c r="DDN43" s="73"/>
      <c r="DDO43" s="73"/>
      <c r="DDP43" s="73"/>
      <c r="DDQ43" s="73"/>
      <c r="DDR43" s="73"/>
      <c r="DDS43" s="73"/>
      <c r="DDT43" s="73"/>
      <c r="DDU43" s="73"/>
      <c r="DDW43" s="73"/>
      <c r="DDX43" s="73"/>
      <c r="DDY43" s="73"/>
      <c r="DDZ43" s="73"/>
      <c r="DEA43" s="73"/>
      <c r="DEB43" s="73"/>
      <c r="DEC43" s="73"/>
      <c r="DED43" s="73"/>
      <c r="DEE43" s="73"/>
      <c r="DEF43" s="73"/>
      <c r="DEG43" s="73"/>
      <c r="DEH43" s="73"/>
      <c r="DEI43" s="73"/>
      <c r="DEL43" s="73"/>
      <c r="DEO43" s="73"/>
      <c r="DER43" s="73"/>
      <c r="DEU43" s="73"/>
      <c r="DEX43" s="73"/>
      <c r="DFJ43" s="73"/>
      <c r="DFM43" s="73"/>
      <c r="DFP43" s="73"/>
      <c r="DFS43" s="73"/>
      <c r="DGB43" s="73"/>
      <c r="DGH43" s="73"/>
      <c r="DGK43" s="73"/>
      <c r="DGN43" s="73"/>
      <c r="DGQ43" s="73"/>
      <c r="DGW43" s="73"/>
      <c r="DHF43" s="73"/>
      <c r="DHH43" s="73"/>
      <c r="DHI43" s="73"/>
      <c r="DHK43" s="73"/>
      <c r="DHN43" s="73"/>
      <c r="DHQ43" s="73"/>
      <c r="DHT43" s="73"/>
      <c r="DIB43" s="73"/>
      <c r="DID43" s="73"/>
      <c r="DIG43" s="73"/>
      <c r="DIJ43" s="73"/>
      <c r="DIS43" s="73"/>
      <c r="DIV43" s="73"/>
      <c r="DJA43" s="73"/>
      <c r="DJW43" s="73"/>
      <c r="DJX43" s="73"/>
      <c r="DJY43" s="73"/>
      <c r="DJZ43" s="73"/>
      <c r="DKA43" s="73"/>
      <c r="DKB43" s="73"/>
      <c r="DKT43" s="73"/>
      <c r="DKU43" s="73"/>
      <c r="DKX43" s="73"/>
      <c r="DLA43" s="73"/>
      <c r="DLC43" s="73"/>
      <c r="DLE43" s="73"/>
      <c r="DLH43" s="73"/>
      <c r="DLK43" s="73"/>
      <c r="DLN43" s="73"/>
      <c r="DLQ43" s="73"/>
      <c r="DLT43" s="73"/>
      <c r="DLW43" s="73"/>
      <c r="DLZ43" s="73"/>
      <c r="DMC43" s="73"/>
      <c r="DME43" s="73"/>
      <c r="DMR43" s="73"/>
      <c r="DMS43" s="73"/>
      <c r="DMT43" s="73"/>
      <c r="DMU43" s="73"/>
      <c r="DMV43" s="73"/>
      <c r="DMW43" s="73"/>
      <c r="DMX43" s="73"/>
      <c r="DMY43" s="73"/>
      <c r="DMZ43" s="73"/>
      <c r="DNA43" s="73"/>
      <c r="DNB43" s="73"/>
      <c r="DNC43" s="73"/>
      <c r="DND43" s="73"/>
      <c r="DNE43" s="73"/>
      <c r="DNF43" s="73"/>
      <c r="DNG43" s="73"/>
      <c r="DNH43" s="73"/>
      <c r="DNI43" s="73"/>
      <c r="DNJ43" s="73"/>
      <c r="DNK43" s="73"/>
      <c r="DNL43" s="73"/>
      <c r="DNM43" s="73"/>
      <c r="DNN43" s="73"/>
      <c r="DNO43" s="73"/>
      <c r="DNP43" s="73"/>
      <c r="DNQ43" s="73"/>
      <c r="DNS43" s="73"/>
      <c r="DNT43" s="73"/>
      <c r="DNU43" s="73"/>
      <c r="DNV43" s="73"/>
      <c r="DNW43" s="73"/>
      <c r="DNX43" s="73"/>
      <c r="DNY43" s="73"/>
      <c r="DNZ43" s="73"/>
      <c r="DOA43" s="73"/>
      <c r="DOB43" s="73"/>
      <c r="DOC43" s="73"/>
      <c r="DOD43" s="73"/>
      <c r="DOE43" s="73"/>
      <c r="DOH43" s="73"/>
      <c r="DOK43" s="73"/>
      <c r="DON43" s="73"/>
      <c r="DOQ43" s="73"/>
      <c r="DOT43" s="73"/>
      <c r="DPF43" s="73"/>
      <c r="DPI43" s="73"/>
      <c r="DPL43" s="73"/>
      <c r="DPO43" s="73"/>
      <c r="DPX43" s="73"/>
      <c r="DQD43" s="73"/>
      <c r="DQG43" s="73"/>
      <c r="DQJ43" s="73"/>
      <c r="DQM43" s="73"/>
      <c r="DQS43" s="73"/>
      <c r="DRB43" s="73"/>
      <c r="DRD43" s="73"/>
      <c r="DRE43" s="73"/>
      <c r="DRG43" s="73"/>
      <c r="DRJ43" s="73"/>
      <c r="DRM43" s="73"/>
      <c r="DRP43" s="73"/>
      <c r="DRX43" s="73"/>
      <c r="DRZ43" s="73"/>
      <c r="DSC43" s="73"/>
      <c r="DSF43" s="73"/>
      <c r="DSO43" s="73"/>
      <c r="DSR43" s="73"/>
      <c r="DSW43" s="73"/>
      <c r="DTS43" s="73"/>
      <c r="DTT43" s="73"/>
      <c r="DTU43" s="73"/>
      <c r="DTV43" s="73"/>
      <c r="DTW43" s="73"/>
      <c r="DTX43" s="73"/>
      <c r="DUP43" s="73"/>
      <c r="DUQ43" s="73"/>
      <c r="DUT43" s="73"/>
      <c r="DUW43" s="73"/>
      <c r="DUY43" s="73"/>
      <c r="DVA43" s="73"/>
      <c r="DVD43" s="73"/>
      <c r="DVG43" s="73"/>
      <c r="DVJ43" s="73"/>
      <c r="DVM43" s="73"/>
      <c r="DVP43" s="73"/>
      <c r="DVS43" s="73"/>
      <c r="DVV43" s="73"/>
      <c r="DVY43" s="73"/>
      <c r="DWA43" s="73"/>
      <c r="DWN43" s="73"/>
      <c r="DWO43" s="73"/>
      <c r="DWP43" s="73"/>
      <c r="DWQ43" s="73"/>
      <c r="DWR43" s="73"/>
      <c r="DWS43" s="73"/>
      <c r="DWT43" s="73"/>
      <c r="DWU43" s="73"/>
      <c r="DWV43" s="73"/>
      <c r="DWW43" s="73"/>
      <c r="DWX43" s="73"/>
      <c r="DWY43" s="73"/>
      <c r="DWZ43" s="73"/>
      <c r="DXA43" s="73"/>
      <c r="DXB43" s="73"/>
      <c r="DXC43" s="73"/>
      <c r="DXD43" s="73"/>
      <c r="DXE43" s="73"/>
      <c r="DXF43" s="73"/>
      <c r="DXG43" s="73"/>
      <c r="DXH43" s="73"/>
      <c r="DXI43" s="73"/>
      <c r="DXJ43" s="73"/>
      <c r="DXK43" s="73"/>
      <c r="DXL43" s="73"/>
      <c r="DXM43" s="73"/>
      <c r="DXO43" s="73"/>
      <c r="DXP43" s="73"/>
      <c r="DXQ43" s="73"/>
      <c r="DXR43" s="73"/>
      <c r="DXS43" s="73"/>
      <c r="DXT43" s="73"/>
      <c r="DXU43" s="73"/>
      <c r="DXV43" s="73"/>
      <c r="DXW43" s="73"/>
      <c r="DXX43" s="73"/>
      <c r="DXY43" s="73"/>
      <c r="DXZ43" s="73"/>
      <c r="DYA43" s="73"/>
      <c r="DYD43" s="73"/>
      <c r="DYG43" s="73"/>
      <c r="DYJ43" s="73"/>
      <c r="DYM43" s="73"/>
      <c r="DYP43" s="73"/>
      <c r="DZB43" s="73"/>
      <c r="DZE43" s="73"/>
      <c r="DZH43" s="73"/>
      <c r="DZK43" s="73"/>
      <c r="DZT43" s="73"/>
      <c r="DZZ43" s="73"/>
      <c r="EAC43" s="73"/>
      <c r="EAF43" s="73"/>
      <c r="EAI43" s="73"/>
      <c r="EAO43" s="73"/>
      <c r="EAX43" s="73"/>
      <c r="EAZ43" s="73"/>
      <c r="EBA43" s="73"/>
      <c r="EBC43" s="73"/>
      <c r="EBF43" s="73"/>
      <c r="EBI43" s="73"/>
      <c r="EBL43" s="73"/>
      <c r="EBT43" s="73"/>
      <c r="EBV43" s="73"/>
      <c r="EBY43" s="73"/>
      <c r="ECB43" s="73"/>
      <c r="ECK43" s="73"/>
      <c r="ECN43" s="73"/>
      <c r="ECS43" s="73"/>
      <c r="EDO43" s="73"/>
      <c r="EDP43" s="73"/>
      <c r="EDQ43" s="73"/>
      <c r="EDR43" s="73"/>
      <c r="EDS43" s="73"/>
      <c r="EDT43" s="73"/>
      <c r="EEL43" s="73"/>
      <c r="EEM43" s="73"/>
      <c r="EEP43" s="73"/>
      <c r="EES43" s="73"/>
      <c r="EEU43" s="73"/>
      <c r="EEW43" s="73"/>
      <c r="EEZ43" s="73"/>
      <c r="EFC43" s="73"/>
      <c r="EFF43" s="73"/>
      <c r="EFI43" s="73"/>
      <c r="EFL43" s="73"/>
      <c r="EFO43" s="73"/>
      <c r="EFR43" s="73"/>
      <c r="EFU43" s="73"/>
      <c r="EFW43" s="73"/>
      <c r="EGJ43" s="73"/>
      <c r="EGK43" s="73"/>
      <c r="EGL43" s="73"/>
      <c r="EGM43" s="73"/>
      <c r="EGN43" s="73"/>
      <c r="EGO43" s="73"/>
      <c r="EGP43" s="73"/>
      <c r="EGQ43" s="73"/>
      <c r="EGR43" s="73"/>
      <c r="EGS43" s="73"/>
      <c r="EGT43" s="73"/>
      <c r="EGU43" s="73"/>
      <c r="EGV43" s="73"/>
      <c r="EGW43" s="73"/>
      <c r="EGX43" s="73"/>
      <c r="EGY43" s="73"/>
      <c r="EGZ43" s="73"/>
      <c r="EHA43" s="73"/>
      <c r="EHB43" s="73"/>
      <c r="EHC43" s="73"/>
      <c r="EHD43" s="73"/>
      <c r="EHE43" s="73"/>
      <c r="EHF43" s="73"/>
      <c r="EHG43" s="73"/>
      <c r="EHH43" s="73"/>
      <c r="EHI43" s="73"/>
      <c r="EHK43" s="73"/>
      <c r="EHL43" s="73"/>
      <c r="EHM43" s="73"/>
      <c r="EHN43" s="73"/>
      <c r="EHO43" s="73"/>
      <c r="EHP43" s="73"/>
      <c r="EHQ43" s="73"/>
      <c r="EHR43" s="73"/>
      <c r="EHS43" s="73"/>
      <c r="EHT43" s="73"/>
      <c r="EHU43" s="73"/>
      <c r="EHV43" s="73"/>
      <c r="EHW43" s="73"/>
      <c r="EHZ43" s="73"/>
      <c r="EIC43" s="73"/>
      <c r="EIF43" s="73"/>
      <c r="EII43" s="73"/>
      <c r="EIL43" s="73"/>
      <c r="EIX43" s="73"/>
      <c r="EJA43" s="73"/>
      <c r="EJD43" s="73"/>
      <c r="EJG43" s="73"/>
      <c r="EJP43" s="73"/>
      <c r="EJV43" s="73"/>
      <c r="EJY43" s="73"/>
      <c r="EKB43" s="73"/>
      <c r="EKE43" s="73"/>
      <c r="EKK43" s="73"/>
      <c r="EKT43" s="73"/>
      <c r="EKV43" s="73"/>
      <c r="EKW43" s="73"/>
      <c r="EKY43" s="73"/>
      <c r="ELB43" s="73"/>
      <c r="ELE43" s="73"/>
      <c r="ELH43" s="73"/>
      <c r="ELP43" s="73"/>
      <c r="ELR43" s="73"/>
      <c r="ELU43" s="73"/>
      <c r="ELX43" s="73"/>
      <c r="EMG43" s="73"/>
      <c r="EMJ43" s="73"/>
      <c r="EMO43" s="73"/>
      <c r="ENK43" s="73"/>
      <c r="ENL43" s="73"/>
      <c r="ENM43" s="73"/>
      <c r="ENN43" s="73"/>
      <c r="ENO43" s="73"/>
      <c r="ENP43" s="73"/>
      <c r="EOH43" s="73"/>
      <c r="EOI43" s="73"/>
      <c r="EOL43" s="73"/>
      <c r="EOO43" s="73"/>
      <c r="EOQ43" s="73"/>
      <c r="EOS43" s="73"/>
      <c r="EOV43" s="73"/>
      <c r="EOY43" s="73"/>
      <c r="EPB43" s="73"/>
      <c r="EPE43" s="73"/>
      <c r="EPH43" s="73"/>
      <c r="EPK43" s="73"/>
      <c r="EPN43" s="73"/>
      <c r="EPQ43" s="73"/>
      <c r="EPS43" s="73"/>
      <c r="EQF43" s="73"/>
      <c r="EQG43" s="73"/>
      <c r="EQH43" s="73"/>
      <c r="EQI43" s="73"/>
      <c r="EQJ43" s="73"/>
      <c r="EQK43" s="73"/>
      <c r="EQL43" s="73"/>
      <c r="EQM43" s="73"/>
      <c r="EQN43" s="73"/>
      <c r="EQO43" s="73"/>
      <c r="EQP43" s="73"/>
      <c r="EQQ43" s="73"/>
      <c r="EQR43" s="73"/>
      <c r="EQS43" s="73"/>
      <c r="EQT43" s="73"/>
      <c r="EQU43" s="73"/>
      <c r="EQV43" s="73"/>
      <c r="EQW43" s="73"/>
      <c r="EQX43" s="73"/>
      <c r="EQY43" s="73"/>
      <c r="EQZ43" s="73"/>
      <c r="ERA43" s="73"/>
      <c r="ERB43" s="73"/>
      <c r="ERC43" s="73"/>
      <c r="ERD43" s="73"/>
      <c r="ERE43" s="73"/>
      <c r="ERG43" s="73"/>
      <c r="ERH43" s="73"/>
      <c r="ERI43" s="73"/>
      <c r="ERJ43" s="73"/>
      <c r="ERK43" s="73"/>
      <c r="ERL43" s="73"/>
      <c r="ERM43" s="73"/>
      <c r="ERN43" s="73"/>
      <c r="ERO43" s="73"/>
      <c r="ERP43" s="73"/>
      <c r="ERQ43" s="73"/>
      <c r="ERR43" s="73"/>
      <c r="ERS43" s="73"/>
      <c r="ERV43" s="73"/>
      <c r="ERY43" s="73"/>
      <c r="ESB43" s="73"/>
      <c r="ESE43" s="73"/>
      <c r="ESH43" s="73"/>
      <c r="EST43" s="73"/>
      <c r="ESW43" s="73"/>
      <c r="ESZ43" s="73"/>
      <c r="ETC43" s="73"/>
      <c r="ETL43" s="73"/>
      <c r="ETR43" s="73"/>
      <c r="ETU43" s="73"/>
      <c r="ETX43" s="73"/>
      <c r="EUA43" s="73"/>
      <c r="EUG43" s="73"/>
      <c r="EUP43" s="73"/>
      <c r="EUR43" s="73"/>
      <c r="EUS43" s="73"/>
      <c r="EUU43" s="73"/>
      <c r="EUX43" s="73"/>
      <c r="EVA43" s="73"/>
      <c r="EVD43" s="73"/>
      <c r="EVL43" s="73"/>
      <c r="EVN43" s="73"/>
      <c r="EVQ43" s="73"/>
      <c r="EVT43" s="73"/>
      <c r="EWC43" s="73"/>
      <c r="EWF43" s="73"/>
      <c r="EWK43" s="73"/>
      <c r="EXG43" s="73"/>
      <c r="EXH43" s="73"/>
      <c r="EXI43" s="73"/>
      <c r="EXJ43" s="73"/>
      <c r="EXK43" s="73"/>
      <c r="EXL43" s="73"/>
      <c r="EYD43" s="73"/>
      <c r="EYE43" s="73"/>
      <c r="EYH43" s="73"/>
      <c r="EYK43" s="73"/>
      <c r="EYM43" s="73"/>
      <c r="EYO43" s="73"/>
      <c r="EYR43" s="73"/>
      <c r="EYU43" s="73"/>
      <c r="EYX43" s="73"/>
      <c r="EZA43" s="73"/>
      <c r="EZD43" s="73"/>
      <c r="EZG43" s="73"/>
      <c r="EZJ43" s="73"/>
      <c r="EZM43" s="73"/>
      <c r="EZO43" s="73"/>
      <c r="FAB43" s="73"/>
      <c r="FAC43" s="73"/>
      <c r="FAD43" s="73"/>
      <c r="FAE43" s="73"/>
      <c r="FAF43" s="73"/>
      <c r="FAG43" s="73"/>
      <c r="FAH43" s="73"/>
      <c r="FAI43" s="73"/>
      <c r="FAJ43" s="73"/>
      <c r="FAK43" s="73"/>
      <c r="FAL43" s="73"/>
      <c r="FAM43" s="73"/>
      <c r="FAN43" s="73"/>
      <c r="FAO43" s="73"/>
      <c r="FAP43" s="73"/>
      <c r="FAQ43" s="73"/>
      <c r="FAR43" s="73"/>
      <c r="FAS43" s="73"/>
      <c r="FAT43" s="73"/>
      <c r="FAU43" s="73"/>
      <c r="FAV43" s="73"/>
      <c r="FAW43" s="73"/>
      <c r="FAX43" s="73"/>
      <c r="FAY43" s="73"/>
      <c r="FAZ43" s="73"/>
      <c r="FBA43" s="73"/>
      <c r="FBC43" s="73"/>
      <c r="FBD43" s="73"/>
      <c r="FBE43" s="73"/>
      <c r="FBF43" s="73"/>
      <c r="FBG43" s="73"/>
      <c r="FBH43" s="73"/>
      <c r="FBI43" s="73"/>
      <c r="FBJ43" s="73"/>
      <c r="FBK43" s="73"/>
      <c r="FBL43" s="73"/>
      <c r="FBM43" s="73"/>
      <c r="FBN43" s="73"/>
      <c r="FBO43" s="73"/>
      <c r="FBR43" s="73"/>
      <c r="FBU43" s="73"/>
      <c r="FBX43" s="73"/>
      <c r="FCA43" s="73"/>
      <c r="FCD43" s="73"/>
      <c r="FCP43" s="73"/>
      <c r="FCS43" s="73"/>
      <c r="FCV43" s="73"/>
      <c r="FCY43" s="73"/>
      <c r="FDH43" s="73"/>
      <c r="FDN43" s="73"/>
      <c r="FDQ43" s="73"/>
      <c r="FDT43" s="73"/>
      <c r="FDW43" s="73"/>
      <c r="FEC43" s="73"/>
      <c r="FEL43" s="73"/>
      <c r="FEN43" s="73"/>
      <c r="FEO43" s="73"/>
      <c r="FEQ43" s="73"/>
      <c r="FET43" s="73"/>
      <c r="FEW43" s="73"/>
      <c r="FEZ43" s="73"/>
      <c r="FFH43" s="73"/>
      <c r="FFJ43" s="73"/>
      <c r="FFM43" s="73"/>
      <c r="FFP43" s="73"/>
      <c r="FFY43" s="73"/>
      <c r="FGB43" s="73"/>
      <c r="FGG43" s="73"/>
      <c r="FHC43" s="73"/>
      <c r="FHD43" s="73"/>
      <c r="FHE43" s="73"/>
      <c r="FHF43" s="73"/>
      <c r="FHG43" s="73"/>
      <c r="FHH43" s="73"/>
      <c r="FHZ43" s="73"/>
      <c r="FIA43" s="73"/>
      <c r="FID43" s="73"/>
      <c r="FIG43" s="73"/>
      <c r="FII43" s="73"/>
      <c r="FIK43" s="73"/>
      <c r="FIN43" s="73"/>
      <c r="FIQ43" s="73"/>
      <c r="FIT43" s="73"/>
      <c r="FIW43" s="73"/>
      <c r="FIZ43" s="73"/>
      <c r="FJC43" s="73"/>
      <c r="FJF43" s="73"/>
      <c r="FJI43" s="73"/>
      <c r="FJK43" s="73"/>
      <c r="FJX43" s="73"/>
      <c r="FJY43" s="73"/>
      <c r="FJZ43" s="73"/>
      <c r="FKA43" s="73"/>
      <c r="FKB43" s="73"/>
      <c r="FKC43" s="73"/>
      <c r="FKD43" s="73"/>
      <c r="FKE43" s="73"/>
      <c r="FKF43" s="73"/>
      <c r="FKG43" s="73"/>
      <c r="FKH43" s="73"/>
      <c r="FKI43" s="73"/>
      <c r="FKJ43" s="73"/>
      <c r="FKK43" s="73"/>
      <c r="FKL43" s="73"/>
      <c r="FKM43" s="73"/>
      <c r="FKN43" s="73"/>
      <c r="FKO43" s="73"/>
      <c r="FKP43" s="73"/>
      <c r="FKQ43" s="73"/>
      <c r="FKR43" s="73"/>
      <c r="FKS43" s="73"/>
      <c r="FKT43" s="73"/>
      <c r="FKU43" s="73"/>
      <c r="FKV43" s="73"/>
      <c r="FKW43" s="73"/>
      <c r="FKY43" s="73"/>
      <c r="FKZ43" s="73"/>
      <c r="FLA43" s="73"/>
      <c r="FLB43" s="73"/>
      <c r="FLC43" s="73"/>
      <c r="FLD43" s="73"/>
      <c r="FLE43" s="73"/>
      <c r="FLF43" s="73"/>
      <c r="FLG43" s="73"/>
      <c r="FLH43" s="73"/>
      <c r="FLI43" s="73"/>
      <c r="FLJ43" s="73"/>
      <c r="FLK43" s="73"/>
      <c r="FLN43" s="73"/>
      <c r="FLQ43" s="73"/>
      <c r="FLT43" s="73"/>
      <c r="FLW43" s="73"/>
      <c r="FLZ43" s="73"/>
      <c r="FML43" s="73"/>
      <c r="FMO43" s="73"/>
      <c r="FMR43" s="73"/>
      <c r="FMU43" s="73"/>
      <c r="FND43" s="73"/>
      <c r="FNJ43" s="73"/>
      <c r="FNM43" s="73"/>
      <c r="FNP43" s="73"/>
      <c r="FNS43" s="73"/>
      <c r="FNY43" s="73"/>
      <c r="FOH43" s="73"/>
      <c r="FOJ43" s="73"/>
      <c r="FOK43" s="73"/>
      <c r="FOM43" s="73"/>
      <c r="FOP43" s="73"/>
      <c r="FOS43" s="73"/>
      <c r="FOV43" s="73"/>
      <c r="FPD43" s="73"/>
      <c r="FPF43" s="73"/>
      <c r="FPI43" s="73"/>
      <c r="FPL43" s="73"/>
      <c r="FPU43" s="73"/>
      <c r="FPX43" s="73"/>
      <c r="FQC43" s="73"/>
      <c r="FQY43" s="73"/>
      <c r="FQZ43" s="73"/>
      <c r="FRA43" s="73"/>
      <c r="FRB43" s="73"/>
      <c r="FRC43" s="73"/>
      <c r="FRD43" s="73"/>
      <c r="FRV43" s="73"/>
      <c r="FRW43" s="73"/>
      <c r="FRZ43" s="73"/>
      <c r="FSC43" s="73"/>
      <c r="FSE43" s="73"/>
      <c r="FSG43" s="73"/>
      <c r="FSJ43" s="73"/>
      <c r="FSM43" s="73"/>
      <c r="FSP43" s="73"/>
      <c r="FSS43" s="73"/>
      <c r="FSV43" s="73"/>
      <c r="FSY43" s="73"/>
      <c r="FTB43" s="73"/>
      <c r="FTE43" s="73"/>
      <c r="FTG43" s="73"/>
      <c r="FTT43" s="73"/>
      <c r="FTU43" s="73"/>
      <c r="FTV43" s="73"/>
      <c r="FTW43" s="73"/>
      <c r="FTX43" s="73"/>
      <c r="FTY43" s="73"/>
      <c r="FTZ43" s="73"/>
      <c r="FUA43" s="73"/>
      <c r="FUB43" s="73"/>
      <c r="FUC43" s="73"/>
      <c r="FUD43" s="73"/>
      <c r="FUE43" s="73"/>
      <c r="FUF43" s="73"/>
      <c r="FUG43" s="73"/>
      <c r="FUH43" s="73"/>
      <c r="FUI43" s="73"/>
      <c r="FUJ43" s="73"/>
      <c r="FUK43" s="73"/>
      <c r="FUL43" s="73"/>
      <c r="FUM43" s="73"/>
      <c r="FUN43" s="73"/>
      <c r="FUO43" s="73"/>
      <c r="FUP43" s="73"/>
      <c r="FUQ43" s="73"/>
      <c r="FUR43" s="73"/>
      <c r="FUS43" s="73"/>
      <c r="FUU43" s="73"/>
      <c r="FUV43" s="73"/>
      <c r="FUW43" s="73"/>
      <c r="FUX43" s="73"/>
      <c r="FUY43" s="73"/>
      <c r="FUZ43" s="73"/>
      <c r="FVA43" s="73"/>
      <c r="FVB43" s="73"/>
      <c r="FVC43" s="73"/>
      <c r="FVD43" s="73"/>
      <c r="FVE43" s="73"/>
      <c r="FVF43" s="73"/>
      <c r="FVG43" s="73"/>
      <c r="FVJ43" s="73"/>
      <c r="FVM43" s="73"/>
      <c r="FVP43" s="73"/>
      <c r="FVS43" s="73"/>
      <c r="FVV43" s="73"/>
      <c r="FWH43" s="73"/>
      <c r="FWK43" s="73"/>
      <c r="FWN43" s="73"/>
      <c r="FWQ43" s="73"/>
      <c r="FWZ43" s="73"/>
      <c r="FXF43" s="73"/>
      <c r="FXI43" s="73"/>
      <c r="FXL43" s="73"/>
      <c r="FXO43" s="73"/>
      <c r="FXU43" s="73"/>
      <c r="FYD43" s="73"/>
      <c r="FYF43" s="73"/>
      <c r="FYG43" s="73"/>
      <c r="FYI43" s="73"/>
      <c r="FYL43" s="73"/>
      <c r="FYO43" s="73"/>
      <c r="FYR43" s="73"/>
      <c r="FYZ43" s="73"/>
      <c r="FZB43" s="73"/>
      <c r="FZE43" s="73"/>
      <c r="FZH43" s="73"/>
      <c r="FZQ43" s="73"/>
      <c r="FZT43" s="73"/>
      <c r="FZY43" s="73"/>
      <c r="GAU43" s="73"/>
      <c r="GAV43" s="73"/>
      <c r="GAW43" s="73"/>
      <c r="GAX43" s="73"/>
      <c r="GAY43" s="73"/>
      <c r="GAZ43" s="73"/>
      <c r="GBR43" s="73"/>
      <c r="GBS43" s="73"/>
      <c r="GBV43" s="73"/>
      <c r="GBY43" s="73"/>
      <c r="GCA43" s="73"/>
      <c r="GCC43" s="73"/>
      <c r="GCF43" s="73"/>
      <c r="GCI43" s="73"/>
      <c r="GCL43" s="73"/>
      <c r="GCO43" s="73"/>
      <c r="GCR43" s="73"/>
      <c r="GCU43" s="73"/>
      <c r="GCX43" s="73"/>
      <c r="GDA43" s="73"/>
      <c r="GDC43" s="73"/>
      <c r="GDP43" s="73"/>
      <c r="GDQ43" s="73"/>
      <c r="GDR43" s="73"/>
      <c r="GDS43" s="73"/>
      <c r="GDT43" s="73"/>
      <c r="GDU43" s="73"/>
      <c r="GDV43" s="73"/>
      <c r="GDW43" s="73"/>
      <c r="GDX43" s="73"/>
      <c r="GDY43" s="73"/>
      <c r="GDZ43" s="73"/>
      <c r="GEA43" s="73"/>
      <c r="GEB43" s="73"/>
      <c r="GEC43" s="73"/>
      <c r="GED43" s="73"/>
      <c r="GEE43" s="73"/>
      <c r="GEF43" s="73"/>
      <c r="GEG43" s="73"/>
      <c r="GEH43" s="73"/>
      <c r="GEI43" s="73"/>
      <c r="GEJ43" s="73"/>
      <c r="GEK43" s="73"/>
      <c r="GEL43" s="73"/>
      <c r="GEM43" s="73"/>
      <c r="GEN43" s="73"/>
      <c r="GEO43" s="73"/>
      <c r="GEQ43" s="73"/>
      <c r="GER43" s="73"/>
      <c r="GES43" s="73"/>
      <c r="GET43" s="73"/>
      <c r="GEU43" s="73"/>
      <c r="GEV43" s="73"/>
      <c r="GEW43" s="73"/>
      <c r="GEX43" s="73"/>
      <c r="GEY43" s="73"/>
      <c r="GEZ43" s="73"/>
      <c r="GFA43" s="73"/>
      <c r="GFB43" s="73"/>
      <c r="GFC43" s="73"/>
      <c r="GFF43" s="73"/>
      <c r="GFI43" s="73"/>
      <c r="GFL43" s="73"/>
      <c r="GFO43" s="73"/>
      <c r="GFR43" s="73"/>
      <c r="GGD43" s="73"/>
      <c r="GGG43" s="73"/>
      <c r="GGJ43" s="73"/>
      <c r="GGM43" s="73"/>
      <c r="GGV43" s="73"/>
      <c r="GHB43" s="73"/>
      <c r="GHE43" s="73"/>
      <c r="GHH43" s="73"/>
      <c r="GHK43" s="73"/>
      <c r="GHQ43" s="73"/>
      <c r="GHZ43" s="73"/>
      <c r="GIB43" s="73"/>
      <c r="GIC43" s="73"/>
      <c r="GIE43" s="73"/>
      <c r="GIH43" s="73"/>
      <c r="GIK43" s="73"/>
      <c r="GIN43" s="73"/>
      <c r="GIV43" s="73"/>
      <c r="GIX43" s="73"/>
      <c r="GJA43" s="73"/>
      <c r="GJD43" s="73"/>
      <c r="GJM43" s="73"/>
      <c r="GJP43" s="73"/>
      <c r="GJU43" s="73"/>
      <c r="GKQ43" s="73"/>
      <c r="GKR43" s="73"/>
      <c r="GKS43" s="73"/>
      <c r="GKT43" s="73"/>
      <c r="GKU43" s="73"/>
      <c r="GKV43" s="73"/>
      <c r="GLN43" s="73"/>
      <c r="GLO43" s="73"/>
      <c r="GLR43" s="73"/>
      <c r="GLU43" s="73"/>
      <c r="GLW43" s="73"/>
      <c r="GLY43" s="73"/>
      <c r="GMB43" s="73"/>
      <c r="GME43" s="73"/>
      <c r="GMH43" s="73"/>
      <c r="GMK43" s="73"/>
      <c r="GMN43" s="73"/>
      <c r="GMQ43" s="73"/>
      <c r="GMT43" s="73"/>
      <c r="GMW43" s="73"/>
      <c r="GMY43" s="73"/>
      <c r="GNL43" s="73"/>
      <c r="GNM43" s="73"/>
      <c r="GNN43" s="73"/>
      <c r="GNO43" s="73"/>
      <c r="GNP43" s="73"/>
      <c r="GNQ43" s="73"/>
      <c r="GNR43" s="73"/>
      <c r="GNS43" s="73"/>
      <c r="GNT43" s="73"/>
      <c r="GNU43" s="73"/>
      <c r="GNV43" s="73"/>
      <c r="GNW43" s="73"/>
      <c r="GNX43" s="73"/>
      <c r="GNY43" s="73"/>
      <c r="GNZ43" s="73"/>
      <c r="GOA43" s="73"/>
      <c r="GOB43" s="73"/>
      <c r="GOC43" s="73"/>
      <c r="GOD43" s="73"/>
      <c r="GOE43" s="73"/>
      <c r="GOF43" s="73"/>
      <c r="GOG43" s="73"/>
      <c r="GOH43" s="73"/>
      <c r="GOI43" s="73"/>
      <c r="GOJ43" s="73"/>
      <c r="GOK43" s="73"/>
      <c r="GOM43" s="73"/>
      <c r="GON43" s="73"/>
      <c r="GOO43" s="73"/>
      <c r="GOP43" s="73"/>
      <c r="GOQ43" s="73"/>
      <c r="GOR43" s="73"/>
      <c r="GOS43" s="73"/>
      <c r="GOT43" s="73"/>
      <c r="GOU43" s="73"/>
      <c r="GOV43" s="73"/>
      <c r="GOW43" s="73"/>
      <c r="GOX43" s="73"/>
      <c r="GOY43" s="73"/>
      <c r="GPB43" s="73"/>
      <c r="GPE43" s="73"/>
      <c r="GPH43" s="73"/>
      <c r="GPK43" s="73"/>
      <c r="GPN43" s="73"/>
      <c r="GPZ43" s="73"/>
      <c r="GQC43" s="73"/>
      <c r="GQF43" s="73"/>
      <c r="GQI43" s="73"/>
      <c r="GQR43" s="73"/>
      <c r="GQX43" s="73"/>
      <c r="GRA43" s="73"/>
      <c r="GRD43" s="73"/>
      <c r="GRG43" s="73"/>
      <c r="GRM43" s="73"/>
      <c r="GRV43" s="73"/>
      <c r="GRX43" s="73"/>
      <c r="GRY43" s="73"/>
      <c r="GSA43" s="73"/>
      <c r="GSD43" s="73"/>
      <c r="GSG43" s="73"/>
      <c r="GSJ43" s="73"/>
      <c r="GSR43" s="73"/>
      <c r="GST43" s="73"/>
      <c r="GSW43" s="73"/>
      <c r="GSZ43" s="73"/>
      <c r="GTI43" s="73"/>
      <c r="GTL43" s="73"/>
      <c r="GTQ43" s="73"/>
      <c r="GUM43" s="73"/>
      <c r="GUN43" s="73"/>
      <c r="GUO43" s="73"/>
      <c r="GUP43" s="73"/>
      <c r="GUQ43" s="73"/>
      <c r="GUR43" s="73"/>
      <c r="GVJ43" s="73"/>
      <c r="GVK43" s="73"/>
      <c r="GVN43" s="73"/>
      <c r="GVQ43" s="73"/>
      <c r="GVS43" s="73"/>
      <c r="GVU43" s="73"/>
      <c r="GVX43" s="73"/>
      <c r="GWA43" s="73"/>
      <c r="GWD43" s="73"/>
      <c r="GWG43" s="73"/>
      <c r="GWJ43" s="73"/>
      <c r="GWM43" s="73"/>
      <c r="GWP43" s="73"/>
      <c r="GWS43" s="73"/>
      <c r="GWU43" s="73"/>
      <c r="GXH43" s="73"/>
      <c r="GXI43" s="73"/>
      <c r="GXJ43" s="73"/>
      <c r="GXK43" s="73"/>
      <c r="GXL43" s="73"/>
      <c r="GXM43" s="73"/>
      <c r="GXN43" s="73"/>
      <c r="GXO43" s="73"/>
      <c r="GXP43" s="73"/>
      <c r="GXQ43" s="73"/>
      <c r="GXR43" s="73"/>
      <c r="GXS43" s="73"/>
      <c r="GXT43" s="73"/>
      <c r="GXU43" s="73"/>
      <c r="GXV43" s="73"/>
      <c r="GXW43" s="73"/>
      <c r="GXX43" s="73"/>
      <c r="GXY43" s="73"/>
      <c r="GXZ43" s="73"/>
      <c r="GYA43" s="73"/>
      <c r="GYB43" s="73"/>
      <c r="GYC43" s="73"/>
      <c r="GYD43" s="73"/>
      <c r="GYE43" s="73"/>
      <c r="GYF43" s="73"/>
      <c r="GYG43" s="73"/>
      <c r="GYI43" s="73"/>
      <c r="GYJ43" s="73"/>
      <c r="GYK43" s="73"/>
      <c r="GYL43" s="73"/>
      <c r="GYM43" s="73"/>
      <c r="GYN43" s="73"/>
      <c r="GYO43" s="73"/>
      <c r="GYP43" s="73"/>
      <c r="GYQ43" s="73"/>
      <c r="GYR43" s="73"/>
      <c r="GYS43" s="73"/>
      <c r="GYT43" s="73"/>
      <c r="GYU43" s="73"/>
      <c r="GYX43" s="73"/>
      <c r="GZA43" s="73"/>
      <c r="GZD43" s="73"/>
      <c r="GZG43" s="73"/>
      <c r="GZJ43" s="73"/>
      <c r="GZV43" s="73"/>
      <c r="GZY43" s="73"/>
      <c r="HAB43" s="73"/>
      <c r="HAE43" s="73"/>
      <c r="HAN43" s="73"/>
      <c r="HAT43" s="73"/>
      <c r="HAW43" s="73"/>
      <c r="HAZ43" s="73"/>
      <c r="HBC43" s="73"/>
      <c r="HBI43" s="73"/>
      <c r="HBR43" s="73"/>
      <c r="HBT43" s="73"/>
      <c r="HBU43" s="73"/>
      <c r="HBW43" s="73"/>
      <c r="HBZ43" s="73"/>
      <c r="HCC43" s="73"/>
      <c r="HCF43" s="73"/>
      <c r="HCN43" s="73"/>
      <c r="HCP43" s="73"/>
      <c r="HCS43" s="73"/>
      <c r="HCV43" s="73"/>
      <c r="HDE43" s="73"/>
      <c r="HDH43" s="73"/>
      <c r="HDM43" s="73"/>
      <c r="HEI43" s="73"/>
      <c r="HEJ43" s="73"/>
      <c r="HEK43" s="73"/>
      <c r="HEL43" s="73"/>
      <c r="HEM43" s="73"/>
      <c r="HEN43" s="73"/>
      <c r="HFF43" s="73"/>
      <c r="HFG43" s="73"/>
      <c r="HFJ43" s="73"/>
      <c r="HFM43" s="73"/>
      <c r="HFO43" s="73"/>
      <c r="HFQ43" s="73"/>
      <c r="HFT43" s="73"/>
      <c r="HFW43" s="73"/>
      <c r="HFZ43" s="73"/>
      <c r="HGC43" s="73"/>
      <c r="HGF43" s="73"/>
      <c r="HGI43" s="73"/>
      <c r="HGL43" s="73"/>
      <c r="HGO43" s="73"/>
      <c r="HGQ43" s="73"/>
      <c r="HHD43" s="73"/>
      <c r="HHE43" s="73"/>
      <c r="HHF43" s="73"/>
      <c r="HHG43" s="73"/>
      <c r="HHH43" s="73"/>
      <c r="HHI43" s="73"/>
      <c r="HHJ43" s="73"/>
      <c r="HHK43" s="73"/>
      <c r="HHL43" s="73"/>
      <c r="HHM43" s="73"/>
      <c r="HHN43" s="73"/>
      <c r="HHO43" s="73"/>
      <c r="HHP43" s="73"/>
      <c r="HHQ43" s="73"/>
      <c r="HHR43" s="73"/>
      <c r="HHS43" s="73"/>
      <c r="HHT43" s="73"/>
      <c r="HHU43" s="73"/>
      <c r="HHV43" s="73"/>
      <c r="HHW43" s="73"/>
      <c r="HHX43" s="73"/>
      <c r="HHY43" s="73"/>
      <c r="HHZ43" s="73"/>
      <c r="HIA43" s="73"/>
      <c r="HIB43" s="73"/>
      <c r="HIC43" s="73"/>
      <c r="HIE43" s="73"/>
      <c r="HIF43" s="73"/>
      <c r="HIG43" s="73"/>
      <c r="HIH43" s="73"/>
      <c r="HII43" s="73"/>
      <c r="HIJ43" s="73"/>
      <c r="HIK43" s="73"/>
      <c r="HIL43" s="73"/>
      <c r="HIM43" s="73"/>
      <c r="HIN43" s="73"/>
      <c r="HIO43" s="73"/>
      <c r="HIP43" s="73"/>
      <c r="HIQ43" s="73"/>
      <c r="HIT43" s="73"/>
      <c r="HIW43" s="73"/>
      <c r="HIZ43" s="73"/>
      <c r="HJC43" s="73"/>
      <c r="HJF43" s="73"/>
      <c r="HJR43" s="73"/>
      <c r="HJU43" s="73"/>
      <c r="HJX43" s="73"/>
      <c r="HKA43" s="73"/>
      <c r="HKJ43" s="73"/>
      <c r="HKP43" s="73"/>
      <c r="HKS43" s="73"/>
      <c r="HKV43" s="73"/>
      <c r="HKY43" s="73"/>
      <c r="HLE43" s="73"/>
      <c r="HLN43" s="73"/>
      <c r="HLP43" s="73"/>
      <c r="HLQ43" s="73"/>
      <c r="HLS43" s="73"/>
      <c r="HLV43" s="73"/>
      <c r="HLY43" s="73"/>
      <c r="HMB43" s="73"/>
      <c r="HMJ43" s="73"/>
      <c r="HML43" s="73"/>
      <c r="HMO43" s="73"/>
      <c r="HMR43" s="73"/>
      <c r="HNA43" s="73"/>
      <c r="HND43" s="73"/>
      <c r="HNI43" s="73"/>
      <c r="HOE43" s="73"/>
      <c r="HOF43" s="73"/>
      <c r="HOG43" s="73"/>
      <c r="HOH43" s="73"/>
      <c r="HOI43" s="73"/>
      <c r="HOJ43" s="73"/>
      <c r="HPB43" s="73"/>
      <c r="HPC43" s="73"/>
      <c r="HPF43" s="73"/>
      <c r="HPI43" s="73"/>
      <c r="HPK43" s="73"/>
      <c r="HPM43" s="73"/>
      <c r="HPP43" s="73"/>
      <c r="HPS43" s="73"/>
      <c r="HPV43" s="73"/>
      <c r="HPY43" s="73"/>
      <c r="HQB43" s="73"/>
      <c r="HQE43" s="73"/>
      <c r="HQH43" s="73"/>
      <c r="HQK43" s="73"/>
      <c r="HQM43" s="73"/>
      <c r="HQZ43" s="73"/>
      <c r="HRA43" s="73"/>
      <c r="HRB43" s="73"/>
      <c r="HRC43" s="73"/>
      <c r="HRD43" s="73"/>
      <c r="HRE43" s="73"/>
      <c r="HRF43" s="73"/>
      <c r="HRG43" s="73"/>
      <c r="HRH43" s="73"/>
      <c r="HRI43" s="73"/>
      <c r="HRJ43" s="73"/>
      <c r="HRK43" s="73"/>
      <c r="HRL43" s="73"/>
      <c r="HRM43" s="73"/>
      <c r="HRN43" s="73"/>
      <c r="HRO43" s="73"/>
      <c r="HRP43" s="73"/>
      <c r="HRQ43" s="73"/>
      <c r="HRR43" s="73"/>
      <c r="HRS43" s="73"/>
      <c r="HRT43" s="73"/>
      <c r="HRU43" s="73"/>
      <c r="HRV43" s="73"/>
      <c r="HRW43" s="73"/>
      <c r="HRX43" s="73"/>
      <c r="HRY43" s="73"/>
      <c r="HSA43" s="73"/>
      <c r="HSB43" s="73"/>
      <c r="HSC43" s="73"/>
      <c r="HSD43" s="73"/>
      <c r="HSE43" s="73"/>
      <c r="HSF43" s="73"/>
      <c r="HSG43" s="73"/>
      <c r="HSH43" s="73"/>
      <c r="HSI43" s="73"/>
      <c r="HSJ43" s="73"/>
      <c r="HSK43" s="73"/>
      <c r="HSL43" s="73"/>
      <c r="HSM43" s="73"/>
      <c r="HSP43" s="73"/>
      <c r="HSS43" s="73"/>
      <c r="HSV43" s="73"/>
      <c r="HSY43" s="73"/>
      <c r="HTB43" s="73"/>
      <c r="HTN43" s="73"/>
      <c r="HTQ43" s="73"/>
      <c r="HTT43" s="73"/>
      <c r="HTW43" s="73"/>
      <c r="HUF43" s="73"/>
      <c r="HUL43" s="73"/>
      <c r="HUO43" s="73"/>
      <c r="HUR43" s="73"/>
      <c r="HUU43" s="73"/>
      <c r="HVA43" s="73"/>
      <c r="HVJ43" s="73"/>
      <c r="HVL43" s="73"/>
      <c r="HVM43" s="73"/>
      <c r="HVO43" s="73"/>
      <c r="HVR43" s="73"/>
      <c r="HVU43" s="73"/>
      <c r="HVX43" s="73"/>
      <c r="HWF43" s="73"/>
      <c r="HWH43" s="73"/>
      <c r="HWK43" s="73"/>
      <c r="HWN43" s="73"/>
      <c r="HWW43" s="73"/>
      <c r="HWZ43" s="73"/>
      <c r="HXE43" s="73"/>
      <c r="HYA43" s="73"/>
      <c r="HYB43" s="73"/>
      <c r="HYC43" s="73"/>
      <c r="HYD43" s="73"/>
      <c r="HYE43" s="73"/>
      <c r="HYF43" s="73"/>
      <c r="HYX43" s="73"/>
      <c r="HYY43" s="73"/>
      <c r="HZB43" s="73"/>
      <c r="HZE43" s="73"/>
      <c r="HZG43" s="73"/>
      <c r="HZI43" s="73"/>
      <c r="HZL43" s="73"/>
      <c r="HZO43" s="73"/>
      <c r="HZR43" s="73"/>
      <c r="HZU43" s="73"/>
      <c r="HZX43" s="73"/>
      <c r="IAA43" s="73"/>
      <c r="IAD43" s="73"/>
      <c r="IAG43" s="73"/>
      <c r="IAI43" s="73"/>
      <c r="IAV43" s="73"/>
      <c r="IAW43" s="73"/>
      <c r="IAX43" s="73"/>
      <c r="IAY43" s="73"/>
      <c r="IAZ43" s="73"/>
      <c r="IBA43" s="73"/>
      <c r="IBB43" s="73"/>
      <c r="IBC43" s="73"/>
      <c r="IBD43" s="73"/>
      <c r="IBE43" s="73"/>
      <c r="IBF43" s="73"/>
      <c r="IBG43" s="73"/>
      <c r="IBH43" s="73"/>
      <c r="IBI43" s="73"/>
      <c r="IBJ43" s="73"/>
      <c r="IBK43" s="73"/>
      <c r="IBL43" s="73"/>
      <c r="IBM43" s="73"/>
      <c r="IBN43" s="73"/>
      <c r="IBO43" s="73"/>
      <c r="IBP43" s="73"/>
      <c r="IBQ43" s="73"/>
      <c r="IBR43" s="73"/>
      <c r="IBS43" s="73"/>
      <c r="IBT43" s="73"/>
      <c r="IBU43" s="73"/>
      <c r="IBW43" s="73"/>
      <c r="IBX43" s="73"/>
      <c r="IBY43" s="73"/>
      <c r="IBZ43" s="73"/>
      <c r="ICA43" s="73"/>
      <c r="ICB43" s="73"/>
      <c r="ICC43" s="73"/>
      <c r="ICD43" s="73"/>
      <c r="ICE43" s="73"/>
      <c r="ICF43" s="73"/>
      <c r="ICG43" s="73"/>
      <c r="ICH43" s="73"/>
      <c r="ICI43" s="73"/>
      <c r="ICL43" s="73"/>
      <c r="ICO43" s="73"/>
      <c r="ICR43" s="73"/>
      <c r="ICU43" s="73"/>
      <c r="ICX43" s="73"/>
      <c r="IDJ43" s="73"/>
      <c r="IDM43" s="73"/>
      <c r="IDP43" s="73"/>
      <c r="IDS43" s="73"/>
      <c r="IEB43" s="73"/>
      <c r="IEH43" s="73"/>
      <c r="IEK43" s="73"/>
      <c r="IEN43" s="73"/>
      <c r="IEQ43" s="73"/>
      <c r="IEW43" s="73"/>
      <c r="IFF43" s="73"/>
      <c r="IFH43" s="73"/>
      <c r="IFI43" s="73"/>
      <c r="IFK43" s="73"/>
      <c r="IFN43" s="73"/>
      <c r="IFQ43" s="73"/>
      <c r="IFT43" s="73"/>
      <c r="IGB43" s="73"/>
      <c r="IGD43" s="73"/>
      <c r="IGG43" s="73"/>
      <c r="IGJ43" s="73"/>
      <c r="IGS43" s="73"/>
      <c r="IGV43" s="73"/>
      <c r="IHA43" s="73"/>
      <c r="IHW43" s="73"/>
      <c r="IHX43" s="73"/>
      <c r="IHY43" s="73"/>
      <c r="IHZ43" s="73"/>
      <c r="IIA43" s="73"/>
      <c r="IIB43" s="73"/>
      <c r="IIT43" s="73"/>
      <c r="IIU43" s="73"/>
      <c r="IIX43" s="73"/>
      <c r="IJA43" s="73"/>
      <c r="IJC43" s="73"/>
      <c r="IJE43" s="73"/>
      <c r="IJH43" s="73"/>
      <c r="IJK43" s="73"/>
      <c r="IJN43" s="73"/>
      <c r="IJQ43" s="73"/>
      <c r="IJT43" s="73"/>
      <c r="IJW43" s="73"/>
      <c r="IJZ43" s="73"/>
      <c r="IKC43" s="73"/>
      <c r="IKE43" s="73"/>
      <c r="IKR43" s="73"/>
      <c r="IKS43" s="73"/>
      <c r="IKT43" s="73"/>
      <c r="IKU43" s="73"/>
      <c r="IKV43" s="73"/>
      <c r="IKW43" s="73"/>
      <c r="IKX43" s="73"/>
      <c r="IKY43" s="73"/>
      <c r="IKZ43" s="73"/>
      <c r="ILA43" s="73"/>
      <c r="ILB43" s="73"/>
      <c r="ILC43" s="73"/>
      <c r="ILD43" s="73"/>
      <c r="ILE43" s="73"/>
      <c r="ILF43" s="73"/>
      <c r="ILG43" s="73"/>
      <c r="ILH43" s="73"/>
      <c r="ILI43" s="73"/>
      <c r="ILJ43" s="73"/>
      <c r="ILK43" s="73"/>
      <c r="ILL43" s="73"/>
      <c r="ILM43" s="73"/>
      <c r="ILN43" s="73"/>
      <c r="ILO43" s="73"/>
      <c r="ILP43" s="73"/>
      <c r="ILQ43" s="73"/>
      <c r="ILS43" s="73"/>
      <c r="ILT43" s="73"/>
      <c r="ILU43" s="73"/>
      <c r="ILV43" s="73"/>
      <c r="ILW43" s="73"/>
      <c r="ILX43" s="73"/>
      <c r="ILY43" s="73"/>
      <c r="ILZ43" s="73"/>
      <c r="IMA43" s="73"/>
      <c r="IMB43" s="73"/>
      <c r="IMC43" s="73"/>
      <c r="IMD43" s="73"/>
      <c r="IME43" s="73"/>
      <c r="IMH43" s="73"/>
      <c r="IMK43" s="73"/>
      <c r="IMN43" s="73"/>
      <c r="IMQ43" s="73"/>
      <c r="IMT43" s="73"/>
      <c r="INF43" s="73"/>
      <c r="INI43" s="73"/>
      <c r="INL43" s="73"/>
      <c r="INO43" s="73"/>
      <c r="INX43" s="73"/>
      <c r="IOD43" s="73"/>
      <c r="IOG43" s="73"/>
      <c r="IOJ43" s="73"/>
      <c r="IOM43" s="73"/>
      <c r="IOS43" s="73"/>
      <c r="IPB43" s="73"/>
      <c r="IPD43" s="73"/>
      <c r="IPE43" s="73"/>
      <c r="IPG43" s="73"/>
      <c r="IPJ43" s="73"/>
      <c r="IPM43" s="73"/>
      <c r="IPP43" s="73"/>
      <c r="IPX43" s="73"/>
      <c r="IPZ43" s="73"/>
      <c r="IQC43" s="73"/>
      <c r="IQF43" s="73"/>
      <c r="IQO43" s="73"/>
      <c r="IQR43" s="73"/>
      <c r="IQW43" s="73"/>
      <c r="IRS43" s="73"/>
      <c r="IRT43" s="73"/>
      <c r="IRU43" s="73"/>
      <c r="IRV43" s="73"/>
      <c r="IRW43" s="73"/>
      <c r="IRX43" s="73"/>
      <c r="ISP43" s="73"/>
      <c r="ISQ43" s="73"/>
      <c r="IST43" s="73"/>
      <c r="ISW43" s="73"/>
      <c r="ISY43" s="73"/>
      <c r="ITA43" s="73"/>
      <c r="ITD43" s="73"/>
      <c r="ITG43" s="73"/>
      <c r="ITJ43" s="73"/>
      <c r="ITM43" s="73"/>
      <c r="ITP43" s="73"/>
      <c r="ITS43" s="73"/>
      <c r="ITV43" s="73"/>
      <c r="ITY43" s="73"/>
      <c r="IUA43" s="73"/>
      <c r="IUN43" s="73"/>
      <c r="IUO43" s="73"/>
      <c r="IUP43" s="73"/>
      <c r="IUQ43" s="73"/>
      <c r="IUR43" s="73"/>
      <c r="IUS43" s="73"/>
      <c r="IUT43" s="73"/>
      <c r="IUU43" s="73"/>
      <c r="IUV43" s="73"/>
      <c r="IUW43" s="73"/>
      <c r="IUX43" s="73"/>
      <c r="IUY43" s="73"/>
      <c r="IUZ43" s="73"/>
      <c r="IVA43" s="73"/>
      <c r="IVB43" s="73"/>
      <c r="IVC43" s="73"/>
      <c r="IVD43" s="73"/>
      <c r="IVE43" s="73"/>
      <c r="IVF43" s="73"/>
      <c r="IVG43" s="73"/>
      <c r="IVH43" s="73"/>
      <c r="IVI43" s="73"/>
      <c r="IVJ43" s="73"/>
      <c r="IVK43" s="73"/>
      <c r="IVL43" s="73"/>
      <c r="IVM43" s="73"/>
      <c r="IVO43" s="73"/>
      <c r="IVP43" s="73"/>
      <c r="IVQ43" s="73"/>
      <c r="IVR43" s="73"/>
      <c r="IVS43" s="73"/>
      <c r="IVT43" s="73"/>
      <c r="IVU43" s="73"/>
      <c r="IVV43" s="73"/>
      <c r="IVW43" s="73"/>
      <c r="IVX43" s="73"/>
      <c r="IVY43" s="73"/>
      <c r="IVZ43" s="73"/>
      <c r="IWA43" s="73"/>
      <c r="IWD43" s="73"/>
      <c r="IWG43" s="73"/>
      <c r="IWJ43" s="73"/>
      <c r="IWM43" s="73"/>
      <c r="IWP43" s="73"/>
      <c r="IXB43" s="73"/>
      <c r="IXE43" s="73"/>
      <c r="IXH43" s="73"/>
      <c r="IXK43" s="73"/>
      <c r="IXT43" s="73"/>
      <c r="IXZ43" s="73"/>
      <c r="IYC43" s="73"/>
      <c r="IYF43" s="73"/>
      <c r="IYI43" s="73"/>
      <c r="IYO43" s="73"/>
      <c r="IYX43" s="73"/>
      <c r="IYZ43" s="73"/>
      <c r="IZA43" s="73"/>
      <c r="IZC43" s="73"/>
      <c r="IZF43" s="73"/>
      <c r="IZI43" s="73"/>
      <c r="IZL43" s="73"/>
      <c r="IZT43" s="73"/>
      <c r="IZV43" s="73"/>
      <c r="IZY43" s="73"/>
      <c r="JAB43" s="73"/>
      <c r="JAK43" s="73"/>
      <c r="JAN43" s="73"/>
      <c r="JAS43" s="73"/>
      <c r="JBO43" s="73"/>
      <c r="JBP43" s="73"/>
      <c r="JBQ43" s="73"/>
      <c r="JBR43" s="73"/>
      <c r="JBS43" s="73"/>
      <c r="JBT43" s="73"/>
      <c r="JCL43" s="73"/>
      <c r="JCM43" s="73"/>
      <c r="JCP43" s="73"/>
      <c r="JCS43" s="73"/>
      <c r="JCU43" s="73"/>
      <c r="JCW43" s="73"/>
      <c r="JCZ43" s="73"/>
      <c r="JDC43" s="73"/>
      <c r="JDF43" s="73"/>
      <c r="JDI43" s="73"/>
      <c r="JDL43" s="73"/>
      <c r="JDO43" s="73"/>
      <c r="JDR43" s="73"/>
      <c r="JDU43" s="73"/>
      <c r="JDW43" s="73"/>
      <c r="JEJ43" s="73"/>
      <c r="JEK43" s="73"/>
      <c r="JEL43" s="73"/>
      <c r="JEM43" s="73"/>
      <c r="JEN43" s="73"/>
      <c r="JEO43" s="73"/>
      <c r="JEP43" s="73"/>
      <c r="JEQ43" s="73"/>
      <c r="JER43" s="73"/>
      <c r="JES43" s="73"/>
      <c r="JET43" s="73"/>
      <c r="JEU43" s="73"/>
      <c r="JEV43" s="73"/>
      <c r="JEW43" s="73"/>
      <c r="JEX43" s="73"/>
      <c r="JEY43" s="73"/>
      <c r="JEZ43" s="73"/>
      <c r="JFA43" s="73"/>
      <c r="JFB43" s="73"/>
      <c r="JFC43" s="73"/>
      <c r="JFD43" s="73"/>
      <c r="JFE43" s="73"/>
      <c r="JFF43" s="73"/>
      <c r="JFG43" s="73"/>
      <c r="JFH43" s="73"/>
      <c r="JFI43" s="73"/>
      <c r="JFK43" s="73"/>
      <c r="JFL43" s="73"/>
      <c r="JFM43" s="73"/>
      <c r="JFN43" s="73"/>
      <c r="JFO43" s="73"/>
      <c r="JFP43" s="73"/>
      <c r="JFQ43" s="73"/>
      <c r="JFR43" s="73"/>
      <c r="JFS43" s="73"/>
      <c r="JFT43" s="73"/>
      <c r="JFU43" s="73"/>
      <c r="JFV43" s="73"/>
      <c r="JFW43" s="73"/>
      <c r="JFZ43" s="73"/>
      <c r="JGC43" s="73"/>
      <c r="JGF43" s="73"/>
      <c r="JGI43" s="73"/>
      <c r="JGL43" s="73"/>
      <c r="JGX43" s="73"/>
      <c r="JHA43" s="73"/>
      <c r="JHD43" s="73"/>
      <c r="JHG43" s="73"/>
      <c r="JHP43" s="73"/>
      <c r="JHV43" s="73"/>
      <c r="JHY43" s="73"/>
      <c r="JIB43" s="73"/>
      <c r="JIE43" s="73"/>
      <c r="JIK43" s="73"/>
      <c r="JIT43" s="73"/>
      <c r="JIV43" s="73"/>
      <c r="JIW43" s="73"/>
      <c r="JIY43" s="73"/>
      <c r="JJB43" s="73"/>
      <c r="JJE43" s="73"/>
      <c r="JJH43" s="73"/>
      <c r="JJP43" s="73"/>
      <c r="JJR43" s="73"/>
      <c r="JJU43" s="73"/>
      <c r="JJX43" s="73"/>
      <c r="JKG43" s="73"/>
      <c r="JKJ43" s="73"/>
      <c r="JKO43" s="73"/>
      <c r="JLK43" s="73"/>
      <c r="JLL43" s="73"/>
      <c r="JLM43" s="73"/>
      <c r="JLN43" s="73"/>
      <c r="JLO43" s="73"/>
      <c r="JLP43" s="73"/>
      <c r="JMH43" s="73"/>
      <c r="JMI43" s="73"/>
      <c r="JML43" s="73"/>
      <c r="JMO43" s="73"/>
      <c r="JMQ43" s="73"/>
      <c r="JMS43" s="73"/>
      <c r="JMV43" s="73"/>
      <c r="JMY43" s="73"/>
      <c r="JNB43" s="73"/>
      <c r="JNE43" s="73"/>
      <c r="JNH43" s="73"/>
      <c r="JNK43" s="73"/>
      <c r="JNN43" s="73"/>
      <c r="JNQ43" s="73"/>
      <c r="JNS43" s="73"/>
      <c r="JOF43" s="73"/>
      <c r="JOG43" s="73"/>
      <c r="JOH43" s="73"/>
      <c r="JOI43" s="73"/>
      <c r="JOJ43" s="73"/>
      <c r="JOK43" s="73"/>
      <c r="JOL43" s="73"/>
      <c r="JOM43" s="73"/>
      <c r="JON43" s="73"/>
      <c r="JOO43" s="73"/>
      <c r="JOP43" s="73"/>
      <c r="JOQ43" s="73"/>
      <c r="JOR43" s="73"/>
      <c r="JOS43" s="73"/>
      <c r="JOT43" s="73"/>
      <c r="JOU43" s="73"/>
      <c r="JOV43" s="73"/>
      <c r="JOW43" s="73"/>
      <c r="JOX43" s="73"/>
      <c r="JOY43" s="73"/>
      <c r="JOZ43" s="73"/>
      <c r="JPA43" s="73"/>
      <c r="JPB43" s="73"/>
      <c r="JPC43" s="73"/>
      <c r="JPD43" s="73"/>
      <c r="JPE43" s="73"/>
      <c r="JPG43" s="73"/>
      <c r="JPH43" s="73"/>
      <c r="JPI43" s="73"/>
      <c r="JPJ43" s="73"/>
      <c r="JPK43" s="73"/>
      <c r="JPL43" s="73"/>
      <c r="JPM43" s="73"/>
      <c r="JPN43" s="73"/>
      <c r="JPO43" s="73"/>
      <c r="JPP43" s="73"/>
      <c r="JPQ43" s="73"/>
      <c r="JPR43" s="73"/>
      <c r="JPS43" s="73"/>
      <c r="JPV43" s="73"/>
      <c r="JPY43" s="73"/>
      <c r="JQB43" s="73"/>
      <c r="JQE43" s="73"/>
      <c r="JQH43" s="73"/>
      <c r="JQT43" s="73"/>
      <c r="JQW43" s="73"/>
      <c r="JQZ43" s="73"/>
      <c r="JRC43" s="73"/>
      <c r="JRL43" s="73"/>
      <c r="JRR43" s="73"/>
      <c r="JRU43" s="73"/>
      <c r="JRX43" s="73"/>
      <c r="JSA43" s="73"/>
      <c r="JSG43" s="73"/>
      <c r="JSP43" s="73"/>
      <c r="JSR43" s="73"/>
      <c r="JSS43" s="73"/>
      <c r="JSU43" s="73"/>
      <c r="JSX43" s="73"/>
      <c r="JTA43" s="73"/>
      <c r="JTD43" s="73"/>
      <c r="JTL43" s="73"/>
      <c r="JTN43" s="73"/>
      <c r="JTQ43" s="73"/>
      <c r="JTT43" s="73"/>
      <c r="JUC43" s="73"/>
      <c r="JUF43" s="73"/>
      <c r="JUK43" s="73"/>
      <c r="JVG43" s="73"/>
      <c r="JVH43" s="73"/>
      <c r="JVI43" s="73"/>
      <c r="JVJ43" s="73"/>
      <c r="JVK43" s="73"/>
      <c r="JVL43" s="73"/>
      <c r="JWD43" s="73"/>
      <c r="JWE43" s="73"/>
      <c r="JWH43" s="73"/>
      <c r="JWK43" s="73"/>
      <c r="JWM43" s="73"/>
      <c r="JWO43" s="73"/>
      <c r="JWR43" s="73"/>
      <c r="JWU43" s="73"/>
      <c r="JWX43" s="73"/>
      <c r="JXA43" s="73"/>
      <c r="JXD43" s="73"/>
      <c r="JXG43" s="73"/>
      <c r="JXJ43" s="73"/>
      <c r="JXM43" s="73"/>
      <c r="JXO43" s="73"/>
      <c r="JYB43" s="73"/>
      <c r="JYC43" s="73"/>
      <c r="JYD43" s="73"/>
      <c r="JYE43" s="73"/>
      <c r="JYF43" s="73"/>
      <c r="JYG43" s="73"/>
      <c r="JYH43" s="73"/>
      <c r="JYI43" s="73"/>
      <c r="JYJ43" s="73"/>
      <c r="JYK43" s="73"/>
      <c r="JYL43" s="73"/>
      <c r="JYM43" s="73"/>
      <c r="JYN43" s="73"/>
      <c r="JYO43" s="73"/>
      <c r="JYP43" s="73"/>
      <c r="JYQ43" s="73"/>
      <c r="JYR43" s="73"/>
      <c r="JYS43" s="73"/>
      <c r="JYT43" s="73"/>
      <c r="JYU43" s="73"/>
      <c r="JYV43" s="73"/>
      <c r="JYW43" s="73"/>
      <c r="JYX43" s="73"/>
      <c r="JYY43" s="73"/>
      <c r="JYZ43" s="73"/>
      <c r="JZA43" s="73"/>
      <c r="JZC43" s="73"/>
      <c r="JZD43" s="73"/>
      <c r="JZE43" s="73"/>
      <c r="JZF43" s="73"/>
      <c r="JZG43" s="73"/>
      <c r="JZH43" s="73"/>
      <c r="JZI43" s="73"/>
      <c r="JZJ43" s="73"/>
      <c r="JZK43" s="73"/>
      <c r="JZL43" s="73"/>
      <c r="JZM43" s="73"/>
      <c r="JZN43" s="73"/>
      <c r="JZO43" s="73"/>
      <c r="JZR43" s="73"/>
      <c r="JZU43" s="73"/>
      <c r="JZX43" s="73"/>
      <c r="KAA43" s="73"/>
      <c r="KAD43" s="73"/>
      <c r="KAP43" s="73"/>
      <c r="KAS43" s="73"/>
      <c r="KAV43" s="73"/>
      <c r="KAY43" s="73"/>
      <c r="KBH43" s="73"/>
      <c r="KBN43" s="73"/>
      <c r="KBQ43" s="73"/>
      <c r="KBT43" s="73"/>
      <c r="KBW43" s="73"/>
      <c r="KCC43" s="73"/>
      <c r="KCL43" s="73"/>
      <c r="KCN43" s="73"/>
      <c r="KCO43" s="73"/>
      <c r="KCQ43" s="73"/>
      <c r="KCT43" s="73"/>
      <c r="KCW43" s="73"/>
      <c r="KCZ43" s="73"/>
      <c r="KDH43" s="73"/>
      <c r="KDJ43" s="73"/>
      <c r="KDM43" s="73"/>
      <c r="KDP43" s="73"/>
      <c r="KDY43" s="73"/>
      <c r="KEB43" s="73"/>
      <c r="KEG43" s="73"/>
      <c r="KFC43" s="73"/>
      <c r="KFD43" s="73"/>
      <c r="KFE43" s="73"/>
      <c r="KFF43" s="73"/>
      <c r="KFG43" s="73"/>
      <c r="KFH43" s="73"/>
      <c r="KFZ43" s="73"/>
      <c r="KGA43" s="73"/>
      <c r="KGD43" s="73"/>
      <c r="KGG43" s="73"/>
      <c r="KGI43" s="73"/>
      <c r="KGK43" s="73"/>
      <c r="KGN43" s="73"/>
      <c r="KGQ43" s="73"/>
      <c r="KGT43" s="73"/>
      <c r="KGW43" s="73"/>
      <c r="KGZ43" s="73"/>
      <c r="KHC43" s="73"/>
      <c r="KHF43" s="73"/>
      <c r="KHI43" s="73"/>
      <c r="KHK43" s="73"/>
      <c r="KHX43" s="73"/>
      <c r="KHY43" s="73"/>
      <c r="KHZ43" s="73"/>
      <c r="KIA43" s="73"/>
      <c r="KIB43" s="73"/>
      <c r="KIC43" s="73"/>
      <c r="KID43" s="73"/>
      <c r="KIE43" s="73"/>
      <c r="KIF43" s="73"/>
      <c r="KIG43" s="73"/>
      <c r="KIH43" s="73"/>
      <c r="KII43" s="73"/>
      <c r="KIJ43" s="73"/>
      <c r="KIK43" s="73"/>
      <c r="KIL43" s="73"/>
      <c r="KIM43" s="73"/>
      <c r="KIN43" s="73"/>
      <c r="KIO43" s="73"/>
      <c r="KIP43" s="73"/>
      <c r="KIQ43" s="73"/>
      <c r="KIR43" s="73"/>
      <c r="KIS43" s="73"/>
      <c r="KIT43" s="73"/>
      <c r="KIU43" s="73"/>
      <c r="KIV43" s="73"/>
      <c r="KIW43" s="73"/>
      <c r="KIY43" s="73"/>
      <c r="KIZ43" s="73"/>
      <c r="KJA43" s="73"/>
      <c r="KJB43" s="73"/>
      <c r="KJC43" s="73"/>
      <c r="KJD43" s="73"/>
      <c r="KJE43" s="73"/>
      <c r="KJF43" s="73"/>
      <c r="KJG43" s="73"/>
      <c r="KJH43" s="73"/>
      <c r="KJI43" s="73"/>
      <c r="KJJ43" s="73"/>
      <c r="KJK43" s="73"/>
      <c r="KJN43" s="73"/>
      <c r="KJQ43" s="73"/>
      <c r="KJT43" s="73"/>
      <c r="KJW43" s="73"/>
      <c r="KJZ43" s="73"/>
      <c r="KKL43" s="73"/>
      <c r="KKO43" s="73"/>
      <c r="KKR43" s="73"/>
      <c r="KKU43" s="73"/>
      <c r="KLD43" s="73"/>
      <c r="KLJ43" s="73"/>
      <c r="KLM43" s="73"/>
      <c r="KLP43" s="73"/>
      <c r="KLS43" s="73"/>
      <c r="KLY43" s="73"/>
      <c r="KMH43" s="73"/>
      <c r="KMJ43" s="73"/>
      <c r="KMK43" s="73"/>
      <c r="KMM43" s="73"/>
      <c r="KMP43" s="73"/>
      <c r="KMS43" s="73"/>
      <c r="KMV43" s="73"/>
      <c r="KND43" s="73"/>
      <c r="KNF43" s="73"/>
      <c r="KNI43" s="73"/>
      <c r="KNL43" s="73"/>
      <c r="KNU43" s="73"/>
      <c r="KNX43" s="73"/>
      <c r="KOC43" s="73"/>
      <c r="KOY43" s="73"/>
      <c r="KOZ43" s="73"/>
      <c r="KPA43" s="73"/>
      <c r="KPB43" s="73"/>
      <c r="KPC43" s="73"/>
      <c r="KPD43" s="73"/>
      <c r="KPV43" s="73"/>
      <c r="KPW43" s="73"/>
      <c r="KPZ43" s="73"/>
      <c r="KQC43" s="73"/>
      <c r="KQE43" s="73"/>
      <c r="KQG43" s="73"/>
      <c r="KQJ43" s="73"/>
      <c r="KQM43" s="73"/>
      <c r="KQP43" s="73"/>
      <c r="KQS43" s="73"/>
      <c r="KQV43" s="73"/>
      <c r="KQY43" s="73"/>
      <c r="KRB43" s="73"/>
      <c r="KRE43" s="73"/>
      <c r="KRG43" s="73"/>
      <c r="KRT43" s="73"/>
      <c r="KRU43" s="73"/>
      <c r="KRV43" s="73"/>
      <c r="KRW43" s="73"/>
      <c r="KRX43" s="73"/>
      <c r="KRY43" s="73"/>
      <c r="KRZ43" s="73"/>
      <c r="KSA43" s="73"/>
      <c r="KSB43" s="73"/>
      <c r="KSC43" s="73"/>
      <c r="KSD43" s="73"/>
      <c r="KSE43" s="73"/>
      <c r="KSF43" s="73"/>
      <c r="KSG43" s="73"/>
      <c r="KSH43" s="73"/>
      <c r="KSI43" s="73"/>
      <c r="KSJ43" s="73"/>
      <c r="KSK43" s="73"/>
      <c r="KSL43" s="73"/>
      <c r="KSM43" s="73"/>
      <c r="KSN43" s="73"/>
      <c r="KSO43" s="73"/>
      <c r="KSP43" s="73"/>
      <c r="KSQ43" s="73"/>
      <c r="KSR43" s="73"/>
      <c r="KSS43" s="73"/>
      <c r="KSU43" s="73"/>
      <c r="KSV43" s="73"/>
      <c r="KSW43" s="73"/>
      <c r="KSX43" s="73"/>
      <c r="KSY43" s="73"/>
      <c r="KSZ43" s="73"/>
      <c r="KTA43" s="73"/>
      <c r="KTB43" s="73"/>
      <c r="KTC43" s="73"/>
      <c r="KTD43" s="73"/>
      <c r="KTE43" s="73"/>
      <c r="KTF43" s="73"/>
      <c r="KTG43" s="73"/>
      <c r="KTJ43" s="73"/>
      <c r="KTM43" s="73"/>
      <c r="KTP43" s="73"/>
      <c r="KTS43" s="73"/>
      <c r="KTV43" s="73"/>
      <c r="KUH43" s="73"/>
      <c r="KUK43" s="73"/>
      <c r="KUN43" s="73"/>
      <c r="KUQ43" s="73"/>
      <c r="KUZ43" s="73"/>
      <c r="KVF43" s="73"/>
      <c r="KVI43" s="73"/>
      <c r="KVL43" s="73"/>
      <c r="KVO43" s="73"/>
      <c r="KVU43" s="73"/>
      <c r="KWD43" s="73"/>
      <c r="KWF43" s="73"/>
      <c r="KWG43" s="73"/>
      <c r="KWI43" s="73"/>
      <c r="KWL43" s="73"/>
      <c r="KWO43" s="73"/>
      <c r="KWR43" s="73"/>
      <c r="KWZ43" s="73"/>
      <c r="KXB43" s="73"/>
      <c r="KXE43" s="73"/>
      <c r="KXH43" s="73"/>
      <c r="KXQ43" s="73"/>
      <c r="KXT43" s="73"/>
      <c r="KXY43" s="73"/>
      <c r="KYU43" s="73"/>
      <c r="KYV43" s="73"/>
      <c r="KYW43" s="73"/>
      <c r="KYX43" s="73"/>
      <c r="KYY43" s="73"/>
      <c r="KYZ43" s="73"/>
      <c r="KZR43" s="73"/>
      <c r="KZS43" s="73"/>
      <c r="KZV43" s="73"/>
      <c r="KZY43" s="73"/>
      <c r="LAA43" s="73"/>
      <c r="LAC43" s="73"/>
      <c r="LAF43" s="73"/>
      <c r="LAI43" s="73"/>
      <c r="LAL43" s="73"/>
      <c r="LAO43" s="73"/>
      <c r="LAR43" s="73"/>
      <c r="LAU43" s="73"/>
      <c r="LAX43" s="73"/>
      <c r="LBA43" s="73"/>
      <c r="LBC43" s="73"/>
      <c r="LBP43" s="73"/>
      <c r="LBQ43" s="73"/>
      <c r="LBR43" s="73"/>
      <c r="LBS43" s="73"/>
      <c r="LBT43" s="73"/>
      <c r="LBU43" s="73"/>
      <c r="LBV43" s="73"/>
      <c r="LBW43" s="73"/>
      <c r="LBX43" s="73"/>
      <c r="LBY43" s="73"/>
      <c r="LBZ43" s="73"/>
      <c r="LCA43" s="73"/>
      <c r="LCB43" s="73"/>
      <c r="LCC43" s="73"/>
      <c r="LCD43" s="73"/>
      <c r="LCE43" s="73"/>
      <c r="LCF43" s="73"/>
      <c r="LCG43" s="73"/>
      <c r="LCH43" s="73"/>
      <c r="LCI43" s="73"/>
      <c r="LCJ43" s="73"/>
      <c r="LCK43" s="73"/>
      <c r="LCL43" s="73"/>
      <c r="LCM43" s="73"/>
      <c r="LCN43" s="73"/>
      <c r="LCO43" s="73"/>
      <c r="LCQ43" s="73"/>
      <c r="LCR43" s="73"/>
      <c r="LCS43" s="73"/>
      <c r="LCT43" s="73"/>
      <c r="LCU43" s="73"/>
      <c r="LCV43" s="73"/>
      <c r="LCW43" s="73"/>
      <c r="LCX43" s="73"/>
      <c r="LCY43" s="73"/>
      <c r="LCZ43" s="73"/>
      <c r="LDA43" s="73"/>
      <c r="LDB43" s="73"/>
      <c r="LDC43" s="73"/>
      <c r="LDF43" s="73"/>
      <c r="LDI43" s="73"/>
      <c r="LDL43" s="73"/>
      <c r="LDO43" s="73"/>
      <c r="LDR43" s="73"/>
      <c r="LED43" s="73"/>
      <c r="LEG43" s="73"/>
      <c r="LEJ43" s="73"/>
      <c r="LEM43" s="73"/>
      <c r="LEV43" s="73"/>
      <c r="LFB43" s="73"/>
      <c r="LFE43" s="73"/>
      <c r="LFH43" s="73"/>
      <c r="LFK43" s="73"/>
      <c r="LFQ43" s="73"/>
      <c r="LFZ43" s="73"/>
      <c r="LGB43" s="73"/>
      <c r="LGC43" s="73"/>
      <c r="LGE43" s="73"/>
      <c r="LGH43" s="73"/>
      <c r="LGK43" s="73"/>
      <c r="LGN43" s="73"/>
      <c r="LGV43" s="73"/>
      <c r="LGX43" s="73"/>
      <c r="LHA43" s="73"/>
      <c r="LHD43" s="73"/>
      <c r="LHM43" s="73"/>
      <c r="LHP43" s="73"/>
      <c r="LHU43" s="73"/>
      <c r="LIQ43" s="73"/>
      <c r="LIR43" s="73"/>
      <c r="LIS43" s="73"/>
      <c r="LIT43" s="73"/>
      <c r="LIU43" s="73"/>
      <c r="LIV43" s="73"/>
      <c r="LJN43" s="73"/>
      <c r="LJO43" s="73"/>
      <c r="LJR43" s="73"/>
      <c r="LJU43" s="73"/>
      <c r="LJW43" s="73"/>
      <c r="LJY43" s="73"/>
      <c r="LKB43" s="73"/>
      <c r="LKE43" s="73"/>
      <c r="LKH43" s="73"/>
      <c r="LKK43" s="73"/>
      <c r="LKN43" s="73"/>
      <c r="LKQ43" s="73"/>
      <c r="LKT43" s="73"/>
      <c r="LKW43" s="73"/>
      <c r="LKY43" s="73"/>
      <c r="LLL43" s="73"/>
      <c r="LLM43" s="73"/>
      <c r="LLN43" s="73"/>
      <c r="LLO43" s="73"/>
      <c r="LLP43" s="73"/>
      <c r="LLQ43" s="73"/>
      <c r="LLR43" s="73"/>
      <c r="LLS43" s="73"/>
      <c r="LLT43" s="73"/>
      <c r="LLU43" s="73"/>
      <c r="LLV43" s="73"/>
      <c r="LLW43" s="73"/>
      <c r="LLX43" s="73"/>
      <c r="LLY43" s="73"/>
      <c r="LLZ43" s="73"/>
      <c r="LMA43" s="73"/>
      <c r="LMB43" s="73"/>
      <c r="LMC43" s="73"/>
      <c r="LMD43" s="73"/>
      <c r="LME43" s="73"/>
      <c r="LMF43" s="73"/>
      <c r="LMG43" s="73"/>
      <c r="LMH43" s="73"/>
      <c r="LMI43" s="73"/>
      <c r="LMJ43" s="73"/>
      <c r="LMK43" s="73"/>
      <c r="LMM43" s="73"/>
      <c r="LMN43" s="73"/>
      <c r="LMO43" s="73"/>
      <c r="LMP43" s="73"/>
      <c r="LMQ43" s="73"/>
      <c r="LMR43" s="73"/>
      <c r="LMS43" s="73"/>
      <c r="LMT43" s="73"/>
      <c r="LMU43" s="73"/>
      <c r="LMV43" s="73"/>
      <c r="LMW43" s="73"/>
      <c r="LMX43" s="73"/>
      <c r="LMY43" s="73"/>
      <c r="LNB43" s="73"/>
      <c r="LNE43" s="73"/>
      <c r="LNH43" s="73"/>
      <c r="LNK43" s="73"/>
      <c r="LNN43" s="73"/>
      <c r="LNZ43" s="73"/>
      <c r="LOC43" s="73"/>
      <c r="LOF43" s="73"/>
      <c r="LOI43" s="73"/>
      <c r="LOR43" s="73"/>
      <c r="LOX43" s="73"/>
      <c r="LPA43" s="73"/>
      <c r="LPD43" s="73"/>
      <c r="LPG43" s="73"/>
      <c r="LPM43" s="73"/>
      <c r="LPV43" s="73"/>
      <c r="LPX43" s="73"/>
      <c r="LPY43" s="73"/>
      <c r="LQA43" s="73"/>
      <c r="LQD43" s="73"/>
      <c r="LQG43" s="73"/>
      <c r="LQJ43" s="73"/>
      <c r="LQR43" s="73"/>
      <c r="LQT43" s="73"/>
      <c r="LQW43" s="73"/>
      <c r="LQZ43" s="73"/>
      <c r="LRI43" s="73"/>
      <c r="LRL43" s="73"/>
      <c r="LRQ43" s="73"/>
      <c r="LSM43" s="73"/>
      <c r="LSN43" s="73"/>
      <c r="LSO43" s="73"/>
      <c r="LSP43" s="73"/>
      <c r="LSQ43" s="73"/>
      <c r="LSR43" s="73"/>
      <c r="LTJ43" s="73"/>
      <c r="LTK43" s="73"/>
      <c r="LTN43" s="73"/>
      <c r="LTQ43" s="73"/>
      <c r="LTS43" s="73"/>
      <c r="LTU43" s="73"/>
      <c r="LTX43" s="73"/>
      <c r="LUA43" s="73"/>
      <c r="LUD43" s="73"/>
      <c r="LUG43" s="73"/>
      <c r="LUJ43" s="73"/>
      <c r="LUM43" s="73"/>
      <c r="LUP43" s="73"/>
      <c r="LUS43" s="73"/>
      <c r="LUU43" s="73"/>
      <c r="LVH43" s="73"/>
      <c r="LVI43" s="73"/>
      <c r="LVJ43" s="73"/>
      <c r="LVK43" s="73"/>
      <c r="LVL43" s="73"/>
      <c r="LVM43" s="73"/>
      <c r="LVN43" s="73"/>
      <c r="LVO43" s="73"/>
      <c r="LVP43" s="73"/>
      <c r="LVQ43" s="73"/>
      <c r="LVR43" s="73"/>
      <c r="LVS43" s="73"/>
      <c r="LVT43" s="73"/>
      <c r="LVU43" s="73"/>
      <c r="LVV43" s="73"/>
      <c r="LVW43" s="73"/>
      <c r="LVX43" s="73"/>
      <c r="LVY43" s="73"/>
      <c r="LVZ43" s="73"/>
      <c r="LWA43" s="73"/>
      <c r="LWB43" s="73"/>
      <c r="LWC43" s="73"/>
      <c r="LWD43" s="73"/>
      <c r="LWE43" s="73"/>
      <c r="LWF43" s="73"/>
      <c r="LWG43" s="73"/>
      <c r="LWI43" s="73"/>
      <c r="LWJ43" s="73"/>
      <c r="LWK43" s="73"/>
      <c r="LWL43" s="73"/>
      <c r="LWM43" s="73"/>
      <c r="LWN43" s="73"/>
      <c r="LWO43" s="73"/>
      <c r="LWP43" s="73"/>
      <c r="LWQ43" s="73"/>
      <c r="LWR43" s="73"/>
      <c r="LWS43" s="73"/>
      <c r="LWT43" s="73"/>
      <c r="LWU43" s="73"/>
      <c r="LWX43" s="73"/>
      <c r="LXA43" s="73"/>
      <c r="LXD43" s="73"/>
      <c r="LXG43" s="73"/>
      <c r="LXJ43" s="73"/>
      <c r="LXV43" s="73"/>
      <c r="LXY43" s="73"/>
      <c r="LYB43" s="73"/>
      <c r="LYE43" s="73"/>
      <c r="LYN43" s="73"/>
      <c r="LYT43" s="73"/>
      <c r="LYW43" s="73"/>
      <c r="LYZ43" s="73"/>
      <c r="LZC43" s="73"/>
      <c r="LZI43" s="73"/>
      <c r="LZR43" s="73"/>
      <c r="LZT43" s="73"/>
      <c r="LZU43" s="73"/>
      <c r="LZW43" s="73"/>
      <c r="LZZ43" s="73"/>
      <c r="MAC43" s="73"/>
      <c r="MAF43" s="73"/>
      <c r="MAN43" s="73"/>
      <c r="MAP43" s="73"/>
      <c r="MAS43" s="73"/>
      <c r="MAV43" s="73"/>
      <c r="MBE43" s="73"/>
      <c r="MBH43" s="73"/>
      <c r="MBM43" s="73"/>
      <c r="MCI43" s="73"/>
      <c r="MCJ43" s="73"/>
      <c r="MCK43" s="73"/>
      <c r="MCL43" s="73"/>
      <c r="MCM43" s="73"/>
      <c r="MCN43" s="73"/>
      <c r="MDF43" s="73"/>
      <c r="MDG43" s="73"/>
      <c r="MDJ43" s="73"/>
      <c r="MDM43" s="73"/>
      <c r="MDO43" s="73"/>
      <c r="MDQ43" s="73"/>
      <c r="MDT43" s="73"/>
      <c r="MDW43" s="73"/>
      <c r="MDZ43" s="73"/>
      <c r="MEC43" s="73"/>
      <c r="MEF43" s="73"/>
      <c r="MEI43" s="73"/>
      <c r="MEL43" s="73"/>
      <c r="MEO43" s="73"/>
      <c r="MEQ43" s="73"/>
      <c r="MFD43" s="73"/>
      <c r="MFE43" s="73"/>
      <c r="MFF43" s="73"/>
      <c r="MFG43" s="73"/>
      <c r="MFH43" s="73"/>
      <c r="MFI43" s="73"/>
      <c r="MFJ43" s="73"/>
      <c r="MFK43" s="73"/>
      <c r="MFL43" s="73"/>
      <c r="MFM43" s="73"/>
      <c r="MFN43" s="73"/>
      <c r="MFO43" s="73"/>
      <c r="MFP43" s="73"/>
      <c r="MFQ43" s="73"/>
      <c r="MFR43" s="73"/>
      <c r="MFS43" s="73"/>
      <c r="MFT43" s="73"/>
      <c r="MFU43" s="73"/>
      <c r="MFV43" s="73"/>
      <c r="MFW43" s="73"/>
      <c r="MFX43" s="73"/>
      <c r="MFY43" s="73"/>
      <c r="MFZ43" s="73"/>
      <c r="MGA43" s="73"/>
      <c r="MGB43" s="73"/>
      <c r="MGC43" s="73"/>
      <c r="MGE43" s="73"/>
      <c r="MGF43" s="73"/>
      <c r="MGG43" s="73"/>
      <c r="MGH43" s="73"/>
      <c r="MGI43" s="73"/>
      <c r="MGJ43" s="73"/>
      <c r="MGK43" s="73"/>
      <c r="MGL43" s="73"/>
      <c r="MGM43" s="73"/>
      <c r="MGN43" s="73"/>
      <c r="MGO43" s="73"/>
      <c r="MGP43" s="73"/>
      <c r="MGQ43" s="73"/>
      <c r="MGT43" s="73"/>
      <c r="MGW43" s="73"/>
      <c r="MGZ43" s="73"/>
      <c r="MHC43" s="73"/>
      <c r="MHF43" s="73"/>
      <c r="MHR43" s="73"/>
      <c r="MHU43" s="73"/>
      <c r="MHX43" s="73"/>
      <c r="MIA43" s="73"/>
      <c r="MIJ43" s="73"/>
      <c r="MIP43" s="73"/>
      <c r="MIS43" s="73"/>
      <c r="MIV43" s="73"/>
      <c r="MIY43" s="73"/>
      <c r="MJE43" s="73"/>
      <c r="MJN43" s="73"/>
      <c r="MJP43" s="73"/>
      <c r="MJQ43" s="73"/>
      <c r="MJS43" s="73"/>
      <c r="MJV43" s="73"/>
      <c r="MJY43" s="73"/>
      <c r="MKB43" s="73"/>
      <c r="MKJ43" s="73"/>
      <c r="MKL43" s="73"/>
      <c r="MKO43" s="73"/>
      <c r="MKR43" s="73"/>
      <c r="MLA43" s="73"/>
      <c r="MLD43" s="73"/>
      <c r="MLI43" s="73"/>
      <c r="MME43" s="73"/>
      <c r="MMF43" s="73"/>
      <c r="MMG43" s="73"/>
      <c r="MMH43" s="73"/>
      <c r="MMI43" s="73"/>
      <c r="MMJ43" s="73"/>
      <c r="MNB43" s="73"/>
      <c r="MNC43" s="73"/>
      <c r="MNF43" s="73"/>
      <c r="MNI43" s="73"/>
      <c r="MNK43" s="73"/>
      <c r="MNM43" s="73"/>
      <c r="MNP43" s="73"/>
      <c r="MNS43" s="73"/>
      <c r="MNV43" s="73"/>
      <c r="MNY43" s="73"/>
      <c r="MOB43" s="73"/>
      <c r="MOE43" s="73"/>
      <c r="MOH43" s="73"/>
      <c r="MOK43" s="73"/>
      <c r="MOM43" s="73"/>
      <c r="MOZ43" s="73"/>
      <c r="MPA43" s="73"/>
      <c r="MPB43" s="73"/>
      <c r="MPC43" s="73"/>
      <c r="MPD43" s="73"/>
      <c r="MPE43" s="73"/>
      <c r="MPF43" s="73"/>
      <c r="MPG43" s="73"/>
      <c r="MPH43" s="73"/>
      <c r="MPI43" s="73"/>
      <c r="MPJ43" s="73"/>
      <c r="MPK43" s="73"/>
      <c r="MPL43" s="73"/>
      <c r="MPM43" s="73"/>
      <c r="MPN43" s="73"/>
      <c r="MPO43" s="73"/>
      <c r="MPP43" s="73"/>
      <c r="MPQ43" s="73"/>
      <c r="MPR43" s="73"/>
      <c r="MPS43" s="73"/>
      <c r="MPT43" s="73"/>
      <c r="MPU43" s="73"/>
      <c r="MPV43" s="73"/>
      <c r="MPW43" s="73"/>
      <c r="MPX43" s="73"/>
      <c r="MPY43" s="73"/>
      <c r="MQA43" s="73"/>
      <c r="MQB43" s="73"/>
      <c r="MQC43" s="73"/>
      <c r="MQD43" s="73"/>
      <c r="MQE43" s="73"/>
      <c r="MQF43" s="73"/>
      <c r="MQG43" s="73"/>
      <c r="MQH43" s="73"/>
      <c r="MQI43" s="73"/>
      <c r="MQJ43" s="73"/>
      <c r="MQK43" s="73"/>
      <c r="MQL43" s="73"/>
      <c r="MQM43" s="73"/>
      <c r="MQP43" s="73"/>
      <c r="MQS43" s="73"/>
      <c r="MQV43" s="73"/>
      <c r="MQY43" s="73"/>
      <c r="MRB43" s="73"/>
      <c r="MRN43" s="73"/>
      <c r="MRQ43" s="73"/>
      <c r="MRT43" s="73"/>
      <c r="MRW43" s="73"/>
      <c r="MSF43" s="73"/>
      <c r="MSL43" s="73"/>
      <c r="MSO43" s="73"/>
      <c r="MSR43" s="73"/>
      <c r="MSU43" s="73"/>
      <c r="MTA43" s="73"/>
      <c r="MTJ43" s="73"/>
      <c r="MTL43" s="73"/>
      <c r="MTM43" s="73"/>
      <c r="MTO43" s="73"/>
      <c r="MTR43" s="73"/>
      <c r="MTU43" s="73"/>
      <c r="MTX43" s="73"/>
      <c r="MUF43" s="73"/>
      <c r="MUH43" s="73"/>
      <c r="MUK43" s="73"/>
      <c r="MUN43" s="73"/>
      <c r="MUW43" s="73"/>
      <c r="MUZ43" s="73"/>
      <c r="MVE43" s="73"/>
      <c r="MWA43" s="73"/>
      <c r="MWB43" s="73"/>
      <c r="MWC43" s="73"/>
      <c r="MWD43" s="73"/>
      <c r="MWE43" s="73"/>
      <c r="MWF43" s="73"/>
      <c r="MWX43" s="73"/>
      <c r="MWY43" s="73"/>
      <c r="MXB43" s="73"/>
      <c r="MXE43" s="73"/>
      <c r="MXG43" s="73"/>
      <c r="MXI43" s="73"/>
      <c r="MXL43" s="73"/>
      <c r="MXO43" s="73"/>
      <c r="MXR43" s="73"/>
      <c r="MXU43" s="73"/>
      <c r="MXX43" s="73"/>
      <c r="MYA43" s="73"/>
      <c r="MYD43" s="73"/>
      <c r="MYG43" s="73"/>
      <c r="MYI43" s="73"/>
      <c r="MYV43" s="73"/>
      <c r="MYW43" s="73"/>
      <c r="MYX43" s="73"/>
      <c r="MYY43" s="73"/>
      <c r="MYZ43" s="73"/>
      <c r="MZA43" s="73"/>
      <c r="MZB43" s="73"/>
      <c r="MZC43" s="73"/>
      <c r="MZD43" s="73"/>
      <c r="MZE43" s="73"/>
      <c r="MZF43" s="73"/>
      <c r="MZG43" s="73"/>
      <c r="MZH43" s="73"/>
      <c r="MZI43" s="73"/>
      <c r="MZJ43" s="73"/>
      <c r="MZK43" s="73"/>
      <c r="MZL43" s="73"/>
      <c r="MZM43" s="73"/>
      <c r="MZN43" s="73"/>
      <c r="MZO43" s="73"/>
      <c r="MZP43" s="73"/>
      <c r="MZQ43" s="73"/>
      <c r="MZR43" s="73"/>
      <c r="MZS43" s="73"/>
      <c r="MZT43" s="73"/>
      <c r="MZU43" s="73"/>
      <c r="MZW43" s="73"/>
      <c r="MZX43" s="73"/>
      <c r="MZY43" s="73"/>
      <c r="MZZ43" s="73"/>
      <c r="NAA43" s="73"/>
      <c r="NAB43" s="73"/>
      <c r="NAC43" s="73"/>
      <c r="NAD43" s="73"/>
      <c r="NAE43" s="73"/>
      <c r="NAF43" s="73"/>
      <c r="NAG43" s="73"/>
      <c r="NAH43" s="73"/>
      <c r="NAI43" s="73"/>
      <c r="NAL43" s="73"/>
      <c r="NAO43" s="73"/>
      <c r="NAR43" s="73"/>
      <c r="NAU43" s="73"/>
      <c r="NAX43" s="73"/>
      <c r="NBJ43" s="73"/>
      <c r="NBM43" s="73"/>
      <c r="NBP43" s="73"/>
      <c r="NBS43" s="73"/>
      <c r="NCB43" s="73"/>
      <c r="NCH43" s="73"/>
      <c r="NCK43" s="73"/>
      <c r="NCN43" s="73"/>
      <c r="NCQ43" s="73"/>
      <c r="NCW43" s="73"/>
      <c r="NDF43" s="73"/>
      <c r="NDH43" s="73"/>
      <c r="NDI43" s="73"/>
      <c r="NDK43" s="73"/>
      <c r="NDN43" s="73"/>
      <c r="NDQ43" s="73"/>
      <c r="NDT43" s="73"/>
      <c r="NEB43" s="73"/>
      <c r="NED43" s="73"/>
      <c r="NEG43" s="73"/>
      <c r="NEJ43" s="73"/>
      <c r="NES43" s="73"/>
      <c r="NEV43" s="73"/>
      <c r="NFA43" s="73"/>
      <c r="NFW43" s="73"/>
      <c r="NFX43" s="73"/>
      <c r="NFY43" s="73"/>
      <c r="NFZ43" s="73"/>
      <c r="NGA43" s="73"/>
      <c r="NGB43" s="73"/>
      <c r="NGT43" s="73"/>
      <c r="NGU43" s="73"/>
      <c r="NGX43" s="73"/>
      <c r="NHA43" s="73"/>
      <c r="NHC43" s="73"/>
      <c r="NHE43" s="73"/>
      <c r="NHH43" s="73"/>
      <c r="NHK43" s="73"/>
      <c r="NHN43" s="73"/>
      <c r="NHQ43" s="73"/>
      <c r="NHT43" s="73"/>
      <c r="NHW43" s="73"/>
      <c r="NHZ43" s="73"/>
      <c r="NIC43" s="73"/>
      <c r="NIE43" s="73"/>
      <c r="NIR43" s="73"/>
      <c r="NIS43" s="73"/>
      <c r="NIT43" s="73"/>
      <c r="NIU43" s="73"/>
      <c r="NIV43" s="73"/>
      <c r="NIW43" s="73"/>
      <c r="NIX43" s="73"/>
      <c r="NIY43" s="73"/>
      <c r="NIZ43" s="73"/>
      <c r="NJA43" s="73"/>
      <c r="NJB43" s="73"/>
      <c r="NJC43" s="73"/>
      <c r="NJD43" s="73"/>
      <c r="NJE43" s="73"/>
      <c r="NJF43" s="73"/>
      <c r="NJG43" s="73"/>
      <c r="NJH43" s="73"/>
      <c r="NJI43" s="73"/>
      <c r="NJJ43" s="73"/>
      <c r="NJK43" s="73"/>
      <c r="NJL43" s="73"/>
      <c r="NJM43" s="73"/>
      <c r="NJN43" s="73"/>
      <c r="NJO43" s="73"/>
      <c r="NJP43" s="73"/>
      <c r="NJQ43" s="73"/>
      <c r="NJS43" s="73"/>
      <c r="NJT43" s="73"/>
      <c r="NJU43" s="73"/>
      <c r="NJV43" s="73"/>
      <c r="NJW43" s="73"/>
      <c r="NJX43" s="73"/>
      <c r="NJY43" s="73"/>
      <c r="NJZ43" s="73"/>
      <c r="NKA43" s="73"/>
      <c r="NKB43" s="73"/>
      <c r="NKC43" s="73"/>
      <c r="NKD43" s="73"/>
      <c r="NKE43" s="73"/>
      <c r="NKH43" s="73"/>
      <c r="NKK43" s="73"/>
      <c r="NKN43" s="73"/>
      <c r="NKQ43" s="73"/>
      <c r="NKT43" s="73"/>
      <c r="NLF43" s="73"/>
      <c r="NLI43" s="73"/>
      <c r="NLL43" s="73"/>
      <c r="NLO43" s="73"/>
      <c r="NLX43" s="73"/>
      <c r="NMD43" s="73"/>
      <c r="NMG43" s="73"/>
      <c r="NMJ43" s="73"/>
      <c r="NMM43" s="73"/>
      <c r="NMS43" s="73"/>
      <c r="NNB43" s="73"/>
      <c r="NND43" s="73"/>
      <c r="NNE43" s="73"/>
      <c r="NNG43" s="73"/>
      <c r="NNJ43" s="73"/>
      <c r="NNM43" s="73"/>
      <c r="NNP43" s="73"/>
      <c r="NNX43" s="73"/>
      <c r="NNZ43" s="73"/>
      <c r="NOC43" s="73"/>
      <c r="NOF43" s="73"/>
      <c r="NOO43" s="73"/>
      <c r="NOR43" s="73"/>
      <c r="NOW43" s="73"/>
      <c r="NPS43" s="73"/>
      <c r="NPT43" s="73"/>
      <c r="NPU43" s="73"/>
      <c r="NPV43" s="73"/>
      <c r="NPW43" s="73"/>
      <c r="NPX43" s="73"/>
      <c r="NQP43" s="73"/>
      <c r="NQQ43" s="73"/>
      <c r="NQT43" s="73"/>
      <c r="NQW43" s="73"/>
      <c r="NQY43" s="73"/>
      <c r="NRA43" s="73"/>
      <c r="NRD43" s="73"/>
      <c r="NRG43" s="73"/>
      <c r="NRJ43" s="73"/>
      <c r="NRM43" s="73"/>
      <c r="NRP43" s="73"/>
      <c r="NRS43" s="73"/>
      <c r="NRV43" s="73"/>
      <c r="NRY43" s="73"/>
      <c r="NSA43" s="73"/>
      <c r="NSN43" s="73"/>
      <c r="NSO43" s="73"/>
      <c r="NSP43" s="73"/>
      <c r="NSQ43" s="73"/>
      <c r="NSR43" s="73"/>
      <c r="NSS43" s="73"/>
      <c r="NST43" s="73"/>
      <c r="NSU43" s="73"/>
      <c r="NSV43" s="73"/>
      <c r="NSW43" s="73"/>
      <c r="NSX43" s="73"/>
      <c r="NSY43" s="73"/>
      <c r="NSZ43" s="73"/>
      <c r="NTA43" s="73"/>
      <c r="NTB43" s="73"/>
      <c r="NTC43" s="73"/>
      <c r="NTD43" s="73"/>
      <c r="NTE43" s="73"/>
      <c r="NTF43" s="73"/>
      <c r="NTG43" s="73"/>
      <c r="NTH43" s="73"/>
      <c r="NTI43" s="73"/>
      <c r="NTJ43" s="73"/>
      <c r="NTK43" s="73"/>
      <c r="NTL43" s="73"/>
      <c r="NTM43" s="73"/>
      <c r="NTO43" s="73"/>
      <c r="NTP43" s="73"/>
      <c r="NTQ43" s="73"/>
      <c r="NTR43" s="73"/>
      <c r="NTS43" s="73"/>
      <c r="NTT43" s="73"/>
      <c r="NTU43" s="73"/>
      <c r="NTV43" s="73"/>
      <c r="NTW43" s="73"/>
      <c r="NTX43" s="73"/>
      <c r="NTY43" s="73"/>
      <c r="NTZ43" s="73"/>
      <c r="NUA43" s="73"/>
      <c r="NUD43" s="73"/>
      <c r="NUG43" s="73"/>
      <c r="NUJ43" s="73"/>
      <c r="NUM43" s="73"/>
      <c r="NUP43" s="73"/>
      <c r="NVB43" s="73"/>
      <c r="NVE43" s="73"/>
      <c r="NVH43" s="73"/>
      <c r="NVK43" s="73"/>
      <c r="NVT43" s="73"/>
      <c r="NVZ43" s="73"/>
      <c r="NWC43" s="73"/>
      <c r="NWF43" s="73"/>
      <c r="NWI43" s="73"/>
      <c r="NWO43" s="73"/>
      <c r="NWX43" s="73"/>
      <c r="NWZ43" s="73"/>
      <c r="NXA43" s="73"/>
      <c r="NXC43" s="73"/>
      <c r="NXF43" s="73"/>
      <c r="NXI43" s="73"/>
      <c r="NXL43" s="73"/>
      <c r="NXT43" s="73"/>
      <c r="NXV43" s="73"/>
      <c r="NXY43" s="73"/>
      <c r="NYB43" s="73"/>
      <c r="NYK43" s="73"/>
      <c r="NYN43" s="73"/>
      <c r="NYS43" s="73"/>
      <c r="NZO43" s="73"/>
      <c r="NZP43" s="73"/>
      <c r="NZQ43" s="73"/>
      <c r="NZR43" s="73"/>
      <c r="NZS43" s="73"/>
      <c r="NZT43" s="73"/>
      <c r="OAL43" s="73"/>
      <c r="OAM43" s="73"/>
      <c r="OAP43" s="73"/>
      <c r="OAS43" s="73"/>
      <c r="OAU43" s="73"/>
      <c r="OAW43" s="73"/>
      <c r="OAZ43" s="73"/>
      <c r="OBC43" s="73"/>
      <c r="OBF43" s="73"/>
      <c r="OBI43" s="73"/>
      <c r="OBL43" s="73"/>
      <c r="OBO43" s="73"/>
      <c r="OBR43" s="73"/>
      <c r="OBU43" s="73"/>
      <c r="OBW43" s="73"/>
      <c r="OCJ43" s="73"/>
      <c r="OCK43" s="73"/>
      <c r="OCL43" s="73"/>
      <c r="OCM43" s="73"/>
      <c r="OCN43" s="73"/>
      <c r="OCO43" s="73"/>
      <c r="OCP43" s="73"/>
      <c r="OCQ43" s="73"/>
      <c r="OCR43" s="73"/>
      <c r="OCS43" s="73"/>
      <c r="OCT43" s="73"/>
      <c r="OCU43" s="73"/>
      <c r="OCV43" s="73"/>
      <c r="OCW43" s="73"/>
      <c r="OCX43" s="73"/>
      <c r="OCY43" s="73"/>
      <c r="OCZ43" s="73"/>
      <c r="ODA43" s="73"/>
      <c r="ODB43" s="73"/>
      <c r="ODC43" s="73"/>
      <c r="ODD43" s="73"/>
      <c r="ODE43" s="73"/>
      <c r="ODF43" s="73"/>
      <c r="ODG43" s="73"/>
      <c r="ODH43" s="73"/>
      <c r="ODI43" s="73"/>
      <c r="ODK43" s="73"/>
      <c r="ODL43" s="73"/>
      <c r="ODM43" s="73"/>
      <c r="ODN43" s="73"/>
      <c r="ODO43" s="73"/>
      <c r="ODP43" s="73"/>
      <c r="ODQ43" s="73"/>
      <c r="ODR43" s="73"/>
      <c r="ODS43" s="73"/>
      <c r="ODT43" s="73"/>
      <c r="ODU43" s="73"/>
      <c r="ODV43" s="73"/>
      <c r="ODW43" s="73"/>
      <c r="ODZ43" s="73"/>
      <c r="OEC43" s="73"/>
      <c r="OEF43" s="73"/>
      <c r="OEI43" s="73"/>
      <c r="OEL43" s="73"/>
      <c r="OEX43" s="73"/>
      <c r="OFA43" s="73"/>
      <c r="OFD43" s="73"/>
      <c r="OFG43" s="73"/>
      <c r="OFP43" s="73"/>
      <c r="OFV43" s="73"/>
      <c r="OFY43" s="73"/>
      <c r="OGB43" s="73"/>
      <c r="OGE43" s="73"/>
      <c r="OGK43" s="73"/>
      <c r="OGT43" s="73"/>
      <c r="OGV43" s="73"/>
      <c r="OGW43" s="73"/>
      <c r="OGY43" s="73"/>
      <c r="OHB43" s="73"/>
      <c r="OHE43" s="73"/>
      <c r="OHH43" s="73"/>
      <c r="OHP43" s="73"/>
      <c r="OHR43" s="73"/>
      <c r="OHU43" s="73"/>
      <c r="OHX43" s="73"/>
      <c r="OIG43" s="73"/>
      <c r="OIJ43" s="73"/>
      <c r="OIO43" s="73"/>
      <c r="OJK43" s="73"/>
      <c r="OJL43" s="73"/>
      <c r="OJM43" s="73"/>
      <c r="OJN43" s="73"/>
      <c r="OJO43" s="73"/>
      <c r="OJP43" s="73"/>
      <c r="OKH43" s="73"/>
      <c r="OKI43" s="73"/>
      <c r="OKL43" s="73"/>
      <c r="OKO43" s="73"/>
      <c r="OKQ43" s="73"/>
      <c r="OKS43" s="73"/>
      <c r="OKV43" s="73"/>
      <c r="OKY43" s="73"/>
      <c r="OLB43" s="73"/>
      <c r="OLE43" s="73"/>
      <c r="OLH43" s="73"/>
      <c r="OLK43" s="73"/>
      <c r="OLN43" s="73"/>
      <c r="OLQ43" s="73"/>
      <c r="OLS43" s="73"/>
      <c r="OMF43" s="73"/>
      <c r="OMG43" s="73"/>
      <c r="OMH43" s="73"/>
      <c r="OMI43" s="73"/>
      <c r="OMJ43" s="73"/>
      <c r="OMK43" s="73"/>
      <c r="OML43" s="73"/>
      <c r="OMM43" s="73"/>
      <c r="OMN43" s="73"/>
      <c r="OMO43" s="73"/>
      <c r="OMP43" s="73"/>
      <c r="OMQ43" s="73"/>
      <c r="OMR43" s="73"/>
      <c r="OMS43" s="73"/>
      <c r="OMT43" s="73"/>
      <c r="OMU43" s="73"/>
      <c r="OMV43" s="73"/>
      <c r="OMW43" s="73"/>
      <c r="OMX43" s="73"/>
      <c r="OMY43" s="73"/>
      <c r="OMZ43" s="73"/>
      <c r="ONA43" s="73"/>
      <c r="ONB43" s="73"/>
      <c r="ONC43" s="73"/>
      <c r="OND43" s="73"/>
      <c r="ONE43" s="73"/>
      <c r="ONG43" s="73"/>
      <c r="ONH43" s="73"/>
      <c r="ONI43" s="73"/>
      <c r="ONJ43" s="73"/>
      <c r="ONK43" s="73"/>
      <c r="ONL43" s="73"/>
      <c r="ONM43" s="73"/>
      <c r="ONN43" s="73"/>
      <c r="ONO43" s="73"/>
      <c r="ONP43" s="73"/>
      <c r="ONQ43" s="73"/>
      <c r="ONR43" s="73"/>
      <c r="ONS43" s="73"/>
      <c r="ONV43" s="73"/>
      <c r="ONY43" s="73"/>
      <c r="OOB43" s="73"/>
      <c r="OOE43" s="73"/>
      <c r="OOH43" s="73"/>
      <c r="OOT43" s="73"/>
      <c r="OOW43" s="73"/>
      <c r="OOZ43" s="73"/>
      <c r="OPC43" s="73"/>
      <c r="OPL43" s="73"/>
      <c r="OPR43" s="73"/>
      <c r="OPU43" s="73"/>
      <c r="OPX43" s="73"/>
      <c r="OQA43" s="73"/>
      <c r="OQG43" s="73"/>
      <c r="OQP43" s="73"/>
      <c r="OQR43" s="73"/>
      <c r="OQS43" s="73"/>
      <c r="OQU43" s="73"/>
      <c r="OQX43" s="73"/>
      <c r="ORA43" s="73"/>
      <c r="ORD43" s="73"/>
      <c r="ORL43" s="73"/>
      <c r="ORN43" s="73"/>
      <c r="ORQ43" s="73"/>
      <c r="ORT43" s="73"/>
      <c r="OSC43" s="73"/>
      <c r="OSF43" s="73"/>
      <c r="OSK43" s="73"/>
      <c r="OTG43" s="73"/>
      <c r="OTH43" s="73"/>
      <c r="OTI43" s="73"/>
      <c r="OTJ43" s="73"/>
      <c r="OTK43" s="73"/>
      <c r="OTL43" s="73"/>
      <c r="OUD43" s="73"/>
      <c r="OUE43" s="73"/>
      <c r="OUH43" s="73"/>
      <c r="OUK43" s="73"/>
      <c r="OUM43" s="73"/>
      <c r="OUO43" s="73"/>
      <c r="OUR43" s="73"/>
      <c r="OUU43" s="73"/>
      <c r="OUX43" s="73"/>
      <c r="OVA43" s="73"/>
      <c r="OVD43" s="73"/>
      <c r="OVG43" s="73"/>
      <c r="OVJ43" s="73"/>
      <c r="OVM43" s="73"/>
      <c r="OVO43" s="73"/>
      <c r="OWB43" s="73"/>
      <c r="OWC43" s="73"/>
      <c r="OWD43" s="73"/>
      <c r="OWE43" s="73"/>
      <c r="OWF43" s="73"/>
      <c r="OWG43" s="73"/>
      <c r="OWH43" s="73"/>
      <c r="OWI43" s="73"/>
      <c r="OWJ43" s="73"/>
      <c r="OWK43" s="73"/>
      <c r="OWL43" s="73"/>
      <c r="OWM43" s="73"/>
      <c r="OWN43" s="73"/>
      <c r="OWO43" s="73"/>
      <c r="OWP43" s="73"/>
      <c r="OWQ43" s="73"/>
      <c r="OWR43" s="73"/>
      <c r="OWS43" s="73"/>
      <c r="OWT43" s="73"/>
      <c r="OWU43" s="73"/>
      <c r="OWV43" s="73"/>
      <c r="OWW43" s="73"/>
      <c r="OWX43" s="73"/>
      <c r="OWY43" s="73"/>
      <c r="OWZ43" s="73"/>
      <c r="OXA43" s="73"/>
      <c r="OXC43" s="73"/>
      <c r="OXD43" s="73"/>
      <c r="OXE43" s="73"/>
      <c r="OXF43" s="73"/>
      <c r="OXG43" s="73"/>
      <c r="OXH43" s="73"/>
      <c r="OXI43" s="73"/>
      <c r="OXJ43" s="73"/>
      <c r="OXK43" s="73"/>
      <c r="OXL43" s="73"/>
      <c r="OXM43" s="73"/>
      <c r="OXN43" s="73"/>
      <c r="OXO43" s="73"/>
      <c r="OXR43" s="73"/>
      <c r="OXU43" s="73"/>
      <c r="OXX43" s="73"/>
      <c r="OYA43" s="73"/>
      <c r="OYD43" s="73"/>
      <c r="OYP43" s="73"/>
      <c r="OYS43" s="73"/>
      <c r="OYV43" s="73"/>
      <c r="OYY43" s="73"/>
      <c r="OZH43" s="73"/>
      <c r="OZN43" s="73"/>
      <c r="OZQ43" s="73"/>
      <c r="OZT43" s="73"/>
      <c r="OZW43" s="73"/>
      <c r="PAC43" s="73"/>
      <c r="PAL43" s="73"/>
      <c r="PAN43" s="73"/>
      <c r="PAO43" s="73"/>
      <c r="PAQ43" s="73"/>
      <c r="PAT43" s="73"/>
      <c r="PAW43" s="73"/>
      <c r="PAZ43" s="73"/>
      <c r="PBH43" s="73"/>
      <c r="PBJ43" s="73"/>
      <c r="PBM43" s="73"/>
      <c r="PBP43" s="73"/>
      <c r="PBY43" s="73"/>
      <c r="PCB43" s="73"/>
      <c r="PCG43" s="73"/>
      <c r="PDC43" s="73"/>
      <c r="PDD43" s="73"/>
      <c r="PDE43" s="73"/>
      <c r="PDF43" s="73"/>
      <c r="PDG43" s="73"/>
      <c r="PDH43" s="73"/>
      <c r="PDZ43" s="73"/>
      <c r="PEA43" s="73"/>
      <c r="PED43" s="73"/>
      <c r="PEG43" s="73"/>
      <c r="PEI43" s="73"/>
      <c r="PEK43" s="73"/>
      <c r="PEN43" s="73"/>
      <c r="PEQ43" s="73"/>
      <c r="PET43" s="73"/>
      <c r="PEW43" s="73"/>
      <c r="PEZ43" s="73"/>
      <c r="PFC43" s="73"/>
      <c r="PFF43" s="73"/>
      <c r="PFI43" s="73"/>
      <c r="PFK43" s="73"/>
      <c r="PFX43" s="73"/>
      <c r="PFY43" s="73"/>
      <c r="PFZ43" s="73"/>
      <c r="PGA43" s="73"/>
      <c r="PGB43" s="73"/>
      <c r="PGC43" s="73"/>
      <c r="PGD43" s="73"/>
      <c r="PGE43" s="73"/>
      <c r="PGF43" s="73"/>
      <c r="PGG43" s="73"/>
      <c r="PGH43" s="73"/>
      <c r="PGI43" s="73"/>
      <c r="PGJ43" s="73"/>
      <c r="PGK43" s="73"/>
      <c r="PGL43" s="73"/>
      <c r="PGM43" s="73"/>
      <c r="PGN43" s="73"/>
      <c r="PGO43" s="73"/>
      <c r="PGP43" s="73"/>
      <c r="PGQ43" s="73"/>
      <c r="PGR43" s="73"/>
      <c r="PGS43" s="73"/>
      <c r="PGT43" s="73"/>
      <c r="PGU43" s="73"/>
      <c r="PGV43" s="73"/>
      <c r="PGW43" s="73"/>
      <c r="PGY43" s="73"/>
      <c r="PGZ43" s="73"/>
      <c r="PHA43" s="73"/>
      <c r="PHB43" s="73"/>
      <c r="PHC43" s="73"/>
      <c r="PHD43" s="73"/>
      <c r="PHE43" s="73"/>
      <c r="PHF43" s="73"/>
      <c r="PHG43" s="73"/>
      <c r="PHH43" s="73"/>
      <c r="PHI43" s="73"/>
      <c r="PHJ43" s="73"/>
      <c r="PHK43" s="73"/>
      <c r="PHN43" s="73"/>
      <c r="PHQ43" s="73"/>
      <c r="PHT43" s="73"/>
      <c r="PHW43" s="73"/>
      <c r="PHZ43" s="73"/>
      <c r="PIL43" s="73"/>
      <c r="PIO43" s="73"/>
      <c r="PIR43" s="73"/>
      <c r="PIU43" s="73"/>
      <c r="PJD43" s="73"/>
      <c r="PJJ43" s="73"/>
      <c r="PJM43" s="73"/>
      <c r="PJP43" s="73"/>
      <c r="PJS43" s="73"/>
      <c r="PJY43" s="73"/>
      <c r="PKH43" s="73"/>
      <c r="PKJ43" s="73"/>
      <c r="PKK43" s="73"/>
      <c r="PKM43" s="73"/>
      <c r="PKP43" s="73"/>
      <c r="PKS43" s="73"/>
      <c r="PKV43" s="73"/>
      <c r="PLD43" s="73"/>
      <c r="PLF43" s="73"/>
      <c r="PLI43" s="73"/>
      <c r="PLL43" s="73"/>
      <c r="PLU43" s="73"/>
      <c r="PLX43" s="73"/>
      <c r="PMC43" s="73"/>
      <c r="PMY43" s="73"/>
      <c r="PMZ43" s="73"/>
      <c r="PNA43" s="73"/>
      <c r="PNB43" s="73"/>
      <c r="PNC43" s="73"/>
      <c r="PND43" s="73"/>
      <c r="PNV43" s="73"/>
      <c r="PNW43" s="73"/>
      <c r="PNZ43" s="73"/>
      <c r="POC43" s="73"/>
      <c r="POE43" s="73"/>
      <c r="POG43" s="73"/>
      <c r="POJ43" s="73"/>
      <c r="POM43" s="73"/>
      <c r="POP43" s="73"/>
      <c r="POS43" s="73"/>
      <c r="POV43" s="73"/>
      <c r="POY43" s="73"/>
      <c r="PPB43" s="73"/>
      <c r="PPE43" s="73"/>
      <c r="PPG43" s="73"/>
      <c r="PPT43" s="73"/>
      <c r="PPU43" s="73"/>
      <c r="PPV43" s="73"/>
      <c r="PPW43" s="73"/>
      <c r="PPX43" s="73"/>
      <c r="PPY43" s="73"/>
      <c r="PPZ43" s="73"/>
      <c r="PQA43" s="73"/>
      <c r="PQB43" s="73"/>
      <c r="PQC43" s="73"/>
      <c r="PQD43" s="73"/>
      <c r="PQE43" s="73"/>
      <c r="PQF43" s="73"/>
      <c r="PQG43" s="73"/>
      <c r="PQH43" s="73"/>
      <c r="PQI43" s="73"/>
      <c r="PQJ43" s="73"/>
      <c r="PQK43" s="73"/>
      <c r="PQL43" s="73"/>
      <c r="PQM43" s="73"/>
      <c r="PQN43" s="73"/>
      <c r="PQO43" s="73"/>
      <c r="PQP43" s="73"/>
      <c r="PQQ43" s="73"/>
      <c r="PQR43" s="73"/>
      <c r="PQS43" s="73"/>
      <c r="PQU43" s="73"/>
      <c r="PQV43" s="73"/>
      <c r="PQW43" s="73"/>
      <c r="PQX43" s="73"/>
      <c r="PQY43" s="73"/>
      <c r="PQZ43" s="73"/>
      <c r="PRA43" s="73"/>
      <c r="PRB43" s="73"/>
      <c r="PRC43" s="73"/>
      <c r="PRD43" s="73"/>
      <c r="PRE43" s="73"/>
      <c r="PRF43" s="73"/>
      <c r="PRG43" s="73"/>
      <c r="PRJ43" s="73"/>
      <c r="PRM43" s="73"/>
      <c r="PRP43" s="73"/>
      <c r="PRS43" s="73"/>
      <c r="PRV43" s="73"/>
      <c r="PSH43" s="73"/>
      <c r="PSK43" s="73"/>
      <c r="PSN43" s="73"/>
      <c r="PSQ43" s="73"/>
      <c r="PSZ43" s="73"/>
      <c r="PTF43" s="73"/>
      <c r="PTI43" s="73"/>
      <c r="PTL43" s="73"/>
      <c r="PTO43" s="73"/>
      <c r="PTU43" s="73"/>
      <c r="PUD43" s="73"/>
      <c r="PUF43" s="73"/>
      <c r="PUG43" s="73"/>
      <c r="PUI43" s="73"/>
      <c r="PUL43" s="73"/>
      <c r="PUO43" s="73"/>
      <c r="PUR43" s="73"/>
      <c r="PUZ43" s="73"/>
      <c r="PVB43" s="73"/>
      <c r="PVE43" s="73"/>
      <c r="PVH43" s="73"/>
      <c r="PVQ43" s="73"/>
      <c r="PVT43" s="73"/>
      <c r="PVY43" s="73"/>
      <c r="PWU43" s="73"/>
      <c r="PWV43" s="73"/>
      <c r="PWW43" s="73"/>
      <c r="PWX43" s="73"/>
      <c r="PWY43" s="73"/>
      <c r="PWZ43" s="73"/>
      <c r="PXR43" s="73"/>
      <c r="PXS43" s="73"/>
      <c r="PXV43" s="73"/>
      <c r="PXY43" s="73"/>
      <c r="PYA43" s="73"/>
      <c r="PYC43" s="73"/>
      <c r="PYF43" s="73"/>
      <c r="PYI43" s="73"/>
      <c r="PYL43" s="73"/>
      <c r="PYO43" s="73"/>
      <c r="PYR43" s="73"/>
      <c r="PYU43" s="73"/>
      <c r="PYX43" s="73"/>
      <c r="PZA43" s="73"/>
      <c r="PZC43" s="73"/>
      <c r="PZP43" s="73"/>
      <c r="PZQ43" s="73"/>
      <c r="PZR43" s="73"/>
      <c r="PZS43" s="73"/>
      <c r="PZT43" s="73"/>
      <c r="PZU43" s="73"/>
      <c r="PZV43" s="73"/>
      <c r="PZW43" s="73"/>
      <c r="PZX43" s="73"/>
      <c r="PZY43" s="73"/>
      <c r="PZZ43" s="73"/>
      <c r="QAA43" s="73"/>
      <c r="QAB43" s="73"/>
      <c r="QAC43" s="73"/>
      <c r="QAD43" s="73"/>
      <c r="QAE43" s="73"/>
      <c r="QAF43" s="73"/>
      <c r="QAG43" s="73"/>
      <c r="QAH43" s="73"/>
      <c r="QAI43" s="73"/>
      <c r="QAJ43" s="73"/>
      <c r="QAK43" s="73"/>
      <c r="QAL43" s="73"/>
      <c r="QAM43" s="73"/>
      <c r="QAN43" s="73"/>
      <c r="QAO43" s="73"/>
      <c r="QAQ43" s="73"/>
      <c r="QAR43" s="73"/>
      <c r="QAS43" s="73"/>
      <c r="QAT43" s="73"/>
      <c r="QAU43" s="73"/>
      <c r="QAV43" s="73"/>
      <c r="QAW43" s="73"/>
      <c r="QAX43" s="73"/>
      <c r="QAY43" s="73"/>
      <c r="QAZ43" s="73"/>
      <c r="QBA43" s="73"/>
      <c r="QBB43" s="73"/>
      <c r="QBC43" s="73"/>
      <c r="QBF43" s="73"/>
      <c r="QBI43" s="73"/>
      <c r="QBL43" s="73"/>
      <c r="QBO43" s="73"/>
      <c r="QBR43" s="73"/>
      <c r="QCD43" s="73"/>
      <c r="QCG43" s="73"/>
      <c r="QCJ43" s="73"/>
      <c r="QCM43" s="73"/>
      <c r="QCV43" s="73"/>
      <c r="QDB43" s="73"/>
      <c r="QDE43" s="73"/>
      <c r="QDH43" s="73"/>
      <c r="QDK43" s="73"/>
      <c r="QDQ43" s="73"/>
      <c r="QDZ43" s="73"/>
      <c r="QEB43" s="73"/>
      <c r="QEC43" s="73"/>
      <c r="QEE43" s="73"/>
      <c r="QEH43" s="73"/>
      <c r="QEK43" s="73"/>
      <c r="QEN43" s="73"/>
      <c r="QEV43" s="73"/>
      <c r="QEX43" s="73"/>
      <c r="QFA43" s="73"/>
      <c r="QFD43" s="73"/>
      <c r="QFM43" s="73"/>
      <c r="QFP43" s="73"/>
      <c r="QFU43" s="73"/>
      <c r="QGQ43" s="73"/>
      <c r="QGR43" s="73"/>
      <c r="QGS43" s="73"/>
      <c r="QGT43" s="73"/>
      <c r="QGU43" s="73"/>
      <c r="QGV43" s="73"/>
      <c r="QHN43" s="73"/>
      <c r="QHO43" s="73"/>
      <c r="QHR43" s="73"/>
      <c r="QHU43" s="73"/>
      <c r="QHW43" s="73"/>
      <c r="QHY43" s="73"/>
      <c r="QIB43" s="73"/>
      <c r="QIE43" s="73"/>
      <c r="QIH43" s="73"/>
      <c r="QIK43" s="73"/>
      <c r="QIN43" s="73"/>
      <c r="QIQ43" s="73"/>
      <c r="QIT43" s="73"/>
      <c r="QIW43" s="73"/>
      <c r="QIY43" s="73"/>
      <c r="QJL43" s="73"/>
      <c r="QJM43" s="73"/>
      <c r="QJN43" s="73"/>
      <c r="QJO43" s="73"/>
      <c r="QJP43" s="73"/>
      <c r="QJQ43" s="73"/>
      <c r="QJR43" s="73"/>
      <c r="QJS43" s="73"/>
      <c r="QJT43" s="73"/>
      <c r="QJU43" s="73"/>
      <c r="QJV43" s="73"/>
      <c r="QJW43" s="73"/>
      <c r="QJX43" s="73"/>
      <c r="QJY43" s="73"/>
      <c r="QJZ43" s="73"/>
      <c r="QKA43" s="73"/>
      <c r="QKB43" s="73"/>
      <c r="QKC43" s="73"/>
      <c r="QKD43" s="73"/>
      <c r="QKE43" s="73"/>
      <c r="QKF43" s="73"/>
      <c r="QKG43" s="73"/>
      <c r="QKH43" s="73"/>
      <c r="QKI43" s="73"/>
      <c r="QKJ43" s="73"/>
      <c r="QKK43" s="73"/>
      <c r="QKM43" s="73"/>
      <c r="QKN43" s="73"/>
      <c r="QKO43" s="73"/>
      <c r="QKP43" s="73"/>
      <c r="QKQ43" s="73"/>
      <c r="QKR43" s="73"/>
      <c r="QKS43" s="73"/>
      <c r="QKT43" s="73"/>
      <c r="QKU43" s="73"/>
      <c r="QKV43" s="73"/>
      <c r="QKW43" s="73"/>
      <c r="QKX43" s="73"/>
      <c r="QKY43" s="73"/>
      <c r="QLB43" s="73"/>
      <c r="QLE43" s="73"/>
      <c r="QLH43" s="73"/>
      <c r="QLK43" s="73"/>
      <c r="QLN43" s="73"/>
      <c r="QLZ43" s="73"/>
      <c r="QMC43" s="73"/>
      <c r="QMF43" s="73"/>
      <c r="QMI43" s="73"/>
      <c r="QMR43" s="73"/>
      <c r="QMX43" s="73"/>
      <c r="QNA43" s="73"/>
      <c r="QND43" s="73"/>
      <c r="QNG43" s="73"/>
      <c r="QNM43" s="73"/>
      <c r="QNV43" s="73"/>
      <c r="QNX43" s="73"/>
      <c r="QNY43" s="73"/>
      <c r="QOA43" s="73"/>
      <c r="QOD43" s="73"/>
      <c r="QOG43" s="73"/>
      <c r="QOJ43" s="73"/>
      <c r="QOR43" s="73"/>
      <c r="QOT43" s="73"/>
      <c r="QOW43" s="73"/>
      <c r="QOZ43" s="73"/>
      <c r="QPI43" s="73"/>
      <c r="QPL43" s="73"/>
      <c r="QPQ43" s="73"/>
      <c r="QQM43" s="73"/>
      <c r="QQN43" s="73"/>
      <c r="QQO43" s="73"/>
      <c r="QQP43" s="73"/>
      <c r="QQQ43" s="73"/>
      <c r="QQR43" s="73"/>
      <c r="QRJ43" s="73"/>
      <c r="QRK43" s="73"/>
      <c r="QRN43" s="73"/>
      <c r="QRQ43" s="73"/>
      <c r="QRS43" s="73"/>
      <c r="QRU43" s="73"/>
      <c r="QRX43" s="73"/>
      <c r="QSA43" s="73"/>
      <c r="QSD43" s="73"/>
      <c r="QSG43" s="73"/>
      <c r="QSJ43" s="73"/>
      <c r="QSM43" s="73"/>
      <c r="QSP43" s="73"/>
      <c r="QSS43" s="73"/>
      <c r="QSU43" s="73"/>
      <c r="QTH43" s="73"/>
      <c r="QTI43" s="73"/>
      <c r="QTJ43" s="73"/>
      <c r="QTK43" s="73"/>
      <c r="QTL43" s="73"/>
      <c r="QTM43" s="73"/>
      <c r="QTN43" s="73"/>
      <c r="QTO43" s="73"/>
      <c r="QTP43" s="73"/>
      <c r="QTQ43" s="73"/>
      <c r="QTR43" s="73"/>
      <c r="QTS43" s="73"/>
      <c r="QTT43" s="73"/>
      <c r="QTU43" s="73"/>
      <c r="QTV43" s="73"/>
      <c r="QTW43" s="73"/>
      <c r="QTX43" s="73"/>
      <c r="QTY43" s="73"/>
      <c r="QTZ43" s="73"/>
      <c r="QUA43" s="73"/>
      <c r="QUB43" s="73"/>
      <c r="QUC43" s="73"/>
      <c r="QUD43" s="73"/>
      <c r="QUE43" s="73"/>
      <c r="QUF43" s="73"/>
      <c r="QUG43" s="73"/>
      <c r="QUI43" s="73"/>
      <c r="QUJ43" s="73"/>
      <c r="QUK43" s="73"/>
      <c r="QUL43" s="73"/>
      <c r="QUM43" s="73"/>
      <c r="QUN43" s="73"/>
      <c r="QUO43" s="73"/>
      <c r="QUP43" s="73"/>
      <c r="QUQ43" s="73"/>
      <c r="QUR43" s="73"/>
      <c r="QUS43" s="73"/>
      <c r="QUT43" s="73"/>
      <c r="QUU43" s="73"/>
      <c r="QUX43" s="73"/>
      <c r="QVA43" s="73"/>
      <c r="QVD43" s="73"/>
      <c r="QVG43" s="73"/>
      <c r="QVJ43" s="73"/>
      <c r="QVV43" s="73"/>
      <c r="QVY43" s="73"/>
      <c r="QWB43" s="73"/>
      <c r="QWE43" s="73"/>
      <c r="QWN43" s="73"/>
      <c r="QWT43" s="73"/>
      <c r="QWW43" s="73"/>
      <c r="QWZ43" s="73"/>
      <c r="QXC43" s="73"/>
      <c r="QXI43" s="73"/>
      <c r="QXR43" s="73"/>
      <c r="QXT43" s="73"/>
      <c r="QXU43" s="73"/>
      <c r="QXW43" s="73"/>
      <c r="QXZ43" s="73"/>
      <c r="QYC43" s="73"/>
      <c r="QYF43" s="73"/>
      <c r="QYN43" s="73"/>
      <c r="QYP43" s="73"/>
      <c r="QYS43" s="73"/>
      <c r="QYV43" s="73"/>
      <c r="QZE43" s="73"/>
      <c r="QZH43" s="73"/>
      <c r="QZM43" s="73"/>
      <c r="RAI43" s="73"/>
      <c r="RAJ43" s="73"/>
      <c r="RAK43" s="73"/>
      <c r="RAL43" s="73"/>
      <c r="RAM43" s="73"/>
      <c r="RAN43" s="73"/>
      <c r="RBF43" s="73"/>
      <c r="RBG43" s="73"/>
      <c r="RBJ43" s="73"/>
      <c r="RBM43" s="73"/>
      <c r="RBO43" s="73"/>
      <c r="RBQ43" s="73"/>
      <c r="RBT43" s="73"/>
      <c r="RBW43" s="73"/>
      <c r="RBZ43" s="73"/>
      <c r="RCC43" s="73"/>
      <c r="RCF43" s="73"/>
      <c r="RCI43" s="73"/>
      <c r="RCL43" s="73"/>
      <c r="RCO43" s="73"/>
      <c r="RCQ43" s="73"/>
      <c r="RDD43" s="73"/>
      <c r="RDE43" s="73"/>
      <c r="RDF43" s="73"/>
      <c r="RDG43" s="73"/>
      <c r="RDH43" s="73"/>
      <c r="RDI43" s="73"/>
      <c r="RDJ43" s="73"/>
      <c r="RDK43" s="73"/>
      <c r="RDL43" s="73"/>
      <c r="RDM43" s="73"/>
      <c r="RDN43" s="73"/>
      <c r="RDO43" s="73"/>
      <c r="RDP43" s="73"/>
      <c r="RDQ43" s="73"/>
      <c r="RDR43" s="73"/>
      <c r="RDS43" s="73"/>
      <c r="RDT43" s="73"/>
      <c r="RDU43" s="73"/>
      <c r="RDV43" s="73"/>
      <c r="RDW43" s="73"/>
      <c r="RDX43" s="73"/>
      <c r="RDY43" s="73"/>
      <c r="RDZ43" s="73"/>
      <c r="REA43" s="73"/>
      <c r="REB43" s="73"/>
      <c r="REC43" s="73"/>
      <c r="REE43" s="73"/>
      <c r="REF43" s="73"/>
      <c r="REG43" s="73"/>
      <c r="REH43" s="73"/>
      <c r="REI43" s="73"/>
      <c r="REJ43" s="73"/>
      <c r="REK43" s="73"/>
      <c r="REL43" s="73"/>
      <c r="REM43" s="73"/>
      <c r="REN43" s="73"/>
      <c r="REO43" s="73"/>
      <c r="REP43" s="73"/>
      <c r="REQ43" s="73"/>
      <c r="RET43" s="73"/>
      <c r="REW43" s="73"/>
      <c r="REZ43" s="73"/>
      <c r="RFC43" s="73"/>
      <c r="RFF43" s="73"/>
      <c r="RFR43" s="73"/>
      <c r="RFU43" s="73"/>
      <c r="RFX43" s="73"/>
      <c r="RGA43" s="73"/>
      <c r="RGJ43" s="73"/>
      <c r="RGP43" s="73"/>
      <c r="RGS43" s="73"/>
      <c r="RGV43" s="73"/>
      <c r="RGY43" s="73"/>
      <c r="RHE43" s="73"/>
      <c r="RHN43" s="73"/>
      <c r="RHP43" s="73"/>
      <c r="RHQ43" s="73"/>
      <c r="RHS43" s="73"/>
      <c r="RHV43" s="73"/>
      <c r="RHY43" s="73"/>
      <c r="RIB43" s="73"/>
      <c r="RIJ43" s="73"/>
      <c r="RIL43" s="73"/>
      <c r="RIO43" s="73"/>
      <c r="RIR43" s="73"/>
      <c r="RJA43" s="73"/>
      <c r="RJD43" s="73"/>
      <c r="RJI43" s="73"/>
      <c r="RKE43" s="73"/>
      <c r="RKF43" s="73"/>
      <c r="RKG43" s="73"/>
      <c r="RKH43" s="73"/>
      <c r="RKI43" s="73"/>
      <c r="RKJ43" s="73"/>
      <c r="RLB43" s="73"/>
      <c r="RLC43" s="73"/>
      <c r="RLF43" s="73"/>
      <c r="RLI43" s="73"/>
      <c r="RLK43" s="73"/>
      <c r="RLM43" s="73"/>
      <c r="RLP43" s="73"/>
      <c r="RLS43" s="73"/>
      <c r="RLV43" s="73"/>
      <c r="RLY43" s="73"/>
      <c r="RMB43" s="73"/>
      <c r="RME43" s="73"/>
      <c r="RMH43" s="73"/>
      <c r="RMK43" s="73"/>
      <c r="RMM43" s="73"/>
      <c r="RMZ43" s="73"/>
      <c r="RNA43" s="73"/>
      <c r="RNB43" s="73"/>
      <c r="RNC43" s="73"/>
      <c r="RND43" s="73"/>
      <c r="RNE43" s="73"/>
      <c r="RNF43" s="73"/>
      <c r="RNG43" s="73"/>
      <c r="RNH43" s="73"/>
      <c r="RNI43" s="73"/>
      <c r="RNJ43" s="73"/>
      <c r="RNK43" s="73"/>
      <c r="RNL43" s="73"/>
      <c r="RNM43" s="73"/>
      <c r="RNN43" s="73"/>
      <c r="RNO43" s="73"/>
      <c r="RNP43" s="73"/>
      <c r="RNQ43" s="73"/>
      <c r="RNR43" s="73"/>
      <c r="RNS43" s="73"/>
      <c r="RNT43" s="73"/>
      <c r="RNU43" s="73"/>
      <c r="RNV43" s="73"/>
      <c r="RNW43" s="73"/>
      <c r="RNX43" s="73"/>
      <c r="RNY43" s="73"/>
      <c r="ROA43" s="73"/>
      <c r="ROB43" s="73"/>
      <c r="ROC43" s="73"/>
      <c r="ROD43" s="73"/>
      <c r="ROE43" s="73"/>
      <c r="ROF43" s="73"/>
      <c r="ROG43" s="73"/>
      <c r="ROH43" s="73"/>
      <c r="ROI43" s="73"/>
      <c r="ROJ43" s="73"/>
      <c r="ROK43" s="73"/>
      <c r="ROL43" s="73"/>
      <c r="ROM43" s="73"/>
      <c r="ROP43" s="73"/>
      <c r="ROS43" s="73"/>
      <c r="ROV43" s="73"/>
      <c r="ROY43" s="73"/>
      <c r="RPB43" s="73"/>
      <c r="RPN43" s="73"/>
      <c r="RPQ43" s="73"/>
      <c r="RPT43" s="73"/>
      <c r="RPW43" s="73"/>
      <c r="RQF43" s="73"/>
      <c r="RQL43" s="73"/>
      <c r="RQO43" s="73"/>
      <c r="RQR43" s="73"/>
      <c r="RQU43" s="73"/>
      <c r="RRA43" s="73"/>
      <c r="RRJ43" s="73"/>
      <c r="RRL43" s="73"/>
      <c r="RRM43" s="73"/>
      <c r="RRO43" s="73"/>
      <c r="RRR43" s="73"/>
      <c r="RRU43" s="73"/>
      <c r="RRX43" s="73"/>
      <c r="RSF43" s="73"/>
      <c r="RSH43" s="73"/>
      <c r="RSK43" s="73"/>
      <c r="RSN43" s="73"/>
      <c r="RSW43" s="73"/>
      <c r="RSZ43" s="73"/>
      <c r="RTE43" s="73"/>
      <c r="RUA43" s="73"/>
      <c r="RUB43" s="73"/>
      <c r="RUC43" s="73"/>
      <c r="RUD43" s="73"/>
      <c r="RUE43" s="73"/>
      <c r="RUF43" s="73"/>
      <c r="RUX43" s="73"/>
      <c r="RUY43" s="73"/>
      <c r="RVB43" s="73"/>
      <c r="RVE43" s="73"/>
      <c r="RVG43" s="73"/>
      <c r="RVI43" s="73"/>
      <c r="RVL43" s="73"/>
      <c r="RVO43" s="73"/>
      <c r="RVR43" s="73"/>
      <c r="RVU43" s="73"/>
      <c r="RVX43" s="73"/>
      <c r="RWA43" s="73"/>
      <c r="RWD43" s="73"/>
      <c r="RWG43" s="73"/>
      <c r="RWI43" s="73"/>
      <c r="RWV43" s="73"/>
      <c r="RWW43" s="73"/>
      <c r="RWX43" s="73"/>
      <c r="RWY43" s="73"/>
      <c r="RWZ43" s="73"/>
      <c r="RXA43" s="73"/>
      <c r="RXB43" s="73"/>
      <c r="RXC43" s="73"/>
      <c r="RXD43" s="73"/>
      <c r="RXE43" s="73"/>
      <c r="RXF43" s="73"/>
      <c r="RXG43" s="73"/>
      <c r="RXH43" s="73"/>
      <c r="RXI43" s="73"/>
      <c r="RXJ43" s="73"/>
      <c r="RXK43" s="73"/>
      <c r="RXL43" s="73"/>
      <c r="RXM43" s="73"/>
      <c r="RXN43" s="73"/>
      <c r="RXO43" s="73"/>
      <c r="RXP43" s="73"/>
      <c r="RXQ43" s="73"/>
      <c r="RXR43" s="73"/>
      <c r="RXS43" s="73"/>
      <c r="RXT43" s="73"/>
      <c r="RXU43" s="73"/>
      <c r="RXW43" s="73"/>
      <c r="RXX43" s="73"/>
      <c r="RXY43" s="73"/>
      <c r="RXZ43" s="73"/>
      <c r="RYA43" s="73"/>
      <c r="RYB43" s="73"/>
      <c r="RYC43" s="73"/>
      <c r="RYD43" s="73"/>
      <c r="RYE43" s="73"/>
      <c r="RYF43" s="73"/>
      <c r="RYG43" s="73"/>
      <c r="RYH43" s="73"/>
      <c r="RYI43" s="73"/>
      <c r="RYL43" s="73"/>
      <c r="RYO43" s="73"/>
      <c r="RYR43" s="73"/>
      <c r="RYU43" s="73"/>
      <c r="RYX43" s="73"/>
      <c r="RZJ43" s="73"/>
      <c r="RZM43" s="73"/>
      <c r="RZP43" s="73"/>
      <c r="RZS43" s="73"/>
      <c r="SAB43" s="73"/>
      <c r="SAH43" s="73"/>
      <c r="SAK43" s="73"/>
      <c r="SAN43" s="73"/>
      <c r="SAQ43" s="73"/>
      <c r="SAW43" s="73"/>
      <c r="SBF43" s="73"/>
      <c r="SBH43" s="73"/>
      <c r="SBI43" s="73"/>
      <c r="SBK43" s="73"/>
      <c r="SBN43" s="73"/>
      <c r="SBQ43" s="73"/>
      <c r="SBT43" s="73"/>
      <c r="SCB43" s="73"/>
      <c r="SCD43" s="73"/>
      <c r="SCG43" s="73"/>
      <c r="SCJ43" s="73"/>
      <c r="SCS43" s="73"/>
      <c r="SCV43" s="73"/>
      <c r="SDA43" s="73"/>
      <c r="SDW43" s="73"/>
      <c r="SDX43" s="73"/>
      <c r="SDY43" s="73"/>
      <c r="SDZ43" s="73"/>
      <c r="SEA43" s="73"/>
      <c r="SEB43" s="73"/>
      <c r="SET43" s="73"/>
      <c r="SEU43" s="73"/>
      <c r="SEX43" s="73"/>
      <c r="SFA43" s="73"/>
      <c r="SFC43" s="73"/>
      <c r="SFE43" s="73"/>
      <c r="SFH43" s="73"/>
      <c r="SFK43" s="73"/>
      <c r="SFN43" s="73"/>
      <c r="SFQ43" s="73"/>
      <c r="SFT43" s="73"/>
      <c r="SFW43" s="73"/>
      <c r="SFZ43" s="73"/>
      <c r="SGC43" s="73"/>
      <c r="SGE43" s="73"/>
      <c r="SGR43" s="73"/>
      <c r="SGS43" s="73"/>
      <c r="SGT43" s="73"/>
      <c r="SGU43" s="73"/>
      <c r="SGV43" s="73"/>
      <c r="SGW43" s="73"/>
      <c r="SGX43" s="73"/>
      <c r="SGY43" s="73"/>
      <c r="SGZ43" s="73"/>
      <c r="SHA43" s="73"/>
      <c r="SHB43" s="73"/>
      <c r="SHC43" s="73"/>
      <c r="SHD43" s="73"/>
      <c r="SHE43" s="73"/>
      <c r="SHF43" s="73"/>
      <c r="SHG43" s="73"/>
      <c r="SHH43" s="73"/>
      <c r="SHI43" s="73"/>
      <c r="SHJ43" s="73"/>
      <c r="SHK43" s="73"/>
      <c r="SHL43" s="73"/>
      <c r="SHM43" s="73"/>
      <c r="SHN43" s="73"/>
      <c r="SHO43" s="73"/>
      <c r="SHP43" s="73"/>
      <c r="SHQ43" s="73"/>
      <c r="SHS43" s="73"/>
      <c r="SHT43" s="73"/>
      <c r="SHU43" s="73"/>
      <c r="SHV43" s="73"/>
      <c r="SHW43" s="73"/>
      <c r="SHX43" s="73"/>
      <c r="SHY43" s="73"/>
      <c r="SHZ43" s="73"/>
      <c r="SIA43" s="73"/>
      <c r="SIB43" s="73"/>
      <c r="SIC43" s="73"/>
      <c r="SID43" s="73"/>
      <c r="SIE43" s="73"/>
      <c r="SIH43" s="73"/>
      <c r="SIK43" s="73"/>
      <c r="SIN43" s="73"/>
      <c r="SIQ43" s="73"/>
      <c r="SIT43" s="73"/>
      <c r="SJF43" s="73"/>
      <c r="SJI43" s="73"/>
      <c r="SJL43" s="73"/>
      <c r="SJO43" s="73"/>
      <c r="SJX43" s="73"/>
      <c r="SKD43" s="73"/>
      <c r="SKG43" s="73"/>
      <c r="SKJ43" s="73"/>
      <c r="SKM43" s="73"/>
      <c r="SKS43" s="73"/>
      <c r="SLB43" s="73"/>
      <c r="SLD43" s="73"/>
      <c r="SLE43" s="73"/>
      <c r="SLG43" s="73"/>
      <c r="SLJ43" s="73"/>
      <c r="SLM43" s="73"/>
      <c r="SLP43" s="73"/>
      <c r="SLX43" s="73"/>
      <c r="SLZ43" s="73"/>
      <c r="SMC43" s="73"/>
      <c r="SMF43" s="73"/>
      <c r="SMO43" s="73"/>
      <c r="SMR43" s="73"/>
      <c r="SMW43" s="73"/>
      <c r="SNS43" s="73"/>
      <c r="SNT43" s="73"/>
      <c r="SNU43" s="73"/>
      <c r="SNV43" s="73"/>
      <c r="SNW43" s="73"/>
      <c r="SNX43" s="73"/>
      <c r="SOP43" s="73"/>
      <c r="SOQ43" s="73"/>
      <c r="SOT43" s="73"/>
      <c r="SOW43" s="73"/>
      <c r="SOY43" s="73"/>
      <c r="SPA43" s="73"/>
      <c r="SPD43" s="73"/>
      <c r="SPG43" s="73"/>
      <c r="SPJ43" s="73"/>
      <c r="SPM43" s="73"/>
      <c r="SPP43" s="73"/>
      <c r="SPS43" s="73"/>
      <c r="SPV43" s="73"/>
      <c r="SPY43" s="73"/>
      <c r="SQA43" s="73"/>
      <c r="SQN43" s="73"/>
      <c r="SQO43" s="73"/>
      <c r="SQP43" s="73"/>
      <c r="SQQ43" s="73"/>
      <c r="SQR43" s="73"/>
      <c r="SQS43" s="73"/>
      <c r="SQT43" s="73"/>
      <c r="SQU43" s="73"/>
      <c r="SQV43" s="73"/>
      <c r="SQW43" s="73"/>
      <c r="SQX43" s="73"/>
      <c r="SQY43" s="73"/>
      <c r="SQZ43" s="73"/>
      <c r="SRA43" s="73"/>
      <c r="SRB43" s="73"/>
      <c r="SRC43" s="73"/>
      <c r="SRD43" s="73"/>
      <c r="SRE43" s="73"/>
      <c r="SRF43" s="73"/>
      <c r="SRG43" s="73"/>
      <c r="SRH43" s="73"/>
      <c r="SRI43" s="73"/>
      <c r="SRJ43" s="73"/>
      <c r="SRK43" s="73"/>
      <c r="SRL43" s="73"/>
      <c r="SRM43" s="73"/>
      <c r="SRO43" s="73"/>
      <c r="SRP43" s="73"/>
      <c r="SRQ43" s="73"/>
      <c r="SRR43" s="73"/>
      <c r="SRS43" s="73"/>
      <c r="SRT43" s="73"/>
      <c r="SRU43" s="73"/>
      <c r="SRV43" s="73"/>
      <c r="SRW43" s="73"/>
      <c r="SRX43" s="73"/>
      <c r="SRY43" s="73"/>
      <c r="SRZ43" s="73"/>
      <c r="SSA43" s="73"/>
      <c r="SSD43" s="73"/>
      <c r="SSG43" s="73"/>
      <c r="SSJ43" s="73"/>
      <c r="SSM43" s="73"/>
      <c r="SSP43" s="73"/>
      <c r="STB43" s="73"/>
      <c r="STE43" s="73"/>
      <c r="STH43" s="73"/>
      <c r="STK43" s="73"/>
      <c r="STT43" s="73"/>
      <c r="STZ43" s="73"/>
      <c r="SUC43" s="73"/>
      <c r="SUF43" s="73"/>
      <c r="SUI43" s="73"/>
      <c r="SUO43" s="73"/>
      <c r="SUX43" s="73"/>
      <c r="SUZ43" s="73"/>
      <c r="SVA43" s="73"/>
      <c r="SVC43" s="73"/>
      <c r="SVF43" s="73"/>
      <c r="SVI43" s="73"/>
      <c r="SVL43" s="73"/>
      <c r="SVT43" s="73"/>
      <c r="SVV43" s="73"/>
      <c r="SVY43" s="73"/>
      <c r="SWB43" s="73"/>
      <c r="SWK43" s="73"/>
      <c r="SWN43" s="73"/>
      <c r="SWS43" s="73"/>
      <c r="SXO43" s="73"/>
      <c r="SXP43" s="73"/>
      <c r="SXQ43" s="73"/>
      <c r="SXR43" s="73"/>
      <c r="SXS43" s="73"/>
      <c r="SXT43" s="73"/>
      <c r="SYL43" s="73"/>
      <c r="SYM43" s="73"/>
      <c r="SYP43" s="73"/>
      <c r="SYS43" s="73"/>
      <c r="SYU43" s="73"/>
      <c r="SYW43" s="73"/>
      <c r="SYZ43" s="73"/>
      <c r="SZC43" s="73"/>
      <c r="SZF43" s="73"/>
      <c r="SZI43" s="73"/>
      <c r="SZL43" s="73"/>
      <c r="SZO43" s="73"/>
      <c r="SZR43" s="73"/>
      <c r="SZU43" s="73"/>
      <c r="SZW43" s="73"/>
      <c r="TAJ43" s="73"/>
      <c r="TAK43" s="73"/>
      <c r="TAL43" s="73"/>
      <c r="TAM43" s="73"/>
      <c r="TAN43" s="73"/>
      <c r="TAO43" s="73"/>
      <c r="TAP43" s="73"/>
      <c r="TAQ43" s="73"/>
      <c r="TAR43" s="73"/>
      <c r="TAS43" s="73"/>
      <c r="TAT43" s="73"/>
      <c r="TAU43" s="73"/>
      <c r="TAV43" s="73"/>
      <c r="TAW43" s="73"/>
      <c r="TAX43" s="73"/>
      <c r="TAY43" s="73"/>
      <c r="TAZ43" s="73"/>
      <c r="TBA43" s="73"/>
      <c r="TBB43" s="73"/>
      <c r="TBC43" s="73"/>
      <c r="TBD43" s="73"/>
      <c r="TBE43" s="73"/>
      <c r="TBF43" s="73"/>
      <c r="TBG43" s="73"/>
      <c r="TBH43" s="73"/>
      <c r="TBI43" s="73"/>
      <c r="TBK43" s="73"/>
      <c r="TBL43" s="73"/>
      <c r="TBM43" s="73"/>
      <c r="TBN43" s="73"/>
      <c r="TBO43" s="73"/>
      <c r="TBP43" s="73"/>
      <c r="TBQ43" s="73"/>
      <c r="TBR43" s="73"/>
      <c r="TBS43" s="73"/>
      <c r="TBT43" s="73"/>
      <c r="TBU43" s="73"/>
      <c r="TBV43" s="73"/>
      <c r="TBW43" s="73"/>
      <c r="TBZ43" s="73"/>
      <c r="TCC43" s="73"/>
      <c r="TCF43" s="73"/>
      <c r="TCI43" s="73"/>
      <c r="TCL43" s="73"/>
      <c r="TCX43" s="73"/>
      <c r="TDA43" s="73"/>
      <c r="TDD43" s="73"/>
      <c r="TDG43" s="73"/>
      <c r="TDP43" s="73"/>
      <c r="TDV43" s="73"/>
      <c r="TDY43" s="73"/>
      <c r="TEB43" s="73"/>
      <c r="TEE43" s="73"/>
      <c r="TEK43" s="73"/>
      <c r="TET43" s="73"/>
      <c r="TEV43" s="73"/>
      <c r="TEW43" s="73"/>
      <c r="TEY43" s="73"/>
      <c r="TFB43" s="73"/>
      <c r="TFE43" s="73"/>
      <c r="TFH43" s="73"/>
      <c r="TFP43" s="73"/>
      <c r="TFR43" s="73"/>
      <c r="TFU43" s="73"/>
      <c r="TFX43" s="73"/>
      <c r="TGG43" s="73"/>
      <c r="TGJ43" s="73"/>
      <c r="TGO43" s="73"/>
      <c r="THK43" s="73"/>
      <c r="THL43" s="73"/>
      <c r="THM43" s="73"/>
      <c r="THN43" s="73"/>
      <c r="THO43" s="73"/>
      <c r="THP43" s="73"/>
      <c r="TIH43" s="73"/>
      <c r="TII43" s="73"/>
      <c r="TIL43" s="73"/>
      <c r="TIO43" s="73"/>
      <c r="TIQ43" s="73"/>
      <c r="TIS43" s="73"/>
      <c r="TIV43" s="73"/>
      <c r="TIY43" s="73"/>
      <c r="TJB43" s="73"/>
      <c r="TJE43" s="73"/>
      <c r="TJH43" s="73"/>
      <c r="TJK43" s="73"/>
      <c r="TJN43" s="73"/>
      <c r="TJQ43" s="73"/>
      <c r="TJS43" s="73"/>
      <c r="TKF43" s="73"/>
      <c r="TKG43" s="73"/>
      <c r="TKH43" s="73"/>
      <c r="TKI43" s="73"/>
      <c r="TKJ43" s="73"/>
      <c r="TKK43" s="73"/>
      <c r="TKL43" s="73"/>
      <c r="TKM43" s="73"/>
      <c r="TKN43" s="73"/>
      <c r="TKO43" s="73"/>
      <c r="TKP43" s="73"/>
      <c r="TKQ43" s="73"/>
      <c r="TKR43" s="73"/>
      <c r="TKS43" s="73"/>
      <c r="TKT43" s="73"/>
      <c r="TKU43" s="73"/>
      <c r="TKV43" s="73"/>
      <c r="TKW43" s="73"/>
      <c r="TKX43" s="73"/>
      <c r="TKY43" s="73"/>
      <c r="TKZ43" s="73"/>
      <c r="TLA43" s="73"/>
      <c r="TLB43" s="73"/>
      <c r="TLC43" s="73"/>
      <c r="TLD43" s="73"/>
      <c r="TLE43" s="73"/>
      <c r="TLG43" s="73"/>
      <c r="TLH43" s="73"/>
      <c r="TLI43" s="73"/>
      <c r="TLJ43" s="73"/>
      <c r="TLK43" s="73"/>
      <c r="TLL43" s="73"/>
      <c r="TLM43" s="73"/>
      <c r="TLN43" s="73"/>
      <c r="TLO43" s="73"/>
      <c r="TLP43" s="73"/>
      <c r="TLQ43" s="73"/>
      <c r="TLR43" s="73"/>
      <c r="TLS43" s="73"/>
      <c r="TLV43" s="73"/>
      <c r="TLY43" s="73"/>
      <c r="TMB43" s="73"/>
      <c r="TME43" s="73"/>
      <c r="TMH43" s="73"/>
      <c r="TMT43" s="73"/>
      <c r="TMW43" s="73"/>
      <c r="TMZ43" s="73"/>
      <c r="TNC43" s="73"/>
      <c r="TNL43" s="73"/>
      <c r="TNR43" s="73"/>
      <c r="TNU43" s="73"/>
      <c r="TNX43" s="73"/>
      <c r="TOA43" s="73"/>
      <c r="TOG43" s="73"/>
      <c r="TOP43" s="73"/>
      <c r="TOR43" s="73"/>
      <c r="TOS43" s="73"/>
      <c r="TOU43" s="73"/>
      <c r="TOX43" s="73"/>
      <c r="TPA43" s="73"/>
      <c r="TPD43" s="73"/>
      <c r="TPL43" s="73"/>
      <c r="TPN43" s="73"/>
      <c r="TPQ43" s="73"/>
      <c r="TPT43" s="73"/>
      <c r="TQC43" s="73"/>
      <c r="TQF43" s="73"/>
      <c r="TQK43" s="73"/>
      <c r="TRG43" s="73"/>
      <c r="TRH43" s="73"/>
      <c r="TRI43" s="73"/>
      <c r="TRJ43" s="73"/>
      <c r="TRK43" s="73"/>
      <c r="TRL43" s="73"/>
      <c r="TSD43" s="73"/>
      <c r="TSE43" s="73"/>
      <c r="TSH43" s="73"/>
      <c r="TSK43" s="73"/>
      <c r="TSM43" s="73"/>
      <c r="TSO43" s="73"/>
      <c r="TSR43" s="73"/>
      <c r="TSU43" s="73"/>
      <c r="TSX43" s="73"/>
      <c r="TTA43" s="73"/>
      <c r="TTD43" s="73"/>
      <c r="TTG43" s="73"/>
      <c r="TTJ43" s="73"/>
      <c r="TTM43" s="73"/>
      <c r="TTO43" s="73"/>
      <c r="TUB43" s="73"/>
      <c r="TUC43" s="73"/>
      <c r="TUD43" s="73"/>
      <c r="TUE43" s="73"/>
      <c r="TUF43" s="73"/>
      <c r="TUG43" s="73"/>
      <c r="TUH43" s="73"/>
      <c r="TUI43" s="73"/>
      <c r="TUJ43" s="73"/>
      <c r="TUK43" s="73"/>
      <c r="TUL43" s="73"/>
      <c r="TUM43" s="73"/>
      <c r="TUN43" s="73"/>
      <c r="TUO43" s="73"/>
      <c r="TUP43" s="73"/>
      <c r="TUQ43" s="73"/>
      <c r="TUR43" s="73"/>
      <c r="TUS43" s="73"/>
      <c r="TUT43" s="73"/>
      <c r="TUU43" s="73"/>
      <c r="TUV43" s="73"/>
      <c r="TUW43" s="73"/>
      <c r="TUX43" s="73"/>
      <c r="TUY43" s="73"/>
      <c r="TUZ43" s="73"/>
      <c r="TVA43" s="73"/>
      <c r="TVC43" s="73"/>
      <c r="TVD43" s="73"/>
      <c r="TVE43" s="73"/>
      <c r="TVF43" s="73"/>
      <c r="TVG43" s="73"/>
      <c r="TVH43" s="73"/>
      <c r="TVI43" s="73"/>
      <c r="TVJ43" s="73"/>
      <c r="TVK43" s="73"/>
      <c r="TVL43" s="73"/>
      <c r="TVM43" s="73"/>
      <c r="TVN43" s="73"/>
      <c r="TVO43" s="73"/>
      <c r="TVR43" s="73"/>
      <c r="TVU43" s="73"/>
      <c r="TVX43" s="73"/>
      <c r="TWA43" s="73"/>
      <c r="TWD43" s="73"/>
      <c r="TWP43" s="73"/>
      <c r="TWS43" s="73"/>
      <c r="TWV43" s="73"/>
      <c r="TWY43" s="73"/>
      <c r="TXH43" s="73"/>
      <c r="TXN43" s="73"/>
      <c r="TXQ43" s="73"/>
      <c r="TXT43" s="73"/>
      <c r="TXW43" s="73"/>
      <c r="TYC43" s="73"/>
      <c r="TYL43" s="73"/>
      <c r="TYN43" s="73"/>
      <c r="TYO43" s="73"/>
      <c r="TYQ43" s="73"/>
      <c r="TYT43" s="73"/>
      <c r="TYW43" s="73"/>
      <c r="TYZ43" s="73"/>
      <c r="TZH43" s="73"/>
      <c r="TZJ43" s="73"/>
      <c r="TZM43" s="73"/>
      <c r="TZP43" s="73"/>
      <c r="TZY43" s="73"/>
      <c r="UAB43" s="73"/>
      <c r="UAG43" s="73"/>
      <c r="UBC43" s="73"/>
      <c r="UBD43" s="73"/>
      <c r="UBE43" s="73"/>
      <c r="UBF43" s="73"/>
      <c r="UBG43" s="73"/>
      <c r="UBH43" s="73"/>
      <c r="UBZ43" s="73"/>
      <c r="UCA43" s="73"/>
      <c r="UCD43" s="73"/>
      <c r="UCG43" s="73"/>
      <c r="UCI43" s="73"/>
      <c r="UCK43" s="73"/>
      <c r="UCN43" s="73"/>
      <c r="UCQ43" s="73"/>
      <c r="UCT43" s="73"/>
      <c r="UCW43" s="73"/>
      <c r="UCZ43" s="73"/>
      <c r="UDC43" s="73"/>
      <c r="UDF43" s="73"/>
      <c r="UDI43" s="73"/>
      <c r="UDK43" s="73"/>
      <c r="UDX43" s="73"/>
      <c r="UDY43" s="73"/>
      <c r="UDZ43" s="73"/>
      <c r="UEA43" s="73"/>
      <c r="UEB43" s="73"/>
      <c r="UEC43" s="73"/>
      <c r="UED43" s="73"/>
      <c r="UEE43" s="73"/>
      <c r="UEF43" s="73"/>
      <c r="UEG43" s="73"/>
      <c r="UEH43" s="73"/>
      <c r="UEI43" s="73"/>
      <c r="UEJ43" s="73"/>
      <c r="UEK43" s="73"/>
      <c r="UEL43" s="73"/>
      <c r="UEM43" s="73"/>
      <c r="UEN43" s="73"/>
      <c r="UEO43" s="73"/>
      <c r="UEP43" s="73"/>
      <c r="UEQ43" s="73"/>
      <c r="UER43" s="73"/>
      <c r="UES43" s="73"/>
      <c r="UET43" s="73"/>
      <c r="UEU43" s="73"/>
      <c r="UEV43" s="73"/>
      <c r="UEW43" s="73"/>
      <c r="UEY43" s="73"/>
      <c r="UEZ43" s="73"/>
      <c r="UFA43" s="73"/>
      <c r="UFB43" s="73"/>
      <c r="UFC43" s="73"/>
      <c r="UFD43" s="73"/>
      <c r="UFE43" s="73"/>
      <c r="UFF43" s="73"/>
      <c r="UFG43" s="73"/>
      <c r="UFH43" s="73"/>
      <c r="UFI43" s="73"/>
      <c r="UFJ43" s="73"/>
      <c r="UFK43" s="73"/>
      <c r="UFN43" s="73"/>
      <c r="UFQ43" s="73"/>
      <c r="UFT43" s="73"/>
      <c r="UFW43" s="73"/>
      <c r="UFZ43" s="73"/>
      <c r="UGL43" s="73"/>
      <c r="UGO43" s="73"/>
      <c r="UGR43" s="73"/>
      <c r="UGU43" s="73"/>
      <c r="UHD43" s="73"/>
      <c r="UHJ43" s="73"/>
      <c r="UHM43" s="73"/>
      <c r="UHP43" s="73"/>
      <c r="UHS43" s="73"/>
      <c r="UHY43" s="73"/>
      <c r="UIH43" s="73"/>
      <c r="UIJ43" s="73"/>
      <c r="UIK43" s="73"/>
      <c r="UIM43" s="73"/>
      <c r="UIP43" s="73"/>
      <c r="UIS43" s="73"/>
      <c r="UIV43" s="73"/>
      <c r="UJD43" s="73"/>
      <c r="UJF43" s="73"/>
      <c r="UJI43" s="73"/>
      <c r="UJL43" s="73"/>
      <c r="UJU43" s="73"/>
      <c r="UJX43" s="73"/>
      <c r="UKC43" s="73"/>
      <c r="UKY43" s="73"/>
      <c r="UKZ43" s="73"/>
      <c r="ULA43" s="73"/>
      <c r="ULB43" s="73"/>
      <c r="ULC43" s="73"/>
      <c r="ULD43" s="73"/>
      <c r="ULV43" s="73"/>
      <c r="ULW43" s="73"/>
      <c r="ULZ43" s="73"/>
      <c r="UMC43" s="73"/>
      <c r="UME43" s="73"/>
      <c r="UMG43" s="73"/>
      <c r="UMJ43" s="73"/>
      <c r="UMM43" s="73"/>
      <c r="UMP43" s="73"/>
      <c r="UMS43" s="73"/>
      <c r="UMV43" s="73"/>
      <c r="UMY43" s="73"/>
      <c r="UNB43" s="73"/>
      <c r="UNE43" s="73"/>
      <c r="UNG43" s="73"/>
      <c r="UNT43" s="73"/>
      <c r="UNU43" s="73"/>
      <c r="UNV43" s="73"/>
      <c r="UNW43" s="73"/>
      <c r="UNX43" s="73"/>
      <c r="UNY43" s="73"/>
      <c r="UNZ43" s="73"/>
      <c r="UOA43" s="73"/>
      <c r="UOB43" s="73"/>
      <c r="UOC43" s="73"/>
      <c r="UOD43" s="73"/>
      <c r="UOE43" s="73"/>
      <c r="UOF43" s="73"/>
      <c r="UOG43" s="73"/>
      <c r="UOH43" s="73"/>
      <c r="UOI43" s="73"/>
      <c r="UOJ43" s="73"/>
      <c r="UOK43" s="73"/>
      <c r="UOL43" s="73"/>
      <c r="UOM43" s="73"/>
      <c r="UON43" s="73"/>
      <c r="UOO43" s="73"/>
      <c r="UOP43" s="73"/>
      <c r="UOQ43" s="73"/>
      <c r="UOR43" s="73"/>
      <c r="UOS43" s="73"/>
      <c r="UOU43" s="73"/>
      <c r="UOV43" s="73"/>
      <c r="UOW43" s="73"/>
      <c r="UOX43" s="73"/>
      <c r="UOY43" s="73"/>
      <c r="UOZ43" s="73"/>
      <c r="UPA43" s="73"/>
      <c r="UPB43" s="73"/>
      <c r="UPC43" s="73"/>
      <c r="UPD43" s="73"/>
      <c r="UPE43" s="73"/>
      <c r="UPF43" s="73"/>
      <c r="UPG43" s="73"/>
      <c r="UPJ43" s="73"/>
      <c r="UPM43" s="73"/>
      <c r="UPP43" s="73"/>
      <c r="UPS43" s="73"/>
      <c r="UPV43" s="73"/>
      <c r="UQH43" s="73"/>
      <c r="UQK43" s="73"/>
      <c r="UQN43" s="73"/>
      <c r="UQQ43" s="73"/>
      <c r="UQZ43" s="73"/>
      <c r="URF43" s="73"/>
      <c r="URI43" s="73"/>
      <c r="URL43" s="73"/>
      <c r="URO43" s="73"/>
      <c r="URU43" s="73"/>
      <c r="USD43" s="73"/>
      <c r="USF43" s="73"/>
      <c r="USG43" s="73"/>
      <c r="USI43" s="73"/>
      <c r="USL43" s="73"/>
      <c r="USO43" s="73"/>
      <c r="USR43" s="73"/>
      <c r="USZ43" s="73"/>
      <c r="UTB43" s="73"/>
      <c r="UTE43" s="73"/>
      <c r="UTH43" s="73"/>
      <c r="UTQ43" s="73"/>
      <c r="UTT43" s="73"/>
      <c r="UTY43" s="73"/>
      <c r="UUU43" s="73"/>
      <c r="UUV43" s="73"/>
      <c r="UUW43" s="73"/>
      <c r="UUX43" s="73"/>
      <c r="UUY43" s="73"/>
      <c r="UUZ43" s="73"/>
      <c r="UVR43" s="73"/>
      <c r="UVS43" s="73"/>
      <c r="UVV43" s="73"/>
      <c r="UVY43" s="73"/>
      <c r="UWA43" s="73"/>
      <c r="UWC43" s="73"/>
      <c r="UWF43" s="73"/>
      <c r="UWI43" s="73"/>
      <c r="UWL43" s="73"/>
      <c r="UWO43" s="73"/>
      <c r="UWR43" s="73"/>
      <c r="UWU43" s="73"/>
      <c r="UWX43" s="73"/>
      <c r="UXA43" s="73"/>
      <c r="UXC43" s="73"/>
      <c r="UXP43" s="73"/>
      <c r="UXQ43" s="73"/>
      <c r="UXR43" s="73"/>
      <c r="UXS43" s="73"/>
      <c r="UXT43" s="73"/>
      <c r="UXU43" s="73"/>
      <c r="UXV43" s="73"/>
      <c r="UXW43" s="73"/>
      <c r="UXX43" s="73"/>
      <c r="UXY43" s="73"/>
      <c r="UXZ43" s="73"/>
      <c r="UYA43" s="73"/>
      <c r="UYB43" s="73"/>
      <c r="UYC43" s="73"/>
      <c r="UYD43" s="73"/>
      <c r="UYE43" s="73"/>
      <c r="UYF43" s="73"/>
      <c r="UYG43" s="73"/>
      <c r="UYH43" s="73"/>
      <c r="UYI43" s="73"/>
      <c r="UYJ43" s="73"/>
      <c r="UYK43" s="73"/>
      <c r="UYL43" s="73"/>
      <c r="UYM43" s="73"/>
      <c r="UYN43" s="73"/>
      <c r="UYO43" s="73"/>
      <c r="UYQ43" s="73"/>
      <c r="UYR43" s="73"/>
      <c r="UYS43" s="73"/>
      <c r="UYT43" s="73"/>
      <c r="UYU43" s="73"/>
      <c r="UYV43" s="73"/>
      <c r="UYW43" s="73"/>
      <c r="UYX43" s="73"/>
      <c r="UYY43" s="73"/>
      <c r="UYZ43" s="73"/>
      <c r="UZA43" s="73"/>
      <c r="UZB43" s="73"/>
      <c r="UZC43" s="73"/>
      <c r="UZF43" s="73"/>
      <c r="UZI43" s="73"/>
      <c r="UZL43" s="73"/>
      <c r="UZO43" s="73"/>
      <c r="UZR43" s="73"/>
      <c r="VAD43" s="73"/>
      <c r="VAG43" s="73"/>
      <c r="VAJ43" s="73"/>
      <c r="VAM43" s="73"/>
      <c r="VAV43" s="73"/>
      <c r="VBB43" s="73"/>
      <c r="VBE43" s="73"/>
      <c r="VBH43" s="73"/>
      <c r="VBK43" s="73"/>
      <c r="VBQ43" s="73"/>
      <c r="VBZ43" s="73"/>
      <c r="VCB43" s="73"/>
      <c r="VCC43" s="73"/>
      <c r="VCE43" s="73"/>
      <c r="VCH43" s="73"/>
      <c r="VCK43" s="73"/>
      <c r="VCN43" s="73"/>
      <c r="VCV43" s="73"/>
      <c r="VCX43" s="73"/>
      <c r="VDA43" s="73"/>
      <c r="VDD43" s="73"/>
      <c r="VDM43" s="73"/>
      <c r="VDP43" s="73"/>
      <c r="VDU43" s="73"/>
      <c r="VEQ43" s="73"/>
      <c r="VER43" s="73"/>
      <c r="VES43" s="73"/>
      <c r="VET43" s="73"/>
      <c r="VEU43" s="73"/>
      <c r="VEV43" s="73"/>
      <c r="VFN43" s="73"/>
      <c r="VFO43" s="73"/>
      <c r="VFR43" s="73"/>
      <c r="VFU43" s="73"/>
      <c r="VFW43" s="73"/>
      <c r="VFY43" s="73"/>
      <c r="VGB43" s="73"/>
      <c r="VGE43" s="73"/>
      <c r="VGH43" s="73"/>
      <c r="VGK43" s="73"/>
      <c r="VGN43" s="73"/>
      <c r="VGQ43" s="73"/>
      <c r="VGT43" s="73"/>
      <c r="VGW43" s="73"/>
      <c r="VGY43" s="73"/>
      <c r="VHL43" s="73"/>
      <c r="VHM43" s="73"/>
      <c r="VHN43" s="73"/>
      <c r="VHO43" s="73"/>
      <c r="VHP43" s="73"/>
      <c r="VHQ43" s="73"/>
      <c r="VHR43" s="73"/>
      <c r="VHS43" s="73"/>
      <c r="VHT43" s="73"/>
      <c r="VHU43" s="73"/>
      <c r="VHV43" s="73"/>
      <c r="VHW43" s="73"/>
      <c r="VHX43" s="73"/>
      <c r="VHY43" s="73"/>
      <c r="VHZ43" s="73"/>
      <c r="VIA43" s="73"/>
      <c r="VIB43" s="73"/>
      <c r="VIC43" s="73"/>
      <c r="VID43" s="73"/>
      <c r="VIE43" s="73"/>
      <c r="VIF43" s="73"/>
      <c r="VIG43" s="73"/>
      <c r="VIH43" s="73"/>
      <c r="VII43" s="73"/>
      <c r="VIJ43" s="73"/>
      <c r="VIK43" s="73"/>
      <c r="VIM43" s="73"/>
      <c r="VIN43" s="73"/>
      <c r="VIO43" s="73"/>
      <c r="VIP43" s="73"/>
      <c r="VIQ43" s="73"/>
      <c r="VIR43" s="73"/>
      <c r="VIS43" s="73"/>
      <c r="VIT43" s="73"/>
      <c r="VIU43" s="73"/>
      <c r="VIV43" s="73"/>
      <c r="VIW43" s="73"/>
      <c r="VIX43" s="73"/>
      <c r="VIY43" s="73"/>
      <c r="VJB43" s="73"/>
      <c r="VJE43" s="73"/>
      <c r="VJH43" s="73"/>
      <c r="VJK43" s="73"/>
      <c r="VJN43" s="73"/>
      <c r="VJZ43" s="73"/>
      <c r="VKC43" s="73"/>
      <c r="VKF43" s="73"/>
      <c r="VKI43" s="73"/>
      <c r="VKR43" s="73"/>
      <c r="VKX43" s="73"/>
      <c r="VLA43" s="73"/>
      <c r="VLD43" s="73"/>
      <c r="VLG43" s="73"/>
      <c r="VLM43" s="73"/>
      <c r="VLV43" s="73"/>
      <c r="VLX43" s="73"/>
      <c r="VLY43" s="73"/>
      <c r="VMA43" s="73"/>
      <c r="VMD43" s="73"/>
      <c r="VMG43" s="73"/>
      <c r="VMJ43" s="73"/>
      <c r="VMR43" s="73"/>
      <c r="VMT43" s="73"/>
      <c r="VMW43" s="73"/>
      <c r="VMZ43" s="73"/>
      <c r="VNI43" s="73"/>
      <c r="VNL43" s="73"/>
      <c r="VNQ43" s="73"/>
      <c r="VOM43" s="73"/>
      <c r="VON43" s="73"/>
      <c r="VOO43" s="73"/>
      <c r="VOP43" s="73"/>
      <c r="VOQ43" s="73"/>
      <c r="VOR43" s="73"/>
      <c r="VPJ43" s="73"/>
      <c r="VPK43" s="73"/>
      <c r="VPN43" s="73"/>
      <c r="VPQ43" s="73"/>
      <c r="VPS43" s="73"/>
      <c r="VPU43" s="73"/>
      <c r="VPX43" s="73"/>
      <c r="VQA43" s="73"/>
      <c r="VQD43" s="73"/>
      <c r="VQG43" s="73"/>
      <c r="VQJ43" s="73"/>
      <c r="VQM43" s="73"/>
      <c r="VQP43" s="73"/>
      <c r="VQS43" s="73"/>
      <c r="VQU43" s="73"/>
      <c r="VRH43" s="73"/>
      <c r="VRI43" s="73"/>
      <c r="VRJ43" s="73"/>
      <c r="VRK43" s="73"/>
      <c r="VRL43" s="73"/>
      <c r="VRM43" s="73"/>
      <c r="VRN43" s="73"/>
      <c r="VRO43" s="73"/>
      <c r="VRP43" s="73"/>
      <c r="VRQ43" s="73"/>
      <c r="VRR43" s="73"/>
      <c r="VRS43" s="73"/>
      <c r="VRT43" s="73"/>
      <c r="VRU43" s="73"/>
      <c r="VRV43" s="73"/>
      <c r="VRW43" s="73"/>
      <c r="VRX43" s="73"/>
      <c r="VRY43" s="73"/>
      <c r="VRZ43" s="73"/>
      <c r="VSA43" s="73"/>
      <c r="VSB43" s="73"/>
      <c r="VSC43" s="73"/>
      <c r="VSD43" s="73"/>
      <c r="VSE43" s="73"/>
      <c r="VSF43" s="73"/>
      <c r="VSG43" s="73"/>
      <c r="VSI43" s="73"/>
      <c r="VSJ43" s="73"/>
      <c r="VSK43" s="73"/>
      <c r="VSL43" s="73"/>
      <c r="VSM43" s="73"/>
      <c r="VSN43" s="73"/>
      <c r="VSO43" s="73"/>
      <c r="VSP43" s="73"/>
      <c r="VSQ43" s="73"/>
      <c r="VSR43" s="73"/>
      <c r="VSS43" s="73"/>
      <c r="VST43" s="73"/>
      <c r="VSU43" s="73"/>
      <c r="VSX43" s="73"/>
      <c r="VTA43" s="73"/>
      <c r="VTD43" s="73"/>
      <c r="VTG43" s="73"/>
      <c r="VTJ43" s="73"/>
      <c r="VTV43" s="73"/>
      <c r="VTY43" s="73"/>
      <c r="VUB43" s="73"/>
      <c r="VUE43" s="73"/>
      <c r="VUN43" s="73"/>
      <c r="VUT43" s="73"/>
      <c r="VUW43" s="73"/>
      <c r="VUZ43" s="73"/>
      <c r="VVC43" s="73"/>
      <c r="VVI43" s="73"/>
      <c r="VVR43" s="73"/>
      <c r="VVT43" s="73"/>
      <c r="VVU43" s="73"/>
      <c r="VVW43" s="73"/>
      <c r="VVZ43" s="73"/>
      <c r="VWC43" s="73"/>
      <c r="VWF43" s="73"/>
      <c r="VWN43" s="73"/>
      <c r="VWP43" s="73"/>
      <c r="VWS43" s="73"/>
      <c r="VWV43" s="73"/>
      <c r="VXE43" s="73"/>
      <c r="VXH43" s="73"/>
      <c r="VXM43" s="73"/>
      <c r="VYI43" s="73"/>
      <c r="VYJ43" s="73"/>
      <c r="VYK43" s="73"/>
      <c r="VYL43" s="73"/>
      <c r="VYM43" s="73"/>
      <c r="VYN43" s="73"/>
      <c r="VZF43" s="73"/>
      <c r="VZG43" s="73"/>
      <c r="VZJ43" s="73"/>
      <c r="VZM43" s="73"/>
      <c r="VZO43" s="73"/>
      <c r="VZQ43" s="73"/>
      <c r="VZT43" s="73"/>
      <c r="VZW43" s="73"/>
      <c r="VZZ43" s="73"/>
      <c r="WAC43" s="73"/>
      <c r="WAF43" s="73"/>
      <c r="WAI43" s="73"/>
      <c r="WAL43" s="73"/>
      <c r="WAO43" s="73"/>
      <c r="WAQ43" s="73"/>
      <c r="WBD43" s="73"/>
      <c r="WBE43" s="73"/>
      <c r="WBF43" s="73"/>
      <c r="WBG43" s="73"/>
      <c r="WBH43" s="73"/>
      <c r="WBI43" s="73"/>
      <c r="WBJ43" s="73"/>
      <c r="WBK43" s="73"/>
      <c r="WBL43" s="73"/>
      <c r="WBM43" s="73"/>
      <c r="WBN43" s="73"/>
      <c r="WBO43" s="73"/>
      <c r="WBP43" s="73"/>
      <c r="WBQ43" s="73"/>
      <c r="WBR43" s="73"/>
      <c r="WBS43" s="73"/>
      <c r="WBT43" s="73"/>
      <c r="WBU43" s="73"/>
      <c r="WBV43" s="73"/>
      <c r="WBW43" s="73"/>
      <c r="WBX43" s="73"/>
      <c r="WBY43" s="73"/>
      <c r="WBZ43" s="73"/>
      <c r="WCA43" s="73"/>
      <c r="WCB43" s="73"/>
      <c r="WCC43" s="73"/>
      <c r="WCE43" s="73"/>
      <c r="WCF43" s="73"/>
      <c r="WCG43" s="73"/>
      <c r="WCH43" s="73"/>
      <c r="WCI43" s="73"/>
      <c r="WCJ43" s="73"/>
      <c r="WCK43" s="73"/>
      <c r="WCL43" s="73"/>
      <c r="WCM43" s="73"/>
      <c r="WCN43" s="73"/>
      <c r="WCO43" s="73"/>
      <c r="WCP43" s="73"/>
      <c r="WCQ43" s="73"/>
      <c r="WCT43" s="73"/>
      <c r="WCW43" s="73"/>
      <c r="WCZ43" s="73"/>
      <c r="WDC43" s="73"/>
      <c r="WDF43" s="73"/>
      <c r="WDR43" s="73"/>
      <c r="WDU43" s="73"/>
      <c r="WDX43" s="73"/>
      <c r="WEA43" s="73"/>
      <c r="WEJ43" s="73"/>
      <c r="WEP43" s="73"/>
      <c r="WES43" s="73"/>
      <c r="WEV43" s="73"/>
      <c r="WEY43" s="73"/>
      <c r="WFE43" s="73"/>
      <c r="WFN43" s="73"/>
      <c r="WFP43" s="73"/>
      <c r="WFQ43" s="73"/>
      <c r="WFS43" s="73"/>
      <c r="WFV43" s="73"/>
      <c r="WFY43" s="73"/>
      <c r="WGB43" s="73"/>
      <c r="WGJ43" s="73"/>
      <c r="WGL43" s="73"/>
      <c r="WGO43" s="73"/>
      <c r="WGR43" s="73"/>
      <c r="WHA43" s="73"/>
      <c r="WHD43" s="73"/>
      <c r="WHI43" s="73"/>
      <c r="WIE43" s="73"/>
      <c r="WIF43" s="73"/>
      <c r="WIG43" s="73"/>
      <c r="WIH43" s="73"/>
      <c r="WII43" s="73"/>
      <c r="WIJ43" s="73"/>
      <c r="WJB43" s="73"/>
      <c r="WJC43" s="73"/>
      <c r="WJF43" s="73"/>
      <c r="WJI43" s="73"/>
      <c r="WJK43" s="73"/>
      <c r="WJM43" s="73"/>
      <c r="WJP43" s="73"/>
      <c r="WJS43" s="73"/>
      <c r="WJV43" s="73"/>
      <c r="WJY43" s="73"/>
      <c r="WKB43" s="73"/>
      <c r="WKE43" s="73"/>
      <c r="WKH43" s="73"/>
      <c r="WKK43" s="73"/>
      <c r="WKM43" s="73"/>
      <c r="WKZ43" s="73"/>
      <c r="WLA43" s="73"/>
      <c r="WLB43" s="73"/>
      <c r="WLC43" s="73"/>
      <c r="WLD43" s="73"/>
      <c r="WLE43" s="73"/>
      <c r="WLF43" s="73"/>
      <c r="WLG43" s="73"/>
      <c r="WLH43" s="73"/>
      <c r="WLI43" s="73"/>
      <c r="WLJ43" s="73"/>
      <c r="WLK43" s="73"/>
      <c r="WLL43" s="73"/>
      <c r="WLM43" s="73"/>
      <c r="WLN43" s="73"/>
      <c r="WLO43" s="73"/>
      <c r="WLP43" s="73"/>
      <c r="WLQ43" s="73"/>
      <c r="WLR43" s="73"/>
      <c r="WLS43" s="73"/>
      <c r="WLT43" s="73"/>
      <c r="WLU43" s="73"/>
      <c r="WLV43" s="73"/>
      <c r="WLW43" s="73"/>
      <c r="WLX43" s="73"/>
      <c r="WLY43" s="73"/>
      <c r="WMA43" s="73"/>
      <c r="WMB43" s="73"/>
      <c r="WMC43" s="73"/>
      <c r="WMD43" s="73"/>
      <c r="WME43" s="73"/>
      <c r="WMF43" s="73"/>
      <c r="WMG43" s="73"/>
      <c r="WMH43" s="73"/>
      <c r="WMI43" s="73"/>
      <c r="WMJ43" s="73"/>
      <c r="WMK43" s="73"/>
      <c r="WML43" s="73"/>
      <c r="WMM43" s="73"/>
      <c r="WMP43" s="73"/>
      <c r="WMS43" s="73"/>
      <c r="WMV43" s="73"/>
      <c r="WMY43" s="73"/>
      <c r="WNB43" s="73"/>
      <c r="WNN43" s="73"/>
      <c r="WNQ43" s="73"/>
      <c r="WNT43" s="73"/>
      <c r="WNW43" s="73"/>
      <c r="WOF43" s="73"/>
      <c r="WOL43" s="73"/>
      <c r="WOO43" s="73"/>
      <c r="WOR43" s="73"/>
      <c r="WOU43" s="73"/>
      <c r="WPA43" s="73"/>
      <c r="WPJ43" s="73"/>
      <c r="WPL43" s="73"/>
      <c r="WPM43" s="73"/>
      <c r="WPO43" s="73"/>
      <c r="WPR43" s="73"/>
      <c r="WPU43" s="73"/>
      <c r="WPX43" s="73"/>
      <c r="WQF43" s="73"/>
      <c r="WQH43" s="73"/>
      <c r="WQK43" s="73"/>
      <c r="WQN43" s="73"/>
      <c r="WQW43" s="73"/>
      <c r="WQZ43" s="73"/>
      <c r="WRE43" s="73"/>
      <c r="WSA43" s="73"/>
      <c r="WSB43" s="73"/>
      <c r="WSC43" s="73"/>
      <c r="WSD43" s="73"/>
      <c r="WSE43" s="73"/>
      <c r="WSF43" s="73"/>
      <c r="WSX43" s="73"/>
      <c r="WSY43" s="73"/>
      <c r="WTB43" s="73"/>
      <c r="WTE43" s="73"/>
      <c r="WTG43" s="73"/>
      <c r="WTI43" s="73"/>
      <c r="WTL43" s="73"/>
      <c r="WTO43" s="73"/>
      <c r="WTR43" s="73"/>
      <c r="WTU43" s="73"/>
      <c r="WTX43" s="73"/>
      <c r="WUA43" s="73"/>
      <c r="WUD43" s="73"/>
      <c r="WUG43" s="73"/>
      <c r="WUI43" s="73"/>
      <c r="WUV43" s="73"/>
      <c r="WUW43" s="73"/>
      <c r="WUX43" s="73"/>
      <c r="WUY43" s="73"/>
      <c r="WUZ43" s="73"/>
      <c r="WVA43" s="73"/>
      <c r="WVB43" s="73"/>
      <c r="WVC43" s="73"/>
      <c r="WVD43" s="73"/>
      <c r="WVE43" s="73"/>
      <c r="WVF43" s="73"/>
      <c r="WVG43" s="73"/>
      <c r="WVH43" s="73"/>
      <c r="WVI43" s="73"/>
      <c r="WVJ43" s="73"/>
      <c r="WVK43" s="73"/>
      <c r="WVL43" s="73"/>
      <c r="WVM43" s="73"/>
      <c r="WVN43" s="73"/>
      <c r="WVO43" s="73"/>
      <c r="WVP43" s="73"/>
      <c r="WVQ43" s="73"/>
      <c r="WVR43" s="73"/>
      <c r="WVS43" s="73"/>
      <c r="WVT43" s="73"/>
      <c r="WVU43" s="73"/>
      <c r="WVV43" s="73"/>
      <c r="WVW43" s="73"/>
      <c r="WVX43" s="73"/>
      <c r="WVY43" s="73"/>
      <c r="WVZ43" s="73"/>
      <c r="WWA43" s="73"/>
      <c r="WWB43" s="73"/>
      <c r="WWC43" s="73"/>
      <c r="WWD43" s="73"/>
      <c r="WWE43" s="73"/>
      <c r="WWF43" s="73"/>
      <c r="WWG43" s="73"/>
      <c r="WWH43" s="73"/>
      <c r="WWI43" s="73"/>
      <c r="WWJ43" s="73"/>
      <c r="WWK43" s="73"/>
      <c r="WWL43" s="73"/>
      <c r="WWM43" s="73"/>
      <c r="WWN43" s="73"/>
      <c r="WWO43" s="73"/>
      <c r="WWP43" s="73"/>
      <c r="WWQ43" s="73"/>
      <c r="WWR43" s="73"/>
      <c r="WWS43" s="73"/>
      <c r="WWT43" s="73"/>
      <c r="WWU43" s="73"/>
      <c r="WWV43" s="73"/>
      <c r="WWW43" s="73"/>
      <c r="WWX43" s="73"/>
      <c r="WWY43" s="73"/>
      <c r="WWZ43" s="73"/>
      <c r="WXA43" s="73"/>
      <c r="WXB43" s="73"/>
      <c r="WXC43" s="73"/>
      <c r="WXD43" s="73"/>
      <c r="WXE43" s="73"/>
      <c r="WXF43" s="73"/>
      <c r="WXG43" s="73"/>
      <c r="WXH43" s="73"/>
      <c r="WXI43" s="73"/>
      <c r="WXJ43" s="73"/>
      <c r="WXK43" s="73"/>
      <c r="WXL43" s="73"/>
      <c r="WXM43" s="73"/>
      <c r="WXN43" s="73"/>
      <c r="WXO43" s="73"/>
      <c r="WXP43" s="73"/>
      <c r="WXQ43" s="73"/>
      <c r="WXR43" s="73"/>
      <c r="WXS43" s="73"/>
      <c r="WXT43" s="73"/>
      <c r="WXU43" s="73"/>
      <c r="WXV43" s="73"/>
      <c r="WXW43" s="73"/>
      <c r="WXX43" s="73"/>
      <c r="WXY43" s="73"/>
      <c r="WXZ43" s="73"/>
      <c r="WYA43" s="73"/>
      <c r="WYB43" s="73"/>
      <c r="WYC43" s="73"/>
      <c r="WYD43" s="73"/>
      <c r="WYE43" s="73"/>
      <c r="WYF43" s="73"/>
      <c r="WYG43" s="73"/>
      <c r="WYH43" s="73"/>
      <c r="WYI43" s="73"/>
      <c r="WYJ43" s="73"/>
      <c r="WYK43" s="73"/>
      <c r="WYL43" s="73"/>
      <c r="WYM43" s="73"/>
      <c r="WYN43" s="73"/>
      <c r="WYO43" s="73"/>
      <c r="WYP43" s="73"/>
      <c r="WYQ43" s="73"/>
      <c r="WYR43" s="73"/>
      <c r="WYS43" s="73"/>
      <c r="WYT43" s="73"/>
      <c r="WYU43" s="73"/>
      <c r="WYV43" s="73"/>
      <c r="WYW43" s="73"/>
      <c r="WYX43" s="73"/>
      <c r="WYY43" s="73"/>
      <c r="WYZ43" s="73"/>
      <c r="WZA43" s="73"/>
      <c r="WZB43" s="73"/>
      <c r="WZC43" s="73"/>
      <c r="WZD43" s="73"/>
      <c r="WZE43" s="73"/>
      <c r="WZF43" s="73"/>
      <c r="WZG43" s="73"/>
      <c r="WZH43" s="73"/>
      <c r="WZI43" s="73"/>
      <c r="WZJ43" s="73"/>
      <c r="WZK43" s="73"/>
      <c r="WZL43" s="73"/>
      <c r="WZM43" s="73"/>
      <c r="WZN43" s="73"/>
      <c r="WZO43" s="73"/>
      <c r="WZP43" s="73"/>
      <c r="WZQ43" s="73"/>
      <c r="WZR43" s="73"/>
      <c r="WZS43" s="73"/>
      <c r="WZT43" s="73"/>
      <c r="WZU43" s="73"/>
      <c r="WZV43" s="73"/>
      <c r="WZW43" s="73"/>
      <c r="WZX43" s="73"/>
      <c r="WZY43" s="73"/>
      <c r="WZZ43" s="73"/>
      <c r="XAA43" s="73"/>
      <c r="XAB43" s="73"/>
      <c r="XAC43" s="73"/>
      <c r="XAD43" s="73"/>
      <c r="XAE43" s="73"/>
      <c r="XAF43" s="73"/>
      <c r="XAG43" s="73"/>
      <c r="XAH43" s="73"/>
      <c r="XAI43" s="73"/>
      <c r="XAJ43" s="73"/>
      <c r="XAK43" s="73"/>
      <c r="XAL43" s="73"/>
      <c r="XAM43" s="73"/>
      <c r="XAN43" s="73"/>
      <c r="XAO43" s="73"/>
      <c r="XAP43" s="73"/>
      <c r="XAQ43" s="73"/>
      <c r="XAR43" s="73"/>
      <c r="XAS43" s="73"/>
      <c r="XAT43" s="73"/>
      <c r="XAU43" s="73"/>
      <c r="XAV43" s="73"/>
      <c r="XAW43" s="73"/>
      <c r="XAX43" s="73"/>
      <c r="XAY43" s="73"/>
      <c r="XAZ43" s="73"/>
      <c r="XBA43" s="73"/>
      <c r="XBB43" s="73"/>
      <c r="XBC43" s="73"/>
      <c r="XBD43" s="73"/>
      <c r="XBE43" s="73"/>
      <c r="XBF43" s="73"/>
      <c r="XBG43" s="73"/>
      <c r="XBH43" s="73"/>
      <c r="XBI43" s="73"/>
      <c r="XBJ43" s="73"/>
      <c r="XBK43" s="73"/>
      <c r="XBL43" s="73"/>
      <c r="XBM43" s="73"/>
      <c r="XBN43" s="73"/>
      <c r="XBO43" s="73"/>
      <c r="XBP43" s="73"/>
      <c r="XBQ43" s="73"/>
      <c r="XBR43" s="73"/>
      <c r="XBS43" s="73"/>
      <c r="XBT43" s="73"/>
      <c r="XBU43" s="73"/>
      <c r="XBV43" s="73"/>
      <c r="XBW43" s="73"/>
      <c r="XBX43" s="73"/>
      <c r="XBY43" s="73"/>
      <c r="XBZ43" s="73"/>
      <c r="XCA43" s="73"/>
      <c r="XCB43" s="73"/>
      <c r="XCC43" s="73"/>
      <c r="XCD43" s="73"/>
      <c r="XCE43" s="73"/>
      <c r="XCF43" s="73"/>
      <c r="XCG43" s="73"/>
      <c r="XCH43" s="73"/>
      <c r="XCI43" s="73"/>
      <c r="XCJ43" s="73"/>
      <c r="XCK43" s="73"/>
      <c r="XCL43" s="73"/>
      <c r="XCM43" s="73"/>
      <c r="XCN43" s="73"/>
      <c r="XCO43" s="73"/>
      <c r="XCP43" s="73"/>
      <c r="XCQ43" s="73"/>
      <c r="XCR43" s="73"/>
      <c r="XCS43" s="73"/>
      <c r="XCT43" s="73"/>
      <c r="XCU43" s="73"/>
      <c r="XCV43" s="73"/>
      <c r="XCW43" s="73"/>
      <c r="XCX43" s="73"/>
      <c r="XCY43" s="73"/>
      <c r="XCZ43" s="73"/>
      <c r="XDA43" s="73"/>
      <c r="XDB43" s="73"/>
      <c r="XDC43" s="73"/>
      <c r="XDD43" s="73"/>
      <c r="XDE43" s="73"/>
      <c r="XDF43" s="73"/>
      <c r="XDG43" s="73"/>
      <c r="XDH43" s="73"/>
      <c r="XDI43" s="73"/>
      <c r="XDJ43" s="73"/>
      <c r="XDK43" s="73"/>
      <c r="XDL43" s="73"/>
      <c r="XDM43" s="73"/>
      <c r="XDN43" s="73"/>
      <c r="XDO43" s="73"/>
      <c r="XDP43" s="73"/>
      <c r="XDQ43" s="73"/>
      <c r="XDR43" s="73"/>
      <c r="XDS43" s="73"/>
      <c r="XDT43" s="73"/>
      <c r="XDU43" s="73"/>
      <c r="XDV43" s="73"/>
      <c r="XDW43" s="73"/>
      <c r="XDX43" s="73"/>
      <c r="XDY43" s="73"/>
      <c r="XDZ43" s="73"/>
      <c r="XEA43" s="73"/>
      <c r="XEB43" s="73"/>
      <c r="XEC43" s="73"/>
      <c r="XED43" s="73"/>
      <c r="XEE43" s="73"/>
      <c r="XEF43" s="73"/>
      <c r="XEG43" s="73"/>
      <c r="XEH43" s="73"/>
      <c r="XEI43" s="73"/>
      <c r="XEJ43" s="73"/>
      <c r="XEK43" s="73"/>
      <c r="XEL43" s="73"/>
      <c r="XEM43" s="73"/>
      <c r="XEN43" s="73"/>
      <c r="XEO43" s="73"/>
      <c r="XEP43" s="73"/>
      <c r="XEQ43" s="73"/>
      <c r="XER43" s="73"/>
      <c r="XES43" s="73"/>
      <c r="XET43" s="73"/>
      <c r="XEU43" s="73"/>
      <c r="XEV43" s="73"/>
      <c r="XEW43" s="73"/>
      <c r="XEX43" s="73"/>
      <c r="XEY43" s="73"/>
      <c r="XEZ43" s="73"/>
      <c r="XFA43" s="73"/>
      <c r="XFB43" s="73"/>
      <c r="XFC43" s="73"/>
      <c r="XFD43" s="73"/>
    </row>
    <row r="44" spans="1:16384" s="192" customFormat="1" ht="21.75" customHeight="1">
      <c r="A44" s="209" t="s">
        <v>45</v>
      </c>
      <c r="B44" s="202" t="s">
        <v>323</v>
      </c>
      <c r="C44" s="203">
        <v>150</v>
      </c>
      <c r="D44" s="86">
        <f>IFERROR(VLOOKUP(A44,'4.1'!A63:C345,3,0),)</f>
        <v>15000</v>
      </c>
      <c r="E44" s="87">
        <f t="shared" si="0"/>
        <v>2250000</v>
      </c>
      <c r="F44" s="73"/>
      <c r="G44" s="73"/>
      <c r="H44" s="73"/>
      <c r="I44" s="73"/>
      <c r="J44" s="73"/>
      <c r="K44" s="73"/>
      <c r="L44" s="73"/>
      <c r="M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D44" s="73"/>
      <c r="AG44" s="73"/>
      <c r="AJ44" s="73"/>
      <c r="AM44" s="73"/>
      <c r="AP44" s="73"/>
      <c r="BB44" s="73"/>
      <c r="BE44" s="73"/>
      <c r="BH44" s="73"/>
      <c r="BK44" s="73"/>
      <c r="BT44" s="73"/>
      <c r="BZ44" s="73"/>
      <c r="CC44" s="73"/>
      <c r="CF44" s="73"/>
      <c r="CI44" s="73"/>
      <c r="CO44" s="73"/>
      <c r="CX44" s="73"/>
      <c r="CZ44" s="73"/>
      <c r="DA44" s="73"/>
      <c r="DC44" s="73"/>
      <c r="DF44" s="73"/>
      <c r="DI44" s="73"/>
      <c r="DL44" s="73"/>
      <c r="DT44" s="73"/>
      <c r="DV44" s="73"/>
      <c r="DY44" s="73"/>
      <c r="EB44" s="73"/>
      <c r="EK44" s="73"/>
      <c r="EN44" s="73"/>
      <c r="ES44" s="73"/>
      <c r="FO44" s="73"/>
      <c r="FP44" s="73"/>
      <c r="FQ44" s="73"/>
      <c r="FR44" s="73"/>
      <c r="FS44" s="73"/>
      <c r="FT44" s="73"/>
      <c r="GL44" s="73"/>
      <c r="GM44" s="73"/>
      <c r="GP44" s="73"/>
      <c r="GS44" s="73"/>
      <c r="GU44" s="73"/>
      <c r="GW44" s="73"/>
      <c r="GZ44" s="73"/>
      <c r="HC44" s="73"/>
      <c r="HF44" s="73"/>
      <c r="HI44" s="73"/>
      <c r="HL44" s="73"/>
      <c r="HO44" s="73"/>
      <c r="HR44" s="73"/>
      <c r="HU44" s="73"/>
      <c r="HW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Z44" s="73"/>
      <c r="KC44" s="73"/>
      <c r="KF44" s="73"/>
      <c r="KI44" s="73"/>
      <c r="KL44" s="73"/>
      <c r="KX44" s="73"/>
      <c r="LA44" s="73"/>
      <c r="LD44" s="73"/>
      <c r="LG44" s="73"/>
      <c r="LP44" s="73"/>
      <c r="LV44" s="73"/>
      <c r="LY44" s="73"/>
      <c r="MB44" s="73"/>
      <c r="ME44" s="73"/>
      <c r="MK44" s="73"/>
      <c r="MT44" s="73"/>
      <c r="MV44" s="73"/>
      <c r="MW44" s="73"/>
      <c r="MY44" s="73"/>
      <c r="NB44" s="73"/>
      <c r="NE44" s="73"/>
      <c r="NH44" s="73"/>
      <c r="NP44" s="73"/>
      <c r="NR44" s="73"/>
      <c r="NU44" s="73"/>
      <c r="NX44" s="73"/>
      <c r="OG44" s="73"/>
      <c r="OJ44" s="73"/>
      <c r="OO44" s="73"/>
      <c r="PK44" s="73"/>
      <c r="PL44" s="73"/>
      <c r="PM44" s="73"/>
      <c r="PN44" s="73"/>
      <c r="PO44" s="73"/>
      <c r="PP44" s="73"/>
      <c r="QH44" s="73"/>
      <c r="QI44" s="73"/>
      <c r="QL44" s="73"/>
      <c r="QO44" s="73"/>
      <c r="QQ44" s="73"/>
      <c r="QS44" s="73"/>
      <c r="QV44" s="73"/>
      <c r="QY44" s="73"/>
      <c r="RB44" s="73"/>
      <c r="RE44" s="73"/>
      <c r="RH44" s="73"/>
      <c r="RK44" s="73"/>
      <c r="RN44" s="73"/>
      <c r="RQ44" s="73"/>
      <c r="RS44" s="73"/>
      <c r="SF44" s="73"/>
      <c r="SG44" s="73"/>
      <c r="SH44" s="73"/>
      <c r="SI44" s="73"/>
      <c r="SJ44" s="73"/>
      <c r="SK44" s="73"/>
      <c r="SL44" s="73"/>
      <c r="SM44" s="73"/>
      <c r="SN44" s="73"/>
      <c r="SO44" s="73"/>
      <c r="SP44" s="73"/>
      <c r="SQ44" s="73"/>
      <c r="SR44" s="73"/>
      <c r="SS44" s="73"/>
      <c r="ST44" s="73"/>
      <c r="SU44" s="73"/>
      <c r="SV44" s="73"/>
      <c r="SW44" s="73"/>
      <c r="SX44" s="73"/>
      <c r="SY44" s="73"/>
      <c r="SZ44" s="73"/>
      <c r="TA44" s="73"/>
      <c r="TB44" s="73"/>
      <c r="TC44" s="73"/>
      <c r="TD44" s="73"/>
      <c r="TE44" s="73"/>
      <c r="TG44" s="73"/>
      <c r="TH44" s="73"/>
      <c r="TI44" s="73"/>
      <c r="TJ44" s="73"/>
      <c r="TK44" s="73"/>
      <c r="TL44" s="73"/>
      <c r="TM44" s="73"/>
      <c r="TN44" s="73"/>
      <c r="TO44" s="73"/>
      <c r="TP44" s="73"/>
      <c r="TQ44" s="73"/>
      <c r="TR44" s="73"/>
      <c r="TS44" s="73"/>
      <c r="TV44" s="73"/>
      <c r="TY44" s="73"/>
      <c r="UB44" s="73"/>
      <c r="UE44" s="73"/>
      <c r="UH44" s="73"/>
      <c r="UT44" s="73"/>
      <c r="UW44" s="73"/>
      <c r="UZ44" s="73"/>
      <c r="VC44" s="73"/>
      <c r="VL44" s="73"/>
      <c r="VR44" s="73"/>
      <c r="VU44" s="73"/>
      <c r="VX44" s="73"/>
      <c r="WA44" s="73"/>
      <c r="WG44" s="73"/>
      <c r="WP44" s="73"/>
      <c r="WR44" s="73"/>
      <c r="WS44" s="73"/>
      <c r="WU44" s="73"/>
      <c r="WX44" s="73"/>
      <c r="XA44" s="73"/>
      <c r="XD44" s="73"/>
      <c r="XL44" s="73"/>
      <c r="XN44" s="73"/>
      <c r="XQ44" s="73"/>
      <c r="XT44" s="73"/>
      <c r="YC44" s="73"/>
      <c r="YF44" s="73"/>
      <c r="YK44" s="73"/>
      <c r="ZG44" s="73"/>
      <c r="ZH44" s="73"/>
      <c r="ZI44" s="73"/>
      <c r="ZJ44" s="73"/>
      <c r="ZK44" s="73"/>
      <c r="ZL44" s="73"/>
      <c r="AAD44" s="73"/>
      <c r="AAE44" s="73"/>
      <c r="AAH44" s="73"/>
      <c r="AAK44" s="73"/>
      <c r="AAM44" s="73"/>
      <c r="AAO44" s="73"/>
      <c r="AAR44" s="73"/>
      <c r="AAU44" s="73"/>
      <c r="AAX44" s="73"/>
      <c r="ABA44" s="73"/>
      <c r="ABD44" s="73"/>
      <c r="ABG44" s="73"/>
      <c r="ABJ44" s="73"/>
      <c r="ABM44" s="73"/>
      <c r="ABO44" s="73"/>
      <c r="ACB44" s="73"/>
      <c r="ACC44" s="73"/>
      <c r="ACD44" s="73"/>
      <c r="ACE44" s="73"/>
      <c r="ACF44" s="73"/>
      <c r="ACG44" s="73"/>
      <c r="ACH44" s="73"/>
      <c r="ACI44" s="73"/>
      <c r="ACJ44" s="73"/>
      <c r="ACK44" s="73"/>
      <c r="ACL44" s="73"/>
      <c r="ACM44" s="73"/>
      <c r="ACN44" s="73"/>
      <c r="ACO44" s="73"/>
      <c r="ACP44" s="73"/>
      <c r="ACQ44" s="73"/>
      <c r="ACR44" s="73"/>
      <c r="ACS44" s="73"/>
      <c r="ACT44" s="73"/>
      <c r="ACU44" s="73"/>
      <c r="ACV44" s="73"/>
      <c r="ACW44" s="73"/>
      <c r="ACX44" s="73"/>
      <c r="ACY44" s="73"/>
      <c r="ACZ44" s="73"/>
      <c r="ADA44" s="73"/>
      <c r="ADC44" s="73"/>
      <c r="ADD44" s="73"/>
      <c r="ADE44" s="73"/>
      <c r="ADF44" s="73"/>
      <c r="ADG44" s="73"/>
      <c r="ADH44" s="73"/>
      <c r="ADI44" s="73"/>
      <c r="ADJ44" s="73"/>
      <c r="ADK44" s="73"/>
      <c r="ADL44" s="73"/>
      <c r="ADM44" s="73"/>
      <c r="ADN44" s="73"/>
      <c r="ADO44" s="73"/>
      <c r="ADR44" s="73"/>
      <c r="ADU44" s="73"/>
      <c r="ADX44" s="73"/>
      <c r="AEA44" s="73"/>
      <c r="AED44" s="73"/>
      <c r="AEP44" s="73"/>
      <c r="AES44" s="73"/>
      <c r="AEV44" s="73"/>
      <c r="AEY44" s="73"/>
      <c r="AFH44" s="73"/>
      <c r="AFN44" s="73"/>
      <c r="AFQ44" s="73"/>
      <c r="AFT44" s="73"/>
      <c r="AFW44" s="73"/>
      <c r="AGC44" s="73"/>
      <c r="AGL44" s="73"/>
      <c r="AGN44" s="73"/>
      <c r="AGO44" s="73"/>
      <c r="AGQ44" s="73"/>
      <c r="AGT44" s="73"/>
      <c r="AGW44" s="73"/>
      <c r="AGZ44" s="73"/>
      <c r="AHH44" s="73"/>
      <c r="AHJ44" s="73"/>
      <c r="AHM44" s="73"/>
      <c r="AHP44" s="73"/>
      <c r="AHY44" s="73"/>
      <c r="AIB44" s="73"/>
      <c r="AIG44" s="73"/>
      <c r="AJC44" s="73"/>
      <c r="AJD44" s="73"/>
      <c r="AJE44" s="73"/>
      <c r="AJF44" s="73"/>
      <c r="AJG44" s="73"/>
      <c r="AJH44" s="73"/>
      <c r="AJZ44" s="73"/>
      <c r="AKA44" s="73"/>
      <c r="AKD44" s="73"/>
      <c r="AKG44" s="73"/>
      <c r="AKI44" s="73"/>
      <c r="AKK44" s="73"/>
      <c r="AKN44" s="73"/>
      <c r="AKQ44" s="73"/>
      <c r="AKT44" s="73"/>
      <c r="AKW44" s="73"/>
      <c r="AKZ44" s="73"/>
      <c r="ALC44" s="73"/>
      <c r="ALF44" s="73"/>
      <c r="ALI44" s="73"/>
      <c r="ALK44" s="73"/>
      <c r="ALX44" s="73"/>
      <c r="ALY44" s="73"/>
      <c r="ALZ44" s="73"/>
      <c r="AMA44" s="73"/>
      <c r="AMB44" s="73"/>
      <c r="AMC44" s="73"/>
      <c r="AMD44" s="73"/>
      <c r="AME44" s="73"/>
      <c r="AMF44" s="73"/>
      <c r="AMG44" s="73"/>
      <c r="AMH44" s="73"/>
      <c r="AMI44" s="73"/>
      <c r="AMJ44" s="73"/>
      <c r="AMK44" s="73"/>
      <c r="AML44" s="73"/>
      <c r="AMM44" s="73"/>
      <c r="AMN44" s="73"/>
      <c r="AMO44" s="73"/>
      <c r="AMP44" s="73"/>
      <c r="AMQ44" s="73"/>
      <c r="AMR44" s="73"/>
      <c r="AMS44" s="73"/>
      <c r="AMT44" s="73"/>
      <c r="AMU44" s="73"/>
      <c r="AMV44" s="73"/>
      <c r="AMW44" s="73"/>
      <c r="AMY44" s="73"/>
      <c r="AMZ44" s="73"/>
      <c r="ANA44" s="73"/>
      <c r="ANB44" s="73"/>
      <c r="ANC44" s="73"/>
      <c r="AND44" s="73"/>
      <c r="ANE44" s="73"/>
      <c r="ANF44" s="73"/>
      <c r="ANG44" s="73"/>
      <c r="ANH44" s="73"/>
      <c r="ANI44" s="73"/>
      <c r="ANJ44" s="73"/>
      <c r="ANK44" s="73"/>
      <c r="ANN44" s="73"/>
      <c r="ANQ44" s="73"/>
      <c r="ANT44" s="73"/>
      <c r="ANW44" s="73"/>
      <c r="ANZ44" s="73"/>
      <c r="AOL44" s="73"/>
      <c r="AOO44" s="73"/>
      <c r="AOR44" s="73"/>
      <c r="AOU44" s="73"/>
      <c r="APD44" s="73"/>
      <c r="APJ44" s="73"/>
      <c r="APM44" s="73"/>
      <c r="APP44" s="73"/>
      <c r="APS44" s="73"/>
      <c r="APY44" s="73"/>
      <c r="AQH44" s="73"/>
      <c r="AQJ44" s="73"/>
      <c r="AQK44" s="73"/>
      <c r="AQM44" s="73"/>
      <c r="AQP44" s="73"/>
      <c r="AQS44" s="73"/>
      <c r="AQV44" s="73"/>
      <c r="ARD44" s="73"/>
      <c r="ARF44" s="73"/>
      <c r="ARI44" s="73"/>
      <c r="ARL44" s="73"/>
      <c r="ARU44" s="73"/>
      <c r="ARX44" s="73"/>
      <c r="ASC44" s="73"/>
      <c r="ASY44" s="73"/>
      <c r="ASZ44" s="73"/>
      <c r="ATA44" s="73"/>
      <c r="ATB44" s="73"/>
      <c r="ATC44" s="73"/>
      <c r="ATD44" s="73"/>
      <c r="ATV44" s="73"/>
      <c r="ATW44" s="73"/>
      <c r="ATZ44" s="73"/>
      <c r="AUC44" s="73"/>
      <c r="AUE44" s="73"/>
      <c r="AUG44" s="73"/>
      <c r="AUJ44" s="73"/>
      <c r="AUM44" s="73"/>
      <c r="AUP44" s="73"/>
      <c r="AUS44" s="73"/>
      <c r="AUV44" s="73"/>
      <c r="AUY44" s="73"/>
      <c r="AVB44" s="73"/>
      <c r="AVE44" s="73"/>
      <c r="AVG44" s="73"/>
      <c r="AVT44" s="73"/>
      <c r="AVU44" s="73"/>
      <c r="AVV44" s="73"/>
      <c r="AVW44" s="73"/>
      <c r="AVX44" s="73"/>
      <c r="AVY44" s="73"/>
      <c r="AVZ44" s="73"/>
      <c r="AWA44" s="73"/>
      <c r="AWB44" s="73"/>
      <c r="AWC44" s="73"/>
      <c r="AWD44" s="73"/>
      <c r="AWE44" s="73"/>
      <c r="AWF44" s="73"/>
      <c r="AWG44" s="73"/>
      <c r="AWH44" s="73"/>
      <c r="AWI44" s="73"/>
      <c r="AWJ44" s="73"/>
      <c r="AWK44" s="73"/>
      <c r="AWL44" s="73"/>
      <c r="AWM44" s="73"/>
      <c r="AWN44" s="73"/>
      <c r="AWO44" s="73"/>
      <c r="AWP44" s="73"/>
      <c r="AWQ44" s="73"/>
      <c r="AWR44" s="73"/>
      <c r="AWS44" s="73"/>
      <c r="AWU44" s="73"/>
      <c r="AWV44" s="73"/>
      <c r="AWW44" s="73"/>
      <c r="AWX44" s="73"/>
      <c r="AWY44" s="73"/>
      <c r="AWZ44" s="73"/>
      <c r="AXA44" s="73"/>
      <c r="AXB44" s="73"/>
      <c r="AXC44" s="73"/>
      <c r="AXD44" s="73"/>
      <c r="AXE44" s="73"/>
      <c r="AXF44" s="73"/>
      <c r="AXG44" s="73"/>
      <c r="AXJ44" s="73"/>
      <c r="AXM44" s="73"/>
      <c r="AXP44" s="73"/>
      <c r="AXS44" s="73"/>
      <c r="AXV44" s="73"/>
      <c r="AYH44" s="73"/>
      <c r="AYK44" s="73"/>
      <c r="AYN44" s="73"/>
      <c r="AYQ44" s="73"/>
      <c r="AYZ44" s="73"/>
      <c r="AZF44" s="73"/>
      <c r="AZI44" s="73"/>
      <c r="AZL44" s="73"/>
      <c r="AZO44" s="73"/>
      <c r="AZU44" s="73"/>
      <c r="BAD44" s="73"/>
      <c r="BAF44" s="73"/>
      <c r="BAG44" s="73"/>
      <c r="BAI44" s="73"/>
      <c r="BAL44" s="73"/>
      <c r="BAO44" s="73"/>
      <c r="BAR44" s="73"/>
      <c r="BAZ44" s="73"/>
      <c r="BBB44" s="73"/>
      <c r="BBE44" s="73"/>
      <c r="BBH44" s="73"/>
      <c r="BBQ44" s="73"/>
      <c r="BBT44" s="73"/>
      <c r="BBY44" s="73"/>
      <c r="BCU44" s="73"/>
      <c r="BCV44" s="73"/>
      <c r="BCW44" s="73"/>
      <c r="BCX44" s="73"/>
      <c r="BCY44" s="73"/>
      <c r="BCZ44" s="73"/>
      <c r="BDR44" s="73"/>
      <c r="BDS44" s="73"/>
      <c r="BDV44" s="73"/>
      <c r="BDY44" s="73"/>
      <c r="BEA44" s="73"/>
      <c r="BEC44" s="73"/>
      <c r="BEF44" s="73"/>
      <c r="BEI44" s="73"/>
      <c r="BEL44" s="73"/>
      <c r="BEO44" s="73"/>
      <c r="BER44" s="73"/>
      <c r="BEU44" s="73"/>
      <c r="BEX44" s="73"/>
      <c r="BFA44" s="73"/>
      <c r="BFC44" s="73"/>
      <c r="BFP44" s="73"/>
      <c r="BFQ44" s="73"/>
      <c r="BFR44" s="73"/>
      <c r="BFS44" s="73"/>
      <c r="BFT44" s="73"/>
      <c r="BFU44" s="73"/>
      <c r="BFV44" s="73"/>
      <c r="BFW44" s="73"/>
      <c r="BFX44" s="73"/>
      <c r="BFY44" s="73"/>
      <c r="BFZ44" s="73"/>
      <c r="BGA44" s="73"/>
      <c r="BGB44" s="73"/>
      <c r="BGC44" s="73"/>
      <c r="BGD44" s="73"/>
      <c r="BGE44" s="73"/>
      <c r="BGF44" s="73"/>
      <c r="BGG44" s="73"/>
      <c r="BGH44" s="73"/>
      <c r="BGI44" s="73"/>
      <c r="BGJ44" s="73"/>
      <c r="BGK44" s="73"/>
      <c r="BGL44" s="73"/>
      <c r="BGM44" s="73"/>
      <c r="BGN44" s="73"/>
      <c r="BGO44" s="73"/>
      <c r="BGQ44" s="73"/>
      <c r="BGR44" s="73"/>
      <c r="BGS44" s="73"/>
      <c r="BGT44" s="73"/>
      <c r="BGU44" s="73"/>
      <c r="BGV44" s="73"/>
      <c r="BGW44" s="73"/>
      <c r="BGX44" s="73"/>
      <c r="BGY44" s="73"/>
      <c r="BGZ44" s="73"/>
      <c r="BHA44" s="73"/>
      <c r="BHB44" s="73"/>
      <c r="BHC44" s="73"/>
      <c r="BHF44" s="73"/>
      <c r="BHI44" s="73"/>
      <c r="BHL44" s="73"/>
      <c r="BHO44" s="73"/>
      <c r="BHR44" s="73"/>
      <c r="BID44" s="73"/>
      <c r="BIG44" s="73"/>
      <c r="BIJ44" s="73"/>
      <c r="BIM44" s="73"/>
      <c r="BIV44" s="73"/>
      <c r="BJB44" s="73"/>
      <c r="BJE44" s="73"/>
      <c r="BJH44" s="73"/>
      <c r="BJK44" s="73"/>
      <c r="BJQ44" s="73"/>
      <c r="BJZ44" s="73"/>
      <c r="BKB44" s="73"/>
      <c r="BKC44" s="73"/>
      <c r="BKE44" s="73"/>
      <c r="BKH44" s="73"/>
      <c r="BKK44" s="73"/>
      <c r="BKN44" s="73"/>
      <c r="BKV44" s="73"/>
      <c r="BKX44" s="73"/>
      <c r="BLA44" s="73"/>
      <c r="BLD44" s="73"/>
      <c r="BLM44" s="73"/>
      <c r="BLP44" s="73"/>
      <c r="BLU44" s="73"/>
      <c r="BMQ44" s="73"/>
      <c r="BMR44" s="73"/>
      <c r="BMS44" s="73"/>
      <c r="BMT44" s="73"/>
      <c r="BMU44" s="73"/>
      <c r="BMV44" s="73"/>
      <c r="BNN44" s="73"/>
      <c r="BNO44" s="73"/>
      <c r="BNR44" s="73"/>
      <c r="BNU44" s="73"/>
      <c r="BNW44" s="73"/>
      <c r="BNY44" s="73"/>
      <c r="BOB44" s="73"/>
      <c r="BOE44" s="73"/>
      <c r="BOH44" s="73"/>
      <c r="BOK44" s="73"/>
      <c r="BON44" s="73"/>
      <c r="BOQ44" s="73"/>
      <c r="BOT44" s="73"/>
      <c r="BOW44" s="73"/>
      <c r="BOY44" s="73"/>
      <c r="BPL44" s="73"/>
      <c r="BPM44" s="73"/>
      <c r="BPN44" s="73"/>
      <c r="BPO44" s="73"/>
      <c r="BPP44" s="73"/>
      <c r="BPQ44" s="73"/>
      <c r="BPR44" s="73"/>
      <c r="BPS44" s="73"/>
      <c r="BPT44" s="73"/>
      <c r="BPU44" s="73"/>
      <c r="BPV44" s="73"/>
      <c r="BPW44" s="73"/>
      <c r="BPX44" s="73"/>
      <c r="BPY44" s="73"/>
      <c r="BPZ44" s="73"/>
      <c r="BQA44" s="73"/>
      <c r="BQB44" s="73"/>
      <c r="BQC44" s="73"/>
      <c r="BQD44" s="73"/>
      <c r="BQE44" s="73"/>
      <c r="BQF44" s="73"/>
      <c r="BQG44" s="73"/>
      <c r="BQH44" s="73"/>
      <c r="BQI44" s="73"/>
      <c r="BQJ44" s="73"/>
      <c r="BQK44" s="73"/>
      <c r="BQM44" s="73"/>
      <c r="BQN44" s="73"/>
      <c r="BQO44" s="73"/>
      <c r="BQP44" s="73"/>
      <c r="BQQ44" s="73"/>
      <c r="BQR44" s="73"/>
      <c r="BQS44" s="73"/>
      <c r="BQT44" s="73"/>
      <c r="BQU44" s="73"/>
      <c r="BQV44" s="73"/>
      <c r="BQW44" s="73"/>
      <c r="BQX44" s="73"/>
      <c r="BQY44" s="73"/>
      <c r="BRB44" s="73"/>
      <c r="BRE44" s="73"/>
      <c r="BRH44" s="73"/>
      <c r="BRK44" s="73"/>
      <c r="BRN44" s="73"/>
      <c r="BRZ44" s="73"/>
      <c r="BSC44" s="73"/>
      <c r="BSF44" s="73"/>
      <c r="BSI44" s="73"/>
      <c r="BSR44" s="73"/>
      <c r="BSX44" s="73"/>
      <c r="BTA44" s="73"/>
      <c r="BTD44" s="73"/>
      <c r="BTG44" s="73"/>
      <c r="BTM44" s="73"/>
      <c r="BTV44" s="73"/>
      <c r="BTX44" s="73"/>
      <c r="BTY44" s="73"/>
      <c r="BUA44" s="73"/>
      <c r="BUD44" s="73"/>
      <c r="BUG44" s="73"/>
      <c r="BUJ44" s="73"/>
      <c r="BUR44" s="73"/>
      <c r="BUT44" s="73"/>
      <c r="BUW44" s="73"/>
      <c r="BUZ44" s="73"/>
      <c r="BVI44" s="73"/>
      <c r="BVL44" s="73"/>
      <c r="BVQ44" s="73"/>
      <c r="BWM44" s="73"/>
      <c r="BWN44" s="73"/>
      <c r="BWO44" s="73"/>
      <c r="BWP44" s="73"/>
      <c r="BWQ44" s="73"/>
      <c r="BWR44" s="73"/>
      <c r="BXJ44" s="73"/>
      <c r="BXK44" s="73"/>
      <c r="BXN44" s="73"/>
      <c r="BXQ44" s="73"/>
      <c r="BXS44" s="73"/>
      <c r="BXU44" s="73"/>
      <c r="BXX44" s="73"/>
      <c r="BYA44" s="73"/>
      <c r="BYD44" s="73"/>
      <c r="BYG44" s="73"/>
      <c r="BYJ44" s="73"/>
      <c r="BYM44" s="73"/>
      <c r="BYP44" s="73"/>
      <c r="BYS44" s="73"/>
      <c r="BYU44" s="73"/>
      <c r="BZH44" s="73"/>
      <c r="BZI44" s="73"/>
      <c r="BZJ44" s="73"/>
      <c r="BZK44" s="73"/>
      <c r="BZL44" s="73"/>
      <c r="BZM44" s="73"/>
      <c r="BZN44" s="73"/>
      <c r="BZO44" s="73"/>
      <c r="BZP44" s="73"/>
      <c r="BZQ44" s="73"/>
      <c r="BZR44" s="73"/>
      <c r="BZS44" s="73"/>
      <c r="BZT44" s="73"/>
      <c r="BZU44" s="73"/>
      <c r="BZV44" s="73"/>
      <c r="BZW44" s="73"/>
      <c r="BZX44" s="73"/>
      <c r="BZY44" s="73"/>
      <c r="BZZ44" s="73"/>
      <c r="CAA44" s="73"/>
      <c r="CAB44" s="73"/>
      <c r="CAC44" s="73"/>
      <c r="CAD44" s="73"/>
      <c r="CAE44" s="73"/>
      <c r="CAF44" s="73"/>
      <c r="CAG44" s="73"/>
      <c r="CAI44" s="73"/>
      <c r="CAJ44" s="73"/>
      <c r="CAK44" s="73"/>
      <c r="CAL44" s="73"/>
      <c r="CAM44" s="73"/>
      <c r="CAN44" s="73"/>
      <c r="CAO44" s="73"/>
      <c r="CAP44" s="73"/>
      <c r="CAQ44" s="73"/>
      <c r="CAR44" s="73"/>
      <c r="CAS44" s="73"/>
      <c r="CAT44" s="73"/>
      <c r="CAU44" s="73"/>
      <c r="CAX44" s="73"/>
      <c r="CBA44" s="73"/>
      <c r="CBD44" s="73"/>
      <c r="CBG44" s="73"/>
      <c r="CBJ44" s="73"/>
      <c r="CBV44" s="73"/>
      <c r="CBY44" s="73"/>
      <c r="CCB44" s="73"/>
      <c r="CCE44" s="73"/>
      <c r="CCN44" s="73"/>
      <c r="CCT44" s="73"/>
      <c r="CCW44" s="73"/>
      <c r="CCZ44" s="73"/>
      <c r="CDC44" s="73"/>
      <c r="CDI44" s="73"/>
      <c r="CDR44" s="73"/>
      <c r="CDT44" s="73"/>
      <c r="CDU44" s="73"/>
      <c r="CDW44" s="73"/>
      <c r="CDZ44" s="73"/>
      <c r="CEC44" s="73"/>
      <c r="CEF44" s="73"/>
      <c r="CEN44" s="73"/>
      <c r="CEP44" s="73"/>
      <c r="CES44" s="73"/>
      <c r="CEV44" s="73"/>
      <c r="CFE44" s="73"/>
      <c r="CFH44" s="73"/>
      <c r="CFM44" s="73"/>
      <c r="CGI44" s="73"/>
      <c r="CGJ44" s="73"/>
      <c r="CGK44" s="73"/>
      <c r="CGL44" s="73"/>
      <c r="CGM44" s="73"/>
      <c r="CGN44" s="73"/>
      <c r="CHF44" s="73"/>
      <c r="CHG44" s="73"/>
      <c r="CHJ44" s="73"/>
      <c r="CHM44" s="73"/>
      <c r="CHO44" s="73"/>
      <c r="CHQ44" s="73"/>
      <c r="CHT44" s="73"/>
      <c r="CHW44" s="73"/>
      <c r="CHZ44" s="73"/>
      <c r="CIC44" s="73"/>
      <c r="CIF44" s="73"/>
      <c r="CII44" s="73"/>
      <c r="CIL44" s="73"/>
      <c r="CIO44" s="73"/>
      <c r="CIQ44" s="73"/>
      <c r="CJD44" s="73"/>
      <c r="CJE44" s="73"/>
      <c r="CJF44" s="73"/>
      <c r="CJG44" s="73"/>
      <c r="CJH44" s="73"/>
      <c r="CJI44" s="73"/>
      <c r="CJJ44" s="73"/>
      <c r="CJK44" s="73"/>
      <c r="CJL44" s="73"/>
      <c r="CJM44" s="73"/>
      <c r="CJN44" s="73"/>
      <c r="CJO44" s="73"/>
      <c r="CJP44" s="73"/>
      <c r="CJQ44" s="73"/>
      <c r="CJR44" s="73"/>
      <c r="CJS44" s="73"/>
      <c r="CJT44" s="73"/>
      <c r="CJU44" s="73"/>
      <c r="CJV44" s="73"/>
      <c r="CJW44" s="73"/>
      <c r="CJX44" s="73"/>
      <c r="CJY44" s="73"/>
      <c r="CJZ44" s="73"/>
      <c r="CKA44" s="73"/>
      <c r="CKB44" s="73"/>
      <c r="CKC44" s="73"/>
      <c r="CKE44" s="73"/>
      <c r="CKF44" s="73"/>
      <c r="CKG44" s="73"/>
      <c r="CKH44" s="73"/>
      <c r="CKI44" s="73"/>
      <c r="CKJ44" s="73"/>
      <c r="CKK44" s="73"/>
      <c r="CKL44" s="73"/>
      <c r="CKM44" s="73"/>
      <c r="CKN44" s="73"/>
      <c r="CKO44" s="73"/>
      <c r="CKP44" s="73"/>
      <c r="CKQ44" s="73"/>
      <c r="CKT44" s="73"/>
      <c r="CKW44" s="73"/>
      <c r="CKZ44" s="73"/>
      <c r="CLC44" s="73"/>
      <c r="CLF44" s="73"/>
      <c r="CLR44" s="73"/>
      <c r="CLU44" s="73"/>
      <c r="CLX44" s="73"/>
      <c r="CMA44" s="73"/>
      <c r="CMJ44" s="73"/>
      <c r="CMP44" s="73"/>
      <c r="CMS44" s="73"/>
      <c r="CMV44" s="73"/>
      <c r="CMY44" s="73"/>
      <c r="CNE44" s="73"/>
      <c r="CNN44" s="73"/>
      <c r="CNP44" s="73"/>
      <c r="CNQ44" s="73"/>
      <c r="CNS44" s="73"/>
      <c r="CNV44" s="73"/>
      <c r="CNY44" s="73"/>
      <c r="COB44" s="73"/>
      <c r="COJ44" s="73"/>
      <c r="COL44" s="73"/>
      <c r="COO44" s="73"/>
      <c r="COR44" s="73"/>
      <c r="CPA44" s="73"/>
      <c r="CPD44" s="73"/>
      <c r="CPI44" s="73"/>
      <c r="CQE44" s="73"/>
      <c r="CQF44" s="73"/>
      <c r="CQG44" s="73"/>
      <c r="CQH44" s="73"/>
      <c r="CQI44" s="73"/>
      <c r="CQJ44" s="73"/>
      <c r="CRB44" s="73"/>
      <c r="CRC44" s="73"/>
      <c r="CRF44" s="73"/>
      <c r="CRI44" s="73"/>
      <c r="CRK44" s="73"/>
      <c r="CRM44" s="73"/>
      <c r="CRP44" s="73"/>
      <c r="CRS44" s="73"/>
      <c r="CRV44" s="73"/>
      <c r="CRY44" s="73"/>
      <c r="CSB44" s="73"/>
      <c r="CSE44" s="73"/>
      <c r="CSH44" s="73"/>
      <c r="CSK44" s="73"/>
      <c r="CSM44" s="73"/>
      <c r="CSZ44" s="73"/>
      <c r="CTA44" s="73"/>
      <c r="CTB44" s="73"/>
      <c r="CTC44" s="73"/>
      <c r="CTD44" s="73"/>
      <c r="CTE44" s="73"/>
      <c r="CTF44" s="73"/>
      <c r="CTG44" s="73"/>
      <c r="CTH44" s="73"/>
      <c r="CTI44" s="73"/>
      <c r="CTJ44" s="73"/>
      <c r="CTK44" s="73"/>
      <c r="CTL44" s="73"/>
      <c r="CTM44" s="73"/>
      <c r="CTN44" s="73"/>
      <c r="CTO44" s="73"/>
      <c r="CTP44" s="73"/>
      <c r="CTQ44" s="73"/>
      <c r="CTR44" s="73"/>
      <c r="CTS44" s="73"/>
      <c r="CTT44" s="73"/>
      <c r="CTU44" s="73"/>
      <c r="CTV44" s="73"/>
      <c r="CTW44" s="73"/>
      <c r="CTX44" s="73"/>
      <c r="CTY44" s="73"/>
      <c r="CUA44" s="73"/>
      <c r="CUB44" s="73"/>
      <c r="CUC44" s="73"/>
      <c r="CUD44" s="73"/>
      <c r="CUE44" s="73"/>
      <c r="CUF44" s="73"/>
      <c r="CUG44" s="73"/>
      <c r="CUH44" s="73"/>
      <c r="CUI44" s="73"/>
      <c r="CUJ44" s="73"/>
      <c r="CUK44" s="73"/>
      <c r="CUL44" s="73"/>
      <c r="CUM44" s="73"/>
      <c r="CUP44" s="73"/>
      <c r="CUS44" s="73"/>
      <c r="CUV44" s="73"/>
      <c r="CUY44" s="73"/>
      <c r="CVB44" s="73"/>
      <c r="CVN44" s="73"/>
      <c r="CVQ44" s="73"/>
      <c r="CVT44" s="73"/>
      <c r="CVW44" s="73"/>
      <c r="CWF44" s="73"/>
      <c r="CWL44" s="73"/>
      <c r="CWO44" s="73"/>
      <c r="CWR44" s="73"/>
      <c r="CWU44" s="73"/>
      <c r="CXA44" s="73"/>
      <c r="CXJ44" s="73"/>
      <c r="CXL44" s="73"/>
      <c r="CXM44" s="73"/>
      <c r="CXO44" s="73"/>
      <c r="CXR44" s="73"/>
      <c r="CXU44" s="73"/>
      <c r="CXX44" s="73"/>
      <c r="CYF44" s="73"/>
      <c r="CYH44" s="73"/>
      <c r="CYK44" s="73"/>
      <c r="CYN44" s="73"/>
      <c r="CYW44" s="73"/>
      <c r="CYZ44" s="73"/>
      <c r="CZE44" s="73"/>
      <c r="DAA44" s="73"/>
      <c r="DAB44" s="73"/>
      <c r="DAC44" s="73"/>
      <c r="DAD44" s="73"/>
      <c r="DAE44" s="73"/>
      <c r="DAF44" s="73"/>
      <c r="DAX44" s="73"/>
      <c r="DAY44" s="73"/>
      <c r="DBB44" s="73"/>
      <c r="DBE44" s="73"/>
      <c r="DBG44" s="73"/>
      <c r="DBI44" s="73"/>
      <c r="DBL44" s="73"/>
      <c r="DBO44" s="73"/>
      <c r="DBR44" s="73"/>
      <c r="DBU44" s="73"/>
      <c r="DBX44" s="73"/>
      <c r="DCA44" s="73"/>
      <c r="DCD44" s="73"/>
      <c r="DCG44" s="73"/>
      <c r="DCI44" s="73"/>
      <c r="DCV44" s="73"/>
      <c r="DCW44" s="73"/>
      <c r="DCX44" s="73"/>
      <c r="DCY44" s="73"/>
      <c r="DCZ44" s="73"/>
      <c r="DDA44" s="73"/>
      <c r="DDB44" s="73"/>
      <c r="DDC44" s="73"/>
      <c r="DDD44" s="73"/>
      <c r="DDE44" s="73"/>
      <c r="DDF44" s="73"/>
      <c r="DDG44" s="73"/>
      <c r="DDH44" s="73"/>
      <c r="DDI44" s="73"/>
      <c r="DDJ44" s="73"/>
      <c r="DDK44" s="73"/>
      <c r="DDL44" s="73"/>
      <c r="DDM44" s="73"/>
      <c r="DDN44" s="73"/>
      <c r="DDO44" s="73"/>
      <c r="DDP44" s="73"/>
      <c r="DDQ44" s="73"/>
      <c r="DDR44" s="73"/>
      <c r="DDS44" s="73"/>
      <c r="DDT44" s="73"/>
      <c r="DDU44" s="73"/>
      <c r="DDW44" s="73"/>
      <c r="DDX44" s="73"/>
      <c r="DDY44" s="73"/>
      <c r="DDZ44" s="73"/>
      <c r="DEA44" s="73"/>
      <c r="DEB44" s="73"/>
      <c r="DEC44" s="73"/>
      <c r="DED44" s="73"/>
      <c r="DEE44" s="73"/>
      <c r="DEF44" s="73"/>
      <c r="DEG44" s="73"/>
      <c r="DEH44" s="73"/>
      <c r="DEI44" s="73"/>
      <c r="DEL44" s="73"/>
      <c r="DEO44" s="73"/>
      <c r="DER44" s="73"/>
      <c r="DEU44" s="73"/>
      <c r="DEX44" s="73"/>
      <c r="DFJ44" s="73"/>
      <c r="DFM44" s="73"/>
      <c r="DFP44" s="73"/>
      <c r="DFS44" s="73"/>
      <c r="DGB44" s="73"/>
      <c r="DGH44" s="73"/>
      <c r="DGK44" s="73"/>
      <c r="DGN44" s="73"/>
      <c r="DGQ44" s="73"/>
      <c r="DGW44" s="73"/>
      <c r="DHF44" s="73"/>
      <c r="DHH44" s="73"/>
      <c r="DHI44" s="73"/>
      <c r="DHK44" s="73"/>
      <c r="DHN44" s="73"/>
      <c r="DHQ44" s="73"/>
      <c r="DHT44" s="73"/>
      <c r="DIB44" s="73"/>
      <c r="DID44" s="73"/>
      <c r="DIG44" s="73"/>
      <c r="DIJ44" s="73"/>
      <c r="DIS44" s="73"/>
      <c r="DIV44" s="73"/>
      <c r="DJA44" s="73"/>
      <c r="DJW44" s="73"/>
      <c r="DJX44" s="73"/>
      <c r="DJY44" s="73"/>
      <c r="DJZ44" s="73"/>
      <c r="DKA44" s="73"/>
      <c r="DKB44" s="73"/>
      <c r="DKT44" s="73"/>
      <c r="DKU44" s="73"/>
      <c r="DKX44" s="73"/>
      <c r="DLA44" s="73"/>
      <c r="DLC44" s="73"/>
      <c r="DLE44" s="73"/>
      <c r="DLH44" s="73"/>
      <c r="DLK44" s="73"/>
      <c r="DLN44" s="73"/>
      <c r="DLQ44" s="73"/>
      <c r="DLT44" s="73"/>
      <c r="DLW44" s="73"/>
      <c r="DLZ44" s="73"/>
      <c r="DMC44" s="73"/>
      <c r="DME44" s="73"/>
      <c r="DMR44" s="73"/>
      <c r="DMS44" s="73"/>
      <c r="DMT44" s="73"/>
      <c r="DMU44" s="73"/>
      <c r="DMV44" s="73"/>
      <c r="DMW44" s="73"/>
      <c r="DMX44" s="73"/>
      <c r="DMY44" s="73"/>
      <c r="DMZ44" s="73"/>
      <c r="DNA44" s="73"/>
      <c r="DNB44" s="73"/>
      <c r="DNC44" s="73"/>
      <c r="DND44" s="73"/>
      <c r="DNE44" s="73"/>
      <c r="DNF44" s="73"/>
      <c r="DNG44" s="73"/>
      <c r="DNH44" s="73"/>
      <c r="DNI44" s="73"/>
      <c r="DNJ44" s="73"/>
      <c r="DNK44" s="73"/>
      <c r="DNL44" s="73"/>
      <c r="DNM44" s="73"/>
      <c r="DNN44" s="73"/>
      <c r="DNO44" s="73"/>
      <c r="DNP44" s="73"/>
      <c r="DNQ44" s="73"/>
      <c r="DNS44" s="73"/>
      <c r="DNT44" s="73"/>
      <c r="DNU44" s="73"/>
      <c r="DNV44" s="73"/>
      <c r="DNW44" s="73"/>
      <c r="DNX44" s="73"/>
      <c r="DNY44" s="73"/>
      <c r="DNZ44" s="73"/>
      <c r="DOA44" s="73"/>
      <c r="DOB44" s="73"/>
      <c r="DOC44" s="73"/>
      <c r="DOD44" s="73"/>
      <c r="DOE44" s="73"/>
      <c r="DOH44" s="73"/>
      <c r="DOK44" s="73"/>
      <c r="DON44" s="73"/>
      <c r="DOQ44" s="73"/>
      <c r="DOT44" s="73"/>
      <c r="DPF44" s="73"/>
      <c r="DPI44" s="73"/>
      <c r="DPL44" s="73"/>
      <c r="DPO44" s="73"/>
      <c r="DPX44" s="73"/>
      <c r="DQD44" s="73"/>
      <c r="DQG44" s="73"/>
      <c r="DQJ44" s="73"/>
      <c r="DQM44" s="73"/>
      <c r="DQS44" s="73"/>
      <c r="DRB44" s="73"/>
      <c r="DRD44" s="73"/>
      <c r="DRE44" s="73"/>
      <c r="DRG44" s="73"/>
      <c r="DRJ44" s="73"/>
      <c r="DRM44" s="73"/>
      <c r="DRP44" s="73"/>
      <c r="DRX44" s="73"/>
      <c r="DRZ44" s="73"/>
      <c r="DSC44" s="73"/>
      <c r="DSF44" s="73"/>
      <c r="DSO44" s="73"/>
      <c r="DSR44" s="73"/>
      <c r="DSW44" s="73"/>
      <c r="DTS44" s="73"/>
      <c r="DTT44" s="73"/>
      <c r="DTU44" s="73"/>
      <c r="DTV44" s="73"/>
      <c r="DTW44" s="73"/>
      <c r="DTX44" s="73"/>
      <c r="DUP44" s="73"/>
      <c r="DUQ44" s="73"/>
      <c r="DUT44" s="73"/>
      <c r="DUW44" s="73"/>
      <c r="DUY44" s="73"/>
      <c r="DVA44" s="73"/>
      <c r="DVD44" s="73"/>
      <c r="DVG44" s="73"/>
      <c r="DVJ44" s="73"/>
      <c r="DVM44" s="73"/>
      <c r="DVP44" s="73"/>
      <c r="DVS44" s="73"/>
      <c r="DVV44" s="73"/>
      <c r="DVY44" s="73"/>
      <c r="DWA44" s="73"/>
      <c r="DWN44" s="73"/>
      <c r="DWO44" s="73"/>
      <c r="DWP44" s="73"/>
      <c r="DWQ44" s="73"/>
      <c r="DWR44" s="73"/>
      <c r="DWS44" s="73"/>
      <c r="DWT44" s="73"/>
      <c r="DWU44" s="73"/>
      <c r="DWV44" s="73"/>
      <c r="DWW44" s="73"/>
      <c r="DWX44" s="73"/>
      <c r="DWY44" s="73"/>
      <c r="DWZ44" s="73"/>
      <c r="DXA44" s="73"/>
      <c r="DXB44" s="73"/>
      <c r="DXC44" s="73"/>
      <c r="DXD44" s="73"/>
      <c r="DXE44" s="73"/>
      <c r="DXF44" s="73"/>
      <c r="DXG44" s="73"/>
      <c r="DXH44" s="73"/>
      <c r="DXI44" s="73"/>
      <c r="DXJ44" s="73"/>
      <c r="DXK44" s="73"/>
      <c r="DXL44" s="73"/>
      <c r="DXM44" s="73"/>
      <c r="DXO44" s="73"/>
      <c r="DXP44" s="73"/>
      <c r="DXQ44" s="73"/>
      <c r="DXR44" s="73"/>
      <c r="DXS44" s="73"/>
      <c r="DXT44" s="73"/>
      <c r="DXU44" s="73"/>
      <c r="DXV44" s="73"/>
      <c r="DXW44" s="73"/>
      <c r="DXX44" s="73"/>
      <c r="DXY44" s="73"/>
      <c r="DXZ44" s="73"/>
      <c r="DYA44" s="73"/>
      <c r="DYD44" s="73"/>
      <c r="DYG44" s="73"/>
      <c r="DYJ44" s="73"/>
      <c r="DYM44" s="73"/>
      <c r="DYP44" s="73"/>
      <c r="DZB44" s="73"/>
      <c r="DZE44" s="73"/>
      <c r="DZH44" s="73"/>
      <c r="DZK44" s="73"/>
      <c r="DZT44" s="73"/>
      <c r="DZZ44" s="73"/>
      <c r="EAC44" s="73"/>
      <c r="EAF44" s="73"/>
      <c r="EAI44" s="73"/>
      <c r="EAO44" s="73"/>
      <c r="EAX44" s="73"/>
      <c r="EAZ44" s="73"/>
      <c r="EBA44" s="73"/>
      <c r="EBC44" s="73"/>
      <c r="EBF44" s="73"/>
      <c r="EBI44" s="73"/>
      <c r="EBL44" s="73"/>
      <c r="EBT44" s="73"/>
      <c r="EBV44" s="73"/>
      <c r="EBY44" s="73"/>
      <c r="ECB44" s="73"/>
      <c r="ECK44" s="73"/>
      <c r="ECN44" s="73"/>
      <c r="ECS44" s="73"/>
      <c r="EDO44" s="73"/>
      <c r="EDP44" s="73"/>
      <c r="EDQ44" s="73"/>
      <c r="EDR44" s="73"/>
      <c r="EDS44" s="73"/>
      <c r="EDT44" s="73"/>
      <c r="EEL44" s="73"/>
      <c r="EEM44" s="73"/>
      <c r="EEP44" s="73"/>
      <c r="EES44" s="73"/>
      <c r="EEU44" s="73"/>
      <c r="EEW44" s="73"/>
      <c r="EEZ44" s="73"/>
      <c r="EFC44" s="73"/>
      <c r="EFF44" s="73"/>
      <c r="EFI44" s="73"/>
      <c r="EFL44" s="73"/>
      <c r="EFO44" s="73"/>
      <c r="EFR44" s="73"/>
      <c r="EFU44" s="73"/>
      <c r="EFW44" s="73"/>
      <c r="EGJ44" s="73"/>
      <c r="EGK44" s="73"/>
      <c r="EGL44" s="73"/>
      <c r="EGM44" s="73"/>
      <c r="EGN44" s="73"/>
      <c r="EGO44" s="73"/>
      <c r="EGP44" s="73"/>
      <c r="EGQ44" s="73"/>
      <c r="EGR44" s="73"/>
      <c r="EGS44" s="73"/>
      <c r="EGT44" s="73"/>
      <c r="EGU44" s="73"/>
      <c r="EGV44" s="73"/>
      <c r="EGW44" s="73"/>
      <c r="EGX44" s="73"/>
      <c r="EGY44" s="73"/>
      <c r="EGZ44" s="73"/>
      <c r="EHA44" s="73"/>
      <c r="EHB44" s="73"/>
      <c r="EHC44" s="73"/>
      <c r="EHD44" s="73"/>
      <c r="EHE44" s="73"/>
      <c r="EHF44" s="73"/>
      <c r="EHG44" s="73"/>
      <c r="EHH44" s="73"/>
      <c r="EHI44" s="73"/>
      <c r="EHK44" s="73"/>
      <c r="EHL44" s="73"/>
      <c r="EHM44" s="73"/>
      <c r="EHN44" s="73"/>
      <c r="EHO44" s="73"/>
      <c r="EHP44" s="73"/>
      <c r="EHQ44" s="73"/>
      <c r="EHR44" s="73"/>
      <c r="EHS44" s="73"/>
      <c r="EHT44" s="73"/>
      <c r="EHU44" s="73"/>
      <c r="EHV44" s="73"/>
      <c r="EHW44" s="73"/>
      <c r="EHZ44" s="73"/>
      <c r="EIC44" s="73"/>
      <c r="EIF44" s="73"/>
      <c r="EII44" s="73"/>
      <c r="EIL44" s="73"/>
      <c r="EIX44" s="73"/>
      <c r="EJA44" s="73"/>
      <c r="EJD44" s="73"/>
      <c r="EJG44" s="73"/>
      <c r="EJP44" s="73"/>
      <c r="EJV44" s="73"/>
      <c r="EJY44" s="73"/>
      <c r="EKB44" s="73"/>
      <c r="EKE44" s="73"/>
      <c r="EKK44" s="73"/>
      <c r="EKT44" s="73"/>
      <c r="EKV44" s="73"/>
      <c r="EKW44" s="73"/>
      <c r="EKY44" s="73"/>
      <c r="ELB44" s="73"/>
      <c r="ELE44" s="73"/>
      <c r="ELH44" s="73"/>
      <c r="ELP44" s="73"/>
      <c r="ELR44" s="73"/>
      <c r="ELU44" s="73"/>
      <c r="ELX44" s="73"/>
      <c r="EMG44" s="73"/>
      <c r="EMJ44" s="73"/>
      <c r="EMO44" s="73"/>
      <c r="ENK44" s="73"/>
      <c r="ENL44" s="73"/>
      <c r="ENM44" s="73"/>
      <c r="ENN44" s="73"/>
      <c r="ENO44" s="73"/>
      <c r="ENP44" s="73"/>
      <c r="EOH44" s="73"/>
      <c r="EOI44" s="73"/>
      <c r="EOL44" s="73"/>
      <c r="EOO44" s="73"/>
      <c r="EOQ44" s="73"/>
      <c r="EOS44" s="73"/>
      <c r="EOV44" s="73"/>
      <c r="EOY44" s="73"/>
      <c r="EPB44" s="73"/>
      <c r="EPE44" s="73"/>
      <c r="EPH44" s="73"/>
      <c r="EPK44" s="73"/>
      <c r="EPN44" s="73"/>
      <c r="EPQ44" s="73"/>
      <c r="EPS44" s="73"/>
      <c r="EQF44" s="73"/>
      <c r="EQG44" s="73"/>
      <c r="EQH44" s="73"/>
      <c r="EQI44" s="73"/>
      <c r="EQJ44" s="73"/>
      <c r="EQK44" s="73"/>
      <c r="EQL44" s="73"/>
      <c r="EQM44" s="73"/>
      <c r="EQN44" s="73"/>
      <c r="EQO44" s="73"/>
      <c r="EQP44" s="73"/>
      <c r="EQQ44" s="73"/>
      <c r="EQR44" s="73"/>
      <c r="EQS44" s="73"/>
      <c r="EQT44" s="73"/>
      <c r="EQU44" s="73"/>
      <c r="EQV44" s="73"/>
      <c r="EQW44" s="73"/>
      <c r="EQX44" s="73"/>
      <c r="EQY44" s="73"/>
      <c r="EQZ44" s="73"/>
      <c r="ERA44" s="73"/>
      <c r="ERB44" s="73"/>
      <c r="ERC44" s="73"/>
      <c r="ERD44" s="73"/>
      <c r="ERE44" s="73"/>
      <c r="ERG44" s="73"/>
      <c r="ERH44" s="73"/>
      <c r="ERI44" s="73"/>
      <c r="ERJ44" s="73"/>
      <c r="ERK44" s="73"/>
      <c r="ERL44" s="73"/>
      <c r="ERM44" s="73"/>
      <c r="ERN44" s="73"/>
      <c r="ERO44" s="73"/>
      <c r="ERP44" s="73"/>
      <c r="ERQ44" s="73"/>
      <c r="ERR44" s="73"/>
      <c r="ERS44" s="73"/>
      <c r="ERV44" s="73"/>
      <c r="ERY44" s="73"/>
      <c r="ESB44" s="73"/>
      <c r="ESE44" s="73"/>
      <c r="ESH44" s="73"/>
      <c r="EST44" s="73"/>
      <c r="ESW44" s="73"/>
      <c r="ESZ44" s="73"/>
      <c r="ETC44" s="73"/>
      <c r="ETL44" s="73"/>
      <c r="ETR44" s="73"/>
      <c r="ETU44" s="73"/>
      <c r="ETX44" s="73"/>
      <c r="EUA44" s="73"/>
      <c r="EUG44" s="73"/>
      <c r="EUP44" s="73"/>
      <c r="EUR44" s="73"/>
      <c r="EUS44" s="73"/>
      <c r="EUU44" s="73"/>
      <c r="EUX44" s="73"/>
      <c r="EVA44" s="73"/>
      <c r="EVD44" s="73"/>
      <c r="EVL44" s="73"/>
      <c r="EVN44" s="73"/>
      <c r="EVQ44" s="73"/>
      <c r="EVT44" s="73"/>
      <c r="EWC44" s="73"/>
      <c r="EWF44" s="73"/>
      <c r="EWK44" s="73"/>
      <c r="EXG44" s="73"/>
      <c r="EXH44" s="73"/>
      <c r="EXI44" s="73"/>
      <c r="EXJ44" s="73"/>
      <c r="EXK44" s="73"/>
      <c r="EXL44" s="73"/>
      <c r="EYD44" s="73"/>
      <c r="EYE44" s="73"/>
      <c r="EYH44" s="73"/>
      <c r="EYK44" s="73"/>
      <c r="EYM44" s="73"/>
      <c r="EYO44" s="73"/>
      <c r="EYR44" s="73"/>
      <c r="EYU44" s="73"/>
      <c r="EYX44" s="73"/>
      <c r="EZA44" s="73"/>
      <c r="EZD44" s="73"/>
      <c r="EZG44" s="73"/>
      <c r="EZJ44" s="73"/>
      <c r="EZM44" s="73"/>
      <c r="EZO44" s="73"/>
      <c r="FAB44" s="73"/>
      <c r="FAC44" s="73"/>
      <c r="FAD44" s="73"/>
      <c r="FAE44" s="73"/>
      <c r="FAF44" s="73"/>
      <c r="FAG44" s="73"/>
      <c r="FAH44" s="73"/>
      <c r="FAI44" s="73"/>
      <c r="FAJ44" s="73"/>
      <c r="FAK44" s="73"/>
      <c r="FAL44" s="73"/>
      <c r="FAM44" s="73"/>
      <c r="FAN44" s="73"/>
      <c r="FAO44" s="73"/>
      <c r="FAP44" s="73"/>
      <c r="FAQ44" s="73"/>
      <c r="FAR44" s="73"/>
      <c r="FAS44" s="73"/>
      <c r="FAT44" s="73"/>
      <c r="FAU44" s="73"/>
      <c r="FAV44" s="73"/>
      <c r="FAW44" s="73"/>
      <c r="FAX44" s="73"/>
      <c r="FAY44" s="73"/>
      <c r="FAZ44" s="73"/>
      <c r="FBA44" s="73"/>
      <c r="FBC44" s="73"/>
      <c r="FBD44" s="73"/>
      <c r="FBE44" s="73"/>
      <c r="FBF44" s="73"/>
      <c r="FBG44" s="73"/>
      <c r="FBH44" s="73"/>
      <c r="FBI44" s="73"/>
      <c r="FBJ44" s="73"/>
      <c r="FBK44" s="73"/>
      <c r="FBL44" s="73"/>
      <c r="FBM44" s="73"/>
      <c r="FBN44" s="73"/>
      <c r="FBO44" s="73"/>
      <c r="FBR44" s="73"/>
      <c r="FBU44" s="73"/>
      <c r="FBX44" s="73"/>
      <c r="FCA44" s="73"/>
      <c r="FCD44" s="73"/>
      <c r="FCP44" s="73"/>
      <c r="FCS44" s="73"/>
      <c r="FCV44" s="73"/>
      <c r="FCY44" s="73"/>
      <c r="FDH44" s="73"/>
      <c r="FDN44" s="73"/>
      <c r="FDQ44" s="73"/>
      <c r="FDT44" s="73"/>
      <c r="FDW44" s="73"/>
      <c r="FEC44" s="73"/>
      <c r="FEL44" s="73"/>
      <c r="FEN44" s="73"/>
      <c r="FEO44" s="73"/>
      <c r="FEQ44" s="73"/>
      <c r="FET44" s="73"/>
      <c r="FEW44" s="73"/>
      <c r="FEZ44" s="73"/>
      <c r="FFH44" s="73"/>
      <c r="FFJ44" s="73"/>
      <c r="FFM44" s="73"/>
      <c r="FFP44" s="73"/>
      <c r="FFY44" s="73"/>
      <c r="FGB44" s="73"/>
      <c r="FGG44" s="73"/>
      <c r="FHC44" s="73"/>
      <c r="FHD44" s="73"/>
      <c r="FHE44" s="73"/>
      <c r="FHF44" s="73"/>
      <c r="FHG44" s="73"/>
      <c r="FHH44" s="73"/>
      <c r="FHZ44" s="73"/>
      <c r="FIA44" s="73"/>
      <c r="FID44" s="73"/>
      <c r="FIG44" s="73"/>
      <c r="FII44" s="73"/>
      <c r="FIK44" s="73"/>
      <c r="FIN44" s="73"/>
      <c r="FIQ44" s="73"/>
      <c r="FIT44" s="73"/>
      <c r="FIW44" s="73"/>
      <c r="FIZ44" s="73"/>
      <c r="FJC44" s="73"/>
      <c r="FJF44" s="73"/>
      <c r="FJI44" s="73"/>
      <c r="FJK44" s="73"/>
      <c r="FJX44" s="73"/>
      <c r="FJY44" s="73"/>
      <c r="FJZ44" s="73"/>
      <c r="FKA44" s="73"/>
      <c r="FKB44" s="73"/>
      <c r="FKC44" s="73"/>
      <c r="FKD44" s="73"/>
      <c r="FKE44" s="73"/>
      <c r="FKF44" s="73"/>
      <c r="FKG44" s="73"/>
      <c r="FKH44" s="73"/>
      <c r="FKI44" s="73"/>
      <c r="FKJ44" s="73"/>
      <c r="FKK44" s="73"/>
      <c r="FKL44" s="73"/>
      <c r="FKM44" s="73"/>
      <c r="FKN44" s="73"/>
      <c r="FKO44" s="73"/>
      <c r="FKP44" s="73"/>
      <c r="FKQ44" s="73"/>
      <c r="FKR44" s="73"/>
      <c r="FKS44" s="73"/>
      <c r="FKT44" s="73"/>
      <c r="FKU44" s="73"/>
      <c r="FKV44" s="73"/>
      <c r="FKW44" s="73"/>
      <c r="FKY44" s="73"/>
      <c r="FKZ44" s="73"/>
      <c r="FLA44" s="73"/>
      <c r="FLB44" s="73"/>
      <c r="FLC44" s="73"/>
      <c r="FLD44" s="73"/>
      <c r="FLE44" s="73"/>
      <c r="FLF44" s="73"/>
      <c r="FLG44" s="73"/>
      <c r="FLH44" s="73"/>
      <c r="FLI44" s="73"/>
      <c r="FLJ44" s="73"/>
      <c r="FLK44" s="73"/>
      <c r="FLN44" s="73"/>
      <c r="FLQ44" s="73"/>
      <c r="FLT44" s="73"/>
      <c r="FLW44" s="73"/>
      <c r="FLZ44" s="73"/>
      <c r="FML44" s="73"/>
      <c r="FMO44" s="73"/>
      <c r="FMR44" s="73"/>
      <c r="FMU44" s="73"/>
      <c r="FND44" s="73"/>
      <c r="FNJ44" s="73"/>
      <c r="FNM44" s="73"/>
      <c r="FNP44" s="73"/>
      <c r="FNS44" s="73"/>
      <c r="FNY44" s="73"/>
      <c r="FOH44" s="73"/>
      <c r="FOJ44" s="73"/>
      <c r="FOK44" s="73"/>
      <c r="FOM44" s="73"/>
      <c r="FOP44" s="73"/>
      <c r="FOS44" s="73"/>
      <c r="FOV44" s="73"/>
      <c r="FPD44" s="73"/>
      <c r="FPF44" s="73"/>
      <c r="FPI44" s="73"/>
      <c r="FPL44" s="73"/>
      <c r="FPU44" s="73"/>
      <c r="FPX44" s="73"/>
      <c r="FQC44" s="73"/>
      <c r="FQY44" s="73"/>
      <c r="FQZ44" s="73"/>
      <c r="FRA44" s="73"/>
      <c r="FRB44" s="73"/>
      <c r="FRC44" s="73"/>
      <c r="FRD44" s="73"/>
      <c r="FRV44" s="73"/>
      <c r="FRW44" s="73"/>
      <c r="FRZ44" s="73"/>
      <c r="FSC44" s="73"/>
      <c r="FSE44" s="73"/>
      <c r="FSG44" s="73"/>
      <c r="FSJ44" s="73"/>
      <c r="FSM44" s="73"/>
      <c r="FSP44" s="73"/>
      <c r="FSS44" s="73"/>
      <c r="FSV44" s="73"/>
      <c r="FSY44" s="73"/>
      <c r="FTB44" s="73"/>
      <c r="FTE44" s="73"/>
      <c r="FTG44" s="73"/>
      <c r="FTT44" s="73"/>
      <c r="FTU44" s="73"/>
      <c r="FTV44" s="73"/>
      <c r="FTW44" s="73"/>
      <c r="FTX44" s="73"/>
      <c r="FTY44" s="73"/>
      <c r="FTZ44" s="73"/>
      <c r="FUA44" s="73"/>
      <c r="FUB44" s="73"/>
      <c r="FUC44" s="73"/>
      <c r="FUD44" s="73"/>
      <c r="FUE44" s="73"/>
      <c r="FUF44" s="73"/>
      <c r="FUG44" s="73"/>
      <c r="FUH44" s="73"/>
      <c r="FUI44" s="73"/>
      <c r="FUJ44" s="73"/>
      <c r="FUK44" s="73"/>
      <c r="FUL44" s="73"/>
      <c r="FUM44" s="73"/>
      <c r="FUN44" s="73"/>
      <c r="FUO44" s="73"/>
      <c r="FUP44" s="73"/>
      <c r="FUQ44" s="73"/>
      <c r="FUR44" s="73"/>
      <c r="FUS44" s="73"/>
      <c r="FUU44" s="73"/>
      <c r="FUV44" s="73"/>
      <c r="FUW44" s="73"/>
      <c r="FUX44" s="73"/>
      <c r="FUY44" s="73"/>
      <c r="FUZ44" s="73"/>
      <c r="FVA44" s="73"/>
      <c r="FVB44" s="73"/>
      <c r="FVC44" s="73"/>
      <c r="FVD44" s="73"/>
      <c r="FVE44" s="73"/>
      <c r="FVF44" s="73"/>
      <c r="FVG44" s="73"/>
      <c r="FVJ44" s="73"/>
      <c r="FVM44" s="73"/>
      <c r="FVP44" s="73"/>
      <c r="FVS44" s="73"/>
      <c r="FVV44" s="73"/>
      <c r="FWH44" s="73"/>
      <c r="FWK44" s="73"/>
      <c r="FWN44" s="73"/>
      <c r="FWQ44" s="73"/>
      <c r="FWZ44" s="73"/>
      <c r="FXF44" s="73"/>
      <c r="FXI44" s="73"/>
      <c r="FXL44" s="73"/>
      <c r="FXO44" s="73"/>
      <c r="FXU44" s="73"/>
      <c r="FYD44" s="73"/>
      <c r="FYF44" s="73"/>
      <c r="FYG44" s="73"/>
      <c r="FYI44" s="73"/>
      <c r="FYL44" s="73"/>
      <c r="FYO44" s="73"/>
      <c r="FYR44" s="73"/>
      <c r="FYZ44" s="73"/>
      <c r="FZB44" s="73"/>
      <c r="FZE44" s="73"/>
      <c r="FZH44" s="73"/>
      <c r="FZQ44" s="73"/>
      <c r="FZT44" s="73"/>
      <c r="FZY44" s="73"/>
      <c r="GAU44" s="73"/>
      <c r="GAV44" s="73"/>
      <c r="GAW44" s="73"/>
      <c r="GAX44" s="73"/>
      <c r="GAY44" s="73"/>
      <c r="GAZ44" s="73"/>
      <c r="GBR44" s="73"/>
      <c r="GBS44" s="73"/>
      <c r="GBV44" s="73"/>
      <c r="GBY44" s="73"/>
      <c r="GCA44" s="73"/>
      <c r="GCC44" s="73"/>
      <c r="GCF44" s="73"/>
      <c r="GCI44" s="73"/>
      <c r="GCL44" s="73"/>
      <c r="GCO44" s="73"/>
      <c r="GCR44" s="73"/>
      <c r="GCU44" s="73"/>
      <c r="GCX44" s="73"/>
      <c r="GDA44" s="73"/>
      <c r="GDC44" s="73"/>
      <c r="GDP44" s="73"/>
      <c r="GDQ44" s="73"/>
      <c r="GDR44" s="73"/>
      <c r="GDS44" s="73"/>
      <c r="GDT44" s="73"/>
      <c r="GDU44" s="73"/>
      <c r="GDV44" s="73"/>
      <c r="GDW44" s="73"/>
      <c r="GDX44" s="73"/>
      <c r="GDY44" s="73"/>
      <c r="GDZ44" s="73"/>
      <c r="GEA44" s="73"/>
      <c r="GEB44" s="73"/>
      <c r="GEC44" s="73"/>
      <c r="GED44" s="73"/>
      <c r="GEE44" s="73"/>
      <c r="GEF44" s="73"/>
      <c r="GEG44" s="73"/>
      <c r="GEH44" s="73"/>
      <c r="GEI44" s="73"/>
      <c r="GEJ44" s="73"/>
      <c r="GEK44" s="73"/>
      <c r="GEL44" s="73"/>
      <c r="GEM44" s="73"/>
      <c r="GEN44" s="73"/>
      <c r="GEO44" s="73"/>
      <c r="GEQ44" s="73"/>
      <c r="GER44" s="73"/>
      <c r="GES44" s="73"/>
      <c r="GET44" s="73"/>
      <c r="GEU44" s="73"/>
      <c r="GEV44" s="73"/>
      <c r="GEW44" s="73"/>
      <c r="GEX44" s="73"/>
      <c r="GEY44" s="73"/>
      <c r="GEZ44" s="73"/>
      <c r="GFA44" s="73"/>
      <c r="GFB44" s="73"/>
      <c r="GFC44" s="73"/>
      <c r="GFF44" s="73"/>
      <c r="GFI44" s="73"/>
      <c r="GFL44" s="73"/>
      <c r="GFO44" s="73"/>
      <c r="GFR44" s="73"/>
      <c r="GGD44" s="73"/>
      <c r="GGG44" s="73"/>
      <c r="GGJ44" s="73"/>
      <c r="GGM44" s="73"/>
      <c r="GGV44" s="73"/>
      <c r="GHB44" s="73"/>
      <c r="GHE44" s="73"/>
      <c r="GHH44" s="73"/>
      <c r="GHK44" s="73"/>
      <c r="GHQ44" s="73"/>
      <c r="GHZ44" s="73"/>
      <c r="GIB44" s="73"/>
      <c r="GIC44" s="73"/>
      <c r="GIE44" s="73"/>
      <c r="GIH44" s="73"/>
      <c r="GIK44" s="73"/>
      <c r="GIN44" s="73"/>
      <c r="GIV44" s="73"/>
      <c r="GIX44" s="73"/>
      <c r="GJA44" s="73"/>
      <c r="GJD44" s="73"/>
      <c r="GJM44" s="73"/>
      <c r="GJP44" s="73"/>
      <c r="GJU44" s="73"/>
      <c r="GKQ44" s="73"/>
      <c r="GKR44" s="73"/>
      <c r="GKS44" s="73"/>
      <c r="GKT44" s="73"/>
      <c r="GKU44" s="73"/>
      <c r="GKV44" s="73"/>
      <c r="GLN44" s="73"/>
      <c r="GLO44" s="73"/>
      <c r="GLR44" s="73"/>
      <c r="GLU44" s="73"/>
      <c r="GLW44" s="73"/>
      <c r="GLY44" s="73"/>
      <c r="GMB44" s="73"/>
      <c r="GME44" s="73"/>
      <c r="GMH44" s="73"/>
      <c r="GMK44" s="73"/>
      <c r="GMN44" s="73"/>
      <c r="GMQ44" s="73"/>
      <c r="GMT44" s="73"/>
      <c r="GMW44" s="73"/>
      <c r="GMY44" s="73"/>
      <c r="GNL44" s="73"/>
      <c r="GNM44" s="73"/>
      <c r="GNN44" s="73"/>
      <c r="GNO44" s="73"/>
      <c r="GNP44" s="73"/>
      <c r="GNQ44" s="73"/>
      <c r="GNR44" s="73"/>
      <c r="GNS44" s="73"/>
      <c r="GNT44" s="73"/>
      <c r="GNU44" s="73"/>
      <c r="GNV44" s="73"/>
      <c r="GNW44" s="73"/>
      <c r="GNX44" s="73"/>
      <c r="GNY44" s="73"/>
      <c r="GNZ44" s="73"/>
      <c r="GOA44" s="73"/>
      <c r="GOB44" s="73"/>
      <c r="GOC44" s="73"/>
      <c r="GOD44" s="73"/>
      <c r="GOE44" s="73"/>
      <c r="GOF44" s="73"/>
      <c r="GOG44" s="73"/>
      <c r="GOH44" s="73"/>
      <c r="GOI44" s="73"/>
      <c r="GOJ44" s="73"/>
      <c r="GOK44" s="73"/>
      <c r="GOM44" s="73"/>
      <c r="GON44" s="73"/>
      <c r="GOO44" s="73"/>
      <c r="GOP44" s="73"/>
      <c r="GOQ44" s="73"/>
      <c r="GOR44" s="73"/>
      <c r="GOS44" s="73"/>
      <c r="GOT44" s="73"/>
      <c r="GOU44" s="73"/>
      <c r="GOV44" s="73"/>
      <c r="GOW44" s="73"/>
      <c r="GOX44" s="73"/>
      <c r="GOY44" s="73"/>
      <c r="GPB44" s="73"/>
      <c r="GPE44" s="73"/>
      <c r="GPH44" s="73"/>
      <c r="GPK44" s="73"/>
      <c r="GPN44" s="73"/>
      <c r="GPZ44" s="73"/>
      <c r="GQC44" s="73"/>
      <c r="GQF44" s="73"/>
      <c r="GQI44" s="73"/>
      <c r="GQR44" s="73"/>
      <c r="GQX44" s="73"/>
      <c r="GRA44" s="73"/>
      <c r="GRD44" s="73"/>
      <c r="GRG44" s="73"/>
      <c r="GRM44" s="73"/>
      <c r="GRV44" s="73"/>
      <c r="GRX44" s="73"/>
      <c r="GRY44" s="73"/>
      <c r="GSA44" s="73"/>
      <c r="GSD44" s="73"/>
      <c r="GSG44" s="73"/>
      <c r="GSJ44" s="73"/>
      <c r="GSR44" s="73"/>
      <c r="GST44" s="73"/>
      <c r="GSW44" s="73"/>
      <c r="GSZ44" s="73"/>
      <c r="GTI44" s="73"/>
      <c r="GTL44" s="73"/>
      <c r="GTQ44" s="73"/>
      <c r="GUM44" s="73"/>
      <c r="GUN44" s="73"/>
      <c r="GUO44" s="73"/>
      <c r="GUP44" s="73"/>
      <c r="GUQ44" s="73"/>
      <c r="GUR44" s="73"/>
      <c r="GVJ44" s="73"/>
      <c r="GVK44" s="73"/>
      <c r="GVN44" s="73"/>
      <c r="GVQ44" s="73"/>
      <c r="GVS44" s="73"/>
      <c r="GVU44" s="73"/>
      <c r="GVX44" s="73"/>
      <c r="GWA44" s="73"/>
      <c r="GWD44" s="73"/>
      <c r="GWG44" s="73"/>
      <c r="GWJ44" s="73"/>
      <c r="GWM44" s="73"/>
      <c r="GWP44" s="73"/>
      <c r="GWS44" s="73"/>
      <c r="GWU44" s="73"/>
      <c r="GXH44" s="73"/>
      <c r="GXI44" s="73"/>
      <c r="GXJ44" s="73"/>
      <c r="GXK44" s="73"/>
      <c r="GXL44" s="73"/>
      <c r="GXM44" s="73"/>
      <c r="GXN44" s="73"/>
      <c r="GXO44" s="73"/>
      <c r="GXP44" s="73"/>
      <c r="GXQ44" s="73"/>
      <c r="GXR44" s="73"/>
      <c r="GXS44" s="73"/>
      <c r="GXT44" s="73"/>
      <c r="GXU44" s="73"/>
      <c r="GXV44" s="73"/>
      <c r="GXW44" s="73"/>
      <c r="GXX44" s="73"/>
      <c r="GXY44" s="73"/>
      <c r="GXZ44" s="73"/>
      <c r="GYA44" s="73"/>
      <c r="GYB44" s="73"/>
      <c r="GYC44" s="73"/>
      <c r="GYD44" s="73"/>
      <c r="GYE44" s="73"/>
      <c r="GYF44" s="73"/>
      <c r="GYG44" s="73"/>
      <c r="GYI44" s="73"/>
      <c r="GYJ44" s="73"/>
      <c r="GYK44" s="73"/>
      <c r="GYL44" s="73"/>
      <c r="GYM44" s="73"/>
      <c r="GYN44" s="73"/>
      <c r="GYO44" s="73"/>
      <c r="GYP44" s="73"/>
      <c r="GYQ44" s="73"/>
      <c r="GYR44" s="73"/>
      <c r="GYS44" s="73"/>
      <c r="GYT44" s="73"/>
      <c r="GYU44" s="73"/>
      <c r="GYX44" s="73"/>
      <c r="GZA44" s="73"/>
      <c r="GZD44" s="73"/>
      <c r="GZG44" s="73"/>
      <c r="GZJ44" s="73"/>
      <c r="GZV44" s="73"/>
      <c r="GZY44" s="73"/>
      <c r="HAB44" s="73"/>
      <c r="HAE44" s="73"/>
      <c r="HAN44" s="73"/>
      <c r="HAT44" s="73"/>
      <c r="HAW44" s="73"/>
      <c r="HAZ44" s="73"/>
      <c r="HBC44" s="73"/>
      <c r="HBI44" s="73"/>
      <c r="HBR44" s="73"/>
      <c r="HBT44" s="73"/>
      <c r="HBU44" s="73"/>
      <c r="HBW44" s="73"/>
      <c r="HBZ44" s="73"/>
      <c r="HCC44" s="73"/>
      <c r="HCF44" s="73"/>
      <c r="HCN44" s="73"/>
      <c r="HCP44" s="73"/>
      <c r="HCS44" s="73"/>
      <c r="HCV44" s="73"/>
      <c r="HDE44" s="73"/>
      <c r="HDH44" s="73"/>
      <c r="HDM44" s="73"/>
      <c r="HEI44" s="73"/>
      <c r="HEJ44" s="73"/>
      <c r="HEK44" s="73"/>
      <c r="HEL44" s="73"/>
      <c r="HEM44" s="73"/>
      <c r="HEN44" s="73"/>
      <c r="HFF44" s="73"/>
      <c r="HFG44" s="73"/>
      <c r="HFJ44" s="73"/>
      <c r="HFM44" s="73"/>
      <c r="HFO44" s="73"/>
      <c r="HFQ44" s="73"/>
      <c r="HFT44" s="73"/>
      <c r="HFW44" s="73"/>
      <c r="HFZ44" s="73"/>
      <c r="HGC44" s="73"/>
      <c r="HGF44" s="73"/>
      <c r="HGI44" s="73"/>
      <c r="HGL44" s="73"/>
      <c r="HGO44" s="73"/>
      <c r="HGQ44" s="73"/>
      <c r="HHD44" s="73"/>
      <c r="HHE44" s="73"/>
      <c r="HHF44" s="73"/>
      <c r="HHG44" s="73"/>
      <c r="HHH44" s="73"/>
      <c r="HHI44" s="73"/>
      <c r="HHJ44" s="73"/>
      <c r="HHK44" s="73"/>
      <c r="HHL44" s="73"/>
      <c r="HHM44" s="73"/>
      <c r="HHN44" s="73"/>
      <c r="HHO44" s="73"/>
      <c r="HHP44" s="73"/>
      <c r="HHQ44" s="73"/>
      <c r="HHR44" s="73"/>
      <c r="HHS44" s="73"/>
      <c r="HHT44" s="73"/>
      <c r="HHU44" s="73"/>
      <c r="HHV44" s="73"/>
      <c r="HHW44" s="73"/>
      <c r="HHX44" s="73"/>
      <c r="HHY44" s="73"/>
      <c r="HHZ44" s="73"/>
      <c r="HIA44" s="73"/>
      <c r="HIB44" s="73"/>
      <c r="HIC44" s="73"/>
      <c r="HIE44" s="73"/>
      <c r="HIF44" s="73"/>
      <c r="HIG44" s="73"/>
      <c r="HIH44" s="73"/>
      <c r="HII44" s="73"/>
      <c r="HIJ44" s="73"/>
      <c r="HIK44" s="73"/>
      <c r="HIL44" s="73"/>
      <c r="HIM44" s="73"/>
      <c r="HIN44" s="73"/>
      <c r="HIO44" s="73"/>
      <c r="HIP44" s="73"/>
      <c r="HIQ44" s="73"/>
      <c r="HIT44" s="73"/>
      <c r="HIW44" s="73"/>
      <c r="HIZ44" s="73"/>
      <c r="HJC44" s="73"/>
      <c r="HJF44" s="73"/>
      <c r="HJR44" s="73"/>
      <c r="HJU44" s="73"/>
      <c r="HJX44" s="73"/>
      <c r="HKA44" s="73"/>
      <c r="HKJ44" s="73"/>
      <c r="HKP44" s="73"/>
      <c r="HKS44" s="73"/>
      <c r="HKV44" s="73"/>
      <c r="HKY44" s="73"/>
      <c r="HLE44" s="73"/>
      <c r="HLN44" s="73"/>
      <c r="HLP44" s="73"/>
      <c r="HLQ44" s="73"/>
      <c r="HLS44" s="73"/>
      <c r="HLV44" s="73"/>
      <c r="HLY44" s="73"/>
      <c r="HMB44" s="73"/>
      <c r="HMJ44" s="73"/>
      <c r="HML44" s="73"/>
      <c r="HMO44" s="73"/>
      <c r="HMR44" s="73"/>
      <c r="HNA44" s="73"/>
      <c r="HND44" s="73"/>
      <c r="HNI44" s="73"/>
      <c r="HOE44" s="73"/>
      <c r="HOF44" s="73"/>
      <c r="HOG44" s="73"/>
      <c r="HOH44" s="73"/>
      <c r="HOI44" s="73"/>
      <c r="HOJ44" s="73"/>
      <c r="HPB44" s="73"/>
      <c r="HPC44" s="73"/>
      <c r="HPF44" s="73"/>
      <c r="HPI44" s="73"/>
      <c r="HPK44" s="73"/>
      <c r="HPM44" s="73"/>
      <c r="HPP44" s="73"/>
      <c r="HPS44" s="73"/>
      <c r="HPV44" s="73"/>
      <c r="HPY44" s="73"/>
      <c r="HQB44" s="73"/>
      <c r="HQE44" s="73"/>
      <c r="HQH44" s="73"/>
      <c r="HQK44" s="73"/>
      <c r="HQM44" s="73"/>
      <c r="HQZ44" s="73"/>
      <c r="HRA44" s="73"/>
      <c r="HRB44" s="73"/>
      <c r="HRC44" s="73"/>
      <c r="HRD44" s="73"/>
      <c r="HRE44" s="73"/>
      <c r="HRF44" s="73"/>
      <c r="HRG44" s="73"/>
      <c r="HRH44" s="73"/>
      <c r="HRI44" s="73"/>
      <c r="HRJ44" s="73"/>
      <c r="HRK44" s="73"/>
      <c r="HRL44" s="73"/>
      <c r="HRM44" s="73"/>
      <c r="HRN44" s="73"/>
      <c r="HRO44" s="73"/>
      <c r="HRP44" s="73"/>
      <c r="HRQ44" s="73"/>
      <c r="HRR44" s="73"/>
      <c r="HRS44" s="73"/>
      <c r="HRT44" s="73"/>
      <c r="HRU44" s="73"/>
      <c r="HRV44" s="73"/>
      <c r="HRW44" s="73"/>
      <c r="HRX44" s="73"/>
      <c r="HRY44" s="73"/>
      <c r="HSA44" s="73"/>
      <c r="HSB44" s="73"/>
      <c r="HSC44" s="73"/>
      <c r="HSD44" s="73"/>
      <c r="HSE44" s="73"/>
      <c r="HSF44" s="73"/>
      <c r="HSG44" s="73"/>
      <c r="HSH44" s="73"/>
      <c r="HSI44" s="73"/>
      <c r="HSJ44" s="73"/>
      <c r="HSK44" s="73"/>
      <c r="HSL44" s="73"/>
      <c r="HSM44" s="73"/>
      <c r="HSP44" s="73"/>
      <c r="HSS44" s="73"/>
      <c r="HSV44" s="73"/>
      <c r="HSY44" s="73"/>
      <c r="HTB44" s="73"/>
      <c r="HTN44" s="73"/>
      <c r="HTQ44" s="73"/>
      <c r="HTT44" s="73"/>
      <c r="HTW44" s="73"/>
      <c r="HUF44" s="73"/>
      <c r="HUL44" s="73"/>
      <c r="HUO44" s="73"/>
      <c r="HUR44" s="73"/>
      <c r="HUU44" s="73"/>
      <c r="HVA44" s="73"/>
      <c r="HVJ44" s="73"/>
      <c r="HVL44" s="73"/>
      <c r="HVM44" s="73"/>
      <c r="HVO44" s="73"/>
      <c r="HVR44" s="73"/>
      <c r="HVU44" s="73"/>
      <c r="HVX44" s="73"/>
      <c r="HWF44" s="73"/>
      <c r="HWH44" s="73"/>
      <c r="HWK44" s="73"/>
      <c r="HWN44" s="73"/>
      <c r="HWW44" s="73"/>
      <c r="HWZ44" s="73"/>
      <c r="HXE44" s="73"/>
      <c r="HYA44" s="73"/>
      <c r="HYB44" s="73"/>
      <c r="HYC44" s="73"/>
      <c r="HYD44" s="73"/>
      <c r="HYE44" s="73"/>
      <c r="HYF44" s="73"/>
      <c r="HYX44" s="73"/>
      <c r="HYY44" s="73"/>
      <c r="HZB44" s="73"/>
      <c r="HZE44" s="73"/>
      <c r="HZG44" s="73"/>
      <c r="HZI44" s="73"/>
      <c r="HZL44" s="73"/>
      <c r="HZO44" s="73"/>
      <c r="HZR44" s="73"/>
      <c r="HZU44" s="73"/>
      <c r="HZX44" s="73"/>
      <c r="IAA44" s="73"/>
      <c r="IAD44" s="73"/>
      <c r="IAG44" s="73"/>
      <c r="IAI44" s="73"/>
      <c r="IAV44" s="73"/>
      <c r="IAW44" s="73"/>
      <c r="IAX44" s="73"/>
      <c r="IAY44" s="73"/>
      <c r="IAZ44" s="73"/>
      <c r="IBA44" s="73"/>
      <c r="IBB44" s="73"/>
      <c r="IBC44" s="73"/>
      <c r="IBD44" s="73"/>
      <c r="IBE44" s="73"/>
      <c r="IBF44" s="73"/>
      <c r="IBG44" s="73"/>
      <c r="IBH44" s="73"/>
      <c r="IBI44" s="73"/>
      <c r="IBJ44" s="73"/>
      <c r="IBK44" s="73"/>
      <c r="IBL44" s="73"/>
      <c r="IBM44" s="73"/>
      <c r="IBN44" s="73"/>
      <c r="IBO44" s="73"/>
      <c r="IBP44" s="73"/>
      <c r="IBQ44" s="73"/>
      <c r="IBR44" s="73"/>
      <c r="IBS44" s="73"/>
      <c r="IBT44" s="73"/>
      <c r="IBU44" s="73"/>
      <c r="IBW44" s="73"/>
      <c r="IBX44" s="73"/>
      <c r="IBY44" s="73"/>
      <c r="IBZ44" s="73"/>
      <c r="ICA44" s="73"/>
      <c r="ICB44" s="73"/>
      <c r="ICC44" s="73"/>
      <c r="ICD44" s="73"/>
      <c r="ICE44" s="73"/>
      <c r="ICF44" s="73"/>
      <c r="ICG44" s="73"/>
      <c r="ICH44" s="73"/>
      <c r="ICI44" s="73"/>
      <c r="ICL44" s="73"/>
      <c r="ICO44" s="73"/>
      <c r="ICR44" s="73"/>
      <c r="ICU44" s="73"/>
      <c r="ICX44" s="73"/>
      <c r="IDJ44" s="73"/>
      <c r="IDM44" s="73"/>
      <c r="IDP44" s="73"/>
      <c r="IDS44" s="73"/>
      <c r="IEB44" s="73"/>
      <c r="IEH44" s="73"/>
      <c r="IEK44" s="73"/>
      <c r="IEN44" s="73"/>
      <c r="IEQ44" s="73"/>
      <c r="IEW44" s="73"/>
      <c r="IFF44" s="73"/>
      <c r="IFH44" s="73"/>
      <c r="IFI44" s="73"/>
      <c r="IFK44" s="73"/>
      <c r="IFN44" s="73"/>
      <c r="IFQ44" s="73"/>
      <c r="IFT44" s="73"/>
      <c r="IGB44" s="73"/>
      <c r="IGD44" s="73"/>
      <c r="IGG44" s="73"/>
      <c r="IGJ44" s="73"/>
      <c r="IGS44" s="73"/>
      <c r="IGV44" s="73"/>
      <c r="IHA44" s="73"/>
      <c r="IHW44" s="73"/>
      <c r="IHX44" s="73"/>
      <c r="IHY44" s="73"/>
      <c r="IHZ44" s="73"/>
      <c r="IIA44" s="73"/>
      <c r="IIB44" s="73"/>
      <c r="IIT44" s="73"/>
      <c r="IIU44" s="73"/>
      <c r="IIX44" s="73"/>
      <c r="IJA44" s="73"/>
      <c r="IJC44" s="73"/>
      <c r="IJE44" s="73"/>
      <c r="IJH44" s="73"/>
      <c r="IJK44" s="73"/>
      <c r="IJN44" s="73"/>
      <c r="IJQ44" s="73"/>
      <c r="IJT44" s="73"/>
      <c r="IJW44" s="73"/>
      <c r="IJZ44" s="73"/>
      <c r="IKC44" s="73"/>
      <c r="IKE44" s="73"/>
      <c r="IKR44" s="73"/>
      <c r="IKS44" s="73"/>
      <c r="IKT44" s="73"/>
      <c r="IKU44" s="73"/>
      <c r="IKV44" s="73"/>
      <c r="IKW44" s="73"/>
      <c r="IKX44" s="73"/>
      <c r="IKY44" s="73"/>
      <c r="IKZ44" s="73"/>
      <c r="ILA44" s="73"/>
      <c r="ILB44" s="73"/>
      <c r="ILC44" s="73"/>
      <c r="ILD44" s="73"/>
      <c r="ILE44" s="73"/>
      <c r="ILF44" s="73"/>
      <c r="ILG44" s="73"/>
      <c r="ILH44" s="73"/>
      <c r="ILI44" s="73"/>
      <c r="ILJ44" s="73"/>
      <c r="ILK44" s="73"/>
      <c r="ILL44" s="73"/>
      <c r="ILM44" s="73"/>
      <c r="ILN44" s="73"/>
      <c r="ILO44" s="73"/>
      <c r="ILP44" s="73"/>
      <c r="ILQ44" s="73"/>
      <c r="ILS44" s="73"/>
      <c r="ILT44" s="73"/>
      <c r="ILU44" s="73"/>
      <c r="ILV44" s="73"/>
      <c r="ILW44" s="73"/>
      <c r="ILX44" s="73"/>
      <c r="ILY44" s="73"/>
      <c r="ILZ44" s="73"/>
      <c r="IMA44" s="73"/>
      <c r="IMB44" s="73"/>
      <c r="IMC44" s="73"/>
      <c r="IMD44" s="73"/>
      <c r="IME44" s="73"/>
      <c r="IMH44" s="73"/>
      <c r="IMK44" s="73"/>
      <c r="IMN44" s="73"/>
      <c r="IMQ44" s="73"/>
      <c r="IMT44" s="73"/>
      <c r="INF44" s="73"/>
      <c r="INI44" s="73"/>
      <c r="INL44" s="73"/>
      <c r="INO44" s="73"/>
      <c r="INX44" s="73"/>
      <c r="IOD44" s="73"/>
      <c r="IOG44" s="73"/>
      <c r="IOJ44" s="73"/>
      <c r="IOM44" s="73"/>
      <c r="IOS44" s="73"/>
      <c r="IPB44" s="73"/>
      <c r="IPD44" s="73"/>
      <c r="IPE44" s="73"/>
      <c r="IPG44" s="73"/>
      <c r="IPJ44" s="73"/>
      <c r="IPM44" s="73"/>
      <c r="IPP44" s="73"/>
      <c r="IPX44" s="73"/>
      <c r="IPZ44" s="73"/>
      <c r="IQC44" s="73"/>
      <c r="IQF44" s="73"/>
      <c r="IQO44" s="73"/>
      <c r="IQR44" s="73"/>
      <c r="IQW44" s="73"/>
      <c r="IRS44" s="73"/>
      <c r="IRT44" s="73"/>
      <c r="IRU44" s="73"/>
      <c r="IRV44" s="73"/>
      <c r="IRW44" s="73"/>
      <c r="IRX44" s="73"/>
      <c r="ISP44" s="73"/>
      <c r="ISQ44" s="73"/>
      <c r="IST44" s="73"/>
      <c r="ISW44" s="73"/>
      <c r="ISY44" s="73"/>
      <c r="ITA44" s="73"/>
      <c r="ITD44" s="73"/>
      <c r="ITG44" s="73"/>
      <c r="ITJ44" s="73"/>
      <c r="ITM44" s="73"/>
      <c r="ITP44" s="73"/>
      <c r="ITS44" s="73"/>
      <c r="ITV44" s="73"/>
      <c r="ITY44" s="73"/>
      <c r="IUA44" s="73"/>
      <c r="IUN44" s="73"/>
      <c r="IUO44" s="73"/>
      <c r="IUP44" s="73"/>
      <c r="IUQ44" s="73"/>
      <c r="IUR44" s="73"/>
      <c r="IUS44" s="73"/>
      <c r="IUT44" s="73"/>
      <c r="IUU44" s="73"/>
      <c r="IUV44" s="73"/>
      <c r="IUW44" s="73"/>
      <c r="IUX44" s="73"/>
      <c r="IUY44" s="73"/>
      <c r="IUZ44" s="73"/>
      <c r="IVA44" s="73"/>
      <c r="IVB44" s="73"/>
      <c r="IVC44" s="73"/>
      <c r="IVD44" s="73"/>
      <c r="IVE44" s="73"/>
      <c r="IVF44" s="73"/>
      <c r="IVG44" s="73"/>
      <c r="IVH44" s="73"/>
      <c r="IVI44" s="73"/>
      <c r="IVJ44" s="73"/>
      <c r="IVK44" s="73"/>
      <c r="IVL44" s="73"/>
      <c r="IVM44" s="73"/>
      <c r="IVO44" s="73"/>
      <c r="IVP44" s="73"/>
      <c r="IVQ44" s="73"/>
      <c r="IVR44" s="73"/>
      <c r="IVS44" s="73"/>
      <c r="IVT44" s="73"/>
      <c r="IVU44" s="73"/>
      <c r="IVV44" s="73"/>
      <c r="IVW44" s="73"/>
      <c r="IVX44" s="73"/>
      <c r="IVY44" s="73"/>
      <c r="IVZ44" s="73"/>
      <c r="IWA44" s="73"/>
      <c r="IWD44" s="73"/>
      <c r="IWG44" s="73"/>
      <c r="IWJ44" s="73"/>
      <c r="IWM44" s="73"/>
      <c r="IWP44" s="73"/>
      <c r="IXB44" s="73"/>
      <c r="IXE44" s="73"/>
      <c r="IXH44" s="73"/>
      <c r="IXK44" s="73"/>
      <c r="IXT44" s="73"/>
      <c r="IXZ44" s="73"/>
      <c r="IYC44" s="73"/>
      <c r="IYF44" s="73"/>
      <c r="IYI44" s="73"/>
      <c r="IYO44" s="73"/>
      <c r="IYX44" s="73"/>
      <c r="IYZ44" s="73"/>
      <c r="IZA44" s="73"/>
      <c r="IZC44" s="73"/>
      <c r="IZF44" s="73"/>
      <c r="IZI44" s="73"/>
      <c r="IZL44" s="73"/>
      <c r="IZT44" s="73"/>
      <c r="IZV44" s="73"/>
      <c r="IZY44" s="73"/>
      <c r="JAB44" s="73"/>
      <c r="JAK44" s="73"/>
      <c r="JAN44" s="73"/>
      <c r="JAS44" s="73"/>
      <c r="JBO44" s="73"/>
      <c r="JBP44" s="73"/>
      <c r="JBQ44" s="73"/>
      <c r="JBR44" s="73"/>
      <c r="JBS44" s="73"/>
      <c r="JBT44" s="73"/>
      <c r="JCL44" s="73"/>
      <c r="JCM44" s="73"/>
      <c r="JCP44" s="73"/>
      <c r="JCS44" s="73"/>
      <c r="JCU44" s="73"/>
      <c r="JCW44" s="73"/>
      <c r="JCZ44" s="73"/>
      <c r="JDC44" s="73"/>
      <c r="JDF44" s="73"/>
      <c r="JDI44" s="73"/>
      <c r="JDL44" s="73"/>
      <c r="JDO44" s="73"/>
      <c r="JDR44" s="73"/>
      <c r="JDU44" s="73"/>
      <c r="JDW44" s="73"/>
      <c r="JEJ44" s="73"/>
      <c r="JEK44" s="73"/>
      <c r="JEL44" s="73"/>
      <c r="JEM44" s="73"/>
      <c r="JEN44" s="73"/>
      <c r="JEO44" s="73"/>
      <c r="JEP44" s="73"/>
      <c r="JEQ44" s="73"/>
      <c r="JER44" s="73"/>
      <c r="JES44" s="73"/>
      <c r="JET44" s="73"/>
      <c r="JEU44" s="73"/>
      <c r="JEV44" s="73"/>
      <c r="JEW44" s="73"/>
      <c r="JEX44" s="73"/>
      <c r="JEY44" s="73"/>
      <c r="JEZ44" s="73"/>
      <c r="JFA44" s="73"/>
      <c r="JFB44" s="73"/>
      <c r="JFC44" s="73"/>
      <c r="JFD44" s="73"/>
      <c r="JFE44" s="73"/>
      <c r="JFF44" s="73"/>
      <c r="JFG44" s="73"/>
      <c r="JFH44" s="73"/>
      <c r="JFI44" s="73"/>
      <c r="JFK44" s="73"/>
      <c r="JFL44" s="73"/>
      <c r="JFM44" s="73"/>
      <c r="JFN44" s="73"/>
      <c r="JFO44" s="73"/>
      <c r="JFP44" s="73"/>
      <c r="JFQ44" s="73"/>
      <c r="JFR44" s="73"/>
      <c r="JFS44" s="73"/>
      <c r="JFT44" s="73"/>
      <c r="JFU44" s="73"/>
      <c r="JFV44" s="73"/>
      <c r="JFW44" s="73"/>
      <c r="JFZ44" s="73"/>
      <c r="JGC44" s="73"/>
      <c r="JGF44" s="73"/>
      <c r="JGI44" s="73"/>
      <c r="JGL44" s="73"/>
      <c r="JGX44" s="73"/>
      <c r="JHA44" s="73"/>
      <c r="JHD44" s="73"/>
      <c r="JHG44" s="73"/>
      <c r="JHP44" s="73"/>
      <c r="JHV44" s="73"/>
      <c r="JHY44" s="73"/>
      <c r="JIB44" s="73"/>
      <c r="JIE44" s="73"/>
      <c r="JIK44" s="73"/>
      <c r="JIT44" s="73"/>
      <c r="JIV44" s="73"/>
      <c r="JIW44" s="73"/>
      <c r="JIY44" s="73"/>
      <c r="JJB44" s="73"/>
      <c r="JJE44" s="73"/>
      <c r="JJH44" s="73"/>
      <c r="JJP44" s="73"/>
      <c r="JJR44" s="73"/>
      <c r="JJU44" s="73"/>
      <c r="JJX44" s="73"/>
      <c r="JKG44" s="73"/>
      <c r="JKJ44" s="73"/>
      <c r="JKO44" s="73"/>
      <c r="JLK44" s="73"/>
      <c r="JLL44" s="73"/>
      <c r="JLM44" s="73"/>
      <c r="JLN44" s="73"/>
      <c r="JLO44" s="73"/>
      <c r="JLP44" s="73"/>
      <c r="JMH44" s="73"/>
      <c r="JMI44" s="73"/>
      <c r="JML44" s="73"/>
      <c r="JMO44" s="73"/>
      <c r="JMQ44" s="73"/>
      <c r="JMS44" s="73"/>
      <c r="JMV44" s="73"/>
      <c r="JMY44" s="73"/>
      <c r="JNB44" s="73"/>
      <c r="JNE44" s="73"/>
      <c r="JNH44" s="73"/>
      <c r="JNK44" s="73"/>
      <c r="JNN44" s="73"/>
      <c r="JNQ44" s="73"/>
      <c r="JNS44" s="73"/>
      <c r="JOF44" s="73"/>
      <c r="JOG44" s="73"/>
      <c r="JOH44" s="73"/>
      <c r="JOI44" s="73"/>
      <c r="JOJ44" s="73"/>
      <c r="JOK44" s="73"/>
      <c r="JOL44" s="73"/>
      <c r="JOM44" s="73"/>
      <c r="JON44" s="73"/>
      <c r="JOO44" s="73"/>
      <c r="JOP44" s="73"/>
      <c r="JOQ44" s="73"/>
      <c r="JOR44" s="73"/>
      <c r="JOS44" s="73"/>
      <c r="JOT44" s="73"/>
      <c r="JOU44" s="73"/>
      <c r="JOV44" s="73"/>
      <c r="JOW44" s="73"/>
      <c r="JOX44" s="73"/>
      <c r="JOY44" s="73"/>
      <c r="JOZ44" s="73"/>
      <c r="JPA44" s="73"/>
      <c r="JPB44" s="73"/>
      <c r="JPC44" s="73"/>
      <c r="JPD44" s="73"/>
      <c r="JPE44" s="73"/>
      <c r="JPG44" s="73"/>
      <c r="JPH44" s="73"/>
      <c r="JPI44" s="73"/>
      <c r="JPJ44" s="73"/>
      <c r="JPK44" s="73"/>
      <c r="JPL44" s="73"/>
      <c r="JPM44" s="73"/>
      <c r="JPN44" s="73"/>
      <c r="JPO44" s="73"/>
      <c r="JPP44" s="73"/>
      <c r="JPQ44" s="73"/>
      <c r="JPR44" s="73"/>
      <c r="JPS44" s="73"/>
      <c r="JPV44" s="73"/>
      <c r="JPY44" s="73"/>
      <c r="JQB44" s="73"/>
      <c r="JQE44" s="73"/>
      <c r="JQH44" s="73"/>
      <c r="JQT44" s="73"/>
      <c r="JQW44" s="73"/>
      <c r="JQZ44" s="73"/>
      <c r="JRC44" s="73"/>
      <c r="JRL44" s="73"/>
      <c r="JRR44" s="73"/>
      <c r="JRU44" s="73"/>
      <c r="JRX44" s="73"/>
      <c r="JSA44" s="73"/>
      <c r="JSG44" s="73"/>
      <c r="JSP44" s="73"/>
      <c r="JSR44" s="73"/>
      <c r="JSS44" s="73"/>
      <c r="JSU44" s="73"/>
      <c r="JSX44" s="73"/>
      <c r="JTA44" s="73"/>
      <c r="JTD44" s="73"/>
      <c r="JTL44" s="73"/>
      <c r="JTN44" s="73"/>
      <c r="JTQ44" s="73"/>
      <c r="JTT44" s="73"/>
      <c r="JUC44" s="73"/>
      <c r="JUF44" s="73"/>
      <c r="JUK44" s="73"/>
      <c r="JVG44" s="73"/>
      <c r="JVH44" s="73"/>
      <c r="JVI44" s="73"/>
      <c r="JVJ44" s="73"/>
      <c r="JVK44" s="73"/>
      <c r="JVL44" s="73"/>
      <c r="JWD44" s="73"/>
      <c r="JWE44" s="73"/>
      <c r="JWH44" s="73"/>
      <c r="JWK44" s="73"/>
      <c r="JWM44" s="73"/>
      <c r="JWO44" s="73"/>
      <c r="JWR44" s="73"/>
      <c r="JWU44" s="73"/>
      <c r="JWX44" s="73"/>
      <c r="JXA44" s="73"/>
      <c r="JXD44" s="73"/>
      <c r="JXG44" s="73"/>
      <c r="JXJ44" s="73"/>
      <c r="JXM44" s="73"/>
      <c r="JXO44" s="73"/>
      <c r="JYB44" s="73"/>
      <c r="JYC44" s="73"/>
      <c r="JYD44" s="73"/>
      <c r="JYE44" s="73"/>
      <c r="JYF44" s="73"/>
      <c r="JYG44" s="73"/>
      <c r="JYH44" s="73"/>
      <c r="JYI44" s="73"/>
      <c r="JYJ44" s="73"/>
      <c r="JYK44" s="73"/>
      <c r="JYL44" s="73"/>
      <c r="JYM44" s="73"/>
      <c r="JYN44" s="73"/>
      <c r="JYO44" s="73"/>
      <c r="JYP44" s="73"/>
      <c r="JYQ44" s="73"/>
      <c r="JYR44" s="73"/>
      <c r="JYS44" s="73"/>
      <c r="JYT44" s="73"/>
      <c r="JYU44" s="73"/>
      <c r="JYV44" s="73"/>
      <c r="JYW44" s="73"/>
      <c r="JYX44" s="73"/>
      <c r="JYY44" s="73"/>
      <c r="JYZ44" s="73"/>
      <c r="JZA44" s="73"/>
      <c r="JZC44" s="73"/>
      <c r="JZD44" s="73"/>
      <c r="JZE44" s="73"/>
      <c r="JZF44" s="73"/>
      <c r="JZG44" s="73"/>
      <c r="JZH44" s="73"/>
      <c r="JZI44" s="73"/>
      <c r="JZJ44" s="73"/>
      <c r="JZK44" s="73"/>
      <c r="JZL44" s="73"/>
      <c r="JZM44" s="73"/>
      <c r="JZN44" s="73"/>
      <c r="JZO44" s="73"/>
      <c r="JZR44" s="73"/>
      <c r="JZU44" s="73"/>
      <c r="JZX44" s="73"/>
      <c r="KAA44" s="73"/>
      <c r="KAD44" s="73"/>
      <c r="KAP44" s="73"/>
      <c r="KAS44" s="73"/>
      <c r="KAV44" s="73"/>
      <c r="KAY44" s="73"/>
      <c r="KBH44" s="73"/>
      <c r="KBN44" s="73"/>
      <c r="KBQ44" s="73"/>
      <c r="KBT44" s="73"/>
      <c r="KBW44" s="73"/>
      <c r="KCC44" s="73"/>
      <c r="KCL44" s="73"/>
      <c r="KCN44" s="73"/>
      <c r="KCO44" s="73"/>
      <c r="KCQ44" s="73"/>
      <c r="KCT44" s="73"/>
      <c r="KCW44" s="73"/>
      <c r="KCZ44" s="73"/>
      <c r="KDH44" s="73"/>
      <c r="KDJ44" s="73"/>
      <c r="KDM44" s="73"/>
      <c r="KDP44" s="73"/>
      <c r="KDY44" s="73"/>
      <c r="KEB44" s="73"/>
      <c r="KEG44" s="73"/>
      <c r="KFC44" s="73"/>
      <c r="KFD44" s="73"/>
      <c r="KFE44" s="73"/>
      <c r="KFF44" s="73"/>
      <c r="KFG44" s="73"/>
      <c r="KFH44" s="73"/>
      <c r="KFZ44" s="73"/>
      <c r="KGA44" s="73"/>
      <c r="KGD44" s="73"/>
      <c r="KGG44" s="73"/>
      <c r="KGI44" s="73"/>
      <c r="KGK44" s="73"/>
      <c r="KGN44" s="73"/>
      <c r="KGQ44" s="73"/>
      <c r="KGT44" s="73"/>
      <c r="KGW44" s="73"/>
      <c r="KGZ44" s="73"/>
      <c r="KHC44" s="73"/>
      <c r="KHF44" s="73"/>
      <c r="KHI44" s="73"/>
      <c r="KHK44" s="73"/>
      <c r="KHX44" s="73"/>
      <c r="KHY44" s="73"/>
      <c r="KHZ44" s="73"/>
      <c r="KIA44" s="73"/>
      <c r="KIB44" s="73"/>
      <c r="KIC44" s="73"/>
      <c r="KID44" s="73"/>
      <c r="KIE44" s="73"/>
      <c r="KIF44" s="73"/>
      <c r="KIG44" s="73"/>
      <c r="KIH44" s="73"/>
      <c r="KII44" s="73"/>
      <c r="KIJ44" s="73"/>
      <c r="KIK44" s="73"/>
      <c r="KIL44" s="73"/>
      <c r="KIM44" s="73"/>
      <c r="KIN44" s="73"/>
      <c r="KIO44" s="73"/>
      <c r="KIP44" s="73"/>
      <c r="KIQ44" s="73"/>
      <c r="KIR44" s="73"/>
      <c r="KIS44" s="73"/>
      <c r="KIT44" s="73"/>
      <c r="KIU44" s="73"/>
      <c r="KIV44" s="73"/>
      <c r="KIW44" s="73"/>
      <c r="KIY44" s="73"/>
      <c r="KIZ44" s="73"/>
      <c r="KJA44" s="73"/>
      <c r="KJB44" s="73"/>
      <c r="KJC44" s="73"/>
      <c r="KJD44" s="73"/>
      <c r="KJE44" s="73"/>
      <c r="KJF44" s="73"/>
      <c r="KJG44" s="73"/>
      <c r="KJH44" s="73"/>
      <c r="KJI44" s="73"/>
      <c r="KJJ44" s="73"/>
      <c r="KJK44" s="73"/>
      <c r="KJN44" s="73"/>
      <c r="KJQ44" s="73"/>
      <c r="KJT44" s="73"/>
      <c r="KJW44" s="73"/>
      <c r="KJZ44" s="73"/>
      <c r="KKL44" s="73"/>
      <c r="KKO44" s="73"/>
      <c r="KKR44" s="73"/>
      <c r="KKU44" s="73"/>
      <c r="KLD44" s="73"/>
      <c r="KLJ44" s="73"/>
      <c r="KLM44" s="73"/>
      <c r="KLP44" s="73"/>
      <c r="KLS44" s="73"/>
      <c r="KLY44" s="73"/>
      <c r="KMH44" s="73"/>
      <c r="KMJ44" s="73"/>
      <c r="KMK44" s="73"/>
      <c r="KMM44" s="73"/>
      <c r="KMP44" s="73"/>
      <c r="KMS44" s="73"/>
      <c r="KMV44" s="73"/>
      <c r="KND44" s="73"/>
      <c r="KNF44" s="73"/>
      <c r="KNI44" s="73"/>
      <c r="KNL44" s="73"/>
      <c r="KNU44" s="73"/>
      <c r="KNX44" s="73"/>
      <c r="KOC44" s="73"/>
      <c r="KOY44" s="73"/>
      <c r="KOZ44" s="73"/>
      <c r="KPA44" s="73"/>
      <c r="KPB44" s="73"/>
      <c r="KPC44" s="73"/>
      <c r="KPD44" s="73"/>
      <c r="KPV44" s="73"/>
      <c r="KPW44" s="73"/>
      <c r="KPZ44" s="73"/>
      <c r="KQC44" s="73"/>
      <c r="KQE44" s="73"/>
      <c r="KQG44" s="73"/>
      <c r="KQJ44" s="73"/>
      <c r="KQM44" s="73"/>
      <c r="KQP44" s="73"/>
      <c r="KQS44" s="73"/>
      <c r="KQV44" s="73"/>
      <c r="KQY44" s="73"/>
      <c r="KRB44" s="73"/>
      <c r="KRE44" s="73"/>
      <c r="KRG44" s="73"/>
      <c r="KRT44" s="73"/>
      <c r="KRU44" s="73"/>
      <c r="KRV44" s="73"/>
      <c r="KRW44" s="73"/>
      <c r="KRX44" s="73"/>
      <c r="KRY44" s="73"/>
      <c r="KRZ44" s="73"/>
      <c r="KSA44" s="73"/>
      <c r="KSB44" s="73"/>
      <c r="KSC44" s="73"/>
      <c r="KSD44" s="73"/>
      <c r="KSE44" s="73"/>
      <c r="KSF44" s="73"/>
      <c r="KSG44" s="73"/>
      <c r="KSH44" s="73"/>
      <c r="KSI44" s="73"/>
      <c r="KSJ44" s="73"/>
      <c r="KSK44" s="73"/>
      <c r="KSL44" s="73"/>
      <c r="KSM44" s="73"/>
      <c r="KSN44" s="73"/>
      <c r="KSO44" s="73"/>
      <c r="KSP44" s="73"/>
      <c r="KSQ44" s="73"/>
      <c r="KSR44" s="73"/>
      <c r="KSS44" s="73"/>
      <c r="KSU44" s="73"/>
      <c r="KSV44" s="73"/>
      <c r="KSW44" s="73"/>
      <c r="KSX44" s="73"/>
      <c r="KSY44" s="73"/>
      <c r="KSZ44" s="73"/>
      <c r="KTA44" s="73"/>
      <c r="KTB44" s="73"/>
      <c r="KTC44" s="73"/>
      <c r="KTD44" s="73"/>
      <c r="KTE44" s="73"/>
      <c r="KTF44" s="73"/>
      <c r="KTG44" s="73"/>
      <c r="KTJ44" s="73"/>
      <c r="KTM44" s="73"/>
      <c r="KTP44" s="73"/>
      <c r="KTS44" s="73"/>
      <c r="KTV44" s="73"/>
      <c r="KUH44" s="73"/>
      <c r="KUK44" s="73"/>
      <c r="KUN44" s="73"/>
      <c r="KUQ44" s="73"/>
      <c r="KUZ44" s="73"/>
      <c r="KVF44" s="73"/>
      <c r="KVI44" s="73"/>
      <c r="KVL44" s="73"/>
      <c r="KVO44" s="73"/>
      <c r="KVU44" s="73"/>
      <c r="KWD44" s="73"/>
      <c r="KWF44" s="73"/>
      <c r="KWG44" s="73"/>
      <c r="KWI44" s="73"/>
      <c r="KWL44" s="73"/>
      <c r="KWO44" s="73"/>
      <c r="KWR44" s="73"/>
      <c r="KWZ44" s="73"/>
      <c r="KXB44" s="73"/>
      <c r="KXE44" s="73"/>
      <c r="KXH44" s="73"/>
      <c r="KXQ44" s="73"/>
      <c r="KXT44" s="73"/>
      <c r="KXY44" s="73"/>
      <c r="KYU44" s="73"/>
      <c r="KYV44" s="73"/>
      <c r="KYW44" s="73"/>
      <c r="KYX44" s="73"/>
      <c r="KYY44" s="73"/>
      <c r="KYZ44" s="73"/>
      <c r="KZR44" s="73"/>
      <c r="KZS44" s="73"/>
      <c r="KZV44" s="73"/>
      <c r="KZY44" s="73"/>
      <c r="LAA44" s="73"/>
      <c r="LAC44" s="73"/>
      <c r="LAF44" s="73"/>
      <c r="LAI44" s="73"/>
      <c r="LAL44" s="73"/>
      <c r="LAO44" s="73"/>
      <c r="LAR44" s="73"/>
      <c r="LAU44" s="73"/>
      <c r="LAX44" s="73"/>
      <c r="LBA44" s="73"/>
      <c r="LBC44" s="73"/>
      <c r="LBP44" s="73"/>
      <c r="LBQ44" s="73"/>
      <c r="LBR44" s="73"/>
      <c r="LBS44" s="73"/>
      <c r="LBT44" s="73"/>
      <c r="LBU44" s="73"/>
      <c r="LBV44" s="73"/>
      <c r="LBW44" s="73"/>
      <c r="LBX44" s="73"/>
      <c r="LBY44" s="73"/>
      <c r="LBZ44" s="73"/>
      <c r="LCA44" s="73"/>
      <c r="LCB44" s="73"/>
      <c r="LCC44" s="73"/>
      <c r="LCD44" s="73"/>
      <c r="LCE44" s="73"/>
      <c r="LCF44" s="73"/>
      <c r="LCG44" s="73"/>
      <c r="LCH44" s="73"/>
      <c r="LCI44" s="73"/>
      <c r="LCJ44" s="73"/>
      <c r="LCK44" s="73"/>
      <c r="LCL44" s="73"/>
      <c r="LCM44" s="73"/>
      <c r="LCN44" s="73"/>
      <c r="LCO44" s="73"/>
      <c r="LCQ44" s="73"/>
      <c r="LCR44" s="73"/>
      <c r="LCS44" s="73"/>
      <c r="LCT44" s="73"/>
      <c r="LCU44" s="73"/>
      <c r="LCV44" s="73"/>
      <c r="LCW44" s="73"/>
      <c r="LCX44" s="73"/>
      <c r="LCY44" s="73"/>
      <c r="LCZ44" s="73"/>
      <c r="LDA44" s="73"/>
      <c r="LDB44" s="73"/>
      <c r="LDC44" s="73"/>
      <c r="LDF44" s="73"/>
      <c r="LDI44" s="73"/>
      <c r="LDL44" s="73"/>
      <c r="LDO44" s="73"/>
      <c r="LDR44" s="73"/>
      <c r="LED44" s="73"/>
      <c r="LEG44" s="73"/>
      <c r="LEJ44" s="73"/>
      <c r="LEM44" s="73"/>
      <c r="LEV44" s="73"/>
      <c r="LFB44" s="73"/>
      <c r="LFE44" s="73"/>
      <c r="LFH44" s="73"/>
      <c r="LFK44" s="73"/>
      <c r="LFQ44" s="73"/>
      <c r="LFZ44" s="73"/>
      <c r="LGB44" s="73"/>
      <c r="LGC44" s="73"/>
      <c r="LGE44" s="73"/>
      <c r="LGH44" s="73"/>
      <c r="LGK44" s="73"/>
      <c r="LGN44" s="73"/>
      <c r="LGV44" s="73"/>
      <c r="LGX44" s="73"/>
      <c r="LHA44" s="73"/>
      <c r="LHD44" s="73"/>
      <c r="LHM44" s="73"/>
      <c r="LHP44" s="73"/>
      <c r="LHU44" s="73"/>
      <c r="LIQ44" s="73"/>
      <c r="LIR44" s="73"/>
      <c r="LIS44" s="73"/>
      <c r="LIT44" s="73"/>
      <c r="LIU44" s="73"/>
      <c r="LIV44" s="73"/>
      <c r="LJN44" s="73"/>
      <c r="LJO44" s="73"/>
      <c r="LJR44" s="73"/>
      <c r="LJU44" s="73"/>
      <c r="LJW44" s="73"/>
      <c r="LJY44" s="73"/>
      <c r="LKB44" s="73"/>
      <c r="LKE44" s="73"/>
      <c r="LKH44" s="73"/>
      <c r="LKK44" s="73"/>
      <c r="LKN44" s="73"/>
      <c r="LKQ44" s="73"/>
      <c r="LKT44" s="73"/>
      <c r="LKW44" s="73"/>
      <c r="LKY44" s="73"/>
      <c r="LLL44" s="73"/>
      <c r="LLM44" s="73"/>
      <c r="LLN44" s="73"/>
      <c r="LLO44" s="73"/>
      <c r="LLP44" s="73"/>
      <c r="LLQ44" s="73"/>
      <c r="LLR44" s="73"/>
      <c r="LLS44" s="73"/>
      <c r="LLT44" s="73"/>
      <c r="LLU44" s="73"/>
      <c r="LLV44" s="73"/>
      <c r="LLW44" s="73"/>
      <c r="LLX44" s="73"/>
      <c r="LLY44" s="73"/>
      <c r="LLZ44" s="73"/>
      <c r="LMA44" s="73"/>
      <c r="LMB44" s="73"/>
      <c r="LMC44" s="73"/>
      <c r="LMD44" s="73"/>
      <c r="LME44" s="73"/>
      <c r="LMF44" s="73"/>
      <c r="LMG44" s="73"/>
      <c r="LMH44" s="73"/>
      <c r="LMI44" s="73"/>
      <c r="LMJ44" s="73"/>
      <c r="LMK44" s="73"/>
      <c r="LMM44" s="73"/>
      <c r="LMN44" s="73"/>
      <c r="LMO44" s="73"/>
      <c r="LMP44" s="73"/>
      <c r="LMQ44" s="73"/>
      <c r="LMR44" s="73"/>
      <c r="LMS44" s="73"/>
      <c r="LMT44" s="73"/>
      <c r="LMU44" s="73"/>
      <c r="LMV44" s="73"/>
      <c r="LMW44" s="73"/>
      <c r="LMX44" s="73"/>
      <c r="LMY44" s="73"/>
      <c r="LNB44" s="73"/>
      <c r="LNE44" s="73"/>
      <c r="LNH44" s="73"/>
      <c r="LNK44" s="73"/>
      <c r="LNN44" s="73"/>
      <c r="LNZ44" s="73"/>
      <c r="LOC44" s="73"/>
      <c r="LOF44" s="73"/>
      <c r="LOI44" s="73"/>
      <c r="LOR44" s="73"/>
      <c r="LOX44" s="73"/>
      <c r="LPA44" s="73"/>
      <c r="LPD44" s="73"/>
      <c r="LPG44" s="73"/>
      <c r="LPM44" s="73"/>
      <c r="LPV44" s="73"/>
      <c r="LPX44" s="73"/>
      <c r="LPY44" s="73"/>
      <c r="LQA44" s="73"/>
      <c r="LQD44" s="73"/>
      <c r="LQG44" s="73"/>
      <c r="LQJ44" s="73"/>
      <c r="LQR44" s="73"/>
      <c r="LQT44" s="73"/>
      <c r="LQW44" s="73"/>
      <c r="LQZ44" s="73"/>
      <c r="LRI44" s="73"/>
      <c r="LRL44" s="73"/>
      <c r="LRQ44" s="73"/>
      <c r="LSM44" s="73"/>
      <c r="LSN44" s="73"/>
      <c r="LSO44" s="73"/>
      <c r="LSP44" s="73"/>
      <c r="LSQ44" s="73"/>
      <c r="LSR44" s="73"/>
      <c r="LTJ44" s="73"/>
      <c r="LTK44" s="73"/>
      <c r="LTN44" s="73"/>
      <c r="LTQ44" s="73"/>
      <c r="LTS44" s="73"/>
      <c r="LTU44" s="73"/>
      <c r="LTX44" s="73"/>
      <c r="LUA44" s="73"/>
      <c r="LUD44" s="73"/>
      <c r="LUG44" s="73"/>
      <c r="LUJ44" s="73"/>
      <c r="LUM44" s="73"/>
      <c r="LUP44" s="73"/>
      <c r="LUS44" s="73"/>
      <c r="LUU44" s="73"/>
      <c r="LVH44" s="73"/>
      <c r="LVI44" s="73"/>
      <c r="LVJ44" s="73"/>
      <c r="LVK44" s="73"/>
      <c r="LVL44" s="73"/>
      <c r="LVM44" s="73"/>
      <c r="LVN44" s="73"/>
      <c r="LVO44" s="73"/>
      <c r="LVP44" s="73"/>
      <c r="LVQ44" s="73"/>
      <c r="LVR44" s="73"/>
      <c r="LVS44" s="73"/>
      <c r="LVT44" s="73"/>
      <c r="LVU44" s="73"/>
      <c r="LVV44" s="73"/>
      <c r="LVW44" s="73"/>
      <c r="LVX44" s="73"/>
      <c r="LVY44" s="73"/>
      <c r="LVZ44" s="73"/>
      <c r="LWA44" s="73"/>
      <c r="LWB44" s="73"/>
      <c r="LWC44" s="73"/>
      <c r="LWD44" s="73"/>
      <c r="LWE44" s="73"/>
      <c r="LWF44" s="73"/>
      <c r="LWG44" s="73"/>
      <c r="LWI44" s="73"/>
      <c r="LWJ44" s="73"/>
      <c r="LWK44" s="73"/>
      <c r="LWL44" s="73"/>
      <c r="LWM44" s="73"/>
      <c r="LWN44" s="73"/>
      <c r="LWO44" s="73"/>
      <c r="LWP44" s="73"/>
      <c r="LWQ44" s="73"/>
      <c r="LWR44" s="73"/>
      <c r="LWS44" s="73"/>
      <c r="LWT44" s="73"/>
      <c r="LWU44" s="73"/>
      <c r="LWX44" s="73"/>
      <c r="LXA44" s="73"/>
      <c r="LXD44" s="73"/>
      <c r="LXG44" s="73"/>
      <c r="LXJ44" s="73"/>
      <c r="LXV44" s="73"/>
      <c r="LXY44" s="73"/>
      <c r="LYB44" s="73"/>
      <c r="LYE44" s="73"/>
      <c r="LYN44" s="73"/>
      <c r="LYT44" s="73"/>
      <c r="LYW44" s="73"/>
      <c r="LYZ44" s="73"/>
      <c r="LZC44" s="73"/>
      <c r="LZI44" s="73"/>
      <c r="LZR44" s="73"/>
      <c r="LZT44" s="73"/>
      <c r="LZU44" s="73"/>
      <c r="LZW44" s="73"/>
      <c r="LZZ44" s="73"/>
      <c r="MAC44" s="73"/>
      <c r="MAF44" s="73"/>
      <c r="MAN44" s="73"/>
      <c r="MAP44" s="73"/>
      <c r="MAS44" s="73"/>
      <c r="MAV44" s="73"/>
      <c r="MBE44" s="73"/>
      <c r="MBH44" s="73"/>
      <c r="MBM44" s="73"/>
      <c r="MCI44" s="73"/>
      <c r="MCJ44" s="73"/>
      <c r="MCK44" s="73"/>
      <c r="MCL44" s="73"/>
      <c r="MCM44" s="73"/>
      <c r="MCN44" s="73"/>
      <c r="MDF44" s="73"/>
      <c r="MDG44" s="73"/>
      <c r="MDJ44" s="73"/>
      <c r="MDM44" s="73"/>
      <c r="MDO44" s="73"/>
      <c r="MDQ44" s="73"/>
      <c r="MDT44" s="73"/>
      <c r="MDW44" s="73"/>
      <c r="MDZ44" s="73"/>
      <c r="MEC44" s="73"/>
      <c r="MEF44" s="73"/>
      <c r="MEI44" s="73"/>
      <c r="MEL44" s="73"/>
      <c r="MEO44" s="73"/>
      <c r="MEQ44" s="73"/>
      <c r="MFD44" s="73"/>
      <c r="MFE44" s="73"/>
      <c r="MFF44" s="73"/>
      <c r="MFG44" s="73"/>
      <c r="MFH44" s="73"/>
      <c r="MFI44" s="73"/>
      <c r="MFJ44" s="73"/>
      <c r="MFK44" s="73"/>
      <c r="MFL44" s="73"/>
      <c r="MFM44" s="73"/>
      <c r="MFN44" s="73"/>
      <c r="MFO44" s="73"/>
      <c r="MFP44" s="73"/>
      <c r="MFQ44" s="73"/>
      <c r="MFR44" s="73"/>
      <c r="MFS44" s="73"/>
      <c r="MFT44" s="73"/>
      <c r="MFU44" s="73"/>
      <c r="MFV44" s="73"/>
      <c r="MFW44" s="73"/>
      <c r="MFX44" s="73"/>
      <c r="MFY44" s="73"/>
      <c r="MFZ44" s="73"/>
      <c r="MGA44" s="73"/>
      <c r="MGB44" s="73"/>
      <c r="MGC44" s="73"/>
      <c r="MGE44" s="73"/>
      <c r="MGF44" s="73"/>
      <c r="MGG44" s="73"/>
      <c r="MGH44" s="73"/>
      <c r="MGI44" s="73"/>
      <c r="MGJ44" s="73"/>
      <c r="MGK44" s="73"/>
      <c r="MGL44" s="73"/>
      <c r="MGM44" s="73"/>
      <c r="MGN44" s="73"/>
      <c r="MGO44" s="73"/>
      <c r="MGP44" s="73"/>
      <c r="MGQ44" s="73"/>
      <c r="MGT44" s="73"/>
      <c r="MGW44" s="73"/>
      <c r="MGZ44" s="73"/>
      <c r="MHC44" s="73"/>
      <c r="MHF44" s="73"/>
      <c r="MHR44" s="73"/>
      <c r="MHU44" s="73"/>
      <c r="MHX44" s="73"/>
      <c r="MIA44" s="73"/>
      <c r="MIJ44" s="73"/>
      <c r="MIP44" s="73"/>
      <c r="MIS44" s="73"/>
      <c r="MIV44" s="73"/>
      <c r="MIY44" s="73"/>
      <c r="MJE44" s="73"/>
      <c r="MJN44" s="73"/>
      <c r="MJP44" s="73"/>
      <c r="MJQ44" s="73"/>
      <c r="MJS44" s="73"/>
      <c r="MJV44" s="73"/>
      <c r="MJY44" s="73"/>
      <c r="MKB44" s="73"/>
      <c r="MKJ44" s="73"/>
      <c r="MKL44" s="73"/>
      <c r="MKO44" s="73"/>
      <c r="MKR44" s="73"/>
      <c r="MLA44" s="73"/>
      <c r="MLD44" s="73"/>
      <c r="MLI44" s="73"/>
      <c r="MME44" s="73"/>
      <c r="MMF44" s="73"/>
      <c r="MMG44" s="73"/>
      <c r="MMH44" s="73"/>
      <c r="MMI44" s="73"/>
      <c r="MMJ44" s="73"/>
      <c r="MNB44" s="73"/>
      <c r="MNC44" s="73"/>
      <c r="MNF44" s="73"/>
      <c r="MNI44" s="73"/>
      <c r="MNK44" s="73"/>
      <c r="MNM44" s="73"/>
      <c r="MNP44" s="73"/>
      <c r="MNS44" s="73"/>
      <c r="MNV44" s="73"/>
      <c r="MNY44" s="73"/>
      <c r="MOB44" s="73"/>
      <c r="MOE44" s="73"/>
      <c r="MOH44" s="73"/>
      <c r="MOK44" s="73"/>
      <c r="MOM44" s="73"/>
      <c r="MOZ44" s="73"/>
      <c r="MPA44" s="73"/>
      <c r="MPB44" s="73"/>
      <c r="MPC44" s="73"/>
      <c r="MPD44" s="73"/>
      <c r="MPE44" s="73"/>
      <c r="MPF44" s="73"/>
      <c r="MPG44" s="73"/>
      <c r="MPH44" s="73"/>
      <c r="MPI44" s="73"/>
      <c r="MPJ44" s="73"/>
      <c r="MPK44" s="73"/>
      <c r="MPL44" s="73"/>
      <c r="MPM44" s="73"/>
      <c r="MPN44" s="73"/>
      <c r="MPO44" s="73"/>
      <c r="MPP44" s="73"/>
      <c r="MPQ44" s="73"/>
      <c r="MPR44" s="73"/>
      <c r="MPS44" s="73"/>
      <c r="MPT44" s="73"/>
      <c r="MPU44" s="73"/>
      <c r="MPV44" s="73"/>
      <c r="MPW44" s="73"/>
      <c r="MPX44" s="73"/>
      <c r="MPY44" s="73"/>
      <c r="MQA44" s="73"/>
      <c r="MQB44" s="73"/>
      <c r="MQC44" s="73"/>
      <c r="MQD44" s="73"/>
      <c r="MQE44" s="73"/>
      <c r="MQF44" s="73"/>
      <c r="MQG44" s="73"/>
      <c r="MQH44" s="73"/>
      <c r="MQI44" s="73"/>
      <c r="MQJ44" s="73"/>
      <c r="MQK44" s="73"/>
      <c r="MQL44" s="73"/>
      <c r="MQM44" s="73"/>
      <c r="MQP44" s="73"/>
      <c r="MQS44" s="73"/>
      <c r="MQV44" s="73"/>
      <c r="MQY44" s="73"/>
      <c r="MRB44" s="73"/>
      <c r="MRN44" s="73"/>
      <c r="MRQ44" s="73"/>
      <c r="MRT44" s="73"/>
      <c r="MRW44" s="73"/>
      <c r="MSF44" s="73"/>
      <c r="MSL44" s="73"/>
      <c r="MSO44" s="73"/>
      <c r="MSR44" s="73"/>
      <c r="MSU44" s="73"/>
      <c r="MTA44" s="73"/>
      <c r="MTJ44" s="73"/>
      <c r="MTL44" s="73"/>
      <c r="MTM44" s="73"/>
      <c r="MTO44" s="73"/>
      <c r="MTR44" s="73"/>
      <c r="MTU44" s="73"/>
      <c r="MTX44" s="73"/>
      <c r="MUF44" s="73"/>
      <c r="MUH44" s="73"/>
      <c r="MUK44" s="73"/>
      <c r="MUN44" s="73"/>
      <c r="MUW44" s="73"/>
      <c r="MUZ44" s="73"/>
      <c r="MVE44" s="73"/>
      <c r="MWA44" s="73"/>
      <c r="MWB44" s="73"/>
      <c r="MWC44" s="73"/>
      <c r="MWD44" s="73"/>
      <c r="MWE44" s="73"/>
      <c r="MWF44" s="73"/>
      <c r="MWX44" s="73"/>
      <c r="MWY44" s="73"/>
      <c r="MXB44" s="73"/>
      <c r="MXE44" s="73"/>
      <c r="MXG44" s="73"/>
      <c r="MXI44" s="73"/>
      <c r="MXL44" s="73"/>
      <c r="MXO44" s="73"/>
      <c r="MXR44" s="73"/>
      <c r="MXU44" s="73"/>
      <c r="MXX44" s="73"/>
      <c r="MYA44" s="73"/>
      <c r="MYD44" s="73"/>
      <c r="MYG44" s="73"/>
      <c r="MYI44" s="73"/>
      <c r="MYV44" s="73"/>
      <c r="MYW44" s="73"/>
      <c r="MYX44" s="73"/>
      <c r="MYY44" s="73"/>
      <c r="MYZ44" s="73"/>
      <c r="MZA44" s="73"/>
      <c r="MZB44" s="73"/>
      <c r="MZC44" s="73"/>
      <c r="MZD44" s="73"/>
      <c r="MZE44" s="73"/>
      <c r="MZF44" s="73"/>
      <c r="MZG44" s="73"/>
      <c r="MZH44" s="73"/>
      <c r="MZI44" s="73"/>
      <c r="MZJ44" s="73"/>
      <c r="MZK44" s="73"/>
      <c r="MZL44" s="73"/>
      <c r="MZM44" s="73"/>
      <c r="MZN44" s="73"/>
      <c r="MZO44" s="73"/>
      <c r="MZP44" s="73"/>
      <c r="MZQ44" s="73"/>
      <c r="MZR44" s="73"/>
      <c r="MZS44" s="73"/>
      <c r="MZT44" s="73"/>
      <c r="MZU44" s="73"/>
      <c r="MZW44" s="73"/>
      <c r="MZX44" s="73"/>
      <c r="MZY44" s="73"/>
      <c r="MZZ44" s="73"/>
      <c r="NAA44" s="73"/>
      <c r="NAB44" s="73"/>
      <c r="NAC44" s="73"/>
      <c r="NAD44" s="73"/>
      <c r="NAE44" s="73"/>
      <c r="NAF44" s="73"/>
      <c r="NAG44" s="73"/>
      <c r="NAH44" s="73"/>
      <c r="NAI44" s="73"/>
      <c r="NAL44" s="73"/>
      <c r="NAO44" s="73"/>
      <c r="NAR44" s="73"/>
      <c r="NAU44" s="73"/>
      <c r="NAX44" s="73"/>
      <c r="NBJ44" s="73"/>
      <c r="NBM44" s="73"/>
      <c r="NBP44" s="73"/>
      <c r="NBS44" s="73"/>
      <c r="NCB44" s="73"/>
      <c r="NCH44" s="73"/>
      <c r="NCK44" s="73"/>
      <c r="NCN44" s="73"/>
      <c r="NCQ44" s="73"/>
      <c r="NCW44" s="73"/>
      <c r="NDF44" s="73"/>
      <c r="NDH44" s="73"/>
      <c r="NDI44" s="73"/>
      <c r="NDK44" s="73"/>
      <c r="NDN44" s="73"/>
      <c r="NDQ44" s="73"/>
      <c r="NDT44" s="73"/>
      <c r="NEB44" s="73"/>
      <c r="NED44" s="73"/>
      <c r="NEG44" s="73"/>
      <c r="NEJ44" s="73"/>
      <c r="NES44" s="73"/>
      <c r="NEV44" s="73"/>
      <c r="NFA44" s="73"/>
      <c r="NFW44" s="73"/>
      <c r="NFX44" s="73"/>
      <c r="NFY44" s="73"/>
      <c r="NFZ44" s="73"/>
      <c r="NGA44" s="73"/>
      <c r="NGB44" s="73"/>
      <c r="NGT44" s="73"/>
      <c r="NGU44" s="73"/>
      <c r="NGX44" s="73"/>
      <c r="NHA44" s="73"/>
      <c r="NHC44" s="73"/>
      <c r="NHE44" s="73"/>
      <c r="NHH44" s="73"/>
      <c r="NHK44" s="73"/>
      <c r="NHN44" s="73"/>
      <c r="NHQ44" s="73"/>
      <c r="NHT44" s="73"/>
      <c r="NHW44" s="73"/>
      <c r="NHZ44" s="73"/>
      <c r="NIC44" s="73"/>
      <c r="NIE44" s="73"/>
      <c r="NIR44" s="73"/>
      <c r="NIS44" s="73"/>
      <c r="NIT44" s="73"/>
      <c r="NIU44" s="73"/>
      <c r="NIV44" s="73"/>
      <c r="NIW44" s="73"/>
      <c r="NIX44" s="73"/>
      <c r="NIY44" s="73"/>
      <c r="NIZ44" s="73"/>
      <c r="NJA44" s="73"/>
      <c r="NJB44" s="73"/>
      <c r="NJC44" s="73"/>
      <c r="NJD44" s="73"/>
      <c r="NJE44" s="73"/>
      <c r="NJF44" s="73"/>
      <c r="NJG44" s="73"/>
      <c r="NJH44" s="73"/>
      <c r="NJI44" s="73"/>
      <c r="NJJ44" s="73"/>
      <c r="NJK44" s="73"/>
      <c r="NJL44" s="73"/>
      <c r="NJM44" s="73"/>
      <c r="NJN44" s="73"/>
      <c r="NJO44" s="73"/>
      <c r="NJP44" s="73"/>
      <c r="NJQ44" s="73"/>
      <c r="NJS44" s="73"/>
      <c r="NJT44" s="73"/>
      <c r="NJU44" s="73"/>
      <c r="NJV44" s="73"/>
      <c r="NJW44" s="73"/>
      <c r="NJX44" s="73"/>
      <c r="NJY44" s="73"/>
      <c r="NJZ44" s="73"/>
      <c r="NKA44" s="73"/>
      <c r="NKB44" s="73"/>
      <c r="NKC44" s="73"/>
      <c r="NKD44" s="73"/>
      <c r="NKE44" s="73"/>
      <c r="NKH44" s="73"/>
      <c r="NKK44" s="73"/>
      <c r="NKN44" s="73"/>
      <c r="NKQ44" s="73"/>
      <c r="NKT44" s="73"/>
      <c r="NLF44" s="73"/>
      <c r="NLI44" s="73"/>
      <c r="NLL44" s="73"/>
      <c r="NLO44" s="73"/>
      <c r="NLX44" s="73"/>
      <c r="NMD44" s="73"/>
      <c r="NMG44" s="73"/>
      <c r="NMJ44" s="73"/>
      <c r="NMM44" s="73"/>
      <c r="NMS44" s="73"/>
      <c r="NNB44" s="73"/>
      <c r="NND44" s="73"/>
      <c r="NNE44" s="73"/>
      <c r="NNG44" s="73"/>
      <c r="NNJ44" s="73"/>
      <c r="NNM44" s="73"/>
      <c r="NNP44" s="73"/>
      <c r="NNX44" s="73"/>
      <c r="NNZ44" s="73"/>
      <c r="NOC44" s="73"/>
      <c r="NOF44" s="73"/>
      <c r="NOO44" s="73"/>
      <c r="NOR44" s="73"/>
      <c r="NOW44" s="73"/>
      <c r="NPS44" s="73"/>
      <c r="NPT44" s="73"/>
      <c r="NPU44" s="73"/>
      <c r="NPV44" s="73"/>
      <c r="NPW44" s="73"/>
      <c r="NPX44" s="73"/>
      <c r="NQP44" s="73"/>
      <c r="NQQ44" s="73"/>
      <c r="NQT44" s="73"/>
      <c r="NQW44" s="73"/>
      <c r="NQY44" s="73"/>
      <c r="NRA44" s="73"/>
      <c r="NRD44" s="73"/>
      <c r="NRG44" s="73"/>
      <c r="NRJ44" s="73"/>
      <c r="NRM44" s="73"/>
      <c r="NRP44" s="73"/>
      <c r="NRS44" s="73"/>
      <c r="NRV44" s="73"/>
      <c r="NRY44" s="73"/>
      <c r="NSA44" s="73"/>
      <c r="NSN44" s="73"/>
      <c r="NSO44" s="73"/>
      <c r="NSP44" s="73"/>
      <c r="NSQ44" s="73"/>
      <c r="NSR44" s="73"/>
      <c r="NSS44" s="73"/>
      <c r="NST44" s="73"/>
      <c r="NSU44" s="73"/>
      <c r="NSV44" s="73"/>
      <c r="NSW44" s="73"/>
      <c r="NSX44" s="73"/>
      <c r="NSY44" s="73"/>
      <c r="NSZ44" s="73"/>
      <c r="NTA44" s="73"/>
      <c r="NTB44" s="73"/>
      <c r="NTC44" s="73"/>
      <c r="NTD44" s="73"/>
      <c r="NTE44" s="73"/>
      <c r="NTF44" s="73"/>
      <c r="NTG44" s="73"/>
      <c r="NTH44" s="73"/>
      <c r="NTI44" s="73"/>
      <c r="NTJ44" s="73"/>
      <c r="NTK44" s="73"/>
      <c r="NTL44" s="73"/>
      <c r="NTM44" s="73"/>
      <c r="NTO44" s="73"/>
      <c r="NTP44" s="73"/>
      <c r="NTQ44" s="73"/>
      <c r="NTR44" s="73"/>
      <c r="NTS44" s="73"/>
      <c r="NTT44" s="73"/>
      <c r="NTU44" s="73"/>
      <c r="NTV44" s="73"/>
      <c r="NTW44" s="73"/>
      <c r="NTX44" s="73"/>
      <c r="NTY44" s="73"/>
      <c r="NTZ44" s="73"/>
      <c r="NUA44" s="73"/>
      <c r="NUD44" s="73"/>
      <c r="NUG44" s="73"/>
      <c r="NUJ44" s="73"/>
      <c r="NUM44" s="73"/>
      <c r="NUP44" s="73"/>
      <c r="NVB44" s="73"/>
      <c r="NVE44" s="73"/>
      <c r="NVH44" s="73"/>
      <c r="NVK44" s="73"/>
      <c r="NVT44" s="73"/>
      <c r="NVZ44" s="73"/>
      <c r="NWC44" s="73"/>
      <c r="NWF44" s="73"/>
      <c r="NWI44" s="73"/>
      <c r="NWO44" s="73"/>
      <c r="NWX44" s="73"/>
      <c r="NWZ44" s="73"/>
      <c r="NXA44" s="73"/>
      <c r="NXC44" s="73"/>
      <c r="NXF44" s="73"/>
      <c r="NXI44" s="73"/>
      <c r="NXL44" s="73"/>
      <c r="NXT44" s="73"/>
      <c r="NXV44" s="73"/>
      <c r="NXY44" s="73"/>
      <c r="NYB44" s="73"/>
      <c r="NYK44" s="73"/>
      <c r="NYN44" s="73"/>
      <c r="NYS44" s="73"/>
      <c r="NZO44" s="73"/>
      <c r="NZP44" s="73"/>
      <c r="NZQ44" s="73"/>
      <c r="NZR44" s="73"/>
      <c r="NZS44" s="73"/>
      <c r="NZT44" s="73"/>
      <c r="OAL44" s="73"/>
      <c r="OAM44" s="73"/>
      <c r="OAP44" s="73"/>
      <c r="OAS44" s="73"/>
      <c r="OAU44" s="73"/>
      <c r="OAW44" s="73"/>
      <c r="OAZ44" s="73"/>
      <c r="OBC44" s="73"/>
      <c r="OBF44" s="73"/>
      <c r="OBI44" s="73"/>
      <c r="OBL44" s="73"/>
      <c r="OBO44" s="73"/>
      <c r="OBR44" s="73"/>
      <c r="OBU44" s="73"/>
      <c r="OBW44" s="73"/>
      <c r="OCJ44" s="73"/>
      <c r="OCK44" s="73"/>
      <c r="OCL44" s="73"/>
      <c r="OCM44" s="73"/>
      <c r="OCN44" s="73"/>
      <c r="OCO44" s="73"/>
      <c r="OCP44" s="73"/>
      <c r="OCQ44" s="73"/>
      <c r="OCR44" s="73"/>
      <c r="OCS44" s="73"/>
      <c r="OCT44" s="73"/>
      <c r="OCU44" s="73"/>
      <c r="OCV44" s="73"/>
      <c r="OCW44" s="73"/>
      <c r="OCX44" s="73"/>
      <c r="OCY44" s="73"/>
      <c r="OCZ44" s="73"/>
      <c r="ODA44" s="73"/>
      <c r="ODB44" s="73"/>
      <c r="ODC44" s="73"/>
      <c r="ODD44" s="73"/>
      <c r="ODE44" s="73"/>
      <c r="ODF44" s="73"/>
      <c r="ODG44" s="73"/>
      <c r="ODH44" s="73"/>
      <c r="ODI44" s="73"/>
      <c r="ODK44" s="73"/>
      <c r="ODL44" s="73"/>
      <c r="ODM44" s="73"/>
      <c r="ODN44" s="73"/>
      <c r="ODO44" s="73"/>
      <c r="ODP44" s="73"/>
      <c r="ODQ44" s="73"/>
      <c r="ODR44" s="73"/>
      <c r="ODS44" s="73"/>
      <c r="ODT44" s="73"/>
      <c r="ODU44" s="73"/>
      <c r="ODV44" s="73"/>
      <c r="ODW44" s="73"/>
      <c r="ODZ44" s="73"/>
      <c r="OEC44" s="73"/>
      <c r="OEF44" s="73"/>
      <c r="OEI44" s="73"/>
      <c r="OEL44" s="73"/>
      <c r="OEX44" s="73"/>
      <c r="OFA44" s="73"/>
      <c r="OFD44" s="73"/>
      <c r="OFG44" s="73"/>
      <c r="OFP44" s="73"/>
      <c r="OFV44" s="73"/>
      <c r="OFY44" s="73"/>
      <c r="OGB44" s="73"/>
      <c r="OGE44" s="73"/>
      <c r="OGK44" s="73"/>
      <c r="OGT44" s="73"/>
      <c r="OGV44" s="73"/>
      <c r="OGW44" s="73"/>
      <c r="OGY44" s="73"/>
      <c r="OHB44" s="73"/>
      <c r="OHE44" s="73"/>
      <c r="OHH44" s="73"/>
      <c r="OHP44" s="73"/>
      <c r="OHR44" s="73"/>
      <c r="OHU44" s="73"/>
      <c r="OHX44" s="73"/>
      <c r="OIG44" s="73"/>
      <c r="OIJ44" s="73"/>
      <c r="OIO44" s="73"/>
      <c r="OJK44" s="73"/>
      <c r="OJL44" s="73"/>
      <c r="OJM44" s="73"/>
      <c r="OJN44" s="73"/>
      <c r="OJO44" s="73"/>
      <c r="OJP44" s="73"/>
      <c r="OKH44" s="73"/>
      <c r="OKI44" s="73"/>
      <c r="OKL44" s="73"/>
      <c r="OKO44" s="73"/>
      <c r="OKQ44" s="73"/>
      <c r="OKS44" s="73"/>
      <c r="OKV44" s="73"/>
      <c r="OKY44" s="73"/>
      <c r="OLB44" s="73"/>
      <c r="OLE44" s="73"/>
      <c r="OLH44" s="73"/>
      <c r="OLK44" s="73"/>
      <c r="OLN44" s="73"/>
      <c r="OLQ44" s="73"/>
      <c r="OLS44" s="73"/>
      <c r="OMF44" s="73"/>
      <c r="OMG44" s="73"/>
      <c r="OMH44" s="73"/>
      <c r="OMI44" s="73"/>
      <c r="OMJ44" s="73"/>
      <c r="OMK44" s="73"/>
      <c r="OML44" s="73"/>
      <c r="OMM44" s="73"/>
      <c r="OMN44" s="73"/>
      <c r="OMO44" s="73"/>
      <c r="OMP44" s="73"/>
      <c r="OMQ44" s="73"/>
      <c r="OMR44" s="73"/>
      <c r="OMS44" s="73"/>
      <c r="OMT44" s="73"/>
      <c r="OMU44" s="73"/>
      <c r="OMV44" s="73"/>
      <c r="OMW44" s="73"/>
      <c r="OMX44" s="73"/>
      <c r="OMY44" s="73"/>
      <c r="OMZ44" s="73"/>
      <c r="ONA44" s="73"/>
      <c r="ONB44" s="73"/>
      <c r="ONC44" s="73"/>
      <c r="OND44" s="73"/>
      <c r="ONE44" s="73"/>
      <c r="ONG44" s="73"/>
      <c r="ONH44" s="73"/>
      <c r="ONI44" s="73"/>
      <c r="ONJ44" s="73"/>
      <c r="ONK44" s="73"/>
      <c r="ONL44" s="73"/>
      <c r="ONM44" s="73"/>
      <c r="ONN44" s="73"/>
      <c r="ONO44" s="73"/>
      <c r="ONP44" s="73"/>
      <c r="ONQ44" s="73"/>
      <c r="ONR44" s="73"/>
      <c r="ONS44" s="73"/>
      <c r="ONV44" s="73"/>
      <c r="ONY44" s="73"/>
      <c r="OOB44" s="73"/>
      <c r="OOE44" s="73"/>
      <c r="OOH44" s="73"/>
      <c r="OOT44" s="73"/>
      <c r="OOW44" s="73"/>
      <c r="OOZ44" s="73"/>
      <c r="OPC44" s="73"/>
      <c r="OPL44" s="73"/>
      <c r="OPR44" s="73"/>
      <c r="OPU44" s="73"/>
      <c r="OPX44" s="73"/>
      <c r="OQA44" s="73"/>
      <c r="OQG44" s="73"/>
      <c r="OQP44" s="73"/>
      <c r="OQR44" s="73"/>
      <c r="OQS44" s="73"/>
      <c r="OQU44" s="73"/>
      <c r="OQX44" s="73"/>
      <c r="ORA44" s="73"/>
      <c r="ORD44" s="73"/>
      <c r="ORL44" s="73"/>
      <c r="ORN44" s="73"/>
      <c r="ORQ44" s="73"/>
      <c r="ORT44" s="73"/>
      <c r="OSC44" s="73"/>
      <c r="OSF44" s="73"/>
      <c r="OSK44" s="73"/>
      <c r="OTG44" s="73"/>
      <c r="OTH44" s="73"/>
      <c r="OTI44" s="73"/>
      <c r="OTJ44" s="73"/>
      <c r="OTK44" s="73"/>
      <c r="OTL44" s="73"/>
      <c r="OUD44" s="73"/>
      <c r="OUE44" s="73"/>
      <c r="OUH44" s="73"/>
      <c r="OUK44" s="73"/>
      <c r="OUM44" s="73"/>
      <c r="OUO44" s="73"/>
      <c r="OUR44" s="73"/>
      <c r="OUU44" s="73"/>
      <c r="OUX44" s="73"/>
      <c r="OVA44" s="73"/>
      <c r="OVD44" s="73"/>
      <c r="OVG44" s="73"/>
      <c r="OVJ44" s="73"/>
      <c r="OVM44" s="73"/>
      <c r="OVO44" s="73"/>
      <c r="OWB44" s="73"/>
      <c r="OWC44" s="73"/>
      <c r="OWD44" s="73"/>
      <c r="OWE44" s="73"/>
      <c r="OWF44" s="73"/>
      <c r="OWG44" s="73"/>
      <c r="OWH44" s="73"/>
      <c r="OWI44" s="73"/>
      <c r="OWJ44" s="73"/>
      <c r="OWK44" s="73"/>
      <c r="OWL44" s="73"/>
      <c r="OWM44" s="73"/>
      <c r="OWN44" s="73"/>
      <c r="OWO44" s="73"/>
      <c r="OWP44" s="73"/>
      <c r="OWQ44" s="73"/>
      <c r="OWR44" s="73"/>
      <c r="OWS44" s="73"/>
      <c r="OWT44" s="73"/>
      <c r="OWU44" s="73"/>
      <c r="OWV44" s="73"/>
      <c r="OWW44" s="73"/>
      <c r="OWX44" s="73"/>
      <c r="OWY44" s="73"/>
      <c r="OWZ44" s="73"/>
      <c r="OXA44" s="73"/>
      <c r="OXC44" s="73"/>
      <c r="OXD44" s="73"/>
      <c r="OXE44" s="73"/>
      <c r="OXF44" s="73"/>
      <c r="OXG44" s="73"/>
      <c r="OXH44" s="73"/>
      <c r="OXI44" s="73"/>
      <c r="OXJ44" s="73"/>
      <c r="OXK44" s="73"/>
      <c r="OXL44" s="73"/>
      <c r="OXM44" s="73"/>
      <c r="OXN44" s="73"/>
      <c r="OXO44" s="73"/>
      <c r="OXR44" s="73"/>
      <c r="OXU44" s="73"/>
      <c r="OXX44" s="73"/>
      <c r="OYA44" s="73"/>
      <c r="OYD44" s="73"/>
      <c r="OYP44" s="73"/>
      <c r="OYS44" s="73"/>
      <c r="OYV44" s="73"/>
      <c r="OYY44" s="73"/>
      <c r="OZH44" s="73"/>
      <c r="OZN44" s="73"/>
      <c r="OZQ44" s="73"/>
      <c r="OZT44" s="73"/>
      <c r="OZW44" s="73"/>
      <c r="PAC44" s="73"/>
      <c r="PAL44" s="73"/>
      <c r="PAN44" s="73"/>
      <c r="PAO44" s="73"/>
      <c r="PAQ44" s="73"/>
      <c r="PAT44" s="73"/>
      <c r="PAW44" s="73"/>
      <c r="PAZ44" s="73"/>
      <c r="PBH44" s="73"/>
      <c r="PBJ44" s="73"/>
      <c r="PBM44" s="73"/>
      <c r="PBP44" s="73"/>
      <c r="PBY44" s="73"/>
      <c r="PCB44" s="73"/>
      <c r="PCG44" s="73"/>
      <c r="PDC44" s="73"/>
      <c r="PDD44" s="73"/>
      <c r="PDE44" s="73"/>
      <c r="PDF44" s="73"/>
      <c r="PDG44" s="73"/>
      <c r="PDH44" s="73"/>
      <c r="PDZ44" s="73"/>
      <c r="PEA44" s="73"/>
      <c r="PED44" s="73"/>
      <c r="PEG44" s="73"/>
      <c r="PEI44" s="73"/>
      <c r="PEK44" s="73"/>
      <c r="PEN44" s="73"/>
      <c r="PEQ44" s="73"/>
      <c r="PET44" s="73"/>
      <c r="PEW44" s="73"/>
      <c r="PEZ44" s="73"/>
      <c r="PFC44" s="73"/>
      <c r="PFF44" s="73"/>
      <c r="PFI44" s="73"/>
      <c r="PFK44" s="73"/>
      <c r="PFX44" s="73"/>
      <c r="PFY44" s="73"/>
      <c r="PFZ44" s="73"/>
      <c r="PGA44" s="73"/>
      <c r="PGB44" s="73"/>
      <c r="PGC44" s="73"/>
      <c r="PGD44" s="73"/>
      <c r="PGE44" s="73"/>
      <c r="PGF44" s="73"/>
      <c r="PGG44" s="73"/>
      <c r="PGH44" s="73"/>
      <c r="PGI44" s="73"/>
      <c r="PGJ44" s="73"/>
      <c r="PGK44" s="73"/>
      <c r="PGL44" s="73"/>
      <c r="PGM44" s="73"/>
      <c r="PGN44" s="73"/>
      <c r="PGO44" s="73"/>
      <c r="PGP44" s="73"/>
      <c r="PGQ44" s="73"/>
      <c r="PGR44" s="73"/>
      <c r="PGS44" s="73"/>
      <c r="PGT44" s="73"/>
      <c r="PGU44" s="73"/>
      <c r="PGV44" s="73"/>
      <c r="PGW44" s="73"/>
      <c r="PGY44" s="73"/>
      <c r="PGZ44" s="73"/>
      <c r="PHA44" s="73"/>
      <c r="PHB44" s="73"/>
      <c r="PHC44" s="73"/>
      <c r="PHD44" s="73"/>
      <c r="PHE44" s="73"/>
      <c r="PHF44" s="73"/>
      <c r="PHG44" s="73"/>
      <c r="PHH44" s="73"/>
      <c r="PHI44" s="73"/>
      <c r="PHJ44" s="73"/>
      <c r="PHK44" s="73"/>
      <c r="PHN44" s="73"/>
      <c r="PHQ44" s="73"/>
      <c r="PHT44" s="73"/>
      <c r="PHW44" s="73"/>
      <c r="PHZ44" s="73"/>
      <c r="PIL44" s="73"/>
      <c r="PIO44" s="73"/>
      <c r="PIR44" s="73"/>
      <c r="PIU44" s="73"/>
      <c r="PJD44" s="73"/>
      <c r="PJJ44" s="73"/>
      <c r="PJM44" s="73"/>
      <c r="PJP44" s="73"/>
      <c r="PJS44" s="73"/>
      <c r="PJY44" s="73"/>
      <c r="PKH44" s="73"/>
      <c r="PKJ44" s="73"/>
      <c r="PKK44" s="73"/>
      <c r="PKM44" s="73"/>
      <c r="PKP44" s="73"/>
      <c r="PKS44" s="73"/>
      <c r="PKV44" s="73"/>
      <c r="PLD44" s="73"/>
      <c r="PLF44" s="73"/>
      <c r="PLI44" s="73"/>
      <c r="PLL44" s="73"/>
      <c r="PLU44" s="73"/>
      <c r="PLX44" s="73"/>
      <c r="PMC44" s="73"/>
      <c r="PMY44" s="73"/>
      <c r="PMZ44" s="73"/>
      <c r="PNA44" s="73"/>
      <c r="PNB44" s="73"/>
      <c r="PNC44" s="73"/>
      <c r="PND44" s="73"/>
      <c r="PNV44" s="73"/>
      <c r="PNW44" s="73"/>
      <c r="PNZ44" s="73"/>
      <c r="POC44" s="73"/>
      <c r="POE44" s="73"/>
      <c r="POG44" s="73"/>
      <c r="POJ44" s="73"/>
      <c r="POM44" s="73"/>
      <c r="POP44" s="73"/>
      <c r="POS44" s="73"/>
      <c r="POV44" s="73"/>
      <c r="POY44" s="73"/>
      <c r="PPB44" s="73"/>
      <c r="PPE44" s="73"/>
      <c r="PPG44" s="73"/>
      <c r="PPT44" s="73"/>
      <c r="PPU44" s="73"/>
      <c r="PPV44" s="73"/>
      <c r="PPW44" s="73"/>
      <c r="PPX44" s="73"/>
      <c r="PPY44" s="73"/>
      <c r="PPZ44" s="73"/>
      <c r="PQA44" s="73"/>
      <c r="PQB44" s="73"/>
      <c r="PQC44" s="73"/>
      <c r="PQD44" s="73"/>
      <c r="PQE44" s="73"/>
      <c r="PQF44" s="73"/>
      <c r="PQG44" s="73"/>
      <c r="PQH44" s="73"/>
      <c r="PQI44" s="73"/>
      <c r="PQJ44" s="73"/>
      <c r="PQK44" s="73"/>
      <c r="PQL44" s="73"/>
      <c r="PQM44" s="73"/>
      <c r="PQN44" s="73"/>
      <c r="PQO44" s="73"/>
      <c r="PQP44" s="73"/>
      <c r="PQQ44" s="73"/>
      <c r="PQR44" s="73"/>
      <c r="PQS44" s="73"/>
      <c r="PQU44" s="73"/>
      <c r="PQV44" s="73"/>
      <c r="PQW44" s="73"/>
      <c r="PQX44" s="73"/>
      <c r="PQY44" s="73"/>
      <c r="PQZ44" s="73"/>
      <c r="PRA44" s="73"/>
      <c r="PRB44" s="73"/>
      <c r="PRC44" s="73"/>
      <c r="PRD44" s="73"/>
      <c r="PRE44" s="73"/>
      <c r="PRF44" s="73"/>
      <c r="PRG44" s="73"/>
      <c r="PRJ44" s="73"/>
      <c r="PRM44" s="73"/>
      <c r="PRP44" s="73"/>
      <c r="PRS44" s="73"/>
      <c r="PRV44" s="73"/>
      <c r="PSH44" s="73"/>
      <c r="PSK44" s="73"/>
      <c r="PSN44" s="73"/>
      <c r="PSQ44" s="73"/>
      <c r="PSZ44" s="73"/>
      <c r="PTF44" s="73"/>
      <c r="PTI44" s="73"/>
      <c r="PTL44" s="73"/>
      <c r="PTO44" s="73"/>
      <c r="PTU44" s="73"/>
      <c r="PUD44" s="73"/>
      <c r="PUF44" s="73"/>
      <c r="PUG44" s="73"/>
      <c r="PUI44" s="73"/>
      <c r="PUL44" s="73"/>
      <c r="PUO44" s="73"/>
      <c r="PUR44" s="73"/>
      <c r="PUZ44" s="73"/>
      <c r="PVB44" s="73"/>
      <c r="PVE44" s="73"/>
      <c r="PVH44" s="73"/>
      <c r="PVQ44" s="73"/>
      <c r="PVT44" s="73"/>
      <c r="PVY44" s="73"/>
      <c r="PWU44" s="73"/>
      <c r="PWV44" s="73"/>
      <c r="PWW44" s="73"/>
      <c r="PWX44" s="73"/>
      <c r="PWY44" s="73"/>
      <c r="PWZ44" s="73"/>
      <c r="PXR44" s="73"/>
      <c r="PXS44" s="73"/>
      <c r="PXV44" s="73"/>
      <c r="PXY44" s="73"/>
      <c r="PYA44" s="73"/>
      <c r="PYC44" s="73"/>
      <c r="PYF44" s="73"/>
      <c r="PYI44" s="73"/>
      <c r="PYL44" s="73"/>
      <c r="PYO44" s="73"/>
      <c r="PYR44" s="73"/>
      <c r="PYU44" s="73"/>
      <c r="PYX44" s="73"/>
      <c r="PZA44" s="73"/>
      <c r="PZC44" s="73"/>
      <c r="PZP44" s="73"/>
      <c r="PZQ44" s="73"/>
      <c r="PZR44" s="73"/>
      <c r="PZS44" s="73"/>
      <c r="PZT44" s="73"/>
      <c r="PZU44" s="73"/>
      <c r="PZV44" s="73"/>
      <c r="PZW44" s="73"/>
      <c r="PZX44" s="73"/>
      <c r="PZY44" s="73"/>
      <c r="PZZ44" s="73"/>
      <c r="QAA44" s="73"/>
      <c r="QAB44" s="73"/>
      <c r="QAC44" s="73"/>
      <c r="QAD44" s="73"/>
      <c r="QAE44" s="73"/>
      <c r="QAF44" s="73"/>
      <c r="QAG44" s="73"/>
      <c r="QAH44" s="73"/>
      <c r="QAI44" s="73"/>
      <c r="QAJ44" s="73"/>
      <c r="QAK44" s="73"/>
      <c r="QAL44" s="73"/>
      <c r="QAM44" s="73"/>
      <c r="QAN44" s="73"/>
      <c r="QAO44" s="73"/>
      <c r="QAQ44" s="73"/>
      <c r="QAR44" s="73"/>
      <c r="QAS44" s="73"/>
      <c r="QAT44" s="73"/>
      <c r="QAU44" s="73"/>
      <c r="QAV44" s="73"/>
      <c r="QAW44" s="73"/>
      <c r="QAX44" s="73"/>
      <c r="QAY44" s="73"/>
      <c r="QAZ44" s="73"/>
      <c r="QBA44" s="73"/>
      <c r="QBB44" s="73"/>
      <c r="QBC44" s="73"/>
      <c r="QBF44" s="73"/>
      <c r="QBI44" s="73"/>
      <c r="QBL44" s="73"/>
      <c r="QBO44" s="73"/>
      <c r="QBR44" s="73"/>
      <c r="QCD44" s="73"/>
      <c r="QCG44" s="73"/>
      <c r="QCJ44" s="73"/>
      <c r="QCM44" s="73"/>
      <c r="QCV44" s="73"/>
      <c r="QDB44" s="73"/>
      <c r="QDE44" s="73"/>
      <c r="QDH44" s="73"/>
      <c r="QDK44" s="73"/>
      <c r="QDQ44" s="73"/>
      <c r="QDZ44" s="73"/>
      <c r="QEB44" s="73"/>
      <c r="QEC44" s="73"/>
      <c r="QEE44" s="73"/>
      <c r="QEH44" s="73"/>
      <c r="QEK44" s="73"/>
      <c r="QEN44" s="73"/>
      <c r="QEV44" s="73"/>
      <c r="QEX44" s="73"/>
      <c r="QFA44" s="73"/>
      <c r="QFD44" s="73"/>
      <c r="QFM44" s="73"/>
      <c r="QFP44" s="73"/>
      <c r="QFU44" s="73"/>
      <c r="QGQ44" s="73"/>
      <c r="QGR44" s="73"/>
      <c r="QGS44" s="73"/>
      <c r="QGT44" s="73"/>
      <c r="QGU44" s="73"/>
      <c r="QGV44" s="73"/>
      <c r="QHN44" s="73"/>
      <c r="QHO44" s="73"/>
      <c r="QHR44" s="73"/>
      <c r="QHU44" s="73"/>
      <c r="QHW44" s="73"/>
      <c r="QHY44" s="73"/>
      <c r="QIB44" s="73"/>
      <c r="QIE44" s="73"/>
      <c r="QIH44" s="73"/>
      <c r="QIK44" s="73"/>
      <c r="QIN44" s="73"/>
      <c r="QIQ44" s="73"/>
      <c r="QIT44" s="73"/>
      <c r="QIW44" s="73"/>
      <c r="QIY44" s="73"/>
      <c r="QJL44" s="73"/>
      <c r="QJM44" s="73"/>
      <c r="QJN44" s="73"/>
      <c r="QJO44" s="73"/>
      <c r="QJP44" s="73"/>
      <c r="QJQ44" s="73"/>
      <c r="QJR44" s="73"/>
      <c r="QJS44" s="73"/>
      <c r="QJT44" s="73"/>
      <c r="QJU44" s="73"/>
      <c r="QJV44" s="73"/>
      <c r="QJW44" s="73"/>
      <c r="QJX44" s="73"/>
      <c r="QJY44" s="73"/>
      <c r="QJZ44" s="73"/>
      <c r="QKA44" s="73"/>
      <c r="QKB44" s="73"/>
      <c r="QKC44" s="73"/>
      <c r="QKD44" s="73"/>
      <c r="QKE44" s="73"/>
      <c r="QKF44" s="73"/>
      <c r="QKG44" s="73"/>
      <c r="QKH44" s="73"/>
      <c r="QKI44" s="73"/>
      <c r="QKJ44" s="73"/>
      <c r="QKK44" s="73"/>
      <c r="QKM44" s="73"/>
      <c r="QKN44" s="73"/>
      <c r="QKO44" s="73"/>
      <c r="QKP44" s="73"/>
      <c r="QKQ44" s="73"/>
      <c r="QKR44" s="73"/>
      <c r="QKS44" s="73"/>
      <c r="QKT44" s="73"/>
      <c r="QKU44" s="73"/>
      <c r="QKV44" s="73"/>
      <c r="QKW44" s="73"/>
      <c r="QKX44" s="73"/>
      <c r="QKY44" s="73"/>
      <c r="QLB44" s="73"/>
      <c r="QLE44" s="73"/>
      <c r="QLH44" s="73"/>
      <c r="QLK44" s="73"/>
      <c r="QLN44" s="73"/>
      <c r="QLZ44" s="73"/>
      <c r="QMC44" s="73"/>
      <c r="QMF44" s="73"/>
      <c r="QMI44" s="73"/>
      <c r="QMR44" s="73"/>
      <c r="QMX44" s="73"/>
      <c r="QNA44" s="73"/>
      <c r="QND44" s="73"/>
      <c r="QNG44" s="73"/>
      <c r="QNM44" s="73"/>
      <c r="QNV44" s="73"/>
      <c r="QNX44" s="73"/>
      <c r="QNY44" s="73"/>
      <c r="QOA44" s="73"/>
      <c r="QOD44" s="73"/>
      <c r="QOG44" s="73"/>
      <c r="QOJ44" s="73"/>
      <c r="QOR44" s="73"/>
      <c r="QOT44" s="73"/>
      <c r="QOW44" s="73"/>
      <c r="QOZ44" s="73"/>
      <c r="QPI44" s="73"/>
      <c r="QPL44" s="73"/>
      <c r="QPQ44" s="73"/>
      <c r="QQM44" s="73"/>
      <c r="QQN44" s="73"/>
      <c r="QQO44" s="73"/>
      <c r="QQP44" s="73"/>
      <c r="QQQ44" s="73"/>
      <c r="QQR44" s="73"/>
      <c r="QRJ44" s="73"/>
      <c r="QRK44" s="73"/>
      <c r="QRN44" s="73"/>
      <c r="QRQ44" s="73"/>
      <c r="QRS44" s="73"/>
      <c r="QRU44" s="73"/>
      <c r="QRX44" s="73"/>
      <c r="QSA44" s="73"/>
      <c r="QSD44" s="73"/>
      <c r="QSG44" s="73"/>
      <c r="QSJ44" s="73"/>
      <c r="QSM44" s="73"/>
      <c r="QSP44" s="73"/>
      <c r="QSS44" s="73"/>
      <c r="QSU44" s="73"/>
      <c r="QTH44" s="73"/>
      <c r="QTI44" s="73"/>
      <c r="QTJ44" s="73"/>
      <c r="QTK44" s="73"/>
      <c r="QTL44" s="73"/>
      <c r="QTM44" s="73"/>
      <c r="QTN44" s="73"/>
      <c r="QTO44" s="73"/>
      <c r="QTP44" s="73"/>
      <c r="QTQ44" s="73"/>
      <c r="QTR44" s="73"/>
      <c r="QTS44" s="73"/>
      <c r="QTT44" s="73"/>
      <c r="QTU44" s="73"/>
      <c r="QTV44" s="73"/>
      <c r="QTW44" s="73"/>
      <c r="QTX44" s="73"/>
      <c r="QTY44" s="73"/>
      <c r="QTZ44" s="73"/>
      <c r="QUA44" s="73"/>
      <c r="QUB44" s="73"/>
      <c r="QUC44" s="73"/>
      <c r="QUD44" s="73"/>
      <c r="QUE44" s="73"/>
      <c r="QUF44" s="73"/>
      <c r="QUG44" s="73"/>
      <c r="QUI44" s="73"/>
      <c r="QUJ44" s="73"/>
      <c r="QUK44" s="73"/>
      <c r="QUL44" s="73"/>
      <c r="QUM44" s="73"/>
      <c r="QUN44" s="73"/>
      <c r="QUO44" s="73"/>
      <c r="QUP44" s="73"/>
      <c r="QUQ44" s="73"/>
      <c r="QUR44" s="73"/>
      <c r="QUS44" s="73"/>
      <c r="QUT44" s="73"/>
      <c r="QUU44" s="73"/>
      <c r="QUX44" s="73"/>
      <c r="QVA44" s="73"/>
      <c r="QVD44" s="73"/>
      <c r="QVG44" s="73"/>
      <c r="QVJ44" s="73"/>
      <c r="QVV44" s="73"/>
      <c r="QVY44" s="73"/>
      <c r="QWB44" s="73"/>
      <c r="QWE44" s="73"/>
      <c r="QWN44" s="73"/>
      <c r="QWT44" s="73"/>
      <c r="QWW44" s="73"/>
      <c r="QWZ44" s="73"/>
      <c r="QXC44" s="73"/>
      <c r="QXI44" s="73"/>
      <c r="QXR44" s="73"/>
      <c r="QXT44" s="73"/>
      <c r="QXU44" s="73"/>
      <c r="QXW44" s="73"/>
      <c r="QXZ44" s="73"/>
      <c r="QYC44" s="73"/>
      <c r="QYF44" s="73"/>
      <c r="QYN44" s="73"/>
      <c r="QYP44" s="73"/>
      <c r="QYS44" s="73"/>
      <c r="QYV44" s="73"/>
      <c r="QZE44" s="73"/>
      <c r="QZH44" s="73"/>
      <c r="QZM44" s="73"/>
      <c r="RAI44" s="73"/>
      <c r="RAJ44" s="73"/>
      <c r="RAK44" s="73"/>
      <c r="RAL44" s="73"/>
      <c r="RAM44" s="73"/>
      <c r="RAN44" s="73"/>
      <c r="RBF44" s="73"/>
      <c r="RBG44" s="73"/>
      <c r="RBJ44" s="73"/>
      <c r="RBM44" s="73"/>
      <c r="RBO44" s="73"/>
      <c r="RBQ44" s="73"/>
      <c r="RBT44" s="73"/>
      <c r="RBW44" s="73"/>
      <c r="RBZ44" s="73"/>
      <c r="RCC44" s="73"/>
      <c r="RCF44" s="73"/>
      <c r="RCI44" s="73"/>
      <c r="RCL44" s="73"/>
      <c r="RCO44" s="73"/>
      <c r="RCQ44" s="73"/>
      <c r="RDD44" s="73"/>
      <c r="RDE44" s="73"/>
      <c r="RDF44" s="73"/>
      <c r="RDG44" s="73"/>
      <c r="RDH44" s="73"/>
      <c r="RDI44" s="73"/>
      <c r="RDJ44" s="73"/>
      <c r="RDK44" s="73"/>
      <c r="RDL44" s="73"/>
      <c r="RDM44" s="73"/>
      <c r="RDN44" s="73"/>
      <c r="RDO44" s="73"/>
      <c r="RDP44" s="73"/>
      <c r="RDQ44" s="73"/>
      <c r="RDR44" s="73"/>
      <c r="RDS44" s="73"/>
      <c r="RDT44" s="73"/>
      <c r="RDU44" s="73"/>
      <c r="RDV44" s="73"/>
      <c r="RDW44" s="73"/>
      <c r="RDX44" s="73"/>
      <c r="RDY44" s="73"/>
      <c r="RDZ44" s="73"/>
      <c r="REA44" s="73"/>
      <c r="REB44" s="73"/>
      <c r="REC44" s="73"/>
      <c r="REE44" s="73"/>
      <c r="REF44" s="73"/>
      <c r="REG44" s="73"/>
      <c r="REH44" s="73"/>
      <c r="REI44" s="73"/>
      <c r="REJ44" s="73"/>
      <c r="REK44" s="73"/>
      <c r="REL44" s="73"/>
      <c r="REM44" s="73"/>
      <c r="REN44" s="73"/>
      <c r="REO44" s="73"/>
      <c r="REP44" s="73"/>
      <c r="REQ44" s="73"/>
      <c r="RET44" s="73"/>
      <c r="REW44" s="73"/>
      <c r="REZ44" s="73"/>
      <c r="RFC44" s="73"/>
      <c r="RFF44" s="73"/>
      <c r="RFR44" s="73"/>
      <c r="RFU44" s="73"/>
      <c r="RFX44" s="73"/>
      <c r="RGA44" s="73"/>
      <c r="RGJ44" s="73"/>
      <c r="RGP44" s="73"/>
      <c r="RGS44" s="73"/>
      <c r="RGV44" s="73"/>
      <c r="RGY44" s="73"/>
      <c r="RHE44" s="73"/>
      <c r="RHN44" s="73"/>
      <c r="RHP44" s="73"/>
      <c r="RHQ44" s="73"/>
      <c r="RHS44" s="73"/>
      <c r="RHV44" s="73"/>
      <c r="RHY44" s="73"/>
      <c r="RIB44" s="73"/>
      <c r="RIJ44" s="73"/>
      <c r="RIL44" s="73"/>
      <c r="RIO44" s="73"/>
      <c r="RIR44" s="73"/>
      <c r="RJA44" s="73"/>
      <c r="RJD44" s="73"/>
      <c r="RJI44" s="73"/>
      <c r="RKE44" s="73"/>
      <c r="RKF44" s="73"/>
      <c r="RKG44" s="73"/>
      <c r="RKH44" s="73"/>
      <c r="RKI44" s="73"/>
      <c r="RKJ44" s="73"/>
      <c r="RLB44" s="73"/>
      <c r="RLC44" s="73"/>
      <c r="RLF44" s="73"/>
      <c r="RLI44" s="73"/>
      <c r="RLK44" s="73"/>
      <c r="RLM44" s="73"/>
      <c r="RLP44" s="73"/>
      <c r="RLS44" s="73"/>
      <c r="RLV44" s="73"/>
      <c r="RLY44" s="73"/>
      <c r="RMB44" s="73"/>
      <c r="RME44" s="73"/>
      <c r="RMH44" s="73"/>
      <c r="RMK44" s="73"/>
      <c r="RMM44" s="73"/>
      <c r="RMZ44" s="73"/>
      <c r="RNA44" s="73"/>
      <c r="RNB44" s="73"/>
      <c r="RNC44" s="73"/>
      <c r="RND44" s="73"/>
      <c r="RNE44" s="73"/>
      <c r="RNF44" s="73"/>
      <c r="RNG44" s="73"/>
      <c r="RNH44" s="73"/>
      <c r="RNI44" s="73"/>
      <c r="RNJ44" s="73"/>
      <c r="RNK44" s="73"/>
      <c r="RNL44" s="73"/>
      <c r="RNM44" s="73"/>
      <c r="RNN44" s="73"/>
      <c r="RNO44" s="73"/>
      <c r="RNP44" s="73"/>
      <c r="RNQ44" s="73"/>
      <c r="RNR44" s="73"/>
      <c r="RNS44" s="73"/>
      <c r="RNT44" s="73"/>
      <c r="RNU44" s="73"/>
      <c r="RNV44" s="73"/>
      <c r="RNW44" s="73"/>
      <c r="RNX44" s="73"/>
      <c r="RNY44" s="73"/>
      <c r="ROA44" s="73"/>
      <c r="ROB44" s="73"/>
      <c r="ROC44" s="73"/>
      <c r="ROD44" s="73"/>
      <c r="ROE44" s="73"/>
      <c r="ROF44" s="73"/>
      <c r="ROG44" s="73"/>
      <c r="ROH44" s="73"/>
      <c r="ROI44" s="73"/>
      <c r="ROJ44" s="73"/>
      <c r="ROK44" s="73"/>
      <c r="ROL44" s="73"/>
      <c r="ROM44" s="73"/>
      <c r="ROP44" s="73"/>
      <c r="ROS44" s="73"/>
      <c r="ROV44" s="73"/>
      <c r="ROY44" s="73"/>
      <c r="RPB44" s="73"/>
      <c r="RPN44" s="73"/>
      <c r="RPQ44" s="73"/>
      <c r="RPT44" s="73"/>
      <c r="RPW44" s="73"/>
      <c r="RQF44" s="73"/>
      <c r="RQL44" s="73"/>
      <c r="RQO44" s="73"/>
      <c r="RQR44" s="73"/>
      <c r="RQU44" s="73"/>
      <c r="RRA44" s="73"/>
      <c r="RRJ44" s="73"/>
      <c r="RRL44" s="73"/>
      <c r="RRM44" s="73"/>
      <c r="RRO44" s="73"/>
      <c r="RRR44" s="73"/>
      <c r="RRU44" s="73"/>
      <c r="RRX44" s="73"/>
      <c r="RSF44" s="73"/>
      <c r="RSH44" s="73"/>
      <c r="RSK44" s="73"/>
      <c r="RSN44" s="73"/>
      <c r="RSW44" s="73"/>
      <c r="RSZ44" s="73"/>
      <c r="RTE44" s="73"/>
      <c r="RUA44" s="73"/>
      <c r="RUB44" s="73"/>
      <c r="RUC44" s="73"/>
      <c r="RUD44" s="73"/>
      <c r="RUE44" s="73"/>
      <c r="RUF44" s="73"/>
      <c r="RUX44" s="73"/>
      <c r="RUY44" s="73"/>
      <c r="RVB44" s="73"/>
      <c r="RVE44" s="73"/>
      <c r="RVG44" s="73"/>
      <c r="RVI44" s="73"/>
      <c r="RVL44" s="73"/>
      <c r="RVO44" s="73"/>
      <c r="RVR44" s="73"/>
      <c r="RVU44" s="73"/>
      <c r="RVX44" s="73"/>
      <c r="RWA44" s="73"/>
      <c r="RWD44" s="73"/>
      <c r="RWG44" s="73"/>
      <c r="RWI44" s="73"/>
      <c r="RWV44" s="73"/>
      <c r="RWW44" s="73"/>
      <c r="RWX44" s="73"/>
      <c r="RWY44" s="73"/>
      <c r="RWZ44" s="73"/>
      <c r="RXA44" s="73"/>
      <c r="RXB44" s="73"/>
      <c r="RXC44" s="73"/>
      <c r="RXD44" s="73"/>
      <c r="RXE44" s="73"/>
      <c r="RXF44" s="73"/>
      <c r="RXG44" s="73"/>
      <c r="RXH44" s="73"/>
      <c r="RXI44" s="73"/>
      <c r="RXJ44" s="73"/>
      <c r="RXK44" s="73"/>
      <c r="RXL44" s="73"/>
      <c r="RXM44" s="73"/>
      <c r="RXN44" s="73"/>
      <c r="RXO44" s="73"/>
      <c r="RXP44" s="73"/>
      <c r="RXQ44" s="73"/>
      <c r="RXR44" s="73"/>
      <c r="RXS44" s="73"/>
      <c r="RXT44" s="73"/>
      <c r="RXU44" s="73"/>
      <c r="RXW44" s="73"/>
      <c r="RXX44" s="73"/>
      <c r="RXY44" s="73"/>
      <c r="RXZ44" s="73"/>
      <c r="RYA44" s="73"/>
      <c r="RYB44" s="73"/>
      <c r="RYC44" s="73"/>
      <c r="RYD44" s="73"/>
      <c r="RYE44" s="73"/>
      <c r="RYF44" s="73"/>
      <c r="RYG44" s="73"/>
      <c r="RYH44" s="73"/>
      <c r="RYI44" s="73"/>
      <c r="RYL44" s="73"/>
      <c r="RYO44" s="73"/>
      <c r="RYR44" s="73"/>
      <c r="RYU44" s="73"/>
      <c r="RYX44" s="73"/>
      <c r="RZJ44" s="73"/>
      <c r="RZM44" s="73"/>
      <c r="RZP44" s="73"/>
      <c r="RZS44" s="73"/>
      <c r="SAB44" s="73"/>
      <c r="SAH44" s="73"/>
      <c r="SAK44" s="73"/>
      <c r="SAN44" s="73"/>
      <c r="SAQ44" s="73"/>
      <c r="SAW44" s="73"/>
      <c r="SBF44" s="73"/>
      <c r="SBH44" s="73"/>
      <c r="SBI44" s="73"/>
      <c r="SBK44" s="73"/>
      <c r="SBN44" s="73"/>
      <c r="SBQ44" s="73"/>
      <c r="SBT44" s="73"/>
      <c r="SCB44" s="73"/>
      <c r="SCD44" s="73"/>
      <c r="SCG44" s="73"/>
      <c r="SCJ44" s="73"/>
      <c r="SCS44" s="73"/>
      <c r="SCV44" s="73"/>
      <c r="SDA44" s="73"/>
      <c r="SDW44" s="73"/>
      <c r="SDX44" s="73"/>
      <c r="SDY44" s="73"/>
      <c r="SDZ44" s="73"/>
      <c r="SEA44" s="73"/>
      <c r="SEB44" s="73"/>
      <c r="SET44" s="73"/>
      <c r="SEU44" s="73"/>
      <c r="SEX44" s="73"/>
      <c r="SFA44" s="73"/>
      <c r="SFC44" s="73"/>
      <c r="SFE44" s="73"/>
      <c r="SFH44" s="73"/>
      <c r="SFK44" s="73"/>
      <c r="SFN44" s="73"/>
      <c r="SFQ44" s="73"/>
      <c r="SFT44" s="73"/>
      <c r="SFW44" s="73"/>
      <c r="SFZ44" s="73"/>
      <c r="SGC44" s="73"/>
      <c r="SGE44" s="73"/>
      <c r="SGR44" s="73"/>
      <c r="SGS44" s="73"/>
      <c r="SGT44" s="73"/>
      <c r="SGU44" s="73"/>
      <c r="SGV44" s="73"/>
      <c r="SGW44" s="73"/>
      <c r="SGX44" s="73"/>
      <c r="SGY44" s="73"/>
      <c r="SGZ44" s="73"/>
      <c r="SHA44" s="73"/>
      <c r="SHB44" s="73"/>
      <c r="SHC44" s="73"/>
      <c r="SHD44" s="73"/>
      <c r="SHE44" s="73"/>
      <c r="SHF44" s="73"/>
      <c r="SHG44" s="73"/>
      <c r="SHH44" s="73"/>
      <c r="SHI44" s="73"/>
      <c r="SHJ44" s="73"/>
      <c r="SHK44" s="73"/>
      <c r="SHL44" s="73"/>
      <c r="SHM44" s="73"/>
      <c r="SHN44" s="73"/>
      <c r="SHO44" s="73"/>
      <c r="SHP44" s="73"/>
      <c r="SHQ44" s="73"/>
      <c r="SHS44" s="73"/>
      <c r="SHT44" s="73"/>
      <c r="SHU44" s="73"/>
      <c r="SHV44" s="73"/>
      <c r="SHW44" s="73"/>
      <c r="SHX44" s="73"/>
      <c r="SHY44" s="73"/>
      <c r="SHZ44" s="73"/>
      <c r="SIA44" s="73"/>
      <c r="SIB44" s="73"/>
      <c r="SIC44" s="73"/>
      <c r="SID44" s="73"/>
      <c r="SIE44" s="73"/>
      <c r="SIH44" s="73"/>
      <c r="SIK44" s="73"/>
      <c r="SIN44" s="73"/>
      <c r="SIQ44" s="73"/>
      <c r="SIT44" s="73"/>
      <c r="SJF44" s="73"/>
      <c r="SJI44" s="73"/>
      <c r="SJL44" s="73"/>
      <c r="SJO44" s="73"/>
      <c r="SJX44" s="73"/>
      <c r="SKD44" s="73"/>
      <c r="SKG44" s="73"/>
      <c r="SKJ44" s="73"/>
      <c r="SKM44" s="73"/>
      <c r="SKS44" s="73"/>
      <c r="SLB44" s="73"/>
      <c r="SLD44" s="73"/>
      <c r="SLE44" s="73"/>
      <c r="SLG44" s="73"/>
      <c r="SLJ44" s="73"/>
      <c r="SLM44" s="73"/>
      <c r="SLP44" s="73"/>
      <c r="SLX44" s="73"/>
      <c r="SLZ44" s="73"/>
      <c r="SMC44" s="73"/>
      <c r="SMF44" s="73"/>
      <c r="SMO44" s="73"/>
      <c r="SMR44" s="73"/>
      <c r="SMW44" s="73"/>
      <c r="SNS44" s="73"/>
      <c r="SNT44" s="73"/>
      <c r="SNU44" s="73"/>
      <c r="SNV44" s="73"/>
      <c r="SNW44" s="73"/>
      <c r="SNX44" s="73"/>
      <c r="SOP44" s="73"/>
      <c r="SOQ44" s="73"/>
      <c r="SOT44" s="73"/>
      <c r="SOW44" s="73"/>
      <c r="SOY44" s="73"/>
      <c r="SPA44" s="73"/>
      <c r="SPD44" s="73"/>
      <c r="SPG44" s="73"/>
      <c r="SPJ44" s="73"/>
      <c r="SPM44" s="73"/>
      <c r="SPP44" s="73"/>
      <c r="SPS44" s="73"/>
      <c r="SPV44" s="73"/>
      <c r="SPY44" s="73"/>
      <c r="SQA44" s="73"/>
      <c r="SQN44" s="73"/>
      <c r="SQO44" s="73"/>
      <c r="SQP44" s="73"/>
      <c r="SQQ44" s="73"/>
      <c r="SQR44" s="73"/>
      <c r="SQS44" s="73"/>
      <c r="SQT44" s="73"/>
      <c r="SQU44" s="73"/>
      <c r="SQV44" s="73"/>
      <c r="SQW44" s="73"/>
      <c r="SQX44" s="73"/>
      <c r="SQY44" s="73"/>
      <c r="SQZ44" s="73"/>
      <c r="SRA44" s="73"/>
      <c r="SRB44" s="73"/>
      <c r="SRC44" s="73"/>
      <c r="SRD44" s="73"/>
      <c r="SRE44" s="73"/>
      <c r="SRF44" s="73"/>
      <c r="SRG44" s="73"/>
      <c r="SRH44" s="73"/>
      <c r="SRI44" s="73"/>
      <c r="SRJ44" s="73"/>
      <c r="SRK44" s="73"/>
      <c r="SRL44" s="73"/>
      <c r="SRM44" s="73"/>
      <c r="SRO44" s="73"/>
      <c r="SRP44" s="73"/>
      <c r="SRQ44" s="73"/>
      <c r="SRR44" s="73"/>
      <c r="SRS44" s="73"/>
      <c r="SRT44" s="73"/>
      <c r="SRU44" s="73"/>
      <c r="SRV44" s="73"/>
      <c r="SRW44" s="73"/>
      <c r="SRX44" s="73"/>
      <c r="SRY44" s="73"/>
      <c r="SRZ44" s="73"/>
      <c r="SSA44" s="73"/>
      <c r="SSD44" s="73"/>
      <c r="SSG44" s="73"/>
      <c r="SSJ44" s="73"/>
      <c r="SSM44" s="73"/>
      <c r="SSP44" s="73"/>
      <c r="STB44" s="73"/>
      <c r="STE44" s="73"/>
      <c r="STH44" s="73"/>
      <c r="STK44" s="73"/>
      <c r="STT44" s="73"/>
      <c r="STZ44" s="73"/>
      <c r="SUC44" s="73"/>
      <c r="SUF44" s="73"/>
      <c r="SUI44" s="73"/>
      <c r="SUO44" s="73"/>
      <c r="SUX44" s="73"/>
      <c r="SUZ44" s="73"/>
      <c r="SVA44" s="73"/>
      <c r="SVC44" s="73"/>
      <c r="SVF44" s="73"/>
      <c r="SVI44" s="73"/>
      <c r="SVL44" s="73"/>
      <c r="SVT44" s="73"/>
      <c r="SVV44" s="73"/>
      <c r="SVY44" s="73"/>
      <c r="SWB44" s="73"/>
      <c r="SWK44" s="73"/>
      <c r="SWN44" s="73"/>
      <c r="SWS44" s="73"/>
      <c r="SXO44" s="73"/>
      <c r="SXP44" s="73"/>
      <c r="SXQ44" s="73"/>
      <c r="SXR44" s="73"/>
      <c r="SXS44" s="73"/>
      <c r="SXT44" s="73"/>
      <c r="SYL44" s="73"/>
      <c r="SYM44" s="73"/>
      <c r="SYP44" s="73"/>
      <c r="SYS44" s="73"/>
      <c r="SYU44" s="73"/>
      <c r="SYW44" s="73"/>
      <c r="SYZ44" s="73"/>
      <c r="SZC44" s="73"/>
      <c r="SZF44" s="73"/>
      <c r="SZI44" s="73"/>
      <c r="SZL44" s="73"/>
      <c r="SZO44" s="73"/>
      <c r="SZR44" s="73"/>
      <c r="SZU44" s="73"/>
      <c r="SZW44" s="73"/>
      <c r="TAJ44" s="73"/>
      <c r="TAK44" s="73"/>
      <c r="TAL44" s="73"/>
      <c r="TAM44" s="73"/>
      <c r="TAN44" s="73"/>
      <c r="TAO44" s="73"/>
      <c r="TAP44" s="73"/>
      <c r="TAQ44" s="73"/>
      <c r="TAR44" s="73"/>
      <c r="TAS44" s="73"/>
      <c r="TAT44" s="73"/>
      <c r="TAU44" s="73"/>
      <c r="TAV44" s="73"/>
      <c r="TAW44" s="73"/>
      <c r="TAX44" s="73"/>
      <c r="TAY44" s="73"/>
      <c r="TAZ44" s="73"/>
      <c r="TBA44" s="73"/>
      <c r="TBB44" s="73"/>
      <c r="TBC44" s="73"/>
      <c r="TBD44" s="73"/>
      <c r="TBE44" s="73"/>
      <c r="TBF44" s="73"/>
      <c r="TBG44" s="73"/>
      <c r="TBH44" s="73"/>
      <c r="TBI44" s="73"/>
      <c r="TBK44" s="73"/>
      <c r="TBL44" s="73"/>
      <c r="TBM44" s="73"/>
      <c r="TBN44" s="73"/>
      <c r="TBO44" s="73"/>
      <c r="TBP44" s="73"/>
      <c r="TBQ44" s="73"/>
      <c r="TBR44" s="73"/>
      <c r="TBS44" s="73"/>
      <c r="TBT44" s="73"/>
      <c r="TBU44" s="73"/>
      <c r="TBV44" s="73"/>
      <c r="TBW44" s="73"/>
      <c r="TBZ44" s="73"/>
      <c r="TCC44" s="73"/>
      <c r="TCF44" s="73"/>
      <c r="TCI44" s="73"/>
      <c r="TCL44" s="73"/>
      <c r="TCX44" s="73"/>
      <c r="TDA44" s="73"/>
      <c r="TDD44" s="73"/>
      <c r="TDG44" s="73"/>
      <c r="TDP44" s="73"/>
      <c r="TDV44" s="73"/>
      <c r="TDY44" s="73"/>
      <c r="TEB44" s="73"/>
      <c r="TEE44" s="73"/>
      <c r="TEK44" s="73"/>
      <c r="TET44" s="73"/>
      <c r="TEV44" s="73"/>
      <c r="TEW44" s="73"/>
      <c r="TEY44" s="73"/>
      <c r="TFB44" s="73"/>
      <c r="TFE44" s="73"/>
      <c r="TFH44" s="73"/>
      <c r="TFP44" s="73"/>
      <c r="TFR44" s="73"/>
      <c r="TFU44" s="73"/>
      <c r="TFX44" s="73"/>
      <c r="TGG44" s="73"/>
      <c r="TGJ44" s="73"/>
      <c r="TGO44" s="73"/>
      <c r="THK44" s="73"/>
      <c r="THL44" s="73"/>
      <c r="THM44" s="73"/>
      <c r="THN44" s="73"/>
      <c r="THO44" s="73"/>
      <c r="THP44" s="73"/>
      <c r="TIH44" s="73"/>
      <c r="TII44" s="73"/>
      <c r="TIL44" s="73"/>
      <c r="TIO44" s="73"/>
      <c r="TIQ44" s="73"/>
      <c r="TIS44" s="73"/>
      <c r="TIV44" s="73"/>
      <c r="TIY44" s="73"/>
      <c r="TJB44" s="73"/>
      <c r="TJE44" s="73"/>
      <c r="TJH44" s="73"/>
      <c r="TJK44" s="73"/>
      <c r="TJN44" s="73"/>
      <c r="TJQ44" s="73"/>
      <c r="TJS44" s="73"/>
      <c r="TKF44" s="73"/>
      <c r="TKG44" s="73"/>
      <c r="TKH44" s="73"/>
      <c r="TKI44" s="73"/>
      <c r="TKJ44" s="73"/>
      <c r="TKK44" s="73"/>
      <c r="TKL44" s="73"/>
      <c r="TKM44" s="73"/>
      <c r="TKN44" s="73"/>
      <c r="TKO44" s="73"/>
      <c r="TKP44" s="73"/>
      <c r="TKQ44" s="73"/>
      <c r="TKR44" s="73"/>
      <c r="TKS44" s="73"/>
      <c r="TKT44" s="73"/>
      <c r="TKU44" s="73"/>
      <c r="TKV44" s="73"/>
      <c r="TKW44" s="73"/>
      <c r="TKX44" s="73"/>
      <c r="TKY44" s="73"/>
      <c r="TKZ44" s="73"/>
      <c r="TLA44" s="73"/>
      <c r="TLB44" s="73"/>
      <c r="TLC44" s="73"/>
      <c r="TLD44" s="73"/>
      <c r="TLE44" s="73"/>
      <c r="TLG44" s="73"/>
      <c r="TLH44" s="73"/>
      <c r="TLI44" s="73"/>
      <c r="TLJ44" s="73"/>
      <c r="TLK44" s="73"/>
      <c r="TLL44" s="73"/>
      <c r="TLM44" s="73"/>
      <c r="TLN44" s="73"/>
      <c r="TLO44" s="73"/>
      <c r="TLP44" s="73"/>
      <c r="TLQ44" s="73"/>
      <c r="TLR44" s="73"/>
      <c r="TLS44" s="73"/>
      <c r="TLV44" s="73"/>
      <c r="TLY44" s="73"/>
      <c r="TMB44" s="73"/>
      <c r="TME44" s="73"/>
      <c r="TMH44" s="73"/>
      <c r="TMT44" s="73"/>
      <c r="TMW44" s="73"/>
      <c r="TMZ44" s="73"/>
      <c r="TNC44" s="73"/>
      <c r="TNL44" s="73"/>
      <c r="TNR44" s="73"/>
      <c r="TNU44" s="73"/>
      <c r="TNX44" s="73"/>
      <c r="TOA44" s="73"/>
      <c r="TOG44" s="73"/>
      <c r="TOP44" s="73"/>
      <c r="TOR44" s="73"/>
      <c r="TOS44" s="73"/>
      <c r="TOU44" s="73"/>
      <c r="TOX44" s="73"/>
      <c r="TPA44" s="73"/>
      <c r="TPD44" s="73"/>
      <c r="TPL44" s="73"/>
      <c r="TPN44" s="73"/>
      <c r="TPQ44" s="73"/>
      <c r="TPT44" s="73"/>
      <c r="TQC44" s="73"/>
      <c r="TQF44" s="73"/>
      <c r="TQK44" s="73"/>
      <c r="TRG44" s="73"/>
      <c r="TRH44" s="73"/>
      <c r="TRI44" s="73"/>
      <c r="TRJ44" s="73"/>
      <c r="TRK44" s="73"/>
      <c r="TRL44" s="73"/>
      <c r="TSD44" s="73"/>
      <c r="TSE44" s="73"/>
      <c r="TSH44" s="73"/>
      <c r="TSK44" s="73"/>
      <c r="TSM44" s="73"/>
      <c r="TSO44" s="73"/>
      <c r="TSR44" s="73"/>
      <c r="TSU44" s="73"/>
      <c r="TSX44" s="73"/>
      <c r="TTA44" s="73"/>
      <c r="TTD44" s="73"/>
      <c r="TTG44" s="73"/>
      <c r="TTJ44" s="73"/>
      <c r="TTM44" s="73"/>
      <c r="TTO44" s="73"/>
      <c r="TUB44" s="73"/>
      <c r="TUC44" s="73"/>
      <c r="TUD44" s="73"/>
      <c r="TUE44" s="73"/>
      <c r="TUF44" s="73"/>
      <c r="TUG44" s="73"/>
      <c r="TUH44" s="73"/>
      <c r="TUI44" s="73"/>
      <c r="TUJ44" s="73"/>
      <c r="TUK44" s="73"/>
      <c r="TUL44" s="73"/>
      <c r="TUM44" s="73"/>
      <c r="TUN44" s="73"/>
      <c r="TUO44" s="73"/>
      <c r="TUP44" s="73"/>
      <c r="TUQ44" s="73"/>
      <c r="TUR44" s="73"/>
      <c r="TUS44" s="73"/>
      <c r="TUT44" s="73"/>
      <c r="TUU44" s="73"/>
      <c r="TUV44" s="73"/>
      <c r="TUW44" s="73"/>
      <c r="TUX44" s="73"/>
      <c r="TUY44" s="73"/>
      <c r="TUZ44" s="73"/>
      <c r="TVA44" s="73"/>
      <c r="TVC44" s="73"/>
      <c r="TVD44" s="73"/>
      <c r="TVE44" s="73"/>
      <c r="TVF44" s="73"/>
      <c r="TVG44" s="73"/>
      <c r="TVH44" s="73"/>
      <c r="TVI44" s="73"/>
      <c r="TVJ44" s="73"/>
      <c r="TVK44" s="73"/>
      <c r="TVL44" s="73"/>
      <c r="TVM44" s="73"/>
      <c r="TVN44" s="73"/>
      <c r="TVO44" s="73"/>
      <c r="TVR44" s="73"/>
      <c r="TVU44" s="73"/>
      <c r="TVX44" s="73"/>
      <c r="TWA44" s="73"/>
      <c r="TWD44" s="73"/>
      <c r="TWP44" s="73"/>
      <c r="TWS44" s="73"/>
      <c r="TWV44" s="73"/>
      <c r="TWY44" s="73"/>
      <c r="TXH44" s="73"/>
      <c r="TXN44" s="73"/>
      <c r="TXQ44" s="73"/>
      <c r="TXT44" s="73"/>
      <c r="TXW44" s="73"/>
      <c r="TYC44" s="73"/>
      <c r="TYL44" s="73"/>
      <c r="TYN44" s="73"/>
      <c r="TYO44" s="73"/>
      <c r="TYQ44" s="73"/>
      <c r="TYT44" s="73"/>
      <c r="TYW44" s="73"/>
      <c r="TYZ44" s="73"/>
      <c r="TZH44" s="73"/>
      <c r="TZJ44" s="73"/>
      <c r="TZM44" s="73"/>
      <c r="TZP44" s="73"/>
      <c r="TZY44" s="73"/>
      <c r="UAB44" s="73"/>
      <c r="UAG44" s="73"/>
      <c r="UBC44" s="73"/>
      <c r="UBD44" s="73"/>
      <c r="UBE44" s="73"/>
      <c r="UBF44" s="73"/>
      <c r="UBG44" s="73"/>
      <c r="UBH44" s="73"/>
      <c r="UBZ44" s="73"/>
      <c r="UCA44" s="73"/>
      <c r="UCD44" s="73"/>
      <c r="UCG44" s="73"/>
      <c r="UCI44" s="73"/>
      <c r="UCK44" s="73"/>
      <c r="UCN44" s="73"/>
      <c r="UCQ44" s="73"/>
      <c r="UCT44" s="73"/>
      <c r="UCW44" s="73"/>
      <c r="UCZ44" s="73"/>
      <c r="UDC44" s="73"/>
      <c r="UDF44" s="73"/>
      <c r="UDI44" s="73"/>
      <c r="UDK44" s="73"/>
      <c r="UDX44" s="73"/>
      <c r="UDY44" s="73"/>
      <c r="UDZ44" s="73"/>
      <c r="UEA44" s="73"/>
      <c r="UEB44" s="73"/>
      <c r="UEC44" s="73"/>
      <c r="UED44" s="73"/>
      <c r="UEE44" s="73"/>
      <c r="UEF44" s="73"/>
      <c r="UEG44" s="73"/>
      <c r="UEH44" s="73"/>
      <c r="UEI44" s="73"/>
      <c r="UEJ44" s="73"/>
      <c r="UEK44" s="73"/>
      <c r="UEL44" s="73"/>
      <c r="UEM44" s="73"/>
      <c r="UEN44" s="73"/>
      <c r="UEO44" s="73"/>
      <c r="UEP44" s="73"/>
      <c r="UEQ44" s="73"/>
      <c r="UER44" s="73"/>
      <c r="UES44" s="73"/>
      <c r="UET44" s="73"/>
      <c r="UEU44" s="73"/>
      <c r="UEV44" s="73"/>
      <c r="UEW44" s="73"/>
      <c r="UEY44" s="73"/>
      <c r="UEZ44" s="73"/>
      <c r="UFA44" s="73"/>
      <c r="UFB44" s="73"/>
      <c r="UFC44" s="73"/>
      <c r="UFD44" s="73"/>
      <c r="UFE44" s="73"/>
      <c r="UFF44" s="73"/>
      <c r="UFG44" s="73"/>
      <c r="UFH44" s="73"/>
      <c r="UFI44" s="73"/>
      <c r="UFJ44" s="73"/>
      <c r="UFK44" s="73"/>
      <c r="UFN44" s="73"/>
      <c r="UFQ44" s="73"/>
      <c r="UFT44" s="73"/>
      <c r="UFW44" s="73"/>
      <c r="UFZ44" s="73"/>
      <c r="UGL44" s="73"/>
      <c r="UGO44" s="73"/>
      <c r="UGR44" s="73"/>
      <c r="UGU44" s="73"/>
      <c r="UHD44" s="73"/>
      <c r="UHJ44" s="73"/>
      <c r="UHM44" s="73"/>
      <c r="UHP44" s="73"/>
      <c r="UHS44" s="73"/>
      <c r="UHY44" s="73"/>
      <c r="UIH44" s="73"/>
      <c r="UIJ44" s="73"/>
      <c r="UIK44" s="73"/>
      <c r="UIM44" s="73"/>
      <c r="UIP44" s="73"/>
      <c r="UIS44" s="73"/>
      <c r="UIV44" s="73"/>
      <c r="UJD44" s="73"/>
      <c r="UJF44" s="73"/>
      <c r="UJI44" s="73"/>
      <c r="UJL44" s="73"/>
      <c r="UJU44" s="73"/>
      <c r="UJX44" s="73"/>
      <c r="UKC44" s="73"/>
      <c r="UKY44" s="73"/>
      <c r="UKZ44" s="73"/>
      <c r="ULA44" s="73"/>
      <c r="ULB44" s="73"/>
      <c r="ULC44" s="73"/>
      <c r="ULD44" s="73"/>
      <c r="ULV44" s="73"/>
      <c r="ULW44" s="73"/>
      <c r="ULZ44" s="73"/>
      <c r="UMC44" s="73"/>
      <c r="UME44" s="73"/>
      <c r="UMG44" s="73"/>
      <c r="UMJ44" s="73"/>
      <c r="UMM44" s="73"/>
      <c r="UMP44" s="73"/>
      <c r="UMS44" s="73"/>
      <c r="UMV44" s="73"/>
      <c r="UMY44" s="73"/>
      <c r="UNB44" s="73"/>
      <c r="UNE44" s="73"/>
      <c r="UNG44" s="73"/>
      <c r="UNT44" s="73"/>
      <c r="UNU44" s="73"/>
      <c r="UNV44" s="73"/>
      <c r="UNW44" s="73"/>
      <c r="UNX44" s="73"/>
      <c r="UNY44" s="73"/>
      <c r="UNZ44" s="73"/>
      <c r="UOA44" s="73"/>
      <c r="UOB44" s="73"/>
      <c r="UOC44" s="73"/>
      <c r="UOD44" s="73"/>
      <c r="UOE44" s="73"/>
      <c r="UOF44" s="73"/>
      <c r="UOG44" s="73"/>
      <c r="UOH44" s="73"/>
      <c r="UOI44" s="73"/>
      <c r="UOJ44" s="73"/>
      <c r="UOK44" s="73"/>
      <c r="UOL44" s="73"/>
      <c r="UOM44" s="73"/>
      <c r="UON44" s="73"/>
      <c r="UOO44" s="73"/>
      <c r="UOP44" s="73"/>
      <c r="UOQ44" s="73"/>
      <c r="UOR44" s="73"/>
      <c r="UOS44" s="73"/>
      <c r="UOU44" s="73"/>
      <c r="UOV44" s="73"/>
      <c r="UOW44" s="73"/>
      <c r="UOX44" s="73"/>
      <c r="UOY44" s="73"/>
      <c r="UOZ44" s="73"/>
      <c r="UPA44" s="73"/>
      <c r="UPB44" s="73"/>
      <c r="UPC44" s="73"/>
      <c r="UPD44" s="73"/>
      <c r="UPE44" s="73"/>
      <c r="UPF44" s="73"/>
      <c r="UPG44" s="73"/>
      <c r="UPJ44" s="73"/>
      <c r="UPM44" s="73"/>
      <c r="UPP44" s="73"/>
      <c r="UPS44" s="73"/>
      <c r="UPV44" s="73"/>
      <c r="UQH44" s="73"/>
      <c r="UQK44" s="73"/>
      <c r="UQN44" s="73"/>
      <c r="UQQ44" s="73"/>
      <c r="UQZ44" s="73"/>
      <c r="URF44" s="73"/>
      <c r="URI44" s="73"/>
      <c r="URL44" s="73"/>
      <c r="URO44" s="73"/>
      <c r="URU44" s="73"/>
      <c r="USD44" s="73"/>
      <c r="USF44" s="73"/>
      <c r="USG44" s="73"/>
      <c r="USI44" s="73"/>
      <c r="USL44" s="73"/>
      <c r="USO44" s="73"/>
      <c r="USR44" s="73"/>
      <c r="USZ44" s="73"/>
      <c r="UTB44" s="73"/>
      <c r="UTE44" s="73"/>
      <c r="UTH44" s="73"/>
      <c r="UTQ44" s="73"/>
      <c r="UTT44" s="73"/>
      <c r="UTY44" s="73"/>
      <c r="UUU44" s="73"/>
      <c r="UUV44" s="73"/>
      <c r="UUW44" s="73"/>
      <c r="UUX44" s="73"/>
      <c r="UUY44" s="73"/>
      <c r="UUZ44" s="73"/>
      <c r="UVR44" s="73"/>
      <c r="UVS44" s="73"/>
      <c r="UVV44" s="73"/>
      <c r="UVY44" s="73"/>
      <c r="UWA44" s="73"/>
      <c r="UWC44" s="73"/>
      <c r="UWF44" s="73"/>
      <c r="UWI44" s="73"/>
      <c r="UWL44" s="73"/>
      <c r="UWO44" s="73"/>
      <c r="UWR44" s="73"/>
      <c r="UWU44" s="73"/>
      <c r="UWX44" s="73"/>
      <c r="UXA44" s="73"/>
      <c r="UXC44" s="73"/>
      <c r="UXP44" s="73"/>
      <c r="UXQ44" s="73"/>
      <c r="UXR44" s="73"/>
      <c r="UXS44" s="73"/>
      <c r="UXT44" s="73"/>
      <c r="UXU44" s="73"/>
      <c r="UXV44" s="73"/>
      <c r="UXW44" s="73"/>
      <c r="UXX44" s="73"/>
      <c r="UXY44" s="73"/>
      <c r="UXZ44" s="73"/>
      <c r="UYA44" s="73"/>
      <c r="UYB44" s="73"/>
      <c r="UYC44" s="73"/>
      <c r="UYD44" s="73"/>
      <c r="UYE44" s="73"/>
      <c r="UYF44" s="73"/>
      <c r="UYG44" s="73"/>
      <c r="UYH44" s="73"/>
      <c r="UYI44" s="73"/>
      <c r="UYJ44" s="73"/>
      <c r="UYK44" s="73"/>
      <c r="UYL44" s="73"/>
      <c r="UYM44" s="73"/>
      <c r="UYN44" s="73"/>
      <c r="UYO44" s="73"/>
      <c r="UYQ44" s="73"/>
      <c r="UYR44" s="73"/>
      <c r="UYS44" s="73"/>
      <c r="UYT44" s="73"/>
      <c r="UYU44" s="73"/>
      <c r="UYV44" s="73"/>
      <c r="UYW44" s="73"/>
      <c r="UYX44" s="73"/>
      <c r="UYY44" s="73"/>
      <c r="UYZ44" s="73"/>
      <c r="UZA44" s="73"/>
      <c r="UZB44" s="73"/>
      <c r="UZC44" s="73"/>
      <c r="UZF44" s="73"/>
      <c r="UZI44" s="73"/>
      <c r="UZL44" s="73"/>
      <c r="UZO44" s="73"/>
      <c r="UZR44" s="73"/>
      <c r="VAD44" s="73"/>
      <c r="VAG44" s="73"/>
      <c r="VAJ44" s="73"/>
      <c r="VAM44" s="73"/>
      <c r="VAV44" s="73"/>
      <c r="VBB44" s="73"/>
      <c r="VBE44" s="73"/>
      <c r="VBH44" s="73"/>
      <c r="VBK44" s="73"/>
      <c r="VBQ44" s="73"/>
      <c r="VBZ44" s="73"/>
      <c r="VCB44" s="73"/>
      <c r="VCC44" s="73"/>
      <c r="VCE44" s="73"/>
      <c r="VCH44" s="73"/>
      <c r="VCK44" s="73"/>
      <c r="VCN44" s="73"/>
      <c r="VCV44" s="73"/>
      <c r="VCX44" s="73"/>
      <c r="VDA44" s="73"/>
      <c r="VDD44" s="73"/>
      <c r="VDM44" s="73"/>
      <c r="VDP44" s="73"/>
      <c r="VDU44" s="73"/>
      <c r="VEQ44" s="73"/>
      <c r="VER44" s="73"/>
      <c r="VES44" s="73"/>
      <c r="VET44" s="73"/>
      <c r="VEU44" s="73"/>
      <c r="VEV44" s="73"/>
      <c r="VFN44" s="73"/>
      <c r="VFO44" s="73"/>
      <c r="VFR44" s="73"/>
      <c r="VFU44" s="73"/>
      <c r="VFW44" s="73"/>
      <c r="VFY44" s="73"/>
      <c r="VGB44" s="73"/>
      <c r="VGE44" s="73"/>
      <c r="VGH44" s="73"/>
      <c r="VGK44" s="73"/>
      <c r="VGN44" s="73"/>
      <c r="VGQ44" s="73"/>
      <c r="VGT44" s="73"/>
      <c r="VGW44" s="73"/>
      <c r="VGY44" s="73"/>
      <c r="VHL44" s="73"/>
      <c r="VHM44" s="73"/>
      <c r="VHN44" s="73"/>
      <c r="VHO44" s="73"/>
      <c r="VHP44" s="73"/>
      <c r="VHQ44" s="73"/>
      <c r="VHR44" s="73"/>
      <c r="VHS44" s="73"/>
      <c r="VHT44" s="73"/>
      <c r="VHU44" s="73"/>
      <c r="VHV44" s="73"/>
      <c r="VHW44" s="73"/>
      <c r="VHX44" s="73"/>
      <c r="VHY44" s="73"/>
      <c r="VHZ44" s="73"/>
      <c r="VIA44" s="73"/>
      <c r="VIB44" s="73"/>
      <c r="VIC44" s="73"/>
      <c r="VID44" s="73"/>
      <c r="VIE44" s="73"/>
      <c r="VIF44" s="73"/>
      <c r="VIG44" s="73"/>
      <c r="VIH44" s="73"/>
      <c r="VII44" s="73"/>
      <c r="VIJ44" s="73"/>
      <c r="VIK44" s="73"/>
      <c r="VIM44" s="73"/>
      <c r="VIN44" s="73"/>
      <c r="VIO44" s="73"/>
      <c r="VIP44" s="73"/>
      <c r="VIQ44" s="73"/>
      <c r="VIR44" s="73"/>
      <c r="VIS44" s="73"/>
      <c r="VIT44" s="73"/>
      <c r="VIU44" s="73"/>
      <c r="VIV44" s="73"/>
      <c r="VIW44" s="73"/>
      <c r="VIX44" s="73"/>
      <c r="VIY44" s="73"/>
      <c r="VJB44" s="73"/>
      <c r="VJE44" s="73"/>
      <c r="VJH44" s="73"/>
      <c r="VJK44" s="73"/>
      <c r="VJN44" s="73"/>
      <c r="VJZ44" s="73"/>
      <c r="VKC44" s="73"/>
      <c r="VKF44" s="73"/>
      <c r="VKI44" s="73"/>
      <c r="VKR44" s="73"/>
      <c r="VKX44" s="73"/>
      <c r="VLA44" s="73"/>
      <c r="VLD44" s="73"/>
      <c r="VLG44" s="73"/>
      <c r="VLM44" s="73"/>
      <c r="VLV44" s="73"/>
      <c r="VLX44" s="73"/>
      <c r="VLY44" s="73"/>
      <c r="VMA44" s="73"/>
      <c r="VMD44" s="73"/>
      <c r="VMG44" s="73"/>
      <c r="VMJ44" s="73"/>
      <c r="VMR44" s="73"/>
      <c r="VMT44" s="73"/>
      <c r="VMW44" s="73"/>
      <c r="VMZ44" s="73"/>
      <c r="VNI44" s="73"/>
      <c r="VNL44" s="73"/>
      <c r="VNQ44" s="73"/>
      <c r="VOM44" s="73"/>
      <c r="VON44" s="73"/>
      <c r="VOO44" s="73"/>
      <c r="VOP44" s="73"/>
      <c r="VOQ44" s="73"/>
      <c r="VOR44" s="73"/>
      <c r="VPJ44" s="73"/>
      <c r="VPK44" s="73"/>
      <c r="VPN44" s="73"/>
      <c r="VPQ44" s="73"/>
      <c r="VPS44" s="73"/>
      <c r="VPU44" s="73"/>
      <c r="VPX44" s="73"/>
      <c r="VQA44" s="73"/>
      <c r="VQD44" s="73"/>
      <c r="VQG44" s="73"/>
      <c r="VQJ44" s="73"/>
      <c r="VQM44" s="73"/>
      <c r="VQP44" s="73"/>
      <c r="VQS44" s="73"/>
      <c r="VQU44" s="73"/>
      <c r="VRH44" s="73"/>
      <c r="VRI44" s="73"/>
      <c r="VRJ44" s="73"/>
      <c r="VRK44" s="73"/>
      <c r="VRL44" s="73"/>
      <c r="VRM44" s="73"/>
      <c r="VRN44" s="73"/>
      <c r="VRO44" s="73"/>
      <c r="VRP44" s="73"/>
      <c r="VRQ44" s="73"/>
      <c r="VRR44" s="73"/>
      <c r="VRS44" s="73"/>
      <c r="VRT44" s="73"/>
      <c r="VRU44" s="73"/>
      <c r="VRV44" s="73"/>
      <c r="VRW44" s="73"/>
      <c r="VRX44" s="73"/>
      <c r="VRY44" s="73"/>
      <c r="VRZ44" s="73"/>
      <c r="VSA44" s="73"/>
      <c r="VSB44" s="73"/>
      <c r="VSC44" s="73"/>
      <c r="VSD44" s="73"/>
      <c r="VSE44" s="73"/>
      <c r="VSF44" s="73"/>
      <c r="VSG44" s="73"/>
      <c r="VSI44" s="73"/>
      <c r="VSJ44" s="73"/>
      <c r="VSK44" s="73"/>
      <c r="VSL44" s="73"/>
      <c r="VSM44" s="73"/>
      <c r="VSN44" s="73"/>
      <c r="VSO44" s="73"/>
      <c r="VSP44" s="73"/>
      <c r="VSQ44" s="73"/>
      <c r="VSR44" s="73"/>
      <c r="VSS44" s="73"/>
      <c r="VST44" s="73"/>
      <c r="VSU44" s="73"/>
      <c r="VSX44" s="73"/>
      <c r="VTA44" s="73"/>
      <c r="VTD44" s="73"/>
      <c r="VTG44" s="73"/>
      <c r="VTJ44" s="73"/>
      <c r="VTV44" s="73"/>
      <c r="VTY44" s="73"/>
      <c r="VUB44" s="73"/>
      <c r="VUE44" s="73"/>
      <c r="VUN44" s="73"/>
      <c r="VUT44" s="73"/>
      <c r="VUW44" s="73"/>
      <c r="VUZ44" s="73"/>
      <c r="VVC44" s="73"/>
      <c r="VVI44" s="73"/>
      <c r="VVR44" s="73"/>
      <c r="VVT44" s="73"/>
      <c r="VVU44" s="73"/>
      <c r="VVW44" s="73"/>
      <c r="VVZ44" s="73"/>
      <c r="VWC44" s="73"/>
      <c r="VWF44" s="73"/>
      <c r="VWN44" s="73"/>
      <c r="VWP44" s="73"/>
      <c r="VWS44" s="73"/>
      <c r="VWV44" s="73"/>
      <c r="VXE44" s="73"/>
      <c r="VXH44" s="73"/>
      <c r="VXM44" s="73"/>
      <c r="VYI44" s="73"/>
      <c r="VYJ44" s="73"/>
      <c r="VYK44" s="73"/>
      <c r="VYL44" s="73"/>
      <c r="VYM44" s="73"/>
      <c r="VYN44" s="73"/>
      <c r="VZF44" s="73"/>
      <c r="VZG44" s="73"/>
      <c r="VZJ44" s="73"/>
      <c r="VZM44" s="73"/>
      <c r="VZO44" s="73"/>
      <c r="VZQ44" s="73"/>
      <c r="VZT44" s="73"/>
      <c r="VZW44" s="73"/>
      <c r="VZZ44" s="73"/>
      <c r="WAC44" s="73"/>
      <c r="WAF44" s="73"/>
      <c r="WAI44" s="73"/>
      <c r="WAL44" s="73"/>
      <c r="WAO44" s="73"/>
      <c r="WAQ44" s="73"/>
      <c r="WBD44" s="73"/>
      <c r="WBE44" s="73"/>
      <c r="WBF44" s="73"/>
      <c r="WBG44" s="73"/>
      <c r="WBH44" s="73"/>
      <c r="WBI44" s="73"/>
      <c r="WBJ44" s="73"/>
      <c r="WBK44" s="73"/>
      <c r="WBL44" s="73"/>
      <c r="WBM44" s="73"/>
      <c r="WBN44" s="73"/>
      <c r="WBO44" s="73"/>
      <c r="WBP44" s="73"/>
      <c r="WBQ44" s="73"/>
      <c r="WBR44" s="73"/>
      <c r="WBS44" s="73"/>
      <c r="WBT44" s="73"/>
      <c r="WBU44" s="73"/>
      <c r="WBV44" s="73"/>
      <c r="WBW44" s="73"/>
      <c r="WBX44" s="73"/>
      <c r="WBY44" s="73"/>
      <c r="WBZ44" s="73"/>
      <c r="WCA44" s="73"/>
      <c r="WCB44" s="73"/>
      <c r="WCC44" s="73"/>
      <c r="WCE44" s="73"/>
      <c r="WCF44" s="73"/>
      <c r="WCG44" s="73"/>
      <c r="WCH44" s="73"/>
      <c r="WCI44" s="73"/>
      <c r="WCJ44" s="73"/>
      <c r="WCK44" s="73"/>
      <c r="WCL44" s="73"/>
      <c r="WCM44" s="73"/>
      <c r="WCN44" s="73"/>
      <c r="WCO44" s="73"/>
      <c r="WCP44" s="73"/>
      <c r="WCQ44" s="73"/>
      <c r="WCT44" s="73"/>
      <c r="WCW44" s="73"/>
      <c r="WCZ44" s="73"/>
      <c r="WDC44" s="73"/>
      <c r="WDF44" s="73"/>
      <c r="WDR44" s="73"/>
      <c r="WDU44" s="73"/>
      <c r="WDX44" s="73"/>
      <c r="WEA44" s="73"/>
      <c r="WEJ44" s="73"/>
      <c r="WEP44" s="73"/>
      <c r="WES44" s="73"/>
      <c r="WEV44" s="73"/>
      <c r="WEY44" s="73"/>
      <c r="WFE44" s="73"/>
      <c r="WFN44" s="73"/>
      <c r="WFP44" s="73"/>
      <c r="WFQ44" s="73"/>
      <c r="WFS44" s="73"/>
      <c r="WFV44" s="73"/>
      <c r="WFY44" s="73"/>
      <c r="WGB44" s="73"/>
      <c r="WGJ44" s="73"/>
      <c r="WGL44" s="73"/>
      <c r="WGO44" s="73"/>
      <c r="WGR44" s="73"/>
      <c r="WHA44" s="73"/>
      <c r="WHD44" s="73"/>
      <c r="WHI44" s="73"/>
      <c r="WIE44" s="73"/>
      <c r="WIF44" s="73"/>
      <c r="WIG44" s="73"/>
      <c r="WIH44" s="73"/>
      <c r="WII44" s="73"/>
      <c r="WIJ44" s="73"/>
      <c r="WJB44" s="73"/>
      <c r="WJC44" s="73"/>
      <c r="WJF44" s="73"/>
      <c r="WJI44" s="73"/>
      <c r="WJK44" s="73"/>
      <c r="WJM44" s="73"/>
      <c r="WJP44" s="73"/>
      <c r="WJS44" s="73"/>
      <c r="WJV44" s="73"/>
      <c r="WJY44" s="73"/>
      <c r="WKB44" s="73"/>
      <c r="WKE44" s="73"/>
      <c r="WKH44" s="73"/>
      <c r="WKK44" s="73"/>
      <c r="WKM44" s="73"/>
      <c r="WKZ44" s="73"/>
      <c r="WLA44" s="73"/>
      <c r="WLB44" s="73"/>
      <c r="WLC44" s="73"/>
      <c r="WLD44" s="73"/>
      <c r="WLE44" s="73"/>
      <c r="WLF44" s="73"/>
      <c r="WLG44" s="73"/>
      <c r="WLH44" s="73"/>
      <c r="WLI44" s="73"/>
      <c r="WLJ44" s="73"/>
      <c r="WLK44" s="73"/>
      <c r="WLL44" s="73"/>
      <c r="WLM44" s="73"/>
      <c r="WLN44" s="73"/>
      <c r="WLO44" s="73"/>
      <c r="WLP44" s="73"/>
      <c r="WLQ44" s="73"/>
      <c r="WLR44" s="73"/>
      <c r="WLS44" s="73"/>
      <c r="WLT44" s="73"/>
      <c r="WLU44" s="73"/>
      <c r="WLV44" s="73"/>
      <c r="WLW44" s="73"/>
      <c r="WLX44" s="73"/>
      <c r="WLY44" s="73"/>
      <c r="WMA44" s="73"/>
      <c r="WMB44" s="73"/>
      <c r="WMC44" s="73"/>
      <c r="WMD44" s="73"/>
      <c r="WME44" s="73"/>
      <c r="WMF44" s="73"/>
      <c r="WMG44" s="73"/>
      <c r="WMH44" s="73"/>
      <c r="WMI44" s="73"/>
      <c r="WMJ44" s="73"/>
      <c r="WMK44" s="73"/>
      <c r="WML44" s="73"/>
      <c r="WMM44" s="73"/>
      <c r="WMP44" s="73"/>
      <c r="WMS44" s="73"/>
      <c r="WMV44" s="73"/>
      <c r="WMY44" s="73"/>
      <c r="WNB44" s="73"/>
      <c r="WNN44" s="73"/>
      <c r="WNQ44" s="73"/>
      <c r="WNT44" s="73"/>
      <c r="WNW44" s="73"/>
      <c r="WOF44" s="73"/>
      <c r="WOL44" s="73"/>
      <c r="WOO44" s="73"/>
      <c r="WOR44" s="73"/>
      <c r="WOU44" s="73"/>
      <c r="WPA44" s="73"/>
      <c r="WPJ44" s="73"/>
      <c r="WPL44" s="73"/>
      <c r="WPM44" s="73"/>
      <c r="WPO44" s="73"/>
      <c r="WPR44" s="73"/>
      <c r="WPU44" s="73"/>
      <c r="WPX44" s="73"/>
      <c r="WQF44" s="73"/>
      <c r="WQH44" s="73"/>
      <c r="WQK44" s="73"/>
      <c r="WQN44" s="73"/>
      <c r="WQW44" s="73"/>
      <c r="WQZ44" s="73"/>
      <c r="WRE44" s="73"/>
      <c r="WSA44" s="73"/>
      <c r="WSB44" s="73"/>
      <c r="WSC44" s="73"/>
      <c r="WSD44" s="73"/>
      <c r="WSE44" s="73"/>
      <c r="WSF44" s="73"/>
      <c r="WSX44" s="73"/>
      <c r="WSY44" s="73"/>
      <c r="WTB44" s="73"/>
      <c r="WTE44" s="73"/>
      <c r="WTG44" s="73"/>
      <c r="WTI44" s="73"/>
      <c r="WTL44" s="73"/>
      <c r="WTO44" s="73"/>
      <c r="WTR44" s="73"/>
      <c r="WTU44" s="73"/>
      <c r="WTX44" s="73"/>
      <c r="WUA44" s="73"/>
      <c r="WUD44" s="73"/>
      <c r="WUG44" s="73"/>
      <c r="WUI44" s="73"/>
      <c r="WUV44" s="73"/>
      <c r="WUW44" s="73"/>
      <c r="WUX44" s="73"/>
      <c r="WUY44" s="73"/>
      <c r="WUZ44" s="73"/>
      <c r="WVA44" s="73"/>
      <c r="WVB44" s="73"/>
      <c r="WVC44" s="73"/>
      <c r="WVD44" s="73"/>
      <c r="WVE44" s="73"/>
      <c r="WVF44" s="73"/>
      <c r="WVG44" s="73"/>
      <c r="WVH44" s="73"/>
      <c r="WVI44" s="73"/>
      <c r="WVJ44" s="73"/>
      <c r="WVK44" s="73"/>
      <c r="WVL44" s="73"/>
      <c r="WVM44" s="73"/>
      <c r="WVN44" s="73"/>
      <c r="WVO44" s="73"/>
      <c r="WVP44" s="73"/>
      <c r="WVQ44" s="73"/>
      <c r="WVR44" s="73"/>
      <c r="WVS44" s="73"/>
      <c r="WVT44" s="73"/>
      <c r="WVU44" s="73"/>
      <c r="WVV44" s="73"/>
      <c r="WVW44" s="73"/>
      <c r="WVX44" s="73"/>
      <c r="WVY44" s="73"/>
      <c r="WVZ44" s="73"/>
      <c r="WWA44" s="73"/>
      <c r="WWB44" s="73"/>
      <c r="WWC44" s="73"/>
      <c r="WWD44" s="73"/>
      <c r="WWE44" s="73"/>
      <c r="WWF44" s="73"/>
      <c r="WWG44" s="73"/>
      <c r="WWH44" s="73"/>
      <c r="WWI44" s="73"/>
      <c r="WWJ44" s="73"/>
      <c r="WWK44" s="73"/>
      <c r="WWL44" s="73"/>
      <c r="WWM44" s="73"/>
      <c r="WWN44" s="73"/>
      <c r="WWO44" s="73"/>
      <c r="WWP44" s="73"/>
      <c r="WWQ44" s="73"/>
      <c r="WWR44" s="73"/>
      <c r="WWS44" s="73"/>
      <c r="WWT44" s="73"/>
      <c r="WWU44" s="73"/>
      <c r="WWV44" s="73"/>
      <c r="WWW44" s="73"/>
      <c r="WWX44" s="73"/>
      <c r="WWY44" s="73"/>
      <c r="WWZ44" s="73"/>
      <c r="WXA44" s="73"/>
      <c r="WXB44" s="73"/>
      <c r="WXC44" s="73"/>
      <c r="WXD44" s="73"/>
      <c r="WXE44" s="73"/>
      <c r="WXF44" s="73"/>
      <c r="WXG44" s="73"/>
      <c r="WXH44" s="73"/>
      <c r="WXI44" s="73"/>
      <c r="WXJ44" s="73"/>
      <c r="WXK44" s="73"/>
      <c r="WXL44" s="73"/>
      <c r="WXM44" s="73"/>
      <c r="WXN44" s="73"/>
      <c r="WXO44" s="73"/>
      <c r="WXP44" s="73"/>
      <c r="WXQ44" s="73"/>
      <c r="WXR44" s="73"/>
      <c r="WXS44" s="73"/>
      <c r="WXT44" s="73"/>
      <c r="WXU44" s="73"/>
      <c r="WXV44" s="73"/>
      <c r="WXW44" s="73"/>
      <c r="WXX44" s="73"/>
      <c r="WXY44" s="73"/>
      <c r="WXZ44" s="73"/>
      <c r="WYA44" s="73"/>
      <c r="WYB44" s="73"/>
      <c r="WYC44" s="73"/>
      <c r="WYD44" s="73"/>
      <c r="WYE44" s="73"/>
      <c r="WYF44" s="73"/>
      <c r="WYG44" s="73"/>
      <c r="WYH44" s="73"/>
      <c r="WYI44" s="73"/>
      <c r="WYJ44" s="73"/>
      <c r="WYK44" s="73"/>
      <c r="WYL44" s="73"/>
      <c r="WYM44" s="73"/>
      <c r="WYN44" s="73"/>
      <c r="WYO44" s="73"/>
      <c r="WYP44" s="73"/>
      <c r="WYQ44" s="73"/>
      <c r="WYR44" s="73"/>
      <c r="WYS44" s="73"/>
      <c r="WYT44" s="73"/>
      <c r="WYU44" s="73"/>
      <c r="WYV44" s="73"/>
      <c r="WYW44" s="73"/>
      <c r="WYX44" s="73"/>
      <c r="WYY44" s="73"/>
      <c r="WYZ44" s="73"/>
      <c r="WZA44" s="73"/>
      <c r="WZB44" s="73"/>
      <c r="WZC44" s="73"/>
      <c r="WZD44" s="73"/>
      <c r="WZE44" s="73"/>
      <c r="WZF44" s="73"/>
      <c r="WZG44" s="73"/>
      <c r="WZH44" s="73"/>
      <c r="WZI44" s="73"/>
      <c r="WZJ44" s="73"/>
      <c r="WZK44" s="73"/>
      <c r="WZL44" s="73"/>
      <c r="WZM44" s="73"/>
      <c r="WZN44" s="73"/>
      <c r="WZO44" s="73"/>
      <c r="WZP44" s="73"/>
      <c r="WZQ44" s="73"/>
      <c r="WZR44" s="73"/>
      <c r="WZS44" s="73"/>
      <c r="WZT44" s="73"/>
      <c r="WZU44" s="73"/>
      <c r="WZV44" s="73"/>
      <c r="WZW44" s="73"/>
      <c r="WZX44" s="73"/>
      <c r="WZY44" s="73"/>
      <c r="WZZ44" s="73"/>
      <c r="XAA44" s="73"/>
      <c r="XAB44" s="73"/>
      <c r="XAC44" s="73"/>
      <c r="XAD44" s="73"/>
      <c r="XAE44" s="73"/>
      <c r="XAF44" s="73"/>
      <c r="XAG44" s="73"/>
      <c r="XAH44" s="73"/>
      <c r="XAI44" s="73"/>
      <c r="XAJ44" s="73"/>
      <c r="XAK44" s="73"/>
      <c r="XAL44" s="73"/>
      <c r="XAM44" s="73"/>
      <c r="XAN44" s="73"/>
      <c r="XAO44" s="73"/>
      <c r="XAP44" s="73"/>
      <c r="XAQ44" s="73"/>
      <c r="XAR44" s="73"/>
      <c r="XAS44" s="73"/>
      <c r="XAT44" s="73"/>
      <c r="XAU44" s="73"/>
      <c r="XAV44" s="73"/>
      <c r="XAW44" s="73"/>
      <c r="XAX44" s="73"/>
      <c r="XAY44" s="73"/>
      <c r="XAZ44" s="73"/>
      <c r="XBA44" s="73"/>
      <c r="XBB44" s="73"/>
      <c r="XBC44" s="73"/>
      <c r="XBD44" s="73"/>
      <c r="XBE44" s="73"/>
      <c r="XBF44" s="73"/>
      <c r="XBG44" s="73"/>
      <c r="XBH44" s="73"/>
      <c r="XBI44" s="73"/>
      <c r="XBJ44" s="73"/>
      <c r="XBK44" s="73"/>
      <c r="XBL44" s="73"/>
      <c r="XBM44" s="73"/>
      <c r="XBN44" s="73"/>
      <c r="XBO44" s="73"/>
      <c r="XBP44" s="73"/>
      <c r="XBQ44" s="73"/>
      <c r="XBR44" s="73"/>
      <c r="XBS44" s="73"/>
      <c r="XBT44" s="73"/>
      <c r="XBU44" s="73"/>
      <c r="XBV44" s="73"/>
      <c r="XBW44" s="73"/>
      <c r="XBX44" s="73"/>
      <c r="XBY44" s="73"/>
      <c r="XBZ44" s="73"/>
      <c r="XCA44" s="73"/>
      <c r="XCB44" s="73"/>
      <c r="XCC44" s="73"/>
      <c r="XCD44" s="73"/>
      <c r="XCE44" s="73"/>
      <c r="XCF44" s="73"/>
      <c r="XCG44" s="73"/>
      <c r="XCH44" s="73"/>
      <c r="XCI44" s="73"/>
      <c r="XCJ44" s="73"/>
      <c r="XCK44" s="73"/>
      <c r="XCL44" s="73"/>
      <c r="XCM44" s="73"/>
      <c r="XCN44" s="73"/>
      <c r="XCO44" s="73"/>
      <c r="XCP44" s="73"/>
      <c r="XCQ44" s="73"/>
      <c r="XCR44" s="73"/>
      <c r="XCS44" s="73"/>
      <c r="XCT44" s="73"/>
      <c r="XCU44" s="73"/>
      <c r="XCV44" s="73"/>
      <c r="XCW44" s="73"/>
      <c r="XCX44" s="73"/>
      <c r="XCY44" s="73"/>
      <c r="XCZ44" s="73"/>
      <c r="XDA44" s="73"/>
      <c r="XDB44" s="73"/>
      <c r="XDC44" s="73"/>
      <c r="XDD44" s="73"/>
      <c r="XDE44" s="73"/>
      <c r="XDF44" s="73"/>
      <c r="XDG44" s="73"/>
      <c r="XDH44" s="73"/>
      <c r="XDI44" s="73"/>
      <c r="XDJ44" s="73"/>
      <c r="XDK44" s="73"/>
      <c r="XDL44" s="73"/>
      <c r="XDM44" s="73"/>
      <c r="XDN44" s="73"/>
      <c r="XDO44" s="73"/>
      <c r="XDP44" s="73"/>
      <c r="XDQ44" s="73"/>
      <c r="XDR44" s="73"/>
      <c r="XDS44" s="73"/>
      <c r="XDT44" s="73"/>
      <c r="XDU44" s="73"/>
      <c r="XDV44" s="73"/>
      <c r="XDW44" s="73"/>
      <c r="XDX44" s="73"/>
      <c r="XDY44" s="73"/>
      <c r="XDZ44" s="73"/>
      <c r="XEA44" s="73"/>
      <c r="XEB44" s="73"/>
      <c r="XEC44" s="73"/>
      <c r="XED44" s="73"/>
      <c r="XEE44" s="73"/>
      <c r="XEF44" s="73"/>
      <c r="XEG44" s="73"/>
      <c r="XEH44" s="73"/>
      <c r="XEI44" s="73"/>
      <c r="XEJ44" s="73"/>
      <c r="XEK44" s="73"/>
      <c r="XEL44" s="73"/>
      <c r="XEM44" s="73"/>
      <c r="XEN44" s="73"/>
      <c r="XEO44" s="73"/>
      <c r="XEP44" s="73"/>
      <c r="XEQ44" s="73"/>
      <c r="XER44" s="73"/>
      <c r="XES44" s="73"/>
      <c r="XET44" s="73"/>
      <c r="XEU44" s="73"/>
      <c r="XEV44" s="73"/>
      <c r="XEW44" s="73"/>
      <c r="XEX44" s="73"/>
      <c r="XEY44" s="73"/>
      <c r="XEZ44" s="73"/>
      <c r="XFA44" s="73"/>
      <c r="XFB44" s="73"/>
      <c r="XFC44" s="73"/>
      <c r="XFD44" s="73"/>
    </row>
    <row r="45" spans="1:16384" s="192" customFormat="1" ht="21.75" customHeight="1">
      <c r="A45" s="209" t="s">
        <v>46</v>
      </c>
      <c r="B45" s="202" t="s">
        <v>325</v>
      </c>
      <c r="C45" s="203">
        <v>50</v>
      </c>
      <c r="D45" s="86">
        <f>IFERROR(VLOOKUP(A45,'4.1'!A64:C346,3,0),)</f>
        <v>15000</v>
      </c>
      <c r="E45" s="87">
        <f t="shared" si="0"/>
        <v>750000</v>
      </c>
      <c r="F45" s="73"/>
      <c r="G45" s="73"/>
      <c r="H45" s="73"/>
      <c r="I45" s="73"/>
      <c r="J45" s="73"/>
      <c r="K45" s="73"/>
      <c r="L45" s="73"/>
      <c r="M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D45" s="73"/>
      <c r="AG45" s="73"/>
      <c r="AJ45" s="73"/>
      <c r="AM45" s="73"/>
      <c r="AP45" s="73"/>
      <c r="BB45" s="73"/>
      <c r="BE45" s="73"/>
      <c r="BH45" s="73"/>
      <c r="BK45" s="73"/>
      <c r="BT45" s="73"/>
      <c r="BZ45" s="73"/>
      <c r="CC45" s="73"/>
      <c r="CF45" s="73"/>
      <c r="CI45" s="73"/>
      <c r="CO45" s="73"/>
      <c r="CX45" s="73"/>
      <c r="CZ45" s="73"/>
      <c r="DA45" s="73"/>
      <c r="DC45" s="73"/>
      <c r="DF45" s="73"/>
      <c r="DI45" s="73"/>
      <c r="DL45" s="73"/>
      <c r="DT45" s="73"/>
      <c r="DV45" s="73"/>
      <c r="DY45" s="73"/>
      <c r="EB45" s="73"/>
      <c r="EK45" s="73"/>
      <c r="EN45" s="73"/>
      <c r="ES45" s="73"/>
      <c r="FO45" s="73"/>
      <c r="FP45" s="73"/>
      <c r="FQ45" s="73"/>
      <c r="FR45" s="73"/>
      <c r="FS45" s="73"/>
      <c r="FT45" s="73"/>
      <c r="GL45" s="73"/>
      <c r="GM45" s="73"/>
      <c r="GP45" s="73"/>
      <c r="GS45" s="73"/>
      <c r="GU45" s="73"/>
      <c r="GW45" s="73"/>
      <c r="GZ45" s="73"/>
      <c r="HC45" s="73"/>
      <c r="HF45" s="73"/>
      <c r="HI45" s="73"/>
      <c r="HL45" s="73"/>
      <c r="HO45" s="73"/>
      <c r="HR45" s="73"/>
      <c r="HU45" s="73"/>
      <c r="HW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Z45" s="73"/>
      <c r="KC45" s="73"/>
      <c r="KF45" s="73"/>
      <c r="KI45" s="73"/>
      <c r="KL45" s="73"/>
      <c r="KX45" s="73"/>
      <c r="LA45" s="73"/>
      <c r="LD45" s="73"/>
      <c r="LG45" s="73"/>
      <c r="LP45" s="73"/>
      <c r="LV45" s="73"/>
      <c r="LY45" s="73"/>
      <c r="MB45" s="73"/>
      <c r="ME45" s="73"/>
      <c r="MK45" s="73"/>
      <c r="MT45" s="73"/>
      <c r="MV45" s="73"/>
      <c r="MW45" s="73"/>
      <c r="MY45" s="73"/>
      <c r="NB45" s="73"/>
      <c r="NE45" s="73"/>
      <c r="NH45" s="73"/>
      <c r="NP45" s="73"/>
      <c r="NR45" s="73"/>
      <c r="NU45" s="73"/>
      <c r="NX45" s="73"/>
      <c r="OG45" s="73"/>
      <c r="OJ45" s="73"/>
      <c r="OO45" s="73"/>
      <c r="PK45" s="73"/>
      <c r="PL45" s="73"/>
      <c r="PM45" s="73"/>
      <c r="PN45" s="73"/>
      <c r="PO45" s="73"/>
      <c r="PP45" s="73"/>
      <c r="QH45" s="73"/>
      <c r="QI45" s="73"/>
      <c r="QL45" s="73"/>
      <c r="QO45" s="73"/>
      <c r="QQ45" s="73"/>
      <c r="QS45" s="73"/>
      <c r="QV45" s="73"/>
      <c r="QY45" s="73"/>
      <c r="RB45" s="73"/>
      <c r="RE45" s="73"/>
      <c r="RH45" s="73"/>
      <c r="RK45" s="73"/>
      <c r="RN45" s="73"/>
      <c r="RQ45" s="73"/>
      <c r="RS45" s="73"/>
      <c r="SF45" s="73"/>
      <c r="SG45" s="73"/>
      <c r="SH45" s="73"/>
      <c r="SI45" s="73"/>
      <c r="SJ45" s="73"/>
      <c r="SK45" s="73"/>
      <c r="SL45" s="73"/>
      <c r="SM45" s="73"/>
      <c r="SN45" s="73"/>
      <c r="SO45" s="73"/>
      <c r="SP45" s="73"/>
      <c r="SQ45" s="73"/>
      <c r="SR45" s="73"/>
      <c r="SS45" s="73"/>
      <c r="ST45" s="73"/>
      <c r="SU45" s="73"/>
      <c r="SV45" s="73"/>
      <c r="SW45" s="73"/>
      <c r="SX45" s="73"/>
      <c r="SY45" s="73"/>
      <c r="SZ45" s="73"/>
      <c r="TA45" s="73"/>
      <c r="TB45" s="73"/>
      <c r="TC45" s="73"/>
      <c r="TD45" s="73"/>
      <c r="TE45" s="73"/>
      <c r="TG45" s="73"/>
      <c r="TH45" s="73"/>
      <c r="TI45" s="73"/>
      <c r="TJ45" s="73"/>
      <c r="TK45" s="73"/>
      <c r="TL45" s="73"/>
      <c r="TM45" s="73"/>
      <c r="TN45" s="73"/>
      <c r="TO45" s="73"/>
      <c r="TP45" s="73"/>
      <c r="TQ45" s="73"/>
      <c r="TR45" s="73"/>
      <c r="TS45" s="73"/>
      <c r="TV45" s="73"/>
      <c r="TY45" s="73"/>
      <c r="UB45" s="73"/>
      <c r="UE45" s="73"/>
      <c r="UH45" s="73"/>
      <c r="UT45" s="73"/>
      <c r="UW45" s="73"/>
      <c r="UZ45" s="73"/>
      <c r="VC45" s="73"/>
      <c r="VL45" s="73"/>
      <c r="VR45" s="73"/>
      <c r="VU45" s="73"/>
      <c r="VX45" s="73"/>
      <c r="WA45" s="73"/>
      <c r="WG45" s="73"/>
      <c r="WP45" s="73"/>
      <c r="WR45" s="73"/>
      <c r="WS45" s="73"/>
      <c r="WU45" s="73"/>
      <c r="WX45" s="73"/>
      <c r="XA45" s="73"/>
      <c r="XD45" s="73"/>
      <c r="XL45" s="73"/>
      <c r="XN45" s="73"/>
      <c r="XQ45" s="73"/>
      <c r="XT45" s="73"/>
      <c r="YC45" s="73"/>
      <c r="YF45" s="73"/>
      <c r="YK45" s="73"/>
      <c r="ZG45" s="73"/>
      <c r="ZH45" s="73"/>
      <c r="ZI45" s="73"/>
      <c r="ZJ45" s="73"/>
      <c r="ZK45" s="73"/>
      <c r="ZL45" s="73"/>
      <c r="AAD45" s="73"/>
      <c r="AAE45" s="73"/>
      <c r="AAH45" s="73"/>
      <c r="AAK45" s="73"/>
      <c r="AAM45" s="73"/>
      <c r="AAO45" s="73"/>
      <c r="AAR45" s="73"/>
      <c r="AAU45" s="73"/>
      <c r="AAX45" s="73"/>
      <c r="ABA45" s="73"/>
      <c r="ABD45" s="73"/>
      <c r="ABG45" s="73"/>
      <c r="ABJ45" s="73"/>
      <c r="ABM45" s="73"/>
      <c r="ABO45" s="73"/>
      <c r="ACB45" s="73"/>
      <c r="ACC45" s="73"/>
      <c r="ACD45" s="73"/>
      <c r="ACE45" s="73"/>
      <c r="ACF45" s="73"/>
      <c r="ACG45" s="73"/>
      <c r="ACH45" s="73"/>
      <c r="ACI45" s="73"/>
      <c r="ACJ45" s="73"/>
      <c r="ACK45" s="73"/>
      <c r="ACL45" s="73"/>
      <c r="ACM45" s="73"/>
      <c r="ACN45" s="73"/>
      <c r="ACO45" s="73"/>
      <c r="ACP45" s="73"/>
      <c r="ACQ45" s="73"/>
      <c r="ACR45" s="73"/>
      <c r="ACS45" s="73"/>
      <c r="ACT45" s="73"/>
      <c r="ACU45" s="73"/>
      <c r="ACV45" s="73"/>
      <c r="ACW45" s="73"/>
      <c r="ACX45" s="73"/>
      <c r="ACY45" s="73"/>
      <c r="ACZ45" s="73"/>
      <c r="ADA45" s="73"/>
      <c r="ADC45" s="73"/>
      <c r="ADD45" s="73"/>
      <c r="ADE45" s="73"/>
      <c r="ADF45" s="73"/>
      <c r="ADG45" s="73"/>
      <c r="ADH45" s="73"/>
      <c r="ADI45" s="73"/>
      <c r="ADJ45" s="73"/>
      <c r="ADK45" s="73"/>
      <c r="ADL45" s="73"/>
      <c r="ADM45" s="73"/>
      <c r="ADN45" s="73"/>
      <c r="ADO45" s="73"/>
      <c r="ADR45" s="73"/>
      <c r="ADU45" s="73"/>
      <c r="ADX45" s="73"/>
      <c r="AEA45" s="73"/>
      <c r="AED45" s="73"/>
      <c r="AEP45" s="73"/>
      <c r="AES45" s="73"/>
      <c r="AEV45" s="73"/>
      <c r="AEY45" s="73"/>
      <c r="AFH45" s="73"/>
      <c r="AFN45" s="73"/>
      <c r="AFQ45" s="73"/>
      <c r="AFT45" s="73"/>
      <c r="AFW45" s="73"/>
      <c r="AGC45" s="73"/>
      <c r="AGL45" s="73"/>
      <c r="AGN45" s="73"/>
      <c r="AGO45" s="73"/>
      <c r="AGQ45" s="73"/>
      <c r="AGT45" s="73"/>
      <c r="AGW45" s="73"/>
      <c r="AGZ45" s="73"/>
      <c r="AHH45" s="73"/>
      <c r="AHJ45" s="73"/>
      <c r="AHM45" s="73"/>
      <c r="AHP45" s="73"/>
      <c r="AHY45" s="73"/>
      <c r="AIB45" s="73"/>
      <c r="AIG45" s="73"/>
      <c r="AJC45" s="73"/>
      <c r="AJD45" s="73"/>
      <c r="AJE45" s="73"/>
      <c r="AJF45" s="73"/>
      <c r="AJG45" s="73"/>
      <c r="AJH45" s="73"/>
      <c r="AJZ45" s="73"/>
      <c r="AKA45" s="73"/>
      <c r="AKD45" s="73"/>
      <c r="AKG45" s="73"/>
      <c r="AKI45" s="73"/>
      <c r="AKK45" s="73"/>
      <c r="AKN45" s="73"/>
      <c r="AKQ45" s="73"/>
      <c r="AKT45" s="73"/>
      <c r="AKW45" s="73"/>
      <c r="AKZ45" s="73"/>
      <c r="ALC45" s="73"/>
      <c r="ALF45" s="73"/>
      <c r="ALI45" s="73"/>
      <c r="ALK45" s="73"/>
      <c r="ALX45" s="73"/>
      <c r="ALY45" s="73"/>
      <c r="ALZ45" s="73"/>
      <c r="AMA45" s="73"/>
      <c r="AMB45" s="73"/>
      <c r="AMC45" s="73"/>
      <c r="AMD45" s="73"/>
      <c r="AME45" s="73"/>
      <c r="AMF45" s="73"/>
      <c r="AMG45" s="73"/>
      <c r="AMH45" s="73"/>
      <c r="AMI45" s="73"/>
      <c r="AMJ45" s="73"/>
      <c r="AMK45" s="73"/>
      <c r="AML45" s="73"/>
      <c r="AMM45" s="73"/>
      <c r="AMN45" s="73"/>
      <c r="AMO45" s="73"/>
      <c r="AMP45" s="73"/>
      <c r="AMQ45" s="73"/>
      <c r="AMR45" s="73"/>
      <c r="AMS45" s="73"/>
      <c r="AMT45" s="73"/>
      <c r="AMU45" s="73"/>
      <c r="AMV45" s="73"/>
      <c r="AMW45" s="73"/>
      <c r="AMY45" s="73"/>
      <c r="AMZ45" s="73"/>
      <c r="ANA45" s="73"/>
      <c r="ANB45" s="73"/>
      <c r="ANC45" s="73"/>
      <c r="AND45" s="73"/>
      <c r="ANE45" s="73"/>
      <c r="ANF45" s="73"/>
      <c r="ANG45" s="73"/>
      <c r="ANH45" s="73"/>
      <c r="ANI45" s="73"/>
      <c r="ANJ45" s="73"/>
      <c r="ANK45" s="73"/>
      <c r="ANN45" s="73"/>
      <c r="ANQ45" s="73"/>
      <c r="ANT45" s="73"/>
      <c r="ANW45" s="73"/>
      <c r="ANZ45" s="73"/>
      <c r="AOL45" s="73"/>
      <c r="AOO45" s="73"/>
      <c r="AOR45" s="73"/>
      <c r="AOU45" s="73"/>
      <c r="APD45" s="73"/>
      <c r="APJ45" s="73"/>
      <c r="APM45" s="73"/>
      <c r="APP45" s="73"/>
      <c r="APS45" s="73"/>
      <c r="APY45" s="73"/>
      <c r="AQH45" s="73"/>
      <c r="AQJ45" s="73"/>
      <c r="AQK45" s="73"/>
      <c r="AQM45" s="73"/>
      <c r="AQP45" s="73"/>
      <c r="AQS45" s="73"/>
      <c r="AQV45" s="73"/>
      <c r="ARD45" s="73"/>
      <c r="ARF45" s="73"/>
      <c r="ARI45" s="73"/>
      <c r="ARL45" s="73"/>
      <c r="ARU45" s="73"/>
      <c r="ARX45" s="73"/>
      <c r="ASC45" s="73"/>
      <c r="ASY45" s="73"/>
      <c r="ASZ45" s="73"/>
      <c r="ATA45" s="73"/>
      <c r="ATB45" s="73"/>
      <c r="ATC45" s="73"/>
      <c r="ATD45" s="73"/>
      <c r="ATV45" s="73"/>
      <c r="ATW45" s="73"/>
      <c r="ATZ45" s="73"/>
      <c r="AUC45" s="73"/>
      <c r="AUE45" s="73"/>
      <c r="AUG45" s="73"/>
      <c r="AUJ45" s="73"/>
      <c r="AUM45" s="73"/>
      <c r="AUP45" s="73"/>
      <c r="AUS45" s="73"/>
      <c r="AUV45" s="73"/>
      <c r="AUY45" s="73"/>
      <c r="AVB45" s="73"/>
      <c r="AVE45" s="73"/>
      <c r="AVG45" s="73"/>
      <c r="AVT45" s="73"/>
      <c r="AVU45" s="73"/>
      <c r="AVV45" s="73"/>
      <c r="AVW45" s="73"/>
      <c r="AVX45" s="73"/>
      <c r="AVY45" s="73"/>
      <c r="AVZ45" s="73"/>
      <c r="AWA45" s="73"/>
      <c r="AWB45" s="73"/>
      <c r="AWC45" s="73"/>
      <c r="AWD45" s="73"/>
      <c r="AWE45" s="73"/>
      <c r="AWF45" s="73"/>
      <c r="AWG45" s="73"/>
      <c r="AWH45" s="73"/>
      <c r="AWI45" s="73"/>
      <c r="AWJ45" s="73"/>
      <c r="AWK45" s="73"/>
      <c r="AWL45" s="73"/>
      <c r="AWM45" s="73"/>
      <c r="AWN45" s="73"/>
      <c r="AWO45" s="73"/>
      <c r="AWP45" s="73"/>
      <c r="AWQ45" s="73"/>
      <c r="AWR45" s="73"/>
      <c r="AWS45" s="73"/>
      <c r="AWU45" s="73"/>
      <c r="AWV45" s="73"/>
      <c r="AWW45" s="73"/>
      <c r="AWX45" s="73"/>
      <c r="AWY45" s="73"/>
      <c r="AWZ45" s="73"/>
      <c r="AXA45" s="73"/>
      <c r="AXB45" s="73"/>
      <c r="AXC45" s="73"/>
      <c r="AXD45" s="73"/>
      <c r="AXE45" s="73"/>
      <c r="AXF45" s="73"/>
      <c r="AXG45" s="73"/>
      <c r="AXJ45" s="73"/>
      <c r="AXM45" s="73"/>
      <c r="AXP45" s="73"/>
      <c r="AXS45" s="73"/>
      <c r="AXV45" s="73"/>
      <c r="AYH45" s="73"/>
      <c r="AYK45" s="73"/>
      <c r="AYN45" s="73"/>
      <c r="AYQ45" s="73"/>
      <c r="AYZ45" s="73"/>
      <c r="AZF45" s="73"/>
      <c r="AZI45" s="73"/>
      <c r="AZL45" s="73"/>
      <c r="AZO45" s="73"/>
      <c r="AZU45" s="73"/>
      <c r="BAD45" s="73"/>
      <c r="BAF45" s="73"/>
      <c r="BAG45" s="73"/>
      <c r="BAI45" s="73"/>
      <c r="BAL45" s="73"/>
      <c r="BAO45" s="73"/>
      <c r="BAR45" s="73"/>
      <c r="BAZ45" s="73"/>
      <c r="BBB45" s="73"/>
      <c r="BBE45" s="73"/>
      <c r="BBH45" s="73"/>
      <c r="BBQ45" s="73"/>
      <c r="BBT45" s="73"/>
      <c r="BBY45" s="73"/>
      <c r="BCU45" s="73"/>
      <c r="BCV45" s="73"/>
      <c r="BCW45" s="73"/>
      <c r="BCX45" s="73"/>
      <c r="BCY45" s="73"/>
      <c r="BCZ45" s="73"/>
      <c r="BDR45" s="73"/>
      <c r="BDS45" s="73"/>
      <c r="BDV45" s="73"/>
      <c r="BDY45" s="73"/>
      <c r="BEA45" s="73"/>
      <c r="BEC45" s="73"/>
      <c r="BEF45" s="73"/>
      <c r="BEI45" s="73"/>
      <c r="BEL45" s="73"/>
      <c r="BEO45" s="73"/>
      <c r="BER45" s="73"/>
      <c r="BEU45" s="73"/>
      <c r="BEX45" s="73"/>
      <c r="BFA45" s="73"/>
      <c r="BFC45" s="73"/>
      <c r="BFP45" s="73"/>
      <c r="BFQ45" s="73"/>
      <c r="BFR45" s="73"/>
      <c r="BFS45" s="73"/>
      <c r="BFT45" s="73"/>
      <c r="BFU45" s="73"/>
      <c r="BFV45" s="73"/>
      <c r="BFW45" s="73"/>
      <c r="BFX45" s="73"/>
      <c r="BFY45" s="73"/>
      <c r="BFZ45" s="73"/>
      <c r="BGA45" s="73"/>
      <c r="BGB45" s="73"/>
      <c r="BGC45" s="73"/>
      <c r="BGD45" s="73"/>
      <c r="BGE45" s="73"/>
      <c r="BGF45" s="73"/>
      <c r="BGG45" s="73"/>
      <c r="BGH45" s="73"/>
      <c r="BGI45" s="73"/>
      <c r="BGJ45" s="73"/>
      <c r="BGK45" s="73"/>
      <c r="BGL45" s="73"/>
      <c r="BGM45" s="73"/>
      <c r="BGN45" s="73"/>
      <c r="BGO45" s="73"/>
      <c r="BGQ45" s="73"/>
      <c r="BGR45" s="73"/>
      <c r="BGS45" s="73"/>
      <c r="BGT45" s="73"/>
      <c r="BGU45" s="73"/>
      <c r="BGV45" s="73"/>
      <c r="BGW45" s="73"/>
      <c r="BGX45" s="73"/>
      <c r="BGY45" s="73"/>
      <c r="BGZ45" s="73"/>
      <c r="BHA45" s="73"/>
      <c r="BHB45" s="73"/>
      <c r="BHC45" s="73"/>
      <c r="BHF45" s="73"/>
      <c r="BHI45" s="73"/>
      <c r="BHL45" s="73"/>
      <c r="BHO45" s="73"/>
      <c r="BHR45" s="73"/>
      <c r="BID45" s="73"/>
      <c r="BIG45" s="73"/>
      <c r="BIJ45" s="73"/>
      <c r="BIM45" s="73"/>
      <c r="BIV45" s="73"/>
      <c r="BJB45" s="73"/>
      <c r="BJE45" s="73"/>
      <c r="BJH45" s="73"/>
      <c r="BJK45" s="73"/>
      <c r="BJQ45" s="73"/>
      <c r="BJZ45" s="73"/>
      <c r="BKB45" s="73"/>
      <c r="BKC45" s="73"/>
      <c r="BKE45" s="73"/>
      <c r="BKH45" s="73"/>
      <c r="BKK45" s="73"/>
      <c r="BKN45" s="73"/>
      <c r="BKV45" s="73"/>
      <c r="BKX45" s="73"/>
      <c r="BLA45" s="73"/>
      <c r="BLD45" s="73"/>
      <c r="BLM45" s="73"/>
      <c r="BLP45" s="73"/>
      <c r="BLU45" s="73"/>
      <c r="BMQ45" s="73"/>
      <c r="BMR45" s="73"/>
      <c r="BMS45" s="73"/>
      <c r="BMT45" s="73"/>
      <c r="BMU45" s="73"/>
      <c r="BMV45" s="73"/>
      <c r="BNN45" s="73"/>
      <c r="BNO45" s="73"/>
      <c r="BNR45" s="73"/>
      <c r="BNU45" s="73"/>
      <c r="BNW45" s="73"/>
      <c r="BNY45" s="73"/>
      <c r="BOB45" s="73"/>
      <c r="BOE45" s="73"/>
      <c r="BOH45" s="73"/>
      <c r="BOK45" s="73"/>
      <c r="BON45" s="73"/>
      <c r="BOQ45" s="73"/>
      <c r="BOT45" s="73"/>
      <c r="BOW45" s="73"/>
      <c r="BOY45" s="73"/>
      <c r="BPL45" s="73"/>
      <c r="BPM45" s="73"/>
      <c r="BPN45" s="73"/>
      <c r="BPO45" s="73"/>
      <c r="BPP45" s="73"/>
      <c r="BPQ45" s="73"/>
      <c r="BPR45" s="73"/>
      <c r="BPS45" s="73"/>
      <c r="BPT45" s="73"/>
      <c r="BPU45" s="73"/>
      <c r="BPV45" s="73"/>
      <c r="BPW45" s="73"/>
      <c r="BPX45" s="73"/>
      <c r="BPY45" s="73"/>
      <c r="BPZ45" s="73"/>
      <c r="BQA45" s="73"/>
      <c r="BQB45" s="73"/>
      <c r="BQC45" s="73"/>
      <c r="BQD45" s="73"/>
      <c r="BQE45" s="73"/>
      <c r="BQF45" s="73"/>
      <c r="BQG45" s="73"/>
      <c r="BQH45" s="73"/>
      <c r="BQI45" s="73"/>
      <c r="BQJ45" s="73"/>
      <c r="BQK45" s="73"/>
      <c r="BQM45" s="73"/>
      <c r="BQN45" s="73"/>
      <c r="BQO45" s="73"/>
      <c r="BQP45" s="73"/>
      <c r="BQQ45" s="73"/>
      <c r="BQR45" s="73"/>
      <c r="BQS45" s="73"/>
      <c r="BQT45" s="73"/>
      <c r="BQU45" s="73"/>
      <c r="BQV45" s="73"/>
      <c r="BQW45" s="73"/>
      <c r="BQX45" s="73"/>
      <c r="BQY45" s="73"/>
      <c r="BRB45" s="73"/>
      <c r="BRE45" s="73"/>
      <c r="BRH45" s="73"/>
      <c r="BRK45" s="73"/>
      <c r="BRN45" s="73"/>
      <c r="BRZ45" s="73"/>
      <c r="BSC45" s="73"/>
      <c r="BSF45" s="73"/>
      <c r="BSI45" s="73"/>
      <c r="BSR45" s="73"/>
      <c r="BSX45" s="73"/>
      <c r="BTA45" s="73"/>
      <c r="BTD45" s="73"/>
      <c r="BTG45" s="73"/>
      <c r="BTM45" s="73"/>
      <c r="BTV45" s="73"/>
      <c r="BTX45" s="73"/>
      <c r="BTY45" s="73"/>
      <c r="BUA45" s="73"/>
      <c r="BUD45" s="73"/>
      <c r="BUG45" s="73"/>
      <c r="BUJ45" s="73"/>
      <c r="BUR45" s="73"/>
      <c r="BUT45" s="73"/>
      <c r="BUW45" s="73"/>
      <c r="BUZ45" s="73"/>
      <c r="BVI45" s="73"/>
      <c r="BVL45" s="73"/>
      <c r="BVQ45" s="73"/>
      <c r="BWM45" s="73"/>
      <c r="BWN45" s="73"/>
      <c r="BWO45" s="73"/>
      <c r="BWP45" s="73"/>
      <c r="BWQ45" s="73"/>
      <c r="BWR45" s="73"/>
      <c r="BXJ45" s="73"/>
      <c r="BXK45" s="73"/>
      <c r="BXN45" s="73"/>
      <c r="BXQ45" s="73"/>
      <c r="BXS45" s="73"/>
      <c r="BXU45" s="73"/>
      <c r="BXX45" s="73"/>
      <c r="BYA45" s="73"/>
      <c r="BYD45" s="73"/>
      <c r="BYG45" s="73"/>
      <c r="BYJ45" s="73"/>
      <c r="BYM45" s="73"/>
      <c r="BYP45" s="73"/>
      <c r="BYS45" s="73"/>
      <c r="BYU45" s="73"/>
      <c r="BZH45" s="73"/>
      <c r="BZI45" s="73"/>
      <c r="BZJ45" s="73"/>
      <c r="BZK45" s="73"/>
      <c r="BZL45" s="73"/>
      <c r="BZM45" s="73"/>
      <c r="BZN45" s="73"/>
      <c r="BZO45" s="73"/>
      <c r="BZP45" s="73"/>
      <c r="BZQ45" s="73"/>
      <c r="BZR45" s="73"/>
      <c r="BZS45" s="73"/>
      <c r="BZT45" s="73"/>
      <c r="BZU45" s="73"/>
      <c r="BZV45" s="73"/>
      <c r="BZW45" s="73"/>
      <c r="BZX45" s="73"/>
      <c r="BZY45" s="73"/>
      <c r="BZZ45" s="73"/>
      <c r="CAA45" s="73"/>
      <c r="CAB45" s="73"/>
      <c r="CAC45" s="73"/>
      <c r="CAD45" s="73"/>
      <c r="CAE45" s="73"/>
      <c r="CAF45" s="73"/>
      <c r="CAG45" s="73"/>
      <c r="CAI45" s="73"/>
      <c r="CAJ45" s="73"/>
      <c r="CAK45" s="73"/>
      <c r="CAL45" s="73"/>
      <c r="CAM45" s="73"/>
      <c r="CAN45" s="73"/>
      <c r="CAO45" s="73"/>
      <c r="CAP45" s="73"/>
      <c r="CAQ45" s="73"/>
      <c r="CAR45" s="73"/>
      <c r="CAS45" s="73"/>
      <c r="CAT45" s="73"/>
      <c r="CAU45" s="73"/>
      <c r="CAX45" s="73"/>
      <c r="CBA45" s="73"/>
      <c r="CBD45" s="73"/>
      <c r="CBG45" s="73"/>
      <c r="CBJ45" s="73"/>
      <c r="CBV45" s="73"/>
      <c r="CBY45" s="73"/>
      <c r="CCB45" s="73"/>
      <c r="CCE45" s="73"/>
      <c r="CCN45" s="73"/>
      <c r="CCT45" s="73"/>
      <c r="CCW45" s="73"/>
      <c r="CCZ45" s="73"/>
      <c r="CDC45" s="73"/>
      <c r="CDI45" s="73"/>
      <c r="CDR45" s="73"/>
      <c r="CDT45" s="73"/>
      <c r="CDU45" s="73"/>
      <c r="CDW45" s="73"/>
      <c r="CDZ45" s="73"/>
      <c r="CEC45" s="73"/>
      <c r="CEF45" s="73"/>
      <c r="CEN45" s="73"/>
      <c r="CEP45" s="73"/>
      <c r="CES45" s="73"/>
      <c r="CEV45" s="73"/>
      <c r="CFE45" s="73"/>
      <c r="CFH45" s="73"/>
      <c r="CFM45" s="73"/>
      <c r="CGI45" s="73"/>
      <c r="CGJ45" s="73"/>
      <c r="CGK45" s="73"/>
      <c r="CGL45" s="73"/>
      <c r="CGM45" s="73"/>
      <c r="CGN45" s="73"/>
      <c r="CHF45" s="73"/>
      <c r="CHG45" s="73"/>
      <c r="CHJ45" s="73"/>
      <c r="CHM45" s="73"/>
      <c r="CHO45" s="73"/>
      <c r="CHQ45" s="73"/>
      <c r="CHT45" s="73"/>
      <c r="CHW45" s="73"/>
      <c r="CHZ45" s="73"/>
      <c r="CIC45" s="73"/>
      <c r="CIF45" s="73"/>
      <c r="CII45" s="73"/>
      <c r="CIL45" s="73"/>
      <c r="CIO45" s="73"/>
      <c r="CIQ45" s="73"/>
      <c r="CJD45" s="73"/>
      <c r="CJE45" s="73"/>
      <c r="CJF45" s="73"/>
      <c r="CJG45" s="73"/>
      <c r="CJH45" s="73"/>
      <c r="CJI45" s="73"/>
      <c r="CJJ45" s="73"/>
      <c r="CJK45" s="73"/>
      <c r="CJL45" s="73"/>
      <c r="CJM45" s="73"/>
      <c r="CJN45" s="73"/>
      <c r="CJO45" s="73"/>
      <c r="CJP45" s="73"/>
      <c r="CJQ45" s="73"/>
      <c r="CJR45" s="73"/>
      <c r="CJS45" s="73"/>
      <c r="CJT45" s="73"/>
      <c r="CJU45" s="73"/>
      <c r="CJV45" s="73"/>
      <c r="CJW45" s="73"/>
      <c r="CJX45" s="73"/>
      <c r="CJY45" s="73"/>
      <c r="CJZ45" s="73"/>
      <c r="CKA45" s="73"/>
      <c r="CKB45" s="73"/>
      <c r="CKC45" s="73"/>
      <c r="CKE45" s="73"/>
      <c r="CKF45" s="73"/>
      <c r="CKG45" s="73"/>
      <c r="CKH45" s="73"/>
      <c r="CKI45" s="73"/>
      <c r="CKJ45" s="73"/>
      <c r="CKK45" s="73"/>
      <c r="CKL45" s="73"/>
      <c r="CKM45" s="73"/>
      <c r="CKN45" s="73"/>
      <c r="CKO45" s="73"/>
      <c r="CKP45" s="73"/>
      <c r="CKQ45" s="73"/>
      <c r="CKT45" s="73"/>
      <c r="CKW45" s="73"/>
      <c r="CKZ45" s="73"/>
      <c r="CLC45" s="73"/>
      <c r="CLF45" s="73"/>
      <c r="CLR45" s="73"/>
      <c r="CLU45" s="73"/>
      <c r="CLX45" s="73"/>
      <c r="CMA45" s="73"/>
      <c r="CMJ45" s="73"/>
      <c r="CMP45" s="73"/>
      <c r="CMS45" s="73"/>
      <c r="CMV45" s="73"/>
      <c r="CMY45" s="73"/>
      <c r="CNE45" s="73"/>
      <c r="CNN45" s="73"/>
      <c r="CNP45" s="73"/>
      <c r="CNQ45" s="73"/>
      <c r="CNS45" s="73"/>
      <c r="CNV45" s="73"/>
      <c r="CNY45" s="73"/>
      <c r="COB45" s="73"/>
      <c r="COJ45" s="73"/>
      <c r="COL45" s="73"/>
      <c r="COO45" s="73"/>
      <c r="COR45" s="73"/>
      <c r="CPA45" s="73"/>
      <c r="CPD45" s="73"/>
      <c r="CPI45" s="73"/>
      <c r="CQE45" s="73"/>
      <c r="CQF45" s="73"/>
      <c r="CQG45" s="73"/>
      <c r="CQH45" s="73"/>
      <c r="CQI45" s="73"/>
      <c r="CQJ45" s="73"/>
      <c r="CRB45" s="73"/>
      <c r="CRC45" s="73"/>
      <c r="CRF45" s="73"/>
      <c r="CRI45" s="73"/>
      <c r="CRK45" s="73"/>
      <c r="CRM45" s="73"/>
      <c r="CRP45" s="73"/>
      <c r="CRS45" s="73"/>
      <c r="CRV45" s="73"/>
      <c r="CRY45" s="73"/>
      <c r="CSB45" s="73"/>
      <c r="CSE45" s="73"/>
      <c r="CSH45" s="73"/>
      <c r="CSK45" s="73"/>
      <c r="CSM45" s="73"/>
      <c r="CSZ45" s="73"/>
      <c r="CTA45" s="73"/>
      <c r="CTB45" s="73"/>
      <c r="CTC45" s="73"/>
      <c r="CTD45" s="73"/>
      <c r="CTE45" s="73"/>
      <c r="CTF45" s="73"/>
      <c r="CTG45" s="73"/>
      <c r="CTH45" s="73"/>
      <c r="CTI45" s="73"/>
      <c r="CTJ45" s="73"/>
      <c r="CTK45" s="73"/>
      <c r="CTL45" s="73"/>
      <c r="CTM45" s="73"/>
      <c r="CTN45" s="73"/>
      <c r="CTO45" s="73"/>
      <c r="CTP45" s="73"/>
      <c r="CTQ45" s="73"/>
      <c r="CTR45" s="73"/>
      <c r="CTS45" s="73"/>
      <c r="CTT45" s="73"/>
      <c r="CTU45" s="73"/>
      <c r="CTV45" s="73"/>
      <c r="CTW45" s="73"/>
      <c r="CTX45" s="73"/>
      <c r="CTY45" s="73"/>
      <c r="CUA45" s="73"/>
      <c r="CUB45" s="73"/>
      <c r="CUC45" s="73"/>
      <c r="CUD45" s="73"/>
      <c r="CUE45" s="73"/>
      <c r="CUF45" s="73"/>
      <c r="CUG45" s="73"/>
      <c r="CUH45" s="73"/>
      <c r="CUI45" s="73"/>
      <c r="CUJ45" s="73"/>
      <c r="CUK45" s="73"/>
      <c r="CUL45" s="73"/>
      <c r="CUM45" s="73"/>
      <c r="CUP45" s="73"/>
      <c r="CUS45" s="73"/>
      <c r="CUV45" s="73"/>
      <c r="CUY45" s="73"/>
      <c r="CVB45" s="73"/>
      <c r="CVN45" s="73"/>
      <c r="CVQ45" s="73"/>
      <c r="CVT45" s="73"/>
      <c r="CVW45" s="73"/>
      <c r="CWF45" s="73"/>
      <c r="CWL45" s="73"/>
      <c r="CWO45" s="73"/>
      <c r="CWR45" s="73"/>
      <c r="CWU45" s="73"/>
      <c r="CXA45" s="73"/>
      <c r="CXJ45" s="73"/>
      <c r="CXL45" s="73"/>
      <c r="CXM45" s="73"/>
      <c r="CXO45" s="73"/>
      <c r="CXR45" s="73"/>
      <c r="CXU45" s="73"/>
      <c r="CXX45" s="73"/>
      <c r="CYF45" s="73"/>
      <c r="CYH45" s="73"/>
      <c r="CYK45" s="73"/>
      <c r="CYN45" s="73"/>
      <c r="CYW45" s="73"/>
      <c r="CYZ45" s="73"/>
      <c r="CZE45" s="73"/>
      <c r="DAA45" s="73"/>
      <c r="DAB45" s="73"/>
      <c r="DAC45" s="73"/>
      <c r="DAD45" s="73"/>
      <c r="DAE45" s="73"/>
      <c r="DAF45" s="73"/>
      <c r="DAX45" s="73"/>
      <c r="DAY45" s="73"/>
      <c r="DBB45" s="73"/>
      <c r="DBE45" s="73"/>
      <c r="DBG45" s="73"/>
      <c r="DBI45" s="73"/>
      <c r="DBL45" s="73"/>
      <c r="DBO45" s="73"/>
      <c r="DBR45" s="73"/>
      <c r="DBU45" s="73"/>
      <c r="DBX45" s="73"/>
      <c r="DCA45" s="73"/>
      <c r="DCD45" s="73"/>
      <c r="DCG45" s="73"/>
      <c r="DCI45" s="73"/>
      <c r="DCV45" s="73"/>
      <c r="DCW45" s="73"/>
      <c r="DCX45" s="73"/>
      <c r="DCY45" s="73"/>
      <c r="DCZ45" s="73"/>
      <c r="DDA45" s="73"/>
      <c r="DDB45" s="73"/>
      <c r="DDC45" s="73"/>
      <c r="DDD45" s="73"/>
      <c r="DDE45" s="73"/>
      <c r="DDF45" s="73"/>
      <c r="DDG45" s="73"/>
      <c r="DDH45" s="73"/>
      <c r="DDI45" s="73"/>
      <c r="DDJ45" s="73"/>
      <c r="DDK45" s="73"/>
      <c r="DDL45" s="73"/>
      <c r="DDM45" s="73"/>
      <c r="DDN45" s="73"/>
      <c r="DDO45" s="73"/>
      <c r="DDP45" s="73"/>
      <c r="DDQ45" s="73"/>
      <c r="DDR45" s="73"/>
      <c r="DDS45" s="73"/>
      <c r="DDT45" s="73"/>
      <c r="DDU45" s="73"/>
      <c r="DDW45" s="73"/>
      <c r="DDX45" s="73"/>
      <c r="DDY45" s="73"/>
      <c r="DDZ45" s="73"/>
      <c r="DEA45" s="73"/>
      <c r="DEB45" s="73"/>
      <c r="DEC45" s="73"/>
      <c r="DED45" s="73"/>
      <c r="DEE45" s="73"/>
      <c r="DEF45" s="73"/>
      <c r="DEG45" s="73"/>
      <c r="DEH45" s="73"/>
      <c r="DEI45" s="73"/>
      <c r="DEL45" s="73"/>
      <c r="DEO45" s="73"/>
      <c r="DER45" s="73"/>
      <c r="DEU45" s="73"/>
      <c r="DEX45" s="73"/>
      <c r="DFJ45" s="73"/>
      <c r="DFM45" s="73"/>
      <c r="DFP45" s="73"/>
      <c r="DFS45" s="73"/>
      <c r="DGB45" s="73"/>
      <c r="DGH45" s="73"/>
      <c r="DGK45" s="73"/>
      <c r="DGN45" s="73"/>
      <c r="DGQ45" s="73"/>
      <c r="DGW45" s="73"/>
      <c r="DHF45" s="73"/>
      <c r="DHH45" s="73"/>
      <c r="DHI45" s="73"/>
      <c r="DHK45" s="73"/>
      <c r="DHN45" s="73"/>
      <c r="DHQ45" s="73"/>
      <c r="DHT45" s="73"/>
      <c r="DIB45" s="73"/>
      <c r="DID45" s="73"/>
      <c r="DIG45" s="73"/>
      <c r="DIJ45" s="73"/>
      <c r="DIS45" s="73"/>
      <c r="DIV45" s="73"/>
      <c r="DJA45" s="73"/>
      <c r="DJW45" s="73"/>
      <c r="DJX45" s="73"/>
      <c r="DJY45" s="73"/>
      <c r="DJZ45" s="73"/>
      <c r="DKA45" s="73"/>
      <c r="DKB45" s="73"/>
      <c r="DKT45" s="73"/>
      <c r="DKU45" s="73"/>
      <c r="DKX45" s="73"/>
      <c r="DLA45" s="73"/>
      <c r="DLC45" s="73"/>
      <c r="DLE45" s="73"/>
      <c r="DLH45" s="73"/>
      <c r="DLK45" s="73"/>
      <c r="DLN45" s="73"/>
      <c r="DLQ45" s="73"/>
      <c r="DLT45" s="73"/>
      <c r="DLW45" s="73"/>
      <c r="DLZ45" s="73"/>
      <c r="DMC45" s="73"/>
      <c r="DME45" s="73"/>
      <c r="DMR45" s="73"/>
      <c r="DMS45" s="73"/>
      <c r="DMT45" s="73"/>
      <c r="DMU45" s="73"/>
      <c r="DMV45" s="73"/>
      <c r="DMW45" s="73"/>
      <c r="DMX45" s="73"/>
      <c r="DMY45" s="73"/>
      <c r="DMZ45" s="73"/>
      <c r="DNA45" s="73"/>
      <c r="DNB45" s="73"/>
      <c r="DNC45" s="73"/>
      <c r="DND45" s="73"/>
      <c r="DNE45" s="73"/>
      <c r="DNF45" s="73"/>
      <c r="DNG45" s="73"/>
      <c r="DNH45" s="73"/>
      <c r="DNI45" s="73"/>
      <c r="DNJ45" s="73"/>
      <c r="DNK45" s="73"/>
      <c r="DNL45" s="73"/>
      <c r="DNM45" s="73"/>
      <c r="DNN45" s="73"/>
      <c r="DNO45" s="73"/>
      <c r="DNP45" s="73"/>
      <c r="DNQ45" s="73"/>
      <c r="DNS45" s="73"/>
      <c r="DNT45" s="73"/>
      <c r="DNU45" s="73"/>
      <c r="DNV45" s="73"/>
      <c r="DNW45" s="73"/>
      <c r="DNX45" s="73"/>
      <c r="DNY45" s="73"/>
      <c r="DNZ45" s="73"/>
      <c r="DOA45" s="73"/>
      <c r="DOB45" s="73"/>
      <c r="DOC45" s="73"/>
      <c r="DOD45" s="73"/>
      <c r="DOE45" s="73"/>
      <c r="DOH45" s="73"/>
      <c r="DOK45" s="73"/>
      <c r="DON45" s="73"/>
      <c r="DOQ45" s="73"/>
      <c r="DOT45" s="73"/>
      <c r="DPF45" s="73"/>
      <c r="DPI45" s="73"/>
      <c r="DPL45" s="73"/>
      <c r="DPO45" s="73"/>
      <c r="DPX45" s="73"/>
      <c r="DQD45" s="73"/>
      <c r="DQG45" s="73"/>
      <c r="DQJ45" s="73"/>
      <c r="DQM45" s="73"/>
      <c r="DQS45" s="73"/>
      <c r="DRB45" s="73"/>
      <c r="DRD45" s="73"/>
      <c r="DRE45" s="73"/>
      <c r="DRG45" s="73"/>
      <c r="DRJ45" s="73"/>
      <c r="DRM45" s="73"/>
      <c r="DRP45" s="73"/>
      <c r="DRX45" s="73"/>
      <c r="DRZ45" s="73"/>
      <c r="DSC45" s="73"/>
      <c r="DSF45" s="73"/>
      <c r="DSO45" s="73"/>
      <c r="DSR45" s="73"/>
      <c r="DSW45" s="73"/>
      <c r="DTS45" s="73"/>
      <c r="DTT45" s="73"/>
      <c r="DTU45" s="73"/>
      <c r="DTV45" s="73"/>
      <c r="DTW45" s="73"/>
      <c r="DTX45" s="73"/>
      <c r="DUP45" s="73"/>
      <c r="DUQ45" s="73"/>
      <c r="DUT45" s="73"/>
      <c r="DUW45" s="73"/>
      <c r="DUY45" s="73"/>
      <c r="DVA45" s="73"/>
      <c r="DVD45" s="73"/>
      <c r="DVG45" s="73"/>
      <c r="DVJ45" s="73"/>
      <c r="DVM45" s="73"/>
      <c r="DVP45" s="73"/>
      <c r="DVS45" s="73"/>
      <c r="DVV45" s="73"/>
      <c r="DVY45" s="73"/>
      <c r="DWA45" s="73"/>
      <c r="DWN45" s="73"/>
      <c r="DWO45" s="73"/>
      <c r="DWP45" s="73"/>
      <c r="DWQ45" s="73"/>
      <c r="DWR45" s="73"/>
      <c r="DWS45" s="73"/>
      <c r="DWT45" s="73"/>
      <c r="DWU45" s="73"/>
      <c r="DWV45" s="73"/>
      <c r="DWW45" s="73"/>
      <c r="DWX45" s="73"/>
      <c r="DWY45" s="73"/>
      <c r="DWZ45" s="73"/>
      <c r="DXA45" s="73"/>
      <c r="DXB45" s="73"/>
      <c r="DXC45" s="73"/>
      <c r="DXD45" s="73"/>
      <c r="DXE45" s="73"/>
      <c r="DXF45" s="73"/>
      <c r="DXG45" s="73"/>
      <c r="DXH45" s="73"/>
      <c r="DXI45" s="73"/>
      <c r="DXJ45" s="73"/>
      <c r="DXK45" s="73"/>
      <c r="DXL45" s="73"/>
      <c r="DXM45" s="73"/>
      <c r="DXO45" s="73"/>
      <c r="DXP45" s="73"/>
      <c r="DXQ45" s="73"/>
      <c r="DXR45" s="73"/>
      <c r="DXS45" s="73"/>
      <c r="DXT45" s="73"/>
      <c r="DXU45" s="73"/>
      <c r="DXV45" s="73"/>
      <c r="DXW45" s="73"/>
      <c r="DXX45" s="73"/>
      <c r="DXY45" s="73"/>
      <c r="DXZ45" s="73"/>
      <c r="DYA45" s="73"/>
      <c r="DYD45" s="73"/>
      <c r="DYG45" s="73"/>
      <c r="DYJ45" s="73"/>
      <c r="DYM45" s="73"/>
      <c r="DYP45" s="73"/>
      <c r="DZB45" s="73"/>
      <c r="DZE45" s="73"/>
      <c r="DZH45" s="73"/>
      <c r="DZK45" s="73"/>
      <c r="DZT45" s="73"/>
      <c r="DZZ45" s="73"/>
      <c r="EAC45" s="73"/>
      <c r="EAF45" s="73"/>
      <c r="EAI45" s="73"/>
      <c r="EAO45" s="73"/>
      <c r="EAX45" s="73"/>
      <c r="EAZ45" s="73"/>
      <c r="EBA45" s="73"/>
      <c r="EBC45" s="73"/>
      <c r="EBF45" s="73"/>
      <c r="EBI45" s="73"/>
      <c r="EBL45" s="73"/>
      <c r="EBT45" s="73"/>
      <c r="EBV45" s="73"/>
      <c r="EBY45" s="73"/>
      <c r="ECB45" s="73"/>
      <c r="ECK45" s="73"/>
      <c r="ECN45" s="73"/>
      <c r="ECS45" s="73"/>
      <c r="EDO45" s="73"/>
      <c r="EDP45" s="73"/>
      <c r="EDQ45" s="73"/>
      <c r="EDR45" s="73"/>
      <c r="EDS45" s="73"/>
      <c r="EDT45" s="73"/>
      <c r="EEL45" s="73"/>
      <c r="EEM45" s="73"/>
      <c r="EEP45" s="73"/>
      <c r="EES45" s="73"/>
      <c r="EEU45" s="73"/>
      <c r="EEW45" s="73"/>
      <c r="EEZ45" s="73"/>
      <c r="EFC45" s="73"/>
      <c r="EFF45" s="73"/>
      <c r="EFI45" s="73"/>
      <c r="EFL45" s="73"/>
      <c r="EFO45" s="73"/>
      <c r="EFR45" s="73"/>
      <c r="EFU45" s="73"/>
      <c r="EFW45" s="73"/>
      <c r="EGJ45" s="73"/>
      <c r="EGK45" s="73"/>
      <c r="EGL45" s="73"/>
      <c r="EGM45" s="73"/>
      <c r="EGN45" s="73"/>
      <c r="EGO45" s="73"/>
      <c r="EGP45" s="73"/>
      <c r="EGQ45" s="73"/>
      <c r="EGR45" s="73"/>
      <c r="EGS45" s="73"/>
      <c r="EGT45" s="73"/>
      <c r="EGU45" s="73"/>
      <c r="EGV45" s="73"/>
      <c r="EGW45" s="73"/>
      <c r="EGX45" s="73"/>
      <c r="EGY45" s="73"/>
      <c r="EGZ45" s="73"/>
      <c r="EHA45" s="73"/>
      <c r="EHB45" s="73"/>
      <c r="EHC45" s="73"/>
      <c r="EHD45" s="73"/>
      <c r="EHE45" s="73"/>
      <c r="EHF45" s="73"/>
      <c r="EHG45" s="73"/>
      <c r="EHH45" s="73"/>
      <c r="EHI45" s="73"/>
      <c r="EHK45" s="73"/>
      <c r="EHL45" s="73"/>
      <c r="EHM45" s="73"/>
      <c r="EHN45" s="73"/>
      <c r="EHO45" s="73"/>
      <c r="EHP45" s="73"/>
      <c r="EHQ45" s="73"/>
      <c r="EHR45" s="73"/>
      <c r="EHS45" s="73"/>
      <c r="EHT45" s="73"/>
      <c r="EHU45" s="73"/>
      <c r="EHV45" s="73"/>
      <c r="EHW45" s="73"/>
      <c r="EHZ45" s="73"/>
      <c r="EIC45" s="73"/>
      <c r="EIF45" s="73"/>
      <c r="EII45" s="73"/>
      <c r="EIL45" s="73"/>
      <c r="EIX45" s="73"/>
      <c r="EJA45" s="73"/>
      <c r="EJD45" s="73"/>
      <c r="EJG45" s="73"/>
      <c r="EJP45" s="73"/>
      <c r="EJV45" s="73"/>
      <c r="EJY45" s="73"/>
      <c r="EKB45" s="73"/>
      <c r="EKE45" s="73"/>
      <c r="EKK45" s="73"/>
      <c r="EKT45" s="73"/>
      <c r="EKV45" s="73"/>
      <c r="EKW45" s="73"/>
      <c r="EKY45" s="73"/>
      <c r="ELB45" s="73"/>
      <c r="ELE45" s="73"/>
      <c r="ELH45" s="73"/>
      <c r="ELP45" s="73"/>
      <c r="ELR45" s="73"/>
      <c r="ELU45" s="73"/>
      <c r="ELX45" s="73"/>
      <c r="EMG45" s="73"/>
      <c r="EMJ45" s="73"/>
      <c r="EMO45" s="73"/>
      <c r="ENK45" s="73"/>
      <c r="ENL45" s="73"/>
      <c r="ENM45" s="73"/>
      <c r="ENN45" s="73"/>
      <c r="ENO45" s="73"/>
      <c r="ENP45" s="73"/>
      <c r="EOH45" s="73"/>
      <c r="EOI45" s="73"/>
      <c r="EOL45" s="73"/>
      <c r="EOO45" s="73"/>
      <c r="EOQ45" s="73"/>
      <c r="EOS45" s="73"/>
      <c r="EOV45" s="73"/>
      <c r="EOY45" s="73"/>
      <c r="EPB45" s="73"/>
      <c r="EPE45" s="73"/>
      <c r="EPH45" s="73"/>
      <c r="EPK45" s="73"/>
      <c r="EPN45" s="73"/>
      <c r="EPQ45" s="73"/>
      <c r="EPS45" s="73"/>
      <c r="EQF45" s="73"/>
      <c r="EQG45" s="73"/>
      <c r="EQH45" s="73"/>
      <c r="EQI45" s="73"/>
      <c r="EQJ45" s="73"/>
      <c r="EQK45" s="73"/>
      <c r="EQL45" s="73"/>
      <c r="EQM45" s="73"/>
      <c r="EQN45" s="73"/>
      <c r="EQO45" s="73"/>
      <c r="EQP45" s="73"/>
      <c r="EQQ45" s="73"/>
      <c r="EQR45" s="73"/>
      <c r="EQS45" s="73"/>
      <c r="EQT45" s="73"/>
      <c r="EQU45" s="73"/>
      <c r="EQV45" s="73"/>
      <c r="EQW45" s="73"/>
      <c r="EQX45" s="73"/>
      <c r="EQY45" s="73"/>
      <c r="EQZ45" s="73"/>
      <c r="ERA45" s="73"/>
      <c r="ERB45" s="73"/>
      <c r="ERC45" s="73"/>
      <c r="ERD45" s="73"/>
      <c r="ERE45" s="73"/>
      <c r="ERG45" s="73"/>
      <c r="ERH45" s="73"/>
      <c r="ERI45" s="73"/>
      <c r="ERJ45" s="73"/>
      <c r="ERK45" s="73"/>
      <c r="ERL45" s="73"/>
      <c r="ERM45" s="73"/>
      <c r="ERN45" s="73"/>
      <c r="ERO45" s="73"/>
      <c r="ERP45" s="73"/>
      <c r="ERQ45" s="73"/>
      <c r="ERR45" s="73"/>
      <c r="ERS45" s="73"/>
      <c r="ERV45" s="73"/>
      <c r="ERY45" s="73"/>
      <c r="ESB45" s="73"/>
      <c r="ESE45" s="73"/>
      <c r="ESH45" s="73"/>
      <c r="EST45" s="73"/>
      <c r="ESW45" s="73"/>
      <c r="ESZ45" s="73"/>
      <c r="ETC45" s="73"/>
      <c r="ETL45" s="73"/>
      <c r="ETR45" s="73"/>
      <c r="ETU45" s="73"/>
      <c r="ETX45" s="73"/>
      <c r="EUA45" s="73"/>
      <c r="EUG45" s="73"/>
      <c r="EUP45" s="73"/>
      <c r="EUR45" s="73"/>
      <c r="EUS45" s="73"/>
      <c r="EUU45" s="73"/>
      <c r="EUX45" s="73"/>
      <c r="EVA45" s="73"/>
      <c r="EVD45" s="73"/>
      <c r="EVL45" s="73"/>
      <c r="EVN45" s="73"/>
      <c r="EVQ45" s="73"/>
      <c r="EVT45" s="73"/>
      <c r="EWC45" s="73"/>
      <c r="EWF45" s="73"/>
      <c r="EWK45" s="73"/>
      <c r="EXG45" s="73"/>
      <c r="EXH45" s="73"/>
      <c r="EXI45" s="73"/>
      <c r="EXJ45" s="73"/>
      <c r="EXK45" s="73"/>
      <c r="EXL45" s="73"/>
      <c r="EYD45" s="73"/>
      <c r="EYE45" s="73"/>
      <c r="EYH45" s="73"/>
      <c r="EYK45" s="73"/>
      <c r="EYM45" s="73"/>
      <c r="EYO45" s="73"/>
      <c r="EYR45" s="73"/>
      <c r="EYU45" s="73"/>
      <c r="EYX45" s="73"/>
      <c r="EZA45" s="73"/>
      <c r="EZD45" s="73"/>
      <c r="EZG45" s="73"/>
      <c r="EZJ45" s="73"/>
      <c r="EZM45" s="73"/>
      <c r="EZO45" s="73"/>
      <c r="FAB45" s="73"/>
      <c r="FAC45" s="73"/>
      <c r="FAD45" s="73"/>
      <c r="FAE45" s="73"/>
      <c r="FAF45" s="73"/>
      <c r="FAG45" s="73"/>
      <c r="FAH45" s="73"/>
      <c r="FAI45" s="73"/>
      <c r="FAJ45" s="73"/>
      <c r="FAK45" s="73"/>
      <c r="FAL45" s="73"/>
      <c r="FAM45" s="73"/>
      <c r="FAN45" s="73"/>
      <c r="FAO45" s="73"/>
      <c r="FAP45" s="73"/>
      <c r="FAQ45" s="73"/>
      <c r="FAR45" s="73"/>
      <c r="FAS45" s="73"/>
      <c r="FAT45" s="73"/>
      <c r="FAU45" s="73"/>
      <c r="FAV45" s="73"/>
      <c r="FAW45" s="73"/>
      <c r="FAX45" s="73"/>
      <c r="FAY45" s="73"/>
      <c r="FAZ45" s="73"/>
      <c r="FBA45" s="73"/>
      <c r="FBC45" s="73"/>
      <c r="FBD45" s="73"/>
      <c r="FBE45" s="73"/>
      <c r="FBF45" s="73"/>
      <c r="FBG45" s="73"/>
      <c r="FBH45" s="73"/>
      <c r="FBI45" s="73"/>
      <c r="FBJ45" s="73"/>
      <c r="FBK45" s="73"/>
      <c r="FBL45" s="73"/>
      <c r="FBM45" s="73"/>
      <c r="FBN45" s="73"/>
      <c r="FBO45" s="73"/>
      <c r="FBR45" s="73"/>
      <c r="FBU45" s="73"/>
      <c r="FBX45" s="73"/>
      <c r="FCA45" s="73"/>
      <c r="FCD45" s="73"/>
      <c r="FCP45" s="73"/>
      <c r="FCS45" s="73"/>
      <c r="FCV45" s="73"/>
      <c r="FCY45" s="73"/>
      <c r="FDH45" s="73"/>
      <c r="FDN45" s="73"/>
      <c r="FDQ45" s="73"/>
      <c r="FDT45" s="73"/>
      <c r="FDW45" s="73"/>
      <c r="FEC45" s="73"/>
      <c r="FEL45" s="73"/>
      <c r="FEN45" s="73"/>
      <c r="FEO45" s="73"/>
      <c r="FEQ45" s="73"/>
      <c r="FET45" s="73"/>
      <c r="FEW45" s="73"/>
      <c r="FEZ45" s="73"/>
      <c r="FFH45" s="73"/>
      <c r="FFJ45" s="73"/>
      <c r="FFM45" s="73"/>
      <c r="FFP45" s="73"/>
      <c r="FFY45" s="73"/>
      <c r="FGB45" s="73"/>
      <c r="FGG45" s="73"/>
      <c r="FHC45" s="73"/>
      <c r="FHD45" s="73"/>
      <c r="FHE45" s="73"/>
      <c r="FHF45" s="73"/>
      <c r="FHG45" s="73"/>
      <c r="FHH45" s="73"/>
      <c r="FHZ45" s="73"/>
      <c r="FIA45" s="73"/>
      <c r="FID45" s="73"/>
      <c r="FIG45" s="73"/>
      <c r="FII45" s="73"/>
      <c r="FIK45" s="73"/>
      <c r="FIN45" s="73"/>
      <c r="FIQ45" s="73"/>
      <c r="FIT45" s="73"/>
      <c r="FIW45" s="73"/>
      <c r="FIZ45" s="73"/>
      <c r="FJC45" s="73"/>
      <c r="FJF45" s="73"/>
      <c r="FJI45" s="73"/>
      <c r="FJK45" s="73"/>
      <c r="FJX45" s="73"/>
      <c r="FJY45" s="73"/>
      <c r="FJZ45" s="73"/>
      <c r="FKA45" s="73"/>
      <c r="FKB45" s="73"/>
      <c r="FKC45" s="73"/>
      <c r="FKD45" s="73"/>
      <c r="FKE45" s="73"/>
      <c r="FKF45" s="73"/>
      <c r="FKG45" s="73"/>
      <c r="FKH45" s="73"/>
      <c r="FKI45" s="73"/>
      <c r="FKJ45" s="73"/>
      <c r="FKK45" s="73"/>
      <c r="FKL45" s="73"/>
      <c r="FKM45" s="73"/>
      <c r="FKN45" s="73"/>
      <c r="FKO45" s="73"/>
      <c r="FKP45" s="73"/>
      <c r="FKQ45" s="73"/>
      <c r="FKR45" s="73"/>
      <c r="FKS45" s="73"/>
      <c r="FKT45" s="73"/>
      <c r="FKU45" s="73"/>
      <c r="FKV45" s="73"/>
      <c r="FKW45" s="73"/>
      <c r="FKY45" s="73"/>
      <c r="FKZ45" s="73"/>
      <c r="FLA45" s="73"/>
      <c r="FLB45" s="73"/>
      <c r="FLC45" s="73"/>
      <c r="FLD45" s="73"/>
      <c r="FLE45" s="73"/>
      <c r="FLF45" s="73"/>
      <c r="FLG45" s="73"/>
      <c r="FLH45" s="73"/>
      <c r="FLI45" s="73"/>
      <c r="FLJ45" s="73"/>
      <c r="FLK45" s="73"/>
      <c r="FLN45" s="73"/>
      <c r="FLQ45" s="73"/>
      <c r="FLT45" s="73"/>
      <c r="FLW45" s="73"/>
      <c r="FLZ45" s="73"/>
      <c r="FML45" s="73"/>
      <c r="FMO45" s="73"/>
      <c r="FMR45" s="73"/>
      <c r="FMU45" s="73"/>
      <c r="FND45" s="73"/>
      <c r="FNJ45" s="73"/>
      <c r="FNM45" s="73"/>
      <c r="FNP45" s="73"/>
      <c r="FNS45" s="73"/>
      <c r="FNY45" s="73"/>
      <c r="FOH45" s="73"/>
      <c r="FOJ45" s="73"/>
      <c r="FOK45" s="73"/>
      <c r="FOM45" s="73"/>
      <c r="FOP45" s="73"/>
      <c r="FOS45" s="73"/>
      <c r="FOV45" s="73"/>
      <c r="FPD45" s="73"/>
      <c r="FPF45" s="73"/>
      <c r="FPI45" s="73"/>
      <c r="FPL45" s="73"/>
      <c r="FPU45" s="73"/>
      <c r="FPX45" s="73"/>
      <c r="FQC45" s="73"/>
      <c r="FQY45" s="73"/>
      <c r="FQZ45" s="73"/>
      <c r="FRA45" s="73"/>
      <c r="FRB45" s="73"/>
      <c r="FRC45" s="73"/>
      <c r="FRD45" s="73"/>
      <c r="FRV45" s="73"/>
      <c r="FRW45" s="73"/>
      <c r="FRZ45" s="73"/>
      <c r="FSC45" s="73"/>
      <c r="FSE45" s="73"/>
      <c r="FSG45" s="73"/>
      <c r="FSJ45" s="73"/>
      <c r="FSM45" s="73"/>
      <c r="FSP45" s="73"/>
      <c r="FSS45" s="73"/>
      <c r="FSV45" s="73"/>
      <c r="FSY45" s="73"/>
      <c r="FTB45" s="73"/>
      <c r="FTE45" s="73"/>
      <c r="FTG45" s="73"/>
      <c r="FTT45" s="73"/>
      <c r="FTU45" s="73"/>
      <c r="FTV45" s="73"/>
      <c r="FTW45" s="73"/>
      <c r="FTX45" s="73"/>
      <c r="FTY45" s="73"/>
      <c r="FTZ45" s="73"/>
      <c r="FUA45" s="73"/>
      <c r="FUB45" s="73"/>
      <c r="FUC45" s="73"/>
      <c r="FUD45" s="73"/>
      <c r="FUE45" s="73"/>
      <c r="FUF45" s="73"/>
      <c r="FUG45" s="73"/>
      <c r="FUH45" s="73"/>
      <c r="FUI45" s="73"/>
      <c r="FUJ45" s="73"/>
      <c r="FUK45" s="73"/>
      <c r="FUL45" s="73"/>
      <c r="FUM45" s="73"/>
      <c r="FUN45" s="73"/>
      <c r="FUO45" s="73"/>
      <c r="FUP45" s="73"/>
      <c r="FUQ45" s="73"/>
      <c r="FUR45" s="73"/>
      <c r="FUS45" s="73"/>
      <c r="FUU45" s="73"/>
      <c r="FUV45" s="73"/>
      <c r="FUW45" s="73"/>
      <c r="FUX45" s="73"/>
      <c r="FUY45" s="73"/>
      <c r="FUZ45" s="73"/>
      <c r="FVA45" s="73"/>
      <c r="FVB45" s="73"/>
      <c r="FVC45" s="73"/>
      <c r="FVD45" s="73"/>
      <c r="FVE45" s="73"/>
      <c r="FVF45" s="73"/>
      <c r="FVG45" s="73"/>
      <c r="FVJ45" s="73"/>
      <c r="FVM45" s="73"/>
      <c r="FVP45" s="73"/>
      <c r="FVS45" s="73"/>
      <c r="FVV45" s="73"/>
      <c r="FWH45" s="73"/>
      <c r="FWK45" s="73"/>
      <c r="FWN45" s="73"/>
      <c r="FWQ45" s="73"/>
      <c r="FWZ45" s="73"/>
      <c r="FXF45" s="73"/>
      <c r="FXI45" s="73"/>
      <c r="FXL45" s="73"/>
      <c r="FXO45" s="73"/>
      <c r="FXU45" s="73"/>
      <c r="FYD45" s="73"/>
      <c r="FYF45" s="73"/>
      <c r="FYG45" s="73"/>
      <c r="FYI45" s="73"/>
      <c r="FYL45" s="73"/>
      <c r="FYO45" s="73"/>
      <c r="FYR45" s="73"/>
      <c r="FYZ45" s="73"/>
      <c r="FZB45" s="73"/>
      <c r="FZE45" s="73"/>
      <c r="FZH45" s="73"/>
      <c r="FZQ45" s="73"/>
      <c r="FZT45" s="73"/>
      <c r="FZY45" s="73"/>
      <c r="GAU45" s="73"/>
      <c r="GAV45" s="73"/>
      <c r="GAW45" s="73"/>
      <c r="GAX45" s="73"/>
      <c r="GAY45" s="73"/>
      <c r="GAZ45" s="73"/>
      <c r="GBR45" s="73"/>
      <c r="GBS45" s="73"/>
      <c r="GBV45" s="73"/>
      <c r="GBY45" s="73"/>
      <c r="GCA45" s="73"/>
      <c r="GCC45" s="73"/>
      <c r="GCF45" s="73"/>
      <c r="GCI45" s="73"/>
      <c r="GCL45" s="73"/>
      <c r="GCO45" s="73"/>
      <c r="GCR45" s="73"/>
      <c r="GCU45" s="73"/>
      <c r="GCX45" s="73"/>
      <c r="GDA45" s="73"/>
      <c r="GDC45" s="73"/>
      <c r="GDP45" s="73"/>
      <c r="GDQ45" s="73"/>
      <c r="GDR45" s="73"/>
      <c r="GDS45" s="73"/>
      <c r="GDT45" s="73"/>
      <c r="GDU45" s="73"/>
      <c r="GDV45" s="73"/>
      <c r="GDW45" s="73"/>
      <c r="GDX45" s="73"/>
      <c r="GDY45" s="73"/>
      <c r="GDZ45" s="73"/>
      <c r="GEA45" s="73"/>
      <c r="GEB45" s="73"/>
      <c r="GEC45" s="73"/>
      <c r="GED45" s="73"/>
      <c r="GEE45" s="73"/>
      <c r="GEF45" s="73"/>
      <c r="GEG45" s="73"/>
      <c r="GEH45" s="73"/>
      <c r="GEI45" s="73"/>
      <c r="GEJ45" s="73"/>
      <c r="GEK45" s="73"/>
      <c r="GEL45" s="73"/>
      <c r="GEM45" s="73"/>
      <c r="GEN45" s="73"/>
      <c r="GEO45" s="73"/>
      <c r="GEQ45" s="73"/>
      <c r="GER45" s="73"/>
      <c r="GES45" s="73"/>
      <c r="GET45" s="73"/>
      <c r="GEU45" s="73"/>
      <c r="GEV45" s="73"/>
      <c r="GEW45" s="73"/>
      <c r="GEX45" s="73"/>
      <c r="GEY45" s="73"/>
      <c r="GEZ45" s="73"/>
      <c r="GFA45" s="73"/>
      <c r="GFB45" s="73"/>
      <c r="GFC45" s="73"/>
      <c r="GFF45" s="73"/>
      <c r="GFI45" s="73"/>
      <c r="GFL45" s="73"/>
      <c r="GFO45" s="73"/>
      <c r="GFR45" s="73"/>
      <c r="GGD45" s="73"/>
      <c r="GGG45" s="73"/>
      <c r="GGJ45" s="73"/>
      <c r="GGM45" s="73"/>
      <c r="GGV45" s="73"/>
      <c r="GHB45" s="73"/>
      <c r="GHE45" s="73"/>
      <c r="GHH45" s="73"/>
      <c r="GHK45" s="73"/>
      <c r="GHQ45" s="73"/>
      <c r="GHZ45" s="73"/>
      <c r="GIB45" s="73"/>
      <c r="GIC45" s="73"/>
      <c r="GIE45" s="73"/>
      <c r="GIH45" s="73"/>
      <c r="GIK45" s="73"/>
      <c r="GIN45" s="73"/>
      <c r="GIV45" s="73"/>
      <c r="GIX45" s="73"/>
      <c r="GJA45" s="73"/>
      <c r="GJD45" s="73"/>
      <c r="GJM45" s="73"/>
      <c r="GJP45" s="73"/>
      <c r="GJU45" s="73"/>
      <c r="GKQ45" s="73"/>
      <c r="GKR45" s="73"/>
      <c r="GKS45" s="73"/>
      <c r="GKT45" s="73"/>
      <c r="GKU45" s="73"/>
      <c r="GKV45" s="73"/>
      <c r="GLN45" s="73"/>
      <c r="GLO45" s="73"/>
      <c r="GLR45" s="73"/>
      <c r="GLU45" s="73"/>
      <c r="GLW45" s="73"/>
      <c r="GLY45" s="73"/>
      <c r="GMB45" s="73"/>
      <c r="GME45" s="73"/>
      <c r="GMH45" s="73"/>
      <c r="GMK45" s="73"/>
      <c r="GMN45" s="73"/>
      <c r="GMQ45" s="73"/>
      <c r="GMT45" s="73"/>
      <c r="GMW45" s="73"/>
      <c r="GMY45" s="73"/>
      <c r="GNL45" s="73"/>
      <c r="GNM45" s="73"/>
      <c r="GNN45" s="73"/>
      <c r="GNO45" s="73"/>
      <c r="GNP45" s="73"/>
      <c r="GNQ45" s="73"/>
      <c r="GNR45" s="73"/>
      <c r="GNS45" s="73"/>
      <c r="GNT45" s="73"/>
      <c r="GNU45" s="73"/>
      <c r="GNV45" s="73"/>
      <c r="GNW45" s="73"/>
      <c r="GNX45" s="73"/>
      <c r="GNY45" s="73"/>
      <c r="GNZ45" s="73"/>
      <c r="GOA45" s="73"/>
      <c r="GOB45" s="73"/>
      <c r="GOC45" s="73"/>
      <c r="GOD45" s="73"/>
      <c r="GOE45" s="73"/>
      <c r="GOF45" s="73"/>
      <c r="GOG45" s="73"/>
      <c r="GOH45" s="73"/>
      <c r="GOI45" s="73"/>
      <c r="GOJ45" s="73"/>
      <c r="GOK45" s="73"/>
      <c r="GOM45" s="73"/>
      <c r="GON45" s="73"/>
      <c r="GOO45" s="73"/>
      <c r="GOP45" s="73"/>
      <c r="GOQ45" s="73"/>
      <c r="GOR45" s="73"/>
      <c r="GOS45" s="73"/>
      <c r="GOT45" s="73"/>
      <c r="GOU45" s="73"/>
      <c r="GOV45" s="73"/>
      <c r="GOW45" s="73"/>
      <c r="GOX45" s="73"/>
      <c r="GOY45" s="73"/>
      <c r="GPB45" s="73"/>
      <c r="GPE45" s="73"/>
      <c r="GPH45" s="73"/>
      <c r="GPK45" s="73"/>
      <c r="GPN45" s="73"/>
      <c r="GPZ45" s="73"/>
      <c r="GQC45" s="73"/>
      <c r="GQF45" s="73"/>
      <c r="GQI45" s="73"/>
      <c r="GQR45" s="73"/>
      <c r="GQX45" s="73"/>
      <c r="GRA45" s="73"/>
      <c r="GRD45" s="73"/>
      <c r="GRG45" s="73"/>
      <c r="GRM45" s="73"/>
      <c r="GRV45" s="73"/>
      <c r="GRX45" s="73"/>
      <c r="GRY45" s="73"/>
      <c r="GSA45" s="73"/>
      <c r="GSD45" s="73"/>
      <c r="GSG45" s="73"/>
      <c r="GSJ45" s="73"/>
      <c r="GSR45" s="73"/>
      <c r="GST45" s="73"/>
      <c r="GSW45" s="73"/>
      <c r="GSZ45" s="73"/>
      <c r="GTI45" s="73"/>
      <c r="GTL45" s="73"/>
      <c r="GTQ45" s="73"/>
      <c r="GUM45" s="73"/>
      <c r="GUN45" s="73"/>
      <c r="GUO45" s="73"/>
      <c r="GUP45" s="73"/>
      <c r="GUQ45" s="73"/>
      <c r="GUR45" s="73"/>
      <c r="GVJ45" s="73"/>
      <c r="GVK45" s="73"/>
      <c r="GVN45" s="73"/>
      <c r="GVQ45" s="73"/>
      <c r="GVS45" s="73"/>
      <c r="GVU45" s="73"/>
      <c r="GVX45" s="73"/>
      <c r="GWA45" s="73"/>
      <c r="GWD45" s="73"/>
      <c r="GWG45" s="73"/>
      <c r="GWJ45" s="73"/>
      <c r="GWM45" s="73"/>
      <c r="GWP45" s="73"/>
      <c r="GWS45" s="73"/>
      <c r="GWU45" s="73"/>
      <c r="GXH45" s="73"/>
      <c r="GXI45" s="73"/>
      <c r="GXJ45" s="73"/>
      <c r="GXK45" s="73"/>
      <c r="GXL45" s="73"/>
      <c r="GXM45" s="73"/>
      <c r="GXN45" s="73"/>
      <c r="GXO45" s="73"/>
      <c r="GXP45" s="73"/>
      <c r="GXQ45" s="73"/>
      <c r="GXR45" s="73"/>
      <c r="GXS45" s="73"/>
      <c r="GXT45" s="73"/>
      <c r="GXU45" s="73"/>
      <c r="GXV45" s="73"/>
      <c r="GXW45" s="73"/>
      <c r="GXX45" s="73"/>
      <c r="GXY45" s="73"/>
      <c r="GXZ45" s="73"/>
      <c r="GYA45" s="73"/>
      <c r="GYB45" s="73"/>
      <c r="GYC45" s="73"/>
      <c r="GYD45" s="73"/>
      <c r="GYE45" s="73"/>
      <c r="GYF45" s="73"/>
      <c r="GYG45" s="73"/>
      <c r="GYI45" s="73"/>
      <c r="GYJ45" s="73"/>
      <c r="GYK45" s="73"/>
      <c r="GYL45" s="73"/>
      <c r="GYM45" s="73"/>
      <c r="GYN45" s="73"/>
      <c r="GYO45" s="73"/>
      <c r="GYP45" s="73"/>
      <c r="GYQ45" s="73"/>
      <c r="GYR45" s="73"/>
      <c r="GYS45" s="73"/>
      <c r="GYT45" s="73"/>
      <c r="GYU45" s="73"/>
      <c r="GYX45" s="73"/>
      <c r="GZA45" s="73"/>
      <c r="GZD45" s="73"/>
      <c r="GZG45" s="73"/>
      <c r="GZJ45" s="73"/>
      <c r="GZV45" s="73"/>
      <c r="GZY45" s="73"/>
      <c r="HAB45" s="73"/>
      <c r="HAE45" s="73"/>
      <c r="HAN45" s="73"/>
      <c r="HAT45" s="73"/>
      <c r="HAW45" s="73"/>
      <c r="HAZ45" s="73"/>
      <c r="HBC45" s="73"/>
      <c r="HBI45" s="73"/>
      <c r="HBR45" s="73"/>
      <c r="HBT45" s="73"/>
      <c r="HBU45" s="73"/>
      <c r="HBW45" s="73"/>
      <c r="HBZ45" s="73"/>
      <c r="HCC45" s="73"/>
      <c r="HCF45" s="73"/>
      <c r="HCN45" s="73"/>
      <c r="HCP45" s="73"/>
      <c r="HCS45" s="73"/>
      <c r="HCV45" s="73"/>
      <c r="HDE45" s="73"/>
      <c r="HDH45" s="73"/>
      <c r="HDM45" s="73"/>
      <c r="HEI45" s="73"/>
      <c r="HEJ45" s="73"/>
      <c r="HEK45" s="73"/>
      <c r="HEL45" s="73"/>
      <c r="HEM45" s="73"/>
      <c r="HEN45" s="73"/>
      <c r="HFF45" s="73"/>
      <c r="HFG45" s="73"/>
      <c r="HFJ45" s="73"/>
      <c r="HFM45" s="73"/>
      <c r="HFO45" s="73"/>
      <c r="HFQ45" s="73"/>
      <c r="HFT45" s="73"/>
      <c r="HFW45" s="73"/>
      <c r="HFZ45" s="73"/>
      <c r="HGC45" s="73"/>
      <c r="HGF45" s="73"/>
      <c r="HGI45" s="73"/>
      <c r="HGL45" s="73"/>
      <c r="HGO45" s="73"/>
      <c r="HGQ45" s="73"/>
      <c r="HHD45" s="73"/>
      <c r="HHE45" s="73"/>
      <c r="HHF45" s="73"/>
      <c r="HHG45" s="73"/>
      <c r="HHH45" s="73"/>
      <c r="HHI45" s="73"/>
      <c r="HHJ45" s="73"/>
      <c r="HHK45" s="73"/>
      <c r="HHL45" s="73"/>
      <c r="HHM45" s="73"/>
      <c r="HHN45" s="73"/>
      <c r="HHO45" s="73"/>
      <c r="HHP45" s="73"/>
      <c r="HHQ45" s="73"/>
      <c r="HHR45" s="73"/>
      <c r="HHS45" s="73"/>
      <c r="HHT45" s="73"/>
      <c r="HHU45" s="73"/>
      <c r="HHV45" s="73"/>
      <c r="HHW45" s="73"/>
      <c r="HHX45" s="73"/>
      <c r="HHY45" s="73"/>
      <c r="HHZ45" s="73"/>
      <c r="HIA45" s="73"/>
      <c r="HIB45" s="73"/>
      <c r="HIC45" s="73"/>
      <c r="HIE45" s="73"/>
      <c r="HIF45" s="73"/>
      <c r="HIG45" s="73"/>
      <c r="HIH45" s="73"/>
      <c r="HII45" s="73"/>
      <c r="HIJ45" s="73"/>
      <c r="HIK45" s="73"/>
      <c r="HIL45" s="73"/>
      <c r="HIM45" s="73"/>
      <c r="HIN45" s="73"/>
      <c r="HIO45" s="73"/>
      <c r="HIP45" s="73"/>
      <c r="HIQ45" s="73"/>
      <c r="HIT45" s="73"/>
      <c r="HIW45" s="73"/>
      <c r="HIZ45" s="73"/>
      <c r="HJC45" s="73"/>
      <c r="HJF45" s="73"/>
      <c r="HJR45" s="73"/>
      <c r="HJU45" s="73"/>
      <c r="HJX45" s="73"/>
      <c r="HKA45" s="73"/>
      <c r="HKJ45" s="73"/>
      <c r="HKP45" s="73"/>
      <c r="HKS45" s="73"/>
      <c r="HKV45" s="73"/>
      <c r="HKY45" s="73"/>
      <c r="HLE45" s="73"/>
      <c r="HLN45" s="73"/>
      <c r="HLP45" s="73"/>
      <c r="HLQ45" s="73"/>
      <c r="HLS45" s="73"/>
      <c r="HLV45" s="73"/>
      <c r="HLY45" s="73"/>
      <c r="HMB45" s="73"/>
      <c r="HMJ45" s="73"/>
      <c r="HML45" s="73"/>
      <c r="HMO45" s="73"/>
      <c r="HMR45" s="73"/>
      <c r="HNA45" s="73"/>
      <c r="HND45" s="73"/>
      <c r="HNI45" s="73"/>
      <c r="HOE45" s="73"/>
      <c r="HOF45" s="73"/>
      <c r="HOG45" s="73"/>
      <c r="HOH45" s="73"/>
      <c r="HOI45" s="73"/>
      <c r="HOJ45" s="73"/>
      <c r="HPB45" s="73"/>
      <c r="HPC45" s="73"/>
      <c r="HPF45" s="73"/>
      <c r="HPI45" s="73"/>
      <c r="HPK45" s="73"/>
      <c r="HPM45" s="73"/>
      <c r="HPP45" s="73"/>
      <c r="HPS45" s="73"/>
      <c r="HPV45" s="73"/>
      <c r="HPY45" s="73"/>
      <c r="HQB45" s="73"/>
      <c r="HQE45" s="73"/>
      <c r="HQH45" s="73"/>
      <c r="HQK45" s="73"/>
      <c r="HQM45" s="73"/>
      <c r="HQZ45" s="73"/>
      <c r="HRA45" s="73"/>
      <c r="HRB45" s="73"/>
      <c r="HRC45" s="73"/>
      <c r="HRD45" s="73"/>
      <c r="HRE45" s="73"/>
      <c r="HRF45" s="73"/>
      <c r="HRG45" s="73"/>
      <c r="HRH45" s="73"/>
      <c r="HRI45" s="73"/>
      <c r="HRJ45" s="73"/>
      <c r="HRK45" s="73"/>
      <c r="HRL45" s="73"/>
      <c r="HRM45" s="73"/>
      <c r="HRN45" s="73"/>
      <c r="HRO45" s="73"/>
      <c r="HRP45" s="73"/>
      <c r="HRQ45" s="73"/>
      <c r="HRR45" s="73"/>
      <c r="HRS45" s="73"/>
      <c r="HRT45" s="73"/>
      <c r="HRU45" s="73"/>
      <c r="HRV45" s="73"/>
      <c r="HRW45" s="73"/>
      <c r="HRX45" s="73"/>
      <c r="HRY45" s="73"/>
      <c r="HSA45" s="73"/>
      <c r="HSB45" s="73"/>
      <c r="HSC45" s="73"/>
      <c r="HSD45" s="73"/>
      <c r="HSE45" s="73"/>
      <c r="HSF45" s="73"/>
      <c r="HSG45" s="73"/>
      <c r="HSH45" s="73"/>
      <c r="HSI45" s="73"/>
      <c r="HSJ45" s="73"/>
      <c r="HSK45" s="73"/>
      <c r="HSL45" s="73"/>
      <c r="HSM45" s="73"/>
      <c r="HSP45" s="73"/>
      <c r="HSS45" s="73"/>
      <c r="HSV45" s="73"/>
      <c r="HSY45" s="73"/>
      <c r="HTB45" s="73"/>
      <c r="HTN45" s="73"/>
      <c r="HTQ45" s="73"/>
      <c r="HTT45" s="73"/>
      <c r="HTW45" s="73"/>
      <c r="HUF45" s="73"/>
      <c r="HUL45" s="73"/>
      <c r="HUO45" s="73"/>
      <c r="HUR45" s="73"/>
      <c r="HUU45" s="73"/>
      <c r="HVA45" s="73"/>
      <c r="HVJ45" s="73"/>
      <c r="HVL45" s="73"/>
      <c r="HVM45" s="73"/>
      <c r="HVO45" s="73"/>
      <c r="HVR45" s="73"/>
      <c r="HVU45" s="73"/>
      <c r="HVX45" s="73"/>
      <c r="HWF45" s="73"/>
      <c r="HWH45" s="73"/>
      <c r="HWK45" s="73"/>
      <c r="HWN45" s="73"/>
      <c r="HWW45" s="73"/>
      <c r="HWZ45" s="73"/>
      <c r="HXE45" s="73"/>
      <c r="HYA45" s="73"/>
      <c r="HYB45" s="73"/>
      <c r="HYC45" s="73"/>
      <c r="HYD45" s="73"/>
      <c r="HYE45" s="73"/>
      <c r="HYF45" s="73"/>
      <c r="HYX45" s="73"/>
      <c r="HYY45" s="73"/>
      <c r="HZB45" s="73"/>
      <c r="HZE45" s="73"/>
      <c r="HZG45" s="73"/>
      <c r="HZI45" s="73"/>
      <c r="HZL45" s="73"/>
      <c r="HZO45" s="73"/>
      <c r="HZR45" s="73"/>
      <c r="HZU45" s="73"/>
      <c r="HZX45" s="73"/>
      <c r="IAA45" s="73"/>
      <c r="IAD45" s="73"/>
      <c r="IAG45" s="73"/>
      <c r="IAI45" s="73"/>
      <c r="IAV45" s="73"/>
      <c r="IAW45" s="73"/>
      <c r="IAX45" s="73"/>
      <c r="IAY45" s="73"/>
      <c r="IAZ45" s="73"/>
      <c r="IBA45" s="73"/>
      <c r="IBB45" s="73"/>
      <c r="IBC45" s="73"/>
      <c r="IBD45" s="73"/>
      <c r="IBE45" s="73"/>
      <c r="IBF45" s="73"/>
      <c r="IBG45" s="73"/>
      <c r="IBH45" s="73"/>
      <c r="IBI45" s="73"/>
      <c r="IBJ45" s="73"/>
      <c r="IBK45" s="73"/>
      <c r="IBL45" s="73"/>
      <c r="IBM45" s="73"/>
      <c r="IBN45" s="73"/>
      <c r="IBO45" s="73"/>
      <c r="IBP45" s="73"/>
      <c r="IBQ45" s="73"/>
      <c r="IBR45" s="73"/>
      <c r="IBS45" s="73"/>
      <c r="IBT45" s="73"/>
      <c r="IBU45" s="73"/>
      <c r="IBW45" s="73"/>
      <c r="IBX45" s="73"/>
      <c r="IBY45" s="73"/>
      <c r="IBZ45" s="73"/>
      <c r="ICA45" s="73"/>
      <c r="ICB45" s="73"/>
      <c r="ICC45" s="73"/>
      <c r="ICD45" s="73"/>
      <c r="ICE45" s="73"/>
      <c r="ICF45" s="73"/>
      <c r="ICG45" s="73"/>
      <c r="ICH45" s="73"/>
      <c r="ICI45" s="73"/>
      <c r="ICL45" s="73"/>
      <c r="ICO45" s="73"/>
      <c r="ICR45" s="73"/>
      <c r="ICU45" s="73"/>
      <c r="ICX45" s="73"/>
      <c r="IDJ45" s="73"/>
      <c r="IDM45" s="73"/>
      <c r="IDP45" s="73"/>
      <c r="IDS45" s="73"/>
      <c r="IEB45" s="73"/>
      <c r="IEH45" s="73"/>
      <c r="IEK45" s="73"/>
      <c r="IEN45" s="73"/>
      <c r="IEQ45" s="73"/>
      <c r="IEW45" s="73"/>
      <c r="IFF45" s="73"/>
      <c r="IFH45" s="73"/>
      <c r="IFI45" s="73"/>
      <c r="IFK45" s="73"/>
      <c r="IFN45" s="73"/>
      <c r="IFQ45" s="73"/>
      <c r="IFT45" s="73"/>
      <c r="IGB45" s="73"/>
      <c r="IGD45" s="73"/>
      <c r="IGG45" s="73"/>
      <c r="IGJ45" s="73"/>
      <c r="IGS45" s="73"/>
      <c r="IGV45" s="73"/>
      <c r="IHA45" s="73"/>
      <c r="IHW45" s="73"/>
      <c r="IHX45" s="73"/>
      <c r="IHY45" s="73"/>
      <c r="IHZ45" s="73"/>
      <c r="IIA45" s="73"/>
      <c r="IIB45" s="73"/>
      <c r="IIT45" s="73"/>
      <c r="IIU45" s="73"/>
      <c r="IIX45" s="73"/>
      <c r="IJA45" s="73"/>
      <c r="IJC45" s="73"/>
      <c r="IJE45" s="73"/>
      <c r="IJH45" s="73"/>
      <c r="IJK45" s="73"/>
      <c r="IJN45" s="73"/>
      <c r="IJQ45" s="73"/>
      <c r="IJT45" s="73"/>
      <c r="IJW45" s="73"/>
      <c r="IJZ45" s="73"/>
      <c r="IKC45" s="73"/>
      <c r="IKE45" s="73"/>
      <c r="IKR45" s="73"/>
      <c r="IKS45" s="73"/>
      <c r="IKT45" s="73"/>
      <c r="IKU45" s="73"/>
      <c r="IKV45" s="73"/>
      <c r="IKW45" s="73"/>
      <c r="IKX45" s="73"/>
      <c r="IKY45" s="73"/>
      <c r="IKZ45" s="73"/>
      <c r="ILA45" s="73"/>
      <c r="ILB45" s="73"/>
      <c r="ILC45" s="73"/>
      <c r="ILD45" s="73"/>
      <c r="ILE45" s="73"/>
      <c r="ILF45" s="73"/>
      <c r="ILG45" s="73"/>
      <c r="ILH45" s="73"/>
      <c r="ILI45" s="73"/>
      <c r="ILJ45" s="73"/>
      <c r="ILK45" s="73"/>
      <c r="ILL45" s="73"/>
      <c r="ILM45" s="73"/>
      <c r="ILN45" s="73"/>
      <c r="ILO45" s="73"/>
      <c r="ILP45" s="73"/>
      <c r="ILQ45" s="73"/>
      <c r="ILS45" s="73"/>
      <c r="ILT45" s="73"/>
      <c r="ILU45" s="73"/>
      <c r="ILV45" s="73"/>
      <c r="ILW45" s="73"/>
      <c r="ILX45" s="73"/>
      <c r="ILY45" s="73"/>
      <c r="ILZ45" s="73"/>
      <c r="IMA45" s="73"/>
      <c r="IMB45" s="73"/>
      <c r="IMC45" s="73"/>
      <c r="IMD45" s="73"/>
      <c r="IME45" s="73"/>
      <c r="IMH45" s="73"/>
      <c r="IMK45" s="73"/>
      <c r="IMN45" s="73"/>
      <c r="IMQ45" s="73"/>
      <c r="IMT45" s="73"/>
      <c r="INF45" s="73"/>
      <c r="INI45" s="73"/>
      <c r="INL45" s="73"/>
      <c r="INO45" s="73"/>
      <c r="INX45" s="73"/>
      <c r="IOD45" s="73"/>
      <c r="IOG45" s="73"/>
      <c r="IOJ45" s="73"/>
      <c r="IOM45" s="73"/>
      <c r="IOS45" s="73"/>
      <c r="IPB45" s="73"/>
      <c r="IPD45" s="73"/>
      <c r="IPE45" s="73"/>
      <c r="IPG45" s="73"/>
      <c r="IPJ45" s="73"/>
      <c r="IPM45" s="73"/>
      <c r="IPP45" s="73"/>
      <c r="IPX45" s="73"/>
      <c r="IPZ45" s="73"/>
      <c r="IQC45" s="73"/>
      <c r="IQF45" s="73"/>
      <c r="IQO45" s="73"/>
      <c r="IQR45" s="73"/>
      <c r="IQW45" s="73"/>
      <c r="IRS45" s="73"/>
      <c r="IRT45" s="73"/>
      <c r="IRU45" s="73"/>
      <c r="IRV45" s="73"/>
      <c r="IRW45" s="73"/>
      <c r="IRX45" s="73"/>
      <c r="ISP45" s="73"/>
      <c r="ISQ45" s="73"/>
      <c r="IST45" s="73"/>
      <c r="ISW45" s="73"/>
      <c r="ISY45" s="73"/>
      <c r="ITA45" s="73"/>
      <c r="ITD45" s="73"/>
      <c r="ITG45" s="73"/>
      <c r="ITJ45" s="73"/>
      <c r="ITM45" s="73"/>
      <c r="ITP45" s="73"/>
      <c r="ITS45" s="73"/>
      <c r="ITV45" s="73"/>
      <c r="ITY45" s="73"/>
      <c r="IUA45" s="73"/>
      <c r="IUN45" s="73"/>
      <c r="IUO45" s="73"/>
      <c r="IUP45" s="73"/>
      <c r="IUQ45" s="73"/>
      <c r="IUR45" s="73"/>
      <c r="IUS45" s="73"/>
      <c r="IUT45" s="73"/>
      <c r="IUU45" s="73"/>
      <c r="IUV45" s="73"/>
      <c r="IUW45" s="73"/>
      <c r="IUX45" s="73"/>
      <c r="IUY45" s="73"/>
      <c r="IUZ45" s="73"/>
      <c r="IVA45" s="73"/>
      <c r="IVB45" s="73"/>
      <c r="IVC45" s="73"/>
      <c r="IVD45" s="73"/>
      <c r="IVE45" s="73"/>
      <c r="IVF45" s="73"/>
      <c r="IVG45" s="73"/>
      <c r="IVH45" s="73"/>
      <c r="IVI45" s="73"/>
      <c r="IVJ45" s="73"/>
      <c r="IVK45" s="73"/>
      <c r="IVL45" s="73"/>
      <c r="IVM45" s="73"/>
      <c r="IVO45" s="73"/>
      <c r="IVP45" s="73"/>
      <c r="IVQ45" s="73"/>
      <c r="IVR45" s="73"/>
      <c r="IVS45" s="73"/>
      <c r="IVT45" s="73"/>
      <c r="IVU45" s="73"/>
      <c r="IVV45" s="73"/>
      <c r="IVW45" s="73"/>
      <c r="IVX45" s="73"/>
      <c r="IVY45" s="73"/>
      <c r="IVZ45" s="73"/>
      <c r="IWA45" s="73"/>
      <c r="IWD45" s="73"/>
      <c r="IWG45" s="73"/>
      <c r="IWJ45" s="73"/>
      <c r="IWM45" s="73"/>
      <c r="IWP45" s="73"/>
      <c r="IXB45" s="73"/>
      <c r="IXE45" s="73"/>
      <c r="IXH45" s="73"/>
      <c r="IXK45" s="73"/>
      <c r="IXT45" s="73"/>
      <c r="IXZ45" s="73"/>
      <c r="IYC45" s="73"/>
      <c r="IYF45" s="73"/>
      <c r="IYI45" s="73"/>
      <c r="IYO45" s="73"/>
      <c r="IYX45" s="73"/>
      <c r="IYZ45" s="73"/>
      <c r="IZA45" s="73"/>
      <c r="IZC45" s="73"/>
      <c r="IZF45" s="73"/>
      <c r="IZI45" s="73"/>
      <c r="IZL45" s="73"/>
      <c r="IZT45" s="73"/>
      <c r="IZV45" s="73"/>
      <c r="IZY45" s="73"/>
      <c r="JAB45" s="73"/>
      <c r="JAK45" s="73"/>
      <c r="JAN45" s="73"/>
      <c r="JAS45" s="73"/>
      <c r="JBO45" s="73"/>
      <c r="JBP45" s="73"/>
      <c r="JBQ45" s="73"/>
      <c r="JBR45" s="73"/>
      <c r="JBS45" s="73"/>
      <c r="JBT45" s="73"/>
      <c r="JCL45" s="73"/>
      <c r="JCM45" s="73"/>
      <c r="JCP45" s="73"/>
      <c r="JCS45" s="73"/>
      <c r="JCU45" s="73"/>
      <c r="JCW45" s="73"/>
      <c r="JCZ45" s="73"/>
      <c r="JDC45" s="73"/>
      <c r="JDF45" s="73"/>
      <c r="JDI45" s="73"/>
      <c r="JDL45" s="73"/>
      <c r="JDO45" s="73"/>
      <c r="JDR45" s="73"/>
      <c r="JDU45" s="73"/>
      <c r="JDW45" s="73"/>
      <c r="JEJ45" s="73"/>
      <c r="JEK45" s="73"/>
      <c r="JEL45" s="73"/>
      <c r="JEM45" s="73"/>
      <c r="JEN45" s="73"/>
      <c r="JEO45" s="73"/>
      <c r="JEP45" s="73"/>
      <c r="JEQ45" s="73"/>
      <c r="JER45" s="73"/>
      <c r="JES45" s="73"/>
      <c r="JET45" s="73"/>
      <c r="JEU45" s="73"/>
      <c r="JEV45" s="73"/>
      <c r="JEW45" s="73"/>
      <c r="JEX45" s="73"/>
      <c r="JEY45" s="73"/>
      <c r="JEZ45" s="73"/>
      <c r="JFA45" s="73"/>
      <c r="JFB45" s="73"/>
      <c r="JFC45" s="73"/>
      <c r="JFD45" s="73"/>
      <c r="JFE45" s="73"/>
      <c r="JFF45" s="73"/>
      <c r="JFG45" s="73"/>
      <c r="JFH45" s="73"/>
      <c r="JFI45" s="73"/>
      <c r="JFK45" s="73"/>
      <c r="JFL45" s="73"/>
      <c r="JFM45" s="73"/>
      <c r="JFN45" s="73"/>
      <c r="JFO45" s="73"/>
      <c r="JFP45" s="73"/>
      <c r="JFQ45" s="73"/>
      <c r="JFR45" s="73"/>
      <c r="JFS45" s="73"/>
      <c r="JFT45" s="73"/>
      <c r="JFU45" s="73"/>
      <c r="JFV45" s="73"/>
      <c r="JFW45" s="73"/>
      <c r="JFZ45" s="73"/>
      <c r="JGC45" s="73"/>
      <c r="JGF45" s="73"/>
      <c r="JGI45" s="73"/>
      <c r="JGL45" s="73"/>
      <c r="JGX45" s="73"/>
      <c r="JHA45" s="73"/>
      <c r="JHD45" s="73"/>
      <c r="JHG45" s="73"/>
      <c r="JHP45" s="73"/>
      <c r="JHV45" s="73"/>
      <c r="JHY45" s="73"/>
      <c r="JIB45" s="73"/>
      <c r="JIE45" s="73"/>
      <c r="JIK45" s="73"/>
      <c r="JIT45" s="73"/>
      <c r="JIV45" s="73"/>
      <c r="JIW45" s="73"/>
      <c r="JIY45" s="73"/>
      <c r="JJB45" s="73"/>
      <c r="JJE45" s="73"/>
      <c r="JJH45" s="73"/>
      <c r="JJP45" s="73"/>
      <c r="JJR45" s="73"/>
      <c r="JJU45" s="73"/>
      <c r="JJX45" s="73"/>
      <c r="JKG45" s="73"/>
      <c r="JKJ45" s="73"/>
      <c r="JKO45" s="73"/>
      <c r="JLK45" s="73"/>
      <c r="JLL45" s="73"/>
      <c r="JLM45" s="73"/>
      <c r="JLN45" s="73"/>
      <c r="JLO45" s="73"/>
      <c r="JLP45" s="73"/>
      <c r="JMH45" s="73"/>
      <c r="JMI45" s="73"/>
      <c r="JML45" s="73"/>
      <c r="JMO45" s="73"/>
      <c r="JMQ45" s="73"/>
      <c r="JMS45" s="73"/>
      <c r="JMV45" s="73"/>
      <c r="JMY45" s="73"/>
      <c r="JNB45" s="73"/>
      <c r="JNE45" s="73"/>
      <c r="JNH45" s="73"/>
      <c r="JNK45" s="73"/>
      <c r="JNN45" s="73"/>
      <c r="JNQ45" s="73"/>
      <c r="JNS45" s="73"/>
      <c r="JOF45" s="73"/>
      <c r="JOG45" s="73"/>
      <c r="JOH45" s="73"/>
      <c r="JOI45" s="73"/>
      <c r="JOJ45" s="73"/>
      <c r="JOK45" s="73"/>
      <c r="JOL45" s="73"/>
      <c r="JOM45" s="73"/>
      <c r="JON45" s="73"/>
      <c r="JOO45" s="73"/>
      <c r="JOP45" s="73"/>
      <c r="JOQ45" s="73"/>
      <c r="JOR45" s="73"/>
      <c r="JOS45" s="73"/>
      <c r="JOT45" s="73"/>
      <c r="JOU45" s="73"/>
      <c r="JOV45" s="73"/>
      <c r="JOW45" s="73"/>
      <c r="JOX45" s="73"/>
      <c r="JOY45" s="73"/>
      <c r="JOZ45" s="73"/>
      <c r="JPA45" s="73"/>
      <c r="JPB45" s="73"/>
      <c r="JPC45" s="73"/>
      <c r="JPD45" s="73"/>
      <c r="JPE45" s="73"/>
      <c r="JPG45" s="73"/>
      <c r="JPH45" s="73"/>
      <c r="JPI45" s="73"/>
      <c r="JPJ45" s="73"/>
      <c r="JPK45" s="73"/>
      <c r="JPL45" s="73"/>
      <c r="JPM45" s="73"/>
      <c r="JPN45" s="73"/>
      <c r="JPO45" s="73"/>
      <c r="JPP45" s="73"/>
      <c r="JPQ45" s="73"/>
      <c r="JPR45" s="73"/>
      <c r="JPS45" s="73"/>
      <c r="JPV45" s="73"/>
      <c r="JPY45" s="73"/>
      <c r="JQB45" s="73"/>
      <c r="JQE45" s="73"/>
      <c r="JQH45" s="73"/>
      <c r="JQT45" s="73"/>
      <c r="JQW45" s="73"/>
      <c r="JQZ45" s="73"/>
      <c r="JRC45" s="73"/>
      <c r="JRL45" s="73"/>
      <c r="JRR45" s="73"/>
      <c r="JRU45" s="73"/>
      <c r="JRX45" s="73"/>
      <c r="JSA45" s="73"/>
      <c r="JSG45" s="73"/>
      <c r="JSP45" s="73"/>
      <c r="JSR45" s="73"/>
      <c r="JSS45" s="73"/>
      <c r="JSU45" s="73"/>
      <c r="JSX45" s="73"/>
      <c r="JTA45" s="73"/>
      <c r="JTD45" s="73"/>
      <c r="JTL45" s="73"/>
      <c r="JTN45" s="73"/>
      <c r="JTQ45" s="73"/>
      <c r="JTT45" s="73"/>
      <c r="JUC45" s="73"/>
      <c r="JUF45" s="73"/>
      <c r="JUK45" s="73"/>
      <c r="JVG45" s="73"/>
      <c r="JVH45" s="73"/>
      <c r="JVI45" s="73"/>
      <c r="JVJ45" s="73"/>
      <c r="JVK45" s="73"/>
      <c r="JVL45" s="73"/>
      <c r="JWD45" s="73"/>
      <c r="JWE45" s="73"/>
      <c r="JWH45" s="73"/>
      <c r="JWK45" s="73"/>
      <c r="JWM45" s="73"/>
      <c r="JWO45" s="73"/>
      <c r="JWR45" s="73"/>
      <c r="JWU45" s="73"/>
      <c r="JWX45" s="73"/>
      <c r="JXA45" s="73"/>
      <c r="JXD45" s="73"/>
      <c r="JXG45" s="73"/>
      <c r="JXJ45" s="73"/>
      <c r="JXM45" s="73"/>
      <c r="JXO45" s="73"/>
      <c r="JYB45" s="73"/>
      <c r="JYC45" s="73"/>
      <c r="JYD45" s="73"/>
      <c r="JYE45" s="73"/>
      <c r="JYF45" s="73"/>
      <c r="JYG45" s="73"/>
      <c r="JYH45" s="73"/>
      <c r="JYI45" s="73"/>
      <c r="JYJ45" s="73"/>
      <c r="JYK45" s="73"/>
      <c r="JYL45" s="73"/>
      <c r="JYM45" s="73"/>
      <c r="JYN45" s="73"/>
      <c r="JYO45" s="73"/>
      <c r="JYP45" s="73"/>
      <c r="JYQ45" s="73"/>
      <c r="JYR45" s="73"/>
      <c r="JYS45" s="73"/>
      <c r="JYT45" s="73"/>
      <c r="JYU45" s="73"/>
      <c r="JYV45" s="73"/>
      <c r="JYW45" s="73"/>
      <c r="JYX45" s="73"/>
      <c r="JYY45" s="73"/>
      <c r="JYZ45" s="73"/>
      <c r="JZA45" s="73"/>
      <c r="JZC45" s="73"/>
      <c r="JZD45" s="73"/>
      <c r="JZE45" s="73"/>
      <c r="JZF45" s="73"/>
      <c r="JZG45" s="73"/>
      <c r="JZH45" s="73"/>
      <c r="JZI45" s="73"/>
      <c r="JZJ45" s="73"/>
      <c r="JZK45" s="73"/>
      <c r="JZL45" s="73"/>
      <c r="JZM45" s="73"/>
      <c r="JZN45" s="73"/>
      <c r="JZO45" s="73"/>
      <c r="JZR45" s="73"/>
      <c r="JZU45" s="73"/>
      <c r="JZX45" s="73"/>
      <c r="KAA45" s="73"/>
      <c r="KAD45" s="73"/>
      <c r="KAP45" s="73"/>
      <c r="KAS45" s="73"/>
      <c r="KAV45" s="73"/>
      <c r="KAY45" s="73"/>
      <c r="KBH45" s="73"/>
      <c r="KBN45" s="73"/>
      <c r="KBQ45" s="73"/>
      <c r="KBT45" s="73"/>
      <c r="KBW45" s="73"/>
      <c r="KCC45" s="73"/>
      <c r="KCL45" s="73"/>
      <c r="KCN45" s="73"/>
      <c r="KCO45" s="73"/>
      <c r="KCQ45" s="73"/>
      <c r="KCT45" s="73"/>
      <c r="KCW45" s="73"/>
      <c r="KCZ45" s="73"/>
      <c r="KDH45" s="73"/>
      <c r="KDJ45" s="73"/>
      <c r="KDM45" s="73"/>
      <c r="KDP45" s="73"/>
      <c r="KDY45" s="73"/>
      <c r="KEB45" s="73"/>
      <c r="KEG45" s="73"/>
      <c r="KFC45" s="73"/>
      <c r="KFD45" s="73"/>
      <c r="KFE45" s="73"/>
      <c r="KFF45" s="73"/>
      <c r="KFG45" s="73"/>
      <c r="KFH45" s="73"/>
      <c r="KFZ45" s="73"/>
      <c r="KGA45" s="73"/>
      <c r="KGD45" s="73"/>
      <c r="KGG45" s="73"/>
      <c r="KGI45" s="73"/>
      <c r="KGK45" s="73"/>
      <c r="KGN45" s="73"/>
      <c r="KGQ45" s="73"/>
      <c r="KGT45" s="73"/>
      <c r="KGW45" s="73"/>
      <c r="KGZ45" s="73"/>
      <c r="KHC45" s="73"/>
      <c r="KHF45" s="73"/>
      <c r="KHI45" s="73"/>
      <c r="KHK45" s="73"/>
      <c r="KHX45" s="73"/>
      <c r="KHY45" s="73"/>
      <c r="KHZ45" s="73"/>
      <c r="KIA45" s="73"/>
      <c r="KIB45" s="73"/>
      <c r="KIC45" s="73"/>
      <c r="KID45" s="73"/>
      <c r="KIE45" s="73"/>
      <c r="KIF45" s="73"/>
      <c r="KIG45" s="73"/>
      <c r="KIH45" s="73"/>
      <c r="KII45" s="73"/>
      <c r="KIJ45" s="73"/>
      <c r="KIK45" s="73"/>
      <c r="KIL45" s="73"/>
      <c r="KIM45" s="73"/>
      <c r="KIN45" s="73"/>
      <c r="KIO45" s="73"/>
      <c r="KIP45" s="73"/>
      <c r="KIQ45" s="73"/>
      <c r="KIR45" s="73"/>
      <c r="KIS45" s="73"/>
      <c r="KIT45" s="73"/>
      <c r="KIU45" s="73"/>
      <c r="KIV45" s="73"/>
      <c r="KIW45" s="73"/>
      <c r="KIY45" s="73"/>
      <c r="KIZ45" s="73"/>
      <c r="KJA45" s="73"/>
      <c r="KJB45" s="73"/>
      <c r="KJC45" s="73"/>
      <c r="KJD45" s="73"/>
      <c r="KJE45" s="73"/>
      <c r="KJF45" s="73"/>
      <c r="KJG45" s="73"/>
      <c r="KJH45" s="73"/>
      <c r="KJI45" s="73"/>
      <c r="KJJ45" s="73"/>
      <c r="KJK45" s="73"/>
      <c r="KJN45" s="73"/>
      <c r="KJQ45" s="73"/>
      <c r="KJT45" s="73"/>
      <c r="KJW45" s="73"/>
      <c r="KJZ45" s="73"/>
      <c r="KKL45" s="73"/>
      <c r="KKO45" s="73"/>
      <c r="KKR45" s="73"/>
      <c r="KKU45" s="73"/>
      <c r="KLD45" s="73"/>
      <c r="KLJ45" s="73"/>
      <c r="KLM45" s="73"/>
      <c r="KLP45" s="73"/>
      <c r="KLS45" s="73"/>
      <c r="KLY45" s="73"/>
      <c r="KMH45" s="73"/>
      <c r="KMJ45" s="73"/>
      <c r="KMK45" s="73"/>
      <c r="KMM45" s="73"/>
      <c r="KMP45" s="73"/>
      <c r="KMS45" s="73"/>
      <c r="KMV45" s="73"/>
      <c r="KND45" s="73"/>
      <c r="KNF45" s="73"/>
      <c r="KNI45" s="73"/>
      <c r="KNL45" s="73"/>
      <c r="KNU45" s="73"/>
      <c r="KNX45" s="73"/>
      <c r="KOC45" s="73"/>
      <c r="KOY45" s="73"/>
      <c r="KOZ45" s="73"/>
      <c r="KPA45" s="73"/>
      <c r="KPB45" s="73"/>
      <c r="KPC45" s="73"/>
      <c r="KPD45" s="73"/>
      <c r="KPV45" s="73"/>
      <c r="KPW45" s="73"/>
      <c r="KPZ45" s="73"/>
      <c r="KQC45" s="73"/>
      <c r="KQE45" s="73"/>
      <c r="KQG45" s="73"/>
      <c r="KQJ45" s="73"/>
      <c r="KQM45" s="73"/>
      <c r="KQP45" s="73"/>
      <c r="KQS45" s="73"/>
      <c r="KQV45" s="73"/>
      <c r="KQY45" s="73"/>
      <c r="KRB45" s="73"/>
      <c r="KRE45" s="73"/>
      <c r="KRG45" s="73"/>
      <c r="KRT45" s="73"/>
      <c r="KRU45" s="73"/>
      <c r="KRV45" s="73"/>
      <c r="KRW45" s="73"/>
      <c r="KRX45" s="73"/>
      <c r="KRY45" s="73"/>
      <c r="KRZ45" s="73"/>
      <c r="KSA45" s="73"/>
      <c r="KSB45" s="73"/>
      <c r="KSC45" s="73"/>
      <c r="KSD45" s="73"/>
      <c r="KSE45" s="73"/>
      <c r="KSF45" s="73"/>
      <c r="KSG45" s="73"/>
      <c r="KSH45" s="73"/>
      <c r="KSI45" s="73"/>
      <c r="KSJ45" s="73"/>
      <c r="KSK45" s="73"/>
      <c r="KSL45" s="73"/>
      <c r="KSM45" s="73"/>
      <c r="KSN45" s="73"/>
      <c r="KSO45" s="73"/>
      <c r="KSP45" s="73"/>
      <c r="KSQ45" s="73"/>
      <c r="KSR45" s="73"/>
      <c r="KSS45" s="73"/>
      <c r="KSU45" s="73"/>
      <c r="KSV45" s="73"/>
      <c r="KSW45" s="73"/>
      <c r="KSX45" s="73"/>
      <c r="KSY45" s="73"/>
      <c r="KSZ45" s="73"/>
      <c r="KTA45" s="73"/>
      <c r="KTB45" s="73"/>
      <c r="KTC45" s="73"/>
      <c r="KTD45" s="73"/>
      <c r="KTE45" s="73"/>
      <c r="KTF45" s="73"/>
      <c r="KTG45" s="73"/>
      <c r="KTJ45" s="73"/>
      <c r="KTM45" s="73"/>
      <c r="KTP45" s="73"/>
      <c r="KTS45" s="73"/>
      <c r="KTV45" s="73"/>
      <c r="KUH45" s="73"/>
      <c r="KUK45" s="73"/>
      <c r="KUN45" s="73"/>
      <c r="KUQ45" s="73"/>
      <c r="KUZ45" s="73"/>
      <c r="KVF45" s="73"/>
      <c r="KVI45" s="73"/>
      <c r="KVL45" s="73"/>
      <c r="KVO45" s="73"/>
      <c r="KVU45" s="73"/>
      <c r="KWD45" s="73"/>
      <c r="KWF45" s="73"/>
      <c r="KWG45" s="73"/>
      <c r="KWI45" s="73"/>
      <c r="KWL45" s="73"/>
      <c r="KWO45" s="73"/>
      <c r="KWR45" s="73"/>
      <c r="KWZ45" s="73"/>
      <c r="KXB45" s="73"/>
      <c r="KXE45" s="73"/>
      <c r="KXH45" s="73"/>
      <c r="KXQ45" s="73"/>
      <c r="KXT45" s="73"/>
      <c r="KXY45" s="73"/>
      <c r="KYU45" s="73"/>
      <c r="KYV45" s="73"/>
      <c r="KYW45" s="73"/>
      <c r="KYX45" s="73"/>
      <c r="KYY45" s="73"/>
      <c r="KYZ45" s="73"/>
      <c r="KZR45" s="73"/>
      <c r="KZS45" s="73"/>
      <c r="KZV45" s="73"/>
      <c r="KZY45" s="73"/>
      <c r="LAA45" s="73"/>
      <c r="LAC45" s="73"/>
      <c r="LAF45" s="73"/>
      <c r="LAI45" s="73"/>
      <c r="LAL45" s="73"/>
      <c r="LAO45" s="73"/>
      <c r="LAR45" s="73"/>
      <c r="LAU45" s="73"/>
      <c r="LAX45" s="73"/>
      <c r="LBA45" s="73"/>
      <c r="LBC45" s="73"/>
      <c r="LBP45" s="73"/>
      <c r="LBQ45" s="73"/>
      <c r="LBR45" s="73"/>
      <c r="LBS45" s="73"/>
      <c r="LBT45" s="73"/>
      <c r="LBU45" s="73"/>
      <c r="LBV45" s="73"/>
      <c r="LBW45" s="73"/>
      <c r="LBX45" s="73"/>
      <c r="LBY45" s="73"/>
      <c r="LBZ45" s="73"/>
      <c r="LCA45" s="73"/>
      <c r="LCB45" s="73"/>
      <c r="LCC45" s="73"/>
      <c r="LCD45" s="73"/>
      <c r="LCE45" s="73"/>
      <c r="LCF45" s="73"/>
      <c r="LCG45" s="73"/>
      <c r="LCH45" s="73"/>
      <c r="LCI45" s="73"/>
      <c r="LCJ45" s="73"/>
      <c r="LCK45" s="73"/>
      <c r="LCL45" s="73"/>
      <c r="LCM45" s="73"/>
      <c r="LCN45" s="73"/>
      <c r="LCO45" s="73"/>
      <c r="LCQ45" s="73"/>
      <c r="LCR45" s="73"/>
      <c r="LCS45" s="73"/>
      <c r="LCT45" s="73"/>
      <c r="LCU45" s="73"/>
      <c r="LCV45" s="73"/>
      <c r="LCW45" s="73"/>
      <c r="LCX45" s="73"/>
      <c r="LCY45" s="73"/>
      <c r="LCZ45" s="73"/>
      <c r="LDA45" s="73"/>
      <c r="LDB45" s="73"/>
      <c r="LDC45" s="73"/>
      <c r="LDF45" s="73"/>
      <c r="LDI45" s="73"/>
      <c r="LDL45" s="73"/>
      <c r="LDO45" s="73"/>
      <c r="LDR45" s="73"/>
      <c r="LED45" s="73"/>
      <c r="LEG45" s="73"/>
      <c r="LEJ45" s="73"/>
      <c r="LEM45" s="73"/>
      <c r="LEV45" s="73"/>
      <c r="LFB45" s="73"/>
      <c r="LFE45" s="73"/>
      <c r="LFH45" s="73"/>
      <c r="LFK45" s="73"/>
      <c r="LFQ45" s="73"/>
      <c r="LFZ45" s="73"/>
      <c r="LGB45" s="73"/>
      <c r="LGC45" s="73"/>
      <c r="LGE45" s="73"/>
      <c r="LGH45" s="73"/>
      <c r="LGK45" s="73"/>
      <c r="LGN45" s="73"/>
      <c r="LGV45" s="73"/>
      <c r="LGX45" s="73"/>
      <c r="LHA45" s="73"/>
      <c r="LHD45" s="73"/>
      <c r="LHM45" s="73"/>
      <c r="LHP45" s="73"/>
      <c r="LHU45" s="73"/>
      <c r="LIQ45" s="73"/>
      <c r="LIR45" s="73"/>
      <c r="LIS45" s="73"/>
      <c r="LIT45" s="73"/>
      <c r="LIU45" s="73"/>
      <c r="LIV45" s="73"/>
      <c r="LJN45" s="73"/>
      <c r="LJO45" s="73"/>
      <c r="LJR45" s="73"/>
      <c r="LJU45" s="73"/>
      <c r="LJW45" s="73"/>
      <c r="LJY45" s="73"/>
      <c r="LKB45" s="73"/>
      <c r="LKE45" s="73"/>
      <c r="LKH45" s="73"/>
      <c r="LKK45" s="73"/>
      <c r="LKN45" s="73"/>
      <c r="LKQ45" s="73"/>
      <c r="LKT45" s="73"/>
      <c r="LKW45" s="73"/>
      <c r="LKY45" s="73"/>
      <c r="LLL45" s="73"/>
      <c r="LLM45" s="73"/>
      <c r="LLN45" s="73"/>
      <c r="LLO45" s="73"/>
      <c r="LLP45" s="73"/>
      <c r="LLQ45" s="73"/>
      <c r="LLR45" s="73"/>
      <c r="LLS45" s="73"/>
      <c r="LLT45" s="73"/>
      <c r="LLU45" s="73"/>
      <c r="LLV45" s="73"/>
      <c r="LLW45" s="73"/>
      <c r="LLX45" s="73"/>
      <c r="LLY45" s="73"/>
      <c r="LLZ45" s="73"/>
      <c r="LMA45" s="73"/>
      <c r="LMB45" s="73"/>
      <c r="LMC45" s="73"/>
      <c r="LMD45" s="73"/>
      <c r="LME45" s="73"/>
      <c r="LMF45" s="73"/>
      <c r="LMG45" s="73"/>
      <c r="LMH45" s="73"/>
      <c r="LMI45" s="73"/>
      <c r="LMJ45" s="73"/>
      <c r="LMK45" s="73"/>
      <c r="LMM45" s="73"/>
      <c r="LMN45" s="73"/>
      <c r="LMO45" s="73"/>
      <c r="LMP45" s="73"/>
      <c r="LMQ45" s="73"/>
      <c r="LMR45" s="73"/>
      <c r="LMS45" s="73"/>
      <c r="LMT45" s="73"/>
      <c r="LMU45" s="73"/>
      <c r="LMV45" s="73"/>
      <c r="LMW45" s="73"/>
      <c r="LMX45" s="73"/>
      <c r="LMY45" s="73"/>
      <c r="LNB45" s="73"/>
      <c r="LNE45" s="73"/>
      <c r="LNH45" s="73"/>
      <c r="LNK45" s="73"/>
      <c r="LNN45" s="73"/>
      <c r="LNZ45" s="73"/>
      <c r="LOC45" s="73"/>
      <c r="LOF45" s="73"/>
      <c r="LOI45" s="73"/>
      <c r="LOR45" s="73"/>
      <c r="LOX45" s="73"/>
      <c r="LPA45" s="73"/>
      <c r="LPD45" s="73"/>
      <c r="LPG45" s="73"/>
      <c r="LPM45" s="73"/>
      <c r="LPV45" s="73"/>
      <c r="LPX45" s="73"/>
      <c r="LPY45" s="73"/>
      <c r="LQA45" s="73"/>
      <c r="LQD45" s="73"/>
      <c r="LQG45" s="73"/>
      <c r="LQJ45" s="73"/>
      <c r="LQR45" s="73"/>
      <c r="LQT45" s="73"/>
      <c r="LQW45" s="73"/>
      <c r="LQZ45" s="73"/>
      <c r="LRI45" s="73"/>
      <c r="LRL45" s="73"/>
      <c r="LRQ45" s="73"/>
      <c r="LSM45" s="73"/>
      <c r="LSN45" s="73"/>
      <c r="LSO45" s="73"/>
      <c r="LSP45" s="73"/>
      <c r="LSQ45" s="73"/>
      <c r="LSR45" s="73"/>
      <c r="LTJ45" s="73"/>
      <c r="LTK45" s="73"/>
      <c r="LTN45" s="73"/>
      <c r="LTQ45" s="73"/>
      <c r="LTS45" s="73"/>
      <c r="LTU45" s="73"/>
      <c r="LTX45" s="73"/>
      <c r="LUA45" s="73"/>
      <c r="LUD45" s="73"/>
      <c r="LUG45" s="73"/>
      <c r="LUJ45" s="73"/>
      <c r="LUM45" s="73"/>
      <c r="LUP45" s="73"/>
      <c r="LUS45" s="73"/>
      <c r="LUU45" s="73"/>
      <c r="LVH45" s="73"/>
      <c r="LVI45" s="73"/>
      <c r="LVJ45" s="73"/>
      <c r="LVK45" s="73"/>
      <c r="LVL45" s="73"/>
      <c r="LVM45" s="73"/>
      <c r="LVN45" s="73"/>
      <c r="LVO45" s="73"/>
      <c r="LVP45" s="73"/>
      <c r="LVQ45" s="73"/>
      <c r="LVR45" s="73"/>
      <c r="LVS45" s="73"/>
      <c r="LVT45" s="73"/>
      <c r="LVU45" s="73"/>
      <c r="LVV45" s="73"/>
      <c r="LVW45" s="73"/>
      <c r="LVX45" s="73"/>
      <c r="LVY45" s="73"/>
      <c r="LVZ45" s="73"/>
      <c r="LWA45" s="73"/>
      <c r="LWB45" s="73"/>
      <c r="LWC45" s="73"/>
      <c r="LWD45" s="73"/>
      <c r="LWE45" s="73"/>
      <c r="LWF45" s="73"/>
      <c r="LWG45" s="73"/>
      <c r="LWI45" s="73"/>
      <c r="LWJ45" s="73"/>
      <c r="LWK45" s="73"/>
      <c r="LWL45" s="73"/>
      <c r="LWM45" s="73"/>
      <c r="LWN45" s="73"/>
      <c r="LWO45" s="73"/>
      <c r="LWP45" s="73"/>
      <c r="LWQ45" s="73"/>
      <c r="LWR45" s="73"/>
      <c r="LWS45" s="73"/>
      <c r="LWT45" s="73"/>
      <c r="LWU45" s="73"/>
      <c r="LWX45" s="73"/>
      <c r="LXA45" s="73"/>
      <c r="LXD45" s="73"/>
      <c r="LXG45" s="73"/>
      <c r="LXJ45" s="73"/>
      <c r="LXV45" s="73"/>
      <c r="LXY45" s="73"/>
      <c r="LYB45" s="73"/>
      <c r="LYE45" s="73"/>
      <c r="LYN45" s="73"/>
      <c r="LYT45" s="73"/>
      <c r="LYW45" s="73"/>
      <c r="LYZ45" s="73"/>
      <c r="LZC45" s="73"/>
      <c r="LZI45" s="73"/>
      <c r="LZR45" s="73"/>
      <c r="LZT45" s="73"/>
      <c r="LZU45" s="73"/>
      <c r="LZW45" s="73"/>
      <c r="LZZ45" s="73"/>
      <c r="MAC45" s="73"/>
      <c r="MAF45" s="73"/>
      <c r="MAN45" s="73"/>
      <c r="MAP45" s="73"/>
      <c r="MAS45" s="73"/>
      <c r="MAV45" s="73"/>
      <c r="MBE45" s="73"/>
      <c r="MBH45" s="73"/>
      <c r="MBM45" s="73"/>
      <c r="MCI45" s="73"/>
      <c r="MCJ45" s="73"/>
      <c r="MCK45" s="73"/>
      <c r="MCL45" s="73"/>
      <c r="MCM45" s="73"/>
      <c r="MCN45" s="73"/>
      <c r="MDF45" s="73"/>
      <c r="MDG45" s="73"/>
      <c r="MDJ45" s="73"/>
      <c r="MDM45" s="73"/>
      <c r="MDO45" s="73"/>
      <c r="MDQ45" s="73"/>
      <c r="MDT45" s="73"/>
      <c r="MDW45" s="73"/>
      <c r="MDZ45" s="73"/>
      <c r="MEC45" s="73"/>
      <c r="MEF45" s="73"/>
      <c r="MEI45" s="73"/>
      <c r="MEL45" s="73"/>
      <c r="MEO45" s="73"/>
      <c r="MEQ45" s="73"/>
      <c r="MFD45" s="73"/>
      <c r="MFE45" s="73"/>
      <c r="MFF45" s="73"/>
      <c r="MFG45" s="73"/>
      <c r="MFH45" s="73"/>
      <c r="MFI45" s="73"/>
      <c r="MFJ45" s="73"/>
      <c r="MFK45" s="73"/>
      <c r="MFL45" s="73"/>
      <c r="MFM45" s="73"/>
      <c r="MFN45" s="73"/>
      <c r="MFO45" s="73"/>
      <c r="MFP45" s="73"/>
      <c r="MFQ45" s="73"/>
      <c r="MFR45" s="73"/>
      <c r="MFS45" s="73"/>
      <c r="MFT45" s="73"/>
      <c r="MFU45" s="73"/>
      <c r="MFV45" s="73"/>
      <c r="MFW45" s="73"/>
      <c r="MFX45" s="73"/>
      <c r="MFY45" s="73"/>
      <c r="MFZ45" s="73"/>
      <c r="MGA45" s="73"/>
      <c r="MGB45" s="73"/>
      <c r="MGC45" s="73"/>
      <c r="MGE45" s="73"/>
      <c r="MGF45" s="73"/>
      <c r="MGG45" s="73"/>
      <c r="MGH45" s="73"/>
      <c r="MGI45" s="73"/>
      <c r="MGJ45" s="73"/>
      <c r="MGK45" s="73"/>
      <c r="MGL45" s="73"/>
      <c r="MGM45" s="73"/>
      <c r="MGN45" s="73"/>
      <c r="MGO45" s="73"/>
      <c r="MGP45" s="73"/>
      <c r="MGQ45" s="73"/>
      <c r="MGT45" s="73"/>
      <c r="MGW45" s="73"/>
      <c r="MGZ45" s="73"/>
      <c r="MHC45" s="73"/>
      <c r="MHF45" s="73"/>
      <c r="MHR45" s="73"/>
      <c r="MHU45" s="73"/>
      <c r="MHX45" s="73"/>
      <c r="MIA45" s="73"/>
      <c r="MIJ45" s="73"/>
      <c r="MIP45" s="73"/>
      <c r="MIS45" s="73"/>
      <c r="MIV45" s="73"/>
      <c r="MIY45" s="73"/>
      <c r="MJE45" s="73"/>
      <c r="MJN45" s="73"/>
      <c r="MJP45" s="73"/>
      <c r="MJQ45" s="73"/>
      <c r="MJS45" s="73"/>
      <c r="MJV45" s="73"/>
      <c r="MJY45" s="73"/>
      <c r="MKB45" s="73"/>
      <c r="MKJ45" s="73"/>
      <c r="MKL45" s="73"/>
      <c r="MKO45" s="73"/>
      <c r="MKR45" s="73"/>
      <c r="MLA45" s="73"/>
      <c r="MLD45" s="73"/>
      <c r="MLI45" s="73"/>
      <c r="MME45" s="73"/>
      <c r="MMF45" s="73"/>
      <c r="MMG45" s="73"/>
      <c r="MMH45" s="73"/>
      <c r="MMI45" s="73"/>
      <c r="MMJ45" s="73"/>
      <c r="MNB45" s="73"/>
      <c r="MNC45" s="73"/>
      <c r="MNF45" s="73"/>
      <c r="MNI45" s="73"/>
      <c r="MNK45" s="73"/>
      <c r="MNM45" s="73"/>
      <c r="MNP45" s="73"/>
      <c r="MNS45" s="73"/>
      <c r="MNV45" s="73"/>
      <c r="MNY45" s="73"/>
      <c r="MOB45" s="73"/>
      <c r="MOE45" s="73"/>
      <c r="MOH45" s="73"/>
      <c r="MOK45" s="73"/>
      <c r="MOM45" s="73"/>
      <c r="MOZ45" s="73"/>
      <c r="MPA45" s="73"/>
      <c r="MPB45" s="73"/>
      <c r="MPC45" s="73"/>
      <c r="MPD45" s="73"/>
      <c r="MPE45" s="73"/>
      <c r="MPF45" s="73"/>
      <c r="MPG45" s="73"/>
      <c r="MPH45" s="73"/>
      <c r="MPI45" s="73"/>
      <c r="MPJ45" s="73"/>
      <c r="MPK45" s="73"/>
      <c r="MPL45" s="73"/>
      <c r="MPM45" s="73"/>
      <c r="MPN45" s="73"/>
      <c r="MPO45" s="73"/>
      <c r="MPP45" s="73"/>
      <c r="MPQ45" s="73"/>
      <c r="MPR45" s="73"/>
      <c r="MPS45" s="73"/>
      <c r="MPT45" s="73"/>
      <c r="MPU45" s="73"/>
      <c r="MPV45" s="73"/>
      <c r="MPW45" s="73"/>
      <c r="MPX45" s="73"/>
      <c r="MPY45" s="73"/>
      <c r="MQA45" s="73"/>
      <c r="MQB45" s="73"/>
      <c r="MQC45" s="73"/>
      <c r="MQD45" s="73"/>
      <c r="MQE45" s="73"/>
      <c r="MQF45" s="73"/>
      <c r="MQG45" s="73"/>
      <c r="MQH45" s="73"/>
      <c r="MQI45" s="73"/>
      <c r="MQJ45" s="73"/>
      <c r="MQK45" s="73"/>
      <c r="MQL45" s="73"/>
      <c r="MQM45" s="73"/>
      <c r="MQP45" s="73"/>
      <c r="MQS45" s="73"/>
      <c r="MQV45" s="73"/>
      <c r="MQY45" s="73"/>
      <c r="MRB45" s="73"/>
      <c r="MRN45" s="73"/>
      <c r="MRQ45" s="73"/>
      <c r="MRT45" s="73"/>
      <c r="MRW45" s="73"/>
      <c r="MSF45" s="73"/>
      <c r="MSL45" s="73"/>
      <c r="MSO45" s="73"/>
      <c r="MSR45" s="73"/>
      <c r="MSU45" s="73"/>
      <c r="MTA45" s="73"/>
      <c r="MTJ45" s="73"/>
      <c r="MTL45" s="73"/>
      <c r="MTM45" s="73"/>
      <c r="MTO45" s="73"/>
      <c r="MTR45" s="73"/>
      <c r="MTU45" s="73"/>
      <c r="MTX45" s="73"/>
      <c r="MUF45" s="73"/>
      <c r="MUH45" s="73"/>
      <c r="MUK45" s="73"/>
      <c r="MUN45" s="73"/>
      <c r="MUW45" s="73"/>
      <c r="MUZ45" s="73"/>
      <c r="MVE45" s="73"/>
      <c r="MWA45" s="73"/>
      <c r="MWB45" s="73"/>
      <c r="MWC45" s="73"/>
      <c r="MWD45" s="73"/>
      <c r="MWE45" s="73"/>
      <c r="MWF45" s="73"/>
      <c r="MWX45" s="73"/>
      <c r="MWY45" s="73"/>
      <c r="MXB45" s="73"/>
      <c r="MXE45" s="73"/>
      <c r="MXG45" s="73"/>
      <c r="MXI45" s="73"/>
      <c r="MXL45" s="73"/>
      <c r="MXO45" s="73"/>
      <c r="MXR45" s="73"/>
      <c r="MXU45" s="73"/>
      <c r="MXX45" s="73"/>
      <c r="MYA45" s="73"/>
      <c r="MYD45" s="73"/>
      <c r="MYG45" s="73"/>
      <c r="MYI45" s="73"/>
      <c r="MYV45" s="73"/>
      <c r="MYW45" s="73"/>
      <c r="MYX45" s="73"/>
      <c r="MYY45" s="73"/>
      <c r="MYZ45" s="73"/>
      <c r="MZA45" s="73"/>
      <c r="MZB45" s="73"/>
      <c r="MZC45" s="73"/>
      <c r="MZD45" s="73"/>
      <c r="MZE45" s="73"/>
      <c r="MZF45" s="73"/>
      <c r="MZG45" s="73"/>
      <c r="MZH45" s="73"/>
      <c r="MZI45" s="73"/>
      <c r="MZJ45" s="73"/>
      <c r="MZK45" s="73"/>
      <c r="MZL45" s="73"/>
      <c r="MZM45" s="73"/>
      <c r="MZN45" s="73"/>
      <c r="MZO45" s="73"/>
      <c r="MZP45" s="73"/>
      <c r="MZQ45" s="73"/>
      <c r="MZR45" s="73"/>
      <c r="MZS45" s="73"/>
      <c r="MZT45" s="73"/>
      <c r="MZU45" s="73"/>
      <c r="MZW45" s="73"/>
      <c r="MZX45" s="73"/>
      <c r="MZY45" s="73"/>
      <c r="MZZ45" s="73"/>
      <c r="NAA45" s="73"/>
      <c r="NAB45" s="73"/>
      <c r="NAC45" s="73"/>
      <c r="NAD45" s="73"/>
      <c r="NAE45" s="73"/>
      <c r="NAF45" s="73"/>
      <c r="NAG45" s="73"/>
      <c r="NAH45" s="73"/>
      <c r="NAI45" s="73"/>
      <c r="NAL45" s="73"/>
      <c r="NAO45" s="73"/>
      <c r="NAR45" s="73"/>
      <c r="NAU45" s="73"/>
      <c r="NAX45" s="73"/>
      <c r="NBJ45" s="73"/>
      <c r="NBM45" s="73"/>
      <c r="NBP45" s="73"/>
      <c r="NBS45" s="73"/>
      <c r="NCB45" s="73"/>
      <c r="NCH45" s="73"/>
      <c r="NCK45" s="73"/>
      <c r="NCN45" s="73"/>
      <c r="NCQ45" s="73"/>
      <c r="NCW45" s="73"/>
      <c r="NDF45" s="73"/>
      <c r="NDH45" s="73"/>
      <c r="NDI45" s="73"/>
      <c r="NDK45" s="73"/>
      <c r="NDN45" s="73"/>
      <c r="NDQ45" s="73"/>
      <c r="NDT45" s="73"/>
      <c r="NEB45" s="73"/>
      <c r="NED45" s="73"/>
      <c r="NEG45" s="73"/>
      <c r="NEJ45" s="73"/>
      <c r="NES45" s="73"/>
      <c r="NEV45" s="73"/>
      <c r="NFA45" s="73"/>
      <c r="NFW45" s="73"/>
      <c r="NFX45" s="73"/>
      <c r="NFY45" s="73"/>
      <c r="NFZ45" s="73"/>
      <c r="NGA45" s="73"/>
      <c r="NGB45" s="73"/>
      <c r="NGT45" s="73"/>
      <c r="NGU45" s="73"/>
      <c r="NGX45" s="73"/>
      <c r="NHA45" s="73"/>
      <c r="NHC45" s="73"/>
      <c r="NHE45" s="73"/>
      <c r="NHH45" s="73"/>
      <c r="NHK45" s="73"/>
      <c r="NHN45" s="73"/>
      <c r="NHQ45" s="73"/>
      <c r="NHT45" s="73"/>
      <c r="NHW45" s="73"/>
      <c r="NHZ45" s="73"/>
      <c r="NIC45" s="73"/>
      <c r="NIE45" s="73"/>
      <c r="NIR45" s="73"/>
      <c r="NIS45" s="73"/>
      <c r="NIT45" s="73"/>
      <c r="NIU45" s="73"/>
      <c r="NIV45" s="73"/>
      <c r="NIW45" s="73"/>
      <c r="NIX45" s="73"/>
      <c r="NIY45" s="73"/>
      <c r="NIZ45" s="73"/>
      <c r="NJA45" s="73"/>
      <c r="NJB45" s="73"/>
      <c r="NJC45" s="73"/>
      <c r="NJD45" s="73"/>
      <c r="NJE45" s="73"/>
      <c r="NJF45" s="73"/>
      <c r="NJG45" s="73"/>
      <c r="NJH45" s="73"/>
      <c r="NJI45" s="73"/>
      <c r="NJJ45" s="73"/>
      <c r="NJK45" s="73"/>
      <c r="NJL45" s="73"/>
      <c r="NJM45" s="73"/>
      <c r="NJN45" s="73"/>
      <c r="NJO45" s="73"/>
      <c r="NJP45" s="73"/>
      <c r="NJQ45" s="73"/>
      <c r="NJS45" s="73"/>
      <c r="NJT45" s="73"/>
      <c r="NJU45" s="73"/>
      <c r="NJV45" s="73"/>
      <c r="NJW45" s="73"/>
      <c r="NJX45" s="73"/>
      <c r="NJY45" s="73"/>
      <c r="NJZ45" s="73"/>
      <c r="NKA45" s="73"/>
      <c r="NKB45" s="73"/>
      <c r="NKC45" s="73"/>
      <c r="NKD45" s="73"/>
      <c r="NKE45" s="73"/>
      <c r="NKH45" s="73"/>
      <c r="NKK45" s="73"/>
      <c r="NKN45" s="73"/>
      <c r="NKQ45" s="73"/>
      <c r="NKT45" s="73"/>
      <c r="NLF45" s="73"/>
      <c r="NLI45" s="73"/>
      <c r="NLL45" s="73"/>
      <c r="NLO45" s="73"/>
      <c r="NLX45" s="73"/>
      <c r="NMD45" s="73"/>
      <c r="NMG45" s="73"/>
      <c r="NMJ45" s="73"/>
      <c r="NMM45" s="73"/>
      <c r="NMS45" s="73"/>
      <c r="NNB45" s="73"/>
      <c r="NND45" s="73"/>
      <c r="NNE45" s="73"/>
      <c r="NNG45" s="73"/>
      <c r="NNJ45" s="73"/>
      <c r="NNM45" s="73"/>
      <c r="NNP45" s="73"/>
      <c r="NNX45" s="73"/>
      <c r="NNZ45" s="73"/>
      <c r="NOC45" s="73"/>
      <c r="NOF45" s="73"/>
      <c r="NOO45" s="73"/>
      <c r="NOR45" s="73"/>
      <c r="NOW45" s="73"/>
      <c r="NPS45" s="73"/>
      <c r="NPT45" s="73"/>
      <c r="NPU45" s="73"/>
      <c r="NPV45" s="73"/>
      <c r="NPW45" s="73"/>
      <c r="NPX45" s="73"/>
      <c r="NQP45" s="73"/>
      <c r="NQQ45" s="73"/>
      <c r="NQT45" s="73"/>
      <c r="NQW45" s="73"/>
      <c r="NQY45" s="73"/>
      <c r="NRA45" s="73"/>
      <c r="NRD45" s="73"/>
      <c r="NRG45" s="73"/>
      <c r="NRJ45" s="73"/>
      <c r="NRM45" s="73"/>
      <c r="NRP45" s="73"/>
      <c r="NRS45" s="73"/>
      <c r="NRV45" s="73"/>
      <c r="NRY45" s="73"/>
      <c r="NSA45" s="73"/>
      <c r="NSN45" s="73"/>
      <c r="NSO45" s="73"/>
      <c r="NSP45" s="73"/>
      <c r="NSQ45" s="73"/>
      <c r="NSR45" s="73"/>
      <c r="NSS45" s="73"/>
      <c r="NST45" s="73"/>
      <c r="NSU45" s="73"/>
      <c r="NSV45" s="73"/>
      <c r="NSW45" s="73"/>
      <c r="NSX45" s="73"/>
      <c r="NSY45" s="73"/>
      <c r="NSZ45" s="73"/>
      <c r="NTA45" s="73"/>
      <c r="NTB45" s="73"/>
      <c r="NTC45" s="73"/>
      <c r="NTD45" s="73"/>
      <c r="NTE45" s="73"/>
      <c r="NTF45" s="73"/>
      <c r="NTG45" s="73"/>
      <c r="NTH45" s="73"/>
      <c r="NTI45" s="73"/>
      <c r="NTJ45" s="73"/>
      <c r="NTK45" s="73"/>
      <c r="NTL45" s="73"/>
      <c r="NTM45" s="73"/>
      <c r="NTO45" s="73"/>
      <c r="NTP45" s="73"/>
      <c r="NTQ45" s="73"/>
      <c r="NTR45" s="73"/>
      <c r="NTS45" s="73"/>
      <c r="NTT45" s="73"/>
      <c r="NTU45" s="73"/>
      <c r="NTV45" s="73"/>
      <c r="NTW45" s="73"/>
      <c r="NTX45" s="73"/>
      <c r="NTY45" s="73"/>
      <c r="NTZ45" s="73"/>
      <c r="NUA45" s="73"/>
      <c r="NUD45" s="73"/>
      <c r="NUG45" s="73"/>
      <c r="NUJ45" s="73"/>
      <c r="NUM45" s="73"/>
      <c r="NUP45" s="73"/>
      <c r="NVB45" s="73"/>
      <c r="NVE45" s="73"/>
      <c r="NVH45" s="73"/>
      <c r="NVK45" s="73"/>
      <c r="NVT45" s="73"/>
      <c r="NVZ45" s="73"/>
      <c r="NWC45" s="73"/>
      <c r="NWF45" s="73"/>
      <c r="NWI45" s="73"/>
      <c r="NWO45" s="73"/>
      <c r="NWX45" s="73"/>
      <c r="NWZ45" s="73"/>
      <c r="NXA45" s="73"/>
      <c r="NXC45" s="73"/>
      <c r="NXF45" s="73"/>
      <c r="NXI45" s="73"/>
      <c r="NXL45" s="73"/>
      <c r="NXT45" s="73"/>
      <c r="NXV45" s="73"/>
      <c r="NXY45" s="73"/>
      <c r="NYB45" s="73"/>
      <c r="NYK45" s="73"/>
      <c r="NYN45" s="73"/>
      <c r="NYS45" s="73"/>
      <c r="NZO45" s="73"/>
      <c r="NZP45" s="73"/>
      <c r="NZQ45" s="73"/>
      <c r="NZR45" s="73"/>
      <c r="NZS45" s="73"/>
      <c r="NZT45" s="73"/>
      <c r="OAL45" s="73"/>
      <c r="OAM45" s="73"/>
      <c r="OAP45" s="73"/>
      <c r="OAS45" s="73"/>
      <c r="OAU45" s="73"/>
      <c r="OAW45" s="73"/>
      <c r="OAZ45" s="73"/>
      <c r="OBC45" s="73"/>
      <c r="OBF45" s="73"/>
      <c r="OBI45" s="73"/>
      <c r="OBL45" s="73"/>
      <c r="OBO45" s="73"/>
      <c r="OBR45" s="73"/>
      <c r="OBU45" s="73"/>
      <c r="OBW45" s="73"/>
      <c r="OCJ45" s="73"/>
      <c r="OCK45" s="73"/>
      <c r="OCL45" s="73"/>
      <c r="OCM45" s="73"/>
      <c r="OCN45" s="73"/>
      <c r="OCO45" s="73"/>
      <c r="OCP45" s="73"/>
      <c r="OCQ45" s="73"/>
      <c r="OCR45" s="73"/>
      <c r="OCS45" s="73"/>
      <c r="OCT45" s="73"/>
      <c r="OCU45" s="73"/>
      <c r="OCV45" s="73"/>
      <c r="OCW45" s="73"/>
      <c r="OCX45" s="73"/>
      <c r="OCY45" s="73"/>
      <c r="OCZ45" s="73"/>
      <c r="ODA45" s="73"/>
      <c r="ODB45" s="73"/>
      <c r="ODC45" s="73"/>
      <c r="ODD45" s="73"/>
      <c r="ODE45" s="73"/>
      <c r="ODF45" s="73"/>
      <c r="ODG45" s="73"/>
      <c r="ODH45" s="73"/>
      <c r="ODI45" s="73"/>
      <c r="ODK45" s="73"/>
      <c r="ODL45" s="73"/>
      <c r="ODM45" s="73"/>
      <c r="ODN45" s="73"/>
      <c r="ODO45" s="73"/>
      <c r="ODP45" s="73"/>
      <c r="ODQ45" s="73"/>
      <c r="ODR45" s="73"/>
      <c r="ODS45" s="73"/>
      <c r="ODT45" s="73"/>
      <c r="ODU45" s="73"/>
      <c r="ODV45" s="73"/>
      <c r="ODW45" s="73"/>
      <c r="ODZ45" s="73"/>
      <c r="OEC45" s="73"/>
      <c r="OEF45" s="73"/>
      <c r="OEI45" s="73"/>
      <c r="OEL45" s="73"/>
      <c r="OEX45" s="73"/>
      <c r="OFA45" s="73"/>
      <c r="OFD45" s="73"/>
      <c r="OFG45" s="73"/>
      <c r="OFP45" s="73"/>
      <c r="OFV45" s="73"/>
      <c r="OFY45" s="73"/>
      <c r="OGB45" s="73"/>
      <c r="OGE45" s="73"/>
      <c r="OGK45" s="73"/>
      <c r="OGT45" s="73"/>
      <c r="OGV45" s="73"/>
      <c r="OGW45" s="73"/>
      <c r="OGY45" s="73"/>
      <c r="OHB45" s="73"/>
      <c r="OHE45" s="73"/>
      <c r="OHH45" s="73"/>
      <c r="OHP45" s="73"/>
      <c r="OHR45" s="73"/>
      <c r="OHU45" s="73"/>
      <c r="OHX45" s="73"/>
      <c r="OIG45" s="73"/>
      <c r="OIJ45" s="73"/>
      <c r="OIO45" s="73"/>
      <c r="OJK45" s="73"/>
      <c r="OJL45" s="73"/>
      <c r="OJM45" s="73"/>
      <c r="OJN45" s="73"/>
      <c r="OJO45" s="73"/>
      <c r="OJP45" s="73"/>
      <c r="OKH45" s="73"/>
      <c r="OKI45" s="73"/>
      <c r="OKL45" s="73"/>
      <c r="OKO45" s="73"/>
      <c r="OKQ45" s="73"/>
      <c r="OKS45" s="73"/>
      <c r="OKV45" s="73"/>
      <c r="OKY45" s="73"/>
      <c r="OLB45" s="73"/>
      <c r="OLE45" s="73"/>
      <c r="OLH45" s="73"/>
      <c r="OLK45" s="73"/>
      <c r="OLN45" s="73"/>
      <c r="OLQ45" s="73"/>
      <c r="OLS45" s="73"/>
      <c r="OMF45" s="73"/>
      <c r="OMG45" s="73"/>
      <c r="OMH45" s="73"/>
      <c r="OMI45" s="73"/>
      <c r="OMJ45" s="73"/>
      <c r="OMK45" s="73"/>
      <c r="OML45" s="73"/>
      <c r="OMM45" s="73"/>
      <c r="OMN45" s="73"/>
      <c r="OMO45" s="73"/>
      <c r="OMP45" s="73"/>
      <c r="OMQ45" s="73"/>
      <c r="OMR45" s="73"/>
      <c r="OMS45" s="73"/>
      <c r="OMT45" s="73"/>
      <c r="OMU45" s="73"/>
      <c r="OMV45" s="73"/>
      <c r="OMW45" s="73"/>
      <c r="OMX45" s="73"/>
      <c r="OMY45" s="73"/>
      <c r="OMZ45" s="73"/>
      <c r="ONA45" s="73"/>
      <c r="ONB45" s="73"/>
      <c r="ONC45" s="73"/>
      <c r="OND45" s="73"/>
      <c r="ONE45" s="73"/>
      <c r="ONG45" s="73"/>
      <c r="ONH45" s="73"/>
      <c r="ONI45" s="73"/>
      <c r="ONJ45" s="73"/>
      <c r="ONK45" s="73"/>
      <c r="ONL45" s="73"/>
      <c r="ONM45" s="73"/>
      <c r="ONN45" s="73"/>
      <c r="ONO45" s="73"/>
      <c r="ONP45" s="73"/>
      <c r="ONQ45" s="73"/>
      <c r="ONR45" s="73"/>
      <c r="ONS45" s="73"/>
      <c r="ONV45" s="73"/>
      <c r="ONY45" s="73"/>
      <c r="OOB45" s="73"/>
      <c r="OOE45" s="73"/>
      <c r="OOH45" s="73"/>
      <c r="OOT45" s="73"/>
      <c r="OOW45" s="73"/>
      <c r="OOZ45" s="73"/>
      <c r="OPC45" s="73"/>
      <c r="OPL45" s="73"/>
      <c r="OPR45" s="73"/>
      <c r="OPU45" s="73"/>
      <c r="OPX45" s="73"/>
      <c r="OQA45" s="73"/>
      <c r="OQG45" s="73"/>
      <c r="OQP45" s="73"/>
      <c r="OQR45" s="73"/>
      <c r="OQS45" s="73"/>
      <c r="OQU45" s="73"/>
      <c r="OQX45" s="73"/>
      <c r="ORA45" s="73"/>
      <c r="ORD45" s="73"/>
      <c r="ORL45" s="73"/>
      <c r="ORN45" s="73"/>
      <c r="ORQ45" s="73"/>
      <c r="ORT45" s="73"/>
      <c r="OSC45" s="73"/>
      <c r="OSF45" s="73"/>
      <c r="OSK45" s="73"/>
      <c r="OTG45" s="73"/>
      <c r="OTH45" s="73"/>
      <c r="OTI45" s="73"/>
      <c r="OTJ45" s="73"/>
      <c r="OTK45" s="73"/>
      <c r="OTL45" s="73"/>
      <c r="OUD45" s="73"/>
      <c r="OUE45" s="73"/>
      <c r="OUH45" s="73"/>
      <c r="OUK45" s="73"/>
      <c r="OUM45" s="73"/>
      <c r="OUO45" s="73"/>
      <c r="OUR45" s="73"/>
      <c r="OUU45" s="73"/>
      <c r="OUX45" s="73"/>
      <c r="OVA45" s="73"/>
      <c r="OVD45" s="73"/>
      <c r="OVG45" s="73"/>
      <c r="OVJ45" s="73"/>
      <c r="OVM45" s="73"/>
      <c r="OVO45" s="73"/>
      <c r="OWB45" s="73"/>
      <c r="OWC45" s="73"/>
      <c r="OWD45" s="73"/>
      <c r="OWE45" s="73"/>
      <c r="OWF45" s="73"/>
      <c r="OWG45" s="73"/>
      <c r="OWH45" s="73"/>
      <c r="OWI45" s="73"/>
      <c r="OWJ45" s="73"/>
      <c r="OWK45" s="73"/>
      <c r="OWL45" s="73"/>
      <c r="OWM45" s="73"/>
      <c r="OWN45" s="73"/>
      <c r="OWO45" s="73"/>
      <c r="OWP45" s="73"/>
      <c r="OWQ45" s="73"/>
      <c r="OWR45" s="73"/>
      <c r="OWS45" s="73"/>
      <c r="OWT45" s="73"/>
      <c r="OWU45" s="73"/>
      <c r="OWV45" s="73"/>
      <c r="OWW45" s="73"/>
      <c r="OWX45" s="73"/>
      <c r="OWY45" s="73"/>
      <c r="OWZ45" s="73"/>
      <c r="OXA45" s="73"/>
      <c r="OXC45" s="73"/>
      <c r="OXD45" s="73"/>
      <c r="OXE45" s="73"/>
      <c r="OXF45" s="73"/>
      <c r="OXG45" s="73"/>
      <c r="OXH45" s="73"/>
      <c r="OXI45" s="73"/>
      <c r="OXJ45" s="73"/>
      <c r="OXK45" s="73"/>
      <c r="OXL45" s="73"/>
      <c r="OXM45" s="73"/>
      <c r="OXN45" s="73"/>
      <c r="OXO45" s="73"/>
      <c r="OXR45" s="73"/>
      <c r="OXU45" s="73"/>
      <c r="OXX45" s="73"/>
      <c r="OYA45" s="73"/>
      <c r="OYD45" s="73"/>
      <c r="OYP45" s="73"/>
      <c r="OYS45" s="73"/>
      <c r="OYV45" s="73"/>
      <c r="OYY45" s="73"/>
      <c r="OZH45" s="73"/>
      <c r="OZN45" s="73"/>
      <c r="OZQ45" s="73"/>
      <c r="OZT45" s="73"/>
      <c r="OZW45" s="73"/>
      <c r="PAC45" s="73"/>
      <c r="PAL45" s="73"/>
      <c r="PAN45" s="73"/>
      <c r="PAO45" s="73"/>
      <c r="PAQ45" s="73"/>
      <c r="PAT45" s="73"/>
      <c r="PAW45" s="73"/>
      <c r="PAZ45" s="73"/>
      <c r="PBH45" s="73"/>
      <c r="PBJ45" s="73"/>
      <c r="PBM45" s="73"/>
      <c r="PBP45" s="73"/>
      <c r="PBY45" s="73"/>
      <c r="PCB45" s="73"/>
      <c r="PCG45" s="73"/>
      <c r="PDC45" s="73"/>
      <c r="PDD45" s="73"/>
      <c r="PDE45" s="73"/>
      <c r="PDF45" s="73"/>
      <c r="PDG45" s="73"/>
      <c r="PDH45" s="73"/>
      <c r="PDZ45" s="73"/>
      <c r="PEA45" s="73"/>
      <c r="PED45" s="73"/>
      <c r="PEG45" s="73"/>
      <c r="PEI45" s="73"/>
      <c r="PEK45" s="73"/>
      <c r="PEN45" s="73"/>
      <c r="PEQ45" s="73"/>
      <c r="PET45" s="73"/>
      <c r="PEW45" s="73"/>
      <c r="PEZ45" s="73"/>
      <c r="PFC45" s="73"/>
      <c r="PFF45" s="73"/>
      <c r="PFI45" s="73"/>
      <c r="PFK45" s="73"/>
      <c r="PFX45" s="73"/>
      <c r="PFY45" s="73"/>
      <c r="PFZ45" s="73"/>
      <c r="PGA45" s="73"/>
      <c r="PGB45" s="73"/>
      <c r="PGC45" s="73"/>
      <c r="PGD45" s="73"/>
      <c r="PGE45" s="73"/>
      <c r="PGF45" s="73"/>
      <c r="PGG45" s="73"/>
      <c r="PGH45" s="73"/>
      <c r="PGI45" s="73"/>
      <c r="PGJ45" s="73"/>
      <c r="PGK45" s="73"/>
      <c r="PGL45" s="73"/>
      <c r="PGM45" s="73"/>
      <c r="PGN45" s="73"/>
      <c r="PGO45" s="73"/>
      <c r="PGP45" s="73"/>
      <c r="PGQ45" s="73"/>
      <c r="PGR45" s="73"/>
      <c r="PGS45" s="73"/>
      <c r="PGT45" s="73"/>
      <c r="PGU45" s="73"/>
      <c r="PGV45" s="73"/>
      <c r="PGW45" s="73"/>
      <c r="PGY45" s="73"/>
      <c r="PGZ45" s="73"/>
      <c r="PHA45" s="73"/>
      <c r="PHB45" s="73"/>
      <c r="PHC45" s="73"/>
      <c r="PHD45" s="73"/>
      <c r="PHE45" s="73"/>
      <c r="PHF45" s="73"/>
      <c r="PHG45" s="73"/>
      <c r="PHH45" s="73"/>
      <c r="PHI45" s="73"/>
      <c r="PHJ45" s="73"/>
      <c r="PHK45" s="73"/>
      <c r="PHN45" s="73"/>
      <c r="PHQ45" s="73"/>
      <c r="PHT45" s="73"/>
      <c r="PHW45" s="73"/>
      <c r="PHZ45" s="73"/>
      <c r="PIL45" s="73"/>
      <c r="PIO45" s="73"/>
      <c r="PIR45" s="73"/>
      <c r="PIU45" s="73"/>
      <c r="PJD45" s="73"/>
      <c r="PJJ45" s="73"/>
      <c r="PJM45" s="73"/>
      <c r="PJP45" s="73"/>
      <c r="PJS45" s="73"/>
      <c r="PJY45" s="73"/>
      <c r="PKH45" s="73"/>
      <c r="PKJ45" s="73"/>
      <c r="PKK45" s="73"/>
      <c r="PKM45" s="73"/>
      <c r="PKP45" s="73"/>
      <c r="PKS45" s="73"/>
      <c r="PKV45" s="73"/>
      <c r="PLD45" s="73"/>
      <c r="PLF45" s="73"/>
      <c r="PLI45" s="73"/>
      <c r="PLL45" s="73"/>
      <c r="PLU45" s="73"/>
      <c r="PLX45" s="73"/>
      <c r="PMC45" s="73"/>
      <c r="PMY45" s="73"/>
      <c r="PMZ45" s="73"/>
      <c r="PNA45" s="73"/>
      <c r="PNB45" s="73"/>
      <c r="PNC45" s="73"/>
      <c r="PND45" s="73"/>
      <c r="PNV45" s="73"/>
      <c r="PNW45" s="73"/>
      <c r="PNZ45" s="73"/>
      <c r="POC45" s="73"/>
      <c r="POE45" s="73"/>
      <c r="POG45" s="73"/>
      <c r="POJ45" s="73"/>
      <c r="POM45" s="73"/>
      <c r="POP45" s="73"/>
      <c r="POS45" s="73"/>
      <c r="POV45" s="73"/>
      <c r="POY45" s="73"/>
      <c r="PPB45" s="73"/>
      <c r="PPE45" s="73"/>
      <c r="PPG45" s="73"/>
      <c r="PPT45" s="73"/>
      <c r="PPU45" s="73"/>
      <c r="PPV45" s="73"/>
      <c r="PPW45" s="73"/>
      <c r="PPX45" s="73"/>
      <c r="PPY45" s="73"/>
      <c r="PPZ45" s="73"/>
      <c r="PQA45" s="73"/>
      <c r="PQB45" s="73"/>
      <c r="PQC45" s="73"/>
      <c r="PQD45" s="73"/>
      <c r="PQE45" s="73"/>
      <c r="PQF45" s="73"/>
      <c r="PQG45" s="73"/>
      <c r="PQH45" s="73"/>
      <c r="PQI45" s="73"/>
      <c r="PQJ45" s="73"/>
      <c r="PQK45" s="73"/>
      <c r="PQL45" s="73"/>
      <c r="PQM45" s="73"/>
      <c r="PQN45" s="73"/>
      <c r="PQO45" s="73"/>
      <c r="PQP45" s="73"/>
      <c r="PQQ45" s="73"/>
      <c r="PQR45" s="73"/>
      <c r="PQS45" s="73"/>
      <c r="PQU45" s="73"/>
      <c r="PQV45" s="73"/>
      <c r="PQW45" s="73"/>
      <c r="PQX45" s="73"/>
      <c r="PQY45" s="73"/>
      <c r="PQZ45" s="73"/>
      <c r="PRA45" s="73"/>
      <c r="PRB45" s="73"/>
      <c r="PRC45" s="73"/>
      <c r="PRD45" s="73"/>
      <c r="PRE45" s="73"/>
      <c r="PRF45" s="73"/>
      <c r="PRG45" s="73"/>
      <c r="PRJ45" s="73"/>
      <c r="PRM45" s="73"/>
      <c r="PRP45" s="73"/>
      <c r="PRS45" s="73"/>
      <c r="PRV45" s="73"/>
      <c r="PSH45" s="73"/>
      <c r="PSK45" s="73"/>
      <c r="PSN45" s="73"/>
      <c r="PSQ45" s="73"/>
      <c r="PSZ45" s="73"/>
      <c r="PTF45" s="73"/>
      <c r="PTI45" s="73"/>
      <c r="PTL45" s="73"/>
      <c r="PTO45" s="73"/>
      <c r="PTU45" s="73"/>
      <c r="PUD45" s="73"/>
      <c r="PUF45" s="73"/>
      <c r="PUG45" s="73"/>
      <c r="PUI45" s="73"/>
      <c r="PUL45" s="73"/>
      <c r="PUO45" s="73"/>
      <c r="PUR45" s="73"/>
      <c r="PUZ45" s="73"/>
      <c r="PVB45" s="73"/>
      <c r="PVE45" s="73"/>
      <c r="PVH45" s="73"/>
      <c r="PVQ45" s="73"/>
      <c r="PVT45" s="73"/>
      <c r="PVY45" s="73"/>
      <c r="PWU45" s="73"/>
      <c r="PWV45" s="73"/>
      <c r="PWW45" s="73"/>
      <c r="PWX45" s="73"/>
      <c r="PWY45" s="73"/>
      <c r="PWZ45" s="73"/>
      <c r="PXR45" s="73"/>
      <c r="PXS45" s="73"/>
      <c r="PXV45" s="73"/>
      <c r="PXY45" s="73"/>
      <c r="PYA45" s="73"/>
      <c r="PYC45" s="73"/>
      <c r="PYF45" s="73"/>
      <c r="PYI45" s="73"/>
      <c r="PYL45" s="73"/>
      <c r="PYO45" s="73"/>
      <c r="PYR45" s="73"/>
      <c r="PYU45" s="73"/>
      <c r="PYX45" s="73"/>
      <c r="PZA45" s="73"/>
      <c r="PZC45" s="73"/>
      <c r="PZP45" s="73"/>
      <c r="PZQ45" s="73"/>
      <c r="PZR45" s="73"/>
      <c r="PZS45" s="73"/>
      <c r="PZT45" s="73"/>
      <c r="PZU45" s="73"/>
      <c r="PZV45" s="73"/>
      <c r="PZW45" s="73"/>
      <c r="PZX45" s="73"/>
      <c r="PZY45" s="73"/>
      <c r="PZZ45" s="73"/>
      <c r="QAA45" s="73"/>
      <c r="QAB45" s="73"/>
      <c r="QAC45" s="73"/>
      <c r="QAD45" s="73"/>
      <c r="QAE45" s="73"/>
      <c r="QAF45" s="73"/>
      <c r="QAG45" s="73"/>
      <c r="QAH45" s="73"/>
      <c r="QAI45" s="73"/>
      <c r="QAJ45" s="73"/>
      <c r="QAK45" s="73"/>
      <c r="QAL45" s="73"/>
      <c r="QAM45" s="73"/>
      <c r="QAN45" s="73"/>
      <c r="QAO45" s="73"/>
      <c r="QAQ45" s="73"/>
      <c r="QAR45" s="73"/>
      <c r="QAS45" s="73"/>
      <c r="QAT45" s="73"/>
      <c r="QAU45" s="73"/>
      <c r="QAV45" s="73"/>
      <c r="QAW45" s="73"/>
      <c r="QAX45" s="73"/>
      <c r="QAY45" s="73"/>
      <c r="QAZ45" s="73"/>
      <c r="QBA45" s="73"/>
      <c r="QBB45" s="73"/>
      <c r="QBC45" s="73"/>
      <c r="QBF45" s="73"/>
      <c r="QBI45" s="73"/>
      <c r="QBL45" s="73"/>
      <c r="QBO45" s="73"/>
      <c r="QBR45" s="73"/>
      <c r="QCD45" s="73"/>
      <c r="QCG45" s="73"/>
      <c r="QCJ45" s="73"/>
      <c r="QCM45" s="73"/>
      <c r="QCV45" s="73"/>
      <c r="QDB45" s="73"/>
      <c r="QDE45" s="73"/>
      <c r="QDH45" s="73"/>
      <c r="QDK45" s="73"/>
      <c r="QDQ45" s="73"/>
      <c r="QDZ45" s="73"/>
      <c r="QEB45" s="73"/>
      <c r="QEC45" s="73"/>
      <c r="QEE45" s="73"/>
      <c r="QEH45" s="73"/>
      <c r="QEK45" s="73"/>
      <c r="QEN45" s="73"/>
      <c r="QEV45" s="73"/>
      <c r="QEX45" s="73"/>
      <c r="QFA45" s="73"/>
      <c r="QFD45" s="73"/>
      <c r="QFM45" s="73"/>
      <c r="QFP45" s="73"/>
      <c r="QFU45" s="73"/>
      <c r="QGQ45" s="73"/>
      <c r="QGR45" s="73"/>
      <c r="QGS45" s="73"/>
      <c r="QGT45" s="73"/>
      <c r="QGU45" s="73"/>
      <c r="QGV45" s="73"/>
      <c r="QHN45" s="73"/>
      <c r="QHO45" s="73"/>
      <c r="QHR45" s="73"/>
      <c r="QHU45" s="73"/>
      <c r="QHW45" s="73"/>
      <c r="QHY45" s="73"/>
      <c r="QIB45" s="73"/>
      <c r="QIE45" s="73"/>
      <c r="QIH45" s="73"/>
      <c r="QIK45" s="73"/>
      <c r="QIN45" s="73"/>
      <c r="QIQ45" s="73"/>
      <c r="QIT45" s="73"/>
      <c r="QIW45" s="73"/>
      <c r="QIY45" s="73"/>
      <c r="QJL45" s="73"/>
      <c r="QJM45" s="73"/>
      <c r="QJN45" s="73"/>
      <c r="QJO45" s="73"/>
      <c r="QJP45" s="73"/>
      <c r="QJQ45" s="73"/>
      <c r="QJR45" s="73"/>
      <c r="QJS45" s="73"/>
      <c r="QJT45" s="73"/>
      <c r="QJU45" s="73"/>
      <c r="QJV45" s="73"/>
      <c r="QJW45" s="73"/>
      <c r="QJX45" s="73"/>
      <c r="QJY45" s="73"/>
      <c r="QJZ45" s="73"/>
      <c r="QKA45" s="73"/>
      <c r="QKB45" s="73"/>
      <c r="QKC45" s="73"/>
      <c r="QKD45" s="73"/>
      <c r="QKE45" s="73"/>
      <c r="QKF45" s="73"/>
      <c r="QKG45" s="73"/>
      <c r="QKH45" s="73"/>
      <c r="QKI45" s="73"/>
      <c r="QKJ45" s="73"/>
      <c r="QKK45" s="73"/>
      <c r="QKM45" s="73"/>
      <c r="QKN45" s="73"/>
      <c r="QKO45" s="73"/>
      <c r="QKP45" s="73"/>
      <c r="QKQ45" s="73"/>
      <c r="QKR45" s="73"/>
      <c r="QKS45" s="73"/>
      <c r="QKT45" s="73"/>
      <c r="QKU45" s="73"/>
      <c r="QKV45" s="73"/>
      <c r="QKW45" s="73"/>
      <c r="QKX45" s="73"/>
      <c r="QKY45" s="73"/>
      <c r="QLB45" s="73"/>
      <c r="QLE45" s="73"/>
      <c r="QLH45" s="73"/>
      <c r="QLK45" s="73"/>
      <c r="QLN45" s="73"/>
      <c r="QLZ45" s="73"/>
      <c r="QMC45" s="73"/>
      <c r="QMF45" s="73"/>
      <c r="QMI45" s="73"/>
      <c r="QMR45" s="73"/>
      <c r="QMX45" s="73"/>
      <c r="QNA45" s="73"/>
      <c r="QND45" s="73"/>
      <c r="QNG45" s="73"/>
      <c r="QNM45" s="73"/>
      <c r="QNV45" s="73"/>
      <c r="QNX45" s="73"/>
      <c r="QNY45" s="73"/>
      <c r="QOA45" s="73"/>
      <c r="QOD45" s="73"/>
      <c r="QOG45" s="73"/>
      <c r="QOJ45" s="73"/>
      <c r="QOR45" s="73"/>
      <c r="QOT45" s="73"/>
      <c r="QOW45" s="73"/>
      <c r="QOZ45" s="73"/>
      <c r="QPI45" s="73"/>
      <c r="QPL45" s="73"/>
      <c r="QPQ45" s="73"/>
      <c r="QQM45" s="73"/>
      <c r="QQN45" s="73"/>
      <c r="QQO45" s="73"/>
      <c r="QQP45" s="73"/>
      <c r="QQQ45" s="73"/>
      <c r="QQR45" s="73"/>
      <c r="QRJ45" s="73"/>
      <c r="QRK45" s="73"/>
      <c r="QRN45" s="73"/>
      <c r="QRQ45" s="73"/>
      <c r="QRS45" s="73"/>
      <c r="QRU45" s="73"/>
      <c r="QRX45" s="73"/>
      <c r="QSA45" s="73"/>
      <c r="QSD45" s="73"/>
      <c r="QSG45" s="73"/>
      <c r="QSJ45" s="73"/>
      <c r="QSM45" s="73"/>
      <c r="QSP45" s="73"/>
      <c r="QSS45" s="73"/>
      <c r="QSU45" s="73"/>
      <c r="QTH45" s="73"/>
      <c r="QTI45" s="73"/>
      <c r="QTJ45" s="73"/>
      <c r="QTK45" s="73"/>
      <c r="QTL45" s="73"/>
      <c r="QTM45" s="73"/>
      <c r="QTN45" s="73"/>
      <c r="QTO45" s="73"/>
      <c r="QTP45" s="73"/>
      <c r="QTQ45" s="73"/>
      <c r="QTR45" s="73"/>
      <c r="QTS45" s="73"/>
      <c r="QTT45" s="73"/>
      <c r="QTU45" s="73"/>
      <c r="QTV45" s="73"/>
      <c r="QTW45" s="73"/>
      <c r="QTX45" s="73"/>
      <c r="QTY45" s="73"/>
      <c r="QTZ45" s="73"/>
      <c r="QUA45" s="73"/>
      <c r="QUB45" s="73"/>
      <c r="QUC45" s="73"/>
      <c r="QUD45" s="73"/>
      <c r="QUE45" s="73"/>
      <c r="QUF45" s="73"/>
      <c r="QUG45" s="73"/>
      <c r="QUI45" s="73"/>
      <c r="QUJ45" s="73"/>
      <c r="QUK45" s="73"/>
      <c r="QUL45" s="73"/>
      <c r="QUM45" s="73"/>
      <c r="QUN45" s="73"/>
      <c r="QUO45" s="73"/>
      <c r="QUP45" s="73"/>
      <c r="QUQ45" s="73"/>
      <c r="QUR45" s="73"/>
      <c r="QUS45" s="73"/>
      <c r="QUT45" s="73"/>
      <c r="QUU45" s="73"/>
      <c r="QUX45" s="73"/>
      <c r="QVA45" s="73"/>
      <c r="QVD45" s="73"/>
      <c r="QVG45" s="73"/>
      <c r="QVJ45" s="73"/>
      <c r="QVV45" s="73"/>
      <c r="QVY45" s="73"/>
      <c r="QWB45" s="73"/>
      <c r="QWE45" s="73"/>
      <c r="QWN45" s="73"/>
      <c r="QWT45" s="73"/>
      <c r="QWW45" s="73"/>
      <c r="QWZ45" s="73"/>
      <c r="QXC45" s="73"/>
      <c r="QXI45" s="73"/>
      <c r="QXR45" s="73"/>
      <c r="QXT45" s="73"/>
      <c r="QXU45" s="73"/>
      <c r="QXW45" s="73"/>
      <c r="QXZ45" s="73"/>
      <c r="QYC45" s="73"/>
      <c r="QYF45" s="73"/>
      <c r="QYN45" s="73"/>
      <c r="QYP45" s="73"/>
      <c r="QYS45" s="73"/>
      <c r="QYV45" s="73"/>
      <c r="QZE45" s="73"/>
      <c r="QZH45" s="73"/>
      <c r="QZM45" s="73"/>
      <c r="RAI45" s="73"/>
      <c r="RAJ45" s="73"/>
      <c r="RAK45" s="73"/>
      <c r="RAL45" s="73"/>
      <c r="RAM45" s="73"/>
      <c r="RAN45" s="73"/>
      <c r="RBF45" s="73"/>
      <c r="RBG45" s="73"/>
      <c r="RBJ45" s="73"/>
      <c r="RBM45" s="73"/>
      <c r="RBO45" s="73"/>
      <c r="RBQ45" s="73"/>
      <c r="RBT45" s="73"/>
      <c r="RBW45" s="73"/>
      <c r="RBZ45" s="73"/>
      <c r="RCC45" s="73"/>
      <c r="RCF45" s="73"/>
      <c r="RCI45" s="73"/>
      <c r="RCL45" s="73"/>
      <c r="RCO45" s="73"/>
      <c r="RCQ45" s="73"/>
      <c r="RDD45" s="73"/>
      <c r="RDE45" s="73"/>
      <c r="RDF45" s="73"/>
      <c r="RDG45" s="73"/>
      <c r="RDH45" s="73"/>
      <c r="RDI45" s="73"/>
      <c r="RDJ45" s="73"/>
      <c r="RDK45" s="73"/>
      <c r="RDL45" s="73"/>
      <c r="RDM45" s="73"/>
      <c r="RDN45" s="73"/>
      <c r="RDO45" s="73"/>
      <c r="RDP45" s="73"/>
      <c r="RDQ45" s="73"/>
      <c r="RDR45" s="73"/>
      <c r="RDS45" s="73"/>
      <c r="RDT45" s="73"/>
      <c r="RDU45" s="73"/>
      <c r="RDV45" s="73"/>
      <c r="RDW45" s="73"/>
      <c r="RDX45" s="73"/>
      <c r="RDY45" s="73"/>
      <c r="RDZ45" s="73"/>
      <c r="REA45" s="73"/>
      <c r="REB45" s="73"/>
      <c r="REC45" s="73"/>
      <c r="REE45" s="73"/>
      <c r="REF45" s="73"/>
      <c r="REG45" s="73"/>
      <c r="REH45" s="73"/>
      <c r="REI45" s="73"/>
      <c r="REJ45" s="73"/>
      <c r="REK45" s="73"/>
      <c r="REL45" s="73"/>
      <c r="REM45" s="73"/>
      <c r="REN45" s="73"/>
      <c r="REO45" s="73"/>
      <c r="REP45" s="73"/>
      <c r="REQ45" s="73"/>
      <c r="RET45" s="73"/>
      <c r="REW45" s="73"/>
      <c r="REZ45" s="73"/>
      <c r="RFC45" s="73"/>
      <c r="RFF45" s="73"/>
      <c r="RFR45" s="73"/>
      <c r="RFU45" s="73"/>
      <c r="RFX45" s="73"/>
      <c r="RGA45" s="73"/>
      <c r="RGJ45" s="73"/>
      <c r="RGP45" s="73"/>
      <c r="RGS45" s="73"/>
      <c r="RGV45" s="73"/>
      <c r="RGY45" s="73"/>
      <c r="RHE45" s="73"/>
      <c r="RHN45" s="73"/>
      <c r="RHP45" s="73"/>
      <c r="RHQ45" s="73"/>
      <c r="RHS45" s="73"/>
      <c r="RHV45" s="73"/>
      <c r="RHY45" s="73"/>
      <c r="RIB45" s="73"/>
      <c r="RIJ45" s="73"/>
      <c r="RIL45" s="73"/>
      <c r="RIO45" s="73"/>
      <c r="RIR45" s="73"/>
      <c r="RJA45" s="73"/>
      <c r="RJD45" s="73"/>
      <c r="RJI45" s="73"/>
      <c r="RKE45" s="73"/>
      <c r="RKF45" s="73"/>
      <c r="RKG45" s="73"/>
      <c r="RKH45" s="73"/>
      <c r="RKI45" s="73"/>
      <c r="RKJ45" s="73"/>
      <c r="RLB45" s="73"/>
      <c r="RLC45" s="73"/>
      <c r="RLF45" s="73"/>
      <c r="RLI45" s="73"/>
      <c r="RLK45" s="73"/>
      <c r="RLM45" s="73"/>
      <c r="RLP45" s="73"/>
      <c r="RLS45" s="73"/>
      <c r="RLV45" s="73"/>
      <c r="RLY45" s="73"/>
      <c r="RMB45" s="73"/>
      <c r="RME45" s="73"/>
      <c r="RMH45" s="73"/>
      <c r="RMK45" s="73"/>
      <c r="RMM45" s="73"/>
      <c r="RMZ45" s="73"/>
      <c r="RNA45" s="73"/>
      <c r="RNB45" s="73"/>
      <c r="RNC45" s="73"/>
      <c r="RND45" s="73"/>
      <c r="RNE45" s="73"/>
      <c r="RNF45" s="73"/>
      <c r="RNG45" s="73"/>
      <c r="RNH45" s="73"/>
      <c r="RNI45" s="73"/>
      <c r="RNJ45" s="73"/>
      <c r="RNK45" s="73"/>
      <c r="RNL45" s="73"/>
      <c r="RNM45" s="73"/>
      <c r="RNN45" s="73"/>
      <c r="RNO45" s="73"/>
      <c r="RNP45" s="73"/>
      <c r="RNQ45" s="73"/>
      <c r="RNR45" s="73"/>
      <c r="RNS45" s="73"/>
      <c r="RNT45" s="73"/>
      <c r="RNU45" s="73"/>
      <c r="RNV45" s="73"/>
      <c r="RNW45" s="73"/>
      <c r="RNX45" s="73"/>
      <c r="RNY45" s="73"/>
      <c r="ROA45" s="73"/>
      <c r="ROB45" s="73"/>
      <c r="ROC45" s="73"/>
      <c r="ROD45" s="73"/>
      <c r="ROE45" s="73"/>
      <c r="ROF45" s="73"/>
      <c r="ROG45" s="73"/>
      <c r="ROH45" s="73"/>
      <c r="ROI45" s="73"/>
      <c r="ROJ45" s="73"/>
      <c r="ROK45" s="73"/>
      <c r="ROL45" s="73"/>
      <c r="ROM45" s="73"/>
      <c r="ROP45" s="73"/>
      <c r="ROS45" s="73"/>
      <c r="ROV45" s="73"/>
      <c r="ROY45" s="73"/>
      <c r="RPB45" s="73"/>
      <c r="RPN45" s="73"/>
      <c r="RPQ45" s="73"/>
      <c r="RPT45" s="73"/>
      <c r="RPW45" s="73"/>
      <c r="RQF45" s="73"/>
      <c r="RQL45" s="73"/>
      <c r="RQO45" s="73"/>
      <c r="RQR45" s="73"/>
      <c r="RQU45" s="73"/>
      <c r="RRA45" s="73"/>
      <c r="RRJ45" s="73"/>
      <c r="RRL45" s="73"/>
      <c r="RRM45" s="73"/>
      <c r="RRO45" s="73"/>
      <c r="RRR45" s="73"/>
      <c r="RRU45" s="73"/>
      <c r="RRX45" s="73"/>
      <c r="RSF45" s="73"/>
      <c r="RSH45" s="73"/>
      <c r="RSK45" s="73"/>
      <c r="RSN45" s="73"/>
      <c r="RSW45" s="73"/>
      <c r="RSZ45" s="73"/>
      <c r="RTE45" s="73"/>
      <c r="RUA45" s="73"/>
      <c r="RUB45" s="73"/>
      <c r="RUC45" s="73"/>
      <c r="RUD45" s="73"/>
      <c r="RUE45" s="73"/>
      <c r="RUF45" s="73"/>
      <c r="RUX45" s="73"/>
      <c r="RUY45" s="73"/>
      <c r="RVB45" s="73"/>
      <c r="RVE45" s="73"/>
      <c r="RVG45" s="73"/>
      <c r="RVI45" s="73"/>
      <c r="RVL45" s="73"/>
      <c r="RVO45" s="73"/>
      <c r="RVR45" s="73"/>
      <c r="RVU45" s="73"/>
      <c r="RVX45" s="73"/>
      <c r="RWA45" s="73"/>
      <c r="RWD45" s="73"/>
      <c r="RWG45" s="73"/>
      <c r="RWI45" s="73"/>
      <c r="RWV45" s="73"/>
      <c r="RWW45" s="73"/>
      <c r="RWX45" s="73"/>
      <c r="RWY45" s="73"/>
      <c r="RWZ45" s="73"/>
      <c r="RXA45" s="73"/>
      <c r="RXB45" s="73"/>
      <c r="RXC45" s="73"/>
      <c r="RXD45" s="73"/>
      <c r="RXE45" s="73"/>
      <c r="RXF45" s="73"/>
      <c r="RXG45" s="73"/>
      <c r="RXH45" s="73"/>
      <c r="RXI45" s="73"/>
      <c r="RXJ45" s="73"/>
      <c r="RXK45" s="73"/>
      <c r="RXL45" s="73"/>
      <c r="RXM45" s="73"/>
      <c r="RXN45" s="73"/>
      <c r="RXO45" s="73"/>
      <c r="RXP45" s="73"/>
      <c r="RXQ45" s="73"/>
      <c r="RXR45" s="73"/>
      <c r="RXS45" s="73"/>
      <c r="RXT45" s="73"/>
      <c r="RXU45" s="73"/>
      <c r="RXW45" s="73"/>
      <c r="RXX45" s="73"/>
      <c r="RXY45" s="73"/>
      <c r="RXZ45" s="73"/>
      <c r="RYA45" s="73"/>
      <c r="RYB45" s="73"/>
      <c r="RYC45" s="73"/>
      <c r="RYD45" s="73"/>
      <c r="RYE45" s="73"/>
      <c r="RYF45" s="73"/>
      <c r="RYG45" s="73"/>
      <c r="RYH45" s="73"/>
      <c r="RYI45" s="73"/>
      <c r="RYL45" s="73"/>
      <c r="RYO45" s="73"/>
      <c r="RYR45" s="73"/>
      <c r="RYU45" s="73"/>
      <c r="RYX45" s="73"/>
      <c r="RZJ45" s="73"/>
      <c r="RZM45" s="73"/>
      <c r="RZP45" s="73"/>
      <c r="RZS45" s="73"/>
      <c r="SAB45" s="73"/>
      <c r="SAH45" s="73"/>
      <c r="SAK45" s="73"/>
      <c r="SAN45" s="73"/>
      <c r="SAQ45" s="73"/>
      <c r="SAW45" s="73"/>
      <c r="SBF45" s="73"/>
      <c r="SBH45" s="73"/>
      <c r="SBI45" s="73"/>
      <c r="SBK45" s="73"/>
      <c r="SBN45" s="73"/>
      <c r="SBQ45" s="73"/>
      <c r="SBT45" s="73"/>
      <c r="SCB45" s="73"/>
      <c r="SCD45" s="73"/>
      <c r="SCG45" s="73"/>
      <c r="SCJ45" s="73"/>
      <c r="SCS45" s="73"/>
      <c r="SCV45" s="73"/>
      <c r="SDA45" s="73"/>
      <c r="SDW45" s="73"/>
      <c r="SDX45" s="73"/>
      <c r="SDY45" s="73"/>
      <c r="SDZ45" s="73"/>
      <c r="SEA45" s="73"/>
      <c r="SEB45" s="73"/>
      <c r="SET45" s="73"/>
      <c r="SEU45" s="73"/>
      <c r="SEX45" s="73"/>
      <c r="SFA45" s="73"/>
      <c r="SFC45" s="73"/>
      <c r="SFE45" s="73"/>
      <c r="SFH45" s="73"/>
      <c r="SFK45" s="73"/>
      <c r="SFN45" s="73"/>
      <c r="SFQ45" s="73"/>
      <c r="SFT45" s="73"/>
      <c r="SFW45" s="73"/>
      <c r="SFZ45" s="73"/>
      <c r="SGC45" s="73"/>
      <c r="SGE45" s="73"/>
      <c r="SGR45" s="73"/>
      <c r="SGS45" s="73"/>
      <c r="SGT45" s="73"/>
      <c r="SGU45" s="73"/>
      <c r="SGV45" s="73"/>
      <c r="SGW45" s="73"/>
      <c r="SGX45" s="73"/>
      <c r="SGY45" s="73"/>
      <c r="SGZ45" s="73"/>
      <c r="SHA45" s="73"/>
      <c r="SHB45" s="73"/>
      <c r="SHC45" s="73"/>
      <c r="SHD45" s="73"/>
      <c r="SHE45" s="73"/>
      <c r="SHF45" s="73"/>
      <c r="SHG45" s="73"/>
      <c r="SHH45" s="73"/>
      <c r="SHI45" s="73"/>
      <c r="SHJ45" s="73"/>
      <c r="SHK45" s="73"/>
      <c r="SHL45" s="73"/>
      <c r="SHM45" s="73"/>
      <c r="SHN45" s="73"/>
      <c r="SHO45" s="73"/>
      <c r="SHP45" s="73"/>
      <c r="SHQ45" s="73"/>
      <c r="SHS45" s="73"/>
      <c r="SHT45" s="73"/>
      <c r="SHU45" s="73"/>
      <c r="SHV45" s="73"/>
      <c r="SHW45" s="73"/>
      <c r="SHX45" s="73"/>
      <c r="SHY45" s="73"/>
      <c r="SHZ45" s="73"/>
      <c r="SIA45" s="73"/>
      <c r="SIB45" s="73"/>
      <c r="SIC45" s="73"/>
      <c r="SID45" s="73"/>
      <c r="SIE45" s="73"/>
      <c r="SIH45" s="73"/>
      <c r="SIK45" s="73"/>
      <c r="SIN45" s="73"/>
      <c r="SIQ45" s="73"/>
      <c r="SIT45" s="73"/>
      <c r="SJF45" s="73"/>
      <c r="SJI45" s="73"/>
      <c r="SJL45" s="73"/>
      <c r="SJO45" s="73"/>
      <c r="SJX45" s="73"/>
      <c r="SKD45" s="73"/>
      <c r="SKG45" s="73"/>
      <c r="SKJ45" s="73"/>
      <c r="SKM45" s="73"/>
      <c r="SKS45" s="73"/>
      <c r="SLB45" s="73"/>
      <c r="SLD45" s="73"/>
      <c r="SLE45" s="73"/>
      <c r="SLG45" s="73"/>
      <c r="SLJ45" s="73"/>
      <c r="SLM45" s="73"/>
      <c r="SLP45" s="73"/>
      <c r="SLX45" s="73"/>
      <c r="SLZ45" s="73"/>
      <c r="SMC45" s="73"/>
      <c r="SMF45" s="73"/>
      <c r="SMO45" s="73"/>
      <c r="SMR45" s="73"/>
      <c r="SMW45" s="73"/>
      <c r="SNS45" s="73"/>
      <c r="SNT45" s="73"/>
      <c r="SNU45" s="73"/>
      <c r="SNV45" s="73"/>
      <c r="SNW45" s="73"/>
      <c r="SNX45" s="73"/>
      <c r="SOP45" s="73"/>
      <c r="SOQ45" s="73"/>
      <c r="SOT45" s="73"/>
      <c r="SOW45" s="73"/>
      <c r="SOY45" s="73"/>
      <c r="SPA45" s="73"/>
      <c r="SPD45" s="73"/>
      <c r="SPG45" s="73"/>
      <c r="SPJ45" s="73"/>
      <c r="SPM45" s="73"/>
      <c r="SPP45" s="73"/>
      <c r="SPS45" s="73"/>
      <c r="SPV45" s="73"/>
      <c r="SPY45" s="73"/>
      <c r="SQA45" s="73"/>
      <c r="SQN45" s="73"/>
      <c r="SQO45" s="73"/>
      <c r="SQP45" s="73"/>
      <c r="SQQ45" s="73"/>
      <c r="SQR45" s="73"/>
      <c r="SQS45" s="73"/>
      <c r="SQT45" s="73"/>
      <c r="SQU45" s="73"/>
      <c r="SQV45" s="73"/>
      <c r="SQW45" s="73"/>
      <c r="SQX45" s="73"/>
      <c r="SQY45" s="73"/>
      <c r="SQZ45" s="73"/>
      <c r="SRA45" s="73"/>
      <c r="SRB45" s="73"/>
      <c r="SRC45" s="73"/>
      <c r="SRD45" s="73"/>
      <c r="SRE45" s="73"/>
      <c r="SRF45" s="73"/>
      <c r="SRG45" s="73"/>
      <c r="SRH45" s="73"/>
      <c r="SRI45" s="73"/>
      <c r="SRJ45" s="73"/>
      <c r="SRK45" s="73"/>
      <c r="SRL45" s="73"/>
      <c r="SRM45" s="73"/>
      <c r="SRO45" s="73"/>
      <c r="SRP45" s="73"/>
      <c r="SRQ45" s="73"/>
      <c r="SRR45" s="73"/>
      <c r="SRS45" s="73"/>
      <c r="SRT45" s="73"/>
      <c r="SRU45" s="73"/>
      <c r="SRV45" s="73"/>
      <c r="SRW45" s="73"/>
      <c r="SRX45" s="73"/>
      <c r="SRY45" s="73"/>
      <c r="SRZ45" s="73"/>
      <c r="SSA45" s="73"/>
      <c r="SSD45" s="73"/>
      <c r="SSG45" s="73"/>
      <c r="SSJ45" s="73"/>
      <c r="SSM45" s="73"/>
      <c r="SSP45" s="73"/>
      <c r="STB45" s="73"/>
      <c r="STE45" s="73"/>
      <c r="STH45" s="73"/>
      <c r="STK45" s="73"/>
      <c r="STT45" s="73"/>
      <c r="STZ45" s="73"/>
      <c r="SUC45" s="73"/>
      <c r="SUF45" s="73"/>
      <c r="SUI45" s="73"/>
      <c r="SUO45" s="73"/>
      <c r="SUX45" s="73"/>
      <c r="SUZ45" s="73"/>
      <c r="SVA45" s="73"/>
      <c r="SVC45" s="73"/>
      <c r="SVF45" s="73"/>
      <c r="SVI45" s="73"/>
      <c r="SVL45" s="73"/>
      <c r="SVT45" s="73"/>
      <c r="SVV45" s="73"/>
      <c r="SVY45" s="73"/>
      <c r="SWB45" s="73"/>
      <c r="SWK45" s="73"/>
      <c r="SWN45" s="73"/>
      <c r="SWS45" s="73"/>
      <c r="SXO45" s="73"/>
      <c r="SXP45" s="73"/>
      <c r="SXQ45" s="73"/>
      <c r="SXR45" s="73"/>
      <c r="SXS45" s="73"/>
      <c r="SXT45" s="73"/>
      <c r="SYL45" s="73"/>
      <c r="SYM45" s="73"/>
      <c r="SYP45" s="73"/>
      <c r="SYS45" s="73"/>
      <c r="SYU45" s="73"/>
      <c r="SYW45" s="73"/>
      <c r="SYZ45" s="73"/>
      <c r="SZC45" s="73"/>
      <c r="SZF45" s="73"/>
      <c r="SZI45" s="73"/>
      <c r="SZL45" s="73"/>
      <c r="SZO45" s="73"/>
      <c r="SZR45" s="73"/>
      <c r="SZU45" s="73"/>
      <c r="SZW45" s="73"/>
      <c r="TAJ45" s="73"/>
      <c r="TAK45" s="73"/>
      <c r="TAL45" s="73"/>
      <c r="TAM45" s="73"/>
      <c r="TAN45" s="73"/>
      <c r="TAO45" s="73"/>
      <c r="TAP45" s="73"/>
      <c r="TAQ45" s="73"/>
      <c r="TAR45" s="73"/>
      <c r="TAS45" s="73"/>
      <c r="TAT45" s="73"/>
      <c r="TAU45" s="73"/>
      <c r="TAV45" s="73"/>
      <c r="TAW45" s="73"/>
      <c r="TAX45" s="73"/>
      <c r="TAY45" s="73"/>
      <c r="TAZ45" s="73"/>
      <c r="TBA45" s="73"/>
      <c r="TBB45" s="73"/>
      <c r="TBC45" s="73"/>
      <c r="TBD45" s="73"/>
      <c r="TBE45" s="73"/>
      <c r="TBF45" s="73"/>
      <c r="TBG45" s="73"/>
      <c r="TBH45" s="73"/>
      <c r="TBI45" s="73"/>
      <c r="TBK45" s="73"/>
      <c r="TBL45" s="73"/>
      <c r="TBM45" s="73"/>
      <c r="TBN45" s="73"/>
      <c r="TBO45" s="73"/>
      <c r="TBP45" s="73"/>
      <c r="TBQ45" s="73"/>
      <c r="TBR45" s="73"/>
      <c r="TBS45" s="73"/>
      <c r="TBT45" s="73"/>
      <c r="TBU45" s="73"/>
      <c r="TBV45" s="73"/>
      <c r="TBW45" s="73"/>
      <c r="TBZ45" s="73"/>
      <c r="TCC45" s="73"/>
      <c r="TCF45" s="73"/>
      <c r="TCI45" s="73"/>
      <c r="TCL45" s="73"/>
      <c r="TCX45" s="73"/>
      <c r="TDA45" s="73"/>
      <c r="TDD45" s="73"/>
      <c r="TDG45" s="73"/>
      <c r="TDP45" s="73"/>
      <c r="TDV45" s="73"/>
      <c r="TDY45" s="73"/>
      <c r="TEB45" s="73"/>
      <c r="TEE45" s="73"/>
      <c r="TEK45" s="73"/>
      <c r="TET45" s="73"/>
      <c r="TEV45" s="73"/>
      <c r="TEW45" s="73"/>
      <c r="TEY45" s="73"/>
      <c r="TFB45" s="73"/>
      <c r="TFE45" s="73"/>
      <c r="TFH45" s="73"/>
      <c r="TFP45" s="73"/>
      <c r="TFR45" s="73"/>
      <c r="TFU45" s="73"/>
      <c r="TFX45" s="73"/>
      <c r="TGG45" s="73"/>
      <c r="TGJ45" s="73"/>
      <c r="TGO45" s="73"/>
      <c r="THK45" s="73"/>
      <c r="THL45" s="73"/>
      <c r="THM45" s="73"/>
      <c r="THN45" s="73"/>
      <c r="THO45" s="73"/>
      <c r="THP45" s="73"/>
      <c r="TIH45" s="73"/>
      <c r="TII45" s="73"/>
      <c r="TIL45" s="73"/>
      <c r="TIO45" s="73"/>
      <c r="TIQ45" s="73"/>
      <c r="TIS45" s="73"/>
      <c r="TIV45" s="73"/>
      <c r="TIY45" s="73"/>
      <c r="TJB45" s="73"/>
      <c r="TJE45" s="73"/>
      <c r="TJH45" s="73"/>
      <c r="TJK45" s="73"/>
      <c r="TJN45" s="73"/>
      <c r="TJQ45" s="73"/>
      <c r="TJS45" s="73"/>
      <c r="TKF45" s="73"/>
      <c r="TKG45" s="73"/>
      <c r="TKH45" s="73"/>
      <c r="TKI45" s="73"/>
      <c r="TKJ45" s="73"/>
      <c r="TKK45" s="73"/>
      <c r="TKL45" s="73"/>
      <c r="TKM45" s="73"/>
      <c r="TKN45" s="73"/>
      <c r="TKO45" s="73"/>
      <c r="TKP45" s="73"/>
      <c r="TKQ45" s="73"/>
      <c r="TKR45" s="73"/>
      <c r="TKS45" s="73"/>
      <c r="TKT45" s="73"/>
      <c r="TKU45" s="73"/>
      <c r="TKV45" s="73"/>
      <c r="TKW45" s="73"/>
      <c r="TKX45" s="73"/>
      <c r="TKY45" s="73"/>
      <c r="TKZ45" s="73"/>
      <c r="TLA45" s="73"/>
      <c r="TLB45" s="73"/>
      <c r="TLC45" s="73"/>
      <c r="TLD45" s="73"/>
      <c r="TLE45" s="73"/>
      <c r="TLG45" s="73"/>
      <c r="TLH45" s="73"/>
      <c r="TLI45" s="73"/>
      <c r="TLJ45" s="73"/>
      <c r="TLK45" s="73"/>
      <c r="TLL45" s="73"/>
      <c r="TLM45" s="73"/>
      <c r="TLN45" s="73"/>
      <c r="TLO45" s="73"/>
      <c r="TLP45" s="73"/>
      <c r="TLQ45" s="73"/>
      <c r="TLR45" s="73"/>
      <c r="TLS45" s="73"/>
      <c r="TLV45" s="73"/>
      <c r="TLY45" s="73"/>
      <c r="TMB45" s="73"/>
      <c r="TME45" s="73"/>
      <c r="TMH45" s="73"/>
      <c r="TMT45" s="73"/>
      <c r="TMW45" s="73"/>
      <c r="TMZ45" s="73"/>
      <c r="TNC45" s="73"/>
      <c r="TNL45" s="73"/>
      <c r="TNR45" s="73"/>
      <c r="TNU45" s="73"/>
      <c r="TNX45" s="73"/>
      <c r="TOA45" s="73"/>
      <c r="TOG45" s="73"/>
      <c r="TOP45" s="73"/>
      <c r="TOR45" s="73"/>
      <c r="TOS45" s="73"/>
      <c r="TOU45" s="73"/>
      <c r="TOX45" s="73"/>
      <c r="TPA45" s="73"/>
      <c r="TPD45" s="73"/>
      <c r="TPL45" s="73"/>
      <c r="TPN45" s="73"/>
      <c r="TPQ45" s="73"/>
      <c r="TPT45" s="73"/>
      <c r="TQC45" s="73"/>
      <c r="TQF45" s="73"/>
      <c r="TQK45" s="73"/>
      <c r="TRG45" s="73"/>
      <c r="TRH45" s="73"/>
      <c r="TRI45" s="73"/>
      <c r="TRJ45" s="73"/>
      <c r="TRK45" s="73"/>
      <c r="TRL45" s="73"/>
      <c r="TSD45" s="73"/>
      <c r="TSE45" s="73"/>
      <c r="TSH45" s="73"/>
      <c r="TSK45" s="73"/>
      <c r="TSM45" s="73"/>
      <c r="TSO45" s="73"/>
      <c r="TSR45" s="73"/>
      <c r="TSU45" s="73"/>
      <c r="TSX45" s="73"/>
      <c r="TTA45" s="73"/>
      <c r="TTD45" s="73"/>
      <c r="TTG45" s="73"/>
      <c r="TTJ45" s="73"/>
      <c r="TTM45" s="73"/>
      <c r="TTO45" s="73"/>
      <c r="TUB45" s="73"/>
      <c r="TUC45" s="73"/>
      <c r="TUD45" s="73"/>
      <c r="TUE45" s="73"/>
      <c r="TUF45" s="73"/>
      <c r="TUG45" s="73"/>
      <c r="TUH45" s="73"/>
      <c r="TUI45" s="73"/>
      <c r="TUJ45" s="73"/>
      <c r="TUK45" s="73"/>
      <c r="TUL45" s="73"/>
      <c r="TUM45" s="73"/>
      <c r="TUN45" s="73"/>
      <c r="TUO45" s="73"/>
      <c r="TUP45" s="73"/>
      <c r="TUQ45" s="73"/>
      <c r="TUR45" s="73"/>
      <c r="TUS45" s="73"/>
      <c r="TUT45" s="73"/>
      <c r="TUU45" s="73"/>
      <c r="TUV45" s="73"/>
      <c r="TUW45" s="73"/>
      <c r="TUX45" s="73"/>
      <c r="TUY45" s="73"/>
      <c r="TUZ45" s="73"/>
      <c r="TVA45" s="73"/>
      <c r="TVC45" s="73"/>
      <c r="TVD45" s="73"/>
      <c r="TVE45" s="73"/>
      <c r="TVF45" s="73"/>
      <c r="TVG45" s="73"/>
      <c r="TVH45" s="73"/>
      <c r="TVI45" s="73"/>
      <c r="TVJ45" s="73"/>
      <c r="TVK45" s="73"/>
      <c r="TVL45" s="73"/>
      <c r="TVM45" s="73"/>
      <c r="TVN45" s="73"/>
      <c r="TVO45" s="73"/>
      <c r="TVR45" s="73"/>
      <c r="TVU45" s="73"/>
      <c r="TVX45" s="73"/>
      <c r="TWA45" s="73"/>
      <c r="TWD45" s="73"/>
      <c r="TWP45" s="73"/>
      <c r="TWS45" s="73"/>
      <c r="TWV45" s="73"/>
      <c r="TWY45" s="73"/>
      <c r="TXH45" s="73"/>
      <c r="TXN45" s="73"/>
      <c r="TXQ45" s="73"/>
      <c r="TXT45" s="73"/>
      <c r="TXW45" s="73"/>
      <c r="TYC45" s="73"/>
      <c r="TYL45" s="73"/>
      <c r="TYN45" s="73"/>
      <c r="TYO45" s="73"/>
      <c r="TYQ45" s="73"/>
      <c r="TYT45" s="73"/>
      <c r="TYW45" s="73"/>
      <c r="TYZ45" s="73"/>
      <c r="TZH45" s="73"/>
      <c r="TZJ45" s="73"/>
      <c r="TZM45" s="73"/>
      <c r="TZP45" s="73"/>
      <c r="TZY45" s="73"/>
      <c r="UAB45" s="73"/>
      <c r="UAG45" s="73"/>
      <c r="UBC45" s="73"/>
      <c r="UBD45" s="73"/>
      <c r="UBE45" s="73"/>
      <c r="UBF45" s="73"/>
      <c r="UBG45" s="73"/>
      <c r="UBH45" s="73"/>
      <c r="UBZ45" s="73"/>
      <c r="UCA45" s="73"/>
      <c r="UCD45" s="73"/>
      <c r="UCG45" s="73"/>
      <c r="UCI45" s="73"/>
      <c r="UCK45" s="73"/>
      <c r="UCN45" s="73"/>
      <c r="UCQ45" s="73"/>
      <c r="UCT45" s="73"/>
      <c r="UCW45" s="73"/>
      <c r="UCZ45" s="73"/>
      <c r="UDC45" s="73"/>
      <c r="UDF45" s="73"/>
      <c r="UDI45" s="73"/>
      <c r="UDK45" s="73"/>
      <c r="UDX45" s="73"/>
      <c r="UDY45" s="73"/>
      <c r="UDZ45" s="73"/>
      <c r="UEA45" s="73"/>
      <c r="UEB45" s="73"/>
      <c r="UEC45" s="73"/>
      <c r="UED45" s="73"/>
      <c r="UEE45" s="73"/>
      <c r="UEF45" s="73"/>
      <c r="UEG45" s="73"/>
      <c r="UEH45" s="73"/>
      <c r="UEI45" s="73"/>
      <c r="UEJ45" s="73"/>
      <c r="UEK45" s="73"/>
      <c r="UEL45" s="73"/>
      <c r="UEM45" s="73"/>
      <c r="UEN45" s="73"/>
      <c r="UEO45" s="73"/>
      <c r="UEP45" s="73"/>
      <c r="UEQ45" s="73"/>
      <c r="UER45" s="73"/>
      <c r="UES45" s="73"/>
      <c r="UET45" s="73"/>
      <c r="UEU45" s="73"/>
      <c r="UEV45" s="73"/>
      <c r="UEW45" s="73"/>
      <c r="UEY45" s="73"/>
      <c r="UEZ45" s="73"/>
      <c r="UFA45" s="73"/>
      <c r="UFB45" s="73"/>
      <c r="UFC45" s="73"/>
      <c r="UFD45" s="73"/>
      <c r="UFE45" s="73"/>
      <c r="UFF45" s="73"/>
      <c r="UFG45" s="73"/>
      <c r="UFH45" s="73"/>
      <c r="UFI45" s="73"/>
      <c r="UFJ45" s="73"/>
      <c r="UFK45" s="73"/>
      <c r="UFN45" s="73"/>
      <c r="UFQ45" s="73"/>
      <c r="UFT45" s="73"/>
      <c r="UFW45" s="73"/>
      <c r="UFZ45" s="73"/>
      <c r="UGL45" s="73"/>
      <c r="UGO45" s="73"/>
      <c r="UGR45" s="73"/>
      <c r="UGU45" s="73"/>
      <c r="UHD45" s="73"/>
      <c r="UHJ45" s="73"/>
      <c r="UHM45" s="73"/>
      <c r="UHP45" s="73"/>
      <c r="UHS45" s="73"/>
      <c r="UHY45" s="73"/>
      <c r="UIH45" s="73"/>
      <c r="UIJ45" s="73"/>
      <c r="UIK45" s="73"/>
      <c r="UIM45" s="73"/>
      <c r="UIP45" s="73"/>
      <c r="UIS45" s="73"/>
      <c r="UIV45" s="73"/>
      <c r="UJD45" s="73"/>
      <c r="UJF45" s="73"/>
      <c r="UJI45" s="73"/>
      <c r="UJL45" s="73"/>
      <c r="UJU45" s="73"/>
      <c r="UJX45" s="73"/>
      <c r="UKC45" s="73"/>
      <c r="UKY45" s="73"/>
      <c r="UKZ45" s="73"/>
      <c r="ULA45" s="73"/>
      <c r="ULB45" s="73"/>
      <c r="ULC45" s="73"/>
      <c r="ULD45" s="73"/>
      <c r="ULV45" s="73"/>
      <c r="ULW45" s="73"/>
      <c r="ULZ45" s="73"/>
      <c r="UMC45" s="73"/>
      <c r="UME45" s="73"/>
      <c r="UMG45" s="73"/>
      <c r="UMJ45" s="73"/>
      <c r="UMM45" s="73"/>
      <c r="UMP45" s="73"/>
      <c r="UMS45" s="73"/>
      <c r="UMV45" s="73"/>
      <c r="UMY45" s="73"/>
      <c r="UNB45" s="73"/>
      <c r="UNE45" s="73"/>
      <c r="UNG45" s="73"/>
      <c r="UNT45" s="73"/>
      <c r="UNU45" s="73"/>
      <c r="UNV45" s="73"/>
      <c r="UNW45" s="73"/>
      <c r="UNX45" s="73"/>
      <c r="UNY45" s="73"/>
      <c r="UNZ45" s="73"/>
      <c r="UOA45" s="73"/>
      <c r="UOB45" s="73"/>
      <c r="UOC45" s="73"/>
      <c r="UOD45" s="73"/>
      <c r="UOE45" s="73"/>
      <c r="UOF45" s="73"/>
      <c r="UOG45" s="73"/>
      <c r="UOH45" s="73"/>
      <c r="UOI45" s="73"/>
      <c r="UOJ45" s="73"/>
      <c r="UOK45" s="73"/>
      <c r="UOL45" s="73"/>
      <c r="UOM45" s="73"/>
      <c r="UON45" s="73"/>
      <c r="UOO45" s="73"/>
      <c r="UOP45" s="73"/>
      <c r="UOQ45" s="73"/>
      <c r="UOR45" s="73"/>
      <c r="UOS45" s="73"/>
      <c r="UOU45" s="73"/>
      <c r="UOV45" s="73"/>
      <c r="UOW45" s="73"/>
      <c r="UOX45" s="73"/>
      <c r="UOY45" s="73"/>
      <c r="UOZ45" s="73"/>
      <c r="UPA45" s="73"/>
      <c r="UPB45" s="73"/>
      <c r="UPC45" s="73"/>
      <c r="UPD45" s="73"/>
      <c r="UPE45" s="73"/>
      <c r="UPF45" s="73"/>
      <c r="UPG45" s="73"/>
      <c r="UPJ45" s="73"/>
      <c r="UPM45" s="73"/>
      <c r="UPP45" s="73"/>
      <c r="UPS45" s="73"/>
      <c r="UPV45" s="73"/>
      <c r="UQH45" s="73"/>
      <c r="UQK45" s="73"/>
      <c r="UQN45" s="73"/>
      <c r="UQQ45" s="73"/>
      <c r="UQZ45" s="73"/>
      <c r="URF45" s="73"/>
      <c r="URI45" s="73"/>
      <c r="URL45" s="73"/>
      <c r="URO45" s="73"/>
      <c r="URU45" s="73"/>
      <c r="USD45" s="73"/>
      <c r="USF45" s="73"/>
      <c r="USG45" s="73"/>
      <c r="USI45" s="73"/>
      <c r="USL45" s="73"/>
      <c r="USO45" s="73"/>
      <c r="USR45" s="73"/>
      <c r="USZ45" s="73"/>
      <c r="UTB45" s="73"/>
      <c r="UTE45" s="73"/>
      <c r="UTH45" s="73"/>
      <c r="UTQ45" s="73"/>
      <c r="UTT45" s="73"/>
      <c r="UTY45" s="73"/>
      <c r="UUU45" s="73"/>
      <c r="UUV45" s="73"/>
      <c r="UUW45" s="73"/>
      <c r="UUX45" s="73"/>
      <c r="UUY45" s="73"/>
      <c r="UUZ45" s="73"/>
      <c r="UVR45" s="73"/>
      <c r="UVS45" s="73"/>
      <c r="UVV45" s="73"/>
      <c r="UVY45" s="73"/>
      <c r="UWA45" s="73"/>
      <c r="UWC45" s="73"/>
      <c r="UWF45" s="73"/>
      <c r="UWI45" s="73"/>
      <c r="UWL45" s="73"/>
      <c r="UWO45" s="73"/>
      <c r="UWR45" s="73"/>
      <c r="UWU45" s="73"/>
      <c r="UWX45" s="73"/>
      <c r="UXA45" s="73"/>
      <c r="UXC45" s="73"/>
      <c r="UXP45" s="73"/>
      <c r="UXQ45" s="73"/>
      <c r="UXR45" s="73"/>
      <c r="UXS45" s="73"/>
      <c r="UXT45" s="73"/>
      <c r="UXU45" s="73"/>
      <c r="UXV45" s="73"/>
      <c r="UXW45" s="73"/>
      <c r="UXX45" s="73"/>
      <c r="UXY45" s="73"/>
      <c r="UXZ45" s="73"/>
      <c r="UYA45" s="73"/>
      <c r="UYB45" s="73"/>
      <c r="UYC45" s="73"/>
      <c r="UYD45" s="73"/>
      <c r="UYE45" s="73"/>
      <c r="UYF45" s="73"/>
      <c r="UYG45" s="73"/>
      <c r="UYH45" s="73"/>
      <c r="UYI45" s="73"/>
      <c r="UYJ45" s="73"/>
      <c r="UYK45" s="73"/>
      <c r="UYL45" s="73"/>
      <c r="UYM45" s="73"/>
      <c r="UYN45" s="73"/>
      <c r="UYO45" s="73"/>
      <c r="UYQ45" s="73"/>
      <c r="UYR45" s="73"/>
      <c r="UYS45" s="73"/>
      <c r="UYT45" s="73"/>
      <c r="UYU45" s="73"/>
      <c r="UYV45" s="73"/>
      <c r="UYW45" s="73"/>
      <c r="UYX45" s="73"/>
      <c r="UYY45" s="73"/>
      <c r="UYZ45" s="73"/>
      <c r="UZA45" s="73"/>
      <c r="UZB45" s="73"/>
      <c r="UZC45" s="73"/>
      <c r="UZF45" s="73"/>
      <c r="UZI45" s="73"/>
      <c r="UZL45" s="73"/>
      <c r="UZO45" s="73"/>
      <c r="UZR45" s="73"/>
      <c r="VAD45" s="73"/>
      <c r="VAG45" s="73"/>
      <c r="VAJ45" s="73"/>
      <c r="VAM45" s="73"/>
      <c r="VAV45" s="73"/>
      <c r="VBB45" s="73"/>
      <c r="VBE45" s="73"/>
      <c r="VBH45" s="73"/>
      <c r="VBK45" s="73"/>
      <c r="VBQ45" s="73"/>
      <c r="VBZ45" s="73"/>
      <c r="VCB45" s="73"/>
      <c r="VCC45" s="73"/>
      <c r="VCE45" s="73"/>
      <c r="VCH45" s="73"/>
      <c r="VCK45" s="73"/>
      <c r="VCN45" s="73"/>
      <c r="VCV45" s="73"/>
      <c r="VCX45" s="73"/>
      <c r="VDA45" s="73"/>
      <c r="VDD45" s="73"/>
      <c r="VDM45" s="73"/>
      <c r="VDP45" s="73"/>
      <c r="VDU45" s="73"/>
      <c r="VEQ45" s="73"/>
      <c r="VER45" s="73"/>
      <c r="VES45" s="73"/>
      <c r="VET45" s="73"/>
      <c r="VEU45" s="73"/>
      <c r="VEV45" s="73"/>
      <c r="VFN45" s="73"/>
      <c r="VFO45" s="73"/>
      <c r="VFR45" s="73"/>
      <c r="VFU45" s="73"/>
      <c r="VFW45" s="73"/>
      <c r="VFY45" s="73"/>
      <c r="VGB45" s="73"/>
      <c r="VGE45" s="73"/>
      <c r="VGH45" s="73"/>
      <c r="VGK45" s="73"/>
      <c r="VGN45" s="73"/>
      <c r="VGQ45" s="73"/>
      <c r="VGT45" s="73"/>
      <c r="VGW45" s="73"/>
      <c r="VGY45" s="73"/>
      <c r="VHL45" s="73"/>
      <c r="VHM45" s="73"/>
      <c r="VHN45" s="73"/>
      <c r="VHO45" s="73"/>
      <c r="VHP45" s="73"/>
      <c r="VHQ45" s="73"/>
      <c r="VHR45" s="73"/>
      <c r="VHS45" s="73"/>
      <c r="VHT45" s="73"/>
      <c r="VHU45" s="73"/>
      <c r="VHV45" s="73"/>
      <c r="VHW45" s="73"/>
      <c r="VHX45" s="73"/>
      <c r="VHY45" s="73"/>
      <c r="VHZ45" s="73"/>
      <c r="VIA45" s="73"/>
      <c r="VIB45" s="73"/>
      <c r="VIC45" s="73"/>
      <c r="VID45" s="73"/>
      <c r="VIE45" s="73"/>
      <c r="VIF45" s="73"/>
      <c r="VIG45" s="73"/>
      <c r="VIH45" s="73"/>
      <c r="VII45" s="73"/>
      <c r="VIJ45" s="73"/>
      <c r="VIK45" s="73"/>
      <c r="VIM45" s="73"/>
      <c r="VIN45" s="73"/>
      <c r="VIO45" s="73"/>
      <c r="VIP45" s="73"/>
      <c r="VIQ45" s="73"/>
      <c r="VIR45" s="73"/>
      <c r="VIS45" s="73"/>
      <c r="VIT45" s="73"/>
      <c r="VIU45" s="73"/>
      <c r="VIV45" s="73"/>
      <c r="VIW45" s="73"/>
      <c r="VIX45" s="73"/>
      <c r="VIY45" s="73"/>
      <c r="VJB45" s="73"/>
      <c r="VJE45" s="73"/>
      <c r="VJH45" s="73"/>
      <c r="VJK45" s="73"/>
      <c r="VJN45" s="73"/>
      <c r="VJZ45" s="73"/>
      <c r="VKC45" s="73"/>
      <c r="VKF45" s="73"/>
      <c r="VKI45" s="73"/>
      <c r="VKR45" s="73"/>
      <c r="VKX45" s="73"/>
      <c r="VLA45" s="73"/>
      <c r="VLD45" s="73"/>
      <c r="VLG45" s="73"/>
      <c r="VLM45" s="73"/>
      <c r="VLV45" s="73"/>
      <c r="VLX45" s="73"/>
      <c r="VLY45" s="73"/>
      <c r="VMA45" s="73"/>
      <c r="VMD45" s="73"/>
      <c r="VMG45" s="73"/>
      <c r="VMJ45" s="73"/>
      <c r="VMR45" s="73"/>
      <c r="VMT45" s="73"/>
      <c r="VMW45" s="73"/>
      <c r="VMZ45" s="73"/>
      <c r="VNI45" s="73"/>
      <c r="VNL45" s="73"/>
      <c r="VNQ45" s="73"/>
      <c r="VOM45" s="73"/>
      <c r="VON45" s="73"/>
      <c r="VOO45" s="73"/>
      <c r="VOP45" s="73"/>
      <c r="VOQ45" s="73"/>
      <c r="VOR45" s="73"/>
      <c r="VPJ45" s="73"/>
      <c r="VPK45" s="73"/>
      <c r="VPN45" s="73"/>
      <c r="VPQ45" s="73"/>
      <c r="VPS45" s="73"/>
      <c r="VPU45" s="73"/>
      <c r="VPX45" s="73"/>
      <c r="VQA45" s="73"/>
      <c r="VQD45" s="73"/>
      <c r="VQG45" s="73"/>
      <c r="VQJ45" s="73"/>
      <c r="VQM45" s="73"/>
      <c r="VQP45" s="73"/>
      <c r="VQS45" s="73"/>
      <c r="VQU45" s="73"/>
      <c r="VRH45" s="73"/>
      <c r="VRI45" s="73"/>
      <c r="VRJ45" s="73"/>
      <c r="VRK45" s="73"/>
      <c r="VRL45" s="73"/>
      <c r="VRM45" s="73"/>
      <c r="VRN45" s="73"/>
      <c r="VRO45" s="73"/>
      <c r="VRP45" s="73"/>
      <c r="VRQ45" s="73"/>
      <c r="VRR45" s="73"/>
      <c r="VRS45" s="73"/>
      <c r="VRT45" s="73"/>
      <c r="VRU45" s="73"/>
      <c r="VRV45" s="73"/>
      <c r="VRW45" s="73"/>
      <c r="VRX45" s="73"/>
      <c r="VRY45" s="73"/>
      <c r="VRZ45" s="73"/>
      <c r="VSA45" s="73"/>
      <c r="VSB45" s="73"/>
      <c r="VSC45" s="73"/>
      <c r="VSD45" s="73"/>
      <c r="VSE45" s="73"/>
      <c r="VSF45" s="73"/>
      <c r="VSG45" s="73"/>
      <c r="VSI45" s="73"/>
      <c r="VSJ45" s="73"/>
      <c r="VSK45" s="73"/>
      <c r="VSL45" s="73"/>
      <c r="VSM45" s="73"/>
      <c r="VSN45" s="73"/>
      <c r="VSO45" s="73"/>
      <c r="VSP45" s="73"/>
      <c r="VSQ45" s="73"/>
      <c r="VSR45" s="73"/>
      <c r="VSS45" s="73"/>
      <c r="VST45" s="73"/>
      <c r="VSU45" s="73"/>
      <c r="VSX45" s="73"/>
      <c r="VTA45" s="73"/>
      <c r="VTD45" s="73"/>
      <c r="VTG45" s="73"/>
      <c r="VTJ45" s="73"/>
      <c r="VTV45" s="73"/>
      <c r="VTY45" s="73"/>
      <c r="VUB45" s="73"/>
      <c r="VUE45" s="73"/>
      <c r="VUN45" s="73"/>
      <c r="VUT45" s="73"/>
      <c r="VUW45" s="73"/>
      <c r="VUZ45" s="73"/>
      <c r="VVC45" s="73"/>
      <c r="VVI45" s="73"/>
      <c r="VVR45" s="73"/>
      <c r="VVT45" s="73"/>
      <c r="VVU45" s="73"/>
      <c r="VVW45" s="73"/>
      <c r="VVZ45" s="73"/>
      <c r="VWC45" s="73"/>
      <c r="VWF45" s="73"/>
      <c r="VWN45" s="73"/>
      <c r="VWP45" s="73"/>
      <c r="VWS45" s="73"/>
      <c r="VWV45" s="73"/>
      <c r="VXE45" s="73"/>
      <c r="VXH45" s="73"/>
      <c r="VXM45" s="73"/>
      <c r="VYI45" s="73"/>
      <c r="VYJ45" s="73"/>
      <c r="VYK45" s="73"/>
      <c r="VYL45" s="73"/>
      <c r="VYM45" s="73"/>
      <c r="VYN45" s="73"/>
      <c r="VZF45" s="73"/>
      <c r="VZG45" s="73"/>
      <c r="VZJ45" s="73"/>
      <c r="VZM45" s="73"/>
      <c r="VZO45" s="73"/>
      <c r="VZQ45" s="73"/>
      <c r="VZT45" s="73"/>
      <c r="VZW45" s="73"/>
      <c r="VZZ45" s="73"/>
      <c r="WAC45" s="73"/>
      <c r="WAF45" s="73"/>
      <c r="WAI45" s="73"/>
      <c r="WAL45" s="73"/>
      <c r="WAO45" s="73"/>
      <c r="WAQ45" s="73"/>
      <c r="WBD45" s="73"/>
      <c r="WBE45" s="73"/>
      <c r="WBF45" s="73"/>
      <c r="WBG45" s="73"/>
      <c r="WBH45" s="73"/>
      <c r="WBI45" s="73"/>
      <c r="WBJ45" s="73"/>
      <c r="WBK45" s="73"/>
      <c r="WBL45" s="73"/>
      <c r="WBM45" s="73"/>
      <c r="WBN45" s="73"/>
      <c r="WBO45" s="73"/>
      <c r="WBP45" s="73"/>
      <c r="WBQ45" s="73"/>
      <c r="WBR45" s="73"/>
      <c r="WBS45" s="73"/>
      <c r="WBT45" s="73"/>
      <c r="WBU45" s="73"/>
      <c r="WBV45" s="73"/>
      <c r="WBW45" s="73"/>
      <c r="WBX45" s="73"/>
      <c r="WBY45" s="73"/>
      <c r="WBZ45" s="73"/>
      <c r="WCA45" s="73"/>
      <c r="WCB45" s="73"/>
      <c r="WCC45" s="73"/>
      <c r="WCE45" s="73"/>
      <c r="WCF45" s="73"/>
      <c r="WCG45" s="73"/>
      <c r="WCH45" s="73"/>
      <c r="WCI45" s="73"/>
      <c r="WCJ45" s="73"/>
      <c r="WCK45" s="73"/>
      <c r="WCL45" s="73"/>
      <c r="WCM45" s="73"/>
      <c r="WCN45" s="73"/>
      <c r="WCO45" s="73"/>
      <c r="WCP45" s="73"/>
      <c r="WCQ45" s="73"/>
      <c r="WCT45" s="73"/>
      <c r="WCW45" s="73"/>
      <c r="WCZ45" s="73"/>
      <c r="WDC45" s="73"/>
      <c r="WDF45" s="73"/>
      <c r="WDR45" s="73"/>
      <c r="WDU45" s="73"/>
      <c r="WDX45" s="73"/>
      <c r="WEA45" s="73"/>
      <c r="WEJ45" s="73"/>
      <c r="WEP45" s="73"/>
      <c r="WES45" s="73"/>
      <c r="WEV45" s="73"/>
      <c r="WEY45" s="73"/>
      <c r="WFE45" s="73"/>
      <c r="WFN45" s="73"/>
      <c r="WFP45" s="73"/>
      <c r="WFQ45" s="73"/>
      <c r="WFS45" s="73"/>
      <c r="WFV45" s="73"/>
      <c r="WFY45" s="73"/>
      <c r="WGB45" s="73"/>
      <c r="WGJ45" s="73"/>
      <c r="WGL45" s="73"/>
      <c r="WGO45" s="73"/>
      <c r="WGR45" s="73"/>
      <c r="WHA45" s="73"/>
      <c r="WHD45" s="73"/>
      <c r="WHI45" s="73"/>
      <c r="WIE45" s="73"/>
      <c r="WIF45" s="73"/>
      <c r="WIG45" s="73"/>
      <c r="WIH45" s="73"/>
      <c r="WII45" s="73"/>
      <c r="WIJ45" s="73"/>
      <c r="WJB45" s="73"/>
      <c r="WJC45" s="73"/>
      <c r="WJF45" s="73"/>
      <c r="WJI45" s="73"/>
      <c r="WJK45" s="73"/>
      <c r="WJM45" s="73"/>
      <c r="WJP45" s="73"/>
      <c r="WJS45" s="73"/>
      <c r="WJV45" s="73"/>
      <c r="WJY45" s="73"/>
      <c r="WKB45" s="73"/>
      <c r="WKE45" s="73"/>
      <c r="WKH45" s="73"/>
      <c r="WKK45" s="73"/>
      <c r="WKM45" s="73"/>
      <c r="WKZ45" s="73"/>
      <c r="WLA45" s="73"/>
      <c r="WLB45" s="73"/>
      <c r="WLC45" s="73"/>
      <c r="WLD45" s="73"/>
      <c r="WLE45" s="73"/>
      <c r="WLF45" s="73"/>
      <c r="WLG45" s="73"/>
      <c r="WLH45" s="73"/>
      <c r="WLI45" s="73"/>
      <c r="WLJ45" s="73"/>
      <c r="WLK45" s="73"/>
      <c r="WLL45" s="73"/>
      <c r="WLM45" s="73"/>
      <c r="WLN45" s="73"/>
      <c r="WLO45" s="73"/>
      <c r="WLP45" s="73"/>
      <c r="WLQ45" s="73"/>
      <c r="WLR45" s="73"/>
      <c r="WLS45" s="73"/>
      <c r="WLT45" s="73"/>
      <c r="WLU45" s="73"/>
      <c r="WLV45" s="73"/>
      <c r="WLW45" s="73"/>
      <c r="WLX45" s="73"/>
      <c r="WLY45" s="73"/>
      <c r="WMA45" s="73"/>
      <c r="WMB45" s="73"/>
      <c r="WMC45" s="73"/>
      <c r="WMD45" s="73"/>
      <c r="WME45" s="73"/>
      <c r="WMF45" s="73"/>
      <c r="WMG45" s="73"/>
      <c r="WMH45" s="73"/>
      <c r="WMI45" s="73"/>
      <c r="WMJ45" s="73"/>
      <c r="WMK45" s="73"/>
      <c r="WML45" s="73"/>
      <c r="WMM45" s="73"/>
      <c r="WMP45" s="73"/>
      <c r="WMS45" s="73"/>
      <c r="WMV45" s="73"/>
      <c r="WMY45" s="73"/>
      <c r="WNB45" s="73"/>
      <c r="WNN45" s="73"/>
      <c r="WNQ45" s="73"/>
      <c r="WNT45" s="73"/>
      <c r="WNW45" s="73"/>
      <c r="WOF45" s="73"/>
      <c r="WOL45" s="73"/>
      <c r="WOO45" s="73"/>
      <c r="WOR45" s="73"/>
      <c r="WOU45" s="73"/>
      <c r="WPA45" s="73"/>
      <c r="WPJ45" s="73"/>
      <c r="WPL45" s="73"/>
      <c r="WPM45" s="73"/>
      <c r="WPO45" s="73"/>
      <c r="WPR45" s="73"/>
      <c r="WPU45" s="73"/>
      <c r="WPX45" s="73"/>
      <c r="WQF45" s="73"/>
      <c r="WQH45" s="73"/>
      <c r="WQK45" s="73"/>
      <c r="WQN45" s="73"/>
      <c r="WQW45" s="73"/>
      <c r="WQZ45" s="73"/>
      <c r="WRE45" s="73"/>
      <c r="WSA45" s="73"/>
      <c r="WSB45" s="73"/>
      <c r="WSC45" s="73"/>
      <c r="WSD45" s="73"/>
      <c r="WSE45" s="73"/>
      <c r="WSF45" s="73"/>
      <c r="WSX45" s="73"/>
      <c r="WSY45" s="73"/>
      <c r="WTB45" s="73"/>
      <c r="WTE45" s="73"/>
      <c r="WTG45" s="73"/>
      <c r="WTI45" s="73"/>
      <c r="WTL45" s="73"/>
      <c r="WTO45" s="73"/>
      <c r="WTR45" s="73"/>
      <c r="WTU45" s="73"/>
      <c r="WTX45" s="73"/>
      <c r="WUA45" s="73"/>
      <c r="WUD45" s="73"/>
      <c r="WUG45" s="73"/>
      <c r="WUI45" s="73"/>
      <c r="WUV45" s="73"/>
      <c r="WUW45" s="73"/>
      <c r="WUX45" s="73"/>
      <c r="WUY45" s="73"/>
      <c r="WUZ45" s="73"/>
      <c r="WVA45" s="73"/>
      <c r="WVB45" s="73"/>
      <c r="WVC45" s="73"/>
      <c r="WVD45" s="73"/>
      <c r="WVE45" s="73"/>
      <c r="WVF45" s="73"/>
      <c r="WVG45" s="73"/>
      <c r="WVH45" s="73"/>
      <c r="WVI45" s="73"/>
      <c r="WVJ45" s="73"/>
      <c r="WVK45" s="73"/>
      <c r="WVL45" s="73"/>
      <c r="WVM45" s="73"/>
      <c r="WVN45" s="73"/>
      <c r="WVO45" s="73"/>
      <c r="WVP45" s="73"/>
      <c r="WVQ45" s="73"/>
      <c r="WVR45" s="73"/>
      <c r="WVS45" s="73"/>
      <c r="WVT45" s="73"/>
      <c r="WVU45" s="73"/>
      <c r="WVV45" s="73"/>
      <c r="WVW45" s="73"/>
      <c r="WVX45" s="73"/>
      <c r="WVY45" s="73"/>
      <c r="WVZ45" s="73"/>
      <c r="WWA45" s="73"/>
      <c r="WWB45" s="73"/>
      <c r="WWC45" s="73"/>
      <c r="WWD45" s="73"/>
      <c r="WWE45" s="73"/>
      <c r="WWF45" s="73"/>
      <c r="WWG45" s="73"/>
      <c r="WWH45" s="73"/>
      <c r="WWI45" s="73"/>
      <c r="WWJ45" s="73"/>
      <c r="WWK45" s="73"/>
      <c r="WWL45" s="73"/>
      <c r="WWM45" s="73"/>
      <c r="WWN45" s="73"/>
      <c r="WWO45" s="73"/>
      <c r="WWP45" s="73"/>
      <c r="WWQ45" s="73"/>
      <c r="WWR45" s="73"/>
      <c r="WWS45" s="73"/>
      <c r="WWT45" s="73"/>
      <c r="WWU45" s="73"/>
      <c r="WWV45" s="73"/>
      <c r="WWW45" s="73"/>
      <c r="WWX45" s="73"/>
      <c r="WWY45" s="73"/>
      <c r="WWZ45" s="73"/>
      <c r="WXA45" s="73"/>
      <c r="WXB45" s="73"/>
      <c r="WXC45" s="73"/>
      <c r="WXD45" s="73"/>
      <c r="WXE45" s="73"/>
      <c r="WXF45" s="73"/>
      <c r="WXG45" s="73"/>
      <c r="WXH45" s="73"/>
      <c r="WXI45" s="73"/>
      <c r="WXJ45" s="73"/>
      <c r="WXK45" s="73"/>
      <c r="WXL45" s="73"/>
      <c r="WXM45" s="73"/>
      <c r="WXN45" s="73"/>
      <c r="WXO45" s="73"/>
      <c r="WXP45" s="73"/>
      <c r="WXQ45" s="73"/>
      <c r="WXR45" s="73"/>
      <c r="WXS45" s="73"/>
      <c r="WXT45" s="73"/>
      <c r="WXU45" s="73"/>
      <c r="WXV45" s="73"/>
      <c r="WXW45" s="73"/>
      <c r="WXX45" s="73"/>
      <c r="WXY45" s="73"/>
      <c r="WXZ45" s="73"/>
      <c r="WYA45" s="73"/>
      <c r="WYB45" s="73"/>
      <c r="WYC45" s="73"/>
      <c r="WYD45" s="73"/>
      <c r="WYE45" s="73"/>
      <c r="WYF45" s="73"/>
      <c r="WYG45" s="73"/>
      <c r="WYH45" s="73"/>
      <c r="WYI45" s="73"/>
      <c r="WYJ45" s="73"/>
      <c r="WYK45" s="73"/>
      <c r="WYL45" s="73"/>
      <c r="WYM45" s="73"/>
      <c r="WYN45" s="73"/>
      <c r="WYO45" s="73"/>
      <c r="WYP45" s="73"/>
      <c r="WYQ45" s="73"/>
      <c r="WYR45" s="73"/>
      <c r="WYS45" s="73"/>
      <c r="WYT45" s="73"/>
      <c r="WYU45" s="73"/>
      <c r="WYV45" s="73"/>
      <c r="WYW45" s="73"/>
      <c r="WYX45" s="73"/>
      <c r="WYY45" s="73"/>
      <c r="WYZ45" s="73"/>
      <c r="WZA45" s="73"/>
      <c r="WZB45" s="73"/>
      <c r="WZC45" s="73"/>
      <c r="WZD45" s="73"/>
      <c r="WZE45" s="73"/>
      <c r="WZF45" s="73"/>
      <c r="WZG45" s="73"/>
      <c r="WZH45" s="73"/>
      <c r="WZI45" s="73"/>
      <c r="WZJ45" s="73"/>
      <c r="WZK45" s="73"/>
      <c r="WZL45" s="73"/>
      <c r="WZM45" s="73"/>
      <c r="WZN45" s="73"/>
      <c r="WZO45" s="73"/>
      <c r="WZP45" s="73"/>
      <c r="WZQ45" s="73"/>
      <c r="WZR45" s="73"/>
      <c r="WZS45" s="73"/>
      <c r="WZT45" s="73"/>
      <c r="WZU45" s="73"/>
      <c r="WZV45" s="73"/>
      <c r="WZW45" s="73"/>
      <c r="WZX45" s="73"/>
      <c r="WZY45" s="73"/>
      <c r="WZZ45" s="73"/>
      <c r="XAA45" s="73"/>
      <c r="XAB45" s="73"/>
      <c r="XAC45" s="73"/>
      <c r="XAD45" s="73"/>
      <c r="XAE45" s="73"/>
      <c r="XAF45" s="73"/>
      <c r="XAG45" s="73"/>
      <c r="XAH45" s="73"/>
      <c r="XAI45" s="73"/>
      <c r="XAJ45" s="73"/>
      <c r="XAK45" s="73"/>
      <c r="XAL45" s="73"/>
      <c r="XAM45" s="73"/>
      <c r="XAN45" s="73"/>
      <c r="XAO45" s="73"/>
      <c r="XAP45" s="73"/>
      <c r="XAQ45" s="73"/>
      <c r="XAR45" s="73"/>
      <c r="XAS45" s="73"/>
      <c r="XAT45" s="73"/>
      <c r="XAU45" s="73"/>
      <c r="XAV45" s="73"/>
      <c r="XAW45" s="73"/>
      <c r="XAX45" s="73"/>
      <c r="XAY45" s="73"/>
      <c r="XAZ45" s="73"/>
      <c r="XBA45" s="73"/>
      <c r="XBB45" s="73"/>
      <c r="XBC45" s="73"/>
      <c r="XBD45" s="73"/>
      <c r="XBE45" s="73"/>
      <c r="XBF45" s="73"/>
      <c r="XBG45" s="73"/>
      <c r="XBH45" s="73"/>
      <c r="XBI45" s="73"/>
      <c r="XBJ45" s="73"/>
      <c r="XBK45" s="73"/>
      <c r="XBL45" s="73"/>
      <c r="XBM45" s="73"/>
      <c r="XBN45" s="73"/>
      <c r="XBO45" s="73"/>
      <c r="XBP45" s="73"/>
      <c r="XBQ45" s="73"/>
      <c r="XBR45" s="73"/>
      <c r="XBS45" s="73"/>
      <c r="XBT45" s="73"/>
      <c r="XBU45" s="73"/>
      <c r="XBV45" s="73"/>
      <c r="XBW45" s="73"/>
      <c r="XBX45" s="73"/>
      <c r="XBY45" s="73"/>
      <c r="XBZ45" s="73"/>
      <c r="XCA45" s="73"/>
      <c r="XCB45" s="73"/>
      <c r="XCC45" s="73"/>
      <c r="XCD45" s="73"/>
      <c r="XCE45" s="73"/>
      <c r="XCF45" s="73"/>
      <c r="XCG45" s="73"/>
      <c r="XCH45" s="73"/>
      <c r="XCI45" s="73"/>
      <c r="XCJ45" s="73"/>
      <c r="XCK45" s="73"/>
      <c r="XCL45" s="73"/>
      <c r="XCM45" s="73"/>
      <c r="XCN45" s="73"/>
      <c r="XCO45" s="73"/>
      <c r="XCP45" s="73"/>
      <c r="XCQ45" s="73"/>
      <c r="XCR45" s="73"/>
      <c r="XCS45" s="73"/>
      <c r="XCT45" s="73"/>
      <c r="XCU45" s="73"/>
      <c r="XCV45" s="73"/>
      <c r="XCW45" s="73"/>
      <c r="XCX45" s="73"/>
      <c r="XCY45" s="73"/>
      <c r="XCZ45" s="73"/>
      <c r="XDA45" s="73"/>
      <c r="XDB45" s="73"/>
      <c r="XDC45" s="73"/>
      <c r="XDD45" s="73"/>
      <c r="XDE45" s="73"/>
      <c r="XDF45" s="73"/>
      <c r="XDG45" s="73"/>
      <c r="XDH45" s="73"/>
      <c r="XDI45" s="73"/>
      <c r="XDJ45" s="73"/>
      <c r="XDK45" s="73"/>
      <c r="XDL45" s="73"/>
      <c r="XDM45" s="73"/>
      <c r="XDN45" s="73"/>
      <c r="XDO45" s="73"/>
      <c r="XDP45" s="73"/>
      <c r="XDQ45" s="73"/>
      <c r="XDR45" s="73"/>
      <c r="XDS45" s="73"/>
      <c r="XDT45" s="73"/>
      <c r="XDU45" s="73"/>
      <c r="XDV45" s="73"/>
      <c r="XDW45" s="73"/>
      <c r="XDX45" s="73"/>
      <c r="XDY45" s="73"/>
      <c r="XDZ45" s="73"/>
      <c r="XEA45" s="73"/>
      <c r="XEB45" s="73"/>
      <c r="XEC45" s="73"/>
      <c r="XED45" s="73"/>
      <c r="XEE45" s="73"/>
      <c r="XEF45" s="73"/>
      <c r="XEG45" s="73"/>
      <c r="XEH45" s="73"/>
      <c r="XEI45" s="73"/>
      <c r="XEJ45" s="73"/>
      <c r="XEK45" s="73"/>
      <c r="XEL45" s="73"/>
      <c r="XEM45" s="73"/>
      <c r="XEN45" s="73"/>
      <c r="XEO45" s="73"/>
      <c r="XEP45" s="73"/>
      <c r="XEQ45" s="73"/>
      <c r="XER45" s="73"/>
      <c r="XES45" s="73"/>
      <c r="XET45" s="73"/>
      <c r="XEU45" s="73"/>
      <c r="XEV45" s="73"/>
      <c r="XEW45" s="73"/>
      <c r="XEX45" s="73"/>
      <c r="XEY45" s="73"/>
      <c r="XEZ45" s="73"/>
      <c r="XFA45" s="73"/>
      <c r="XFB45" s="73"/>
      <c r="XFC45" s="73"/>
      <c r="XFD45" s="73"/>
    </row>
    <row r="46" spans="1:16384" s="192" customFormat="1" ht="21.75" hidden="1" customHeight="1">
      <c r="A46" s="207" t="s">
        <v>47</v>
      </c>
      <c r="B46" s="204" t="s">
        <v>323</v>
      </c>
      <c r="C46" s="205"/>
      <c r="D46" s="168">
        <f>IFERROR(VLOOKUP(A46,'4.1'!A65:C347,3,0),)</f>
        <v>0</v>
      </c>
      <c r="E46" s="166">
        <f t="shared" si="0"/>
        <v>0</v>
      </c>
    </row>
    <row r="47" spans="1:16384" s="192" customFormat="1" ht="21.75" hidden="1" customHeight="1">
      <c r="A47" s="207" t="s">
        <v>48</v>
      </c>
      <c r="B47" s="204" t="s">
        <v>325</v>
      </c>
      <c r="C47" s="205"/>
      <c r="D47" s="168">
        <f>IFERROR(VLOOKUP(A47,'4.1'!A66:C348,3,0),)</f>
        <v>0</v>
      </c>
      <c r="E47" s="166">
        <f t="shared" si="0"/>
        <v>0</v>
      </c>
    </row>
    <row r="48" spans="1:16384" s="192" customFormat="1" ht="20.25" hidden="1" customHeight="1">
      <c r="A48" s="212" t="s">
        <v>49</v>
      </c>
      <c r="B48" s="204" t="s">
        <v>323</v>
      </c>
      <c r="C48" s="205"/>
      <c r="D48" s="168">
        <f>IFERROR(VLOOKUP(A48,'4.1'!A67:C349,3,0),)</f>
        <v>0</v>
      </c>
      <c r="E48" s="166">
        <f t="shared" si="0"/>
        <v>0</v>
      </c>
    </row>
    <row r="49" spans="1:16384" s="192" customFormat="1" ht="20.25" hidden="1" customHeight="1">
      <c r="A49" s="210" t="s">
        <v>50</v>
      </c>
      <c r="B49" s="204" t="s">
        <v>328</v>
      </c>
      <c r="C49" s="205"/>
      <c r="D49" s="168">
        <f>IFERROR(VLOOKUP(A49,'4.1'!A68:C350,3,0),)</f>
        <v>0</v>
      </c>
      <c r="E49" s="166">
        <f t="shared" si="0"/>
        <v>0</v>
      </c>
    </row>
    <row r="50" spans="1:16384" s="192" customFormat="1" ht="20.25" hidden="1" customHeight="1">
      <c r="A50" s="112" t="s">
        <v>51</v>
      </c>
      <c r="B50" s="204" t="s">
        <v>323</v>
      </c>
      <c r="C50" s="205"/>
      <c r="D50" s="168">
        <f>IFERROR(VLOOKUP(A50,'4.1'!A69:C351,3,0),)</f>
        <v>0</v>
      </c>
      <c r="E50" s="166">
        <f t="shared" si="0"/>
        <v>0</v>
      </c>
    </row>
    <row r="51" spans="1:16384" s="192" customFormat="1" ht="20.25" hidden="1" customHeight="1">
      <c r="A51" s="207" t="s">
        <v>52</v>
      </c>
      <c r="B51" s="204" t="s">
        <v>323</v>
      </c>
      <c r="C51" s="205"/>
      <c r="D51" s="168">
        <f>IFERROR(VLOOKUP(A51,'4.1'!A70:C352,3,0),)</f>
        <v>0</v>
      </c>
      <c r="E51" s="166">
        <f t="shared" si="0"/>
        <v>0</v>
      </c>
    </row>
    <row r="52" spans="1:16384" s="192" customFormat="1" ht="21.75" customHeight="1">
      <c r="A52" s="209" t="s">
        <v>53</v>
      </c>
      <c r="B52" s="202" t="s">
        <v>323</v>
      </c>
      <c r="C52" s="203">
        <v>4</v>
      </c>
      <c r="D52" s="86">
        <v>10000</v>
      </c>
      <c r="E52" s="87">
        <f t="shared" si="0"/>
        <v>40000</v>
      </c>
      <c r="F52" s="73"/>
      <c r="G52" s="73"/>
      <c r="H52" s="73"/>
      <c r="I52" s="73"/>
      <c r="J52" s="73"/>
      <c r="K52" s="73"/>
      <c r="L52" s="73"/>
      <c r="M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D52" s="73"/>
      <c r="AG52" s="73"/>
      <c r="AJ52" s="73"/>
      <c r="AM52" s="73"/>
      <c r="AP52" s="73"/>
      <c r="BB52" s="73"/>
      <c r="BE52" s="73"/>
      <c r="BH52" s="73"/>
      <c r="BK52" s="73"/>
      <c r="BT52" s="73"/>
      <c r="BZ52" s="73"/>
      <c r="CC52" s="73"/>
      <c r="CF52" s="73"/>
      <c r="CI52" s="73"/>
      <c r="CO52" s="73"/>
      <c r="CX52" s="73"/>
      <c r="CZ52" s="73"/>
      <c r="DA52" s="73"/>
      <c r="DC52" s="73"/>
      <c r="DF52" s="73"/>
      <c r="DI52" s="73"/>
      <c r="DL52" s="73"/>
      <c r="DT52" s="73"/>
      <c r="DV52" s="73"/>
      <c r="DY52" s="73"/>
      <c r="EB52" s="73"/>
      <c r="EK52" s="73"/>
      <c r="EN52" s="73"/>
      <c r="ES52" s="73"/>
      <c r="FO52" s="73"/>
      <c r="FP52" s="73"/>
      <c r="FQ52" s="73"/>
      <c r="FR52" s="73"/>
      <c r="FS52" s="73"/>
      <c r="FT52" s="73"/>
      <c r="GL52" s="73"/>
      <c r="GM52" s="73"/>
      <c r="GP52" s="73"/>
      <c r="GS52" s="73"/>
      <c r="GU52" s="73"/>
      <c r="GW52" s="73"/>
      <c r="GZ52" s="73"/>
      <c r="HC52" s="73"/>
      <c r="HF52" s="73"/>
      <c r="HI52" s="73"/>
      <c r="HL52" s="73"/>
      <c r="HO52" s="73"/>
      <c r="HR52" s="73"/>
      <c r="HU52" s="73"/>
      <c r="HW52" s="73"/>
      <c r="IJ52" s="73"/>
      <c r="IK52" s="73"/>
      <c r="IL52" s="73"/>
      <c r="IM52" s="73"/>
      <c r="IN52" s="73"/>
      <c r="IO52" s="73"/>
      <c r="IP52" s="73"/>
      <c r="IQ52" s="73"/>
      <c r="IR52" s="73"/>
      <c r="IS52" s="73"/>
      <c r="IT52" s="73"/>
      <c r="IU52" s="73"/>
      <c r="IV52" s="73"/>
      <c r="IW52" s="73"/>
      <c r="IX52" s="73"/>
      <c r="IY52" s="73"/>
      <c r="IZ52" s="73"/>
      <c r="JA52" s="73"/>
      <c r="JB52" s="73"/>
      <c r="JC52" s="73"/>
      <c r="JD52" s="73"/>
      <c r="JE52" s="73"/>
      <c r="JF52" s="73"/>
      <c r="JG52" s="73"/>
      <c r="JH52" s="73"/>
      <c r="JI52" s="73"/>
      <c r="JK52" s="73"/>
      <c r="JL52" s="73"/>
      <c r="JM52" s="73"/>
      <c r="JN52" s="73"/>
      <c r="JO52" s="73"/>
      <c r="JP52" s="73"/>
      <c r="JQ52" s="73"/>
      <c r="JR52" s="73"/>
      <c r="JS52" s="73"/>
      <c r="JT52" s="73"/>
      <c r="JU52" s="73"/>
      <c r="JV52" s="73"/>
      <c r="JW52" s="73"/>
      <c r="JZ52" s="73"/>
      <c r="KC52" s="73"/>
      <c r="KF52" s="73"/>
      <c r="KI52" s="73"/>
      <c r="KL52" s="73"/>
      <c r="KX52" s="73"/>
      <c r="LA52" s="73"/>
      <c r="LD52" s="73"/>
      <c r="LG52" s="73"/>
      <c r="LP52" s="73"/>
      <c r="LV52" s="73"/>
      <c r="LY52" s="73"/>
      <c r="MB52" s="73"/>
      <c r="ME52" s="73"/>
      <c r="MK52" s="73"/>
      <c r="MT52" s="73"/>
      <c r="MV52" s="73"/>
      <c r="MW52" s="73"/>
      <c r="MY52" s="73"/>
      <c r="NB52" s="73"/>
      <c r="NE52" s="73"/>
      <c r="NH52" s="73"/>
      <c r="NP52" s="73"/>
      <c r="NR52" s="73"/>
      <c r="NU52" s="73"/>
      <c r="NX52" s="73"/>
      <c r="OG52" s="73"/>
      <c r="OJ52" s="73"/>
      <c r="OO52" s="73"/>
      <c r="PK52" s="73"/>
      <c r="PL52" s="73"/>
      <c r="PM52" s="73"/>
      <c r="PN52" s="73"/>
      <c r="PO52" s="73"/>
      <c r="PP52" s="73"/>
      <c r="QH52" s="73"/>
      <c r="QI52" s="73"/>
      <c r="QL52" s="73"/>
      <c r="QO52" s="73"/>
      <c r="QQ52" s="73"/>
      <c r="QS52" s="73"/>
      <c r="QV52" s="73"/>
      <c r="QY52" s="73"/>
      <c r="RB52" s="73"/>
      <c r="RE52" s="73"/>
      <c r="RH52" s="73"/>
      <c r="RK52" s="73"/>
      <c r="RN52" s="73"/>
      <c r="RQ52" s="73"/>
      <c r="RS52" s="73"/>
      <c r="SF52" s="73"/>
      <c r="SG52" s="73"/>
      <c r="SH52" s="73"/>
      <c r="SI52" s="73"/>
      <c r="SJ52" s="73"/>
      <c r="SK52" s="73"/>
      <c r="SL52" s="73"/>
      <c r="SM52" s="73"/>
      <c r="SN52" s="73"/>
      <c r="SO52" s="73"/>
      <c r="SP52" s="73"/>
      <c r="SQ52" s="73"/>
      <c r="SR52" s="73"/>
      <c r="SS52" s="73"/>
      <c r="ST52" s="73"/>
      <c r="SU52" s="73"/>
      <c r="SV52" s="73"/>
      <c r="SW52" s="73"/>
      <c r="SX52" s="73"/>
      <c r="SY52" s="73"/>
      <c r="SZ52" s="73"/>
      <c r="TA52" s="73"/>
      <c r="TB52" s="73"/>
      <c r="TC52" s="73"/>
      <c r="TD52" s="73"/>
      <c r="TE52" s="73"/>
      <c r="TG52" s="73"/>
      <c r="TH52" s="73"/>
      <c r="TI52" s="73"/>
      <c r="TJ52" s="73"/>
      <c r="TK52" s="73"/>
      <c r="TL52" s="73"/>
      <c r="TM52" s="73"/>
      <c r="TN52" s="73"/>
      <c r="TO52" s="73"/>
      <c r="TP52" s="73"/>
      <c r="TQ52" s="73"/>
      <c r="TR52" s="73"/>
      <c r="TS52" s="73"/>
      <c r="TV52" s="73"/>
      <c r="TY52" s="73"/>
      <c r="UB52" s="73"/>
      <c r="UE52" s="73"/>
      <c r="UH52" s="73"/>
      <c r="UT52" s="73"/>
      <c r="UW52" s="73"/>
      <c r="UZ52" s="73"/>
      <c r="VC52" s="73"/>
      <c r="VL52" s="73"/>
      <c r="VR52" s="73"/>
      <c r="VU52" s="73"/>
      <c r="VX52" s="73"/>
      <c r="WA52" s="73"/>
      <c r="WG52" s="73"/>
      <c r="WP52" s="73"/>
      <c r="WR52" s="73"/>
      <c r="WS52" s="73"/>
      <c r="WU52" s="73"/>
      <c r="WX52" s="73"/>
      <c r="XA52" s="73"/>
      <c r="XD52" s="73"/>
      <c r="XL52" s="73"/>
      <c r="XN52" s="73"/>
      <c r="XQ52" s="73"/>
      <c r="XT52" s="73"/>
      <c r="YC52" s="73"/>
      <c r="YF52" s="73"/>
      <c r="YK52" s="73"/>
      <c r="ZG52" s="73"/>
      <c r="ZH52" s="73"/>
      <c r="ZI52" s="73"/>
      <c r="ZJ52" s="73"/>
      <c r="ZK52" s="73"/>
      <c r="ZL52" s="73"/>
      <c r="AAD52" s="73"/>
      <c r="AAE52" s="73"/>
      <c r="AAH52" s="73"/>
      <c r="AAK52" s="73"/>
      <c r="AAM52" s="73"/>
      <c r="AAO52" s="73"/>
      <c r="AAR52" s="73"/>
      <c r="AAU52" s="73"/>
      <c r="AAX52" s="73"/>
      <c r="ABA52" s="73"/>
      <c r="ABD52" s="73"/>
      <c r="ABG52" s="73"/>
      <c r="ABJ52" s="73"/>
      <c r="ABM52" s="73"/>
      <c r="ABO52" s="73"/>
      <c r="ACB52" s="73"/>
      <c r="ACC52" s="73"/>
      <c r="ACD52" s="73"/>
      <c r="ACE52" s="73"/>
      <c r="ACF52" s="73"/>
      <c r="ACG52" s="73"/>
      <c r="ACH52" s="73"/>
      <c r="ACI52" s="73"/>
      <c r="ACJ52" s="73"/>
      <c r="ACK52" s="73"/>
      <c r="ACL52" s="73"/>
      <c r="ACM52" s="73"/>
      <c r="ACN52" s="73"/>
      <c r="ACO52" s="73"/>
      <c r="ACP52" s="73"/>
      <c r="ACQ52" s="73"/>
      <c r="ACR52" s="73"/>
      <c r="ACS52" s="73"/>
      <c r="ACT52" s="73"/>
      <c r="ACU52" s="73"/>
      <c r="ACV52" s="73"/>
      <c r="ACW52" s="73"/>
      <c r="ACX52" s="73"/>
      <c r="ACY52" s="73"/>
      <c r="ACZ52" s="73"/>
      <c r="ADA52" s="73"/>
      <c r="ADC52" s="73"/>
      <c r="ADD52" s="73"/>
      <c r="ADE52" s="73"/>
      <c r="ADF52" s="73"/>
      <c r="ADG52" s="73"/>
      <c r="ADH52" s="73"/>
      <c r="ADI52" s="73"/>
      <c r="ADJ52" s="73"/>
      <c r="ADK52" s="73"/>
      <c r="ADL52" s="73"/>
      <c r="ADM52" s="73"/>
      <c r="ADN52" s="73"/>
      <c r="ADO52" s="73"/>
      <c r="ADR52" s="73"/>
      <c r="ADU52" s="73"/>
      <c r="ADX52" s="73"/>
      <c r="AEA52" s="73"/>
      <c r="AED52" s="73"/>
      <c r="AEP52" s="73"/>
      <c r="AES52" s="73"/>
      <c r="AEV52" s="73"/>
      <c r="AEY52" s="73"/>
      <c r="AFH52" s="73"/>
      <c r="AFN52" s="73"/>
      <c r="AFQ52" s="73"/>
      <c r="AFT52" s="73"/>
      <c r="AFW52" s="73"/>
      <c r="AGC52" s="73"/>
      <c r="AGL52" s="73"/>
      <c r="AGN52" s="73"/>
      <c r="AGO52" s="73"/>
      <c r="AGQ52" s="73"/>
      <c r="AGT52" s="73"/>
      <c r="AGW52" s="73"/>
      <c r="AGZ52" s="73"/>
      <c r="AHH52" s="73"/>
      <c r="AHJ52" s="73"/>
      <c r="AHM52" s="73"/>
      <c r="AHP52" s="73"/>
      <c r="AHY52" s="73"/>
      <c r="AIB52" s="73"/>
      <c r="AIG52" s="73"/>
      <c r="AJC52" s="73"/>
      <c r="AJD52" s="73"/>
      <c r="AJE52" s="73"/>
      <c r="AJF52" s="73"/>
      <c r="AJG52" s="73"/>
      <c r="AJH52" s="73"/>
      <c r="AJZ52" s="73"/>
      <c r="AKA52" s="73"/>
      <c r="AKD52" s="73"/>
      <c r="AKG52" s="73"/>
      <c r="AKI52" s="73"/>
      <c r="AKK52" s="73"/>
      <c r="AKN52" s="73"/>
      <c r="AKQ52" s="73"/>
      <c r="AKT52" s="73"/>
      <c r="AKW52" s="73"/>
      <c r="AKZ52" s="73"/>
      <c r="ALC52" s="73"/>
      <c r="ALF52" s="73"/>
      <c r="ALI52" s="73"/>
      <c r="ALK52" s="73"/>
      <c r="ALX52" s="73"/>
      <c r="ALY52" s="73"/>
      <c r="ALZ52" s="73"/>
      <c r="AMA52" s="73"/>
      <c r="AMB52" s="73"/>
      <c r="AMC52" s="73"/>
      <c r="AMD52" s="73"/>
      <c r="AME52" s="73"/>
      <c r="AMF52" s="73"/>
      <c r="AMG52" s="73"/>
      <c r="AMH52" s="73"/>
      <c r="AMI52" s="73"/>
      <c r="AMJ52" s="73"/>
      <c r="AMK52" s="73"/>
      <c r="AML52" s="73"/>
      <c r="AMM52" s="73"/>
      <c r="AMN52" s="73"/>
      <c r="AMO52" s="73"/>
      <c r="AMP52" s="73"/>
      <c r="AMQ52" s="73"/>
      <c r="AMR52" s="73"/>
      <c r="AMS52" s="73"/>
      <c r="AMT52" s="73"/>
      <c r="AMU52" s="73"/>
      <c r="AMV52" s="73"/>
      <c r="AMW52" s="73"/>
      <c r="AMY52" s="73"/>
      <c r="AMZ52" s="73"/>
      <c r="ANA52" s="73"/>
      <c r="ANB52" s="73"/>
      <c r="ANC52" s="73"/>
      <c r="AND52" s="73"/>
      <c r="ANE52" s="73"/>
      <c r="ANF52" s="73"/>
      <c r="ANG52" s="73"/>
      <c r="ANH52" s="73"/>
      <c r="ANI52" s="73"/>
      <c r="ANJ52" s="73"/>
      <c r="ANK52" s="73"/>
      <c r="ANN52" s="73"/>
      <c r="ANQ52" s="73"/>
      <c r="ANT52" s="73"/>
      <c r="ANW52" s="73"/>
      <c r="ANZ52" s="73"/>
      <c r="AOL52" s="73"/>
      <c r="AOO52" s="73"/>
      <c r="AOR52" s="73"/>
      <c r="AOU52" s="73"/>
      <c r="APD52" s="73"/>
      <c r="APJ52" s="73"/>
      <c r="APM52" s="73"/>
      <c r="APP52" s="73"/>
      <c r="APS52" s="73"/>
      <c r="APY52" s="73"/>
      <c r="AQH52" s="73"/>
      <c r="AQJ52" s="73"/>
      <c r="AQK52" s="73"/>
      <c r="AQM52" s="73"/>
      <c r="AQP52" s="73"/>
      <c r="AQS52" s="73"/>
      <c r="AQV52" s="73"/>
      <c r="ARD52" s="73"/>
      <c r="ARF52" s="73"/>
      <c r="ARI52" s="73"/>
      <c r="ARL52" s="73"/>
      <c r="ARU52" s="73"/>
      <c r="ARX52" s="73"/>
      <c r="ASC52" s="73"/>
      <c r="ASY52" s="73"/>
      <c r="ASZ52" s="73"/>
      <c r="ATA52" s="73"/>
      <c r="ATB52" s="73"/>
      <c r="ATC52" s="73"/>
      <c r="ATD52" s="73"/>
      <c r="ATV52" s="73"/>
      <c r="ATW52" s="73"/>
      <c r="ATZ52" s="73"/>
      <c r="AUC52" s="73"/>
      <c r="AUE52" s="73"/>
      <c r="AUG52" s="73"/>
      <c r="AUJ52" s="73"/>
      <c r="AUM52" s="73"/>
      <c r="AUP52" s="73"/>
      <c r="AUS52" s="73"/>
      <c r="AUV52" s="73"/>
      <c r="AUY52" s="73"/>
      <c r="AVB52" s="73"/>
      <c r="AVE52" s="73"/>
      <c r="AVG52" s="73"/>
      <c r="AVT52" s="73"/>
      <c r="AVU52" s="73"/>
      <c r="AVV52" s="73"/>
      <c r="AVW52" s="73"/>
      <c r="AVX52" s="73"/>
      <c r="AVY52" s="73"/>
      <c r="AVZ52" s="73"/>
      <c r="AWA52" s="73"/>
      <c r="AWB52" s="73"/>
      <c r="AWC52" s="73"/>
      <c r="AWD52" s="73"/>
      <c r="AWE52" s="73"/>
      <c r="AWF52" s="73"/>
      <c r="AWG52" s="73"/>
      <c r="AWH52" s="73"/>
      <c r="AWI52" s="73"/>
      <c r="AWJ52" s="73"/>
      <c r="AWK52" s="73"/>
      <c r="AWL52" s="73"/>
      <c r="AWM52" s="73"/>
      <c r="AWN52" s="73"/>
      <c r="AWO52" s="73"/>
      <c r="AWP52" s="73"/>
      <c r="AWQ52" s="73"/>
      <c r="AWR52" s="73"/>
      <c r="AWS52" s="73"/>
      <c r="AWU52" s="73"/>
      <c r="AWV52" s="73"/>
      <c r="AWW52" s="73"/>
      <c r="AWX52" s="73"/>
      <c r="AWY52" s="73"/>
      <c r="AWZ52" s="73"/>
      <c r="AXA52" s="73"/>
      <c r="AXB52" s="73"/>
      <c r="AXC52" s="73"/>
      <c r="AXD52" s="73"/>
      <c r="AXE52" s="73"/>
      <c r="AXF52" s="73"/>
      <c r="AXG52" s="73"/>
      <c r="AXJ52" s="73"/>
      <c r="AXM52" s="73"/>
      <c r="AXP52" s="73"/>
      <c r="AXS52" s="73"/>
      <c r="AXV52" s="73"/>
      <c r="AYH52" s="73"/>
      <c r="AYK52" s="73"/>
      <c r="AYN52" s="73"/>
      <c r="AYQ52" s="73"/>
      <c r="AYZ52" s="73"/>
      <c r="AZF52" s="73"/>
      <c r="AZI52" s="73"/>
      <c r="AZL52" s="73"/>
      <c r="AZO52" s="73"/>
      <c r="AZU52" s="73"/>
      <c r="BAD52" s="73"/>
      <c r="BAF52" s="73"/>
      <c r="BAG52" s="73"/>
      <c r="BAI52" s="73"/>
      <c r="BAL52" s="73"/>
      <c r="BAO52" s="73"/>
      <c r="BAR52" s="73"/>
      <c r="BAZ52" s="73"/>
      <c r="BBB52" s="73"/>
      <c r="BBE52" s="73"/>
      <c r="BBH52" s="73"/>
      <c r="BBQ52" s="73"/>
      <c r="BBT52" s="73"/>
      <c r="BBY52" s="73"/>
      <c r="BCU52" s="73"/>
      <c r="BCV52" s="73"/>
      <c r="BCW52" s="73"/>
      <c r="BCX52" s="73"/>
      <c r="BCY52" s="73"/>
      <c r="BCZ52" s="73"/>
      <c r="BDR52" s="73"/>
      <c r="BDS52" s="73"/>
      <c r="BDV52" s="73"/>
      <c r="BDY52" s="73"/>
      <c r="BEA52" s="73"/>
      <c r="BEC52" s="73"/>
      <c r="BEF52" s="73"/>
      <c r="BEI52" s="73"/>
      <c r="BEL52" s="73"/>
      <c r="BEO52" s="73"/>
      <c r="BER52" s="73"/>
      <c r="BEU52" s="73"/>
      <c r="BEX52" s="73"/>
      <c r="BFA52" s="73"/>
      <c r="BFC52" s="73"/>
      <c r="BFP52" s="73"/>
      <c r="BFQ52" s="73"/>
      <c r="BFR52" s="73"/>
      <c r="BFS52" s="73"/>
      <c r="BFT52" s="73"/>
      <c r="BFU52" s="73"/>
      <c r="BFV52" s="73"/>
      <c r="BFW52" s="73"/>
      <c r="BFX52" s="73"/>
      <c r="BFY52" s="73"/>
      <c r="BFZ52" s="73"/>
      <c r="BGA52" s="73"/>
      <c r="BGB52" s="73"/>
      <c r="BGC52" s="73"/>
      <c r="BGD52" s="73"/>
      <c r="BGE52" s="73"/>
      <c r="BGF52" s="73"/>
      <c r="BGG52" s="73"/>
      <c r="BGH52" s="73"/>
      <c r="BGI52" s="73"/>
      <c r="BGJ52" s="73"/>
      <c r="BGK52" s="73"/>
      <c r="BGL52" s="73"/>
      <c r="BGM52" s="73"/>
      <c r="BGN52" s="73"/>
      <c r="BGO52" s="73"/>
      <c r="BGQ52" s="73"/>
      <c r="BGR52" s="73"/>
      <c r="BGS52" s="73"/>
      <c r="BGT52" s="73"/>
      <c r="BGU52" s="73"/>
      <c r="BGV52" s="73"/>
      <c r="BGW52" s="73"/>
      <c r="BGX52" s="73"/>
      <c r="BGY52" s="73"/>
      <c r="BGZ52" s="73"/>
      <c r="BHA52" s="73"/>
      <c r="BHB52" s="73"/>
      <c r="BHC52" s="73"/>
      <c r="BHF52" s="73"/>
      <c r="BHI52" s="73"/>
      <c r="BHL52" s="73"/>
      <c r="BHO52" s="73"/>
      <c r="BHR52" s="73"/>
      <c r="BID52" s="73"/>
      <c r="BIG52" s="73"/>
      <c r="BIJ52" s="73"/>
      <c r="BIM52" s="73"/>
      <c r="BIV52" s="73"/>
      <c r="BJB52" s="73"/>
      <c r="BJE52" s="73"/>
      <c r="BJH52" s="73"/>
      <c r="BJK52" s="73"/>
      <c r="BJQ52" s="73"/>
      <c r="BJZ52" s="73"/>
      <c r="BKB52" s="73"/>
      <c r="BKC52" s="73"/>
      <c r="BKE52" s="73"/>
      <c r="BKH52" s="73"/>
      <c r="BKK52" s="73"/>
      <c r="BKN52" s="73"/>
      <c r="BKV52" s="73"/>
      <c r="BKX52" s="73"/>
      <c r="BLA52" s="73"/>
      <c r="BLD52" s="73"/>
      <c r="BLM52" s="73"/>
      <c r="BLP52" s="73"/>
      <c r="BLU52" s="73"/>
      <c r="BMQ52" s="73"/>
      <c r="BMR52" s="73"/>
      <c r="BMS52" s="73"/>
      <c r="BMT52" s="73"/>
      <c r="BMU52" s="73"/>
      <c r="BMV52" s="73"/>
      <c r="BNN52" s="73"/>
      <c r="BNO52" s="73"/>
      <c r="BNR52" s="73"/>
      <c r="BNU52" s="73"/>
      <c r="BNW52" s="73"/>
      <c r="BNY52" s="73"/>
      <c r="BOB52" s="73"/>
      <c r="BOE52" s="73"/>
      <c r="BOH52" s="73"/>
      <c r="BOK52" s="73"/>
      <c r="BON52" s="73"/>
      <c r="BOQ52" s="73"/>
      <c r="BOT52" s="73"/>
      <c r="BOW52" s="73"/>
      <c r="BOY52" s="73"/>
      <c r="BPL52" s="73"/>
      <c r="BPM52" s="73"/>
      <c r="BPN52" s="73"/>
      <c r="BPO52" s="73"/>
      <c r="BPP52" s="73"/>
      <c r="BPQ52" s="73"/>
      <c r="BPR52" s="73"/>
      <c r="BPS52" s="73"/>
      <c r="BPT52" s="73"/>
      <c r="BPU52" s="73"/>
      <c r="BPV52" s="73"/>
      <c r="BPW52" s="73"/>
      <c r="BPX52" s="73"/>
      <c r="BPY52" s="73"/>
      <c r="BPZ52" s="73"/>
      <c r="BQA52" s="73"/>
      <c r="BQB52" s="73"/>
      <c r="BQC52" s="73"/>
      <c r="BQD52" s="73"/>
      <c r="BQE52" s="73"/>
      <c r="BQF52" s="73"/>
      <c r="BQG52" s="73"/>
      <c r="BQH52" s="73"/>
      <c r="BQI52" s="73"/>
      <c r="BQJ52" s="73"/>
      <c r="BQK52" s="73"/>
      <c r="BQM52" s="73"/>
      <c r="BQN52" s="73"/>
      <c r="BQO52" s="73"/>
      <c r="BQP52" s="73"/>
      <c r="BQQ52" s="73"/>
      <c r="BQR52" s="73"/>
      <c r="BQS52" s="73"/>
      <c r="BQT52" s="73"/>
      <c r="BQU52" s="73"/>
      <c r="BQV52" s="73"/>
      <c r="BQW52" s="73"/>
      <c r="BQX52" s="73"/>
      <c r="BQY52" s="73"/>
      <c r="BRB52" s="73"/>
      <c r="BRE52" s="73"/>
      <c r="BRH52" s="73"/>
      <c r="BRK52" s="73"/>
      <c r="BRN52" s="73"/>
      <c r="BRZ52" s="73"/>
      <c r="BSC52" s="73"/>
      <c r="BSF52" s="73"/>
      <c r="BSI52" s="73"/>
      <c r="BSR52" s="73"/>
      <c r="BSX52" s="73"/>
      <c r="BTA52" s="73"/>
      <c r="BTD52" s="73"/>
      <c r="BTG52" s="73"/>
      <c r="BTM52" s="73"/>
      <c r="BTV52" s="73"/>
      <c r="BTX52" s="73"/>
      <c r="BTY52" s="73"/>
      <c r="BUA52" s="73"/>
      <c r="BUD52" s="73"/>
      <c r="BUG52" s="73"/>
      <c r="BUJ52" s="73"/>
      <c r="BUR52" s="73"/>
      <c r="BUT52" s="73"/>
      <c r="BUW52" s="73"/>
      <c r="BUZ52" s="73"/>
      <c r="BVI52" s="73"/>
      <c r="BVL52" s="73"/>
      <c r="BVQ52" s="73"/>
      <c r="BWM52" s="73"/>
      <c r="BWN52" s="73"/>
      <c r="BWO52" s="73"/>
      <c r="BWP52" s="73"/>
      <c r="BWQ52" s="73"/>
      <c r="BWR52" s="73"/>
      <c r="BXJ52" s="73"/>
      <c r="BXK52" s="73"/>
      <c r="BXN52" s="73"/>
      <c r="BXQ52" s="73"/>
      <c r="BXS52" s="73"/>
      <c r="BXU52" s="73"/>
      <c r="BXX52" s="73"/>
      <c r="BYA52" s="73"/>
      <c r="BYD52" s="73"/>
      <c r="BYG52" s="73"/>
      <c r="BYJ52" s="73"/>
      <c r="BYM52" s="73"/>
      <c r="BYP52" s="73"/>
      <c r="BYS52" s="73"/>
      <c r="BYU52" s="73"/>
      <c r="BZH52" s="73"/>
      <c r="BZI52" s="73"/>
      <c r="BZJ52" s="73"/>
      <c r="BZK52" s="73"/>
      <c r="BZL52" s="73"/>
      <c r="BZM52" s="73"/>
      <c r="BZN52" s="73"/>
      <c r="BZO52" s="73"/>
      <c r="BZP52" s="73"/>
      <c r="BZQ52" s="73"/>
      <c r="BZR52" s="73"/>
      <c r="BZS52" s="73"/>
      <c r="BZT52" s="73"/>
      <c r="BZU52" s="73"/>
      <c r="BZV52" s="73"/>
      <c r="BZW52" s="73"/>
      <c r="BZX52" s="73"/>
      <c r="BZY52" s="73"/>
      <c r="BZZ52" s="73"/>
      <c r="CAA52" s="73"/>
      <c r="CAB52" s="73"/>
      <c r="CAC52" s="73"/>
      <c r="CAD52" s="73"/>
      <c r="CAE52" s="73"/>
      <c r="CAF52" s="73"/>
      <c r="CAG52" s="73"/>
      <c r="CAI52" s="73"/>
      <c r="CAJ52" s="73"/>
      <c r="CAK52" s="73"/>
      <c r="CAL52" s="73"/>
      <c r="CAM52" s="73"/>
      <c r="CAN52" s="73"/>
      <c r="CAO52" s="73"/>
      <c r="CAP52" s="73"/>
      <c r="CAQ52" s="73"/>
      <c r="CAR52" s="73"/>
      <c r="CAS52" s="73"/>
      <c r="CAT52" s="73"/>
      <c r="CAU52" s="73"/>
      <c r="CAX52" s="73"/>
      <c r="CBA52" s="73"/>
      <c r="CBD52" s="73"/>
      <c r="CBG52" s="73"/>
      <c r="CBJ52" s="73"/>
      <c r="CBV52" s="73"/>
      <c r="CBY52" s="73"/>
      <c r="CCB52" s="73"/>
      <c r="CCE52" s="73"/>
      <c r="CCN52" s="73"/>
      <c r="CCT52" s="73"/>
      <c r="CCW52" s="73"/>
      <c r="CCZ52" s="73"/>
      <c r="CDC52" s="73"/>
      <c r="CDI52" s="73"/>
      <c r="CDR52" s="73"/>
      <c r="CDT52" s="73"/>
      <c r="CDU52" s="73"/>
      <c r="CDW52" s="73"/>
      <c r="CDZ52" s="73"/>
      <c r="CEC52" s="73"/>
      <c r="CEF52" s="73"/>
      <c r="CEN52" s="73"/>
      <c r="CEP52" s="73"/>
      <c r="CES52" s="73"/>
      <c r="CEV52" s="73"/>
      <c r="CFE52" s="73"/>
      <c r="CFH52" s="73"/>
      <c r="CFM52" s="73"/>
      <c r="CGI52" s="73"/>
      <c r="CGJ52" s="73"/>
      <c r="CGK52" s="73"/>
      <c r="CGL52" s="73"/>
      <c r="CGM52" s="73"/>
      <c r="CGN52" s="73"/>
      <c r="CHF52" s="73"/>
      <c r="CHG52" s="73"/>
      <c r="CHJ52" s="73"/>
      <c r="CHM52" s="73"/>
      <c r="CHO52" s="73"/>
      <c r="CHQ52" s="73"/>
      <c r="CHT52" s="73"/>
      <c r="CHW52" s="73"/>
      <c r="CHZ52" s="73"/>
      <c r="CIC52" s="73"/>
      <c r="CIF52" s="73"/>
      <c r="CII52" s="73"/>
      <c r="CIL52" s="73"/>
      <c r="CIO52" s="73"/>
      <c r="CIQ52" s="73"/>
      <c r="CJD52" s="73"/>
      <c r="CJE52" s="73"/>
      <c r="CJF52" s="73"/>
      <c r="CJG52" s="73"/>
      <c r="CJH52" s="73"/>
      <c r="CJI52" s="73"/>
      <c r="CJJ52" s="73"/>
      <c r="CJK52" s="73"/>
      <c r="CJL52" s="73"/>
      <c r="CJM52" s="73"/>
      <c r="CJN52" s="73"/>
      <c r="CJO52" s="73"/>
      <c r="CJP52" s="73"/>
      <c r="CJQ52" s="73"/>
      <c r="CJR52" s="73"/>
      <c r="CJS52" s="73"/>
      <c r="CJT52" s="73"/>
      <c r="CJU52" s="73"/>
      <c r="CJV52" s="73"/>
      <c r="CJW52" s="73"/>
      <c r="CJX52" s="73"/>
      <c r="CJY52" s="73"/>
      <c r="CJZ52" s="73"/>
      <c r="CKA52" s="73"/>
      <c r="CKB52" s="73"/>
      <c r="CKC52" s="73"/>
      <c r="CKE52" s="73"/>
      <c r="CKF52" s="73"/>
      <c r="CKG52" s="73"/>
      <c r="CKH52" s="73"/>
      <c r="CKI52" s="73"/>
      <c r="CKJ52" s="73"/>
      <c r="CKK52" s="73"/>
      <c r="CKL52" s="73"/>
      <c r="CKM52" s="73"/>
      <c r="CKN52" s="73"/>
      <c r="CKO52" s="73"/>
      <c r="CKP52" s="73"/>
      <c r="CKQ52" s="73"/>
      <c r="CKT52" s="73"/>
      <c r="CKW52" s="73"/>
      <c r="CKZ52" s="73"/>
      <c r="CLC52" s="73"/>
      <c r="CLF52" s="73"/>
      <c r="CLR52" s="73"/>
      <c r="CLU52" s="73"/>
      <c r="CLX52" s="73"/>
      <c r="CMA52" s="73"/>
      <c r="CMJ52" s="73"/>
      <c r="CMP52" s="73"/>
      <c r="CMS52" s="73"/>
      <c r="CMV52" s="73"/>
      <c r="CMY52" s="73"/>
      <c r="CNE52" s="73"/>
      <c r="CNN52" s="73"/>
      <c r="CNP52" s="73"/>
      <c r="CNQ52" s="73"/>
      <c r="CNS52" s="73"/>
      <c r="CNV52" s="73"/>
      <c r="CNY52" s="73"/>
      <c r="COB52" s="73"/>
      <c r="COJ52" s="73"/>
      <c r="COL52" s="73"/>
      <c r="COO52" s="73"/>
      <c r="COR52" s="73"/>
      <c r="CPA52" s="73"/>
      <c r="CPD52" s="73"/>
      <c r="CPI52" s="73"/>
      <c r="CQE52" s="73"/>
      <c r="CQF52" s="73"/>
      <c r="CQG52" s="73"/>
      <c r="CQH52" s="73"/>
      <c r="CQI52" s="73"/>
      <c r="CQJ52" s="73"/>
      <c r="CRB52" s="73"/>
      <c r="CRC52" s="73"/>
      <c r="CRF52" s="73"/>
      <c r="CRI52" s="73"/>
      <c r="CRK52" s="73"/>
      <c r="CRM52" s="73"/>
      <c r="CRP52" s="73"/>
      <c r="CRS52" s="73"/>
      <c r="CRV52" s="73"/>
      <c r="CRY52" s="73"/>
      <c r="CSB52" s="73"/>
      <c r="CSE52" s="73"/>
      <c r="CSH52" s="73"/>
      <c r="CSK52" s="73"/>
      <c r="CSM52" s="73"/>
      <c r="CSZ52" s="73"/>
      <c r="CTA52" s="73"/>
      <c r="CTB52" s="73"/>
      <c r="CTC52" s="73"/>
      <c r="CTD52" s="73"/>
      <c r="CTE52" s="73"/>
      <c r="CTF52" s="73"/>
      <c r="CTG52" s="73"/>
      <c r="CTH52" s="73"/>
      <c r="CTI52" s="73"/>
      <c r="CTJ52" s="73"/>
      <c r="CTK52" s="73"/>
      <c r="CTL52" s="73"/>
      <c r="CTM52" s="73"/>
      <c r="CTN52" s="73"/>
      <c r="CTO52" s="73"/>
      <c r="CTP52" s="73"/>
      <c r="CTQ52" s="73"/>
      <c r="CTR52" s="73"/>
      <c r="CTS52" s="73"/>
      <c r="CTT52" s="73"/>
      <c r="CTU52" s="73"/>
      <c r="CTV52" s="73"/>
      <c r="CTW52" s="73"/>
      <c r="CTX52" s="73"/>
      <c r="CTY52" s="73"/>
      <c r="CUA52" s="73"/>
      <c r="CUB52" s="73"/>
      <c r="CUC52" s="73"/>
      <c r="CUD52" s="73"/>
      <c r="CUE52" s="73"/>
      <c r="CUF52" s="73"/>
      <c r="CUG52" s="73"/>
      <c r="CUH52" s="73"/>
      <c r="CUI52" s="73"/>
      <c r="CUJ52" s="73"/>
      <c r="CUK52" s="73"/>
      <c r="CUL52" s="73"/>
      <c r="CUM52" s="73"/>
      <c r="CUP52" s="73"/>
      <c r="CUS52" s="73"/>
      <c r="CUV52" s="73"/>
      <c r="CUY52" s="73"/>
      <c r="CVB52" s="73"/>
      <c r="CVN52" s="73"/>
      <c r="CVQ52" s="73"/>
      <c r="CVT52" s="73"/>
      <c r="CVW52" s="73"/>
      <c r="CWF52" s="73"/>
      <c r="CWL52" s="73"/>
      <c r="CWO52" s="73"/>
      <c r="CWR52" s="73"/>
      <c r="CWU52" s="73"/>
      <c r="CXA52" s="73"/>
      <c r="CXJ52" s="73"/>
      <c r="CXL52" s="73"/>
      <c r="CXM52" s="73"/>
      <c r="CXO52" s="73"/>
      <c r="CXR52" s="73"/>
      <c r="CXU52" s="73"/>
      <c r="CXX52" s="73"/>
      <c r="CYF52" s="73"/>
      <c r="CYH52" s="73"/>
      <c r="CYK52" s="73"/>
      <c r="CYN52" s="73"/>
      <c r="CYW52" s="73"/>
      <c r="CYZ52" s="73"/>
      <c r="CZE52" s="73"/>
      <c r="DAA52" s="73"/>
      <c r="DAB52" s="73"/>
      <c r="DAC52" s="73"/>
      <c r="DAD52" s="73"/>
      <c r="DAE52" s="73"/>
      <c r="DAF52" s="73"/>
      <c r="DAX52" s="73"/>
      <c r="DAY52" s="73"/>
      <c r="DBB52" s="73"/>
      <c r="DBE52" s="73"/>
      <c r="DBG52" s="73"/>
      <c r="DBI52" s="73"/>
      <c r="DBL52" s="73"/>
      <c r="DBO52" s="73"/>
      <c r="DBR52" s="73"/>
      <c r="DBU52" s="73"/>
      <c r="DBX52" s="73"/>
      <c r="DCA52" s="73"/>
      <c r="DCD52" s="73"/>
      <c r="DCG52" s="73"/>
      <c r="DCI52" s="73"/>
      <c r="DCV52" s="73"/>
      <c r="DCW52" s="73"/>
      <c r="DCX52" s="73"/>
      <c r="DCY52" s="73"/>
      <c r="DCZ52" s="73"/>
      <c r="DDA52" s="73"/>
      <c r="DDB52" s="73"/>
      <c r="DDC52" s="73"/>
      <c r="DDD52" s="73"/>
      <c r="DDE52" s="73"/>
      <c r="DDF52" s="73"/>
      <c r="DDG52" s="73"/>
      <c r="DDH52" s="73"/>
      <c r="DDI52" s="73"/>
      <c r="DDJ52" s="73"/>
      <c r="DDK52" s="73"/>
      <c r="DDL52" s="73"/>
      <c r="DDM52" s="73"/>
      <c r="DDN52" s="73"/>
      <c r="DDO52" s="73"/>
      <c r="DDP52" s="73"/>
      <c r="DDQ52" s="73"/>
      <c r="DDR52" s="73"/>
      <c r="DDS52" s="73"/>
      <c r="DDT52" s="73"/>
      <c r="DDU52" s="73"/>
      <c r="DDW52" s="73"/>
      <c r="DDX52" s="73"/>
      <c r="DDY52" s="73"/>
      <c r="DDZ52" s="73"/>
      <c r="DEA52" s="73"/>
      <c r="DEB52" s="73"/>
      <c r="DEC52" s="73"/>
      <c r="DED52" s="73"/>
      <c r="DEE52" s="73"/>
      <c r="DEF52" s="73"/>
      <c r="DEG52" s="73"/>
      <c r="DEH52" s="73"/>
      <c r="DEI52" s="73"/>
      <c r="DEL52" s="73"/>
      <c r="DEO52" s="73"/>
      <c r="DER52" s="73"/>
      <c r="DEU52" s="73"/>
      <c r="DEX52" s="73"/>
      <c r="DFJ52" s="73"/>
      <c r="DFM52" s="73"/>
      <c r="DFP52" s="73"/>
      <c r="DFS52" s="73"/>
      <c r="DGB52" s="73"/>
      <c r="DGH52" s="73"/>
      <c r="DGK52" s="73"/>
      <c r="DGN52" s="73"/>
      <c r="DGQ52" s="73"/>
      <c r="DGW52" s="73"/>
      <c r="DHF52" s="73"/>
      <c r="DHH52" s="73"/>
      <c r="DHI52" s="73"/>
      <c r="DHK52" s="73"/>
      <c r="DHN52" s="73"/>
      <c r="DHQ52" s="73"/>
      <c r="DHT52" s="73"/>
      <c r="DIB52" s="73"/>
      <c r="DID52" s="73"/>
      <c r="DIG52" s="73"/>
      <c r="DIJ52" s="73"/>
      <c r="DIS52" s="73"/>
      <c r="DIV52" s="73"/>
      <c r="DJA52" s="73"/>
      <c r="DJW52" s="73"/>
      <c r="DJX52" s="73"/>
      <c r="DJY52" s="73"/>
      <c r="DJZ52" s="73"/>
      <c r="DKA52" s="73"/>
      <c r="DKB52" s="73"/>
      <c r="DKT52" s="73"/>
      <c r="DKU52" s="73"/>
      <c r="DKX52" s="73"/>
      <c r="DLA52" s="73"/>
      <c r="DLC52" s="73"/>
      <c r="DLE52" s="73"/>
      <c r="DLH52" s="73"/>
      <c r="DLK52" s="73"/>
      <c r="DLN52" s="73"/>
      <c r="DLQ52" s="73"/>
      <c r="DLT52" s="73"/>
      <c r="DLW52" s="73"/>
      <c r="DLZ52" s="73"/>
      <c r="DMC52" s="73"/>
      <c r="DME52" s="73"/>
      <c r="DMR52" s="73"/>
      <c r="DMS52" s="73"/>
      <c r="DMT52" s="73"/>
      <c r="DMU52" s="73"/>
      <c r="DMV52" s="73"/>
      <c r="DMW52" s="73"/>
      <c r="DMX52" s="73"/>
      <c r="DMY52" s="73"/>
      <c r="DMZ52" s="73"/>
      <c r="DNA52" s="73"/>
      <c r="DNB52" s="73"/>
      <c r="DNC52" s="73"/>
      <c r="DND52" s="73"/>
      <c r="DNE52" s="73"/>
      <c r="DNF52" s="73"/>
      <c r="DNG52" s="73"/>
      <c r="DNH52" s="73"/>
      <c r="DNI52" s="73"/>
      <c r="DNJ52" s="73"/>
      <c r="DNK52" s="73"/>
      <c r="DNL52" s="73"/>
      <c r="DNM52" s="73"/>
      <c r="DNN52" s="73"/>
      <c r="DNO52" s="73"/>
      <c r="DNP52" s="73"/>
      <c r="DNQ52" s="73"/>
      <c r="DNS52" s="73"/>
      <c r="DNT52" s="73"/>
      <c r="DNU52" s="73"/>
      <c r="DNV52" s="73"/>
      <c r="DNW52" s="73"/>
      <c r="DNX52" s="73"/>
      <c r="DNY52" s="73"/>
      <c r="DNZ52" s="73"/>
      <c r="DOA52" s="73"/>
      <c r="DOB52" s="73"/>
      <c r="DOC52" s="73"/>
      <c r="DOD52" s="73"/>
      <c r="DOE52" s="73"/>
      <c r="DOH52" s="73"/>
      <c r="DOK52" s="73"/>
      <c r="DON52" s="73"/>
      <c r="DOQ52" s="73"/>
      <c r="DOT52" s="73"/>
      <c r="DPF52" s="73"/>
      <c r="DPI52" s="73"/>
      <c r="DPL52" s="73"/>
      <c r="DPO52" s="73"/>
      <c r="DPX52" s="73"/>
      <c r="DQD52" s="73"/>
      <c r="DQG52" s="73"/>
      <c r="DQJ52" s="73"/>
      <c r="DQM52" s="73"/>
      <c r="DQS52" s="73"/>
      <c r="DRB52" s="73"/>
      <c r="DRD52" s="73"/>
      <c r="DRE52" s="73"/>
      <c r="DRG52" s="73"/>
      <c r="DRJ52" s="73"/>
      <c r="DRM52" s="73"/>
      <c r="DRP52" s="73"/>
      <c r="DRX52" s="73"/>
      <c r="DRZ52" s="73"/>
      <c r="DSC52" s="73"/>
      <c r="DSF52" s="73"/>
      <c r="DSO52" s="73"/>
      <c r="DSR52" s="73"/>
      <c r="DSW52" s="73"/>
      <c r="DTS52" s="73"/>
      <c r="DTT52" s="73"/>
      <c r="DTU52" s="73"/>
      <c r="DTV52" s="73"/>
      <c r="DTW52" s="73"/>
      <c r="DTX52" s="73"/>
      <c r="DUP52" s="73"/>
      <c r="DUQ52" s="73"/>
      <c r="DUT52" s="73"/>
      <c r="DUW52" s="73"/>
      <c r="DUY52" s="73"/>
      <c r="DVA52" s="73"/>
      <c r="DVD52" s="73"/>
      <c r="DVG52" s="73"/>
      <c r="DVJ52" s="73"/>
      <c r="DVM52" s="73"/>
      <c r="DVP52" s="73"/>
      <c r="DVS52" s="73"/>
      <c r="DVV52" s="73"/>
      <c r="DVY52" s="73"/>
      <c r="DWA52" s="73"/>
      <c r="DWN52" s="73"/>
      <c r="DWO52" s="73"/>
      <c r="DWP52" s="73"/>
      <c r="DWQ52" s="73"/>
      <c r="DWR52" s="73"/>
      <c r="DWS52" s="73"/>
      <c r="DWT52" s="73"/>
      <c r="DWU52" s="73"/>
      <c r="DWV52" s="73"/>
      <c r="DWW52" s="73"/>
      <c r="DWX52" s="73"/>
      <c r="DWY52" s="73"/>
      <c r="DWZ52" s="73"/>
      <c r="DXA52" s="73"/>
      <c r="DXB52" s="73"/>
      <c r="DXC52" s="73"/>
      <c r="DXD52" s="73"/>
      <c r="DXE52" s="73"/>
      <c r="DXF52" s="73"/>
      <c r="DXG52" s="73"/>
      <c r="DXH52" s="73"/>
      <c r="DXI52" s="73"/>
      <c r="DXJ52" s="73"/>
      <c r="DXK52" s="73"/>
      <c r="DXL52" s="73"/>
      <c r="DXM52" s="73"/>
      <c r="DXO52" s="73"/>
      <c r="DXP52" s="73"/>
      <c r="DXQ52" s="73"/>
      <c r="DXR52" s="73"/>
      <c r="DXS52" s="73"/>
      <c r="DXT52" s="73"/>
      <c r="DXU52" s="73"/>
      <c r="DXV52" s="73"/>
      <c r="DXW52" s="73"/>
      <c r="DXX52" s="73"/>
      <c r="DXY52" s="73"/>
      <c r="DXZ52" s="73"/>
      <c r="DYA52" s="73"/>
      <c r="DYD52" s="73"/>
      <c r="DYG52" s="73"/>
      <c r="DYJ52" s="73"/>
      <c r="DYM52" s="73"/>
      <c r="DYP52" s="73"/>
      <c r="DZB52" s="73"/>
      <c r="DZE52" s="73"/>
      <c r="DZH52" s="73"/>
      <c r="DZK52" s="73"/>
      <c r="DZT52" s="73"/>
      <c r="DZZ52" s="73"/>
      <c r="EAC52" s="73"/>
      <c r="EAF52" s="73"/>
      <c r="EAI52" s="73"/>
      <c r="EAO52" s="73"/>
      <c r="EAX52" s="73"/>
      <c r="EAZ52" s="73"/>
      <c r="EBA52" s="73"/>
      <c r="EBC52" s="73"/>
      <c r="EBF52" s="73"/>
      <c r="EBI52" s="73"/>
      <c r="EBL52" s="73"/>
      <c r="EBT52" s="73"/>
      <c r="EBV52" s="73"/>
      <c r="EBY52" s="73"/>
      <c r="ECB52" s="73"/>
      <c r="ECK52" s="73"/>
      <c r="ECN52" s="73"/>
      <c r="ECS52" s="73"/>
      <c r="EDO52" s="73"/>
      <c r="EDP52" s="73"/>
      <c r="EDQ52" s="73"/>
      <c r="EDR52" s="73"/>
      <c r="EDS52" s="73"/>
      <c r="EDT52" s="73"/>
      <c r="EEL52" s="73"/>
      <c r="EEM52" s="73"/>
      <c r="EEP52" s="73"/>
      <c r="EES52" s="73"/>
      <c r="EEU52" s="73"/>
      <c r="EEW52" s="73"/>
      <c r="EEZ52" s="73"/>
      <c r="EFC52" s="73"/>
      <c r="EFF52" s="73"/>
      <c r="EFI52" s="73"/>
      <c r="EFL52" s="73"/>
      <c r="EFO52" s="73"/>
      <c r="EFR52" s="73"/>
      <c r="EFU52" s="73"/>
      <c r="EFW52" s="73"/>
      <c r="EGJ52" s="73"/>
      <c r="EGK52" s="73"/>
      <c r="EGL52" s="73"/>
      <c r="EGM52" s="73"/>
      <c r="EGN52" s="73"/>
      <c r="EGO52" s="73"/>
      <c r="EGP52" s="73"/>
      <c r="EGQ52" s="73"/>
      <c r="EGR52" s="73"/>
      <c r="EGS52" s="73"/>
      <c r="EGT52" s="73"/>
      <c r="EGU52" s="73"/>
      <c r="EGV52" s="73"/>
      <c r="EGW52" s="73"/>
      <c r="EGX52" s="73"/>
      <c r="EGY52" s="73"/>
      <c r="EGZ52" s="73"/>
      <c r="EHA52" s="73"/>
      <c r="EHB52" s="73"/>
      <c r="EHC52" s="73"/>
      <c r="EHD52" s="73"/>
      <c r="EHE52" s="73"/>
      <c r="EHF52" s="73"/>
      <c r="EHG52" s="73"/>
      <c r="EHH52" s="73"/>
      <c r="EHI52" s="73"/>
      <c r="EHK52" s="73"/>
      <c r="EHL52" s="73"/>
      <c r="EHM52" s="73"/>
      <c r="EHN52" s="73"/>
      <c r="EHO52" s="73"/>
      <c r="EHP52" s="73"/>
      <c r="EHQ52" s="73"/>
      <c r="EHR52" s="73"/>
      <c r="EHS52" s="73"/>
      <c r="EHT52" s="73"/>
      <c r="EHU52" s="73"/>
      <c r="EHV52" s="73"/>
      <c r="EHW52" s="73"/>
      <c r="EHZ52" s="73"/>
      <c r="EIC52" s="73"/>
      <c r="EIF52" s="73"/>
      <c r="EII52" s="73"/>
      <c r="EIL52" s="73"/>
      <c r="EIX52" s="73"/>
      <c r="EJA52" s="73"/>
      <c r="EJD52" s="73"/>
      <c r="EJG52" s="73"/>
      <c r="EJP52" s="73"/>
      <c r="EJV52" s="73"/>
      <c r="EJY52" s="73"/>
      <c r="EKB52" s="73"/>
      <c r="EKE52" s="73"/>
      <c r="EKK52" s="73"/>
      <c r="EKT52" s="73"/>
      <c r="EKV52" s="73"/>
      <c r="EKW52" s="73"/>
      <c r="EKY52" s="73"/>
      <c r="ELB52" s="73"/>
      <c r="ELE52" s="73"/>
      <c r="ELH52" s="73"/>
      <c r="ELP52" s="73"/>
      <c r="ELR52" s="73"/>
      <c r="ELU52" s="73"/>
      <c r="ELX52" s="73"/>
      <c r="EMG52" s="73"/>
      <c r="EMJ52" s="73"/>
      <c r="EMO52" s="73"/>
      <c r="ENK52" s="73"/>
      <c r="ENL52" s="73"/>
      <c r="ENM52" s="73"/>
      <c r="ENN52" s="73"/>
      <c r="ENO52" s="73"/>
      <c r="ENP52" s="73"/>
      <c r="EOH52" s="73"/>
      <c r="EOI52" s="73"/>
      <c r="EOL52" s="73"/>
      <c r="EOO52" s="73"/>
      <c r="EOQ52" s="73"/>
      <c r="EOS52" s="73"/>
      <c r="EOV52" s="73"/>
      <c r="EOY52" s="73"/>
      <c r="EPB52" s="73"/>
      <c r="EPE52" s="73"/>
      <c r="EPH52" s="73"/>
      <c r="EPK52" s="73"/>
      <c r="EPN52" s="73"/>
      <c r="EPQ52" s="73"/>
      <c r="EPS52" s="73"/>
      <c r="EQF52" s="73"/>
      <c r="EQG52" s="73"/>
      <c r="EQH52" s="73"/>
      <c r="EQI52" s="73"/>
      <c r="EQJ52" s="73"/>
      <c r="EQK52" s="73"/>
      <c r="EQL52" s="73"/>
      <c r="EQM52" s="73"/>
      <c r="EQN52" s="73"/>
      <c r="EQO52" s="73"/>
      <c r="EQP52" s="73"/>
      <c r="EQQ52" s="73"/>
      <c r="EQR52" s="73"/>
      <c r="EQS52" s="73"/>
      <c r="EQT52" s="73"/>
      <c r="EQU52" s="73"/>
      <c r="EQV52" s="73"/>
      <c r="EQW52" s="73"/>
      <c r="EQX52" s="73"/>
      <c r="EQY52" s="73"/>
      <c r="EQZ52" s="73"/>
      <c r="ERA52" s="73"/>
      <c r="ERB52" s="73"/>
      <c r="ERC52" s="73"/>
      <c r="ERD52" s="73"/>
      <c r="ERE52" s="73"/>
      <c r="ERG52" s="73"/>
      <c r="ERH52" s="73"/>
      <c r="ERI52" s="73"/>
      <c r="ERJ52" s="73"/>
      <c r="ERK52" s="73"/>
      <c r="ERL52" s="73"/>
      <c r="ERM52" s="73"/>
      <c r="ERN52" s="73"/>
      <c r="ERO52" s="73"/>
      <c r="ERP52" s="73"/>
      <c r="ERQ52" s="73"/>
      <c r="ERR52" s="73"/>
      <c r="ERS52" s="73"/>
      <c r="ERV52" s="73"/>
      <c r="ERY52" s="73"/>
      <c r="ESB52" s="73"/>
      <c r="ESE52" s="73"/>
      <c r="ESH52" s="73"/>
      <c r="EST52" s="73"/>
      <c r="ESW52" s="73"/>
      <c r="ESZ52" s="73"/>
      <c r="ETC52" s="73"/>
      <c r="ETL52" s="73"/>
      <c r="ETR52" s="73"/>
      <c r="ETU52" s="73"/>
      <c r="ETX52" s="73"/>
      <c r="EUA52" s="73"/>
      <c r="EUG52" s="73"/>
      <c r="EUP52" s="73"/>
      <c r="EUR52" s="73"/>
      <c r="EUS52" s="73"/>
      <c r="EUU52" s="73"/>
      <c r="EUX52" s="73"/>
      <c r="EVA52" s="73"/>
      <c r="EVD52" s="73"/>
      <c r="EVL52" s="73"/>
      <c r="EVN52" s="73"/>
      <c r="EVQ52" s="73"/>
      <c r="EVT52" s="73"/>
      <c r="EWC52" s="73"/>
      <c r="EWF52" s="73"/>
      <c r="EWK52" s="73"/>
      <c r="EXG52" s="73"/>
      <c r="EXH52" s="73"/>
      <c r="EXI52" s="73"/>
      <c r="EXJ52" s="73"/>
      <c r="EXK52" s="73"/>
      <c r="EXL52" s="73"/>
      <c r="EYD52" s="73"/>
      <c r="EYE52" s="73"/>
      <c r="EYH52" s="73"/>
      <c r="EYK52" s="73"/>
      <c r="EYM52" s="73"/>
      <c r="EYO52" s="73"/>
      <c r="EYR52" s="73"/>
      <c r="EYU52" s="73"/>
      <c r="EYX52" s="73"/>
      <c r="EZA52" s="73"/>
      <c r="EZD52" s="73"/>
      <c r="EZG52" s="73"/>
      <c r="EZJ52" s="73"/>
      <c r="EZM52" s="73"/>
      <c r="EZO52" s="73"/>
      <c r="FAB52" s="73"/>
      <c r="FAC52" s="73"/>
      <c r="FAD52" s="73"/>
      <c r="FAE52" s="73"/>
      <c r="FAF52" s="73"/>
      <c r="FAG52" s="73"/>
      <c r="FAH52" s="73"/>
      <c r="FAI52" s="73"/>
      <c r="FAJ52" s="73"/>
      <c r="FAK52" s="73"/>
      <c r="FAL52" s="73"/>
      <c r="FAM52" s="73"/>
      <c r="FAN52" s="73"/>
      <c r="FAO52" s="73"/>
      <c r="FAP52" s="73"/>
      <c r="FAQ52" s="73"/>
      <c r="FAR52" s="73"/>
      <c r="FAS52" s="73"/>
      <c r="FAT52" s="73"/>
      <c r="FAU52" s="73"/>
      <c r="FAV52" s="73"/>
      <c r="FAW52" s="73"/>
      <c r="FAX52" s="73"/>
      <c r="FAY52" s="73"/>
      <c r="FAZ52" s="73"/>
      <c r="FBA52" s="73"/>
      <c r="FBC52" s="73"/>
      <c r="FBD52" s="73"/>
      <c r="FBE52" s="73"/>
      <c r="FBF52" s="73"/>
      <c r="FBG52" s="73"/>
      <c r="FBH52" s="73"/>
      <c r="FBI52" s="73"/>
      <c r="FBJ52" s="73"/>
      <c r="FBK52" s="73"/>
      <c r="FBL52" s="73"/>
      <c r="FBM52" s="73"/>
      <c r="FBN52" s="73"/>
      <c r="FBO52" s="73"/>
      <c r="FBR52" s="73"/>
      <c r="FBU52" s="73"/>
      <c r="FBX52" s="73"/>
      <c r="FCA52" s="73"/>
      <c r="FCD52" s="73"/>
      <c r="FCP52" s="73"/>
      <c r="FCS52" s="73"/>
      <c r="FCV52" s="73"/>
      <c r="FCY52" s="73"/>
      <c r="FDH52" s="73"/>
      <c r="FDN52" s="73"/>
      <c r="FDQ52" s="73"/>
      <c r="FDT52" s="73"/>
      <c r="FDW52" s="73"/>
      <c r="FEC52" s="73"/>
      <c r="FEL52" s="73"/>
      <c r="FEN52" s="73"/>
      <c r="FEO52" s="73"/>
      <c r="FEQ52" s="73"/>
      <c r="FET52" s="73"/>
      <c r="FEW52" s="73"/>
      <c r="FEZ52" s="73"/>
      <c r="FFH52" s="73"/>
      <c r="FFJ52" s="73"/>
      <c r="FFM52" s="73"/>
      <c r="FFP52" s="73"/>
      <c r="FFY52" s="73"/>
      <c r="FGB52" s="73"/>
      <c r="FGG52" s="73"/>
      <c r="FHC52" s="73"/>
      <c r="FHD52" s="73"/>
      <c r="FHE52" s="73"/>
      <c r="FHF52" s="73"/>
      <c r="FHG52" s="73"/>
      <c r="FHH52" s="73"/>
      <c r="FHZ52" s="73"/>
      <c r="FIA52" s="73"/>
      <c r="FID52" s="73"/>
      <c r="FIG52" s="73"/>
      <c r="FII52" s="73"/>
      <c r="FIK52" s="73"/>
      <c r="FIN52" s="73"/>
      <c r="FIQ52" s="73"/>
      <c r="FIT52" s="73"/>
      <c r="FIW52" s="73"/>
      <c r="FIZ52" s="73"/>
      <c r="FJC52" s="73"/>
      <c r="FJF52" s="73"/>
      <c r="FJI52" s="73"/>
      <c r="FJK52" s="73"/>
      <c r="FJX52" s="73"/>
      <c r="FJY52" s="73"/>
      <c r="FJZ52" s="73"/>
      <c r="FKA52" s="73"/>
      <c r="FKB52" s="73"/>
      <c r="FKC52" s="73"/>
      <c r="FKD52" s="73"/>
      <c r="FKE52" s="73"/>
      <c r="FKF52" s="73"/>
      <c r="FKG52" s="73"/>
      <c r="FKH52" s="73"/>
      <c r="FKI52" s="73"/>
      <c r="FKJ52" s="73"/>
      <c r="FKK52" s="73"/>
      <c r="FKL52" s="73"/>
      <c r="FKM52" s="73"/>
      <c r="FKN52" s="73"/>
      <c r="FKO52" s="73"/>
      <c r="FKP52" s="73"/>
      <c r="FKQ52" s="73"/>
      <c r="FKR52" s="73"/>
      <c r="FKS52" s="73"/>
      <c r="FKT52" s="73"/>
      <c r="FKU52" s="73"/>
      <c r="FKV52" s="73"/>
      <c r="FKW52" s="73"/>
      <c r="FKY52" s="73"/>
      <c r="FKZ52" s="73"/>
      <c r="FLA52" s="73"/>
      <c r="FLB52" s="73"/>
      <c r="FLC52" s="73"/>
      <c r="FLD52" s="73"/>
      <c r="FLE52" s="73"/>
      <c r="FLF52" s="73"/>
      <c r="FLG52" s="73"/>
      <c r="FLH52" s="73"/>
      <c r="FLI52" s="73"/>
      <c r="FLJ52" s="73"/>
      <c r="FLK52" s="73"/>
      <c r="FLN52" s="73"/>
      <c r="FLQ52" s="73"/>
      <c r="FLT52" s="73"/>
      <c r="FLW52" s="73"/>
      <c r="FLZ52" s="73"/>
      <c r="FML52" s="73"/>
      <c r="FMO52" s="73"/>
      <c r="FMR52" s="73"/>
      <c r="FMU52" s="73"/>
      <c r="FND52" s="73"/>
      <c r="FNJ52" s="73"/>
      <c r="FNM52" s="73"/>
      <c r="FNP52" s="73"/>
      <c r="FNS52" s="73"/>
      <c r="FNY52" s="73"/>
      <c r="FOH52" s="73"/>
      <c r="FOJ52" s="73"/>
      <c r="FOK52" s="73"/>
      <c r="FOM52" s="73"/>
      <c r="FOP52" s="73"/>
      <c r="FOS52" s="73"/>
      <c r="FOV52" s="73"/>
      <c r="FPD52" s="73"/>
      <c r="FPF52" s="73"/>
      <c r="FPI52" s="73"/>
      <c r="FPL52" s="73"/>
      <c r="FPU52" s="73"/>
      <c r="FPX52" s="73"/>
      <c r="FQC52" s="73"/>
      <c r="FQY52" s="73"/>
      <c r="FQZ52" s="73"/>
      <c r="FRA52" s="73"/>
      <c r="FRB52" s="73"/>
      <c r="FRC52" s="73"/>
      <c r="FRD52" s="73"/>
      <c r="FRV52" s="73"/>
      <c r="FRW52" s="73"/>
      <c r="FRZ52" s="73"/>
      <c r="FSC52" s="73"/>
      <c r="FSE52" s="73"/>
      <c r="FSG52" s="73"/>
      <c r="FSJ52" s="73"/>
      <c r="FSM52" s="73"/>
      <c r="FSP52" s="73"/>
      <c r="FSS52" s="73"/>
      <c r="FSV52" s="73"/>
      <c r="FSY52" s="73"/>
      <c r="FTB52" s="73"/>
      <c r="FTE52" s="73"/>
      <c r="FTG52" s="73"/>
      <c r="FTT52" s="73"/>
      <c r="FTU52" s="73"/>
      <c r="FTV52" s="73"/>
      <c r="FTW52" s="73"/>
      <c r="FTX52" s="73"/>
      <c r="FTY52" s="73"/>
      <c r="FTZ52" s="73"/>
      <c r="FUA52" s="73"/>
      <c r="FUB52" s="73"/>
      <c r="FUC52" s="73"/>
      <c r="FUD52" s="73"/>
      <c r="FUE52" s="73"/>
      <c r="FUF52" s="73"/>
      <c r="FUG52" s="73"/>
      <c r="FUH52" s="73"/>
      <c r="FUI52" s="73"/>
      <c r="FUJ52" s="73"/>
      <c r="FUK52" s="73"/>
      <c r="FUL52" s="73"/>
      <c r="FUM52" s="73"/>
      <c r="FUN52" s="73"/>
      <c r="FUO52" s="73"/>
      <c r="FUP52" s="73"/>
      <c r="FUQ52" s="73"/>
      <c r="FUR52" s="73"/>
      <c r="FUS52" s="73"/>
      <c r="FUU52" s="73"/>
      <c r="FUV52" s="73"/>
      <c r="FUW52" s="73"/>
      <c r="FUX52" s="73"/>
      <c r="FUY52" s="73"/>
      <c r="FUZ52" s="73"/>
      <c r="FVA52" s="73"/>
      <c r="FVB52" s="73"/>
      <c r="FVC52" s="73"/>
      <c r="FVD52" s="73"/>
      <c r="FVE52" s="73"/>
      <c r="FVF52" s="73"/>
      <c r="FVG52" s="73"/>
      <c r="FVJ52" s="73"/>
      <c r="FVM52" s="73"/>
      <c r="FVP52" s="73"/>
      <c r="FVS52" s="73"/>
      <c r="FVV52" s="73"/>
      <c r="FWH52" s="73"/>
      <c r="FWK52" s="73"/>
      <c r="FWN52" s="73"/>
      <c r="FWQ52" s="73"/>
      <c r="FWZ52" s="73"/>
      <c r="FXF52" s="73"/>
      <c r="FXI52" s="73"/>
      <c r="FXL52" s="73"/>
      <c r="FXO52" s="73"/>
      <c r="FXU52" s="73"/>
      <c r="FYD52" s="73"/>
      <c r="FYF52" s="73"/>
      <c r="FYG52" s="73"/>
      <c r="FYI52" s="73"/>
      <c r="FYL52" s="73"/>
      <c r="FYO52" s="73"/>
      <c r="FYR52" s="73"/>
      <c r="FYZ52" s="73"/>
      <c r="FZB52" s="73"/>
      <c r="FZE52" s="73"/>
      <c r="FZH52" s="73"/>
      <c r="FZQ52" s="73"/>
      <c r="FZT52" s="73"/>
      <c r="FZY52" s="73"/>
      <c r="GAU52" s="73"/>
      <c r="GAV52" s="73"/>
      <c r="GAW52" s="73"/>
      <c r="GAX52" s="73"/>
      <c r="GAY52" s="73"/>
      <c r="GAZ52" s="73"/>
      <c r="GBR52" s="73"/>
      <c r="GBS52" s="73"/>
      <c r="GBV52" s="73"/>
      <c r="GBY52" s="73"/>
      <c r="GCA52" s="73"/>
      <c r="GCC52" s="73"/>
      <c r="GCF52" s="73"/>
      <c r="GCI52" s="73"/>
      <c r="GCL52" s="73"/>
      <c r="GCO52" s="73"/>
      <c r="GCR52" s="73"/>
      <c r="GCU52" s="73"/>
      <c r="GCX52" s="73"/>
      <c r="GDA52" s="73"/>
      <c r="GDC52" s="73"/>
      <c r="GDP52" s="73"/>
      <c r="GDQ52" s="73"/>
      <c r="GDR52" s="73"/>
      <c r="GDS52" s="73"/>
      <c r="GDT52" s="73"/>
      <c r="GDU52" s="73"/>
      <c r="GDV52" s="73"/>
      <c r="GDW52" s="73"/>
      <c r="GDX52" s="73"/>
      <c r="GDY52" s="73"/>
      <c r="GDZ52" s="73"/>
      <c r="GEA52" s="73"/>
      <c r="GEB52" s="73"/>
      <c r="GEC52" s="73"/>
      <c r="GED52" s="73"/>
      <c r="GEE52" s="73"/>
      <c r="GEF52" s="73"/>
      <c r="GEG52" s="73"/>
      <c r="GEH52" s="73"/>
      <c r="GEI52" s="73"/>
      <c r="GEJ52" s="73"/>
      <c r="GEK52" s="73"/>
      <c r="GEL52" s="73"/>
      <c r="GEM52" s="73"/>
      <c r="GEN52" s="73"/>
      <c r="GEO52" s="73"/>
      <c r="GEQ52" s="73"/>
      <c r="GER52" s="73"/>
      <c r="GES52" s="73"/>
      <c r="GET52" s="73"/>
      <c r="GEU52" s="73"/>
      <c r="GEV52" s="73"/>
      <c r="GEW52" s="73"/>
      <c r="GEX52" s="73"/>
      <c r="GEY52" s="73"/>
      <c r="GEZ52" s="73"/>
      <c r="GFA52" s="73"/>
      <c r="GFB52" s="73"/>
      <c r="GFC52" s="73"/>
      <c r="GFF52" s="73"/>
      <c r="GFI52" s="73"/>
      <c r="GFL52" s="73"/>
      <c r="GFO52" s="73"/>
      <c r="GFR52" s="73"/>
      <c r="GGD52" s="73"/>
      <c r="GGG52" s="73"/>
      <c r="GGJ52" s="73"/>
      <c r="GGM52" s="73"/>
      <c r="GGV52" s="73"/>
      <c r="GHB52" s="73"/>
      <c r="GHE52" s="73"/>
      <c r="GHH52" s="73"/>
      <c r="GHK52" s="73"/>
      <c r="GHQ52" s="73"/>
      <c r="GHZ52" s="73"/>
      <c r="GIB52" s="73"/>
      <c r="GIC52" s="73"/>
      <c r="GIE52" s="73"/>
      <c r="GIH52" s="73"/>
      <c r="GIK52" s="73"/>
      <c r="GIN52" s="73"/>
      <c r="GIV52" s="73"/>
      <c r="GIX52" s="73"/>
      <c r="GJA52" s="73"/>
      <c r="GJD52" s="73"/>
      <c r="GJM52" s="73"/>
      <c r="GJP52" s="73"/>
      <c r="GJU52" s="73"/>
      <c r="GKQ52" s="73"/>
      <c r="GKR52" s="73"/>
      <c r="GKS52" s="73"/>
      <c r="GKT52" s="73"/>
      <c r="GKU52" s="73"/>
      <c r="GKV52" s="73"/>
      <c r="GLN52" s="73"/>
      <c r="GLO52" s="73"/>
      <c r="GLR52" s="73"/>
      <c r="GLU52" s="73"/>
      <c r="GLW52" s="73"/>
      <c r="GLY52" s="73"/>
      <c r="GMB52" s="73"/>
      <c r="GME52" s="73"/>
      <c r="GMH52" s="73"/>
      <c r="GMK52" s="73"/>
      <c r="GMN52" s="73"/>
      <c r="GMQ52" s="73"/>
      <c r="GMT52" s="73"/>
      <c r="GMW52" s="73"/>
      <c r="GMY52" s="73"/>
      <c r="GNL52" s="73"/>
      <c r="GNM52" s="73"/>
      <c r="GNN52" s="73"/>
      <c r="GNO52" s="73"/>
      <c r="GNP52" s="73"/>
      <c r="GNQ52" s="73"/>
      <c r="GNR52" s="73"/>
      <c r="GNS52" s="73"/>
      <c r="GNT52" s="73"/>
      <c r="GNU52" s="73"/>
      <c r="GNV52" s="73"/>
      <c r="GNW52" s="73"/>
      <c r="GNX52" s="73"/>
      <c r="GNY52" s="73"/>
      <c r="GNZ52" s="73"/>
      <c r="GOA52" s="73"/>
      <c r="GOB52" s="73"/>
      <c r="GOC52" s="73"/>
      <c r="GOD52" s="73"/>
      <c r="GOE52" s="73"/>
      <c r="GOF52" s="73"/>
      <c r="GOG52" s="73"/>
      <c r="GOH52" s="73"/>
      <c r="GOI52" s="73"/>
      <c r="GOJ52" s="73"/>
      <c r="GOK52" s="73"/>
      <c r="GOM52" s="73"/>
      <c r="GON52" s="73"/>
      <c r="GOO52" s="73"/>
      <c r="GOP52" s="73"/>
      <c r="GOQ52" s="73"/>
      <c r="GOR52" s="73"/>
      <c r="GOS52" s="73"/>
      <c r="GOT52" s="73"/>
      <c r="GOU52" s="73"/>
      <c r="GOV52" s="73"/>
      <c r="GOW52" s="73"/>
      <c r="GOX52" s="73"/>
      <c r="GOY52" s="73"/>
      <c r="GPB52" s="73"/>
      <c r="GPE52" s="73"/>
      <c r="GPH52" s="73"/>
      <c r="GPK52" s="73"/>
      <c r="GPN52" s="73"/>
      <c r="GPZ52" s="73"/>
      <c r="GQC52" s="73"/>
      <c r="GQF52" s="73"/>
      <c r="GQI52" s="73"/>
      <c r="GQR52" s="73"/>
      <c r="GQX52" s="73"/>
      <c r="GRA52" s="73"/>
      <c r="GRD52" s="73"/>
      <c r="GRG52" s="73"/>
      <c r="GRM52" s="73"/>
      <c r="GRV52" s="73"/>
      <c r="GRX52" s="73"/>
      <c r="GRY52" s="73"/>
      <c r="GSA52" s="73"/>
      <c r="GSD52" s="73"/>
      <c r="GSG52" s="73"/>
      <c r="GSJ52" s="73"/>
      <c r="GSR52" s="73"/>
      <c r="GST52" s="73"/>
      <c r="GSW52" s="73"/>
      <c r="GSZ52" s="73"/>
      <c r="GTI52" s="73"/>
      <c r="GTL52" s="73"/>
      <c r="GTQ52" s="73"/>
      <c r="GUM52" s="73"/>
      <c r="GUN52" s="73"/>
      <c r="GUO52" s="73"/>
      <c r="GUP52" s="73"/>
      <c r="GUQ52" s="73"/>
      <c r="GUR52" s="73"/>
      <c r="GVJ52" s="73"/>
      <c r="GVK52" s="73"/>
      <c r="GVN52" s="73"/>
      <c r="GVQ52" s="73"/>
      <c r="GVS52" s="73"/>
      <c r="GVU52" s="73"/>
      <c r="GVX52" s="73"/>
      <c r="GWA52" s="73"/>
      <c r="GWD52" s="73"/>
      <c r="GWG52" s="73"/>
      <c r="GWJ52" s="73"/>
      <c r="GWM52" s="73"/>
      <c r="GWP52" s="73"/>
      <c r="GWS52" s="73"/>
      <c r="GWU52" s="73"/>
      <c r="GXH52" s="73"/>
      <c r="GXI52" s="73"/>
      <c r="GXJ52" s="73"/>
      <c r="GXK52" s="73"/>
      <c r="GXL52" s="73"/>
      <c r="GXM52" s="73"/>
      <c r="GXN52" s="73"/>
      <c r="GXO52" s="73"/>
      <c r="GXP52" s="73"/>
      <c r="GXQ52" s="73"/>
      <c r="GXR52" s="73"/>
      <c r="GXS52" s="73"/>
      <c r="GXT52" s="73"/>
      <c r="GXU52" s="73"/>
      <c r="GXV52" s="73"/>
      <c r="GXW52" s="73"/>
      <c r="GXX52" s="73"/>
      <c r="GXY52" s="73"/>
      <c r="GXZ52" s="73"/>
      <c r="GYA52" s="73"/>
      <c r="GYB52" s="73"/>
      <c r="GYC52" s="73"/>
      <c r="GYD52" s="73"/>
      <c r="GYE52" s="73"/>
      <c r="GYF52" s="73"/>
      <c r="GYG52" s="73"/>
      <c r="GYI52" s="73"/>
      <c r="GYJ52" s="73"/>
      <c r="GYK52" s="73"/>
      <c r="GYL52" s="73"/>
      <c r="GYM52" s="73"/>
      <c r="GYN52" s="73"/>
      <c r="GYO52" s="73"/>
      <c r="GYP52" s="73"/>
      <c r="GYQ52" s="73"/>
      <c r="GYR52" s="73"/>
      <c r="GYS52" s="73"/>
      <c r="GYT52" s="73"/>
      <c r="GYU52" s="73"/>
      <c r="GYX52" s="73"/>
      <c r="GZA52" s="73"/>
      <c r="GZD52" s="73"/>
      <c r="GZG52" s="73"/>
      <c r="GZJ52" s="73"/>
      <c r="GZV52" s="73"/>
      <c r="GZY52" s="73"/>
      <c r="HAB52" s="73"/>
      <c r="HAE52" s="73"/>
      <c r="HAN52" s="73"/>
      <c r="HAT52" s="73"/>
      <c r="HAW52" s="73"/>
      <c r="HAZ52" s="73"/>
      <c r="HBC52" s="73"/>
      <c r="HBI52" s="73"/>
      <c r="HBR52" s="73"/>
      <c r="HBT52" s="73"/>
      <c r="HBU52" s="73"/>
      <c r="HBW52" s="73"/>
      <c r="HBZ52" s="73"/>
      <c r="HCC52" s="73"/>
      <c r="HCF52" s="73"/>
      <c r="HCN52" s="73"/>
      <c r="HCP52" s="73"/>
      <c r="HCS52" s="73"/>
      <c r="HCV52" s="73"/>
      <c r="HDE52" s="73"/>
      <c r="HDH52" s="73"/>
      <c r="HDM52" s="73"/>
      <c r="HEI52" s="73"/>
      <c r="HEJ52" s="73"/>
      <c r="HEK52" s="73"/>
      <c r="HEL52" s="73"/>
      <c r="HEM52" s="73"/>
      <c r="HEN52" s="73"/>
      <c r="HFF52" s="73"/>
      <c r="HFG52" s="73"/>
      <c r="HFJ52" s="73"/>
      <c r="HFM52" s="73"/>
      <c r="HFO52" s="73"/>
      <c r="HFQ52" s="73"/>
      <c r="HFT52" s="73"/>
      <c r="HFW52" s="73"/>
      <c r="HFZ52" s="73"/>
      <c r="HGC52" s="73"/>
      <c r="HGF52" s="73"/>
      <c r="HGI52" s="73"/>
      <c r="HGL52" s="73"/>
      <c r="HGO52" s="73"/>
      <c r="HGQ52" s="73"/>
      <c r="HHD52" s="73"/>
      <c r="HHE52" s="73"/>
      <c r="HHF52" s="73"/>
      <c r="HHG52" s="73"/>
      <c r="HHH52" s="73"/>
      <c r="HHI52" s="73"/>
      <c r="HHJ52" s="73"/>
      <c r="HHK52" s="73"/>
      <c r="HHL52" s="73"/>
      <c r="HHM52" s="73"/>
      <c r="HHN52" s="73"/>
      <c r="HHO52" s="73"/>
      <c r="HHP52" s="73"/>
      <c r="HHQ52" s="73"/>
      <c r="HHR52" s="73"/>
      <c r="HHS52" s="73"/>
      <c r="HHT52" s="73"/>
      <c r="HHU52" s="73"/>
      <c r="HHV52" s="73"/>
      <c r="HHW52" s="73"/>
      <c r="HHX52" s="73"/>
      <c r="HHY52" s="73"/>
      <c r="HHZ52" s="73"/>
      <c r="HIA52" s="73"/>
      <c r="HIB52" s="73"/>
      <c r="HIC52" s="73"/>
      <c r="HIE52" s="73"/>
      <c r="HIF52" s="73"/>
      <c r="HIG52" s="73"/>
      <c r="HIH52" s="73"/>
      <c r="HII52" s="73"/>
      <c r="HIJ52" s="73"/>
      <c r="HIK52" s="73"/>
      <c r="HIL52" s="73"/>
      <c r="HIM52" s="73"/>
      <c r="HIN52" s="73"/>
      <c r="HIO52" s="73"/>
      <c r="HIP52" s="73"/>
      <c r="HIQ52" s="73"/>
      <c r="HIT52" s="73"/>
      <c r="HIW52" s="73"/>
      <c r="HIZ52" s="73"/>
      <c r="HJC52" s="73"/>
      <c r="HJF52" s="73"/>
      <c r="HJR52" s="73"/>
      <c r="HJU52" s="73"/>
      <c r="HJX52" s="73"/>
      <c r="HKA52" s="73"/>
      <c r="HKJ52" s="73"/>
      <c r="HKP52" s="73"/>
      <c r="HKS52" s="73"/>
      <c r="HKV52" s="73"/>
      <c r="HKY52" s="73"/>
      <c r="HLE52" s="73"/>
      <c r="HLN52" s="73"/>
      <c r="HLP52" s="73"/>
      <c r="HLQ52" s="73"/>
      <c r="HLS52" s="73"/>
      <c r="HLV52" s="73"/>
      <c r="HLY52" s="73"/>
      <c r="HMB52" s="73"/>
      <c r="HMJ52" s="73"/>
      <c r="HML52" s="73"/>
      <c r="HMO52" s="73"/>
      <c r="HMR52" s="73"/>
      <c r="HNA52" s="73"/>
      <c r="HND52" s="73"/>
      <c r="HNI52" s="73"/>
      <c r="HOE52" s="73"/>
      <c r="HOF52" s="73"/>
      <c r="HOG52" s="73"/>
      <c r="HOH52" s="73"/>
      <c r="HOI52" s="73"/>
      <c r="HOJ52" s="73"/>
      <c r="HPB52" s="73"/>
      <c r="HPC52" s="73"/>
      <c r="HPF52" s="73"/>
      <c r="HPI52" s="73"/>
      <c r="HPK52" s="73"/>
      <c r="HPM52" s="73"/>
      <c r="HPP52" s="73"/>
      <c r="HPS52" s="73"/>
      <c r="HPV52" s="73"/>
      <c r="HPY52" s="73"/>
      <c r="HQB52" s="73"/>
      <c r="HQE52" s="73"/>
      <c r="HQH52" s="73"/>
      <c r="HQK52" s="73"/>
      <c r="HQM52" s="73"/>
      <c r="HQZ52" s="73"/>
      <c r="HRA52" s="73"/>
      <c r="HRB52" s="73"/>
      <c r="HRC52" s="73"/>
      <c r="HRD52" s="73"/>
      <c r="HRE52" s="73"/>
      <c r="HRF52" s="73"/>
      <c r="HRG52" s="73"/>
      <c r="HRH52" s="73"/>
      <c r="HRI52" s="73"/>
      <c r="HRJ52" s="73"/>
      <c r="HRK52" s="73"/>
      <c r="HRL52" s="73"/>
      <c r="HRM52" s="73"/>
      <c r="HRN52" s="73"/>
      <c r="HRO52" s="73"/>
      <c r="HRP52" s="73"/>
      <c r="HRQ52" s="73"/>
      <c r="HRR52" s="73"/>
      <c r="HRS52" s="73"/>
      <c r="HRT52" s="73"/>
      <c r="HRU52" s="73"/>
      <c r="HRV52" s="73"/>
      <c r="HRW52" s="73"/>
      <c r="HRX52" s="73"/>
      <c r="HRY52" s="73"/>
      <c r="HSA52" s="73"/>
      <c r="HSB52" s="73"/>
      <c r="HSC52" s="73"/>
      <c r="HSD52" s="73"/>
      <c r="HSE52" s="73"/>
      <c r="HSF52" s="73"/>
      <c r="HSG52" s="73"/>
      <c r="HSH52" s="73"/>
      <c r="HSI52" s="73"/>
      <c r="HSJ52" s="73"/>
      <c r="HSK52" s="73"/>
      <c r="HSL52" s="73"/>
      <c r="HSM52" s="73"/>
      <c r="HSP52" s="73"/>
      <c r="HSS52" s="73"/>
      <c r="HSV52" s="73"/>
      <c r="HSY52" s="73"/>
      <c r="HTB52" s="73"/>
      <c r="HTN52" s="73"/>
      <c r="HTQ52" s="73"/>
      <c r="HTT52" s="73"/>
      <c r="HTW52" s="73"/>
      <c r="HUF52" s="73"/>
      <c r="HUL52" s="73"/>
      <c r="HUO52" s="73"/>
      <c r="HUR52" s="73"/>
      <c r="HUU52" s="73"/>
      <c r="HVA52" s="73"/>
      <c r="HVJ52" s="73"/>
      <c r="HVL52" s="73"/>
      <c r="HVM52" s="73"/>
      <c r="HVO52" s="73"/>
      <c r="HVR52" s="73"/>
      <c r="HVU52" s="73"/>
      <c r="HVX52" s="73"/>
      <c r="HWF52" s="73"/>
      <c r="HWH52" s="73"/>
      <c r="HWK52" s="73"/>
      <c r="HWN52" s="73"/>
      <c r="HWW52" s="73"/>
      <c r="HWZ52" s="73"/>
      <c r="HXE52" s="73"/>
      <c r="HYA52" s="73"/>
      <c r="HYB52" s="73"/>
      <c r="HYC52" s="73"/>
      <c r="HYD52" s="73"/>
      <c r="HYE52" s="73"/>
      <c r="HYF52" s="73"/>
      <c r="HYX52" s="73"/>
      <c r="HYY52" s="73"/>
      <c r="HZB52" s="73"/>
      <c r="HZE52" s="73"/>
      <c r="HZG52" s="73"/>
      <c r="HZI52" s="73"/>
      <c r="HZL52" s="73"/>
      <c r="HZO52" s="73"/>
      <c r="HZR52" s="73"/>
      <c r="HZU52" s="73"/>
      <c r="HZX52" s="73"/>
      <c r="IAA52" s="73"/>
      <c r="IAD52" s="73"/>
      <c r="IAG52" s="73"/>
      <c r="IAI52" s="73"/>
      <c r="IAV52" s="73"/>
      <c r="IAW52" s="73"/>
      <c r="IAX52" s="73"/>
      <c r="IAY52" s="73"/>
      <c r="IAZ52" s="73"/>
      <c r="IBA52" s="73"/>
      <c r="IBB52" s="73"/>
      <c r="IBC52" s="73"/>
      <c r="IBD52" s="73"/>
      <c r="IBE52" s="73"/>
      <c r="IBF52" s="73"/>
      <c r="IBG52" s="73"/>
      <c r="IBH52" s="73"/>
      <c r="IBI52" s="73"/>
      <c r="IBJ52" s="73"/>
      <c r="IBK52" s="73"/>
      <c r="IBL52" s="73"/>
      <c r="IBM52" s="73"/>
      <c r="IBN52" s="73"/>
      <c r="IBO52" s="73"/>
      <c r="IBP52" s="73"/>
      <c r="IBQ52" s="73"/>
      <c r="IBR52" s="73"/>
      <c r="IBS52" s="73"/>
      <c r="IBT52" s="73"/>
      <c r="IBU52" s="73"/>
      <c r="IBW52" s="73"/>
      <c r="IBX52" s="73"/>
      <c r="IBY52" s="73"/>
      <c r="IBZ52" s="73"/>
      <c r="ICA52" s="73"/>
      <c r="ICB52" s="73"/>
      <c r="ICC52" s="73"/>
      <c r="ICD52" s="73"/>
      <c r="ICE52" s="73"/>
      <c r="ICF52" s="73"/>
      <c r="ICG52" s="73"/>
      <c r="ICH52" s="73"/>
      <c r="ICI52" s="73"/>
      <c r="ICL52" s="73"/>
      <c r="ICO52" s="73"/>
      <c r="ICR52" s="73"/>
      <c r="ICU52" s="73"/>
      <c r="ICX52" s="73"/>
      <c r="IDJ52" s="73"/>
      <c r="IDM52" s="73"/>
      <c r="IDP52" s="73"/>
      <c r="IDS52" s="73"/>
      <c r="IEB52" s="73"/>
      <c r="IEH52" s="73"/>
      <c r="IEK52" s="73"/>
      <c r="IEN52" s="73"/>
      <c r="IEQ52" s="73"/>
      <c r="IEW52" s="73"/>
      <c r="IFF52" s="73"/>
      <c r="IFH52" s="73"/>
      <c r="IFI52" s="73"/>
      <c r="IFK52" s="73"/>
      <c r="IFN52" s="73"/>
      <c r="IFQ52" s="73"/>
      <c r="IFT52" s="73"/>
      <c r="IGB52" s="73"/>
      <c r="IGD52" s="73"/>
      <c r="IGG52" s="73"/>
      <c r="IGJ52" s="73"/>
      <c r="IGS52" s="73"/>
      <c r="IGV52" s="73"/>
      <c r="IHA52" s="73"/>
      <c r="IHW52" s="73"/>
      <c r="IHX52" s="73"/>
      <c r="IHY52" s="73"/>
      <c r="IHZ52" s="73"/>
      <c r="IIA52" s="73"/>
      <c r="IIB52" s="73"/>
      <c r="IIT52" s="73"/>
      <c r="IIU52" s="73"/>
      <c r="IIX52" s="73"/>
      <c r="IJA52" s="73"/>
      <c r="IJC52" s="73"/>
      <c r="IJE52" s="73"/>
      <c r="IJH52" s="73"/>
      <c r="IJK52" s="73"/>
      <c r="IJN52" s="73"/>
      <c r="IJQ52" s="73"/>
      <c r="IJT52" s="73"/>
      <c r="IJW52" s="73"/>
      <c r="IJZ52" s="73"/>
      <c r="IKC52" s="73"/>
      <c r="IKE52" s="73"/>
      <c r="IKR52" s="73"/>
      <c r="IKS52" s="73"/>
      <c r="IKT52" s="73"/>
      <c r="IKU52" s="73"/>
      <c r="IKV52" s="73"/>
      <c r="IKW52" s="73"/>
      <c r="IKX52" s="73"/>
      <c r="IKY52" s="73"/>
      <c r="IKZ52" s="73"/>
      <c r="ILA52" s="73"/>
      <c r="ILB52" s="73"/>
      <c r="ILC52" s="73"/>
      <c r="ILD52" s="73"/>
      <c r="ILE52" s="73"/>
      <c r="ILF52" s="73"/>
      <c r="ILG52" s="73"/>
      <c r="ILH52" s="73"/>
      <c r="ILI52" s="73"/>
      <c r="ILJ52" s="73"/>
      <c r="ILK52" s="73"/>
      <c r="ILL52" s="73"/>
      <c r="ILM52" s="73"/>
      <c r="ILN52" s="73"/>
      <c r="ILO52" s="73"/>
      <c r="ILP52" s="73"/>
      <c r="ILQ52" s="73"/>
      <c r="ILS52" s="73"/>
      <c r="ILT52" s="73"/>
      <c r="ILU52" s="73"/>
      <c r="ILV52" s="73"/>
      <c r="ILW52" s="73"/>
      <c r="ILX52" s="73"/>
      <c r="ILY52" s="73"/>
      <c r="ILZ52" s="73"/>
      <c r="IMA52" s="73"/>
      <c r="IMB52" s="73"/>
      <c r="IMC52" s="73"/>
      <c r="IMD52" s="73"/>
      <c r="IME52" s="73"/>
      <c r="IMH52" s="73"/>
      <c r="IMK52" s="73"/>
      <c r="IMN52" s="73"/>
      <c r="IMQ52" s="73"/>
      <c r="IMT52" s="73"/>
      <c r="INF52" s="73"/>
      <c r="INI52" s="73"/>
      <c r="INL52" s="73"/>
      <c r="INO52" s="73"/>
      <c r="INX52" s="73"/>
      <c r="IOD52" s="73"/>
      <c r="IOG52" s="73"/>
      <c r="IOJ52" s="73"/>
      <c r="IOM52" s="73"/>
      <c r="IOS52" s="73"/>
      <c r="IPB52" s="73"/>
      <c r="IPD52" s="73"/>
      <c r="IPE52" s="73"/>
      <c r="IPG52" s="73"/>
      <c r="IPJ52" s="73"/>
      <c r="IPM52" s="73"/>
      <c r="IPP52" s="73"/>
      <c r="IPX52" s="73"/>
      <c r="IPZ52" s="73"/>
      <c r="IQC52" s="73"/>
      <c r="IQF52" s="73"/>
      <c r="IQO52" s="73"/>
      <c r="IQR52" s="73"/>
      <c r="IQW52" s="73"/>
      <c r="IRS52" s="73"/>
      <c r="IRT52" s="73"/>
      <c r="IRU52" s="73"/>
      <c r="IRV52" s="73"/>
      <c r="IRW52" s="73"/>
      <c r="IRX52" s="73"/>
      <c r="ISP52" s="73"/>
      <c r="ISQ52" s="73"/>
      <c r="IST52" s="73"/>
      <c r="ISW52" s="73"/>
      <c r="ISY52" s="73"/>
      <c r="ITA52" s="73"/>
      <c r="ITD52" s="73"/>
      <c r="ITG52" s="73"/>
      <c r="ITJ52" s="73"/>
      <c r="ITM52" s="73"/>
      <c r="ITP52" s="73"/>
      <c r="ITS52" s="73"/>
      <c r="ITV52" s="73"/>
      <c r="ITY52" s="73"/>
      <c r="IUA52" s="73"/>
      <c r="IUN52" s="73"/>
      <c r="IUO52" s="73"/>
      <c r="IUP52" s="73"/>
      <c r="IUQ52" s="73"/>
      <c r="IUR52" s="73"/>
      <c r="IUS52" s="73"/>
      <c r="IUT52" s="73"/>
      <c r="IUU52" s="73"/>
      <c r="IUV52" s="73"/>
      <c r="IUW52" s="73"/>
      <c r="IUX52" s="73"/>
      <c r="IUY52" s="73"/>
      <c r="IUZ52" s="73"/>
      <c r="IVA52" s="73"/>
      <c r="IVB52" s="73"/>
      <c r="IVC52" s="73"/>
      <c r="IVD52" s="73"/>
      <c r="IVE52" s="73"/>
      <c r="IVF52" s="73"/>
      <c r="IVG52" s="73"/>
      <c r="IVH52" s="73"/>
      <c r="IVI52" s="73"/>
      <c r="IVJ52" s="73"/>
      <c r="IVK52" s="73"/>
      <c r="IVL52" s="73"/>
      <c r="IVM52" s="73"/>
      <c r="IVO52" s="73"/>
      <c r="IVP52" s="73"/>
      <c r="IVQ52" s="73"/>
      <c r="IVR52" s="73"/>
      <c r="IVS52" s="73"/>
      <c r="IVT52" s="73"/>
      <c r="IVU52" s="73"/>
      <c r="IVV52" s="73"/>
      <c r="IVW52" s="73"/>
      <c r="IVX52" s="73"/>
      <c r="IVY52" s="73"/>
      <c r="IVZ52" s="73"/>
      <c r="IWA52" s="73"/>
      <c r="IWD52" s="73"/>
      <c r="IWG52" s="73"/>
      <c r="IWJ52" s="73"/>
      <c r="IWM52" s="73"/>
      <c r="IWP52" s="73"/>
      <c r="IXB52" s="73"/>
      <c r="IXE52" s="73"/>
      <c r="IXH52" s="73"/>
      <c r="IXK52" s="73"/>
      <c r="IXT52" s="73"/>
      <c r="IXZ52" s="73"/>
      <c r="IYC52" s="73"/>
      <c r="IYF52" s="73"/>
      <c r="IYI52" s="73"/>
      <c r="IYO52" s="73"/>
      <c r="IYX52" s="73"/>
      <c r="IYZ52" s="73"/>
      <c r="IZA52" s="73"/>
      <c r="IZC52" s="73"/>
      <c r="IZF52" s="73"/>
      <c r="IZI52" s="73"/>
      <c r="IZL52" s="73"/>
      <c r="IZT52" s="73"/>
      <c r="IZV52" s="73"/>
      <c r="IZY52" s="73"/>
      <c r="JAB52" s="73"/>
      <c r="JAK52" s="73"/>
      <c r="JAN52" s="73"/>
      <c r="JAS52" s="73"/>
      <c r="JBO52" s="73"/>
      <c r="JBP52" s="73"/>
      <c r="JBQ52" s="73"/>
      <c r="JBR52" s="73"/>
      <c r="JBS52" s="73"/>
      <c r="JBT52" s="73"/>
      <c r="JCL52" s="73"/>
      <c r="JCM52" s="73"/>
      <c r="JCP52" s="73"/>
      <c r="JCS52" s="73"/>
      <c r="JCU52" s="73"/>
      <c r="JCW52" s="73"/>
      <c r="JCZ52" s="73"/>
      <c r="JDC52" s="73"/>
      <c r="JDF52" s="73"/>
      <c r="JDI52" s="73"/>
      <c r="JDL52" s="73"/>
      <c r="JDO52" s="73"/>
      <c r="JDR52" s="73"/>
      <c r="JDU52" s="73"/>
      <c r="JDW52" s="73"/>
      <c r="JEJ52" s="73"/>
      <c r="JEK52" s="73"/>
      <c r="JEL52" s="73"/>
      <c r="JEM52" s="73"/>
      <c r="JEN52" s="73"/>
      <c r="JEO52" s="73"/>
      <c r="JEP52" s="73"/>
      <c r="JEQ52" s="73"/>
      <c r="JER52" s="73"/>
      <c r="JES52" s="73"/>
      <c r="JET52" s="73"/>
      <c r="JEU52" s="73"/>
      <c r="JEV52" s="73"/>
      <c r="JEW52" s="73"/>
      <c r="JEX52" s="73"/>
      <c r="JEY52" s="73"/>
      <c r="JEZ52" s="73"/>
      <c r="JFA52" s="73"/>
      <c r="JFB52" s="73"/>
      <c r="JFC52" s="73"/>
      <c r="JFD52" s="73"/>
      <c r="JFE52" s="73"/>
      <c r="JFF52" s="73"/>
      <c r="JFG52" s="73"/>
      <c r="JFH52" s="73"/>
      <c r="JFI52" s="73"/>
      <c r="JFK52" s="73"/>
      <c r="JFL52" s="73"/>
      <c r="JFM52" s="73"/>
      <c r="JFN52" s="73"/>
      <c r="JFO52" s="73"/>
      <c r="JFP52" s="73"/>
      <c r="JFQ52" s="73"/>
      <c r="JFR52" s="73"/>
      <c r="JFS52" s="73"/>
      <c r="JFT52" s="73"/>
      <c r="JFU52" s="73"/>
      <c r="JFV52" s="73"/>
      <c r="JFW52" s="73"/>
      <c r="JFZ52" s="73"/>
      <c r="JGC52" s="73"/>
      <c r="JGF52" s="73"/>
      <c r="JGI52" s="73"/>
      <c r="JGL52" s="73"/>
      <c r="JGX52" s="73"/>
      <c r="JHA52" s="73"/>
      <c r="JHD52" s="73"/>
      <c r="JHG52" s="73"/>
      <c r="JHP52" s="73"/>
      <c r="JHV52" s="73"/>
      <c r="JHY52" s="73"/>
      <c r="JIB52" s="73"/>
      <c r="JIE52" s="73"/>
      <c r="JIK52" s="73"/>
      <c r="JIT52" s="73"/>
      <c r="JIV52" s="73"/>
      <c r="JIW52" s="73"/>
      <c r="JIY52" s="73"/>
      <c r="JJB52" s="73"/>
      <c r="JJE52" s="73"/>
      <c r="JJH52" s="73"/>
      <c r="JJP52" s="73"/>
      <c r="JJR52" s="73"/>
      <c r="JJU52" s="73"/>
      <c r="JJX52" s="73"/>
      <c r="JKG52" s="73"/>
      <c r="JKJ52" s="73"/>
      <c r="JKO52" s="73"/>
      <c r="JLK52" s="73"/>
      <c r="JLL52" s="73"/>
      <c r="JLM52" s="73"/>
      <c r="JLN52" s="73"/>
      <c r="JLO52" s="73"/>
      <c r="JLP52" s="73"/>
      <c r="JMH52" s="73"/>
      <c r="JMI52" s="73"/>
      <c r="JML52" s="73"/>
      <c r="JMO52" s="73"/>
      <c r="JMQ52" s="73"/>
      <c r="JMS52" s="73"/>
      <c r="JMV52" s="73"/>
      <c r="JMY52" s="73"/>
      <c r="JNB52" s="73"/>
      <c r="JNE52" s="73"/>
      <c r="JNH52" s="73"/>
      <c r="JNK52" s="73"/>
      <c r="JNN52" s="73"/>
      <c r="JNQ52" s="73"/>
      <c r="JNS52" s="73"/>
      <c r="JOF52" s="73"/>
      <c r="JOG52" s="73"/>
      <c r="JOH52" s="73"/>
      <c r="JOI52" s="73"/>
      <c r="JOJ52" s="73"/>
      <c r="JOK52" s="73"/>
      <c r="JOL52" s="73"/>
      <c r="JOM52" s="73"/>
      <c r="JON52" s="73"/>
      <c r="JOO52" s="73"/>
      <c r="JOP52" s="73"/>
      <c r="JOQ52" s="73"/>
      <c r="JOR52" s="73"/>
      <c r="JOS52" s="73"/>
      <c r="JOT52" s="73"/>
      <c r="JOU52" s="73"/>
      <c r="JOV52" s="73"/>
      <c r="JOW52" s="73"/>
      <c r="JOX52" s="73"/>
      <c r="JOY52" s="73"/>
      <c r="JOZ52" s="73"/>
      <c r="JPA52" s="73"/>
      <c r="JPB52" s="73"/>
      <c r="JPC52" s="73"/>
      <c r="JPD52" s="73"/>
      <c r="JPE52" s="73"/>
      <c r="JPG52" s="73"/>
      <c r="JPH52" s="73"/>
      <c r="JPI52" s="73"/>
      <c r="JPJ52" s="73"/>
      <c r="JPK52" s="73"/>
      <c r="JPL52" s="73"/>
      <c r="JPM52" s="73"/>
      <c r="JPN52" s="73"/>
      <c r="JPO52" s="73"/>
      <c r="JPP52" s="73"/>
      <c r="JPQ52" s="73"/>
      <c r="JPR52" s="73"/>
      <c r="JPS52" s="73"/>
      <c r="JPV52" s="73"/>
      <c r="JPY52" s="73"/>
      <c r="JQB52" s="73"/>
      <c r="JQE52" s="73"/>
      <c r="JQH52" s="73"/>
      <c r="JQT52" s="73"/>
      <c r="JQW52" s="73"/>
      <c r="JQZ52" s="73"/>
      <c r="JRC52" s="73"/>
      <c r="JRL52" s="73"/>
      <c r="JRR52" s="73"/>
      <c r="JRU52" s="73"/>
      <c r="JRX52" s="73"/>
      <c r="JSA52" s="73"/>
      <c r="JSG52" s="73"/>
      <c r="JSP52" s="73"/>
      <c r="JSR52" s="73"/>
      <c r="JSS52" s="73"/>
      <c r="JSU52" s="73"/>
      <c r="JSX52" s="73"/>
      <c r="JTA52" s="73"/>
      <c r="JTD52" s="73"/>
      <c r="JTL52" s="73"/>
      <c r="JTN52" s="73"/>
      <c r="JTQ52" s="73"/>
      <c r="JTT52" s="73"/>
      <c r="JUC52" s="73"/>
      <c r="JUF52" s="73"/>
      <c r="JUK52" s="73"/>
      <c r="JVG52" s="73"/>
      <c r="JVH52" s="73"/>
      <c r="JVI52" s="73"/>
      <c r="JVJ52" s="73"/>
      <c r="JVK52" s="73"/>
      <c r="JVL52" s="73"/>
      <c r="JWD52" s="73"/>
      <c r="JWE52" s="73"/>
      <c r="JWH52" s="73"/>
      <c r="JWK52" s="73"/>
      <c r="JWM52" s="73"/>
      <c r="JWO52" s="73"/>
      <c r="JWR52" s="73"/>
      <c r="JWU52" s="73"/>
      <c r="JWX52" s="73"/>
      <c r="JXA52" s="73"/>
      <c r="JXD52" s="73"/>
      <c r="JXG52" s="73"/>
      <c r="JXJ52" s="73"/>
      <c r="JXM52" s="73"/>
      <c r="JXO52" s="73"/>
      <c r="JYB52" s="73"/>
      <c r="JYC52" s="73"/>
      <c r="JYD52" s="73"/>
      <c r="JYE52" s="73"/>
      <c r="JYF52" s="73"/>
      <c r="JYG52" s="73"/>
      <c r="JYH52" s="73"/>
      <c r="JYI52" s="73"/>
      <c r="JYJ52" s="73"/>
      <c r="JYK52" s="73"/>
      <c r="JYL52" s="73"/>
      <c r="JYM52" s="73"/>
      <c r="JYN52" s="73"/>
      <c r="JYO52" s="73"/>
      <c r="JYP52" s="73"/>
      <c r="JYQ52" s="73"/>
      <c r="JYR52" s="73"/>
      <c r="JYS52" s="73"/>
      <c r="JYT52" s="73"/>
      <c r="JYU52" s="73"/>
      <c r="JYV52" s="73"/>
      <c r="JYW52" s="73"/>
      <c r="JYX52" s="73"/>
      <c r="JYY52" s="73"/>
      <c r="JYZ52" s="73"/>
      <c r="JZA52" s="73"/>
      <c r="JZC52" s="73"/>
      <c r="JZD52" s="73"/>
      <c r="JZE52" s="73"/>
      <c r="JZF52" s="73"/>
      <c r="JZG52" s="73"/>
      <c r="JZH52" s="73"/>
      <c r="JZI52" s="73"/>
      <c r="JZJ52" s="73"/>
      <c r="JZK52" s="73"/>
      <c r="JZL52" s="73"/>
      <c r="JZM52" s="73"/>
      <c r="JZN52" s="73"/>
      <c r="JZO52" s="73"/>
      <c r="JZR52" s="73"/>
      <c r="JZU52" s="73"/>
      <c r="JZX52" s="73"/>
      <c r="KAA52" s="73"/>
      <c r="KAD52" s="73"/>
      <c r="KAP52" s="73"/>
      <c r="KAS52" s="73"/>
      <c r="KAV52" s="73"/>
      <c r="KAY52" s="73"/>
      <c r="KBH52" s="73"/>
      <c r="KBN52" s="73"/>
      <c r="KBQ52" s="73"/>
      <c r="KBT52" s="73"/>
      <c r="KBW52" s="73"/>
      <c r="KCC52" s="73"/>
      <c r="KCL52" s="73"/>
      <c r="KCN52" s="73"/>
      <c r="KCO52" s="73"/>
      <c r="KCQ52" s="73"/>
      <c r="KCT52" s="73"/>
      <c r="KCW52" s="73"/>
      <c r="KCZ52" s="73"/>
      <c r="KDH52" s="73"/>
      <c r="KDJ52" s="73"/>
      <c r="KDM52" s="73"/>
      <c r="KDP52" s="73"/>
      <c r="KDY52" s="73"/>
      <c r="KEB52" s="73"/>
      <c r="KEG52" s="73"/>
      <c r="KFC52" s="73"/>
      <c r="KFD52" s="73"/>
      <c r="KFE52" s="73"/>
      <c r="KFF52" s="73"/>
      <c r="KFG52" s="73"/>
      <c r="KFH52" s="73"/>
      <c r="KFZ52" s="73"/>
      <c r="KGA52" s="73"/>
      <c r="KGD52" s="73"/>
      <c r="KGG52" s="73"/>
      <c r="KGI52" s="73"/>
      <c r="KGK52" s="73"/>
      <c r="KGN52" s="73"/>
      <c r="KGQ52" s="73"/>
      <c r="KGT52" s="73"/>
      <c r="KGW52" s="73"/>
      <c r="KGZ52" s="73"/>
      <c r="KHC52" s="73"/>
      <c r="KHF52" s="73"/>
      <c r="KHI52" s="73"/>
      <c r="KHK52" s="73"/>
      <c r="KHX52" s="73"/>
      <c r="KHY52" s="73"/>
      <c r="KHZ52" s="73"/>
      <c r="KIA52" s="73"/>
      <c r="KIB52" s="73"/>
      <c r="KIC52" s="73"/>
      <c r="KID52" s="73"/>
      <c r="KIE52" s="73"/>
      <c r="KIF52" s="73"/>
      <c r="KIG52" s="73"/>
      <c r="KIH52" s="73"/>
      <c r="KII52" s="73"/>
      <c r="KIJ52" s="73"/>
      <c r="KIK52" s="73"/>
      <c r="KIL52" s="73"/>
      <c r="KIM52" s="73"/>
      <c r="KIN52" s="73"/>
      <c r="KIO52" s="73"/>
      <c r="KIP52" s="73"/>
      <c r="KIQ52" s="73"/>
      <c r="KIR52" s="73"/>
      <c r="KIS52" s="73"/>
      <c r="KIT52" s="73"/>
      <c r="KIU52" s="73"/>
      <c r="KIV52" s="73"/>
      <c r="KIW52" s="73"/>
      <c r="KIY52" s="73"/>
      <c r="KIZ52" s="73"/>
      <c r="KJA52" s="73"/>
      <c r="KJB52" s="73"/>
      <c r="KJC52" s="73"/>
      <c r="KJD52" s="73"/>
      <c r="KJE52" s="73"/>
      <c r="KJF52" s="73"/>
      <c r="KJG52" s="73"/>
      <c r="KJH52" s="73"/>
      <c r="KJI52" s="73"/>
      <c r="KJJ52" s="73"/>
      <c r="KJK52" s="73"/>
      <c r="KJN52" s="73"/>
      <c r="KJQ52" s="73"/>
      <c r="KJT52" s="73"/>
      <c r="KJW52" s="73"/>
      <c r="KJZ52" s="73"/>
      <c r="KKL52" s="73"/>
      <c r="KKO52" s="73"/>
      <c r="KKR52" s="73"/>
      <c r="KKU52" s="73"/>
      <c r="KLD52" s="73"/>
      <c r="KLJ52" s="73"/>
      <c r="KLM52" s="73"/>
      <c r="KLP52" s="73"/>
      <c r="KLS52" s="73"/>
      <c r="KLY52" s="73"/>
      <c r="KMH52" s="73"/>
      <c r="KMJ52" s="73"/>
      <c r="KMK52" s="73"/>
      <c r="KMM52" s="73"/>
      <c r="KMP52" s="73"/>
      <c r="KMS52" s="73"/>
      <c r="KMV52" s="73"/>
      <c r="KND52" s="73"/>
      <c r="KNF52" s="73"/>
      <c r="KNI52" s="73"/>
      <c r="KNL52" s="73"/>
      <c r="KNU52" s="73"/>
      <c r="KNX52" s="73"/>
      <c r="KOC52" s="73"/>
      <c r="KOY52" s="73"/>
      <c r="KOZ52" s="73"/>
      <c r="KPA52" s="73"/>
      <c r="KPB52" s="73"/>
      <c r="KPC52" s="73"/>
      <c r="KPD52" s="73"/>
      <c r="KPV52" s="73"/>
      <c r="KPW52" s="73"/>
      <c r="KPZ52" s="73"/>
      <c r="KQC52" s="73"/>
      <c r="KQE52" s="73"/>
      <c r="KQG52" s="73"/>
      <c r="KQJ52" s="73"/>
      <c r="KQM52" s="73"/>
      <c r="KQP52" s="73"/>
      <c r="KQS52" s="73"/>
      <c r="KQV52" s="73"/>
      <c r="KQY52" s="73"/>
      <c r="KRB52" s="73"/>
      <c r="KRE52" s="73"/>
      <c r="KRG52" s="73"/>
      <c r="KRT52" s="73"/>
      <c r="KRU52" s="73"/>
      <c r="KRV52" s="73"/>
      <c r="KRW52" s="73"/>
      <c r="KRX52" s="73"/>
      <c r="KRY52" s="73"/>
      <c r="KRZ52" s="73"/>
      <c r="KSA52" s="73"/>
      <c r="KSB52" s="73"/>
      <c r="KSC52" s="73"/>
      <c r="KSD52" s="73"/>
      <c r="KSE52" s="73"/>
      <c r="KSF52" s="73"/>
      <c r="KSG52" s="73"/>
      <c r="KSH52" s="73"/>
      <c r="KSI52" s="73"/>
      <c r="KSJ52" s="73"/>
      <c r="KSK52" s="73"/>
      <c r="KSL52" s="73"/>
      <c r="KSM52" s="73"/>
      <c r="KSN52" s="73"/>
      <c r="KSO52" s="73"/>
      <c r="KSP52" s="73"/>
      <c r="KSQ52" s="73"/>
      <c r="KSR52" s="73"/>
      <c r="KSS52" s="73"/>
      <c r="KSU52" s="73"/>
      <c r="KSV52" s="73"/>
      <c r="KSW52" s="73"/>
      <c r="KSX52" s="73"/>
      <c r="KSY52" s="73"/>
      <c r="KSZ52" s="73"/>
      <c r="KTA52" s="73"/>
      <c r="KTB52" s="73"/>
      <c r="KTC52" s="73"/>
      <c r="KTD52" s="73"/>
      <c r="KTE52" s="73"/>
      <c r="KTF52" s="73"/>
      <c r="KTG52" s="73"/>
      <c r="KTJ52" s="73"/>
      <c r="KTM52" s="73"/>
      <c r="KTP52" s="73"/>
      <c r="KTS52" s="73"/>
      <c r="KTV52" s="73"/>
      <c r="KUH52" s="73"/>
      <c r="KUK52" s="73"/>
      <c r="KUN52" s="73"/>
      <c r="KUQ52" s="73"/>
      <c r="KUZ52" s="73"/>
      <c r="KVF52" s="73"/>
      <c r="KVI52" s="73"/>
      <c r="KVL52" s="73"/>
      <c r="KVO52" s="73"/>
      <c r="KVU52" s="73"/>
      <c r="KWD52" s="73"/>
      <c r="KWF52" s="73"/>
      <c r="KWG52" s="73"/>
      <c r="KWI52" s="73"/>
      <c r="KWL52" s="73"/>
      <c r="KWO52" s="73"/>
      <c r="KWR52" s="73"/>
      <c r="KWZ52" s="73"/>
      <c r="KXB52" s="73"/>
      <c r="KXE52" s="73"/>
      <c r="KXH52" s="73"/>
      <c r="KXQ52" s="73"/>
      <c r="KXT52" s="73"/>
      <c r="KXY52" s="73"/>
      <c r="KYU52" s="73"/>
      <c r="KYV52" s="73"/>
      <c r="KYW52" s="73"/>
      <c r="KYX52" s="73"/>
      <c r="KYY52" s="73"/>
      <c r="KYZ52" s="73"/>
      <c r="KZR52" s="73"/>
      <c r="KZS52" s="73"/>
      <c r="KZV52" s="73"/>
      <c r="KZY52" s="73"/>
      <c r="LAA52" s="73"/>
      <c r="LAC52" s="73"/>
      <c r="LAF52" s="73"/>
      <c r="LAI52" s="73"/>
      <c r="LAL52" s="73"/>
      <c r="LAO52" s="73"/>
      <c r="LAR52" s="73"/>
      <c r="LAU52" s="73"/>
      <c r="LAX52" s="73"/>
      <c r="LBA52" s="73"/>
      <c r="LBC52" s="73"/>
      <c r="LBP52" s="73"/>
      <c r="LBQ52" s="73"/>
      <c r="LBR52" s="73"/>
      <c r="LBS52" s="73"/>
      <c r="LBT52" s="73"/>
      <c r="LBU52" s="73"/>
      <c r="LBV52" s="73"/>
      <c r="LBW52" s="73"/>
      <c r="LBX52" s="73"/>
      <c r="LBY52" s="73"/>
      <c r="LBZ52" s="73"/>
      <c r="LCA52" s="73"/>
      <c r="LCB52" s="73"/>
      <c r="LCC52" s="73"/>
      <c r="LCD52" s="73"/>
      <c r="LCE52" s="73"/>
      <c r="LCF52" s="73"/>
      <c r="LCG52" s="73"/>
      <c r="LCH52" s="73"/>
      <c r="LCI52" s="73"/>
      <c r="LCJ52" s="73"/>
      <c r="LCK52" s="73"/>
      <c r="LCL52" s="73"/>
      <c r="LCM52" s="73"/>
      <c r="LCN52" s="73"/>
      <c r="LCO52" s="73"/>
      <c r="LCQ52" s="73"/>
      <c r="LCR52" s="73"/>
      <c r="LCS52" s="73"/>
      <c r="LCT52" s="73"/>
      <c r="LCU52" s="73"/>
      <c r="LCV52" s="73"/>
      <c r="LCW52" s="73"/>
      <c r="LCX52" s="73"/>
      <c r="LCY52" s="73"/>
      <c r="LCZ52" s="73"/>
      <c r="LDA52" s="73"/>
      <c r="LDB52" s="73"/>
      <c r="LDC52" s="73"/>
      <c r="LDF52" s="73"/>
      <c r="LDI52" s="73"/>
      <c r="LDL52" s="73"/>
      <c r="LDO52" s="73"/>
      <c r="LDR52" s="73"/>
      <c r="LED52" s="73"/>
      <c r="LEG52" s="73"/>
      <c r="LEJ52" s="73"/>
      <c r="LEM52" s="73"/>
      <c r="LEV52" s="73"/>
      <c r="LFB52" s="73"/>
      <c r="LFE52" s="73"/>
      <c r="LFH52" s="73"/>
      <c r="LFK52" s="73"/>
      <c r="LFQ52" s="73"/>
      <c r="LFZ52" s="73"/>
      <c r="LGB52" s="73"/>
      <c r="LGC52" s="73"/>
      <c r="LGE52" s="73"/>
      <c r="LGH52" s="73"/>
      <c r="LGK52" s="73"/>
      <c r="LGN52" s="73"/>
      <c r="LGV52" s="73"/>
      <c r="LGX52" s="73"/>
      <c r="LHA52" s="73"/>
      <c r="LHD52" s="73"/>
      <c r="LHM52" s="73"/>
      <c r="LHP52" s="73"/>
      <c r="LHU52" s="73"/>
      <c r="LIQ52" s="73"/>
      <c r="LIR52" s="73"/>
      <c r="LIS52" s="73"/>
      <c r="LIT52" s="73"/>
      <c r="LIU52" s="73"/>
      <c r="LIV52" s="73"/>
      <c r="LJN52" s="73"/>
      <c r="LJO52" s="73"/>
      <c r="LJR52" s="73"/>
      <c r="LJU52" s="73"/>
      <c r="LJW52" s="73"/>
      <c r="LJY52" s="73"/>
      <c r="LKB52" s="73"/>
      <c r="LKE52" s="73"/>
      <c r="LKH52" s="73"/>
      <c r="LKK52" s="73"/>
      <c r="LKN52" s="73"/>
      <c r="LKQ52" s="73"/>
      <c r="LKT52" s="73"/>
      <c r="LKW52" s="73"/>
      <c r="LKY52" s="73"/>
      <c r="LLL52" s="73"/>
      <c r="LLM52" s="73"/>
      <c r="LLN52" s="73"/>
      <c r="LLO52" s="73"/>
      <c r="LLP52" s="73"/>
      <c r="LLQ52" s="73"/>
      <c r="LLR52" s="73"/>
      <c r="LLS52" s="73"/>
      <c r="LLT52" s="73"/>
      <c r="LLU52" s="73"/>
      <c r="LLV52" s="73"/>
      <c r="LLW52" s="73"/>
      <c r="LLX52" s="73"/>
      <c r="LLY52" s="73"/>
      <c r="LLZ52" s="73"/>
      <c r="LMA52" s="73"/>
      <c r="LMB52" s="73"/>
      <c r="LMC52" s="73"/>
      <c r="LMD52" s="73"/>
      <c r="LME52" s="73"/>
      <c r="LMF52" s="73"/>
      <c r="LMG52" s="73"/>
      <c r="LMH52" s="73"/>
      <c r="LMI52" s="73"/>
      <c r="LMJ52" s="73"/>
      <c r="LMK52" s="73"/>
      <c r="LMM52" s="73"/>
      <c r="LMN52" s="73"/>
      <c r="LMO52" s="73"/>
      <c r="LMP52" s="73"/>
      <c r="LMQ52" s="73"/>
      <c r="LMR52" s="73"/>
      <c r="LMS52" s="73"/>
      <c r="LMT52" s="73"/>
      <c r="LMU52" s="73"/>
      <c r="LMV52" s="73"/>
      <c r="LMW52" s="73"/>
      <c r="LMX52" s="73"/>
      <c r="LMY52" s="73"/>
      <c r="LNB52" s="73"/>
      <c r="LNE52" s="73"/>
      <c r="LNH52" s="73"/>
      <c r="LNK52" s="73"/>
      <c r="LNN52" s="73"/>
      <c r="LNZ52" s="73"/>
      <c r="LOC52" s="73"/>
      <c r="LOF52" s="73"/>
      <c r="LOI52" s="73"/>
      <c r="LOR52" s="73"/>
      <c r="LOX52" s="73"/>
      <c r="LPA52" s="73"/>
      <c r="LPD52" s="73"/>
      <c r="LPG52" s="73"/>
      <c r="LPM52" s="73"/>
      <c r="LPV52" s="73"/>
      <c r="LPX52" s="73"/>
      <c r="LPY52" s="73"/>
      <c r="LQA52" s="73"/>
      <c r="LQD52" s="73"/>
      <c r="LQG52" s="73"/>
      <c r="LQJ52" s="73"/>
      <c r="LQR52" s="73"/>
      <c r="LQT52" s="73"/>
      <c r="LQW52" s="73"/>
      <c r="LQZ52" s="73"/>
      <c r="LRI52" s="73"/>
      <c r="LRL52" s="73"/>
      <c r="LRQ52" s="73"/>
      <c r="LSM52" s="73"/>
      <c r="LSN52" s="73"/>
      <c r="LSO52" s="73"/>
      <c r="LSP52" s="73"/>
      <c r="LSQ52" s="73"/>
      <c r="LSR52" s="73"/>
      <c r="LTJ52" s="73"/>
      <c r="LTK52" s="73"/>
      <c r="LTN52" s="73"/>
      <c r="LTQ52" s="73"/>
      <c r="LTS52" s="73"/>
      <c r="LTU52" s="73"/>
      <c r="LTX52" s="73"/>
      <c r="LUA52" s="73"/>
      <c r="LUD52" s="73"/>
      <c r="LUG52" s="73"/>
      <c r="LUJ52" s="73"/>
      <c r="LUM52" s="73"/>
      <c r="LUP52" s="73"/>
      <c r="LUS52" s="73"/>
      <c r="LUU52" s="73"/>
      <c r="LVH52" s="73"/>
      <c r="LVI52" s="73"/>
      <c r="LVJ52" s="73"/>
      <c r="LVK52" s="73"/>
      <c r="LVL52" s="73"/>
      <c r="LVM52" s="73"/>
      <c r="LVN52" s="73"/>
      <c r="LVO52" s="73"/>
      <c r="LVP52" s="73"/>
      <c r="LVQ52" s="73"/>
      <c r="LVR52" s="73"/>
      <c r="LVS52" s="73"/>
      <c r="LVT52" s="73"/>
      <c r="LVU52" s="73"/>
      <c r="LVV52" s="73"/>
      <c r="LVW52" s="73"/>
      <c r="LVX52" s="73"/>
      <c r="LVY52" s="73"/>
      <c r="LVZ52" s="73"/>
      <c r="LWA52" s="73"/>
      <c r="LWB52" s="73"/>
      <c r="LWC52" s="73"/>
      <c r="LWD52" s="73"/>
      <c r="LWE52" s="73"/>
      <c r="LWF52" s="73"/>
      <c r="LWG52" s="73"/>
      <c r="LWI52" s="73"/>
      <c r="LWJ52" s="73"/>
      <c r="LWK52" s="73"/>
      <c r="LWL52" s="73"/>
      <c r="LWM52" s="73"/>
      <c r="LWN52" s="73"/>
      <c r="LWO52" s="73"/>
      <c r="LWP52" s="73"/>
      <c r="LWQ52" s="73"/>
      <c r="LWR52" s="73"/>
      <c r="LWS52" s="73"/>
      <c r="LWT52" s="73"/>
      <c r="LWU52" s="73"/>
      <c r="LWX52" s="73"/>
      <c r="LXA52" s="73"/>
      <c r="LXD52" s="73"/>
      <c r="LXG52" s="73"/>
      <c r="LXJ52" s="73"/>
      <c r="LXV52" s="73"/>
      <c r="LXY52" s="73"/>
      <c r="LYB52" s="73"/>
      <c r="LYE52" s="73"/>
      <c r="LYN52" s="73"/>
      <c r="LYT52" s="73"/>
      <c r="LYW52" s="73"/>
      <c r="LYZ52" s="73"/>
      <c r="LZC52" s="73"/>
      <c r="LZI52" s="73"/>
      <c r="LZR52" s="73"/>
      <c r="LZT52" s="73"/>
      <c r="LZU52" s="73"/>
      <c r="LZW52" s="73"/>
      <c r="LZZ52" s="73"/>
      <c r="MAC52" s="73"/>
      <c r="MAF52" s="73"/>
      <c r="MAN52" s="73"/>
      <c r="MAP52" s="73"/>
      <c r="MAS52" s="73"/>
      <c r="MAV52" s="73"/>
      <c r="MBE52" s="73"/>
      <c r="MBH52" s="73"/>
      <c r="MBM52" s="73"/>
      <c r="MCI52" s="73"/>
      <c r="MCJ52" s="73"/>
      <c r="MCK52" s="73"/>
      <c r="MCL52" s="73"/>
      <c r="MCM52" s="73"/>
      <c r="MCN52" s="73"/>
      <c r="MDF52" s="73"/>
      <c r="MDG52" s="73"/>
      <c r="MDJ52" s="73"/>
      <c r="MDM52" s="73"/>
      <c r="MDO52" s="73"/>
      <c r="MDQ52" s="73"/>
      <c r="MDT52" s="73"/>
      <c r="MDW52" s="73"/>
      <c r="MDZ52" s="73"/>
      <c r="MEC52" s="73"/>
      <c r="MEF52" s="73"/>
      <c r="MEI52" s="73"/>
      <c r="MEL52" s="73"/>
      <c r="MEO52" s="73"/>
      <c r="MEQ52" s="73"/>
      <c r="MFD52" s="73"/>
      <c r="MFE52" s="73"/>
      <c r="MFF52" s="73"/>
      <c r="MFG52" s="73"/>
      <c r="MFH52" s="73"/>
      <c r="MFI52" s="73"/>
      <c r="MFJ52" s="73"/>
      <c r="MFK52" s="73"/>
      <c r="MFL52" s="73"/>
      <c r="MFM52" s="73"/>
      <c r="MFN52" s="73"/>
      <c r="MFO52" s="73"/>
      <c r="MFP52" s="73"/>
      <c r="MFQ52" s="73"/>
      <c r="MFR52" s="73"/>
      <c r="MFS52" s="73"/>
      <c r="MFT52" s="73"/>
      <c r="MFU52" s="73"/>
      <c r="MFV52" s="73"/>
      <c r="MFW52" s="73"/>
      <c r="MFX52" s="73"/>
      <c r="MFY52" s="73"/>
      <c r="MFZ52" s="73"/>
      <c r="MGA52" s="73"/>
      <c r="MGB52" s="73"/>
      <c r="MGC52" s="73"/>
      <c r="MGE52" s="73"/>
      <c r="MGF52" s="73"/>
      <c r="MGG52" s="73"/>
      <c r="MGH52" s="73"/>
      <c r="MGI52" s="73"/>
      <c r="MGJ52" s="73"/>
      <c r="MGK52" s="73"/>
      <c r="MGL52" s="73"/>
      <c r="MGM52" s="73"/>
      <c r="MGN52" s="73"/>
      <c r="MGO52" s="73"/>
      <c r="MGP52" s="73"/>
      <c r="MGQ52" s="73"/>
      <c r="MGT52" s="73"/>
      <c r="MGW52" s="73"/>
      <c r="MGZ52" s="73"/>
      <c r="MHC52" s="73"/>
      <c r="MHF52" s="73"/>
      <c r="MHR52" s="73"/>
      <c r="MHU52" s="73"/>
      <c r="MHX52" s="73"/>
      <c r="MIA52" s="73"/>
      <c r="MIJ52" s="73"/>
      <c r="MIP52" s="73"/>
      <c r="MIS52" s="73"/>
      <c r="MIV52" s="73"/>
      <c r="MIY52" s="73"/>
      <c r="MJE52" s="73"/>
      <c r="MJN52" s="73"/>
      <c r="MJP52" s="73"/>
      <c r="MJQ52" s="73"/>
      <c r="MJS52" s="73"/>
      <c r="MJV52" s="73"/>
      <c r="MJY52" s="73"/>
      <c r="MKB52" s="73"/>
      <c r="MKJ52" s="73"/>
      <c r="MKL52" s="73"/>
      <c r="MKO52" s="73"/>
      <c r="MKR52" s="73"/>
      <c r="MLA52" s="73"/>
      <c r="MLD52" s="73"/>
      <c r="MLI52" s="73"/>
      <c r="MME52" s="73"/>
      <c r="MMF52" s="73"/>
      <c r="MMG52" s="73"/>
      <c r="MMH52" s="73"/>
      <c r="MMI52" s="73"/>
      <c r="MMJ52" s="73"/>
      <c r="MNB52" s="73"/>
      <c r="MNC52" s="73"/>
      <c r="MNF52" s="73"/>
      <c r="MNI52" s="73"/>
      <c r="MNK52" s="73"/>
      <c r="MNM52" s="73"/>
      <c r="MNP52" s="73"/>
      <c r="MNS52" s="73"/>
      <c r="MNV52" s="73"/>
      <c r="MNY52" s="73"/>
      <c r="MOB52" s="73"/>
      <c r="MOE52" s="73"/>
      <c r="MOH52" s="73"/>
      <c r="MOK52" s="73"/>
      <c r="MOM52" s="73"/>
      <c r="MOZ52" s="73"/>
      <c r="MPA52" s="73"/>
      <c r="MPB52" s="73"/>
      <c r="MPC52" s="73"/>
      <c r="MPD52" s="73"/>
      <c r="MPE52" s="73"/>
      <c r="MPF52" s="73"/>
      <c r="MPG52" s="73"/>
      <c r="MPH52" s="73"/>
      <c r="MPI52" s="73"/>
      <c r="MPJ52" s="73"/>
      <c r="MPK52" s="73"/>
      <c r="MPL52" s="73"/>
      <c r="MPM52" s="73"/>
      <c r="MPN52" s="73"/>
      <c r="MPO52" s="73"/>
      <c r="MPP52" s="73"/>
      <c r="MPQ52" s="73"/>
      <c r="MPR52" s="73"/>
      <c r="MPS52" s="73"/>
      <c r="MPT52" s="73"/>
      <c r="MPU52" s="73"/>
      <c r="MPV52" s="73"/>
      <c r="MPW52" s="73"/>
      <c r="MPX52" s="73"/>
      <c r="MPY52" s="73"/>
      <c r="MQA52" s="73"/>
      <c r="MQB52" s="73"/>
      <c r="MQC52" s="73"/>
      <c r="MQD52" s="73"/>
      <c r="MQE52" s="73"/>
      <c r="MQF52" s="73"/>
      <c r="MQG52" s="73"/>
      <c r="MQH52" s="73"/>
      <c r="MQI52" s="73"/>
      <c r="MQJ52" s="73"/>
      <c r="MQK52" s="73"/>
      <c r="MQL52" s="73"/>
      <c r="MQM52" s="73"/>
      <c r="MQP52" s="73"/>
      <c r="MQS52" s="73"/>
      <c r="MQV52" s="73"/>
      <c r="MQY52" s="73"/>
      <c r="MRB52" s="73"/>
      <c r="MRN52" s="73"/>
      <c r="MRQ52" s="73"/>
      <c r="MRT52" s="73"/>
      <c r="MRW52" s="73"/>
      <c r="MSF52" s="73"/>
      <c r="MSL52" s="73"/>
      <c r="MSO52" s="73"/>
      <c r="MSR52" s="73"/>
      <c r="MSU52" s="73"/>
      <c r="MTA52" s="73"/>
      <c r="MTJ52" s="73"/>
      <c r="MTL52" s="73"/>
      <c r="MTM52" s="73"/>
      <c r="MTO52" s="73"/>
      <c r="MTR52" s="73"/>
      <c r="MTU52" s="73"/>
      <c r="MTX52" s="73"/>
      <c r="MUF52" s="73"/>
      <c r="MUH52" s="73"/>
      <c r="MUK52" s="73"/>
      <c r="MUN52" s="73"/>
      <c r="MUW52" s="73"/>
      <c r="MUZ52" s="73"/>
      <c r="MVE52" s="73"/>
      <c r="MWA52" s="73"/>
      <c r="MWB52" s="73"/>
      <c r="MWC52" s="73"/>
      <c r="MWD52" s="73"/>
      <c r="MWE52" s="73"/>
      <c r="MWF52" s="73"/>
      <c r="MWX52" s="73"/>
      <c r="MWY52" s="73"/>
      <c r="MXB52" s="73"/>
      <c r="MXE52" s="73"/>
      <c r="MXG52" s="73"/>
      <c r="MXI52" s="73"/>
      <c r="MXL52" s="73"/>
      <c r="MXO52" s="73"/>
      <c r="MXR52" s="73"/>
      <c r="MXU52" s="73"/>
      <c r="MXX52" s="73"/>
      <c r="MYA52" s="73"/>
      <c r="MYD52" s="73"/>
      <c r="MYG52" s="73"/>
      <c r="MYI52" s="73"/>
      <c r="MYV52" s="73"/>
      <c r="MYW52" s="73"/>
      <c r="MYX52" s="73"/>
      <c r="MYY52" s="73"/>
      <c r="MYZ52" s="73"/>
      <c r="MZA52" s="73"/>
      <c r="MZB52" s="73"/>
      <c r="MZC52" s="73"/>
      <c r="MZD52" s="73"/>
      <c r="MZE52" s="73"/>
      <c r="MZF52" s="73"/>
      <c r="MZG52" s="73"/>
      <c r="MZH52" s="73"/>
      <c r="MZI52" s="73"/>
      <c r="MZJ52" s="73"/>
      <c r="MZK52" s="73"/>
      <c r="MZL52" s="73"/>
      <c r="MZM52" s="73"/>
      <c r="MZN52" s="73"/>
      <c r="MZO52" s="73"/>
      <c r="MZP52" s="73"/>
      <c r="MZQ52" s="73"/>
      <c r="MZR52" s="73"/>
      <c r="MZS52" s="73"/>
      <c r="MZT52" s="73"/>
      <c r="MZU52" s="73"/>
      <c r="MZW52" s="73"/>
      <c r="MZX52" s="73"/>
      <c r="MZY52" s="73"/>
      <c r="MZZ52" s="73"/>
      <c r="NAA52" s="73"/>
      <c r="NAB52" s="73"/>
      <c r="NAC52" s="73"/>
      <c r="NAD52" s="73"/>
      <c r="NAE52" s="73"/>
      <c r="NAF52" s="73"/>
      <c r="NAG52" s="73"/>
      <c r="NAH52" s="73"/>
      <c r="NAI52" s="73"/>
      <c r="NAL52" s="73"/>
      <c r="NAO52" s="73"/>
      <c r="NAR52" s="73"/>
      <c r="NAU52" s="73"/>
      <c r="NAX52" s="73"/>
      <c r="NBJ52" s="73"/>
      <c r="NBM52" s="73"/>
      <c r="NBP52" s="73"/>
      <c r="NBS52" s="73"/>
      <c r="NCB52" s="73"/>
      <c r="NCH52" s="73"/>
      <c r="NCK52" s="73"/>
      <c r="NCN52" s="73"/>
      <c r="NCQ52" s="73"/>
      <c r="NCW52" s="73"/>
      <c r="NDF52" s="73"/>
      <c r="NDH52" s="73"/>
      <c r="NDI52" s="73"/>
      <c r="NDK52" s="73"/>
      <c r="NDN52" s="73"/>
      <c r="NDQ52" s="73"/>
      <c r="NDT52" s="73"/>
      <c r="NEB52" s="73"/>
      <c r="NED52" s="73"/>
      <c r="NEG52" s="73"/>
      <c r="NEJ52" s="73"/>
      <c r="NES52" s="73"/>
      <c r="NEV52" s="73"/>
      <c r="NFA52" s="73"/>
      <c r="NFW52" s="73"/>
      <c r="NFX52" s="73"/>
      <c r="NFY52" s="73"/>
      <c r="NFZ52" s="73"/>
      <c r="NGA52" s="73"/>
      <c r="NGB52" s="73"/>
      <c r="NGT52" s="73"/>
      <c r="NGU52" s="73"/>
      <c r="NGX52" s="73"/>
      <c r="NHA52" s="73"/>
      <c r="NHC52" s="73"/>
      <c r="NHE52" s="73"/>
      <c r="NHH52" s="73"/>
      <c r="NHK52" s="73"/>
      <c r="NHN52" s="73"/>
      <c r="NHQ52" s="73"/>
      <c r="NHT52" s="73"/>
      <c r="NHW52" s="73"/>
      <c r="NHZ52" s="73"/>
      <c r="NIC52" s="73"/>
      <c r="NIE52" s="73"/>
      <c r="NIR52" s="73"/>
      <c r="NIS52" s="73"/>
      <c r="NIT52" s="73"/>
      <c r="NIU52" s="73"/>
      <c r="NIV52" s="73"/>
      <c r="NIW52" s="73"/>
      <c r="NIX52" s="73"/>
      <c r="NIY52" s="73"/>
      <c r="NIZ52" s="73"/>
      <c r="NJA52" s="73"/>
      <c r="NJB52" s="73"/>
      <c r="NJC52" s="73"/>
      <c r="NJD52" s="73"/>
      <c r="NJE52" s="73"/>
      <c r="NJF52" s="73"/>
      <c r="NJG52" s="73"/>
      <c r="NJH52" s="73"/>
      <c r="NJI52" s="73"/>
      <c r="NJJ52" s="73"/>
      <c r="NJK52" s="73"/>
      <c r="NJL52" s="73"/>
      <c r="NJM52" s="73"/>
      <c r="NJN52" s="73"/>
      <c r="NJO52" s="73"/>
      <c r="NJP52" s="73"/>
      <c r="NJQ52" s="73"/>
      <c r="NJS52" s="73"/>
      <c r="NJT52" s="73"/>
      <c r="NJU52" s="73"/>
      <c r="NJV52" s="73"/>
      <c r="NJW52" s="73"/>
      <c r="NJX52" s="73"/>
      <c r="NJY52" s="73"/>
      <c r="NJZ52" s="73"/>
      <c r="NKA52" s="73"/>
      <c r="NKB52" s="73"/>
      <c r="NKC52" s="73"/>
      <c r="NKD52" s="73"/>
      <c r="NKE52" s="73"/>
      <c r="NKH52" s="73"/>
      <c r="NKK52" s="73"/>
      <c r="NKN52" s="73"/>
      <c r="NKQ52" s="73"/>
      <c r="NKT52" s="73"/>
      <c r="NLF52" s="73"/>
      <c r="NLI52" s="73"/>
      <c r="NLL52" s="73"/>
      <c r="NLO52" s="73"/>
      <c r="NLX52" s="73"/>
      <c r="NMD52" s="73"/>
      <c r="NMG52" s="73"/>
      <c r="NMJ52" s="73"/>
      <c r="NMM52" s="73"/>
      <c r="NMS52" s="73"/>
      <c r="NNB52" s="73"/>
      <c r="NND52" s="73"/>
      <c r="NNE52" s="73"/>
      <c r="NNG52" s="73"/>
      <c r="NNJ52" s="73"/>
      <c r="NNM52" s="73"/>
      <c r="NNP52" s="73"/>
      <c r="NNX52" s="73"/>
      <c r="NNZ52" s="73"/>
      <c r="NOC52" s="73"/>
      <c r="NOF52" s="73"/>
      <c r="NOO52" s="73"/>
      <c r="NOR52" s="73"/>
      <c r="NOW52" s="73"/>
      <c r="NPS52" s="73"/>
      <c r="NPT52" s="73"/>
      <c r="NPU52" s="73"/>
      <c r="NPV52" s="73"/>
      <c r="NPW52" s="73"/>
      <c r="NPX52" s="73"/>
      <c r="NQP52" s="73"/>
      <c r="NQQ52" s="73"/>
      <c r="NQT52" s="73"/>
      <c r="NQW52" s="73"/>
      <c r="NQY52" s="73"/>
      <c r="NRA52" s="73"/>
      <c r="NRD52" s="73"/>
      <c r="NRG52" s="73"/>
      <c r="NRJ52" s="73"/>
      <c r="NRM52" s="73"/>
      <c r="NRP52" s="73"/>
      <c r="NRS52" s="73"/>
      <c r="NRV52" s="73"/>
      <c r="NRY52" s="73"/>
      <c r="NSA52" s="73"/>
      <c r="NSN52" s="73"/>
      <c r="NSO52" s="73"/>
      <c r="NSP52" s="73"/>
      <c r="NSQ52" s="73"/>
      <c r="NSR52" s="73"/>
      <c r="NSS52" s="73"/>
      <c r="NST52" s="73"/>
      <c r="NSU52" s="73"/>
      <c r="NSV52" s="73"/>
      <c r="NSW52" s="73"/>
      <c r="NSX52" s="73"/>
      <c r="NSY52" s="73"/>
      <c r="NSZ52" s="73"/>
      <c r="NTA52" s="73"/>
      <c r="NTB52" s="73"/>
      <c r="NTC52" s="73"/>
      <c r="NTD52" s="73"/>
      <c r="NTE52" s="73"/>
      <c r="NTF52" s="73"/>
      <c r="NTG52" s="73"/>
      <c r="NTH52" s="73"/>
      <c r="NTI52" s="73"/>
      <c r="NTJ52" s="73"/>
      <c r="NTK52" s="73"/>
      <c r="NTL52" s="73"/>
      <c r="NTM52" s="73"/>
      <c r="NTO52" s="73"/>
      <c r="NTP52" s="73"/>
      <c r="NTQ52" s="73"/>
      <c r="NTR52" s="73"/>
      <c r="NTS52" s="73"/>
      <c r="NTT52" s="73"/>
      <c r="NTU52" s="73"/>
      <c r="NTV52" s="73"/>
      <c r="NTW52" s="73"/>
      <c r="NTX52" s="73"/>
      <c r="NTY52" s="73"/>
      <c r="NTZ52" s="73"/>
      <c r="NUA52" s="73"/>
      <c r="NUD52" s="73"/>
      <c r="NUG52" s="73"/>
      <c r="NUJ52" s="73"/>
      <c r="NUM52" s="73"/>
      <c r="NUP52" s="73"/>
      <c r="NVB52" s="73"/>
      <c r="NVE52" s="73"/>
      <c r="NVH52" s="73"/>
      <c r="NVK52" s="73"/>
      <c r="NVT52" s="73"/>
      <c r="NVZ52" s="73"/>
      <c r="NWC52" s="73"/>
      <c r="NWF52" s="73"/>
      <c r="NWI52" s="73"/>
      <c r="NWO52" s="73"/>
      <c r="NWX52" s="73"/>
      <c r="NWZ52" s="73"/>
      <c r="NXA52" s="73"/>
      <c r="NXC52" s="73"/>
      <c r="NXF52" s="73"/>
      <c r="NXI52" s="73"/>
      <c r="NXL52" s="73"/>
      <c r="NXT52" s="73"/>
      <c r="NXV52" s="73"/>
      <c r="NXY52" s="73"/>
      <c r="NYB52" s="73"/>
      <c r="NYK52" s="73"/>
      <c r="NYN52" s="73"/>
      <c r="NYS52" s="73"/>
      <c r="NZO52" s="73"/>
      <c r="NZP52" s="73"/>
      <c r="NZQ52" s="73"/>
      <c r="NZR52" s="73"/>
      <c r="NZS52" s="73"/>
      <c r="NZT52" s="73"/>
      <c r="OAL52" s="73"/>
      <c r="OAM52" s="73"/>
      <c r="OAP52" s="73"/>
      <c r="OAS52" s="73"/>
      <c r="OAU52" s="73"/>
      <c r="OAW52" s="73"/>
      <c r="OAZ52" s="73"/>
      <c r="OBC52" s="73"/>
      <c r="OBF52" s="73"/>
      <c r="OBI52" s="73"/>
      <c r="OBL52" s="73"/>
      <c r="OBO52" s="73"/>
      <c r="OBR52" s="73"/>
      <c r="OBU52" s="73"/>
      <c r="OBW52" s="73"/>
      <c r="OCJ52" s="73"/>
      <c r="OCK52" s="73"/>
      <c r="OCL52" s="73"/>
      <c r="OCM52" s="73"/>
      <c r="OCN52" s="73"/>
      <c r="OCO52" s="73"/>
      <c r="OCP52" s="73"/>
      <c r="OCQ52" s="73"/>
      <c r="OCR52" s="73"/>
      <c r="OCS52" s="73"/>
      <c r="OCT52" s="73"/>
      <c r="OCU52" s="73"/>
      <c r="OCV52" s="73"/>
      <c r="OCW52" s="73"/>
      <c r="OCX52" s="73"/>
      <c r="OCY52" s="73"/>
      <c r="OCZ52" s="73"/>
      <c r="ODA52" s="73"/>
      <c r="ODB52" s="73"/>
      <c r="ODC52" s="73"/>
      <c r="ODD52" s="73"/>
      <c r="ODE52" s="73"/>
      <c r="ODF52" s="73"/>
      <c r="ODG52" s="73"/>
      <c r="ODH52" s="73"/>
      <c r="ODI52" s="73"/>
      <c r="ODK52" s="73"/>
      <c r="ODL52" s="73"/>
      <c r="ODM52" s="73"/>
      <c r="ODN52" s="73"/>
      <c r="ODO52" s="73"/>
      <c r="ODP52" s="73"/>
      <c r="ODQ52" s="73"/>
      <c r="ODR52" s="73"/>
      <c r="ODS52" s="73"/>
      <c r="ODT52" s="73"/>
      <c r="ODU52" s="73"/>
      <c r="ODV52" s="73"/>
      <c r="ODW52" s="73"/>
      <c r="ODZ52" s="73"/>
      <c r="OEC52" s="73"/>
      <c r="OEF52" s="73"/>
      <c r="OEI52" s="73"/>
      <c r="OEL52" s="73"/>
      <c r="OEX52" s="73"/>
      <c r="OFA52" s="73"/>
      <c r="OFD52" s="73"/>
      <c r="OFG52" s="73"/>
      <c r="OFP52" s="73"/>
      <c r="OFV52" s="73"/>
      <c r="OFY52" s="73"/>
      <c r="OGB52" s="73"/>
      <c r="OGE52" s="73"/>
      <c r="OGK52" s="73"/>
      <c r="OGT52" s="73"/>
      <c r="OGV52" s="73"/>
      <c r="OGW52" s="73"/>
      <c r="OGY52" s="73"/>
      <c r="OHB52" s="73"/>
      <c r="OHE52" s="73"/>
      <c r="OHH52" s="73"/>
      <c r="OHP52" s="73"/>
      <c r="OHR52" s="73"/>
      <c r="OHU52" s="73"/>
      <c r="OHX52" s="73"/>
      <c r="OIG52" s="73"/>
      <c r="OIJ52" s="73"/>
      <c r="OIO52" s="73"/>
      <c r="OJK52" s="73"/>
      <c r="OJL52" s="73"/>
      <c r="OJM52" s="73"/>
      <c r="OJN52" s="73"/>
      <c r="OJO52" s="73"/>
      <c r="OJP52" s="73"/>
      <c r="OKH52" s="73"/>
      <c r="OKI52" s="73"/>
      <c r="OKL52" s="73"/>
      <c r="OKO52" s="73"/>
      <c r="OKQ52" s="73"/>
      <c r="OKS52" s="73"/>
      <c r="OKV52" s="73"/>
      <c r="OKY52" s="73"/>
      <c r="OLB52" s="73"/>
      <c r="OLE52" s="73"/>
      <c r="OLH52" s="73"/>
      <c r="OLK52" s="73"/>
      <c r="OLN52" s="73"/>
      <c r="OLQ52" s="73"/>
      <c r="OLS52" s="73"/>
      <c r="OMF52" s="73"/>
      <c r="OMG52" s="73"/>
      <c r="OMH52" s="73"/>
      <c r="OMI52" s="73"/>
      <c r="OMJ52" s="73"/>
      <c r="OMK52" s="73"/>
      <c r="OML52" s="73"/>
      <c r="OMM52" s="73"/>
      <c r="OMN52" s="73"/>
      <c r="OMO52" s="73"/>
      <c r="OMP52" s="73"/>
      <c r="OMQ52" s="73"/>
      <c r="OMR52" s="73"/>
      <c r="OMS52" s="73"/>
      <c r="OMT52" s="73"/>
      <c r="OMU52" s="73"/>
      <c r="OMV52" s="73"/>
      <c r="OMW52" s="73"/>
      <c r="OMX52" s="73"/>
      <c r="OMY52" s="73"/>
      <c r="OMZ52" s="73"/>
      <c r="ONA52" s="73"/>
      <c r="ONB52" s="73"/>
      <c r="ONC52" s="73"/>
      <c r="OND52" s="73"/>
      <c r="ONE52" s="73"/>
      <c r="ONG52" s="73"/>
      <c r="ONH52" s="73"/>
      <c r="ONI52" s="73"/>
      <c r="ONJ52" s="73"/>
      <c r="ONK52" s="73"/>
      <c r="ONL52" s="73"/>
      <c r="ONM52" s="73"/>
      <c r="ONN52" s="73"/>
      <c r="ONO52" s="73"/>
      <c r="ONP52" s="73"/>
      <c r="ONQ52" s="73"/>
      <c r="ONR52" s="73"/>
      <c r="ONS52" s="73"/>
      <c r="ONV52" s="73"/>
      <c r="ONY52" s="73"/>
      <c r="OOB52" s="73"/>
      <c r="OOE52" s="73"/>
      <c r="OOH52" s="73"/>
      <c r="OOT52" s="73"/>
      <c r="OOW52" s="73"/>
      <c r="OOZ52" s="73"/>
      <c r="OPC52" s="73"/>
      <c r="OPL52" s="73"/>
      <c r="OPR52" s="73"/>
      <c r="OPU52" s="73"/>
      <c r="OPX52" s="73"/>
      <c r="OQA52" s="73"/>
      <c r="OQG52" s="73"/>
      <c r="OQP52" s="73"/>
      <c r="OQR52" s="73"/>
      <c r="OQS52" s="73"/>
      <c r="OQU52" s="73"/>
      <c r="OQX52" s="73"/>
      <c r="ORA52" s="73"/>
      <c r="ORD52" s="73"/>
      <c r="ORL52" s="73"/>
      <c r="ORN52" s="73"/>
      <c r="ORQ52" s="73"/>
      <c r="ORT52" s="73"/>
      <c r="OSC52" s="73"/>
      <c r="OSF52" s="73"/>
      <c r="OSK52" s="73"/>
      <c r="OTG52" s="73"/>
      <c r="OTH52" s="73"/>
      <c r="OTI52" s="73"/>
      <c r="OTJ52" s="73"/>
      <c r="OTK52" s="73"/>
      <c r="OTL52" s="73"/>
      <c r="OUD52" s="73"/>
      <c r="OUE52" s="73"/>
      <c r="OUH52" s="73"/>
      <c r="OUK52" s="73"/>
      <c r="OUM52" s="73"/>
      <c r="OUO52" s="73"/>
      <c r="OUR52" s="73"/>
      <c r="OUU52" s="73"/>
      <c r="OUX52" s="73"/>
      <c r="OVA52" s="73"/>
      <c r="OVD52" s="73"/>
      <c r="OVG52" s="73"/>
      <c r="OVJ52" s="73"/>
      <c r="OVM52" s="73"/>
      <c r="OVO52" s="73"/>
      <c r="OWB52" s="73"/>
      <c r="OWC52" s="73"/>
      <c r="OWD52" s="73"/>
      <c r="OWE52" s="73"/>
      <c r="OWF52" s="73"/>
      <c r="OWG52" s="73"/>
      <c r="OWH52" s="73"/>
      <c r="OWI52" s="73"/>
      <c r="OWJ52" s="73"/>
      <c r="OWK52" s="73"/>
      <c r="OWL52" s="73"/>
      <c r="OWM52" s="73"/>
      <c r="OWN52" s="73"/>
      <c r="OWO52" s="73"/>
      <c r="OWP52" s="73"/>
      <c r="OWQ52" s="73"/>
      <c r="OWR52" s="73"/>
      <c r="OWS52" s="73"/>
      <c r="OWT52" s="73"/>
      <c r="OWU52" s="73"/>
      <c r="OWV52" s="73"/>
      <c r="OWW52" s="73"/>
      <c r="OWX52" s="73"/>
      <c r="OWY52" s="73"/>
      <c r="OWZ52" s="73"/>
      <c r="OXA52" s="73"/>
      <c r="OXC52" s="73"/>
      <c r="OXD52" s="73"/>
      <c r="OXE52" s="73"/>
      <c r="OXF52" s="73"/>
      <c r="OXG52" s="73"/>
      <c r="OXH52" s="73"/>
      <c r="OXI52" s="73"/>
      <c r="OXJ52" s="73"/>
      <c r="OXK52" s="73"/>
      <c r="OXL52" s="73"/>
      <c r="OXM52" s="73"/>
      <c r="OXN52" s="73"/>
      <c r="OXO52" s="73"/>
      <c r="OXR52" s="73"/>
      <c r="OXU52" s="73"/>
      <c r="OXX52" s="73"/>
      <c r="OYA52" s="73"/>
      <c r="OYD52" s="73"/>
      <c r="OYP52" s="73"/>
      <c r="OYS52" s="73"/>
      <c r="OYV52" s="73"/>
      <c r="OYY52" s="73"/>
      <c r="OZH52" s="73"/>
      <c r="OZN52" s="73"/>
      <c r="OZQ52" s="73"/>
      <c r="OZT52" s="73"/>
      <c r="OZW52" s="73"/>
      <c r="PAC52" s="73"/>
      <c r="PAL52" s="73"/>
      <c r="PAN52" s="73"/>
      <c r="PAO52" s="73"/>
      <c r="PAQ52" s="73"/>
      <c r="PAT52" s="73"/>
      <c r="PAW52" s="73"/>
      <c r="PAZ52" s="73"/>
      <c r="PBH52" s="73"/>
      <c r="PBJ52" s="73"/>
      <c r="PBM52" s="73"/>
      <c r="PBP52" s="73"/>
      <c r="PBY52" s="73"/>
      <c r="PCB52" s="73"/>
      <c r="PCG52" s="73"/>
      <c r="PDC52" s="73"/>
      <c r="PDD52" s="73"/>
      <c r="PDE52" s="73"/>
      <c r="PDF52" s="73"/>
      <c r="PDG52" s="73"/>
      <c r="PDH52" s="73"/>
      <c r="PDZ52" s="73"/>
      <c r="PEA52" s="73"/>
      <c r="PED52" s="73"/>
      <c r="PEG52" s="73"/>
      <c r="PEI52" s="73"/>
      <c r="PEK52" s="73"/>
      <c r="PEN52" s="73"/>
      <c r="PEQ52" s="73"/>
      <c r="PET52" s="73"/>
      <c r="PEW52" s="73"/>
      <c r="PEZ52" s="73"/>
      <c r="PFC52" s="73"/>
      <c r="PFF52" s="73"/>
      <c r="PFI52" s="73"/>
      <c r="PFK52" s="73"/>
      <c r="PFX52" s="73"/>
      <c r="PFY52" s="73"/>
      <c r="PFZ52" s="73"/>
      <c r="PGA52" s="73"/>
      <c r="PGB52" s="73"/>
      <c r="PGC52" s="73"/>
      <c r="PGD52" s="73"/>
      <c r="PGE52" s="73"/>
      <c r="PGF52" s="73"/>
      <c r="PGG52" s="73"/>
      <c r="PGH52" s="73"/>
      <c r="PGI52" s="73"/>
      <c r="PGJ52" s="73"/>
      <c r="PGK52" s="73"/>
      <c r="PGL52" s="73"/>
      <c r="PGM52" s="73"/>
      <c r="PGN52" s="73"/>
      <c r="PGO52" s="73"/>
      <c r="PGP52" s="73"/>
      <c r="PGQ52" s="73"/>
      <c r="PGR52" s="73"/>
      <c r="PGS52" s="73"/>
      <c r="PGT52" s="73"/>
      <c r="PGU52" s="73"/>
      <c r="PGV52" s="73"/>
      <c r="PGW52" s="73"/>
      <c r="PGY52" s="73"/>
      <c r="PGZ52" s="73"/>
      <c r="PHA52" s="73"/>
      <c r="PHB52" s="73"/>
      <c r="PHC52" s="73"/>
      <c r="PHD52" s="73"/>
      <c r="PHE52" s="73"/>
      <c r="PHF52" s="73"/>
      <c r="PHG52" s="73"/>
      <c r="PHH52" s="73"/>
      <c r="PHI52" s="73"/>
      <c r="PHJ52" s="73"/>
      <c r="PHK52" s="73"/>
      <c r="PHN52" s="73"/>
      <c r="PHQ52" s="73"/>
      <c r="PHT52" s="73"/>
      <c r="PHW52" s="73"/>
      <c r="PHZ52" s="73"/>
      <c r="PIL52" s="73"/>
      <c r="PIO52" s="73"/>
      <c r="PIR52" s="73"/>
      <c r="PIU52" s="73"/>
      <c r="PJD52" s="73"/>
      <c r="PJJ52" s="73"/>
      <c r="PJM52" s="73"/>
      <c r="PJP52" s="73"/>
      <c r="PJS52" s="73"/>
      <c r="PJY52" s="73"/>
      <c r="PKH52" s="73"/>
      <c r="PKJ52" s="73"/>
      <c r="PKK52" s="73"/>
      <c r="PKM52" s="73"/>
      <c r="PKP52" s="73"/>
      <c r="PKS52" s="73"/>
      <c r="PKV52" s="73"/>
      <c r="PLD52" s="73"/>
      <c r="PLF52" s="73"/>
      <c r="PLI52" s="73"/>
      <c r="PLL52" s="73"/>
      <c r="PLU52" s="73"/>
      <c r="PLX52" s="73"/>
      <c r="PMC52" s="73"/>
      <c r="PMY52" s="73"/>
      <c r="PMZ52" s="73"/>
      <c r="PNA52" s="73"/>
      <c r="PNB52" s="73"/>
      <c r="PNC52" s="73"/>
      <c r="PND52" s="73"/>
      <c r="PNV52" s="73"/>
      <c r="PNW52" s="73"/>
      <c r="PNZ52" s="73"/>
      <c r="POC52" s="73"/>
      <c r="POE52" s="73"/>
      <c r="POG52" s="73"/>
      <c r="POJ52" s="73"/>
      <c r="POM52" s="73"/>
      <c r="POP52" s="73"/>
      <c r="POS52" s="73"/>
      <c r="POV52" s="73"/>
      <c r="POY52" s="73"/>
      <c r="PPB52" s="73"/>
      <c r="PPE52" s="73"/>
      <c r="PPG52" s="73"/>
      <c r="PPT52" s="73"/>
      <c r="PPU52" s="73"/>
      <c r="PPV52" s="73"/>
      <c r="PPW52" s="73"/>
      <c r="PPX52" s="73"/>
      <c r="PPY52" s="73"/>
      <c r="PPZ52" s="73"/>
      <c r="PQA52" s="73"/>
      <c r="PQB52" s="73"/>
      <c r="PQC52" s="73"/>
      <c r="PQD52" s="73"/>
      <c r="PQE52" s="73"/>
      <c r="PQF52" s="73"/>
      <c r="PQG52" s="73"/>
      <c r="PQH52" s="73"/>
      <c r="PQI52" s="73"/>
      <c r="PQJ52" s="73"/>
      <c r="PQK52" s="73"/>
      <c r="PQL52" s="73"/>
      <c r="PQM52" s="73"/>
      <c r="PQN52" s="73"/>
      <c r="PQO52" s="73"/>
      <c r="PQP52" s="73"/>
      <c r="PQQ52" s="73"/>
      <c r="PQR52" s="73"/>
      <c r="PQS52" s="73"/>
      <c r="PQU52" s="73"/>
      <c r="PQV52" s="73"/>
      <c r="PQW52" s="73"/>
      <c r="PQX52" s="73"/>
      <c r="PQY52" s="73"/>
      <c r="PQZ52" s="73"/>
      <c r="PRA52" s="73"/>
      <c r="PRB52" s="73"/>
      <c r="PRC52" s="73"/>
      <c r="PRD52" s="73"/>
      <c r="PRE52" s="73"/>
      <c r="PRF52" s="73"/>
      <c r="PRG52" s="73"/>
      <c r="PRJ52" s="73"/>
      <c r="PRM52" s="73"/>
      <c r="PRP52" s="73"/>
      <c r="PRS52" s="73"/>
      <c r="PRV52" s="73"/>
      <c r="PSH52" s="73"/>
      <c r="PSK52" s="73"/>
      <c r="PSN52" s="73"/>
      <c r="PSQ52" s="73"/>
      <c r="PSZ52" s="73"/>
      <c r="PTF52" s="73"/>
      <c r="PTI52" s="73"/>
      <c r="PTL52" s="73"/>
      <c r="PTO52" s="73"/>
      <c r="PTU52" s="73"/>
      <c r="PUD52" s="73"/>
      <c r="PUF52" s="73"/>
      <c r="PUG52" s="73"/>
      <c r="PUI52" s="73"/>
      <c r="PUL52" s="73"/>
      <c r="PUO52" s="73"/>
      <c r="PUR52" s="73"/>
      <c r="PUZ52" s="73"/>
      <c r="PVB52" s="73"/>
      <c r="PVE52" s="73"/>
      <c r="PVH52" s="73"/>
      <c r="PVQ52" s="73"/>
      <c r="PVT52" s="73"/>
      <c r="PVY52" s="73"/>
      <c r="PWU52" s="73"/>
      <c r="PWV52" s="73"/>
      <c r="PWW52" s="73"/>
      <c r="PWX52" s="73"/>
      <c r="PWY52" s="73"/>
      <c r="PWZ52" s="73"/>
      <c r="PXR52" s="73"/>
      <c r="PXS52" s="73"/>
      <c r="PXV52" s="73"/>
      <c r="PXY52" s="73"/>
      <c r="PYA52" s="73"/>
      <c r="PYC52" s="73"/>
      <c r="PYF52" s="73"/>
      <c r="PYI52" s="73"/>
      <c r="PYL52" s="73"/>
      <c r="PYO52" s="73"/>
      <c r="PYR52" s="73"/>
      <c r="PYU52" s="73"/>
      <c r="PYX52" s="73"/>
      <c r="PZA52" s="73"/>
      <c r="PZC52" s="73"/>
      <c r="PZP52" s="73"/>
      <c r="PZQ52" s="73"/>
      <c r="PZR52" s="73"/>
      <c r="PZS52" s="73"/>
      <c r="PZT52" s="73"/>
      <c r="PZU52" s="73"/>
      <c r="PZV52" s="73"/>
      <c r="PZW52" s="73"/>
      <c r="PZX52" s="73"/>
      <c r="PZY52" s="73"/>
      <c r="PZZ52" s="73"/>
      <c r="QAA52" s="73"/>
      <c r="QAB52" s="73"/>
      <c r="QAC52" s="73"/>
      <c r="QAD52" s="73"/>
      <c r="QAE52" s="73"/>
      <c r="QAF52" s="73"/>
      <c r="QAG52" s="73"/>
      <c r="QAH52" s="73"/>
      <c r="QAI52" s="73"/>
      <c r="QAJ52" s="73"/>
      <c r="QAK52" s="73"/>
      <c r="QAL52" s="73"/>
      <c r="QAM52" s="73"/>
      <c r="QAN52" s="73"/>
      <c r="QAO52" s="73"/>
      <c r="QAQ52" s="73"/>
      <c r="QAR52" s="73"/>
      <c r="QAS52" s="73"/>
      <c r="QAT52" s="73"/>
      <c r="QAU52" s="73"/>
      <c r="QAV52" s="73"/>
      <c r="QAW52" s="73"/>
      <c r="QAX52" s="73"/>
      <c r="QAY52" s="73"/>
      <c r="QAZ52" s="73"/>
      <c r="QBA52" s="73"/>
      <c r="QBB52" s="73"/>
      <c r="QBC52" s="73"/>
      <c r="QBF52" s="73"/>
      <c r="QBI52" s="73"/>
      <c r="QBL52" s="73"/>
      <c r="QBO52" s="73"/>
      <c r="QBR52" s="73"/>
      <c r="QCD52" s="73"/>
      <c r="QCG52" s="73"/>
      <c r="QCJ52" s="73"/>
      <c r="QCM52" s="73"/>
      <c r="QCV52" s="73"/>
      <c r="QDB52" s="73"/>
      <c r="QDE52" s="73"/>
      <c r="QDH52" s="73"/>
      <c r="QDK52" s="73"/>
      <c r="QDQ52" s="73"/>
      <c r="QDZ52" s="73"/>
      <c r="QEB52" s="73"/>
      <c r="QEC52" s="73"/>
      <c r="QEE52" s="73"/>
      <c r="QEH52" s="73"/>
      <c r="QEK52" s="73"/>
      <c r="QEN52" s="73"/>
      <c r="QEV52" s="73"/>
      <c r="QEX52" s="73"/>
      <c r="QFA52" s="73"/>
      <c r="QFD52" s="73"/>
      <c r="QFM52" s="73"/>
      <c r="QFP52" s="73"/>
      <c r="QFU52" s="73"/>
      <c r="QGQ52" s="73"/>
      <c r="QGR52" s="73"/>
      <c r="QGS52" s="73"/>
      <c r="QGT52" s="73"/>
      <c r="QGU52" s="73"/>
      <c r="QGV52" s="73"/>
      <c r="QHN52" s="73"/>
      <c r="QHO52" s="73"/>
      <c r="QHR52" s="73"/>
      <c r="QHU52" s="73"/>
      <c r="QHW52" s="73"/>
      <c r="QHY52" s="73"/>
      <c r="QIB52" s="73"/>
      <c r="QIE52" s="73"/>
      <c r="QIH52" s="73"/>
      <c r="QIK52" s="73"/>
      <c r="QIN52" s="73"/>
      <c r="QIQ52" s="73"/>
      <c r="QIT52" s="73"/>
      <c r="QIW52" s="73"/>
      <c r="QIY52" s="73"/>
      <c r="QJL52" s="73"/>
      <c r="QJM52" s="73"/>
      <c r="QJN52" s="73"/>
      <c r="QJO52" s="73"/>
      <c r="QJP52" s="73"/>
      <c r="QJQ52" s="73"/>
      <c r="QJR52" s="73"/>
      <c r="QJS52" s="73"/>
      <c r="QJT52" s="73"/>
      <c r="QJU52" s="73"/>
      <c r="QJV52" s="73"/>
      <c r="QJW52" s="73"/>
      <c r="QJX52" s="73"/>
      <c r="QJY52" s="73"/>
      <c r="QJZ52" s="73"/>
      <c r="QKA52" s="73"/>
      <c r="QKB52" s="73"/>
      <c r="QKC52" s="73"/>
      <c r="QKD52" s="73"/>
      <c r="QKE52" s="73"/>
      <c r="QKF52" s="73"/>
      <c r="QKG52" s="73"/>
      <c r="QKH52" s="73"/>
      <c r="QKI52" s="73"/>
      <c r="QKJ52" s="73"/>
      <c r="QKK52" s="73"/>
      <c r="QKM52" s="73"/>
      <c r="QKN52" s="73"/>
      <c r="QKO52" s="73"/>
      <c r="QKP52" s="73"/>
      <c r="QKQ52" s="73"/>
      <c r="QKR52" s="73"/>
      <c r="QKS52" s="73"/>
      <c r="QKT52" s="73"/>
      <c r="QKU52" s="73"/>
      <c r="QKV52" s="73"/>
      <c r="QKW52" s="73"/>
      <c r="QKX52" s="73"/>
      <c r="QKY52" s="73"/>
      <c r="QLB52" s="73"/>
      <c r="QLE52" s="73"/>
      <c r="QLH52" s="73"/>
      <c r="QLK52" s="73"/>
      <c r="QLN52" s="73"/>
      <c r="QLZ52" s="73"/>
      <c r="QMC52" s="73"/>
      <c r="QMF52" s="73"/>
      <c r="QMI52" s="73"/>
      <c r="QMR52" s="73"/>
      <c r="QMX52" s="73"/>
      <c r="QNA52" s="73"/>
      <c r="QND52" s="73"/>
      <c r="QNG52" s="73"/>
      <c r="QNM52" s="73"/>
      <c r="QNV52" s="73"/>
      <c r="QNX52" s="73"/>
      <c r="QNY52" s="73"/>
      <c r="QOA52" s="73"/>
      <c r="QOD52" s="73"/>
      <c r="QOG52" s="73"/>
      <c r="QOJ52" s="73"/>
      <c r="QOR52" s="73"/>
      <c r="QOT52" s="73"/>
      <c r="QOW52" s="73"/>
      <c r="QOZ52" s="73"/>
      <c r="QPI52" s="73"/>
      <c r="QPL52" s="73"/>
      <c r="QPQ52" s="73"/>
      <c r="QQM52" s="73"/>
      <c r="QQN52" s="73"/>
      <c r="QQO52" s="73"/>
      <c r="QQP52" s="73"/>
      <c r="QQQ52" s="73"/>
      <c r="QQR52" s="73"/>
      <c r="QRJ52" s="73"/>
      <c r="QRK52" s="73"/>
      <c r="QRN52" s="73"/>
      <c r="QRQ52" s="73"/>
      <c r="QRS52" s="73"/>
      <c r="QRU52" s="73"/>
      <c r="QRX52" s="73"/>
      <c r="QSA52" s="73"/>
      <c r="QSD52" s="73"/>
      <c r="QSG52" s="73"/>
      <c r="QSJ52" s="73"/>
      <c r="QSM52" s="73"/>
      <c r="QSP52" s="73"/>
      <c r="QSS52" s="73"/>
      <c r="QSU52" s="73"/>
      <c r="QTH52" s="73"/>
      <c r="QTI52" s="73"/>
      <c r="QTJ52" s="73"/>
      <c r="QTK52" s="73"/>
      <c r="QTL52" s="73"/>
      <c r="QTM52" s="73"/>
      <c r="QTN52" s="73"/>
      <c r="QTO52" s="73"/>
      <c r="QTP52" s="73"/>
      <c r="QTQ52" s="73"/>
      <c r="QTR52" s="73"/>
      <c r="QTS52" s="73"/>
      <c r="QTT52" s="73"/>
      <c r="QTU52" s="73"/>
      <c r="QTV52" s="73"/>
      <c r="QTW52" s="73"/>
      <c r="QTX52" s="73"/>
      <c r="QTY52" s="73"/>
      <c r="QTZ52" s="73"/>
      <c r="QUA52" s="73"/>
      <c r="QUB52" s="73"/>
      <c r="QUC52" s="73"/>
      <c r="QUD52" s="73"/>
      <c r="QUE52" s="73"/>
      <c r="QUF52" s="73"/>
      <c r="QUG52" s="73"/>
      <c r="QUI52" s="73"/>
      <c r="QUJ52" s="73"/>
      <c r="QUK52" s="73"/>
      <c r="QUL52" s="73"/>
      <c r="QUM52" s="73"/>
      <c r="QUN52" s="73"/>
      <c r="QUO52" s="73"/>
      <c r="QUP52" s="73"/>
      <c r="QUQ52" s="73"/>
      <c r="QUR52" s="73"/>
      <c r="QUS52" s="73"/>
      <c r="QUT52" s="73"/>
      <c r="QUU52" s="73"/>
      <c r="QUX52" s="73"/>
      <c r="QVA52" s="73"/>
      <c r="QVD52" s="73"/>
      <c r="QVG52" s="73"/>
      <c r="QVJ52" s="73"/>
      <c r="QVV52" s="73"/>
      <c r="QVY52" s="73"/>
      <c r="QWB52" s="73"/>
      <c r="QWE52" s="73"/>
      <c r="QWN52" s="73"/>
      <c r="QWT52" s="73"/>
      <c r="QWW52" s="73"/>
      <c r="QWZ52" s="73"/>
      <c r="QXC52" s="73"/>
      <c r="QXI52" s="73"/>
      <c r="QXR52" s="73"/>
      <c r="QXT52" s="73"/>
      <c r="QXU52" s="73"/>
      <c r="QXW52" s="73"/>
      <c r="QXZ52" s="73"/>
      <c r="QYC52" s="73"/>
      <c r="QYF52" s="73"/>
      <c r="QYN52" s="73"/>
      <c r="QYP52" s="73"/>
      <c r="QYS52" s="73"/>
      <c r="QYV52" s="73"/>
      <c r="QZE52" s="73"/>
      <c r="QZH52" s="73"/>
      <c r="QZM52" s="73"/>
      <c r="RAI52" s="73"/>
      <c r="RAJ52" s="73"/>
      <c r="RAK52" s="73"/>
      <c r="RAL52" s="73"/>
      <c r="RAM52" s="73"/>
      <c r="RAN52" s="73"/>
      <c r="RBF52" s="73"/>
      <c r="RBG52" s="73"/>
      <c r="RBJ52" s="73"/>
      <c r="RBM52" s="73"/>
      <c r="RBO52" s="73"/>
      <c r="RBQ52" s="73"/>
      <c r="RBT52" s="73"/>
      <c r="RBW52" s="73"/>
      <c r="RBZ52" s="73"/>
      <c r="RCC52" s="73"/>
      <c r="RCF52" s="73"/>
      <c r="RCI52" s="73"/>
      <c r="RCL52" s="73"/>
      <c r="RCO52" s="73"/>
      <c r="RCQ52" s="73"/>
      <c r="RDD52" s="73"/>
      <c r="RDE52" s="73"/>
      <c r="RDF52" s="73"/>
      <c r="RDG52" s="73"/>
      <c r="RDH52" s="73"/>
      <c r="RDI52" s="73"/>
      <c r="RDJ52" s="73"/>
      <c r="RDK52" s="73"/>
      <c r="RDL52" s="73"/>
      <c r="RDM52" s="73"/>
      <c r="RDN52" s="73"/>
      <c r="RDO52" s="73"/>
      <c r="RDP52" s="73"/>
      <c r="RDQ52" s="73"/>
      <c r="RDR52" s="73"/>
      <c r="RDS52" s="73"/>
      <c r="RDT52" s="73"/>
      <c r="RDU52" s="73"/>
      <c r="RDV52" s="73"/>
      <c r="RDW52" s="73"/>
      <c r="RDX52" s="73"/>
      <c r="RDY52" s="73"/>
      <c r="RDZ52" s="73"/>
      <c r="REA52" s="73"/>
      <c r="REB52" s="73"/>
      <c r="REC52" s="73"/>
      <c r="REE52" s="73"/>
      <c r="REF52" s="73"/>
      <c r="REG52" s="73"/>
      <c r="REH52" s="73"/>
      <c r="REI52" s="73"/>
      <c r="REJ52" s="73"/>
      <c r="REK52" s="73"/>
      <c r="REL52" s="73"/>
      <c r="REM52" s="73"/>
      <c r="REN52" s="73"/>
      <c r="REO52" s="73"/>
      <c r="REP52" s="73"/>
      <c r="REQ52" s="73"/>
      <c r="RET52" s="73"/>
      <c r="REW52" s="73"/>
      <c r="REZ52" s="73"/>
      <c r="RFC52" s="73"/>
      <c r="RFF52" s="73"/>
      <c r="RFR52" s="73"/>
      <c r="RFU52" s="73"/>
      <c r="RFX52" s="73"/>
      <c r="RGA52" s="73"/>
      <c r="RGJ52" s="73"/>
      <c r="RGP52" s="73"/>
      <c r="RGS52" s="73"/>
      <c r="RGV52" s="73"/>
      <c r="RGY52" s="73"/>
      <c r="RHE52" s="73"/>
      <c r="RHN52" s="73"/>
      <c r="RHP52" s="73"/>
      <c r="RHQ52" s="73"/>
      <c r="RHS52" s="73"/>
      <c r="RHV52" s="73"/>
      <c r="RHY52" s="73"/>
      <c r="RIB52" s="73"/>
      <c r="RIJ52" s="73"/>
      <c r="RIL52" s="73"/>
      <c r="RIO52" s="73"/>
      <c r="RIR52" s="73"/>
      <c r="RJA52" s="73"/>
      <c r="RJD52" s="73"/>
      <c r="RJI52" s="73"/>
      <c r="RKE52" s="73"/>
      <c r="RKF52" s="73"/>
      <c r="RKG52" s="73"/>
      <c r="RKH52" s="73"/>
      <c r="RKI52" s="73"/>
      <c r="RKJ52" s="73"/>
      <c r="RLB52" s="73"/>
      <c r="RLC52" s="73"/>
      <c r="RLF52" s="73"/>
      <c r="RLI52" s="73"/>
      <c r="RLK52" s="73"/>
      <c r="RLM52" s="73"/>
      <c r="RLP52" s="73"/>
      <c r="RLS52" s="73"/>
      <c r="RLV52" s="73"/>
      <c r="RLY52" s="73"/>
      <c r="RMB52" s="73"/>
      <c r="RME52" s="73"/>
      <c r="RMH52" s="73"/>
      <c r="RMK52" s="73"/>
      <c r="RMM52" s="73"/>
      <c r="RMZ52" s="73"/>
      <c r="RNA52" s="73"/>
      <c r="RNB52" s="73"/>
      <c r="RNC52" s="73"/>
      <c r="RND52" s="73"/>
      <c r="RNE52" s="73"/>
      <c r="RNF52" s="73"/>
      <c r="RNG52" s="73"/>
      <c r="RNH52" s="73"/>
      <c r="RNI52" s="73"/>
      <c r="RNJ52" s="73"/>
      <c r="RNK52" s="73"/>
      <c r="RNL52" s="73"/>
      <c r="RNM52" s="73"/>
      <c r="RNN52" s="73"/>
      <c r="RNO52" s="73"/>
      <c r="RNP52" s="73"/>
      <c r="RNQ52" s="73"/>
      <c r="RNR52" s="73"/>
      <c r="RNS52" s="73"/>
      <c r="RNT52" s="73"/>
      <c r="RNU52" s="73"/>
      <c r="RNV52" s="73"/>
      <c r="RNW52" s="73"/>
      <c r="RNX52" s="73"/>
      <c r="RNY52" s="73"/>
      <c r="ROA52" s="73"/>
      <c r="ROB52" s="73"/>
      <c r="ROC52" s="73"/>
      <c r="ROD52" s="73"/>
      <c r="ROE52" s="73"/>
      <c r="ROF52" s="73"/>
      <c r="ROG52" s="73"/>
      <c r="ROH52" s="73"/>
      <c r="ROI52" s="73"/>
      <c r="ROJ52" s="73"/>
      <c r="ROK52" s="73"/>
      <c r="ROL52" s="73"/>
      <c r="ROM52" s="73"/>
      <c r="ROP52" s="73"/>
      <c r="ROS52" s="73"/>
      <c r="ROV52" s="73"/>
      <c r="ROY52" s="73"/>
      <c r="RPB52" s="73"/>
      <c r="RPN52" s="73"/>
      <c r="RPQ52" s="73"/>
      <c r="RPT52" s="73"/>
      <c r="RPW52" s="73"/>
      <c r="RQF52" s="73"/>
      <c r="RQL52" s="73"/>
      <c r="RQO52" s="73"/>
      <c r="RQR52" s="73"/>
      <c r="RQU52" s="73"/>
      <c r="RRA52" s="73"/>
      <c r="RRJ52" s="73"/>
      <c r="RRL52" s="73"/>
      <c r="RRM52" s="73"/>
      <c r="RRO52" s="73"/>
      <c r="RRR52" s="73"/>
      <c r="RRU52" s="73"/>
      <c r="RRX52" s="73"/>
      <c r="RSF52" s="73"/>
      <c r="RSH52" s="73"/>
      <c r="RSK52" s="73"/>
      <c r="RSN52" s="73"/>
      <c r="RSW52" s="73"/>
      <c r="RSZ52" s="73"/>
      <c r="RTE52" s="73"/>
      <c r="RUA52" s="73"/>
      <c r="RUB52" s="73"/>
      <c r="RUC52" s="73"/>
      <c r="RUD52" s="73"/>
      <c r="RUE52" s="73"/>
      <c r="RUF52" s="73"/>
      <c r="RUX52" s="73"/>
      <c r="RUY52" s="73"/>
      <c r="RVB52" s="73"/>
      <c r="RVE52" s="73"/>
      <c r="RVG52" s="73"/>
      <c r="RVI52" s="73"/>
      <c r="RVL52" s="73"/>
      <c r="RVO52" s="73"/>
      <c r="RVR52" s="73"/>
      <c r="RVU52" s="73"/>
      <c r="RVX52" s="73"/>
      <c r="RWA52" s="73"/>
      <c r="RWD52" s="73"/>
      <c r="RWG52" s="73"/>
      <c r="RWI52" s="73"/>
      <c r="RWV52" s="73"/>
      <c r="RWW52" s="73"/>
      <c r="RWX52" s="73"/>
      <c r="RWY52" s="73"/>
      <c r="RWZ52" s="73"/>
      <c r="RXA52" s="73"/>
      <c r="RXB52" s="73"/>
      <c r="RXC52" s="73"/>
      <c r="RXD52" s="73"/>
      <c r="RXE52" s="73"/>
      <c r="RXF52" s="73"/>
      <c r="RXG52" s="73"/>
      <c r="RXH52" s="73"/>
      <c r="RXI52" s="73"/>
      <c r="RXJ52" s="73"/>
      <c r="RXK52" s="73"/>
      <c r="RXL52" s="73"/>
      <c r="RXM52" s="73"/>
      <c r="RXN52" s="73"/>
      <c r="RXO52" s="73"/>
      <c r="RXP52" s="73"/>
      <c r="RXQ52" s="73"/>
      <c r="RXR52" s="73"/>
      <c r="RXS52" s="73"/>
      <c r="RXT52" s="73"/>
      <c r="RXU52" s="73"/>
      <c r="RXW52" s="73"/>
      <c r="RXX52" s="73"/>
      <c r="RXY52" s="73"/>
      <c r="RXZ52" s="73"/>
      <c r="RYA52" s="73"/>
      <c r="RYB52" s="73"/>
      <c r="RYC52" s="73"/>
      <c r="RYD52" s="73"/>
      <c r="RYE52" s="73"/>
      <c r="RYF52" s="73"/>
      <c r="RYG52" s="73"/>
      <c r="RYH52" s="73"/>
      <c r="RYI52" s="73"/>
      <c r="RYL52" s="73"/>
      <c r="RYO52" s="73"/>
      <c r="RYR52" s="73"/>
      <c r="RYU52" s="73"/>
      <c r="RYX52" s="73"/>
      <c r="RZJ52" s="73"/>
      <c r="RZM52" s="73"/>
      <c r="RZP52" s="73"/>
      <c r="RZS52" s="73"/>
      <c r="SAB52" s="73"/>
      <c r="SAH52" s="73"/>
      <c r="SAK52" s="73"/>
      <c r="SAN52" s="73"/>
      <c r="SAQ52" s="73"/>
      <c r="SAW52" s="73"/>
      <c r="SBF52" s="73"/>
      <c r="SBH52" s="73"/>
      <c r="SBI52" s="73"/>
      <c r="SBK52" s="73"/>
      <c r="SBN52" s="73"/>
      <c r="SBQ52" s="73"/>
      <c r="SBT52" s="73"/>
      <c r="SCB52" s="73"/>
      <c r="SCD52" s="73"/>
      <c r="SCG52" s="73"/>
      <c r="SCJ52" s="73"/>
      <c r="SCS52" s="73"/>
      <c r="SCV52" s="73"/>
      <c r="SDA52" s="73"/>
      <c r="SDW52" s="73"/>
      <c r="SDX52" s="73"/>
      <c r="SDY52" s="73"/>
      <c r="SDZ52" s="73"/>
      <c r="SEA52" s="73"/>
      <c r="SEB52" s="73"/>
      <c r="SET52" s="73"/>
      <c r="SEU52" s="73"/>
      <c r="SEX52" s="73"/>
      <c r="SFA52" s="73"/>
      <c r="SFC52" s="73"/>
      <c r="SFE52" s="73"/>
      <c r="SFH52" s="73"/>
      <c r="SFK52" s="73"/>
      <c r="SFN52" s="73"/>
      <c r="SFQ52" s="73"/>
      <c r="SFT52" s="73"/>
      <c r="SFW52" s="73"/>
      <c r="SFZ52" s="73"/>
      <c r="SGC52" s="73"/>
      <c r="SGE52" s="73"/>
      <c r="SGR52" s="73"/>
      <c r="SGS52" s="73"/>
      <c r="SGT52" s="73"/>
      <c r="SGU52" s="73"/>
      <c r="SGV52" s="73"/>
      <c r="SGW52" s="73"/>
      <c r="SGX52" s="73"/>
      <c r="SGY52" s="73"/>
      <c r="SGZ52" s="73"/>
      <c r="SHA52" s="73"/>
      <c r="SHB52" s="73"/>
      <c r="SHC52" s="73"/>
      <c r="SHD52" s="73"/>
      <c r="SHE52" s="73"/>
      <c r="SHF52" s="73"/>
      <c r="SHG52" s="73"/>
      <c r="SHH52" s="73"/>
      <c r="SHI52" s="73"/>
      <c r="SHJ52" s="73"/>
      <c r="SHK52" s="73"/>
      <c r="SHL52" s="73"/>
      <c r="SHM52" s="73"/>
      <c r="SHN52" s="73"/>
      <c r="SHO52" s="73"/>
      <c r="SHP52" s="73"/>
      <c r="SHQ52" s="73"/>
      <c r="SHS52" s="73"/>
      <c r="SHT52" s="73"/>
      <c r="SHU52" s="73"/>
      <c r="SHV52" s="73"/>
      <c r="SHW52" s="73"/>
      <c r="SHX52" s="73"/>
      <c r="SHY52" s="73"/>
      <c r="SHZ52" s="73"/>
      <c r="SIA52" s="73"/>
      <c r="SIB52" s="73"/>
      <c r="SIC52" s="73"/>
      <c r="SID52" s="73"/>
      <c r="SIE52" s="73"/>
      <c r="SIH52" s="73"/>
      <c r="SIK52" s="73"/>
      <c r="SIN52" s="73"/>
      <c r="SIQ52" s="73"/>
      <c r="SIT52" s="73"/>
      <c r="SJF52" s="73"/>
      <c r="SJI52" s="73"/>
      <c r="SJL52" s="73"/>
      <c r="SJO52" s="73"/>
      <c r="SJX52" s="73"/>
      <c r="SKD52" s="73"/>
      <c r="SKG52" s="73"/>
      <c r="SKJ52" s="73"/>
      <c r="SKM52" s="73"/>
      <c r="SKS52" s="73"/>
      <c r="SLB52" s="73"/>
      <c r="SLD52" s="73"/>
      <c r="SLE52" s="73"/>
      <c r="SLG52" s="73"/>
      <c r="SLJ52" s="73"/>
      <c r="SLM52" s="73"/>
      <c r="SLP52" s="73"/>
      <c r="SLX52" s="73"/>
      <c r="SLZ52" s="73"/>
      <c r="SMC52" s="73"/>
      <c r="SMF52" s="73"/>
      <c r="SMO52" s="73"/>
      <c r="SMR52" s="73"/>
      <c r="SMW52" s="73"/>
      <c r="SNS52" s="73"/>
      <c r="SNT52" s="73"/>
      <c r="SNU52" s="73"/>
      <c r="SNV52" s="73"/>
      <c r="SNW52" s="73"/>
      <c r="SNX52" s="73"/>
      <c r="SOP52" s="73"/>
      <c r="SOQ52" s="73"/>
      <c r="SOT52" s="73"/>
      <c r="SOW52" s="73"/>
      <c r="SOY52" s="73"/>
      <c r="SPA52" s="73"/>
      <c r="SPD52" s="73"/>
      <c r="SPG52" s="73"/>
      <c r="SPJ52" s="73"/>
      <c r="SPM52" s="73"/>
      <c r="SPP52" s="73"/>
      <c r="SPS52" s="73"/>
      <c r="SPV52" s="73"/>
      <c r="SPY52" s="73"/>
      <c r="SQA52" s="73"/>
      <c r="SQN52" s="73"/>
      <c r="SQO52" s="73"/>
      <c r="SQP52" s="73"/>
      <c r="SQQ52" s="73"/>
      <c r="SQR52" s="73"/>
      <c r="SQS52" s="73"/>
      <c r="SQT52" s="73"/>
      <c r="SQU52" s="73"/>
      <c r="SQV52" s="73"/>
      <c r="SQW52" s="73"/>
      <c r="SQX52" s="73"/>
      <c r="SQY52" s="73"/>
      <c r="SQZ52" s="73"/>
      <c r="SRA52" s="73"/>
      <c r="SRB52" s="73"/>
      <c r="SRC52" s="73"/>
      <c r="SRD52" s="73"/>
      <c r="SRE52" s="73"/>
      <c r="SRF52" s="73"/>
      <c r="SRG52" s="73"/>
      <c r="SRH52" s="73"/>
      <c r="SRI52" s="73"/>
      <c r="SRJ52" s="73"/>
      <c r="SRK52" s="73"/>
      <c r="SRL52" s="73"/>
      <c r="SRM52" s="73"/>
      <c r="SRO52" s="73"/>
      <c r="SRP52" s="73"/>
      <c r="SRQ52" s="73"/>
      <c r="SRR52" s="73"/>
      <c r="SRS52" s="73"/>
      <c r="SRT52" s="73"/>
      <c r="SRU52" s="73"/>
      <c r="SRV52" s="73"/>
      <c r="SRW52" s="73"/>
      <c r="SRX52" s="73"/>
      <c r="SRY52" s="73"/>
      <c r="SRZ52" s="73"/>
      <c r="SSA52" s="73"/>
      <c r="SSD52" s="73"/>
      <c r="SSG52" s="73"/>
      <c r="SSJ52" s="73"/>
      <c r="SSM52" s="73"/>
      <c r="SSP52" s="73"/>
      <c r="STB52" s="73"/>
      <c r="STE52" s="73"/>
      <c r="STH52" s="73"/>
      <c r="STK52" s="73"/>
      <c r="STT52" s="73"/>
      <c r="STZ52" s="73"/>
      <c r="SUC52" s="73"/>
      <c r="SUF52" s="73"/>
      <c r="SUI52" s="73"/>
      <c r="SUO52" s="73"/>
      <c r="SUX52" s="73"/>
      <c r="SUZ52" s="73"/>
      <c r="SVA52" s="73"/>
      <c r="SVC52" s="73"/>
      <c r="SVF52" s="73"/>
      <c r="SVI52" s="73"/>
      <c r="SVL52" s="73"/>
      <c r="SVT52" s="73"/>
      <c r="SVV52" s="73"/>
      <c r="SVY52" s="73"/>
      <c r="SWB52" s="73"/>
      <c r="SWK52" s="73"/>
      <c r="SWN52" s="73"/>
      <c r="SWS52" s="73"/>
      <c r="SXO52" s="73"/>
      <c r="SXP52" s="73"/>
      <c r="SXQ52" s="73"/>
      <c r="SXR52" s="73"/>
      <c r="SXS52" s="73"/>
      <c r="SXT52" s="73"/>
      <c r="SYL52" s="73"/>
      <c r="SYM52" s="73"/>
      <c r="SYP52" s="73"/>
      <c r="SYS52" s="73"/>
      <c r="SYU52" s="73"/>
      <c r="SYW52" s="73"/>
      <c r="SYZ52" s="73"/>
      <c r="SZC52" s="73"/>
      <c r="SZF52" s="73"/>
      <c r="SZI52" s="73"/>
      <c r="SZL52" s="73"/>
      <c r="SZO52" s="73"/>
      <c r="SZR52" s="73"/>
      <c r="SZU52" s="73"/>
      <c r="SZW52" s="73"/>
      <c r="TAJ52" s="73"/>
      <c r="TAK52" s="73"/>
      <c r="TAL52" s="73"/>
      <c r="TAM52" s="73"/>
      <c r="TAN52" s="73"/>
      <c r="TAO52" s="73"/>
      <c r="TAP52" s="73"/>
      <c r="TAQ52" s="73"/>
      <c r="TAR52" s="73"/>
      <c r="TAS52" s="73"/>
      <c r="TAT52" s="73"/>
      <c r="TAU52" s="73"/>
      <c r="TAV52" s="73"/>
      <c r="TAW52" s="73"/>
      <c r="TAX52" s="73"/>
      <c r="TAY52" s="73"/>
      <c r="TAZ52" s="73"/>
      <c r="TBA52" s="73"/>
      <c r="TBB52" s="73"/>
      <c r="TBC52" s="73"/>
      <c r="TBD52" s="73"/>
      <c r="TBE52" s="73"/>
      <c r="TBF52" s="73"/>
      <c r="TBG52" s="73"/>
      <c r="TBH52" s="73"/>
      <c r="TBI52" s="73"/>
      <c r="TBK52" s="73"/>
      <c r="TBL52" s="73"/>
      <c r="TBM52" s="73"/>
      <c r="TBN52" s="73"/>
      <c r="TBO52" s="73"/>
      <c r="TBP52" s="73"/>
      <c r="TBQ52" s="73"/>
      <c r="TBR52" s="73"/>
      <c r="TBS52" s="73"/>
      <c r="TBT52" s="73"/>
      <c r="TBU52" s="73"/>
      <c r="TBV52" s="73"/>
      <c r="TBW52" s="73"/>
      <c r="TBZ52" s="73"/>
      <c r="TCC52" s="73"/>
      <c r="TCF52" s="73"/>
      <c r="TCI52" s="73"/>
      <c r="TCL52" s="73"/>
      <c r="TCX52" s="73"/>
      <c r="TDA52" s="73"/>
      <c r="TDD52" s="73"/>
      <c r="TDG52" s="73"/>
      <c r="TDP52" s="73"/>
      <c r="TDV52" s="73"/>
      <c r="TDY52" s="73"/>
      <c r="TEB52" s="73"/>
      <c r="TEE52" s="73"/>
      <c r="TEK52" s="73"/>
      <c r="TET52" s="73"/>
      <c r="TEV52" s="73"/>
      <c r="TEW52" s="73"/>
      <c r="TEY52" s="73"/>
      <c r="TFB52" s="73"/>
      <c r="TFE52" s="73"/>
      <c r="TFH52" s="73"/>
      <c r="TFP52" s="73"/>
      <c r="TFR52" s="73"/>
      <c r="TFU52" s="73"/>
      <c r="TFX52" s="73"/>
      <c r="TGG52" s="73"/>
      <c r="TGJ52" s="73"/>
      <c r="TGO52" s="73"/>
      <c r="THK52" s="73"/>
      <c r="THL52" s="73"/>
      <c r="THM52" s="73"/>
      <c r="THN52" s="73"/>
      <c r="THO52" s="73"/>
      <c r="THP52" s="73"/>
      <c r="TIH52" s="73"/>
      <c r="TII52" s="73"/>
      <c r="TIL52" s="73"/>
      <c r="TIO52" s="73"/>
      <c r="TIQ52" s="73"/>
      <c r="TIS52" s="73"/>
      <c r="TIV52" s="73"/>
      <c r="TIY52" s="73"/>
      <c r="TJB52" s="73"/>
      <c r="TJE52" s="73"/>
      <c r="TJH52" s="73"/>
      <c r="TJK52" s="73"/>
      <c r="TJN52" s="73"/>
      <c r="TJQ52" s="73"/>
      <c r="TJS52" s="73"/>
      <c r="TKF52" s="73"/>
      <c r="TKG52" s="73"/>
      <c r="TKH52" s="73"/>
      <c r="TKI52" s="73"/>
      <c r="TKJ52" s="73"/>
      <c r="TKK52" s="73"/>
      <c r="TKL52" s="73"/>
      <c r="TKM52" s="73"/>
      <c r="TKN52" s="73"/>
      <c r="TKO52" s="73"/>
      <c r="TKP52" s="73"/>
      <c r="TKQ52" s="73"/>
      <c r="TKR52" s="73"/>
      <c r="TKS52" s="73"/>
      <c r="TKT52" s="73"/>
      <c r="TKU52" s="73"/>
      <c r="TKV52" s="73"/>
      <c r="TKW52" s="73"/>
      <c r="TKX52" s="73"/>
      <c r="TKY52" s="73"/>
      <c r="TKZ52" s="73"/>
      <c r="TLA52" s="73"/>
      <c r="TLB52" s="73"/>
      <c r="TLC52" s="73"/>
      <c r="TLD52" s="73"/>
      <c r="TLE52" s="73"/>
      <c r="TLG52" s="73"/>
      <c r="TLH52" s="73"/>
      <c r="TLI52" s="73"/>
      <c r="TLJ52" s="73"/>
      <c r="TLK52" s="73"/>
      <c r="TLL52" s="73"/>
      <c r="TLM52" s="73"/>
      <c r="TLN52" s="73"/>
      <c r="TLO52" s="73"/>
      <c r="TLP52" s="73"/>
      <c r="TLQ52" s="73"/>
      <c r="TLR52" s="73"/>
      <c r="TLS52" s="73"/>
      <c r="TLV52" s="73"/>
      <c r="TLY52" s="73"/>
      <c r="TMB52" s="73"/>
      <c r="TME52" s="73"/>
      <c r="TMH52" s="73"/>
      <c r="TMT52" s="73"/>
      <c r="TMW52" s="73"/>
      <c r="TMZ52" s="73"/>
      <c r="TNC52" s="73"/>
      <c r="TNL52" s="73"/>
      <c r="TNR52" s="73"/>
      <c r="TNU52" s="73"/>
      <c r="TNX52" s="73"/>
      <c r="TOA52" s="73"/>
      <c r="TOG52" s="73"/>
      <c r="TOP52" s="73"/>
      <c r="TOR52" s="73"/>
      <c r="TOS52" s="73"/>
      <c r="TOU52" s="73"/>
      <c r="TOX52" s="73"/>
      <c r="TPA52" s="73"/>
      <c r="TPD52" s="73"/>
      <c r="TPL52" s="73"/>
      <c r="TPN52" s="73"/>
      <c r="TPQ52" s="73"/>
      <c r="TPT52" s="73"/>
      <c r="TQC52" s="73"/>
      <c r="TQF52" s="73"/>
      <c r="TQK52" s="73"/>
      <c r="TRG52" s="73"/>
      <c r="TRH52" s="73"/>
      <c r="TRI52" s="73"/>
      <c r="TRJ52" s="73"/>
      <c r="TRK52" s="73"/>
      <c r="TRL52" s="73"/>
      <c r="TSD52" s="73"/>
      <c r="TSE52" s="73"/>
      <c r="TSH52" s="73"/>
      <c r="TSK52" s="73"/>
      <c r="TSM52" s="73"/>
      <c r="TSO52" s="73"/>
      <c r="TSR52" s="73"/>
      <c r="TSU52" s="73"/>
      <c r="TSX52" s="73"/>
      <c r="TTA52" s="73"/>
      <c r="TTD52" s="73"/>
      <c r="TTG52" s="73"/>
      <c r="TTJ52" s="73"/>
      <c r="TTM52" s="73"/>
      <c r="TTO52" s="73"/>
      <c r="TUB52" s="73"/>
      <c r="TUC52" s="73"/>
      <c r="TUD52" s="73"/>
      <c r="TUE52" s="73"/>
      <c r="TUF52" s="73"/>
      <c r="TUG52" s="73"/>
      <c r="TUH52" s="73"/>
      <c r="TUI52" s="73"/>
      <c r="TUJ52" s="73"/>
      <c r="TUK52" s="73"/>
      <c r="TUL52" s="73"/>
      <c r="TUM52" s="73"/>
      <c r="TUN52" s="73"/>
      <c r="TUO52" s="73"/>
      <c r="TUP52" s="73"/>
      <c r="TUQ52" s="73"/>
      <c r="TUR52" s="73"/>
      <c r="TUS52" s="73"/>
      <c r="TUT52" s="73"/>
      <c r="TUU52" s="73"/>
      <c r="TUV52" s="73"/>
      <c r="TUW52" s="73"/>
      <c r="TUX52" s="73"/>
      <c r="TUY52" s="73"/>
      <c r="TUZ52" s="73"/>
      <c r="TVA52" s="73"/>
      <c r="TVC52" s="73"/>
      <c r="TVD52" s="73"/>
      <c r="TVE52" s="73"/>
      <c r="TVF52" s="73"/>
      <c r="TVG52" s="73"/>
      <c r="TVH52" s="73"/>
      <c r="TVI52" s="73"/>
      <c r="TVJ52" s="73"/>
      <c r="TVK52" s="73"/>
      <c r="TVL52" s="73"/>
      <c r="TVM52" s="73"/>
      <c r="TVN52" s="73"/>
      <c r="TVO52" s="73"/>
      <c r="TVR52" s="73"/>
      <c r="TVU52" s="73"/>
      <c r="TVX52" s="73"/>
      <c r="TWA52" s="73"/>
      <c r="TWD52" s="73"/>
      <c r="TWP52" s="73"/>
      <c r="TWS52" s="73"/>
      <c r="TWV52" s="73"/>
      <c r="TWY52" s="73"/>
      <c r="TXH52" s="73"/>
      <c r="TXN52" s="73"/>
      <c r="TXQ52" s="73"/>
      <c r="TXT52" s="73"/>
      <c r="TXW52" s="73"/>
      <c r="TYC52" s="73"/>
      <c r="TYL52" s="73"/>
      <c r="TYN52" s="73"/>
      <c r="TYO52" s="73"/>
      <c r="TYQ52" s="73"/>
      <c r="TYT52" s="73"/>
      <c r="TYW52" s="73"/>
      <c r="TYZ52" s="73"/>
      <c r="TZH52" s="73"/>
      <c r="TZJ52" s="73"/>
      <c r="TZM52" s="73"/>
      <c r="TZP52" s="73"/>
      <c r="TZY52" s="73"/>
      <c r="UAB52" s="73"/>
      <c r="UAG52" s="73"/>
      <c r="UBC52" s="73"/>
      <c r="UBD52" s="73"/>
      <c r="UBE52" s="73"/>
      <c r="UBF52" s="73"/>
      <c r="UBG52" s="73"/>
      <c r="UBH52" s="73"/>
      <c r="UBZ52" s="73"/>
      <c r="UCA52" s="73"/>
      <c r="UCD52" s="73"/>
      <c r="UCG52" s="73"/>
      <c r="UCI52" s="73"/>
      <c r="UCK52" s="73"/>
      <c r="UCN52" s="73"/>
      <c r="UCQ52" s="73"/>
      <c r="UCT52" s="73"/>
      <c r="UCW52" s="73"/>
      <c r="UCZ52" s="73"/>
      <c r="UDC52" s="73"/>
      <c r="UDF52" s="73"/>
      <c r="UDI52" s="73"/>
      <c r="UDK52" s="73"/>
      <c r="UDX52" s="73"/>
      <c r="UDY52" s="73"/>
      <c r="UDZ52" s="73"/>
      <c r="UEA52" s="73"/>
      <c r="UEB52" s="73"/>
      <c r="UEC52" s="73"/>
      <c r="UED52" s="73"/>
      <c r="UEE52" s="73"/>
      <c r="UEF52" s="73"/>
      <c r="UEG52" s="73"/>
      <c r="UEH52" s="73"/>
      <c r="UEI52" s="73"/>
      <c r="UEJ52" s="73"/>
      <c r="UEK52" s="73"/>
      <c r="UEL52" s="73"/>
      <c r="UEM52" s="73"/>
      <c r="UEN52" s="73"/>
      <c r="UEO52" s="73"/>
      <c r="UEP52" s="73"/>
      <c r="UEQ52" s="73"/>
      <c r="UER52" s="73"/>
      <c r="UES52" s="73"/>
      <c r="UET52" s="73"/>
      <c r="UEU52" s="73"/>
      <c r="UEV52" s="73"/>
      <c r="UEW52" s="73"/>
      <c r="UEY52" s="73"/>
      <c r="UEZ52" s="73"/>
      <c r="UFA52" s="73"/>
      <c r="UFB52" s="73"/>
      <c r="UFC52" s="73"/>
      <c r="UFD52" s="73"/>
      <c r="UFE52" s="73"/>
      <c r="UFF52" s="73"/>
      <c r="UFG52" s="73"/>
      <c r="UFH52" s="73"/>
      <c r="UFI52" s="73"/>
      <c r="UFJ52" s="73"/>
      <c r="UFK52" s="73"/>
      <c r="UFN52" s="73"/>
      <c r="UFQ52" s="73"/>
      <c r="UFT52" s="73"/>
      <c r="UFW52" s="73"/>
      <c r="UFZ52" s="73"/>
      <c r="UGL52" s="73"/>
      <c r="UGO52" s="73"/>
      <c r="UGR52" s="73"/>
      <c r="UGU52" s="73"/>
      <c r="UHD52" s="73"/>
      <c r="UHJ52" s="73"/>
      <c r="UHM52" s="73"/>
      <c r="UHP52" s="73"/>
      <c r="UHS52" s="73"/>
      <c r="UHY52" s="73"/>
      <c r="UIH52" s="73"/>
      <c r="UIJ52" s="73"/>
      <c r="UIK52" s="73"/>
      <c r="UIM52" s="73"/>
      <c r="UIP52" s="73"/>
      <c r="UIS52" s="73"/>
      <c r="UIV52" s="73"/>
      <c r="UJD52" s="73"/>
      <c r="UJF52" s="73"/>
      <c r="UJI52" s="73"/>
      <c r="UJL52" s="73"/>
      <c r="UJU52" s="73"/>
      <c r="UJX52" s="73"/>
      <c r="UKC52" s="73"/>
      <c r="UKY52" s="73"/>
      <c r="UKZ52" s="73"/>
      <c r="ULA52" s="73"/>
      <c r="ULB52" s="73"/>
      <c r="ULC52" s="73"/>
      <c r="ULD52" s="73"/>
      <c r="ULV52" s="73"/>
      <c r="ULW52" s="73"/>
      <c r="ULZ52" s="73"/>
      <c r="UMC52" s="73"/>
      <c r="UME52" s="73"/>
      <c r="UMG52" s="73"/>
      <c r="UMJ52" s="73"/>
      <c r="UMM52" s="73"/>
      <c r="UMP52" s="73"/>
      <c r="UMS52" s="73"/>
      <c r="UMV52" s="73"/>
      <c r="UMY52" s="73"/>
      <c r="UNB52" s="73"/>
      <c r="UNE52" s="73"/>
      <c r="UNG52" s="73"/>
      <c r="UNT52" s="73"/>
      <c r="UNU52" s="73"/>
      <c r="UNV52" s="73"/>
      <c r="UNW52" s="73"/>
      <c r="UNX52" s="73"/>
      <c r="UNY52" s="73"/>
      <c r="UNZ52" s="73"/>
      <c r="UOA52" s="73"/>
      <c r="UOB52" s="73"/>
      <c r="UOC52" s="73"/>
      <c r="UOD52" s="73"/>
      <c r="UOE52" s="73"/>
      <c r="UOF52" s="73"/>
      <c r="UOG52" s="73"/>
      <c r="UOH52" s="73"/>
      <c r="UOI52" s="73"/>
      <c r="UOJ52" s="73"/>
      <c r="UOK52" s="73"/>
      <c r="UOL52" s="73"/>
      <c r="UOM52" s="73"/>
      <c r="UON52" s="73"/>
      <c r="UOO52" s="73"/>
      <c r="UOP52" s="73"/>
      <c r="UOQ52" s="73"/>
      <c r="UOR52" s="73"/>
      <c r="UOS52" s="73"/>
      <c r="UOU52" s="73"/>
      <c r="UOV52" s="73"/>
      <c r="UOW52" s="73"/>
      <c r="UOX52" s="73"/>
      <c r="UOY52" s="73"/>
      <c r="UOZ52" s="73"/>
      <c r="UPA52" s="73"/>
      <c r="UPB52" s="73"/>
      <c r="UPC52" s="73"/>
      <c r="UPD52" s="73"/>
      <c r="UPE52" s="73"/>
      <c r="UPF52" s="73"/>
      <c r="UPG52" s="73"/>
      <c r="UPJ52" s="73"/>
      <c r="UPM52" s="73"/>
      <c r="UPP52" s="73"/>
      <c r="UPS52" s="73"/>
      <c r="UPV52" s="73"/>
      <c r="UQH52" s="73"/>
      <c r="UQK52" s="73"/>
      <c r="UQN52" s="73"/>
      <c r="UQQ52" s="73"/>
      <c r="UQZ52" s="73"/>
      <c r="URF52" s="73"/>
      <c r="URI52" s="73"/>
      <c r="URL52" s="73"/>
      <c r="URO52" s="73"/>
      <c r="URU52" s="73"/>
      <c r="USD52" s="73"/>
      <c r="USF52" s="73"/>
      <c r="USG52" s="73"/>
      <c r="USI52" s="73"/>
      <c r="USL52" s="73"/>
      <c r="USO52" s="73"/>
      <c r="USR52" s="73"/>
      <c r="USZ52" s="73"/>
      <c r="UTB52" s="73"/>
      <c r="UTE52" s="73"/>
      <c r="UTH52" s="73"/>
      <c r="UTQ52" s="73"/>
      <c r="UTT52" s="73"/>
      <c r="UTY52" s="73"/>
      <c r="UUU52" s="73"/>
      <c r="UUV52" s="73"/>
      <c r="UUW52" s="73"/>
      <c r="UUX52" s="73"/>
      <c r="UUY52" s="73"/>
      <c r="UUZ52" s="73"/>
      <c r="UVR52" s="73"/>
      <c r="UVS52" s="73"/>
      <c r="UVV52" s="73"/>
      <c r="UVY52" s="73"/>
      <c r="UWA52" s="73"/>
      <c r="UWC52" s="73"/>
      <c r="UWF52" s="73"/>
      <c r="UWI52" s="73"/>
      <c r="UWL52" s="73"/>
      <c r="UWO52" s="73"/>
      <c r="UWR52" s="73"/>
      <c r="UWU52" s="73"/>
      <c r="UWX52" s="73"/>
      <c r="UXA52" s="73"/>
      <c r="UXC52" s="73"/>
      <c r="UXP52" s="73"/>
      <c r="UXQ52" s="73"/>
      <c r="UXR52" s="73"/>
      <c r="UXS52" s="73"/>
      <c r="UXT52" s="73"/>
      <c r="UXU52" s="73"/>
      <c r="UXV52" s="73"/>
      <c r="UXW52" s="73"/>
      <c r="UXX52" s="73"/>
      <c r="UXY52" s="73"/>
      <c r="UXZ52" s="73"/>
      <c r="UYA52" s="73"/>
      <c r="UYB52" s="73"/>
      <c r="UYC52" s="73"/>
      <c r="UYD52" s="73"/>
      <c r="UYE52" s="73"/>
      <c r="UYF52" s="73"/>
      <c r="UYG52" s="73"/>
      <c r="UYH52" s="73"/>
      <c r="UYI52" s="73"/>
      <c r="UYJ52" s="73"/>
      <c r="UYK52" s="73"/>
      <c r="UYL52" s="73"/>
      <c r="UYM52" s="73"/>
      <c r="UYN52" s="73"/>
      <c r="UYO52" s="73"/>
      <c r="UYQ52" s="73"/>
      <c r="UYR52" s="73"/>
      <c r="UYS52" s="73"/>
      <c r="UYT52" s="73"/>
      <c r="UYU52" s="73"/>
      <c r="UYV52" s="73"/>
      <c r="UYW52" s="73"/>
      <c r="UYX52" s="73"/>
      <c r="UYY52" s="73"/>
      <c r="UYZ52" s="73"/>
      <c r="UZA52" s="73"/>
      <c r="UZB52" s="73"/>
      <c r="UZC52" s="73"/>
      <c r="UZF52" s="73"/>
      <c r="UZI52" s="73"/>
      <c r="UZL52" s="73"/>
      <c r="UZO52" s="73"/>
      <c r="UZR52" s="73"/>
      <c r="VAD52" s="73"/>
      <c r="VAG52" s="73"/>
      <c r="VAJ52" s="73"/>
      <c r="VAM52" s="73"/>
      <c r="VAV52" s="73"/>
      <c r="VBB52" s="73"/>
      <c r="VBE52" s="73"/>
      <c r="VBH52" s="73"/>
      <c r="VBK52" s="73"/>
      <c r="VBQ52" s="73"/>
      <c r="VBZ52" s="73"/>
      <c r="VCB52" s="73"/>
      <c r="VCC52" s="73"/>
      <c r="VCE52" s="73"/>
      <c r="VCH52" s="73"/>
      <c r="VCK52" s="73"/>
      <c r="VCN52" s="73"/>
      <c r="VCV52" s="73"/>
      <c r="VCX52" s="73"/>
      <c r="VDA52" s="73"/>
      <c r="VDD52" s="73"/>
      <c r="VDM52" s="73"/>
      <c r="VDP52" s="73"/>
      <c r="VDU52" s="73"/>
      <c r="VEQ52" s="73"/>
      <c r="VER52" s="73"/>
      <c r="VES52" s="73"/>
      <c r="VET52" s="73"/>
      <c r="VEU52" s="73"/>
      <c r="VEV52" s="73"/>
      <c r="VFN52" s="73"/>
      <c r="VFO52" s="73"/>
      <c r="VFR52" s="73"/>
      <c r="VFU52" s="73"/>
      <c r="VFW52" s="73"/>
      <c r="VFY52" s="73"/>
      <c r="VGB52" s="73"/>
      <c r="VGE52" s="73"/>
      <c r="VGH52" s="73"/>
      <c r="VGK52" s="73"/>
      <c r="VGN52" s="73"/>
      <c r="VGQ52" s="73"/>
      <c r="VGT52" s="73"/>
      <c r="VGW52" s="73"/>
      <c r="VGY52" s="73"/>
      <c r="VHL52" s="73"/>
      <c r="VHM52" s="73"/>
      <c r="VHN52" s="73"/>
      <c r="VHO52" s="73"/>
      <c r="VHP52" s="73"/>
      <c r="VHQ52" s="73"/>
      <c r="VHR52" s="73"/>
      <c r="VHS52" s="73"/>
      <c r="VHT52" s="73"/>
      <c r="VHU52" s="73"/>
      <c r="VHV52" s="73"/>
      <c r="VHW52" s="73"/>
      <c r="VHX52" s="73"/>
      <c r="VHY52" s="73"/>
      <c r="VHZ52" s="73"/>
      <c r="VIA52" s="73"/>
      <c r="VIB52" s="73"/>
      <c r="VIC52" s="73"/>
      <c r="VID52" s="73"/>
      <c r="VIE52" s="73"/>
      <c r="VIF52" s="73"/>
      <c r="VIG52" s="73"/>
      <c r="VIH52" s="73"/>
      <c r="VII52" s="73"/>
      <c r="VIJ52" s="73"/>
      <c r="VIK52" s="73"/>
      <c r="VIM52" s="73"/>
      <c r="VIN52" s="73"/>
      <c r="VIO52" s="73"/>
      <c r="VIP52" s="73"/>
      <c r="VIQ52" s="73"/>
      <c r="VIR52" s="73"/>
      <c r="VIS52" s="73"/>
      <c r="VIT52" s="73"/>
      <c r="VIU52" s="73"/>
      <c r="VIV52" s="73"/>
      <c r="VIW52" s="73"/>
      <c r="VIX52" s="73"/>
      <c r="VIY52" s="73"/>
      <c r="VJB52" s="73"/>
      <c r="VJE52" s="73"/>
      <c r="VJH52" s="73"/>
      <c r="VJK52" s="73"/>
      <c r="VJN52" s="73"/>
      <c r="VJZ52" s="73"/>
      <c r="VKC52" s="73"/>
      <c r="VKF52" s="73"/>
      <c r="VKI52" s="73"/>
      <c r="VKR52" s="73"/>
      <c r="VKX52" s="73"/>
      <c r="VLA52" s="73"/>
      <c r="VLD52" s="73"/>
      <c r="VLG52" s="73"/>
      <c r="VLM52" s="73"/>
      <c r="VLV52" s="73"/>
      <c r="VLX52" s="73"/>
      <c r="VLY52" s="73"/>
      <c r="VMA52" s="73"/>
      <c r="VMD52" s="73"/>
      <c r="VMG52" s="73"/>
      <c r="VMJ52" s="73"/>
      <c r="VMR52" s="73"/>
      <c r="VMT52" s="73"/>
      <c r="VMW52" s="73"/>
      <c r="VMZ52" s="73"/>
      <c r="VNI52" s="73"/>
      <c r="VNL52" s="73"/>
      <c r="VNQ52" s="73"/>
      <c r="VOM52" s="73"/>
      <c r="VON52" s="73"/>
      <c r="VOO52" s="73"/>
      <c r="VOP52" s="73"/>
      <c r="VOQ52" s="73"/>
      <c r="VOR52" s="73"/>
      <c r="VPJ52" s="73"/>
      <c r="VPK52" s="73"/>
      <c r="VPN52" s="73"/>
      <c r="VPQ52" s="73"/>
      <c r="VPS52" s="73"/>
      <c r="VPU52" s="73"/>
      <c r="VPX52" s="73"/>
      <c r="VQA52" s="73"/>
      <c r="VQD52" s="73"/>
      <c r="VQG52" s="73"/>
      <c r="VQJ52" s="73"/>
      <c r="VQM52" s="73"/>
      <c r="VQP52" s="73"/>
      <c r="VQS52" s="73"/>
      <c r="VQU52" s="73"/>
      <c r="VRH52" s="73"/>
      <c r="VRI52" s="73"/>
      <c r="VRJ52" s="73"/>
      <c r="VRK52" s="73"/>
      <c r="VRL52" s="73"/>
      <c r="VRM52" s="73"/>
      <c r="VRN52" s="73"/>
      <c r="VRO52" s="73"/>
      <c r="VRP52" s="73"/>
      <c r="VRQ52" s="73"/>
      <c r="VRR52" s="73"/>
      <c r="VRS52" s="73"/>
      <c r="VRT52" s="73"/>
      <c r="VRU52" s="73"/>
      <c r="VRV52" s="73"/>
      <c r="VRW52" s="73"/>
      <c r="VRX52" s="73"/>
      <c r="VRY52" s="73"/>
      <c r="VRZ52" s="73"/>
      <c r="VSA52" s="73"/>
      <c r="VSB52" s="73"/>
      <c r="VSC52" s="73"/>
      <c r="VSD52" s="73"/>
      <c r="VSE52" s="73"/>
      <c r="VSF52" s="73"/>
      <c r="VSG52" s="73"/>
      <c r="VSI52" s="73"/>
      <c r="VSJ52" s="73"/>
      <c r="VSK52" s="73"/>
      <c r="VSL52" s="73"/>
      <c r="VSM52" s="73"/>
      <c r="VSN52" s="73"/>
      <c r="VSO52" s="73"/>
      <c r="VSP52" s="73"/>
      <c r="VSQ52" s="73"/>
      <c r="VSR52" s="73"/>
      <c r="VSS52" s="73"/>
      <c r="VST52" s="73"/>
      <c r="VSU52" s="73"/>
      <c r="VSX52" s="73"/>
      <c r="VTA52" s="73"/>
      <c r="VTD52" s="73"/>
      <c r="VTG52" s="73"/>
      <c r="VTJ52" s="73"/>
      <c r="VTV52" s="73"/>
      <c r="VTY52" s="73"/>
      <c r="VUB52" s="73"/>
      <c r="VUE52" s="73"/>
      <c r="VUN52" s="73"/>
      <c r="VUT52" s="73"/>
      <c r="VUW52" s="73"/>
      <c r="VUZ52" s="73"/>
      <c r="VVC52" s="73"/>
      <c r="VVI52" s="73"/>
      <c r="VVR52" s="73"/>
      <c r="VVT52" s="73"/>
      <c r="VVU52" s="73"/>
      <c r="VVW52" s="73"/>
      <c r="VVZ52" s="73"/>
      <c r="VWC52" s="73"/>
      <c r="VWF52" s="73"/>
      <c r="VWN52" s="73"/>
      <c r="VWP52" s="73"/>
      <c r="VWS52" s="73"/>
      <c r="VWV52" s="73"/>
      <c r="VXE52" s="73"/>
      <c r="VXH52" s="73"/>
      <c r="VXM52" s="73"/>
      <c r="VYI52" s="73"/>
      <c r="VYJ52" s="73"/>
      <c r="VYK52" s="73"/>
      <c r="VYL52" s="73"/>
      <c r="VYM52" s="73"/>
      <c r="VYN52" s="73"/>
      <c r="VZF52" s="73"/>
      <c r="VZG52" s="73"/>
      <c r="VZJ52" s="73"/>
      <c r="VZM52" s="73"/>
      <c r="VZO52" s="73"/>
      <c r="VZQ52" s="73"/>
      <c r="VZT52" s="73"/>
      <c r="VZW52" s="73"/>
      <c r="VZZ52" s="73"/>
      <c r="WAC52" s="73"/>
      <c r="WAF52" s="73"/>
      <c r="WAI52" s="73"/>
      <c r="WAL52" s="73"/>
      <c r="WAO52" s="73"/>
      <c r="WAQ52" s="73"/>
      <c r="WBD52" s="73"/>
      <c r="WBE52" s="73"/>
      <c r="WBF52" s="73"/>
      <c r="WBG52" s="73"/>
      <c r="WBH52" s="73"/>
      <c r="WBI52" s="73"/>
      <c r="WBJ52" s="73"/>
      <c r="WBK52" s="73"/>
      <c r="WBL52" s="73"/>
      <c r="WBM52" s="73"/>
      <c r="WBN52" s="73"/>
      <c r="WBO52" s="73"/>
      <c r="WBP52" s="73"/>
      <c r="WBQ52" s="73"/>
      <c r="WBR52" s="73"/>
      <c r="WBS52" s="73"/>
      <c r="WBT52" s="73"/>
      <c r="WBU52" s="73"/>
      <c r="WBV52" s="73"/>
      <c r="WBW52" s="73"/>
      <c r="WBX52" s="73"/>
      <c r="WBY52" s="73"/>
      <c r="WBZ52" s="73"/>
      <c r="WCA52" s="73"/>
      <c r="WCB52" s="73"/>
      <c r="WCC52" s="73"/>
      <c r="WCE52" s="73"/>
      <c r="WCF52" s="73"/>
      <c r="WCG52" s="73"/>
      <c r="WCH52" s="73"/>
      <c r="WCI52" s="73"/>
      <c r="WCJ52" s="73"/>
      <c r="WCK52" s="73"/>
      <c r="WCL52" s="73"/>
      <c r="WCM52" s="73"/>
      <c r="WCN52" s="73"/>
      <c r="WCO52" s="73"/>
      <c r="WCP52" s="73"/>
      <c r="WCQ52" s="73"/>
      <c r="WCT52" s="73"/>
      <c r="WCW52" s="73"/>
      <c r="WCZ52" s="73"/>
      <c r="WDC52" s="73"/>
      <c r="WDF52" s="73"/>
      <c r="WDR52" s="73"/>
      <c r="WDU52" s="73"/>
      <c r="WDX52" s="73"/>
      <c r="WEA52" s="73"/>
      <c r="WEJ52" s="73"/>
      <c r="WEP52" s="73"/>
      <c r="WES52" s="73"/>
      <c r="WEV52" s="73"/>
      <c r="WEY52" s="73"/>
      <c r="WFE52" s="73"/>
      <c r="WFN52" s="73"/>
      <c r="WFP52" s="73"/>
      <c r="WFQ52" s="73"/>
      <c r="WFS52" s="73"/>
      <c r="WFV52" s="73"/>
      <c r="WFY52" s="73"/>
      <c r="WGB52" s="73"/>
      <c r="WGJ52" s="73"/>
      <c r="WGL52" s="73"/>
      <c r="WGO52" s="73"/>
      <c r="WGR52" s="73"/>
      <c r="WHA52" s="73"/>
      <c r="WHD52" s="73"/>
      <c r="WHI52" s="73"/>
      <c r="WIE52" s="73"/>
      <c r="WIF52" s="73"/>
      <c r="WIG52" s="73"/>
      <c r="WIH52" s="73"/>
      <c r="WII52" s="73"/>
      <c r="WIJ52" s="73"/>
      <c r="WJB52" s="73"/>
      <c r="WJC52" s="73"/>
      <c r="WJF52" s="73"/>
      <c r="WJI52" s="73"/>
      <c r="WJK52" s="73"/>
      <c r="WJM52" s="73"/>
      <c r="WJP52" s="73"/>
      <c r="WJS52" s="73"/>
      <c r="WJV52" s="73"/>
      <c r="WJY52" s="73"/>
      <c r="WKB52" s="73"/>
      <c r="WKE52" s="73"/>
      <c r="WKH52" s="73"/>
      <c r="WKK52" s="73"/>
      <c r="WKM52" s="73"/>
      <c r="WKZ52" s="73"/>
      <c r="WLA52" s="73"/>
      <c r="WLB52" s="73"/>
      <c r="WLC52" s="73"/>
      <c r="WLD52" s="73"/>
      <c r="WLE52" s="73"/>
      <c r="WLF52" s="73"/>
      <c r="WLG52" s="73"/>
      <c r="WLH52" s="73"/>
      <c r="WLI52" s="73"/>
      <c r="WLJ52" s="73"/>
      <c r="WLK52" s="73"/>
      <c r="WLL52" s="73"/>
      <c r="WLM52" s="73"/>
      <c r="WLN52" s="73"/>
      <c r="WLO52" s="73"/>
      <c r="WLP52" s="73"/>
      <c r="WLQ52" s="73"/>
      <c r="WLR52" s="73"/>
      <c r="WLS52" s="73"/>
      <c r="WLT52" s="73"/>
      <c r="WLU52" s="73"/>
      <c r="WLV52" s="73"/>
      <c r="WLW52" s="73"/>
      <c r="WLX52" s="73"/>
      <c r="WLY52" s="73"/>
      <c r="WMA52" s="73"/>
      <c r="WMB52" s="73"/>
      <c r="WMC52" s="73"/>
      <c r="WMD52" s="73"/>
      <c r="WME52" s="73"/>
      <c r="WMF52" s="73"/>
      <c r="WMG52" s="73"/>
      <c r="WMH52" s="73"/>
      <c r="WMI52" s="73"/>
      <c r="WMJ52" s="73"/>
      <c r="WMK52" s="73"/>
      <c r="WML52" s="73"/>
      <c r="WMM52" s="73"/>
      <c r="WMP52" s="73"/>
      <c r="WMS52" s="73"/>
      <c r="WMV52" s="73"/>
      <c r="WMY52" s="73"/>
      <c r="WNB52" s="73"/>
      <c r="WNN52" s="73"/>
      <c r="WNQ52" s="73"/>
      <c r="WNT52" s="73"/>
      <c r="WNW52" s="73"/>
      <c r="WOF52" s="73"/>
      <c r="WOL52" s="73"/>
      <c r="WOO52" s="73"/>
      <c r="WOR52" s="73"/>
      <c r="WOU52" s="73"/>
      <c r="WPA52" s="73"/>
      <c r="WPJ52" s="73"/>
      <c r="WPL52" s="73"/>
      <c r="WPM52" s="73"/>
      <c r="WPO52" s="73"/>
      <c r="WPR52" s="73"/>
      <c r="WPU52" s="73"/>
      <c r="WPX52" s="73"/>
      <c r="WQF52" s="73"/>
      <c r="WQH52" s="73"/>
      <c r="WQK52" s="73"/>
      <c r="WQN52" s="73"/>
      <c r="WQW52" s="73"/>
      <c r="WQZ52" s="73"/>
      <c r="WRE52" s="73"/>
      <c r="WSA52" s="73"/>
      <c r="WSB52" s="73"/>
      <c r="WSC52" s="73"/>
      <c r="WSD52" s="73"/>
      <c r="WSE52" s="73"/>
      <c r="WSF52" s="73"/>
      <c r="WSX52" s="73"/>
      <c r="WSY52" s="73"/>
      <c r="WTB52" s="73"/>
      <c r="WTE52" s="73"/>
      <c r="WTG52" s="73"/>
      <c r="WTI52" s="73"/>
      <c r="WTL52" s="73"/>
      <c r="WTO52" s="73"/>
      <c r="WTR52" s="73"/>
      <c r="WTU52" s="73"/>
      <c r="WTX52" s="73"/>
      <c r="WUA52" s="73"/>
      <c r="WUD52" s="73"/>
      <c r="WUG52" s="73"/>
      <c r="WUI52" s="73"/>
      <c r="WUV52" s="73"/>
      <c r="WUW52" s="73"/>
      <c r="WUX52" s="73"/>
      <c r="WUY52" s="73"/>
      <c r="WUZ52" s="73"/>
      <c r="WVA52" s="73"/>
      <c r="WVB52" s="73"/>
      <c r="WVC52" s="73"/>
      <c r="WVD52" s="73"/>
      <c r="WVE52" s="73"/>
      <c r="WVF52" s="73"/>
      <c r="WVG52" s="73"/>
      <c r="WVH52" s="73"/>
      <c r="WVI52" s="73"/>
      <c r="WVJ52" s="73"/>
      <c r="WVK52" s="73"/>
      <c r="WVL52" s="73"/>
      <c r="WVM52" s="73"/>
      <c r="WVN52" s="73"/>
      <c r="WVO52" s="73"/>
      <c r="WVP52" s="73"/>
      <c r="WVQ52" s="73"/>
      <c r="WVR52" s="73"/>
      <c r="WVS52" s="73"/>
      <c r="WVT52" s="73"/>
      <c r="WVU52" s="73"/>
      <c r="WVV52" s="73"/>
      <c r="WVW52" s="73"/>
      <c r="WVX52" s="73"/>
      <c r="WVY52" s="73"/>
      <c r="WVZ52" s="73"/>
      <c r="WWA52" s="73"/>
      <c r="WWB52" s="73"/>
      <c r="WWC52" s="73"/>
      <c r="WWD52" s="73"/>
      <c r="WWE52" s="73"/>
      <c r="WWF52" s="73"/>
      <c r="WWG52" s="73"/>
      <c r="WWH52" s="73"/>
      <c r="WWI52" s="73"/>
      <c r="WWJ52" s="73"/>
      <c r="WWK52" s="73"/>
      <c r="WWL52" s="73"/>
      <c r="WWM52" s="73"/>
      <c r="WWN52" s="73"/>
      <c r="WWO52" s="73"/>
      <c r="WWP52" s="73"/>
      <c r="WWQ52" s="73"/>
      <c r="WWR52" s="73"/>
      <c r="WWS52" s="73"/>
      <c r="WWT52" s="73"/>
      <c r="WWU52" s="73"/>
      <c r="WWV52" s="73"/>
      <c r="WWW52" s="73"/>
      <c r="WWX52" s="73"/>
      <c r="WWY52" s="73"/>
      <c r="WWZ52" s="73"/>
      <c r="WXA52" s="73"/>
      <c r="WXB52" s="73"/>
      <c r="WXC52" s="73"/>
      <c r="WXD52" s="73"/>
      <c r="WXE52" s="73"/>
      <c r="WXF52" s="73"/>
      <c r="WXG52" s="73"/>
      <c r="WXH52" s="73"/>
      <c r="WXI52" s="73"/>
      <c r="WXJ52" s="73"/>
      <c r="WXK52" s="73"/>
      <c r="WXL52" s="73"/>
      <c r="WXM52" s="73"/>
      <c r="WXN52" s="73"/>
      <c r="WXO52" s="73"/>
      <c r="WXP52" s="73"/>
      <c r="WXQ52" s="73"/>
      <c r="WXR52" s="73"/>
      <c r="WXS52" s="73"/>
      <c r="WXT52" s="73"/>
      <c r="WXU52" s="73"/>
      <c r="WXV52" s="73"/>
      <c r="WXW52" s="73"/>
      <c r="WXX52" s="73"/>
      <c r="WXY52" s="73"/>
      <c r="WXZ52" s="73"/>
      <c r="WYA52" s="73"/>
      <c r="WYB52" s="73"/>
      <c r="WYC52" s="73"/>
      <c r="WYD52" s="73"/>
      <c r="WYE52" s="73"/>
      <c r="WYF52" s="73"/>
      <c r="WYG52" s="73"/>
      <c r="WYH52" s="73"/>
      <c r="WYI52" s="73"/>
      <c r="WYJ52" s="73"/>
      <c r="WYK52" s="73"/>
      <c r="WYL52" s="73"/>
      <c r="WYM52" s="73"/>
      <c r="WYN52" s="73"/>
      <c r="WYO52" s="73"/>
      <c r="WYP52" s="73"/>
      <c r="WYQ52" s="73"/>
      <c r="WYR52" s="73"/>
      <c r="WYS52" s="73"/>
      <c r="WYT52" s="73"/>
      <c r="WYU52" s="73"/>
      <c r="WYV52" s="73"/>
      <c r="WYW52" s="73"/>
      <c r="WYX52" s="73"/>
      <c r="WYY52" s="73"/>
      <c r="WYZ52" s="73"/>
      <c r="WZA52" s="73"/>
      <c r="WZB52" s="73"/>
      <c r="WZC52" s="73"/>
      <c r="WZD52" s="73"/>
      <c r="WZE52" s="73"/>
      <c r="WZF52" s="73"/>
      <c r="WZG52" s="73"/>
      <c r="WZH52" s="73"/>
      <c r="WZI52" s="73"/>
      <c r="WZJ52" s="73"/>
      <c r="WZK52" s="73"/>
      <c r="WZL52" s="73"/>
      <c r="WZM52" s="73"/>
      <c r="WZN52" s="73"/>
      <c r="WZO52" s="73"/>
      <c r="WZP52" s="73"/>
      <c r="WZQ52" s="73"/>
      <c r="WZR52" s="73"/>
      <c r="WZS52" s="73"/>
      <c r="WZT52" s="73"/>
      <c r="WZU52" s="73"/>
      <c r="WZV52" s="73"/>
      <c r="WZW52" s="73"/>
      <c r="WZX52" s="73"/>
      <c r="WZY52" s="73"/>
      <c r="WZZ52" s="73"/>
      <c r="XAA52" s="73"/>
      <c r="XAB52" s="73"/>
      <c r="XAC52" s="73"/>
      <c r="XAD52" s="73"/>
      <c r="XAE52" s="73"/>
      <c r="XAF52" s="73"/>
      <c r="XAG52" s="73"/>
      <c r="XAH52" s="73"/>
      <c r="XAI52" s="73"/>
      <c r="XAJ52" s="73"/>
      <c r="XAK52" s="73"/>
      <c r="XAL52" s="73"/>
      <c r="XAM52" s="73"/>
      <c r="XAN52" s="73"/>
      <c r="XAO52" s="73"/>
      <c r="XAP52" s="73"/>
      <c r="XAQ52" s="73"/>
      <c r="XAR52" s="73"/>
      <c r="XAS52" s="73"/>
      <c r="XAT52" s="73"/>
      <c r="XAU52" s="73"/>
      <c r="XAV52" s="73"/>
      <c r="XAW52" s="73"/>
      <c r="XAX52" s="73"/>
      <c r="XAY52" s="73"/>
      <c r="XAZ52" s="73"/>
      <c r="XBA52" s="73"/>
      <c r="XBB52" s="73"/>
      <c r="XBC52" s="73"/>
      <c r="XBD52" s="73"/>
      <c r="XBE52" s="73"/>
      <c r="XBF52" s="73"/>
      <c r="XBG52" s="73"/>
      <c r="XBH52" s="73"/>
      <c r="XBI52" s="73"/>
      <c r="XBJ52" s="73"/>
      <c r="XBK52" s="73"/>
      <c r="XBL52" s="73"/>
      <c r="XBM52" s="73"/>
      <c r="XBN52" s="73"/>
      <c r="XBO52" s="73"/>
      <c r="XBP52" s="73"/>
      <c r="XBQ52" s="73"/>
      <c r="XBR52" s="73"/>
      <c r="XBS52" s="73"/>
      <c r="XBT52" s="73"/>
      <c r="XBU52" s="73"/>
      <c r="XBV52" s="73"/>
      <c r="XBW52" s="73"/>
      <c r="XBX52" s="73"/>
      <c r="XBY52" s="73"/>
      <c r="XBZ52" s="73"/>
      <c r="XCA52" s="73"/>
      <c r="XCB52" s="73"/>
      <c r="XCC52" s="73"/>
      <c r="XCD52" s="73"/>
      <c r="XCE52" s="73"/>
      <c r="XCF52" s="73"/>
      <c r="XCG52" s="73"/>
      <c r="XCH52" s="73"/>
      <c r="XCI52" s="73"/>
      <c r="XCJ52" s="73"/>
      <c r="XCK52" s="73"/>
      <c r="XCL52" s="73"/>
      <c r="XCM52" s="73"/>
      <c r="XCN52" s="73"/>
      <c r="XCO52" s="73"/>
      <c r="XCP52" s="73"/>
      <c r="XCQ52" s="73"/>
      <c r="XCR52" s="73"/>
      <c r="XCS52" s="73"/>
      <c r="XCT52" s="73"/>
      <c r="XCU52" s="73"/>
      <c r="XCV52" s="73"/>
      <c r="XCW52" s="73"/>
      <c r="XCX52" s="73"/>
      <c r="XCY52" s="73"/>
      <c r="XCZ52" s="73"/>
      <c r="XDA52" s="73"/>
      <c r="XDB52" s="73"/>
      <c r="XDC52" s="73"/>
      <c r="XDD52" s="73"/>
      <c r="XDE52" s="73"/>
      <c r="XDF52" s="73"/>
      <c r="XDG52" s="73"/>
      <c r="XDH52" s="73"/>
      <c r="XDI52" s="73"/>
      <c r="XDJ52" s="73"/>
      <c r="XDK52" s="73"/>
      <c r="XDL52" s="73"/>
      <c r="XDM52" s="73"/>
      <c r="XDN52" s="73"/>
      <c r="XDO52" s="73"/>
      <c r="XDP52" s="73"/>
      <c r="XDQ52" s="73"/>
      <c r="XDR52" s="73"/>
      <c r="XDS52" s="73"/>
      <c r="XDT52" s="73"/>
      <c r="XDU52" s="73"/>
      <c r="XDV52" s="73"/>
      <c r="XDW52" s="73"/>
      <c r="XDX52" s="73"/>
      <c r="XDY52" s="73"/>
      <c r="XDZ52" s="73"/>
      <c r="XEA52" s="73"/>
      <c r="XEB52" s="73"/>
      <c r="XEC52" s="73"/>
      <c r="XED52" s="73"/>
      <c r="XEE52" s="73"/>
      <c r="XEF52" s="73"/>
      <c r="XEG52" s="73"/>
      <c r="XEH52" s="73"/>
      <c r="XEI52" s="73"/>
      <c r="XEJ52" s="73"/>
      <c r="XEK52" s="73"/>
      <c r="XEL52" s="73"/>
      <c r="XEM52" s="73"/>
      <c r="XEN52" s="73"/>
      <c r="XEO52" s="73"/>
      <c r="XEP52" s="73"/>
      <c r="XEQ52" s="73"/>
      <c r="XER52" s="73"/>
      <c r="XES52" s="73"/>
      <c r="XET52" s="73"/>
      <c r="XEU52" s="73"/>
      <c r="XEV52" s="73"/>
      <c r="XEW52" s="73"/>
      <c r="XEX52" s="73"/>
      <c r="XEY52" s="73"/>
      <c r="XEZ52" s="73"/>
      <c r="XFA52" s="73"/>
      <c r="XFB52" s="73"/>
      <c r="XFC52" s="73"/>
      <c r="XFD52" s="73"/>
    </row>
    <row r="53" spans="1:16384" s="192" customFormat="1" ht="20.25" hidden="1" customHeight="1">
      <c r="A53" s="207" t="s">
        <v>54</v>
      </c>
      <c r="B53" s="204" t="s">
        <v>323</v>
      </c>
      <c r="C53" s="205"/>
      <c r="D53" s="168">
        <f>IFERROR(VLOOKUP(A53,'4.1'!A72:C354,3,0),)</f>
        <v>0</v>
      </c>
      <c r="E53" s="166">
        <f t="shared" si="0"/>
        <v>0</v>
      </c>
    </row>
    <row r="54" spans="1:16384" s="192" customFormat="1" ht="39.950000000000003" hidden="1" customHeight="1">
      <c r="A54" s="141" t="s">
        <v>55</v>
      </c>
      <c r="B54" s="204" t="s">
        <v>326</v>
      </c>
      <c r="C54" s="205"/>
      <c r="D54" s="168">
        <f>IFERROR(VLOOKUP(A54,'4.1'!A73:C355,3,0),)</f>
        <v>0</v>
      </c>
      <c r="E54" s="166">
        <f t="shared" si="0"/>
        <v>0</v>
      </c>
    </row>
    <row r="55" spans="1:16384" s="192" customFormat="1" ht="21.75" customHeight="1">
      <c r="A55" s="209" t="s">
        <v>56</v>
      </c>
      <c r="B55" s="202" t="s">
        <v>323</v>
      </c>
      <c r="C55" s="203">
        <v>6</v>
      </c>
      <c r="D55" s="86">
        <v>14000</v>
      </c>
      <c r="E55" s="87">
        <f t="shared" si="0"/>
        <v>84000</v>
      </c>
      <c r="F55" s="73"/>
      <c r="G55" s="73"/>
      <c r="H55" s="73"/>
      <c r="I55" s="73"/>
      <c r="J55" s="73"/>
      <c r="K55" s="73"/>
      <c r="L55" s="73"/>
      <c r="M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D55" s="73"/>
      <c r="AG55" s="73"/>
      <c r="AJ55" s="73"/>
      <c r="AM55" s="73"/>
      <c r="AP55" s="73"/>
      <c r="BB55" s="73"/>
      <c r="BE55" s="73"/>
      <c r="BH55" s="73"/>
      <c r="BK55" s="73"/>
      <c r="BT55" s="73"/>
      <c r="BZ55" s="73"/>
      <c r="CC55" s="73"/>
      <c r="CF55" s="73"/>
      <c r="CI55" s="73"/>
      <c r="CO55" s="73"/>
      <c r="CX55" s="73"/>
      <c r="CZ55" s="73"/>
      <c r="DA55" s="73"/>
      <c r="DC55" s="73"/>
      <c r="DF55" s="73"/>
      <c r="DI55" s="73"/>
      <c r="DL55" s="73"/>
      <c r="DT55" s="73"/>
      <c r="DV55" s="73"/>
      <c r="DY55" s="73"/>
      <c r="EB55" s="73"/>
      <c r="EK55" s="73"/>
      <c r="EN55" s="73"/>
      <c r="ES55" s="73"/>
      <c r="FO55" s="73"/>
      <c r="FP55" s="73"/>
      <c r="FQ55" s="73"/>
      <c r="FR55" s="73"/>
      <c r="FS55" s="73"/>
      <c r="FT55" s="73"/>
      <c r="GL55" s="73"/>
      <c r="GM55" s="73"/>
      <c r="GP55" s="73"/>
      <c r="GS55" s="73"/>
      <c r="GU55" s="73"/>
      <c r="GW55" s="73"/>
      <c r="GZ55" s="73"/>
      <c r="HC55" s="73"/>
      <c r="HF55" s="73"/>
      <c r="HI55" s="73"/>
      <c r="HL55" s="73"/>
      <c r="HO55" s="73"/>
      <c r="HR55" s="73"/>
      <c r="HU55" s="73"/>
      <c r="HW55" s="73"/>
      <c r="IJ55" s="73"/>
      <c r="IK55" s="73"/>
      <c r="IL55" s="73"/>
      <c r="IM55" s="73"/>
      <c r="IN55" s="73"/>
      <c r="IO55" s="73"/>
      <c r="IP55" s="73"/>
      <c r="IQ55" s="73"/>
      <c r="IR55" s="73"/>
      <c r="IS55" s="73"/>
      <c r="IT55" s="73"/>
      <c r="IU55" s="73"/>
      <c r="IV55" s="73"/>
      <c r="IW55" s="73"/>
      <c r="IX55" s="73"/>
      <c r="IY55" s="73"/>
      <c r="IZ55" s="73"/>
      <c r="JA55" s="73"/>
      <c r="JB55" s="73"/>
      <c r="JC55" s="73"/>
      <c r="JD55" s="73"/>
      <c r="JE55" s="73"/>
      <c r="JF55" s="73"/>
      <c r="JG55" s="73"/>
      <c r="JH55" s="73"/>
      <c r="JI55" s="73"/>
      <c r="JK55" s="73"/>
      <c r="JL55" s="73"/>
      <c r="JM55" s="73"/>
      <c r="JN55" s="73"/>
      <c r="JO55" s="73"/>
      <c r="JP55" s="73"/>
      <c r="JQ55" s="73"/>
      <c r="JR55" s="73"/>
      <c r="JS55" s="73"/>
      <c r="JT55" s="73"/>
      <c r="JU55" s="73"/>
      <c r="JV55" s="73"/>
      <c r="JW55" s="73"/>
      <c r="JZ55" s="73"/>
      <c r="KC55" s="73"/>
      <c r="KF55" s="73"/>
      <c r="KI55" s="73"/>
      <c r="KL55" s="73"/>
      <c r="KX55" s="73"/>
      <c r="LA55" s="73"/>
      <c r="LD55" s="73"/>
      <c r="LG55" s="73"/>
      <c r="LP55" s="73"/>
      <c r="LV55" s="73"/>
      <c r="LY55" s="73"/>
      <c r="MB55" s="73"/>
      <c r="ME55" s="73"/>
      <c r="MK55" s="73"/>
      <c r="MT55" s="73"/>
      <c r="MV55" s="73"/>
      <c r="MW55" s="73"/>
      <c r="MY55" s="73"/>
      <c r="NB55" s="73"/>
      <c r="NE55" s="73"/>
      <c r="NH55" s="73"/>
      <c r="NP55" s="73"/>
      <c r="NR55" s="73"/>
      <c r="NU55" s="73"/>
      <c r="NX55" s="73"/>
      <c r="OG55" s="73"/>
      <c r="OJ55" s="73"/>
      <c r="OO55" s="73"/>
      <c r="PK55" s="73"/>
      <c r="PL55" s="73"/>
      <c r="PM55" s="73"/>
      <c r="PN55" s="73"/>
      <c r="PO55" s="73"/>
      <c r="PP55" s="73"/>
      <c r="QH55" s="73"/>
      <c r="QI55" s="73"/>
      <c r="QL55" s="73"/>
      <c r="QO55" s="73"/>
      <c r="QQ55" s="73"/>
      <c r="QS55" s="73"/>
      <c r="QV55" s="73"/>
      <c r="QY55" s="73"/>
      <c r="RB55" s="73"/>
      <c r="RE55" s="73"/>
      <c r="RH55" s="73"/>
      <c r="RK55" s="73"/>
      <c r="RN55" s="73"/>
      <c r="RQ55" s="73"/>
      <c r="RS55" s="73"/>
      <c r="SF55" s="73"/>
      <c r="SG55" s="73"/>
      <c r="SH55" s="73"/>
      <c r="SI55" s="73"/>
      <c r="SJ55" s="73"/>
      <c r="SK55" s="73"/>
      <c r="SL55" s="73"/>
      <c r="SM55" s="73"/>
      <c r="SN55" s="73"/>
      <c r="SO55" s="73"/>
      <c r="SP55" s="73"/>
      <c r="SQ55" s="73"/>
      <c r="SR55" s="73"/>
      <c r="SS55" s="73"/>
      <c r="ST55" s="73"/>
      <c r="SU55" s="73"/>
      <c r="SV55" s="73"/>
      <c r="SW55" s="73"/>
      <c r="SX55" s="73"/>
      <c r="SY55" s="73"/>
      <c r="SZ55" s="73"/>
      <c r="TA55" s="73"/>
      <c r="TB55" s="73"/>
      <c r="TC55" s="73"/>
      <c r="TD55" s="73"/>
      <c r="TE55" s="73"/>
      <c r="TG55" s="73"/>
      <c r="TH55" s="73"/>
      <c r="TI55" s="73"/>
      <c r="TJ55" s="73"/>
      <c r="TK55" s="73"/>
      <c r="TL55" s="73"/>
      <c r="TM55" s="73"/>
      <c r="TN55" s="73"/>
      <c r="TO55" s="73"/>
      <c r="TP55" s="73"/>
      <c r="TQ55" s="73"/>
      <c r="TR55" s="73"/>
      <c r="TS55" s="73"/>
      <c r="TV55" s="73"/>
      <c r="TY55" s="73"/>
      <c r="UB55" s="73"/>
      <c r="UE55" s="73"/>
      <c r="UH55" s="73"/>
      <c r="UT55" s="73"/>
      <c r="UW55" s="73"/>
      <c r="UZ55" s="73"/>
      <c r="VC55" s="73"/>
      <c r="VL55" s="73"/>
      <c r="VR55" s="73"/>
      <c r="VU55" s="73"/>
      <c r="VX55" s="73"/>
      <c r="WA55" s="73"/>
      <c r="WG55" s="73"/>
      <c r="WP55" s="73"/>
      <c r="WR55" s="73"/>
      <c r="WS55" s="73"/>
      <c r="WU55" s="73"/>
      <c r="WX55" s="73"/>
      <c r="XA55" s="73"/>
      <c r="XD55" s="73"/>
      <c r="XL55" s="73"/>
      <c r="XN55" s="73"/>
      <c r="XQ55" s="73"/>
      <c r="XT55" s="73"/>
      <c r="YC55" s="73"/>
      <c r="YF55" s="73"/>
      <c r="YK55" s="73"/>
      <c r="ZG55" s="73"/>
      <c r="ZH55" s="73"/>
      <c r="ZI55" s="73"/>
      <c r="ZJ55" s="73"/>
      <c r="ZK55" s="73"/>
      <c r="ZL55" s="73"/>
      <c r="AAD55" s="73"/>
      <c r="AAE55" s="73"/>
      <c r="AAH55" s="73"/>
      <c r="AAK55" s="73"/>
      <c r="AAM55" s="73"/>
      <c r="AAO55" s="73"/>
      <c r="AAR55" s="73"/>
      <c r="AAU55" s="73"/>
      <c r="AAX55" s="73"/>
      <c r="ABA55" s="73"/>
      <c r="ABD55" s="73"/>
      <c r="ABG55" s="73"/>
      <c r="ABJ55" s="73"/>
      <c r="ABM55" s="73"/>
      <c r="ABO55" s="73"/>
      <c r="ACB55" s="73"/>
      <c r="ACC55" s="73"/>
      <c r="ACD55" s="73"/>
      <c r="ACE55" s="73"/>
      <c r="ACF55" s="73"/>
      <c r="ACG55" s="73"/>
      <c r="ACH55" s="73"/>
      <c r="ACI55" s="73"/>
      <c r="ACJ55" s="73"/>
      <c r="ACK55" s="73"/>
      <c r="ACL55" s="73"/>
      <c r="ACM55" s="73"/>
      <c r="ACN55" s="73"/>
      <c r="ACO55" s="73"/>
      <c r="ACP55" s="73"/>
      <c r="ACQ55" s="73"/>
      <c r="ACR55" s="73"/>
      <c r="ACS55" s="73"/>
      <c r="ACT55" s="73"/>
      <c r="ACU55" s="73"/>
      <c r="ACV55" s="73"/>
      <c r="ACW55" s="73"/>
      <c r="ACX55" s="73"/>
      <c r="ACY55" s="73"/>
      <c r="ACZ55" s="73"/>
      <c r="ADA55" s="73"/>
      <c r="ADC55" s="73"/>
      <c r="ADD55" s="73"/>
      <c r="ADE55" s="73"/>
      <c r="ADF55" s="73"/>
      <c r="ADG55" s="73"/>
      <c r="ADH55" s="73"/>
      <c r="ADI55" s="73"/>
      <c r="ADJ55" s="73"/>
      <c r="ADK55" s="73"/>
      <c r="ADL55" s="73"/>
      <c r="ADM55" s="73"/>
      <c r="ADN55" s="73"/>
      <c r="ADO55" s="73"/>
      <c r="ADR55" s="73"/>
      <c r="ADU55" s="73"/>
      <c r="ADX55" s="73"/>
      <c r="AEA55" s="73"/>
      <c r="AED55" s="73"/>
      <c r="AEP55" s="73"/>
      <c r="AES55" s="73"/>
      <c r="AEV55" s="73"/>
      <c r="AEY55" s="73"/>
      <c r="AFH55" s="73"/>
      <c r="AFN55" s="73"/>
      <c r="AFQ55" s="73"/>
      <c r="AFT55" s="73"/>
      <c r="AFW55" s="73"/>
      <c r="AGC55" s="73"/>
      <c r="AGL55" s="73"/>
      <c r="AGN55" s="73"/>
      <c r="AGO55" s="73"/>
      <c r="AGQ55" s="73"/>
      <c r="AGT55" s="73"/>
      <c r="AGW55" s="73"/>
      <c r="AGZ55" s="73"/>
      <c r="AHH55" s="73"/>
      <c r="AHJ55" s="73"/>
      <c r="AHM55" s="73"/>
      <c r="AHP55" s="73"/>
      <c r="AHY55" s="73"/>
      <c r="AIB55" s="73"/>
      <c r="AIG55" s="73"/>
      <c r="AJC55" s="73"/>
      <c r="AJD55" s="73"/>
      <c r="AJE55" s="73"/>
      <c r="AJF55" s="73"/>
      <c r="AJG55" s="73"/>
      <c r="AJH55" s="73"/>
      <c r="AJZ55" s="73"/>
      <c r="AKA55" s="73"/>
      <c r="AKD55" s="73"/>
      <c r="AKG55" s="73"/>
      <c r="AKI55" s="73"/>
      <c r="AKK55" s="73"/>
      <c r="AKN55" s="73"/>
      <c r="AKQ55" s="73"/>
      <c r="AKT55" s="73"/>
      <c r="AKW55" s="73"/>
      <c r="AKZ55" s="73"/>
      <c r="ALC55" s="73"/>
      <c r="ALF55" s="73"/>
      <c r="ALI55" s="73"/>
      <c r="ALK55" s="73"/>
      <c r="ALX55" s="73"/>
      <c r="ALY55" s="73"/>
      <c r="ALZ55" s="73"/>
      <c r="AMA55" s="73"/>
      <c r="AMB55" s="73"/>
      <c r="AMC55" s="73"/>
      <c r="AMD55" s="73"/>
      <c r="AME55" s="73"/>
      <c r="AMF55" s="73"/>
      <c r="AMG55" s="73"/>
      <c r="AMH55" s="73"/>
      <c r="AMI55" s="73"/>
      <c r="AMJ55" s="73"/>
      <c r="AMK55" s="73"/>
      <c r="AML55" s="73"/>
      <c r="AMM55" s="73"/>
      <c r="AMN55" s="73"/>
      <c r="AMO55" s="73"/>
      <c r="AMP55" s="73"/>
      <c r="AMQ55" s="73"/>
      <c r="AMR55" s="73"/>
      <c r="AMS55" s="73"/>
      <c r="AMT55" s="73"/>
      <c r="AMU55" s="73"/>
      <c r="AMV55" s="73"/>
      <c r="AMW55" s="73"/>
      <c r="AMY55" s="73"/>
      <c r="AMZ55" s="73"/>
      <c r="ANA55" s="73"/>
      <c r="ANB55" s="73"/>
      <c r="ANC55" s="73"/>
      <c r="AND55" s="73"/>
      <c r="ANE55" s="73"/>
      <c r="ANF55" s="73"/>
      <c r="ANG55" s="73"/>
      <c r="ANH55" s="73"/>
      <c r="ANI55" s="73"/>
      <c r="ANJ55" s="73"/>
      <c r="ANK55" s="73"/>
      <c r="ANN55" s="73"/>
      <c r="ANQ55" s="73"/>
      <c r="ANT55" s="73"/>
      <c r="ANW55" s="73"/>
      <c r="ANZ55" s="73"/>
      <c r="AOL55" s="73"/>
      <c r="AOO55" s="73"/>
      <c r="AOR55" s="73"/>
      <c r="AOU55" s="73"/>
      <c r="APD55" s="73"/>
      <c r="APJ55" s="73"/>
      <c r="APM55" s="73"/>
      <c r="APP55" s="73"/>
      <c r="APS55" s="73"/>
      <c r="APY55" s="73"/>
      <c r="AQH55" s="73"/>
      <c r="AQJ55" s="73"/>
      <c r="AQK55" s="73"/>
      <c r="AQM55" s="73"/>
      <c r="AQP55" s="73"/>
      <c r="AQS55" s="73"/>
      <c r="AQV55" s="73"/>
      <c r="ARD55" s="73"/>
      <c r="ARF55" s="73"/>
      <c r="ARI55" s="73"/>
      <c r="ARL55" s="73"/>
      <c r="ARU55" s="73"/>
      <c r="ARX55" s="73"/>
      <c r="ASC55" s="73"/>
      <c r="ASY55" s="73"/>
      <c r="ASZ55" s="73"/>
      <c r="ATA55" s="73"/>
      <c r="ATB55" s="73"/>
      <c r="ATC55" s="73"/>
      <c r="ATD55" s="73"/>
      <c r="ATV55" s="73"/>
      <c r="ATW55" s="73"/>
      <c r="ATZ55" s="73"/>
      <c r="AUC55" s="73"/>
      <c r="AUE55" s="73"/>
      <c r="AUG55" s="73"/>
      <c r="AUJ55" s="73"/>
      <c r="AUM55" s="73"/>
      <c r="AUP55" s="73"/>
      <c r="AUS55" s="73"/>
      <c r="AUV55" s="73"/>
      <c r="AUY55" s="73"/>
      <c r="AVB55" s="73"/>
      <c r="AVE55" s="73"/>
      <c r="AVG55" s="73"/>
      <c r="AVT55" s="73"/>
      <c r="AVU55" s="73"/>
      <c r="AVV55" s="73"/>
      <c r="AVW55" s="73"/>
      <c r="AVX55" s="73"/>
      <c r="AVY55" s="73"/>
      <c r="AVZ55" s="73"/>
      <c r="AWA55" s="73"/>
      <c r="AWB55" s="73"/>
      <c r="AWC55" s="73"/>
      <c r="AWD55" s="73"/>
      <c r="AWE55" s="73"/>
      <c r="AWF55" s="73"/>
      <c r="AWG55" s="73"/>
      <c r="AWH55" s="73"/>
      <c r="AWI55" s="73"/>
      <c r="AWJ55" s="73"/>
      <c r="AWK55" s="73"/>
      <c r="AWL55" s="73"/>
      <c r="AWM55" s="73"/>
      <c r="AWN55" s="73"/>
      <c r="AWO55" s="73"/>
      <c r="AWP55" s="73"/>
      <c r="AWQ55" s="73"/>
      <c r="AWR55" s="73"/>
      <c r="AWS55" s="73"/>
      <c r="AWU55" s="73"/>
      <c r="AWV55" s="73"/>
      <c r="AWW55" s="73"/>
      <c r="AWX55" s="73"/>
      <c r="AWY55" s="73"/>
      <c r="AWZ55" s="73"/>
      <c r="AXA55" s="73"/>
      <c r="AXB55" s="73"/>
      <c r="AXC55" s="73"/>
      <c r="AXD55" s="73"/>
      <c r="AXE55" s="73"/>
      <c r="AXF55" s="73"/>
      <c r="AXG55" s="73"/>
      <c r="AXJ55" s="73"/>
      <c r="AXM55" s="73"/>
      <c r="AXP55" s="73"/>
      <c r="AXS55" s="73"/>
      <c r="AXV55" s="73"/>
      <c r="AYH55" s="73"/>
      <c r="AYK55" s="73"/>
      <c r="AYN55" s="73"/>
      <c r="AYQ55" s="73"/>
      <c r="AYZ55" s="73"/>
      <c r="AZF55" s="73"/>
      <c r="AZI55" s="73"/>
      <c r="AZL55" s="73"/>
      <c r="AZO55" s="73"/>
      <c r="AZU55" s="73"/>
      <c r="BAD55" s="73"/>
      <c r="BAF55" s="73"/>
      <c r="BAG55" s="73"/>
      <c r="BAI55" s="73"/>
      <c r="BAL55" s="73"/>
      <c r="BAO55" s="73"/>
      <c r="BAR55" s="73"/>
      <c r="BAZ55" s="73"/>
      <c r="BBB55" s="73"/>
      <c r="BBE55" s="73"/>
      <c r="BBH55" s="73"/>
      <c r="BBQ55" s="73"/>
      <c r="BBT55" s="73"/>
      <c r="BBY55" s="73"/>
      <c r="BCU55" s="73"/>
      <c r="BCV55" s="73"/>
      <c r="BCW55" s="73"/>
      <c r="BCX55" s="73"/>
      <c r="BCY55" s="73"/>
      <c r="BCZ55" s="73"/>
      <c r="BDR55" s="73"/>
      <c r="BDS55" s="73"/>
      <c r="BDV55" s="73"/>
      <c r="BDY55" s="73"/>
      <c r="BEA55" s="73"/>
      <c r="BEC55" s="73"/>
      <c r="BEF55" s="73"/>
      <c r="BEI55" s="73"/>
      <c r="BEL55" s="73"/>
      <c r="BEO55" s="73"/>
      <c r="BER55" s="73"/>
      <c r="BEU55" s="73"/>
      <c r="BEX55" s="73"/>
      <c r="BFA55" s="73"/>
      <c r="BFC55" s="73"/>
      <c r="BFP55" s="73"/>
      <c r="BFQ55" s="73"/>
      <c r="BFR55" s="73"/>
      <c r="BFS55" s="73"/>
      <c r="BFT55" s="73"/>
      <c r="BFU55" s="73"/>
      <c r="BFV55" s="73"/>
      <c r="BFW55" s="73"/>
      <c r="BFX55" s="73"/>
      <c r="BFY55" s="73"/>
      <c r="BFZ55" s="73"/>
      <c r="BGA55" s="73"/>
      <c r="BGB55" s="73"/>
      <c r="BGC55" s="73"/>
      <c r="BGD55" s="73"/>
      <c r="BGE55" s="73"/>
      <c r="BGF55" s="73"/>
      <c r="BGG55" s="73"/>
      <c r="BGH55" s="73"/>
      <c r="BGI55" s="73"/>
      <c r="BGJ55" s="73"/>
      <c r="BGK55" s="73"/>
      <c r="BGL55" s="73"/>
      <c r="BGM55" s="73"/>
      <c r="BGN55" s="73"/>
      <c r="BGO55" s="73"/>
      <c r="BGQ55" s="73"/>
      <c r="BGR55" s="73"/>
      <c r="BGS55" s="73"/>
      <c r="BGT55" s="73"/>
      <c r="BGU55" s="73"/>
      <c r="BGV55" s="73"/>
      <c r="BGW55" s="73"/>
      <c r="BGX55" s="73"/>
      <c r="BGY55" s="73"/>
      <c r="BGZ55" s="73"/>
      <c r="BHA55" s="73"/>
      <c r="BHB55" s="73"/>
      <c r="BHC55" s="73"/>
      <c r="BHF55" s="73"/>
      <c r="BHI55" s="73"/>
      <c r="BHL55" s="73"/>
      <c r="BHO55" s="73"/>
      <c r="BHR55" s="73"/>
      <c r="BID55" s="73"/>
      <c r="BIG55" s="73"/>
      <c r="BIJ55" s="73"/>
      <c r="BIM55" s="73"/>
      <c r="BIV55" s="73"/>
      <c r="BJB55" s="73"/>
      <c r="BJE55" s="73"/>
      <c r="BJH55" s="73"/>
      <c r="BJK55" s="73"/>
      <c r="BJQ55" s="73"/>
      <c r="BJZ55" s="73"/>
      <c r="BKB55" s="73"/>
      <c r="BKC55" s="73"/>
      <c r="BKE55" s="73"/>
      <c r="BKH55" s="73"/>
      <c r="BKK55" s="73"/>
      <c r="BKN55" s="73"/>
      <c r="BKV55" s="73"/>
      <c r="BKX55" s="73"/>
      <c r="BLA55" s="73"/>
      <c r="BLD55" s="73"/>
      <c r="BLM55" s="73"/>
      <c r="BLP55" s="73"/>
      <c r="BLU55" s="73"/>
      <c r="BMQ55" s="73"/>
      <c r="BMR55" s="73"/>
      <c r="BMS55" s="73"/>
      <c r="BMT55" s="73"/>
      <c r="BMU55" s="73"/>
      <c r="BMV55" s="73"/>
      <c r="BNN55" s="73"/>
      <c r="BNO55" s="73"/>
      <c r="BNR55" s="73"/>
      <c r="BNU55" s="73"/>
      <c r="BNW55" s="73"/>
      <c r="BNY55" s="73"/>
      <c r="BOB55" s="73"/>
      <c r="BOE55" s="73"/>
      <c r="BOH55" s="73"/>
      <c r="BOK55" s="73"/>
      <c r="BON55" s="73"/>
      <c r="BOQ55" s="73"/>
      <c r="BOT55" s="73"/>
      <c r="BOW55" s="73"/>
      <c r="BOY55" s="73"/>
      <c r="BPL55" s="73"/>
      <c r="BPM55" s="73"/>
      <c r="BPN55" s="73"/>
      <c r="BPO55" s="73"/>
      <c r="BPP55" s="73"/>
      <c r="BPQ55" s="73"/>
      <c r="BPR55" s="73"/>
      <c r="BPS55" s="73"/>
      <c r="BPT55" s="73"/>
      <c r="BPU55" s="73"/>
      <c r="BPV55" s="73"/>
      <c r="BPW55" s="73"/>
      <c r="BPX55" s="73"/>
      <c r="BPY55" s="73"/>
      <c r="BPZ55" s="73"/>
      <c r="BQA55" s="73"/>
      <c r="BQB55" s="73"/>
      <c r="BQC55" s="73"/>
      <c r="BQD55" s="73"/>
      <c r="BQE55" s="73"/>
      <c r="BQF55" s="73"/>
      <c r="BQG55" s="73"/>
      <c r="BQH55" s="73"/>
      <c r="BQI55" s="73"/>
      <c r="BQJ55" s="73"/>
      <c r="BQK55" s="73"/>
      <c r="BQM55" s="73"/>
      <c r="BQN55" s="73"/>
      <c r="BQO55" s="73"/>
      <c r="BQP55" s="73"/>
      <c r="BQQ55" s="73"/>
      <c r="BQR55" s="73"/>
      <c r="BQS55" s="73"/>
      <c r="BQT55" s="73"/>
      <c r="BQU55" s="73"/>
      <c r="BQV55" s="73"/>
      <c r="BQW55" s="73"/>
      <c r="BQX55" s="73"/>
      <c r="BQY55" s="73"/>
      <c r="BRB55" s="73"/>
      <c r="BRE55" s="73"/>
      <c r="BRH55" s="73"/>
      <c r="BRK55" s="73"/>
      <c r="BRN55" s="73"/>
      <c r="BRZ55" s="73"/>
      <c r="BSC55" s="73"/>
      <c r="BSF55" s="73"/>
      <c r="BSI55" s="73"/>
      <c r="BSR55" s="73"/>
      <c r="BSX55" s="73"/>
      <c r="BTA55" s="73"/>
      <c r="BTD55" s="73"/>
      <c r="BTG55" s="73"/>
      <c r="BTM55" s="73"/>
      <c r="BTV55" s="73"/>
      <c r="BTX55" s="73"/>
      <c r="BTY55" s="73"/>
      <c r="BUA55" s="73"/>
      <c r="BUD55" s="73"/>
      <c r="BUG55" s="73"/>
      <c r="BUJ55" s="73"/>
      <c r="BUR55" s="73"/>
      <c r="BUT55" s="73"/>
      <c r="BUW55" s="73"/>
      <c r="BUZ55" s="73"/>
      <c r="BVI55" s="73"/>
      <c r="BVL55" s="73"/>
      <c r="BVQ55" s="73"/>
      <c r="BWM55" s="73"/>
      <c r="BWN55" s="73"/>
      <c r="BWO55" s="73"/>
      <c r="BWP55" s="73"/>
      <c r="BWQ55" s="73"/>
      <c r="BWR55" s="73"/>
      <c r="BXJ55" s="73"/>
      <c r="BXK55" s="73"/>
      <c r="BXN55" s="73"/>
      <c r="BXQ55" s="73"/>
      <c r="BXS55" s="73"/>
      <c r="BXU55" s="73"/>
      <c r="BXX55" s="73"/>
      <c r="BYA55" s="73"/>
      <c r="BYD55" s="73"/>
      <c r="BYG55" s="73"/>
      <c r="BYJ55" s="73"/>
      <c r="BYM55" s="73"/>
      <c r="BYP55" s="73"/>
      <c r="BYS55" s="73"/>
      <c r="BYU55" s="73"/>
      <c r="BZH55" s="73"/>
      <c r="BZI55" s="73"/>
      <c r="BZJ55" s="73"/>
      <c r="BZK55" s="73"/>
      <c r="BZL55" s="73"/>
      <c r="BZM55" s="73"/>
      <c r="BZN55" s="73"/>
      <c r="BZO55" s="73"/>
      <c r="BZP55" s="73"/>
      <c r="BZQ55" s="73"/>
      <c r="BZR55" s="73"/>
      <c r="BZS55" s="73"/>
      <c r="BZT55" s="73"/>
      <c r="BZU55" s="73"/>
      <c r="BZV55" s="73"/>
      <c r="BZW55" s="73"/>
      <c r="BZX55" s="73"/>
      <c r="BZY55" s="73"/>
      <c r="BZZ55" s="73"/>
      <c r="CAA55" s="73"/>
      <c r="CAB55" s="73"/>
      <c r="CAC55" s="73"/>
      <c r="CAD55" s="73"/>
      <c r="CAE55" s="73"/>
      <c r="CAF55" s="73"/>
      <c r="CAG55" s="73"/>
      <c r="CAI55" s="73"/>
      <c r="CAJ55" s="73"/>
      <c r="CAK55" s="73"/>
      <c r="CAL55" s="73"/>
      <c r="CAM55" s="73"/>
      <c r="CAN55" s="73"/>
      <c r="CAO55" s="73"/>
      <c r="CAP55" s="73"/>
      <c r="CAQ55" s="73"/>
      <c r="CAR55" s="73"/>
      <c r="CAS55" s="73"/>
      <c r="CAT55" s="73"/>
      <c r="CAU55" s="73"/>
      <c r="CAX55" s="73"/>
      <c r="CBA55" s="73"/>
      <c r="CBD55" s="73"/>
      <c r="CBG55" s="73"/>
      <c r="CBJ55" s="73"/>
      <c r="CBV55" s="73"/>
      <c r="CBY55" s="73"/>
      <c r="CCB55" s="73"/>
      <c r="CCE55" s="73"/>
      <c r="CCN55" s="73"/>
      <c r="CCT55" s="73"/>
      <c r="CCW55" s="73"/>
      <c r="CCZ55" s="73"/>
      <c r="CDC55" s="73"/>
      <c r="CDI55" s="73"/>
      <c r="CDR55" s="73"/>
      <c r="CDT55" s="73"/>
      <c r="CDU55" s="73"/>
      <c r="CDW55" s="73"/>
      <c r="CDZ55" s="73"/>
      <c r="CEC55" s="73"/>
      <c r="CEF55" s="73"/>
      <c r="CEN55" s="73"/>
      <c r="CEP55" s="73"/>
      <c r="CES55" s="73"/>
      <c r="CEV55" s="73"/>
      <c r="CFE55" s="73"/>
      <c r="CFH55" s="73"/>
      <c r="CFM55" s="73"/>
      <c r="CGI55" s="73"/>
      <c r="CGJ55" s="73"/>
      <c r="CGK55" s="73"/>
      <c r="CGL55" s="73"/>
      <c r="CGM55" s="73"/>
      <c r="CGN55" s="73"/>
      <c r="CHF55" s="73"/>
      <c r="CHG55" s="73"/>
      <c r="CHJ55" s="73"/>
      <c r="CHM55" s="73"/>
      <c r="CHO55" s="73"/>
      <c r="CHQ55" s="73"/>
      <c r="CHT55" s="73"/>
      <c r="CHW55" s="73"/>
      <c r="CHZ55" s="73"/>
      <c r="CIC55" s="73"/>
      <c r="CIF55" s="73"/>
      <c r="CII55" s="73"/>
      <c r="CIL55" s="73"/>
      <c r="CIO55" s="73"/>
      <c r="CIQ55" s="73"/>
      <c r="CJD55" s="73"/>
      <c r="CJE55" s="73"/>
      <c r="CJF55" s="73"/>
      <c r="CJG55" s="73"/>
      <c r="CJH55" s="73"/>
      <c r="CJI55" s="73"/>
      <c r="CJJ55" s="73"/>
      <c r="CJK55" s="73"/>
      <c r="CJL55" s="73"/>
      <c r="CJM55" s="73"/>
      <c r="CJN55" s="73"/>
      <c r="CJO55" s="73"/>
      <c r="CJP55" s="73"/>
      <c r="CJQ55" s="73"/>
      <c r="CJR55" s="73"/>
      <c r="CJS55" s="73"/>
      <c r="CJT55" s="73"/>
      <c r="CJU55" s="73"/>
      <c r="CJV55" s="73"/>
      <c r="CJW55" s="73"/>
      <c r="CJX55" s="73"/>
      <c r="CJY55" s="73"/>
      <c r="CJZ55" s="73"/>
      <c r="CKA55" s="73"/>
      <c r="CKB55" s="73"/>
      <c r="CKC55" s="73"/>
      <c r="CKE55" s="73"/>
      <c r="CKF55" s="73"/>
      <c r="CKG55" s="73"/>
      <c r="CKH55" s="73"/>
      <c r="CKI55" s="73"/>
      <c r="CKJ55" s="73"/>
      <c r="CKK55" s="73"/>
      <c r="CKL55" s="73"/>
      <c r="CKM55" s="73"/>
      <c r="CKN55" s="73"/>
      <c r="CKO55" s="73"/>
      <c r="CKP55" s="73"/>
      <c r="CKQ55" s="73"/>
      <c r="CKT55" s="73"/>
      <c r="CKW55" s="73"/>
      <c r="CKZ55" s="73"/>
      <c r="CLC55" s="73"/>
      <c r="CLF55" s="73"/>
      <c r="CLR55" s="73"/>
      <c r="CLU55" s="73"/>
      <c r="CLX55" s="73"/>
      <c r="CMA55" s="73"/>
      <c r="CMJ55" s="73"/>
      <c r="CMP55" s="73"/>
      <c r="CMS55" s="73"/>
      <c r="CMV55" s="73"/>
      <c r="CMY55" s="73"/>
      <c r="CNE55" s="73"/>
      <c r="CNN55" s="73"/>
      <c r="CNP55" s="73"/>
      <c r="CNQ55" s="73"/>
      <c r="CNS55" s="73"/>
      <c r="CNV55" s="73"/>
      <c r="CNY55" s="73"/>
      <c r="COB55" s="73"/>
      <c r="COJ55" s="73"/>
      <c r="COL55" s="73"/>
      <c r="COO55" s="73"/>
      <c r="COR55" s="73"/>
      <c r="CPA55" s="73"/>
      <c r="CPD55" s="73"/>
      <c r="CPI55" s="73"/>
      <c r="CQE55" s="73"/>
      <c r="CQF55" s="73"/>
      <c r="CQG55" s="73"/>
      <c r="CQH55" s="73"/>
      <c r="CQI55" s="73"/>
      <c r="CQJ55" s="73"/>
      <c r="CRB55" s="73"/>
      <c r="CRC55" s="73"/>
      <c r="CRF55" s="73"/>
      <c r="CRI55" s="73"/>
      <c r="CRK55" s="73"/>
      <c r="CRM55" s="73"/>
      <c r="CRP55" s="73"/>
      <c r="CRS55" s="73"/>
      <c r="CRV55" s="73"/>
      <c r="CRY55" s="73"/>
      <c r="CSB55" s="73"/>
      <c r="CSE55" s="73"/>
      <c r="CSH55" s="73"/>
      <c r="CSK55" s="73"/>
      <c r="CSM55" s="73"/>
      <c r="CSZ55" s="73"/>
      <c r="CTA55" s="73"/>
      <c r="CTB55" s="73"/>
      <c r="CTC55" s="73"/>
      <c r="CTD55" s="73"/>
      <c r="CTE55" s="73"/>
      <c r="CTF55" s="73"/>
      <c r="CTG55" s="73"/>
      <c r="CTH55" s="73"/>
      <c r="CTI55" s="73"/>
      <c r="CTJ55" s="73"/>
      <c r="CTK55" s="73"/>
      <c r="CTL55" s="73"/>
      <c r="CTM55" s="73"/>
      <c r="CTN55" s="73"/>
      <c r="CTO55" s="73"/>
      <c r="CTP55" s="73"/>
      <c r="CTQ55" s="73"/>
      <c r="CTR55" s="73"/>
      <c r="CTS55" s="73"/>
      <c r="CTT55" s="73"/>
      <c r="CTU55" s="73"/>
      <c r="CTV55" s="73"/>
      <c r="CTW55" s="73"/>
      <c r="CTX55" s="73"/>
      <c r="CTY55" s="73"/>
      <c r="CUA55" s="73"/>
      <c r="CUB55" s="73"/>
      <c r="CUC55" s="73"/>
      <c r="CUD55" s="73"/>
      <c r="CUE55" s="73"/>
      <c r="CUF55" s="73"/>
      <c r="CUG55" s="73"/>
      <c r="CUH55" s="73"/>
      <c r="CUI55" s="73"/>
      <c r="CUJ55" s="73"/>
      <c r="CUK55" s="73"/>
      <c r="CUL55" s="73"/>
      <c r="CUM55" s="73"/>
      <c r="CUP55" s="73"/>
      <c r="CUS55" s="73"/>
      <c r="CUV55" s="73"/>
      <c r="CUY55" s="73"/>
      <c r="CVB55" s="73"/>
      <c r="CVN55" s="73"/>
      <c r="CVQ55" s="73"/>
      <c r="CVT55" s="73"/>
      <c r="CVW55" s="73"/>
      <c r="CWF55" s="73"/>
      <c r="CWL55" s="73"/>
      <c r="CWO55" s="73"/>
      <c r="CWR55" s="73"/>
      <c r="CWU55" s="73"/>
      <c r="CXA55" s="73"/>
      <c r="CXJ55" s="73"/>
      <c r="CXL55" s="73"/>
      <c r="CXM55" s="73"/>
      <c r="CXO55" s="73"/>
      <c r="CXR55" s="73"/>
      <c r="CXU55" s="73"/>
      <c r="CXX55" s="73"/>
      <c r="CYF55" s="73"/>
      <c r="CYH55" s="73"/>
      <c r="CYK55" s="73"/>
      <c r="CYN55" s="73"/>
      <c r="CYW55" s="73"/>
      <c r="CYZ55" s="73"/>
      <c r="CZE55" s="73"/>
      <c r="DAA55" s="73"/>
      <c r="DAB55" s="73"/>
      <c r="DAC55" s="73"/>
      <c r="DAD55" s="73"/>
      <c r="DAE55" s="73"/>
      <c r="DAF55" s="73"/>
      <c r="DAX55" s="73"/>
      <c r="DAY55" s="73"/>
      <c r="DBB55" s="73"/>
      <c r="DBE55" s="73"/>
      <c r="DBG55" s="73"/>
      <c r="DBI55" s="73"/>
      <c r="DBL55" s="73"/>
      <c r="DBO55" s="73"/>
      <c r="DBR55" s="73"/>
      <c r="DBU55" s="73"/>
      <c r="DBX55" s="73"/>
      <c r="DCA55" s="73"/>
      <c r="DCD55" s="73"/>
      <c r="DCG55" s="73"/>
      <c r="DCI55" s="73"/>
      <c r="DCV55" s="73"/>
      <c r="DCW55" s="73"/>
      <c r="DCX55" s="73"/>
      <c r="DCY55" s="73"/>
      <c r="DCZ55" s="73"/>
      <c r="DDA55" s="73"/>
      <c r="DDB55" s="73"/>
      <c r="DDC55" s="73"/>
      <c r="DDD55" s="73"/>
      <c r="DDE55" s="73"/>
      <c r="DDF55" s="73"/>
      <c r="DDG55" s="73"/>
      <c r="DDH55" s="73"/>
      <c r="DDI55" s="73"/>
      <c r="DDJ55" s="73"/>
      <c r="DDK55" s="73"/>
      <c r="DDL55" s="73"/>
      <c r="DDM55" s="73"/>
      <c r="DDN55" s="73"/>
      <c r="DDO55" s="73"/>
      <c r="DDP55" s="73"/>
      <c r="DDQ55" s="73"/>
      <c r="DDR55" s="73"/>
      <c r="DDS55" s="73"/>
      <c r="DDT55" s="73"/>
      <c r="DDU55" s="73"/>
      <c r="DDW55" s="73"/>
      <c r="DDX55" s="73"/>
      <c r="DDY55" s="73"/>
      <c r="DDZ55" s="73"/>
      <c r="DEA55" s="73"/>
      <c r="DEB55" s="73"/>
      <c r="DEC55" s="73"/>
      <c r="DED55" s="73"/>
      <c r="DEE55" s="73"/>
      <c r="DEF55" s="73"/>
      <c r="DEG55" s="73"/>
      <c r="DEH55" s="73"/>
      <c r="DEI55" s="73"/>
      <c r="DEL55" s="73"/>
      <c r="DEO55" s="73"/>
      <c r="DER55" s="73"/>
      <c r="DEU55" s="73"/>
      <c r="DEX55" s="73"/>
      <c r="DFJ55" s="73"/>
      <c r="DFM55" s="73"/>
      <c r="DFP55" s="73"/>
      <c r="DFS55" s="73"/>
      <c r="DGB55" s="73"/>
      <c r="DGH55" s="73"/>
      <c r="DGK55" s="73"/>
      <c r="DGN55" s="73"/>
      <c r="DGQ55" s="73"/>
      <c r="DGW55" s="73"/>
      <c r="DHF55" s="73"/>
      <c r="DHH55" s="73"/>
      <c r="DHI55" s="73"/>
      <c r="DHK55" s="73"/>
      <c r="DHN55" s="73"/>
      <c r="DHQ55" s="73"/>
      <c r="DHT55" s="73"/>
      <c r="DIB55" s="73"/>
      <c r="DID55" s="73"/>
      <c r="DIG55" s="73"/>
      <c r="DIJ55" s="73"/>
      <c r="DIS55" s="73"/>
      <c r="DIV55" s="73"/>
      <c r="DJA55" s="73"/>
      <c r="DJW55" s="73"/>
      <c r="DJX55" s="73"/>
      <c r="DJY55" s="73"/>
      <c r="DJZ55" s="73"/>
      <c r="DKA55" s="73"/>
      <c r="DKB55" s="73"/>
      <c r="DKT55" s="73"/>
      <c r="DKU55" s="73"/>
      <c r="DKX55" s="73"/>
      <c r="DLA55" s="73"/>
      <c r="DLC55" s="73"/>
      <c r="DLE55" s="73"/>
      <c r="DLH55" s="73"/>
      <c r="DLK55" s="73"/>
      <c r="DLN55" s="73"/>
      <c r="DLQ55" s="73"/>
      <c r="DLT55" s="73"/>
      <c r="DLW55" s="73"/>
      <c r="DLZ55" s="73"/>
      <c r="DMC55" s="73"/>
      <c r="DME55" s="73"/>
      <c r="DMR55" s="73"/>
      <c r="DMS55" s="73"/>
      <c r="DMT55" s="73"/>
      <c r="DMU55" s="73"/>
      <c r="DMV55" s="73"/>
      <c r="DMW55" s="73"/>
      <c r="DMX55" s="73"/>
      <c r="DMY55" s="73"/>
      <c r="DMZ55" s="73"/>
      <c r="DNA55" s="73"/>
      <c r="DNB55" s="73"/>
      <c r="DNC55" s="73"/>
      <c r="DND55" s="73"/>
      <c r="DNE55" s="73"/>
      <c r="DNF55" s="73"/>
      <c r="DNG55" s="73"/>
      <c r="DNH55" s="73"/>
      <c r="DNI55" s="73"/>
      <c r="DNJ55" s="73"/>
      <c r="DNK55" s="73"/>
      <c r="DNL55" s="73"/>
      <c r="DNM55" s="73"/>
      <c r="DNN55" s="73"/>
      <c r="DNO55" s="73"/>
      <c r="DNP55" s="73"/>
      <c r="DNQ55" s="73"/>
      <c r="DNS55" s="73"/>
      <c r="DNT55" s="73"/>
      <c r="DNU55" s="73"/>
      <c r="DNV55" s="73"/>
      <c r="DNW55" s="73"/>
      <c r="DNX55" s="73"/>
      <c r="DNY55" s="73"/>
      <c r="DNZ55" s="73"/>
      <c r="DOA55" s="73"/>
      <c r="DOB55" s="73"/>
      <c r="DOC55" s="73"/>
      <c r="DOD55" s="73"/>
      <c r="DOE55" s="73"/>
      <c r="DOH55" s="73"/>
      <c r="DOK55" s="73"/>
      <c r="DON55" s="73"/>
      <c r="DOQ55" s="73"/>
      <c r="DOT55" s="73"/>
      <c r="DPF55" s="73"/>
      <c r="DPI55" s="73"/>
      <c r="DPL55" s="73"/>
      <c r="DPO55" s="73"/>
      <c r="DPX55" s="73"/>
      <c r="DQD55" s="73"/>
      <c r="DQG55" s="73"/>
      <c r="DQJ55" s="73"/>
      <c r="DQM55" s="73"/>
      <c r="DQS55" s="73"/>
      <c r="DRB55" s="73"/>
      <c r="DRD55" s="73"/>
      <c r="DRE55" s="73"/>
      <c r="DRG55" s="73"/>
      <c r="DRJ55" s="73"/>
      <c r="DRM55" s="73"/>
      <c r="DRP55" s="73"/>
      <c r="DRX55" s="73"/>
      <c r="DRZ55" s="73"/>
      <c r="DSC55" s="73"/>
      <c r="DSF55" s="73"/>
      <c r="DSO55" s="73"/>
      <c r="DSR55" s="73"/>
      <c r="DSW55" s="73"/>
      <c r="DTS55" s="73"/>
      <c r="DTT55" s="73"/>
      <c r="DTU55" s="73"/>
      <c r="DTV55" s="73"/>
      <c r="DTW55" s="73"/>
      <c r="DTX55" s="73"/>
      <c r="DUP55" s="73"/>
      <c r="DUQ55" s="73"/>
      <c r="DUT55" s="73"/>
      <c r="DUW55" s="73"/>
      <c r="DUY55" s="73"/>
      <c r="DVA55" s="73"/>
      <c r="DVD55" s="73"/>
      <c r="DVG55" s="73"/>
      <c r="DVJ55" s="73"/>
      <c r="DVM55" s="73"/>
      <c r="DVP55" s="73"/>
      <c r="DVS55" s="73"/>
      <c r="DVV55" s="73"/>
      <c r="DVY55" s="73"/>
      <c r="DWA55" s="73"/>
      <c r="DWN55" s="73"/>
      <c r="DWO55" s="73"/>
      <c r="DWP55" s="73"/>
      <c r="DWQ55" s="73"/>
      <c r="DWR55" s="73"/>
      <c r="DWS55" s="73"/>
      <c r="DWT55" s="73"/>
      <c r="DWU55" s="73"/>
      <c r="DWV55" s="73"/>
      <c r="DWW55" s="73"/>
      <c r="DWX55" s="73"/>
      <c r="DWY55" s="73"/>
      <c r="DWZ55" s="73"/>
      <c r="DXA55" s="73"/>
      <c r="DXB55" s="73"/>
      <c r="DXC55" s="73"/>
      <c r="DXD55" s="73"/>
      <c r="DXE55" s="73"/>
      <c r="DXF55" s="73"/>
      <c r="DXG55" s="73"/>
      <c r="DXH55" s="73"/>
      <c r="DXI55" s="73"/>
      <c r="DXJ55" s="73"/>
      <c r="DXK55" s="73"/>
      <c r="DXL55" s="73"/>
      <c r="DXM55" s="73"/>
      <c r="DXO55" s="73"/>
      <c r="DXP55" s="73"/>
      <c r="DXQ55" s="73"/>
      <c r="DXR55" s="73"/>
      <c r="DXS55" s="73"/>
      <c r="DXT55" s="73"/>
      <c r="DXU55" s="73"/>
      <c r="DXV55" s="73"/>
      <c r="DXW55" s="73"/>
      <c r="DXX55" s="73"/>
      <c r="DXY55" s="73"/>
      <c r="DXZ55" s="73"/>
      <c r="DYA55" s="73"/>
      <c r="DYD55" s="73"/>
      <c r="DYG55" s="73"/>
      <c r="DYJ55" s="73"/>
      <c r="DYM55" s="73"/>
      <c r="DYP55" s="73"/>
      <c r="DZB55" s="73"/>
      <c r="DZE55" s="73"/>
      <c r="DZH55" s="73"/>
      <c r="DZK55" s="73"/>
      <c r="DZT55" s="73"/>
      <c r="DZZ55" s="73"/>
      <c r="EAC55" s="73"/>
      <c r="EAF55" s="73"/>
      <c r="EAI55" s="73"/>
      <c r="EAO55" s="73"/>
      <c r="EAX55" s="73"/>
      <c r="EAZ55" s="73"/>
      <c r="EBA55" s="73"/>
      <c r="EBC55" s="73"/>
      <c r="EBF55" s="73"/>
      <c r="EBI55" s="73"/>
      <c r="EBL55" s="73"/>
      <c r="EBT55" s="73"/>
      <c r="EBV55" s="73"/>
      <c r="EBY55" s="73"/>
      <c r="ECB55" s="73"/>
      <c r="ECK55" s="73"/>
      <c r="ECN55" s="73"/>
      <c r="ECS55" s="73"/>
      <c r="EDO55" s="73"/>
      <c r="EDP55" s="73"/>
      <c r="EDQ55" s="73"/>
      <c r="EDR55" s="73"/>
      <c r="EDS55" s="73"/>
      <c r="EDT55" s="73"/>
      <c r="EEL55" s="73"/>
      <c r="EEM55" s="73"/>
      <c r="EEP55" s="73"/>
      <c r="EES55" s="73"/>
      <c r="EEU55" s="73"/>
      <c r="EEW55" s="73"/>
      <c r="EEZ55" s="73"/>
      <c r="EFC55" s="73"/>
      <c r="EFF55" s="73"/>
      <c r="EFI55" s="73"/>
      <c r="EFL55" s="73"/>
      <c r="EFO55" s="73"/>
      <c r="EFR55" s="73"/>
      <c r="EFU55" s="73"/>
      <c r="EFW55" s="73"/>
      <c r="EGJ55" s="73"/>
      <c r="EGK55" s="73"/>
      <c r="EGL55" s="73"/>
      <c r="EGM55" s="73"/>
      <c r="EGN55" s="73"/>
      <c r="EGO55" s="73"/>
      <c r="EGP55" s="73"/>
      <c r="EGQ55" s="73"/>
      <c r="EGR55" s="73"/>
      <c r="EGS55" s="73"/>
      <c r="EGT55" s="73"/>
      <c r="EGU55" s="73"/>
      <c r="EGV55" s="73"/>
      <c r="EGW55" s="73"/>
      <c r="EGX55" s="73"/>
      <c r="EGY55" s="73"/>
      <c r="EGZ55" s="73"/>
      <c r="EHA55" s="73"/>
      <c r="EHB55" s="73"/>
      <c r="EHC55" s="73"/>
      <c r="EHD55" s="73"/>
      <c r="EHE55" s="73"/>
      <c r="EHF55" s="73"/>
      <c r="EHG55" s="73"/>
      <c r="EHH55" s="73"/>
      <c r="EHI55" s="73"/>
      <c r="EHK55" s="73"/>
      <c r="EHL55" s="73"/>
      <c r="EHM55" s="73"/>
      <c r="EHN55" s="73"/>
      <c r="EHO55" s="73"/>
      <c r="EHP55" s="73"/>
      <c r="EHQ55" s="73"/>
      <c r="EHR55" s="73"/>
      <c r="EHS55" s="73"/>
      <c r="EHT55" s="73"/>
      <c r="EHU55" s="73"/>
      <c r="EHV55" s="73"/>
      <c r="EHW55" s="73"/>
      <c r="EHZ55" s="73"/>
      <c r="EIC55" s="73"/>
      <c r="EIF55" s="73"/>
      <c r="EII55" s="73"/>
      <c r="EIL55" s="73"/>
      <c r="EIX55" s="73"/>
      <c r="EJA55" s="73"/>
      <c r="EJD55" s="73"/>
      <c r="EJG55" s="73"/>
      <c r="EJP55" s="73"/>
      <c r="EJV55" s="73"/>
      <c r="EJY55" s="73"/>
      <c r="EKB55" s="73"/>
      <c r="EKE55" s="73"/>
      <c r="EKK55" s="73"/>
      <c r="EKT55" s="73"/>
      <c r="EKV55" s="73"/>
      <c r="EKW55" s="73"/>
      <c r="EKY55" s="73"/>
      <c r="ELB55" s="73"/>
      <c r="ELE55" s="73"/>
      <c r="ELH55" s="73"/>
      <c r="ELP55" s="73"/>
      <c r="ELR55" s="73"/>
      <c r="ELU55" s="73"/>
      <c r="ELX55" s="73"/>
      <c r="EMG55" s="73"/>
      <c r="EMJ55" s="73"/>
      <c r="EMO55" s="73"/>
      <c r="ENK55" s="73"/>
      <c r="ENL55" s="73"/>
      <c r="ENM55" s="73"/>
      <c r="ENN55" s="73"/>
      <c r="ENO55" s="73"/>
      <c r="ENP55" s="73"/>
      <c r="EOH55" s="73"/>
      <c r="EOI55" s="73"/>
      <c r="EOL55" s="73"/>
      <c r="EOO55" s="73"/>
      <c r="EOQ55" s="73"/>
      <c r="EOS55" s="73"/>
      <c r="EOV55" s="73"/>
      <c r="EOY55" s="73"/>
      <c r="EPB55" s="73"/>
      <c r="EPE55" s="73"/>
      <c r="EPH55" s="73"/>
      <c r="EPK55" s="73"/>
      <c r="EPN55" s="73"/>
      <c r="EPQ55" s="73"/>
      <c r="EPS55" s="73"/>
      <c r="EQF55" s="73"/>
      <c r="EQG55" s="73"/>
      <c r="EQH55" s="73"/>
      <c r="EQI55" s="73"/>
      <c r="EQJ55" s="73"/>
      <c r="EQK55" s="73"/>
      <c r="EQL55" s="73"/>
      <c r="EQM55" s="73"/>
      <c r="EQN55" s="73"/>
      <c r="EQO55" s="73"/>
      <c r="EQP55" s="73"/>
      <c r="EQQ55" s="73"/>
      <c r="EQR55" s="73"/>
      <c r="EQS55" s="73"/>
      <c r="EQT55" s="73"/>
      <c r="EQU55" s="73"/>
      <c r="EQV55" s="73"/>
      <c r="EQW55" s="73"/>
      <c r="EQX55" s="73"/>
      <c r="EQY55" s="73"/>
      <c r="EQZ55" s="73"/>
      <c r="ERA55" s="73"/>
      <c r="ERB55" s="73"/>
      <c r="ERC55" s="73"/>
      <c r="ERD55" s="73"/>
      <c r="ERE55" s="73"/>
      <c r="ERG55" s="73"/>
      <c r="ERH55" s="73"/>
      <c r="ERI55" s="73"/>
      <c r="ERJ55" s="73"/>
      <c r="ERK55" s="73"/>
      <c r="ERL55" s="73"/>
      <c r="ERM55" s="73"/>
      <c r="ERN55" s="73"/>
      <c r="ERO55" s="73"/>
      <c r="ERP55" s="73"/>
      <c r="ERQ55" s="73"/>
      <c r="ERR55" s="73"/>
      <c r="ERS55" s="73"/>
      <c r="ERV55" s="73"/>
      <c r="ERY55" s="73"/>
      <c r="ESB55" s="73"/>
      <c r="ESE55" s="73"/>
      <c r="ESH55" s="73"/>
      <c r="EST55" s="73"/>
      <c r="ESW55" s="73"/>
      <c r="ESZ55" s="73"/>
      <c r="ETC55" s="73"/>
      <c r="ETL55" s="73"/>
      <c r="ETR55" s="73"/>
      <c r="ETU55" s="73"/>
      <c r="ETX55" s="73"/>
      <c r="EUA55" s="73"/>
      <c r="EUG55" s="73"/>
      <c r="EUP55" s="73"/>
      <c r="EUR55" s="73"/>
      <c r="EUS55" s="73"/>
      <c r="EUU55" s="73"/>
      <c r="EUX55" s="73"/>
      <c r="EVA55" s="73"/>
      <c r="EVD55" s="73"/>
      <c r="EVL55" s="73"/>
      <c r="EVN55" s="73"/>
      <c r="EVQ55" s="73"/>
      <c r="EVT55" s="73"/>
      <c r="EWC55" s="73"/>
      <c r="EWF55" s="73"/>
      <c r="EWK55" s="73"/>
      <c r="EXG55" s="73"/>
      <c r="EXH55" s="73"/>
      <c r="EXI55" s="73"/>
      <c r="EXJ55" s="73"/>
      <c r="EXK55" s="73"/>
      <c r="EXL55" s="73"/>
      <c r="EYD55" s="73"/>
      <c r="EYE55" s="73"/>
      <c r="EYH55" s="73"/>
      <c r="EYK55" s="73"/>
      <c r="EYM55" s="73"/>
      <c r="EYO55" s="73"/>
      <c r="EYR55" s="73"/>
      <c r="EYU55" s="73"/>
      <c r="EYX55" s="73"/>
      <c r="EZA55" s="73"/>
      <c r="EZD55" s="73"/>
      <c r="EZG55" s="73"/>
      <c r="EZJ55" s="73"/>
      <c r="EZM55" s="73"/>
      <c r="EZO55" s="73"/>
      <c r="FAB55" s="73"/>
      <c r="FAC55" s="73"/>
      <c r="FAD55" s="73"/>
      <c r="FAE55" s="73"/>
      <c r="FAF55" s="73"/>
      <c r="FAG55" s="73"/>
      <c r="FAH55" s="73"/>
      <c r="FAI55" s="73"/>
      <c r="FAJ55" s="73"/>
      <c r="FAK55" s="73"/>
      <c r="FAL55" s="73"/>
      <c r="FAM55" s="73"/>
      <c r="FAN55" s="73"/>
      <c r="FAO55" s="73"/>
      <c r="FAP55" s="73"/>
      <c r="FAQ55" s="73"/>
      <c r="FAR55" s="73"/>
      <c r="FAS55" s="73"/>
      <c r="FAT55" s="73"/>
      <c r="FAU55" s="73"/>
      <c r="FAV55" s="73"/>
      <c r="FAW55" s="73"/>
      <c r="FAX55" s="73"/>
      <c r="FAY55" s="73"/>
      <c r="FAZ55" s="73"/>
      <c r="FBA55" s="73"/>
      <c r="FBC55" s="73"/>
      <c r="FBD55" s="73"/>
      <c r="FBE55" s="73"/>
      <c r="FBF55" s="73"/>
      <c r="FBG55" s="73"/>
      <c r="FBH55" s="73"/>
      <c r="FBI55" s="73"/>
      <c r="FBJ55" s="73"/>
      <c r="FBK55" s="73"/>
      <c r="FBL55" s="73"/>
      <c r="FBM55" s="73"/>
      <c r="FBN55" s="73"/>
      <c r="FBO55" s="73"/>
      <c r="FBR55" s="73"/>
      <c r="FBU55" s="73"/>
      <c r="FBX55" s="73"/>
      <c r="FCA55" s="73"/>
      <c r="FCD55" s="73"/>
      <c r="FCP55" s="73"/>
      <c r="FCS55" s="73"/>
      <c r="FCV55" s="73"/>
      <c r="FCY55" s="73"/>
      <c r="FDH55" s="73"/>
      <c r="FDN55" s="73"/>
      <c r="FDQ55" s="73"/>
      <c r="FDT55" s="73"/>
      <c r="FDW55" s="73"/>
      <c r="FEC55" s="73"/>
      <c r="FEL55" s="73"/>
      <c r="FEN55" s="73"/>
      <c r="FEO55" s="73"/>
      <c r="FEQ55" s="73"/>
      <c r="FET55" s="73"/>
      <c r="FEW55" s="73"/>
      <c r="FEZ55" s="73"/>
      <c r="FFH55" s="73"/>
      <c r="FFJ55" s="73"/>
      <c r="FFM55" s="73"/>
      <c r="FFP55" s="73"/>
      <c r="FFY55" s="73"/>
      <c r="FGB55" s="73"/>
      <c r="FGG55" s="73"/>
      <c r="FHC55" s="73"/>
      <c r="FHD55" s="73"/>
      <c r="FHE55" s="73"/>
      <c r="FHF55" s="73"/>
      <c r="FHG55" s="73"/>
      <c r="FHH55" s="73"/>
      <c r="FHZ55" s="73"/>
      <c r="FIA55" s="73"/>
      <c r="FID55" s="73"/>
      <c r="FIG55" s="73"/>
      <c r="FII55" s="73"/>
      <c r="FIK55" s="73"/>
      <c r="FIN55" s="73"/>
      <c r="FIQ55" s="73"/>
      <c r="FIT55" s="73"/>
      <c r="FIW55" s="73"/>
      <c r="FIZ55" s="73"/>
      <c r="FJC55" s="73"/>
      <c r="FJF55" s="73"/>
      <c r="FJI55" s="73"/>
      <c r="FJK55" s="73"/>
      <c r="FJX55" s="73"/>
      <c r="FJY55" s="73"/>
      <c r="FJZ55" s="73"/>
      <c r="FKA55" s="73"/>
      <c r="FKB55" s="73"/>
      <c r="FKC55" s="73"/>
      <c r="FKD55" s="73"/>
      <c r="FKE55" s="73"/>
      <c r="FKF55" s="73"/>
      <c r="FKG55" s="73"/>
      <c r="FKH55" s="73"/>
      <c r="FKI55" s="73"/>
      <c r="FKJ55" s="73"/>
      <c r="FKK55" s="73"/>
      <c r="FKL55" s="73"/>
      <c r="FKM55" s="73"/>
      <c r="FKN55" s="73"/>
      <c r="FKO55" s="73"/>
      <c r="FKP55" s="73"/>
      <c r="FKQ55" s="73"/>
      <c r="FKR55" s="73"/>
      <c r="FKS55" s="73"/>
      <c r="FKT55" s="73"/>
      <c r="FKU55" s="73"/>
      <c r="FKV55" s="73"/>
      <c r="FKW55" s="73"/>
      <c r="FKY55" s="73"/>
      <c r="FKZ55" s="73"/>
      <c r="FLA55" s="73"/>
      <c r="FLB55" s="73"/>
      <c r="FLC55" s="73"/>
      <c r="FLD55" s="73"/>
      <c r="FLE55" s="73"/>
      <c r="FLF55" s="73"/>
      <c r="FLG55" s="73"/>
      <c r="FLH55" s="73"/>
      <c r="FLI55" s="73"/>
      <c r="FLJ55" s="73"/>
      <c r="FLK55" s="73"/>
      <c r="FLN55" s="73"/>
      <c r="FLQ55" s="73"/>
      <c r="FLT55" s="73"/>
      <c r="FLW55" s="73"/>
      <c r="FLZ55" s="73"/>
      <c r="FML55" s="73"/>
      <c r="FMO55" s="73"/>
      <c r="FMR55" s="73"/>
      <c r="FMU55" s="73"/>
      <c r="FND55" s="73"/>
      <c r="FNJ55" s="73"/>
      <c r="FNM55" s="73"/>
      <c r="FNP55" s="73"/>
      <c r="FNS55" s="73"/>
      <c r="FNY55" s="73"/>
      <c r="FOH55" s="73"/>
      <c r="FOJ55" s="73"/>
      <c r="FOK55" s="73"/>
      <c r="FOM55" s="73"/>
      <c r="FOP55" s="73"/>
      <c r="FOS55" s="73"/>
      <c r="FOV55" s="73"/>
      <c r="FPD55" s="73"/>
      <c r="FPF55" s="73"/>
      <c r="FPI55" s="73"/>
      <c r="FPL55" s="73"/>
      <c r="FPU55" s="73"/>
      <c r="FPX55" s="73"/>
      <c r="FQC55" s="73"/>
      <c r="FQY55" s="73"/>
      <c r="FQZ55" s="73"/>
      <c r="FRA55" s="73"/>
      <c r="FRB55" s="73"/>
      <c r="FRC55" s="73"/>
      <c r="FRD55" s="73"/>
      <c r="FRV55" s="73"/>
      <c r="FRW55" s="73"/>
      <c r="FRZ55" s="73"/>
      <c r="FSC55" s="73"/>
      <c r="FSE55" s="73"/>
      <c r="FSG55" s="73"/>
      <c r="FSJ55" s="73"/>
      <c r="FSM55" s="73"/>
      <c r="FSP55" s="73"/>
      <c r="FSS55" s="73"/>
      <c r="FSV55" s="73"/>
      <c r="FSY55" s="73"/>
      <c r="FTB55" s="73"/>
      <c r="FTE55" s="73"/>
      <c r="FTG55" s="73"/>
      <c r="FTT55" s="73"/>
      <c r="FTU55" s="73"/>
      <c r="FTV55" s="73"/>
      <c r="FTW55" s="73"/>
      <c r="FTX55" s="73"/>
      <c r="FTY55" s="73"/>
      <c r="FTZ55" s="73"/>
      <c r="FUA55" s="73"/>
      <c r="FUB55" s="73"/>
      <c r="FUC55" s="73"/>
      <c r="FUD55" s="73"/>
      <c r="FUE55" s="73"/>
      <c r="FUF55" s="73"/>
      <c r="FUG55" s="73"/>
      <c r="FUH55" s="73"/>
      <c r="FUI55" s="73"/>
      <c r="FUJ55" s="73"/>
      <c r="FUK55" s="73"/>
      <c r="FUL55" s="73"/>
      <c r="FUM55" s="73"/>
      <c r="FUN55" s="73"/>
      <c r="FUO55" s="73"/>
      <c r="FUP55" s="73"/>
      <c r="FUQ55" s="73"/>
      <c r="FUR55" s="73"/>
      <c r="FUS55" s="73"/>
      <c r="FUU55" s="73"/>
      <c r="FUV55" s="73"/>
      <c r="FUW55" s="73"/>
      <c r="FUX55" s="73"/>
      <c r="FUY55" s="73"/>
      <c r="FUZ55" s="73"/>
      <c r="FVA55" s="73"/>
      <c r="FVB55" s="73"/>
      <c r="FVC55" s="73"/>
      <c r="FVD55" s="73"/>
      <c r="FVE55" s="73"/>
      <c r="FVF55" s="73"/>
      <c r="FVG55" s="73"/>
      <c r="FVJ55" s="73"/>
      <c r="FVM55" s="73"/>
      <c r="FVP55" s="73"/>
      <c r="FVS55" s="73"/>
      <c r="FVV55" s="73"/>
      <c r="FWH55" s="73"/>
      <c r="FWK55" s="73"/>
      <c r="FWN55" s="73"/>
      <c r="FWQ55" s="73"/>
      <c r="FWZ55" s="73"/>
      <c r="FXF55" s="73"/>
      <c r="FXI55" s="73"/>
      <c r="FXL55" s="73"/>
      <c r="FXO55" s="73"/>
      <c r="FXU55" s="73"/>
      <c r="FYD55" s="73"/>
      <c r="FYF55" s="73"/>
      <c r="FYG55" s="73"/>
      <c r="FYI55" s="73"/>
      <c r="FYL55" s="73"/>
      <c r="FYO55" s="73"/>
      <c r="FYR55" s="73"/>
      <c r="FYZ55" s="73"/>
      <c r="FZB55" s="73"/>
      <c r="FZE55" s="73"/>
      <c r="FZH55" s="73"/>
      <c r="FZQ55" s="73"/>
      <c r="FZT55" s="73"/>
      <c r="FZY55" s="73"/>
      <c r="GAU55" s="73"/>
      <c r="GAV55" s="73"/>
      <c r="GAW55" s="73"/>
      <c r="GAX55" s="73"/>
      <c r="GAY55" s="73"/>
      <c r="GAZ55" s="73"/>
      <c r="GBR55" s="73"/>
      <c r="GBS55" s="73"/>
      <c r="GBV55" s="73"/>
      <c r="GBY55" s="73"/>
      <c r="GCA55" s="73"/>
      <c r="GCC55" s="73"/>
      <c r="GCF55" s="73"/>
      <c r="GCI55" s="73"/>
      <c r="GCL55" s="73"/>
      <c r="GCO55" s="73"/>
      <c r="GCR55" s="73"/>
      <c r="GCU55" s="73"/>
      <c r="GCX55" s="73"/>
      <c r="GDA55" s="73"/>
      <c r="GDC55" s="73"/>
      <c r="GDP55" s="73"/>
      <c r="GDQ55" s="73"/>
      <c r="GDR55" s="73"/>
      <c r="GDS55" s="73"/>
      <c r="GDT55" s="73"/>
      <c r="GDU55" s="73"/>
      <c r="GDV55" s="73"/>
      <c r="GDW55" s="73"/>
      <c r="GDX55" s="73"/>
      <c r="GDY55" s="73"/>
      <c r="GDZ55" s="73"/>
      <c r="GEA55" s="73"/>
      <c r="GEB55" s="73"/>
      <c r="GEC55" s="73"/>
      <c r="GED55" s="73"/>
      <c r="GEE55" s="73"/>
      <c r="GEF55" s="73"/>
      <c r="GEG55" s="73"/>
      <c r="GEH55" s="73"/>
      <c r="GEI55" s="73"/>
      <c r="GEJ55" s="73"/>
      <c r="GEK55" s="73"/>
      <c r="GEL55" s="73"/>
      <c r="GEM55" s="73"/>
      <c r="GEN55" s="73"/>
      <c r="GEO55" s="73"/>
      <c r="GEQ55" s="73"/>
      <c r="GER55" s="73"/>
      <c r="GES55" s="73"/>
      <c r="GET55" s="73"/>
      <c r="GEU55" s="73"/>
      <c r="GEV55" s="73"/>
      <c r="GEW55" s="73"/>
      <c r="GEX55" s="73"/>
      <c r="GEY55" s="73"/>
      <c r="GEZ55" s="73"/>
      <c r="GFA55" s="73"/>
      <c r="GFB55" s="73"/>
      <c r="GFC55" s="73"/>
      <c r="GFF55" s="73"/>
      <c r="GFI55" s="73"/>
      <c r="GFL55" s="73"/>
      <c r="GFO55" s="73"/>
      <c r="GFR55" s="73"/>
      <c r="GGD55" s="73"/>
      <c r="GGG55" s="73"/>
      <c r="GGJ55" s="73"/>
      <c r="GGM55" s="73"/>
      <c r="GGV55" s="73"/>
      <c r="GHB55" s="73"/>
      <c r="GHE55" s="73"/>
      <c r="GHH55" s="73"/>
      <c r="GHK55" s="73"/>
      <c r="GHQ55" s="73"/>
      <c r="GHZ55" s="73"/>
      <c r="GIB55" s="73"/>
      <c r="GIC55" s="73"/>
      <c r="GIE55" s="73"/>
      <c r="GIH55" s="73"/>
      <c r="GIK55" s="73"/>
      <c r="GIN55" s="73"/>
      <c r="GIV55" s="73"/>
      <c r="GIX55" s="73"/>
      <c r="GJA55" s="73"/>
      <c r="GJD55" s="73"/>
      <c r="GJM55" s="73"/>
      <c r="GJP55" s="73"/>
      <c r="GJU55" s="73"/>
      <c r="GKQ55" s="73"/>
      <c r="GKR55" s="73"/>
      <c r="GKS55" s="73"/>
      <c r="GKT55" s="73"/>
      <c r="GKU55" s="73"/>
      <c r="GKV55" s="73"/>
      <c r="GLN55" s="73"/>
      <c r="GLO55" s="73"/>
      <c r="GLR55" s="73"/>
      <c r="GLU55" s="73"/>
      <c r="GLW55" s="73"/>
      <c r="GLY55" s="73"/>
      <c r="GMB55" s="73"/>
      <c r="GME55" s="73"/>
      <c r="GMH55" s="73"/>
      <c r="GMK55" s="73"/>
      <c r="GMN55" s="73"/>
      <c r="GMQ55" s="73"/>
      <c r="GMT55" s="73"/>
      <c r="GMW55" s="73"/>
      <c r="GMY55" s="73"/>
      <c r="GNL55" s="73"/>
      <c r="GNM55" s="73"/>
      <c r="GNN55" s="73"/>
      <c r="GNO55" s="73"/>
      <c r="GNP55" s="73"/>
      <c r="GNQ55" s="73"/>
      <c r="GNR55" s="73"/>
      <c r="GNS55" s="73"/>
      <c r="GNT55" s="73"/>
      <c r="GNU55" s="73"/>
      <c r="GNV55" s="73"/>
      <c r="GNW55" s="73"/>
      <c r="GNX55" s="73"/>
      <c r="GNY55" s="73"/>
      <c r="GNZ55" s="73"/>
      <c r="GOA55" s="73"/>
      <c r="GOB55" s="73"/>
      <c r="GOC55" s="73"/>
      <c r="GOD55" s="73"/>
      <c r="GOE55" s="73"/>
      <c r="GOF55" s="73"/>
      <c r="GOG55" s="73"/>
      <c r="GOH55" s="73"/>
      <c r="GOI55" s="73"/>
      <c r="GOJ55" s="73"/>
      <c r="GOK55" s="73"/>
      <c r="GOM55" s="73"/>
      <c r="GON55" s="73"/>
      <c r="GOO55" s="73"/>
      <c r="GOP55" s="73"/>
      <c r="GOQ55" s="73"/>
      <c r="GOR55" s="73"/>
      <c r="GOS55" s="73"/>
      <c r="GOT55" s="73"/>
      <c r="GOU55" s="73"/>
      <c r="GOV55" s="73"/>
      <c r="GOW55" s="73"/>
      <c r="GOX55" s="73"/>
      <c r="GOY55" s="73"/>
      <c r="GPB55" s="73"/>
      <c r="GPE55" s="73"/>
      <c r="GPH55" s="73"/>
      <c r="GPK55" s="73"/>
      <c r="GPN55" s="73"/>
      <c r="GPZ55" s="73"/>
      <c r="GQC55" s="73"/>
      <c r="GQF55" s="73"/>
      <c r="GQI55" s="73"/>
      <c r="GQR55" s="73"/>
      <c r="GQX55" s="73"/>
      <c r="GRA55" s="73"/>
      <c r="GRD55" s="73"/>
      <c r="GRG55" s="73"/>
      <c r="GRM55" s="73"/>
      <c r="GRV55" s="73"/>
      <c r="GRX55" s="73"/>
      <c r="GRY55" s="73"/>
      <c r="GSA55" s="73"/>
      <c r="GSD55" s="73"/>
      <c r="GSG55" s="73"/>
      <c r="GSJ55" s="73"/>
      <c r="GSR55" s="73"/>
      <c r="GST55" s="73"/>
      <c r="GSW55" s="73"/>
      <c r="GSZ55" s="73"/>
      <c r="GTI55" s="73"/>
      <c r="GTL55" s="73"/>
      <c r="GTQ55" s="73"/>
      <c r="GUM55" s="73"/>
      <c r="GUN55" s="73"/>
      <c r="GUO55" s="73"/>
      <c r="GUP55" s="73"/>
      <c r="GUQ55" s="73"/>
      <c r="GUR55" s="73"/>
      <c r="GVJ55" s="73"/>
      <c r="GVK55" s="73"/>
      <c r="GVN55" s="73"/>
      <c r="GVQ55" s="73"/>
      <c r="GVS55" s="73"/>
      <c r="GVU55" s="73"/>
      <c r="GVX55" s="73"/>
      <c r="GWA55" s="73"/>
      <c r="GWD55" s="73"/>
      <c r="GWG55" s="73"/>
      <c r="GWJ55" s="73"/>
      <c r="GWM55" s="73"/>
      <c r="GWP55" s="73"/>
      <c r="GWS55" s="73"/>
      <c r="GWU55" s="73"/>
      <c r="GXH55" s="73"/>
      <c r="GXI55" s="73"/>
      <c r="GXJ55" s="73"/>
      <c r="GXK55" s="73"/>
      <c r="GXL55" s="73"/>
      <c r="GXM55" s="73"/>
      <c r="GXN55" s="73"/>
      <c r="GXO55" s="73"/>
      <c r="GXP55" s="73"/>
      <c r="GXQ55" s="73"/>
      <c r="GXR55" s="73"/>
      <c r="GXS55" s="73"/>
      <c r="GXT55" s="73"/>
      <c r="GXU55" s="73"/>
      <c r="GXV55" s="73"/>
      <c r="GXW55" s="73"/>
      <c r="GXX55" s="73"/>
      <c r="GXY55" s="73"/>
      <c r="GXZ55" s="73"/>
      <c r="GYA55" s="73"/>
      <c r="GYB55" s="73"/>
      <c r="GYC55" s="73"/>
      <c r="GYD55" s="73"/>
      <c r="GYE55" s="73"/>
      <c r="GYF55" s="73"/>
      <c r="GYG55" s="73"/>
      <c r="GYI55" s="73"/>
      <c r="GYJ55" s="73"/>
      <c r="GYK55" s="73"/>
      <c r="GYL55" s="73"/>
      <c r="GYM55" s="73"/>
      <c r="GYN55" s="73"/>
      <c r="GYO55" s="73"/>
      <c r="GYP55" s="73"/>
      <c r="GYQ55" s="73"/>
      <c r="GYR55" s="73"/>
      <c r="GYS55" s="73"/>
      <c r="GYT55" s="73"/>
      <c r="GYU55" s="73"/>
      <c r="GYX55" s="73"/>
      <c r="GZA55" s="73"/>
      <c r="GZD55" s="73"/>
      <c r="GZG55" s="73"/>
      <c r="GZJ55" s="73"/>
      <c r="GZV55" s="73"/>
      <c r="GZY55" s="73"/>
      <c r="HAB55" s="73"/>
      <c r="HAE55" s="73"/>
      <c r="HAN55" s="73"/>
      <c r="HAT55" s="73"/>
      <c r="HAW55" s="73"/>
      <c r="HAZ55" s="73"/>
      <c r="HBC55" s="73"/>
      <c r="HBI55" s="73"/>
      <c r="HBR55" s="73"/>
      <c r="HBT55" s="73"/>
      <c r="HBU55" s="73"/>
      <c r="HBW55" s="73"/>
      <c r="HBZ55" s="73"/>
      <c r="HCC55" s="73"/>
      <c r="HCF55" s="73"/>
      <c r="HCN55" s="73"/>
      <c r="HCP55" s="73"/>
      <c r="HCS55" s="73"/>
      <c r="HCV55" s="73"/>
      <c r="HDE55" s="73"/>
      <c r="HDH55" s="73"/>
      <c r="HDM55" s="73"/>
      <c r="HEI55" s="73"/>
      <c r="HEJ55" s="73"/>
      <c r="HEK55" s="73"/>
      <c r="HEL55" s="73"/>
      <c r="HEM55" s="73"/>
      <c r="HEN55" s="73"/>
      <c r="HFF55" s="73"/>
      <c r="HFG55" s="73"/>
      <c r="HFJ55" s="73"/>
      <c r="HFM55" s="73"/>
      <c r="HFO55" s="73"/>
      <c r="HFQ55" s="73"/>
      <c r="HFT55" s="73"/>
      <c r="HFW55" s="73"/>
      <c r="HFZ55" s="73"/>
      <c r="HGC55" s="73"/>
      <c r="HGF55" s="73"/>
      <c r="HGI55" s="73"/>
      <c r="HGL55" s="73"/>
      <c r="HGO55" s="73"/>
      <c r="HGQ55" s="73"/>
      <c r="HHD55" s="73"/>
      <c r="HHE55" s="73"/>
      <c r="HHF55" s="73"/>
      <c r="HHG55" s="73"/>
      <c r="HHH55" s="73"/>
      <c r="HHI55" s="73"/>
      <c r="HHJ55" s="73"/>
      <c r="HHK55" s="73"/>
      <c r="HHL55" s="73"/>
      <c r="HHM55" s="73"/>
      <c r="HHN55" s="73"/>
      <c r="HHO55" s="73"/>
      <c r="HHP55" s="73"/>
      <c r="HHQ55" s="73"/>
      <c r="HHR55" s="73"/>
      <c r="HHS55" s="73"/>
      <c r="HHT55" s="73"/>
      <c r="HHU55" s="73"/>
      <c r="HHV55" s="73"/>
      <c r="HHW55" s="73"/>
      <c r="HHX55" s="73"/>
      <c r="HHY55" s="73"/>
      <c r="HHZ55" s="73"/>
      <c r="HIA55" s="73"/>
      <c r="HIB55" s="73"/>
      <c r="HIC55" s="73"/>
      <c r="HIE55" s="73"/>
      <c r="HIF55" s="73"/>
      <c r="HIG55" s="73"/>
      <c r="HIH55" s="73"/>
      <c r="HII55" s="73"/>
      <c r="HIJ55" s="73"/>
      <c r="HIK55" s="73"/>
      <c r="HIL55" s="73"/>
      <c r="HIM55" s="73"/>
      <c r="HIN55" s="73"/>
      <c r="HIO55" s="73"/>
      <c r="HIP55" s="73"/>
      <c r="HIQ55" s="73"/>
      <c r="HIT55" s="73"/>
      <c r="HIW55" s="73"/>
      <c r="HIZ55" s="73"/>
      <c r="HJC55" s="73"/>
      <c r="HJF55" s="73"/>
      <c r="HJR55" s="73"/>
      <c r="HJU55" s="73"/>
      <c r="HJX55" s="73"/>
      <c r="HKA55" s="73"/>
      <c r="HKJ55" s="73"/>
      <c r="HKP55" s="73"/>
      <c r="HKS55" s="73"/>
      <c r="HKV55" s="73"/>
      <c r="HKY55" s="73"/>
      <c r="HLE55" s="73"/>
      <c r="HLN55" s="73"/>
      <c r="HLP55" s="73"/>
      <c r="HLQ55" s="73"/>
      <c r="HLS55" s="73"/>
      <c r="HLV55" s="73"/>
      <c r="HLY55" s="73"/>
      <c r="HMB55" s="73"/>
      <c r="HMJ55" s="73"/>
      <c r="HML55" s="73"/>
      <c r="HMO55" s="73"/>
      <c r="HMR55" s="73"/>
      <c r="HNA55" s="73"/>
      <c r="HND55" s="73"/>
      <c r="HNI55" s="73"/>
      <c r="HOE55" s="73"/>
      <c r="HOF55" s="73"/>
      <c r="HOG55" s="73"/>
      <c r="HOH55" s="73"/>
      <c r="HOI55" s="73"/>
      <c r="HOJ55" s="73"/>
      <c r="HPB55" s="73"/>
      <c r="HPC55" s="73"/>
      <c r="HPF55" s="73"/>
      <c r="HPI55" s="73"/>
      <c r="HPK55" s="73"/>
      <c r="HPM55" s="73"/>
      <c r="HPP55" s="73"/>
      <c r="HPS55" s="73"/>
      <c r="HPV55" s="73"/>
      <c r="HPY55" s="73"/>
      <c r="HQB55" s="73"/>
      <c r="HQE55" s="73"/>
      <c r="HQH55" s="73"/>
      <c r="HQK55" s="73"/>
      <c r="HQM55" s="73"/>
      <c r="HQZ55" s="73"/>
      <c r="HRA55" s="73"/>
      <c r="HRB55" s="73"/>
      <c r="HRC55" s="73"/>
      <c r="HRD55" s="73"/>
      <c r="HRE55" s="73"/>
      <c r="HRF55" s="73"/>
      <c r="HRG55" s="73"/>
      <c r="HRH55" s="73"/>
      <c r="HRI55" s="73"/>
      <c r="HRJ55" s="73"/>
      <c r="HRK55" s="73"/>
      <c r="HRL55" s="73"/>
      <c r="HRM55" s="73"/>
      <c r="HRN55" s="73"/>
      <c r="HRO55" s="73"/>
      <c r="HRP55" s="73"/>
      <c r="HRQ55" s="73"/>
      <c r="HRR55" s="73"/>
      <c r="HRS55" s="73"/>
      <c r="HRT55" s="73"/>
      <c r="HRU55" s="73"/>
      <c r="HRV55" s="73"/>
      <c r="HRW55" s="73"/>
      <c r="HRX55" s="73"/>
      <c r="HRY55" s="73"/>
      <c r="HSA55" s="73"/>
      <c r="HSB55" s="73"/>
      <c r="HSC55" s="73"/>
      <c r="HSD55" s="73"/>
      <c r="HSE55" s="73"/>
      <c r="HSF55" s="73"/>
      <c r="HSG55" s="73"/>
      <c r="HSH55" s="73"/>
      <c r="HSI55" s="73"/>
      <c r="HSJ55" s="73"/>
      <c r="HSK55" s="73"/>
      <c r="HSL55" s="73"/>
      <c r="HSM55" s="73"/>
      <c r="HSP55" s="73"/>
      <c r="HSS55" s="73"/>
      <c r="HSV55" s="73"/>
      <c r="HSY55" s="73"/>
      <c r="HTB55" s="73"/>
      <c r="HTN55" s="73"/>
      <c r="HTQ55" s="73"/>
      <c r="HTT55" s="73"/>
      <c r="HTW55" s="73"/>
      <c r="HUF55" s="73"/>
      <c r="HUL55" s="73"/>
      <c r="HUO55" s="73"/>
      <c r="HUR55" s="73"/>
      <c r="HUU55" s="73"/>
      <c r="HVA55" s="73"/>
      <c r="HVJ55" s="73"/>
      <c r="HVL55" s="73"/>
      <c r="HVM55" s="73"/>
      <c r="HVO55" s="73"/>
      <c r="HVR55" s="73"/>
      <c r="HVU55" s="73"/>
      <c r="HVX55" s="73"/>
      <c r="HWF55" s="73"/>
      <c r="HWH55" s="73"/>
      <c r="HWK55" s="73"/>
      <c r="HWN55" s="73"/>
      <c r="HWW55" s="73"/>
      <c r="HWZ55" s="73"/>
      <c r="HXE55" s="73"/>
      <c r="HYA55" s="73"/>
      <c r="HYB55" s="73"/>
      <c r="HYC55" s="73"/>
      <c r="HYD55" s="73"/>
      <c r="HYE55" s="73"/>
      <c r="HYF55" s="73"/>
      <c r="HYX55" s="73"/>
      <c r="HYY55" s="73"/>
      <c r="HZB55" s="73"/>
      <c r="HZE55" s="73"/>
      <c r="HZG55" s="73"/>
      <c r="HZI55" s="73"/>
      <c r="HZL55" s="73"/>
      <c r="HZO55" s="73"/>
      <c r="HZR55" s="73"/>
      <c r="HZU55" s="73"/>
      <c r="HZX55" s="73"/>
      <c r="IAA55" s="73"/>
      <c r="IAD55" s="73"/>
      <c r="IAG55" s="73"/>
      <c r="IAI55" s="73"/>
      <c r="IAV55" s="73"/>
      <c r="IAW55" s="73"/>
      <c r="IAX55" s="73"/>
      <c r="IAY55" s="73"/>
      <c r="IAZ55" s="73"/>
      <c r="IBA55" s="73"/>
      <c r="IBB55" s="73"/>
      <c r="IBC55" s="73"/>
      <c r="IBD55" s="73"/>
      <c r="IBE55" s="73"/>
      <c r="IBF55" s="73"/>
      <c r="IBG55" s="73"/>
      <c r="IBH55" s="73"/>
      <c r="IBI55" s="73"/>
      <c r="IBJ55" s="73"/>
      <c r="IBK55" s="73"/>
      <c r="IBL55" s="73"/>
      <c r="IBM55" s="73"/>
      <c r="IBN55" s="73"/>
      <c r="IBO55" s="73"/>
      <c r="IBP55" s="73"/>
      <c r="IBQ55" s="73"/>
      <c r="IBR55" s="73"/>
      <c r="IBS55" s="73"/>
      <c r="IBT55" s="73"/>
      <c r="IBU55" s="73"/>
      <c r="IBW55" s="73"/>
      <c r="IBX55" s="73"/>
      <c r="IBY55" s="73"/>
      <c r="IBZ55" s="73"/>
      <c r="ICA55" s="73"/>
      <c r="ICB55" s="73"/>
      <c r="ICC55" s="73"/>
      <c r="ICD55" s="73"/>
      <c r="ICE55" s="73"/>
      <c r="ICF55" s="73"/>
      <c r="ICG55" s="73"/>
      <c r="ICH55" s="73"/>
      <c r="ICI55" s="73"/>
      <c r="ICL55" s="73"/>
      <c r="ICO55" s="73"/>
      <c r="ICR55" s="73"/>
      <c r="ICU55" s="73"/>
      <c r="ICX55" s="73"/>
      <c r="IDJ55" s="73"/>
      <c r="IDM55" s="73"/>
      <c r="IDP55" s="73"/>
      <c r="IDS55" s="73"/>
      <c r="IEB55" s="73"/>
      <c r="IEH55" s="73"/>
      <c r="IEK55" s="73"/>
      <c r="IEN55" s="73"/>
      <c r="IEQ55" s="73"/>
      <c r="IEW55" s="73"/>
      <c r="IFF55" s="73"/>
      <c r="IFH55" s="73"/>
      <c r="IFI55" s="73"/>
      <c r="IFK55" s="73"/>
      <c r="IFN55" s="73"/>
      <c r="IFQ55" s="73"/>
      <c r="IFT55" s="73"/>
      <c r="IGB55" s="73"/>
      <c r="IGD55" s="73"/>
      <c r="IGG55" s="73"/>
      <c r="IGJ55" s="73"/>
      <c r="IGS55" s="73"/>
      <c r="IGV55" s="73"/>
      <c r="IHA55" s="73"/>
      <c r="IHW55" s="73"/>
      <c r="IHX55" s="73"/>
      <c r="IHY55" s="73"/>
      <c r="IHZ55" s="73"/>
      <c r="IIA55" s="73"/>
      <c r="IIB55" s="73"/>
      <c r="IIT55" s="73"/>
      <c r="IIU55" s="73"/>
      <c r="IIX55" s="73"/>
      <c r="IJA55" s="73"/>
      <c r="IJC55" s="73"/>
      <c r="IJE55" s="73"/>
      <c r="IJH55" s="73"/>
      <c r="IJK55" s="73"/>
      <c r="IJN55" s="73"/>
      <c r="IJQ55" s="73"/>
      <c r="IJT55" s="73"/>
      <c r="IJW55" s="73"/>
      <c r="IJZ55" s="73"/>
      <c r="IKC55" s="73"/>
      <c r="IKE55" s="73"/>
      <c r="IKR55" s="73"/>
      <c r="IKS55" s="73"/>
      <c r="IKT55" s="73"/>
      <c r="IKU55" s="73"/>
      <c r="IKV55" s="73"/>
      <c r="IKW55" s="73"/>
      <c r="IKX55" s="73"/>
      <c r="IKY55" s="73"/>
      <c r="IKZ55" s="73"/>
      <c r="ILA55" s="73"/>
      <c r="ILB55" s="73"/>
      <c r="ILC55" s="73"/>
      <c r="ILD55" s="73"/>
      <c r="ILE55" s="73"/>
      <c r="ILF55" s="73"/>
      <c r="ILG55" s="73"/>
      <c r="ILH55" s="73"/>
      <c r="ILI55" s="73"/>
      <c r="ILJ55" s="73"/>
      <c r="ILK55" s="73"/>
      <c r="ILL55" s="73"/>
      <c r="ILM55" s="73"/>
      <c r="ILN55" s="73"/>
      <c r="ILO55" s="73"/>
      <c r="ILP55" s="73"/>
      <c r="ILQ55" s="73"/>
      <c r="ILS55" s="73"/>
      <c r="ILT55" s="73"/>
      <c r="ILU55" s="73"/>
      <c r="ILV55" s="73"/>
      <c r="ILW55" s="73"/>
      <c r="ILX55" s="73"/>
      <c r="ILY55" s="73"/>
      <c r="ILZ55" s="73"/>
      <c r="IMA55" s="73"/>
      <c r="IMB55" s="73"/>
      <c r="IMC55" s="73"/>
      <c r="IMD55" s="73"/>
      <c r="IME55" s="73"/>
      <c r="IMH55" s="73"/>
      <c r="IMK55" s="73"/>
      <c r="IMN55" s="73"/>
      <c r="IMQ55" s="73"/>
      <c r="IMT55" s="73"/>
      <c r="INF55" s="73"/>
      <c r="INI55" s="73"/>
      <c r="INL55" s="73"/>
      <c r="INO55" s="73"/>
      <c r="INX55" s="73"/>
      <c r="IOD55" s="73"/>
      <c r="IOG55" s="73"/>
      <c r="IOJ55" s="73"/>
      <c r="IOM55" s="73"/>
      <c r="IOS55" s="73"/>
      <c r="IPB55" s="73"/>
      <c r="IPD55" s="73"/>
      <c r="IPE55" s="73"/>
      <c r="IPG55" s="73"/>
      <c r="IPJ55" s="73"/>
      <c r="IPM55" s="73"/>
      <c r="IPP55" s="73"/>
      <c r="IPX55" s="73"/>
      <c r="IPZ55" s="73"/>
      <c r="IQC55" s="73"/>
      <c r="IQF55" s="73"/>
      <c r="IQO55" s="73"/>
      <c r="IQR55" s="73"/>
      <c r="IQW55" s="73"/>
      <c r="IRS55" s="73"/>
      <c r="IRT55" s="73"/>
      <c r="IRU55" s="73"/>
      <c r="IRV55" s="73"/>
      <c r="IRW55" s="73"/>
      <c r="IRX55" s="73"/>
      <c r="ISP55" s="73"/>
      <c r="ISQ55" s="73"/>
      <c r="IST55" s="73"/>
      <c r="ISW55" s="73"/>
      <c r="ISY55" s="73"/>
      <c r="ITA55" s="73"/>
      <c r="ITD55" s="73"/>
      <c r="ITG55" s="73"/>
      <c r="ITJ55" s="73"/>
      <c r="ITM55" s="73"/>
      <c r="ITP55" s="73"/>
      <c r="ITS55" s="73"/>
      <c r="ITV55" s="73"/>
      <c r="ITY55" s="73"/>
      <c r="IUA55" s="73"/>
      <c r="IUN55" s="73"/>
      <c r="IUO55" s="73"/>
      <c r="IUP55" s="73"/>
      <c r="IUQ55" s="73"/>
      <c r="IUR55" s="73"/>
      <c r="IUS55" s="73"/>
      <c r="IUT55" s="73"/>
      <c r="IUU55" s="73"/>
      <c r="IUV55" s="73"/>
      <c r="IUW55" s="73"/>
      <c r="IUX55" s="73"/>
      <c r="IUY55" s="73"/>
      <c r="IUZ55" s="73"/>
      <c r="IVA55" s="73"/>
      <c r="IVB55" s="73"/>
      <c r="IVC55" s="73"/>
      <c r="IVD55" s="73"/>
      <c r="IVE55" s="73"/>
      <c r="IVF55" s="73"/>
      <c r="IVG55" s="73"/>
      <c r="IVH55" s="73"/>
      <c r="IVI55" s="73"/>
      <c r="IVJ55" s="73"/>
      <c r="IVK55" s="73"/>
      <c r="IVL55" s="73"/>
      <c r="IVM55" s="73"/>
      <c r="IVO55" s="73"/>
      <c r="IVP55" s="73"/>
      <c r="IVQ55" s="73"/>
      <c r="IVR55" s="73"/>
      <c r="IVS55" s="73"/>
      <c r="IVT55" s="73"/>
      <c r="IVU55" s="73"/>
      <c r="IVV55" s="73"/>
      <c r="IVW55" s="73"/>
      <c r="IVX55" s="73"/>
      <c r="IVY55" s="73"/>
      <c r="IVZ55" s="73"/>
      <c r="IWA55" s="73"/>
      <c r="IWD55" s="73"/>
      <c r="IWG55" s="73"/>
      <c r="IWJ55" s="73"/>
      <c r="IWM55" s="73"/>
      <c r="IWP55" s="73"/>
      <c r="IXB55" s="73"/>
      <c r="IXE55" s="73"/>
      <c r="IXH55" s="73"/>
      <c r="IXK55" s="73"/>
      <c r="IXT55" s="73"/>
      <c r="IXZ55" s="73"/>
      <c r="IYC55" s="73"/>
      <c r="IYF55" s="73"/>
      <c r="IYI55" s="73"/>
      <c r="IYO55" s="73"/>
      <c r="IYX55" s="73"/>
      <c r="IYZ55" s="73"/>
      <c r="IZA55" s="73"/>
      <c r="IZC55" s="73"/>
      <c r="IZF55" s="73"/>
      <c r="IZI55" s="73"/>
      <c r="IZL55" s="73"/>
      <c r="IZT55" s="73"/>
      <c r="IZV55" s="73"/>
      <c r="IZY55" s="73"/>
      <c r="JAB55" s="73"/>
      <c r="JAK55" s="73"/>
      <c r="JAN55" s="73"/>
      <c r="JAS55" s="73"/>
      <c r="JBO55" s="73"/>
      <c r="JBP55" s="73"/>
      <c r="JBQ55" s="73"/>
      <c r="JBR55" s="73"/>
      <c r="JBS55" s="73"/>
      <c r="JBT55" s="73"/>
      <c r="JCL55" s="73"/>
      <c r="JCM55" s="73"/>
      <c r="JCP55" s="73"/>
      <c r="JCS55" s="73"/>
      <c r="JCU55" s="73"/>
      <c r="JCW55" s="73"/>
      <c r="JCZ55" s="73"/>
      <c r="JDC55" s="73"/>
      <c r="JDF55" s="73"/>
      <c r="JDI55" s="73"/>
      <c r="JDL55" s="73"/>
      <c r="JDO55" s="73"/>
      <c r="JDR55" s="73"/>
      <c r="JDU55" s="73"/>
      <c r="JDW55" s="73"/>
      <c r="JEJ55" s="73"/>
      <c r="JEK55" s="73"/>
      <c r="JEL55" s="73"/>
      <c r="JEM55" s="73"/>
      <c r="JEN55" s="73"/>
      <c r="JEO55" s="73"/>
      <c r="JEP55" s="73"/>
      <c r="JEQ55" s="73"/>
      <c r="JER55" s="73"/>
      <c r="JES55" s="73"/>
      <c r="JET55" s="73"/>
      <c r="JEU55" s="73"/>
      <c r="JEV55" s="73"/>
      <c r="JEW55" s="73"/>
      <c r="JEX55" s="73"/>
      <c r="JEY55" s="73"/>
      <c r="JEZ55" s="73"/>
      <c r="JFA55" s="73"/>
      <c r="JFB55" s="73"/>
      <c r="JFC55" s="73"/>
      <c r="JFD55" s="73"/>
      <c r="JFE55" s="73"/>
      <c r="JFF55" s="73"/>
      <c r="JFG55" s="73"/>
      <c r="JFH55" s="73"/>
      <c r="JFI55" s="73"/>
      <c r="JFK55" s="73"/>
      <c r="JFL55" s="73"/>
      <c r="JFM55" s="73"/>
      <c r="JFN55" s="73"/>
      <c r="JFO55" s="73"/>
      <c r="JFP55" s="73"/>
      <c r="JFQ55" s="73"/>
      <c r="JFR55" s="73"/>
      <c r="JFS55" s="73"/>
      <c r="JFT55" s="73"/>
      <c r="JFU55" s="73"/>
      <c r="JFV55" s="73"/>
      <c r="JFW55" s="73"/>
      <c r="JFZ55" s="73"/>
      <c r="JGC55" s="73"/>
      <c r="JGF55" s="73"/>
      <c r="JGI55" s="73"/>
      <c r="JGL55" s="73"/>
      <c r="JGX55" s="73"/>
      <c r="JHA55" s="73"/>
      <c r="JHD55" s="73"/>
      <c r="JHG55" s="73"/>
      <c r="JHP55" s="73"/>
      <c r="JHV55" s="73"/>
      <c r="JHY55" s="73"/>
      <c r="JIB55" s="73"/>
      <c r="JIE55" s="73"/>
      <c r="JIK55" s="73"/>
      <c r="JIT55" s="73"/>
      <c r="JIV55" s="73"/>
      <c r="JIW55" s="73"/>
      <c r="JIY55" s="73"/>
      <c r="JJB55" s="73"/>
      <c r="JJE55" s="73"/>
      <c r="JJH55" s="73"/>
      <c r="JJP55" s="73"/>
      <c r="JJR55" s="73"/>
      <c r="JJU55" s="73"/>
      <c r="JJX55" s="73"/>
      <c r="JKG55" s="73"/>
      <c r="JKJ55" s="73"/>
      <c r="JKO55" s="73"/>
      <c r="JLK55" s="73"/>
      <c r="JLL55" s="73"/>
      <c r="JLM55" s="73"/>
      <c r="JLN55" s="73"/>
      <c r="JLO55" s="73"/>
      <c r="JLP55" s="73"/>
      <c r="JMH55" s="73"/>
      <c r="JMI55" s="73"/>
      <c r="JML55" s="73"/>
      <c r="JMO55" s="73"/>
      <c r="JMQ55" s="73"/>
      <c r="JMS55" s="73"/>
      <c r="JMV55" s="73"/>
      <c r="JMY55" s="73"/>
      <c r="JNB55" s="73"/>
      <c r="JNE55" s="73"/>
      <c r="JNH55" s="73"/>
      <c r="JNK55" s="73"/>
      <c r="JNN55" s="73"/>
      <c r="JNQ55" s="73"/>
      <c r="JNS55" s="73"/>
      <c r="JOF55" s="73"/>
      <c r="JOG55" s="73"/>
      <c r="JOH55" s="73"/>
      <c r="JOI55" s="73"/>
      <c r="JOJ55" s="73"/>
      <c r="JOK55" s="73"/>
      <c r="JOL55" s="73"/>
      <c r="JOM55" s="73"/>
      <c r="JON55" s="73"/>
      <c r="JOO55" s="73"/>
      <c r="JOP55" s="73"/>
      <c r="JOQ55" s="73"/>
      <c r="JOR55" s="73"/>
      <c r="JOS55" s="73"/>
      <c r="JOT55" s="73"/>
      <c r="JOU55" s="73"/>
      <c r="JOV55" s="73"/>
      <c r="JOW55" s="73"/>
      <c r="JOX55" s="73"/>
      <c r="JOY55" s="73"/>
      <c r="JOZ55" s="73"/>
      <c r="JPA55" s="73"/>
      <c r="JPB55" s="73"/>
      <c r="JPC55" s="73"/>
      <c r="JPD55" s="73"/>
      <c r="JPE55" s="73"/>
      <c r="JPG55" s="73"/>
      <c r="JPH55" s="73"/>
      <c r="JPI55" s="73"/>
      <c r="JPJ55" s="73"/>
      <c r="JPK55" s="73"/>
      <c r="JPL55" s="73"/>
      <c r="JPM55" s="73"/>
      <c r="JPN55" s="73"/>
      <c r="JPO55" s="73"/>
      <c r="JPP55" s="73"/>
      <c r="JPQ55" s="73"/>
      <c r="JPR55" s="73"/>
      <c r="JPS55" s="73"/>
      <c r="JPV55" s="73"/>
      <c r="JPY55" s="73"/>
      <c r="JQB55" s="73"/>
      <c r="JQE55" s="73"/>
      <c r="JQH55" s="73"/>
      <c r="JQT55" s="73"/>
      <c r="JQW55" s="73"/>
      <c r="JQZ55" s="73"/>
      <c r="JRC55" s="73"/>
      <c r="JRL55" s="73"/>
      <c r="JRR55" s="73"/>
      <c r="JRU55" s="73"/>
      <c r="JRX55" s="73"/>
      <c r="JSA55" s="73"/>
      <c r="JSG55" s="73"/>
      <c r="JSP55" s="73"/>
      <c r="JSR55" s="73"/>
      <c r="JSS55" s="73"/>
      <c r="JSU55" s="73"/>
      <c r="JSX55" s="73"/>
      <c r="JTA55" s="73"/>
      <c r="JTD55" s="73"/>
      <c r="JTL55" s="73"/>
      <c r="JTN55" s="73"/>
      <c r="JTQ55" s="73"/>
      <c r="JTT55" s="73"/>
      <c r="JUC55" s="73"/>
      <c r="JUF55" s="73"/>
      <c r="JUK55" s="73"/>
      <c r="JVG55" s="73"/>
      <c r="JVH55" s="73"/>
      <c r="JVI55" s="73"/>
      <c r="JVJ55" s="73"/>
      <c r="JVK55" s="73"/>
      <c r="JVL55" s="73"/>
      <c r="JWD55" s="73"/>
      <c r="JWE55" s="73"/>
      <c r="JWH55" s="73"/>
      <c r="JWK55" s="73"/>
      <c r="JWM55" s="73"/>
      <c r="JWO55" s="73"/>
      <c r="JWR55" s="73"/>
      <c r="JWU55" s="73"/>
      <c r="JWX55" s="73"/>
      <c r="JXA55" s="73"/>
      <c r="JXD55" s="73"/>
      <c r="JXG55" s="73"/>
      <c r="JXJ55" s="73"/>
      <c r="JXM55" s="73"/>
      <c r="JXO55" s="73"/>
      <c r="JYB55" s="73"/>
      <c r="JYC55" s="73"/>
      <c r="JYD55" s="73"/>
      <c r="JYE55" s="73"/>
      <c r="JYF55" s="73"/>
      <c r="JYG55" s="73"/>
      <c r="JYH55" s="73"/>
      <c r="JYI55" s="73"/>
      <c r="JYJ55" s="73"/>
      <c r="JYK55" s="73"/>
      <c r="JYL55" s="73"/>
      <c r="JYM55" s="73"/>
      <c r="JYN55" s="73"/>
      <c r="JYO55" s="73"/>
      <c r="JYP55" s="73"/>
      <c r="JYQ55" s="73"/>
      <c r="JYR55" s="73"/>
      <c r="JYS55" s="73"/>
      <c r="JYT55" s="73"/>
      <c r="JYU55" s="73"/>
      <c r="JYV55" s="73"/>
      <c r="JYW55" s="73"/>
      <c r="JYX55" s="73"/>
      <c r="JYY55" s="73"/>
      <c r="JYZ55" s="73"/>
      <c r="JZA55" s="73"/>
      <c r="JZC55" s="73"/>
      <c r="JZD55" s="73"/>
      <c r="JZE55" s="73"/>
      <c r="JZF55" s="73"/>
      <c r="JZG55" s="73"/>
      <c r="JZH55" s="73"/>
      <c r="JZI55" s="73"/>
      <c r="JZJ55" s="73"/>
      <c r="JZK55" s="73"/>
      <c r="JZL55" s="73"/>
      <c r="JZM55" s="73"/>
      <c r="JZN55" s="73"/>
      <c r="JZO55" s="73"/>
      <c r="JZR55" s="73"/>
      <c r="JZU55" s="73"/>
      <c r="JZX55" s="73"/>
      <c r="KAA55" s="73"/>
      <c r="KAD55" s="73"/>
      <c r="KAP55" s="73"/>
      <c r="KAS55" s="73"/>
      <c r="KAV55" s="73"/>
      <c r="KAY55" s="73"/>
      <c r="KBH55" s="73"/>
      <c r="KBN55" s="73"/>
      <c r="KBQ55" s="73"/>
      <c r="KBT55" s="73"/>
      <c r="KBW55" s="73"/>
      <c r="KCC55" s="73"/>
      <c r="KCL55" s="73"/>
      <c r="KCN55" s="73"/>
      <c r="KCO55" s="73"/>
      <c r="KCQ55" s="73"/>
      <c r="KCT55" s="73"/>
      <c r="KCW55" s="73"/>
      <c r="KCZ55" s="73"/>
      <c r="KDH55" s="73"/>
      <c r="KDJ55" s="73"/>
      <c r="KDM55" s="73"/>
      <c r="KDP55" s="73"/>
      <c r="KDY55" s="73"/>
      <c r="KEB55" s="73"/>
      <c r="KEG55" s="73"/>
      <c r="KFC55" s="73"/>
      <c r="KFD55" s="73"/>
      <c r="KFE55" s="73"/>
      <c r="KFF55" s="73"/>
      <c r="KFG55" s="73"/>
      <c r="KFH55" s="73"/>
      <c r="KFZ55" s="73"/>
      <c r="KGA55" s="73"/>
      <c r="KGD55" s="73"/>
      <c r="KGG55" s="73"/>
      <c r="KGI55" s="73"/>
      <c r="KGK55" s="73"/>
      <c r="KGN55" s="73"/>
      <c r="KGQ55" s="73"/>
      <c r="KGT55" s="73"/>
      <c r="KGW55" s="73"/>
      <c r="KGZ55" s="73"/>
      <c r="KHC55" s="73"/>
      <c r="KHF55" s="73"/>
      <c r="KHI55" s="73"/>
      <c r="KHK55" s="73"/>
      <c r="KHX55" s="73"/>
      <c r="KHY55" s="73"/>
      <c r="KHZ55" s="73"/>
      <c r="KIA55" s="73"/>
      <c r="KIB55" s="73"/>
      <c r="KIC55" s="73"/>
      <c r="KID55" s="73"/>
      <c r="KIE55" s="73"/>
      <c r="KIF55" s="73"/>
      <c r="KIG55" s="73"/>
      <c r="KIH55" s="73"/>
      <c r="KII55" s="73"/>
      <c r="KIJ55" s="73"/>
      <c r="KIK55" s="73"/>
      <c r="KIL55" s="73"/>
      <c r="KIM55" s="73"/>
      <c r="KIN55" s="73"/>
      <c r="KIO55" s="73"/>
      <c r="KIP55" s="73"/>
      <c r="KIQ55" s="73"/>
      <c r="KIR55" s="73"/>
      <c r="KIS55" s="73"/>
      <c r="KIT55" s="73"/>
      <c r="KIU55" s="73"/>
      <c r="KIV55" s="73"/>
      <c r="KIW55" s="73"/>
      <c r="KIY55" s="73"/>
      <c r="KIZ55" s="73"/>
      <c r="KJA55" s="73"/>
      <c r="KJB55" s="73"/>
      <c r="KJC55" s="73"/>
      <c r="KJD55" s="73"/>
      <c r="KJE55" s="73"/>
      <c r="KJF55" s="73"/>
      <c r="KJG55" s="73"/>
      <c r="KJH55" s="73"/>
      <c r="KJI55" s="73"/>
      <c r="KJJ55" s="73"/>
      <c r="KJK55" s="73"/>
      <c r="KJN55" s="73"/>
      <c r="KJQ55" s="73"/>
      <c r="KJT55" s="73"/>
      <c r="KJW55" s="73"/>
      <c r="KJZ55" s="73"/>
      <c r="KKL55" s="73"/>
      <c r="KKO55" s="73"/>
      <c r="KKR55" s="73"/>
      <c r="KKU55" s="73"/>
      <c r="KLD55" s="73"/>
      <c r="KLJ55" s="73"/>
      <c r="KLM55" s="73"/>
      <c r="KLP55" s="73"/>
      <c r="KLS55" s="73"/>
      <c r="KLY55" s="73"/>
      <c r="KMH55" s="73"/>
      <c r="KMJ55" s="73"/>
      <c r="KMK55" s="73"/>
      <c r="KMM55" s="73"/>
      <c r="KMP55" s="73"/>
      <c r="KMS55" s="73"/>
      <c r="KMV55" s="73"/>
      <c r="KND55" s="73"/>
      <c r="KNF55" s="73"/>
      <c r="KNI55" s="73"/>
      <c r="KNL55" s="73"/>
      <c r="KNU55" s="73"/>
      <c r="KNX55" s="73"/>
      <c r="KOC55" s="73"/>
      <c r="KOY55" s="73"/>
      <c r="KOZ55" s="73"/>
      <c r="KPA55" s="73"/>
      <c r="KPB55" s="73"/>
      <c r="KPC55" s="73"/>
      <c r="KPD55" s="73"/>
      <c r="KPV55" s="73"/>
      <c r="KPW55" s="73"/>
      <c r="KPZ55" s="73"/>
      <c r="KQC55" s="73"/>
      <c r="KQE55" s="73"/>
      <c r="KQG55" s="73"/>
      <c r="KQJ55" s="73"/>
      <c r="KQM55" s="73"/>
      <c r="KQP55" s="73"/>
      <c r="KQS55" s="73"/>
      <c r="KQV55" s="73"/>
      <c r="KQY55" s="73"/>
      <c r="KRB55" s="73"/>
      <c r="KRE55" s="73"/>
      <c r="KRG55" s="73"/>
      <c r="KRT55" s="73"/>
      <c r="KRU55" s="73"/>
      <c r="KRV55" s="73"/>
      <c r="KRW55" s="73"/>
      <c r="KRX55" s="73"/>
      <c r="KRY55" s="73"/>
      <c r="KRZ55" s="73"/>
      <c r="KSA55" s="73"/>
      <c r="KSB55" s="73"/>
      <c r="KSC55" s="73"/>
      <c r="KSD55" s="73"/>
      <c r="KSE55" s="73"/>
      <c r="KSF55" s="73"/>
      <c r="KSG55" s="73"/>
      <c r="KSH55" s="73"/>
      <c r="KSI55" s="73"/>
      <c r="KSJ55" s="73"/>
      <c r="KSK55" s="73"/>
      <c r="KSL55" s="73"/>
      <c r="KSM55" s="73"/>
      <c r="KSN55" s="73"/>
      <c r="KSO55" s="73"/>
      <c r="KSP55" s="73"/>
      <c r="KSQ55" s="73"/>
      <c r="KSR55" s="73"/>
      <c r="KSS55" s="73"/>
      <c r="KSU55" s="73"/>
      <c r="KSV55" s="73"/>
      <c r="KSW55" s="73"/>
      <c r="KSX55" s="73"/>
      <c r="KSY55" s="73"/>
      <c r="KSZ55" s="73"/>
      <c r="KTA55" s="73"/>
      <c r="KTB55" s="73"/>
      <c r="KTC55" s="73"/>
      <c r="KTD55" s="73"/>
      <c r="KTE55" s="73"/>
      <c r="KTF55" s="73"/>
      <c r="KTG55" s="73"/>
      <c r="KTJ55" s="73"/>
      <c r="KTM55" s="73"/>
      <c r="KTP55" s="73"/>
      <c r="KTS55" s="73"/>
      <c r="KTV55" s="73"/>
      <c r="KUH55" s="73"/>
      <c r="KUK55" s="73"/>
      <c r="KUN55" s="73"/>
      <c r="KUQ55" s="73"/>
      <c r="KUZ55" s="73"/>
      <c r="KVF55" s="73"/>
      <c r="KVI55" s="73"/>
      <c r="KVL55" s="73"/>
      <c r="KVO55" s="73"/>
      <c r="KVU55" s="73"/>
      <c r="KWD55" s="73"/>
      <c r="KWF55" s="73"/>
      <c r="KWG55" s="73"/>
      <c r="KWI55" s="73"/>
      <c r="KWL55" s="73"/>
      <c r="KWO55" s="73"/>
      <c r="KWR55" s="73"/>
      <c r="KWZ55" s="73"/>
      <c r="KXB55" s="73"/>
      <c r="KXE55" s="73"/>
      <c r="KXH55" s="73"/>
      <c r="KXQ55" s="73"/>
      <c r="KXT55" s="73"/>
      <c r="KXY55" s="73"/>
      <c r="KYU55" s="73"/>
      <c r="KYV55" s="73"/>
      <c r="KYW55" s="73"/>
      <c r="KYX55" s="73"/>
      <c r="KYY55" s="73"/>
      <c r="KYZ55" s="73"/>
      <c r="KZR55" s="73"/>
      <c r="KZS55" s="73"/>
      <c r="KZV55" s="73"/>
      <c r="KZY55" s="73"/>
      <c r="LAA55" s="73"/>
      <c r="LAC55" s="73"/>
      <c r="LAF55" s="73"/>
      <c r="LAI55" s="73"/>
      <c r="LAL55" s="73"/>
      <c r="LAO55" s="73"/>
      <c r="LAR55" s="73"/>
      <c r="LAU55" s="73"/>
      <c r="LAX55" s="73"/>
      <c r="LBA55" s="73"/>
      <c r="LBC55" s="73"/>
      <c r="LBP55" s="73"/>
      <c r="LBQ55" s="73"/>
      <c r="LBR55" s="73"/>
      <c r="LBS55" s="73"/>
      <c r="LBT55" s="73"/>
      <c r="LBU55" s="73"/>
      <c r="LBV55" s="73"/>
      <c r="LBW55" s="73"/>
      <c r="LBX55" s="73"/>
      <c r="LBY55" s="73"/>
      <c r="LBZ55" s="73"/>
      <c r="LCA55" s="73"/>
      <c r="LCB55" s="73"/>
      <c r="LCC55" s="73"/>
      <c r="LCD55" s="73"/>
      <c r="LCE55" s="73"/>
      <c r="LCF55" s="73"/>
      <c r="LCG55" s="73"/>
      <c r="LCH55" s="73"/>
      <c r="LCI55" s="73"/>
      <c r="LCJ55" s="73"/>
      <c r="LCK55" s="73"/>
      <c r="LCL55" s="73"/>
      <c r="LCM55" s="73"/>
      <c r="LCN55" s="73"/>
      <c r="LCO55" s="73"/>
      <c r="LCQ55" s="73"/>
      <c r="LCR55" s="73"/>
      <c r="LCS55" s="73"/>
      <c r="LCT55" s="73"/>
      <c r="LCU55" s="73"/>
      <c r="LCV55" s="73"/>
      <c r="LCW55" s="73"/>
      <c r="LCX55" s="73"/>
      <c r="LCY55" s="73"/>
      <c r="LCZ55" s="73"/>
      <c r="LDA55" s="73"/>
      <c r="LDB55" s="73"/>
      <c r="LDC55" s="73"/>
      <c r="LDF55" s="73"/>
      <c r="LDI55" s="73"/>
      <c r="LDL55" s="73"/>
      <c r="LDO55" s="73"/>
      <c r="LDR55" s="73"/>
      <c r="LED55" s="73"/>
      <c r="LEG55" s="73"/>
      <c r="LEJ55" s="73"/>
      <c r="LEM55" s="73"/>
      <c r="LEV55" s="73"/>
      <c r="LFB55" s="73"/>
      <c r="LFE55" s="73"/>
      <c r="LFH55" s="73"/>
      <c r="LFK55" s="73"/>
      <c r="LFQ55" s="73"/>
      <c r="LFZ55" s="73"/>
      <c r="LGB55" s="73"/>
      <c r="LGC55" s="73"/>
      <c r="LGE55" s="73"/>
      <c r="LGH55" s="73"/>
      <c r="LGK55" s="73"/>
      <c r="LGN55" s="73"/>
      <c r="LGV55" s="73"/>
      <c r="LGX55" s="73"/>
      <c r="LHA55" s="73"/>
      <c r="LHD55" s="73"/>
      <c r="LHM55" s="73"/>
      <c r="LHP55" s="73"/>
      <c r="LHU55" s="73"/>
      <c r="LIQ55" s="73"/>
      <c r="LIR55" s="73"/>
      <c r="LIS55" s="73"/>
      <c r="LIT55" s="73"/>
      <c r="LIU55" s="73"/>
      <c r="LIV55" s="73"/>
      <c r="LJN55" s="73"/>
      <c r="LJO55" s="73"/>
      <c r="LJR55" s="73"/>
      <c r="LJU55" s="73"/>
      <c r="LJW55" s="73"/>
      <c r="LJY55" s="73"/>
      <c r="LKB55" s="73"/>
      <c r="LKE55" s="73"/>
      <c r="LKH55" s="73"/>
      <c r="LKK55" s="73"/>
      <c r="LKN55" s="73"/>
      <c r="LKQ55" s="73"/>
      <c r="LKT55" s="73"/>
      <c r="LKW55" s="73"/>
      <c r="LKY55" s="73"/>
      <c r="LLL55" s="73"/>
      <c r="LLM55" s="73"/>
      <c r="LLN55" s="73"/>
      <c r="LLO55" s="73"/>
      <c r="LLP55" s="73"/>
      <c r="LLQ55" s="73"/>
      <c r="LLR55" s="73"/>
      <c r="LLS55" s="73"/>
      <c r="LLT55" s="73"/>
      <c r="LLU55" s="73"/>
      <c r="LLV55" s="73"/>
      <c r="LLW55" s="73"/>
      <c r="LLX55" s="73"/>
      <c r="LLY55" s="73"/>
      <c r="LLZ55" s="73"/>
      <c r="LMA55" s="73"/>
      <c r="LMB55" s="73"/>
      <c r="LMC55" s="73"/>
      <c r="LMD55" s="73"/>
      <c r="LME55" s="73"/>
      <c r="LMF55" s="73"/>
      <c r="LMG55" s="73"/>
      <c r="LMH55" s="73"/>
      <c r="LMI55" s="73"/>
      <c r="LMJ55" s="73"/>
      <c r="LMK55" s="73"/>
      <c r="LMM55" s="73"/>
      <c r="LMN55" s="73"/>
      <c r="LMO55" s="73"/>
      <c r="LMP55" s="73"/>
      <c r="LMQ55" s="73"/>
      <c r="LMR55" s="73"/>
      <c r="LMS55" s="73"/>
      <c r="LMT55" s="73"/>
      <c r="LMU55" s="73"/>
      <c r="LMV55" s="73"/>
      <c r="LMW55" s="73"/>
      <c r="LMX55" s="73"/>
      <c r="LMY55" s="73"/>
      <c r="LNB55" s="73"/>
      <c r="LNE55" s="73"/>
      <c r="LNH55" s="73"/>
      <c r="LNK55" s="73"/>
      <c r="LNN55" s="73"/>
      <c r="LNZ55" s="73"/>
      <c r="LOC55" s="73"/>
      <c r="LOF55" s="73"/>
      <c r="LOI55" s="73"/>
      <c r="LOR55" s="73"/>
      <c r="LOX55" s="73"/>
      <c r="LPA55" s="73"/>
      <c r="LPD55" s="73"/>
      <c r="LPG55" s="73"/>
      <c r="LPM55" s="73"/>
      <c r="LPV55" s="73"/>
      <c r="LPX55" s="73"/>
      <c r="LPY55" s="73"/>
      <c r="LQA55" s="73"/>
      <c r="LQD55" s="73"/>
      <c r="LQG55" s="73"/>
      <c r="LQJ55" s="73"/>
      <c r="LQR55" s="73"/>
      <c r="LQT55" s="73"/>
      <c r="LQW55" s="73"/>
      <c r="LQZ55" s="73"/>
      <c r="LRI55" s="73"/>
      <c r="LRL55" s="73"/>
      <c r="LRQ55" s="73"/>
      <c r="LSM55" s="73"/>
      <c r="LSN55" s="73"/>
      <c r="LSO55" s="73"/>
      <c r="LSP55" s="73"/>
      <c r="LSQ55" s="73"/>
      <c r="LSR55" s="73"/>
      <c r="LTJ55" s="73"/>
      <c r="LTK55" s="73"/>
      <c r="LTN55" s="73"/>
      <c r="LTQ55" s="73"/>
      <c r="LTS55" s="73"/>
      <c r="LTU55" s="73"/>
      <c r="LTX55" s="73"/>
      <c r="LUA55" s="73"/>
      <c r="LUD55" s="73"/>
      <c r="LUG55" s="73"/>
      <c r="LUJ55" s="73"/>
      <c r="LUM55" s="73"/>
      <c r="LUP55" s="73"/>
      <c r="LUS55" s="73"/>
      <c r="LUU55" s="73"/>
      <c r="LVH55" s="73"/>
      <c r="LVI55" s="73"/>
      <c r="LVJ55" s="73"/>
      <c r="LVK55" s="73"/>
      <c r="LVL55" s="73"/>
      <c r="LVM55" s="73"/>
      <c r="LVN55" s="73"/>
      <c r="LVO55" s="73"/>
      <c r="LVP55" s="73"/>
      <c r="LVQ55" s="73"/>
      <c r="LVR55" s="73"/>
      <c r="LVS55" s="73"/>
      <c r="LVT55" s="73"/>
      <c r="LVU55" s="73"/>
      <c r="LVV55" s="73"/>
      <c r="LVW55" s="73"/>
      <c r="LVX55" s="73"/>
      <c r="LVY55" s="73"/>
      <c r="LVZ55" s="73"/>
      <c r="LWA55" s="73"/>
      <c r="LWB55" s="73"/>
      <c r="LWC55" s="73"/>
      <c r="LWD55" s="73"/>
      <c r="LWE55" s="73"/>
      <c r="LWF55" s="73"/>
      <c r="LWG55" s="73"/>
      <c r="LWI55" s="73"/>
      <c r="LWJ55" s="73"/>
      <c r="LWK55" s="73"/>
      <c r="LWL55" s="73"/>
      <c r="LWM55" s="73"/>
      <c r="LWN55" s="73"/>
      <c r="LWO55" s="73"/>
      <c r="LWP55" s="73"/>
      <c r="LWQ55" s="73"/>
      <c r="LWR55" s="73"/>
      <c r="LWS55" s="73"/>
      <c r="LWT55" s="73"/>
      <c r="LWU55" s="73"/>
      <c r="LWX55" s="73"/>
      <c r="LXA55" s="73"/>
      <c r="LXD55" s="73"/>
      <c r="LXG55" s="73"/>
      <c r="LXJ55" s="73"/>
      <c r="LXV55" s="73"/>
      <c r="LXY55" s="73"/>
      <c r="LYB55" s="73"/>
      <c r="LYE55" s="73"/>
      <c r="LYN55" s="73"/>
      <c r="LYT55" s="73"/>
      <c r="LYW55" s="73"/>
      <c r="LYZ55" s="73"/>
      <c r="LZC55" s="73"/>
      <c r="LZI55" s="73"/>
      <c r="LZR55" s="73"/>
      <c r="LZT55" s="73"/>
      <c r="LZU55" s="73"/>
      <c r="LZW55" s="73"/>
      <c r="LZZ55" s="73"/>
      <c r="MAC55" s="73"/>
      <c r="MAF55" s="73"/>
      <c r="MAN55" s="73"/>
      <c r="MAP55" s="73"/>
      <c r="MAS55" s="73"/>
      <c r="MAV55" s="73"/>
      <c r="MBE55" s="73"/>
      <c r="MBH55" s="73"/>
      <c r="MBM55" s="73"/>
      <c r="MCI55" s="73"/>
      <c r="MCJ55" s="73"/>
      <c r="MCK55" s="73"/>
      <c r="MCL55" s="73"/>
      <c r="MCM55" s="73"/>
      <c r="MCN55" s="73"/>
      <c r="MDF55" s="73"/>
      <c r="MDG55" s="73"/>
      <c r="MDJ55" s="73"/>
      <c r="MDM55" s="73"/>
      <c r="MDO55" s="73"/>
      <c r="MDQ55" s="73"/>
      <c r="MDT55" s="73"/>
      <c r="MDW55" s="73"/>
      <c r="MDZ55" s="73"/>
      <c r="MEC55" s="73"/>
      <c r="MEF55" s="73"/>
      <c r="MEI55" s="73"/>
      <c r="MEL55" s="73"/>
      <c r="MEO55" s="73"/>
      <c r="MEQ55" s="73"/>
      <c r="MFD55" s="73"/>
      <c r="MFE55" s="73"/>
      <c r="MFF55" s="73"/>
      <c r="MFG55" s="73"/>
      <c r="MFH55" s="73"/>
      <c r="MFI55" s="73"/>
      <c r="MFJ55" s="73"/>
      <c r="MFK55" s="73"/>
      <c r="MFL55" s="73"/>
      <c r="MFM55" s="73"/>
      <c r="MFN55" s="73"/>
      <c r="MFO55" s="73"/>
      <c r="MFP55" s="73"/>
      <c r="MFQ55" s="73"/>
      <c r="MFR55" s="73"/>
      <c r="MFS55" s="73"/>
      <c r="MFT55" s="73"/>
      <c r="MFU55" s="73"/>
      <c r="MFV55" s="73"/>
      <c r="MFW55" s="73"/>
      <c r="MFX55" s="73"/>
      <c r="MFY55" s="73"/>
      <c r="MFZ55" s="73"/>
      <c r="MGA55" s="73"/>
      <c r="MGB55" s="73"/>
      <c r="MGC55" s="73"/>
      <c r="MGE55" s="73"/>
      <c r="MGF55" s="73"/>
      <c r="MGG55" s="73"/>
      <c r="MGH55" s="73"/>
      <c r="MGI55" s="73"/>
      <c r="MGJ55" s="73"/>
      <c r="MGK55" s="73"/>
      <c r="MGL55" s="73"/>
      <c r="MGM55" s="73"/>
      <c r="MGN55" s="73"/>
      <c r="MGO55" s="73"/>
      <c r="MGP55" s="73"/>
      <c r="MGQ55" s="73"/>
      <c r="MGT55" s="73"/>
      <c r="MGW55" s="73"/>
      <c r="MGZ55" s="73"/>
      <c r="MHC55" s="73"/>
      <c r="MHF55" s="73"/>
      <c r="MHR55" s="73"/>
      <c r="MHU55" s="73"/>
      <c r="MHX55" s="73"/>
      <c r="MIA55" s="73"/>
      <c r="MIJ55" s="73"/>
      <c r="MIP55" s="73"/>
      <c r="MIS55" s="73"/>
      <c r="MIV55" s="73"/>
      <c r="MIY55" s="73"/>
      <c r="MJE55" s="73"/>
      <c r="MJN55" s="73"/>
      <c r="MJP55" s="73"/>
      <c r="MJQ55" s="73"/>
      <c r="MJS55" s="73"/>
      <c r="MJV55" s="73"/>
      <c r="MJY55" s="73"/>
      <c r="MKB55" s="73"/>
      <c r="MKJ55" s="73"/>
      <c r="MKL55" s="73"/>
      <c r="MKO55" s="73"/>
      <c r="MKR55" s="73"/>
      <c r="MLA55" s="73"/>
      <c r="MLD55" s="73"/>
      <c r="MLI55" s="73"/>
      <c r="MME55" s="73"/>
      <c r="MMF55" s="73"/>
      <c r="MMG55" s="73"/>
      <c r="MMH55" s="73"/>
      <c r="MMI55" s="73"/>
      <c r="MMJ55" s="73"/>
      <c r="MNB55" s="73"/>
      <c r="MNC55" s="73"/>
      <c r="MNF55" s="73"/>
      <c r="MNI55" s="73"/>
      <c r="MNK55" s="73"/>
      <c r="MNM55" s="73"/>
      <c r="MNP55" s="73"/>
      <c r="MNS55" s="73"/>
      <c r="MNV55" s="73"/>
      <c r="MNY55" s="73"/>
      <c r="MOB55" s="73"/>
      <c r="MOE55" s="73"/>
      <c r="MOH55" s="73"/>
      <c r="MOK55" s="73"/>
      <c r="MOM55" s="73"/>
      <c r="MOZ55" s="73"/>
      <c r="MPA55" s="73"/>
      <c r="MPB55" s="73"/>
      <c r="MPC55" s="73"/>
      <c r="MPD55" s="73"/>
      <c r="MPE55" s="73"/>
      <c r="MPF55" s="73"/>
      <c r="MPG55" s="73"/>
      <c r="MPH55" s="73"/>
      <c r="MPI55" s="73"/>
      <c r="MPJ55" s="73"/>
      <c r="MPK55" s="73"/>
      <c r="MPL55" s="73"/>
      <c r="MPM55" s="73"/>
      <c r="MPN55" s="73"/>
      <c r="MPO55" s="73"/>
      <c r="MPP55" s="73"/>
      <c r="MPQ55" s="73"/>
      <c r="MPR55" s="73"/>
      <c r="MPS55" s="73"/>
      <c r="MPT55" s="73"/>
      <c r="MPU55" s="73"/>
      <c r="MPV55" s="73"/>
      <c r="MPW55" s="73"/>
      <c r="MPX55" s="73"/>
      <c r="MPY55" s="73"/>
      <c r="MQA55" s="73"/>
      <c r="MQB55" s="73"/>
      <c r="MQC55" s="73"/>
      <c r="MQD55" s="73"/>
      <c r="MQE55" s="73"/>
      <c r="MQF55" s="73"/>
      <c r="MQG55" s="73"/>
      <c r="MQH55" s="73"/>
      <c r="MQI55" s="73"/>
      <c r="MQJ55" s="73"/>
      <c r="MQK55" s="73"/>
      <c r="MQL55" s="73"/>
      <c r="MQM55" s="73"/>
      <c r="MQP55" s="73"/>
      <c r="MQS55" s="73"/>
      <c r="MQV55" s="73"/>
      <c r="MQY55" s="73"/>
      <c r="MRB55" s="73"/>
      <c r="MRN55" s="73"/>
      <c r="MRQ55" s="73"/>
      <c r="MRT55" s="73"/>
      <c r="MRW55" s="73"/>
      <c r="MSF55" s="73"/>
      <c r="MSL55" s="73"/>
      <c r="MSO55" s="73"/>
      <c r="MSR55" s="73"/>
      <c r="MSU55" s="73"/>
      <c r="MTA55" s="73"/>
      <c r="MTJ55" s="73"/>
      <c r="MTL55" s="73"/>
      <c r="MTM55" s="73"/>
      <c r="MTO55" s="73"/>
      <c r="MTR55" s="73"/>
      <c r="MTU55" s="73"/>
      <c r="MTX55" s="73"/>
      <c r="MUF55" s="73"/>
      <c r="MUH55" s="73"/>
      <c r="MUK55" s="73"/>
      <c r="MUN55" s="73"/>
      <c r="MUW55" s="73"/>
      <c r="MUZ55" s="73"/>
      <c r="MVE55" s="73"/>
      <c r="MWA55" s="73"/>
      <c r="MWB55" s="73"/>
      <c r="MWC55" s="73"/>
      <c r="MWD55" s="73"/>
      <c r="MWE55" s="73"/>
      <c r="MWF55" s="73"/>
      <c r="MWX55" s="73"/>
      <c r="MWY55" s="73"/>
      <c r="MXB55" s="73"/>
      <c r="MXE55" s="73"/>
      <c r="MXG55" s="73"/>
      <c r="MXI55" s="73"/>
      <c r="MXL55" s="73"/>
      <c r="MXO55" s="73"/>
      <c r="MXR55" s="73"/>
      <c r="MXU55" s="73"/>
      <c r="MXX55" s="73"/>
      <c r="MYA55" s="73"/>
      <c r="MYD55" s="73"/>
      <c r="MYG55" s="73"/>
      <c r="MYI55" s="73"/>
      <c r="MYV55" s="73"/>
      <c r="MYW55" s="73"/>
      <c r="MYX55" s="73"/>
      <c r="MYY55" s="73"/>
      <c r="MYZ55" s="73"/>
      <c r="MZA55" s="73"/>
      <c r="MZB55" s="73"/>
      <c r="MZC55" s="73"/>
      <c r="MZD55" s="73"/>
      <c r="MZE55" s="73"/>
      <c r="MZF55" s="73"/>
      <c r="MZG55" s="73"/>
      <c r="MZH55" s="73"/>
      <c r="MZI55" s="73"/>
      <c r="MZJ55" s="73"/>
      <c r="MZK55" s="73"/>
      <c r="MZL55" s="73"/>
      <c r="MZM55" s="73"/>
      <c r="MZN55" s="73"/>
      <c r="MZO55" s="73"/>
      <c r="MZP55" s="73"/>
      <c r="MZQ55" s="73"/>
      <c r="MZR55" s="73"/>
      <c r="MZS55" s="73"/>
      <c r="MZT55" s="73"/>
      <c r="MZU55" s="73"/>
      <c r="MZW55" s="73"/>
      <c r="MZX55" s="73"/>
      <c r="MZY55" s="73"/>
      <c r="MZZ55" s="73"/>
      <c r="NAA55" s="73"/>
      <c r="NAB55" s="73"/>
      <c r="NAC55" s="73"/>
      <c r="NAD55" s="73"/>
      <c r="NAE55" s="73"/>
      <c r="NAF55" s="73"/>
      <c r="NAG55" s="73"/>
      <c r="NAH55" s="73"/>
      <c r="NAI55" s="73"/>
      <c r="NAL55" s="73"/>
      <c r="NAO55" s="73"/>
      <c r="NAR55" s="73"/>
      <c r="NAU55" s="73"/>
      <c r="NAX55" s="73"/>
      <c r="NBJ55" s="73"/>
      <c r="NBM55" s="73"/>
      <c r="NBP55" s="73"/>
      <c r="NBS55" s="73"/>
      <c r="NCB55" s="73"/>
      <c r="NCH55" s="73"/>
      <c r="NCK55" s="73"/>
      <c r="NCN55" s="73"/>
      <c r="NCQ55" s="73"/>
      <c r="NCW55" s="73"/>
      <c r="NDF55" s="73"/>
      <c r="NDH55" s="73"/>
      <c r="NDI55" s="73"/>
      <c r="NDK55" s="73"/>
      <c r="NDN55" s="73"/>
      <c r="NDQ55" s="73"/>
      <c r="NDT55" s="73"/>
      <c r="NEB55" s="73"/>
      <c r="NED55" s="73"/>
      <c r="NEG55" s="73"/>
      <c r="NEJ55" s="73"/>
      <c r="NES55" s="73"/>
      <c r="NEV55" s="73"/>
      <c r="NFA55" s="73"/>
      <c r="NFW55" s="73"/>
      <c r="NFX55" s="73"/>
      <c r="NFY55" s="73"/>
      <c r="NFZ55" s="73"/>
      <c r="NGA55" s="73"/>
      <c r="NGB55" s="73"/>
      <c r="NGT55" s="73"/>
      <c r="NGU55" s="73"/>
      <c r="NGX55" s="73"/>
      <c r="NHA55" s="73"/>
      <c r="NHC55" s="73"/>
      <c r="NHE55" s="73"/>
      <c r="NHH55" s="73"/>
      <c r="NHK55" s="73"/>
      <c r="NHN55" s="73"/>
      <c r="NHQ55" s="73"/>
      <c r="NHT55" s="73"/>
      <c r="NHW55" s="73"/>
      <c r="NHZ55" s="73"/>
      <c r="NIC55" s="73"/>
      <c r="NIE55" s="73"/>
      <c r="NIR55" s="73"/>
      <c r="NIS55" s="73"/>
      <c r="NIT55" s="73"/>
      <c r="NIU55" s="73"/>
      <c r="NIV55" s="73"/>
      <c r="NIW55" s="73"/>
      <c r="NIX55" s="73"/>
      <c r="NIY55" s="73"/>
      <c r="NIZ55" s="73"/>
      <c r="NJA55" s="73"/>
      <c r="NJB55" s="73"/>
      <c r="NJC55" s="73"/>
      <c r="NJD55" s="73"/>
      <c r="NJE55" s="73"/>
      <c r="NJF55" s="73"/>
      <c r="NJG55" s="73"/>
      <c r="NJH55" s="73"/>
      <c r="NJI55" s="73"/>
      <c r="NJJ55" s="73"/>
      <c r="NJK55" s="73"/>
      <c r="NJL55" s="73"/>
      <c r="NJM55" s="73"/>
      <c r="NJN55" s="73"/>
      <c r="NJO55" s="73"/>
      <c r="NJP55" s="73"/>
      <c r="NJQ55" s="73"/>
      <c r="NJS55" s="73"/>
      <c r="NJT55" s="73"/>
      <c r="NJU55" s="73"/>
      <c r="NJV55" s="73"/>
      <c r="NJW55" s="73"/>
      <c r="NJX55" s="73"/>
      <c r="NJY55" s="73"/>
      <c r="NJZ55" s="73"/>
      <c r="NKA55" s="73"/>
      <c r="NKB55" s="73"/>
      <c r="NKC55" s="73"/>
      <c r="NKD55" s="73"/>
      <c r="NKE55" s="73"/>
      <c r="NKH55" s="73"/>
      <c r="NKK55" s="73"/>
      <c r="NKN55" s="73"/>
      <c r="NKQ55" s="73"/>
      <c r="NKT55" s="73"/>
      <c r="NLF55" s="73"/>
      <c r="NLI55" s="73"/>
      <c r="NLL55" s="73"/>
      <c r="NLO55" s="73"/>
      <c r="NLX55" s="73"/>
      <c r="NMD55" s="73"/>
      <c r="NMG55" s="73"/>
      <c r="NMJ55" s="73"/>
      <c r="NMM55" s="73"/>
      <c r="NMS55" s="73"/>
      <c r="NNB55" s="73"/>
      <c r="NND55" s="73"/>
      <c r="NNE55" s="73"/>
      <c r="NNG55" s="73"/>
      <c r="NNJ55" s="73"/>
      <c r="NNM55" s="73"/>
      <c r="NNP55" s="73"/>
      <c r="NNX55" s="73"/>
      <c r="NNZ55" s="73"/>
      <c r="NOC55" s="73"/>
      <c r="NOF55" s="73"/>
      <c r="NOO55" s="73"/>
      <c r="NOR55" s="73"/>
      <c r="NOW55" s="73"/>
      <c r="NPS55" s="73"/>
      <c r="NPT55" s="73"/>
      <c r="NPU55" s="73"/>
      <c r="NPV55" s="73"/>
      <c r="NPW55" s="73"/>
      <c r="NPX55" s="73"/>
      <c r="NQP55" s="73"/>
      <c r="NQQ55" s="73"/>
      <c r="NQT55" s="73"/>
      <c r="NQW55" s="73"/>
      <c r="NQY55" s="73"/>
      <c r="NRA55" s="73"/>
      <c r="NRD55" s="73"/>
      <c r="NRG55" s="73"/>
      <c r="NRJ55" s="73"/>
      <c r="NRM55" s="73"/>
      <c r="NRP55" s="73"/>
      <c r="NRS55" s="73"/>
      <c r="NRV55" s="73"/>
      <c r="NRY55" s="73"/>
      <c r="NSA55" s="73"/>
      <c r="NSN55" s="73"/>
      <c r="NSO55" s="73"/>
      <c r="NSP55" s="73"/>
      <c r="NSQ55" s="73"/>
      <c r="NSR55" s="73"/>
      <c r="NSS55" s="73"/>
      <c r="NST55" s="73"/>
      <c r="NSU55" s="73"/>
      <c r="NSV55" s="73"/>
      <c r="NSW55" s="73"/>
      <c r="NSX55" s="73"/>
      <c r="NSY55" s="73"/>
      <c r="NSZ55" s="73"/>
      <c r="NTA55" s="73"/>
      <c r="NTB55" s="73"/>
      <c r="NTC55" s="73"/>
      <c r="NTD55" s="73"/>
      <c r="NTE55" s="73"/>
      <c r="NTF55" s="73"/>
      <c r="NTG55" s="73"/>
      <c r="NTH55" s="73"/>
      <c r="NTI55" s="73"/>
      <c r="NTJ55" s="73"/>
      <c r="NTK55" s="73"/>
      <c r="NTL55" s="73"/>
      <c r="NTM55" s="73"/>
      <c r="NTO55" s="73"/>
      <c r="NTP55" s="73"/>
      <c r="NTQ55" s="73"/>
      <c r="NTR55" s="73"/>
      <c r="NTS55" s="73"/>
      <c r="NTT55" s="73"/>
      <c r="NTU55" s="73"/>
      <c r="NTV55" s="73"/>
      <c r="NTW55" s="73"/>
      <c r="NTX55" s="73"/>
      <c r="NTY55" s="73"/>
      <c r="NTZ55" s="73"/>
      <c r="NUA55" s="73"/>
      <c r="NUD55" s="73"/>
      <c r="NUG55" s="73"/>
      <c r="NUJ55" s="73"/>
      <c r="NUM55" s="73"/>
      <c r="NUP55" s="73"/>
      <c r="NVB55" s="73"/>
      <c r="NVE55" s="73"/>
      <c r="NVH55" s="73"/>
      <c r="NVK55" s="73"/>
      <c r="NVT55" s="73"/>
      <c r="NVZ55" s="73"/>
      <c r="NWC55" s="73"/>
      <c r="NWF55" s="73"/>
      <c r="NWI55" s="73"/>
      <c r="NWO55" s="73"/>
      <c r="NWX55" s="73"/>
      <c r="NWZ55" s="73"/>
      <c r="NXA55" s="73"/>
      <c r="NXC55" s="73"/>
      <c r="NXF55" s="73"/>
      <c r="NXI55" s="73"/>
      <c r="NXL55" s="73"/>
      <c r="NXT55" s="73"/>
      <c r="NXV55" s="73"/>
      <c r="NXY55" s="73"/>
      <c r="NYB55" s="73"/>
      <c r="NYK55" s="73"/>
      <c r="NYN55" s="73"/>
      <c r="NYS55" s="73"/>
      <c r="NZO55" s="73"/>
      <c r="NZP55" s="73"/>
      <c r="NZQ55" s="73"/>
      <c r="NZR55" s="73"/>
      <c r="NZS55" s="73"/>
      <c r="NZT55" s="73"/>
      <c r="OAL55" s="73"/>
      <c r="OAM55" s="73"/>
      <c r="OAP55" s="73"/>
      <c r="OAS55" s="73"/>
      <c r="OAU55" s="73"/>
      <c r="OAW55" s="73"/>
      <c r="OAZ55" s="73"/>
      <c r="OBC55" s="73"/>
      <c r="OBF55" s="73"/>
      <c r="OBI55" s="73"/>
      <c r="OBL55" s="73"/>
      <c r="OBO55" s="73"/>
      <c r="OBR55" s="73"/>
      <c r="OBU55" s="73"/>
      <c r="OBW55" s="73"/>
      <c r="OCJ55" s="73"/>
      <c r="OCK55" s="73"/>
      <c r="OCL55" s="73"/>
      <c r="OCM55" s="73"/>
      <c r="OCN55" s="73"/>
      <c r="OCO55" s="73"/>
      <c r="OCP55" s="73"/>
      <c r="OCQ55" s="73"/>
      <c r="OCR55" s="73"/>
      <c r="OCS55" s="73"/>
      <c r="OCT55" s="73"/>
      <c r="OCU55" s="73"/>
      <c r="OCV55" s="73"/>
      <c r="OCW55" s="73"/>
      <c r="OCX55" s="73"/>
      <c r="OCY55" s="73"/>
      <c r="OCZ55" s="73"/>
      <c r="ODA55" s="73"/>
      <c r="ODB55" s="73"/>
      <c r="ODC55" s="73"/>
      <c r="ODD55" s="73"/>
      <c r="ODE55" s="73"/>
      <c r="ODF55" s="73"/>
      <c r="ODG55" s="73"/>
      <c r="ODH55" s="73"/>
      <c r="ODI55" s="73"/>
      <c r="ODK55" s="73"/>
      <c r="ODL55" s="73"/>
      <c r="ODM55" s="73"/>
      <c r="ODN55" s="73"/>
      <c r="ODO55" s="73"/>
      <c r="ODP55" s="73"/>
      <c r="ODQ55" s="73"/>
      <c r="ODR55" s="73"/>
      <c r="ODS55" s="73"/>
      <c r="ODT55" s="73"/>
      <c r="ODU55" s="73"/>
      <c r="ODV55" s="73"/>
      <c r="ODW55" s="73"/>
      <c r="ODZ55" s="73"/>
      <c r="OEC55" s="73"/>
      <c r="OEF55" s="73"/>
      <c r="OEI55" s="73"/>
      <c r="OEL55" s="73"/>
      <c r="OEX55" s="73"/>
      <c r="OFA55" s="73"/>
      <c r="OFD55" s="73"/>
      <c r="OFG55" s="73"/>
      <c r="OFP55" s="73"/>
      <c r="OFV55" s="73"/>
      <c r="OFY55" s="73"/>
      <c r="OGB55" s="73"/>
      <c r="OGE55" s="73"/>
      <c r="OGK55" s="73"/>
      <c r="OGT55" s="73"/>
      <c r="OGV55" s="73"/>
      <c r="OGW55" s="73"/>
      <c r="OGY55" s="73"/>
      <c r="OHB55" s="73"/>
      <c r="OHE55" s="73"/>
      <c r="OHH55" s="73"/>
      <c r="OHP55" s="73"/>
      <c r="OHR55" s="73"/>
      <c r="OHU55" s="73"/>
      <c r="OHX55" s="73"/>
      <c r="OIG55" s="73"/>
      <c r="OIJ55" s="73"/>
      <c r="OIO55" s="73"/>
      <c r="OJK55" s="73"/>
      <c r="OJL55" s="73"/>
      <c r="OJM55" s="73"/>
      <c r="OJN55" s="73"/>
      <c r="OJO55" s="73"/>
      <c r="OJP55" s="73"/>
      <c r="OKH55" s="73"/>
      <c r="OKI55" s="73"/>
      <c r="OKL55" s="73"/>
      <c r="OKO55" s="73"/>
      <c r="OKQ55" s="73"/>
      <c r="OKS55" s="73"/>
      <c r="OKV55" s="73"/>
      <c r="OKY55" s="73"/>
      <c r="OLB55" s="73"/>
      <c r="OLE55" s="73"/>
      <c r="OLH55" s="73"/>
      <c r="OLK55" s="73"/>
      <c r="OLN55" s="73"/>
      <c r="OLQ55" s="73"/>
      <c r="OLS55" s="73"/>
      <c r="OMF55" s="73"/>
      <c r="OMG55" s="73"/>
      <c r="OMH55" s="73"/>
      <c r="OMI55" s="73"/>
      <c r="OMJ55" s="73"/>
      <c r="OMK55" s="73"/>
      <c r="OML55" s="73"/>
      <c r="OMM55" s="73"/>
      <c r="OMN55" s="73"/>
      <c r="OMO55" s="73"/>
      <c r="OMP55" s="73"/>
      <c r="OMQ55" s="73"/>
      <c r="OMR55" s="73"/>
      <c r="OMS55" s="73"/>
      <c r="OMT55" s="73"/>
      <c r="OMU55" s="73"/>
      <c r="OMV55" s="73"/>
      <c r="OMW55" s="73"/>
      <c r="OMX55" s="73"/>
      <c r="OMY55" s="73"/>
      <c r="OMZ55" s="73"/>
      <c r="ONA55" s="73"/>
      <c r="ONB55" s="73"/>
      <c r="ONC55" s="73"/>
      <c r="OND55" s="73"/>
      <c r="ONE55" s="73"/>
      <c r="ONG55" s="73"/>
      <c r="ONH55" s="73"/>
      <c r="ONI55" s="73"/>
      <c r="ONJ55" s="73"/>
      <c r="ONK55" s="73"/>
      <c r="ONL55" s="73"/>
      <c r="ONM55" s="73"/>
      <c r="ONN55" s="73"/>
      <c r="ONO55" s="73"/>
      <c r="ONP55" s="73"/>
      <c r="ONQ55" s="73"/>
      <c r="ONR55" s="73"/>
      <c r="ONS55" s="73"/>
      <c r="ONV55" s="73"/>
      <c r="ONY55" s="73"/>
      <c r="OOB55" s="73"/>
      <c r="OOE55" s="73"/>
      <c r="OOH55" s="73"/>
      <c r="OOT55" s="73"/>
      <c r="OOW55" s="73"/>
      <c r="OOZ55" s="73"/>
      <c r="OPC55" s="73"/>
      <c r="OPL55" s="73"/>
      <c r="OPR55" s="73"/>
      <c r="OPU55" s="73"/>
      <c r="OPX55" s="73"/>
      <c r="OQA55" s="73"/>
      <c r="OQG55" s="73"/>
      <c r="OQP55" s="73"/>
      <c r="OQR55" s="73"/>
      <c r="OQS55" s="73"/>
      <c r="OQU55" s="73"/>
      <c r="OQX55" s="73"/>
      <c r="ORA55" s="73"/>
      <c r="ORD55" s="73"/>
      <c r="ORL55" s="73"/>
      <c r="ORN55" s="73"/>
      <c r="ORQ55" s="73"/>
      <c r="ORT55" s="73"/>
      <c r="OSC55" s="73"/>
      <c r="OSF55" s="73"/>
      <c r="OSK55" s="73"/>
      <c r="OTG55" s="73"/>
      <c r="OTH55" s="73"/>
      <c r="OTI55" s="73"/>
      <c r="OTJ55" s="73"/>
      <c r="OTK55" s="73"/>
      <c r="OTL55" s="73"/>
      <c r="OUD55" s="73"/>
      <c r="OUE55" s="73"/>
      <c r="OUH55" s="73"/>
      <c r="OUK55" s="73"/>
      <c r="OUM55" s="73"/>
      <c r="OUO55" s="73"/>
      <c r="OUR55" s="73"/>
      <c r="OUU55" s="73"/>
      <c r="OUX55" s="73"/>
      <c r="OVA55" s="73"/>
      <c r="OVD55" s="73"/>
      <c r="OVG55" s="73"/>
      <c r="OVJ55" s="73"/>
      <c r="OVM55" s="73"/>
      <c r="OVO55" s="73"/>
      <c r="OWB55" s="73"/>
      <c r="OWC55" s="73"/>
      <c r="OWD55" s="73"/>
      <c r="OWE55" s="73"/>
      <c r="OWF55" s="73"/>
      <c r="OWG55" s="73"/>
      <c r="OWH55" s="73"/>
      <c r="OWI55" s="73"/>
      <c r="OWJ55" s="73"/>
      <c r="OWK55" s="73"/>
      <c r="OWL55" s="73"/>
      <c r="OWM55" s="73"/>
      <c r="OWN55" s="73"/>
      <c r="OWO55" s="73"/>
      <c r="OWP55" s="73"/>
      <c r="OWQ55" s="73"/>
      <c r="OWR55" s="73"/>
      <c r="OWS55" s="73"/>
      <c r="OWT55" s="73"/>
      <c r="OWU55" s="73"/>
      <c r="OWV55" s="73"/>
      <c r="OWW55" s="73"/>
      <c r="OWX55" s="73"/>
      <c r="OWY55" s="73"/>
      <c r="OWZ55" s="73"/>
      <c r="OXA55" s="73"/>
      <c r="OXC55" s="73"/>
      <c r="OXD55" s="73"/>
      <c r="OXE55" s="73"/>
      <c r="OXF55" s="73"/>
      <c r="OXG55" s="73"/>
      <c r="OXH55" s="73"/>
      <c r="OXI55" s="73"/>
      <c r="OXJ55" s="73"/>
      <c r="OXK55" s="73"/>
      <c r="OXL55" s="73"/>
      <c r="OXM55" s="73"/>
      <c r="OXN55" s="73"/>
      <c r="OXO55" s="73"/>
      <c r="OXR55" s="73"/>
      <c r="OXU55" s="73"/>
      <c r="OXX55" s="73"/>
      <c r="OYA55" s="73"/>
      <c r="OYD55" s="73"/>
      <c r="OYP55" s="73"/>
      <c r="OYS55" s="73"/>
      <c r="OYV55" s="73"/>
      <c r="OYY55" s="73"/>
      <c r="OZH55" s="73"/>
      <c r="OZN55" s="73"/>
      <c r="OZQ55" s="73"/>
      <c r="OZT55" s="73"/>
      <c r="OZW55" s="73"/>
      <c r="PAC55" s="73"/>
      <c r="PAL55" s="73"/>
      <c r="PAN55" s="73"/>
      <c r="PAO55" s="73"/>
      <c r="PAQ55" s="73"/>
      <c r="PAT55" s="73"/>
      <c r="PAW55" s="73"/>
      <c r="PAZ55" s="73"/>
      <c r="PBH55" s="73"/>
      <c r="PBJ55" s="73"/>
      <c r="PBM55" s="73"/>
      <c r="PBP55" s="73"/>
      <c r="PBY55" s="73"/>
      <c r="PCB55" s="73"/>
      <c r="PCG55" s="73"/>
      <c r="PDC55" s="73"/>
      <c r="PDD55" s="73"/>
      <c r="PDE55" s="73"/>
      <c r="PDF55" s="73"/>
      <c r="PDG55" s="73"/>
      <c r="PDH55" s="73"/>
      <c r="PDZ55" s="73"/>
      <c r="PEA55" s="73"/>
      <c r="PED55" s="73"/>
      <c r="PEG55" s="73"/>
      <c r="PEI55" s="73"/>
      <c r="PEK55" s="73"/>
      <c r="PEN55" s="73"/>
      <c r="PEQ55" s="73"/>
      <c r="PET55" s="73"/>
      <c r="PEW55" s="73"/>
      <c r="PEZ55" s="73"/>
      <c r="PFC55" s="73"/>
      <c r="PFF55" s="73"/>
      <c r="PFI55" s="73"/>
      <c r="PFK55" s="73"/>
      <c r="PFX55" s="73"/>
      <c r="PFY55" s="73"/>
      <c r="PFZ55" s="73"/>
      <c r="PGA55" s="73"/>
      <c r="PGB55" s="73"/>
      <c r="PGC55" s="73"/>
      <c r="PGD55" s="73"/>
      <c r="PGE55" s="73"/>
      <c r="PGF55" s="73"/>
      <c r="PGG55" s="73"/>
      <c r="PGH55" s="73"/>
      <c r="PGI55" s="73"/>
      <c r="PGJ55" s="73"/>
      <c r="PGK55" s="73"/>
      <c r="PGL55" s="73"/>
      <c r="PGM55" s="73"/>
      <c r="PGN55" s="73"/>
      <c r="PGO55" s="73"/>
      <c r="PGP55" s="73"/>
      <c r="PGQ55" s="73"/>
      <c r="PGR55" s="73"/>
      <c r="PGS55" s="73"/>
      <c r="PGT55" s="73"/>
      <c r="PGU55" s="73"/>
      <c r="PGV55" s="73"/>
      <c r="PGW55" s="73"/>
      <c r="PGY55" s="73"/>
      <c r="PGZ55" s="73"/>
      <c r="PHA55" s="73"/>
      <c r="PHB55" s="73"/>
      <c r="PHC55" s="73"/>
      <c r="PHD55" s="73"/>
      <c r="PHE55" s="73"/>
      <c r="PHF55" s="73"/>
      <c r="PHG55" s="73"/>
      <c r="PHH55" s="73"/>
      <c r="PHI55" s="73"/>
      <c r="PHJ55" s="73"/>
      <c r="PHK55" s="73"/>
      <c r="PHN55" s="73"/>
      <c r="PHQ55" s="73"/>
      <c r="PHT55" s="73"/>
      <c r="PHW55" s="73"/>
      <c r="PHZ55" s="73"/>
      <c r="PIL55" s="73"/>
      <c r="PIO55" s="73"/>
      <c r="PIR55" s="73"/>
      <c r="PIU55" s="73"/>
      <c r="PJD55" s="73"/>
      <c r="PJJ55" s="73"/>
      <c r="PJM55" s="73"/>
      <c r="PJP55" s="73"/>
      <c r="PJS55" s="73"/>
      <c r="PJY55" s="73"/>
      <c r="PKH55" s="73"/>
      <c r="PKJ55" s="73"/>
      <c r="PKK55" s="73"/>
      <c r="PKM55" s="73"/>
      <c r="PKP55" s="73"/>
      <c r="PKS55" s="73"/>
      <c r="PKV55" s="73"/>
      <c r="PLD55" s="73"/>
      <c r="PLF55" s="73"/>
      <c r="PLI55" s="73"/>
      <c r="PLL55" s="73"/>
      <c r="PLU55" s="73"/>
      <c r="PLX55" s="73"/>
      <c r="PMC55" s="73"/>
      <c r="PMY55" s="73"/>
      <c r="PMZ55" s="73"/>
      <c r="PNA55" s="73"/>
      <c r="PNB55" s="73"/>
      <c r="PNC55" s="73"/>
      <c r="PND55" s="73"/>
      <c r="PNV55" s="73"/>
      <c r="PNW55" s="73"/>
      <c r="PNZ55" s="73"/>
      <c r="POC55" s="73"/>
      <c r="POE55" s="73"/>
      <c r="POG55" s="73"/>
      <c r="POJ55" s="73"/>
      <c r="POM55" s="73"/>
      <c r="POP55" s="73"/>
      <c r="POS55" s="73"/>
      <c r="POV55" s="73"/>
      <c r="POY55" s="73"/>
      <c r="PPB55" s="73"/>
      <c r="PPE55" s="73"/>
      <c r="PPG55" s="73"/>
      <c r="PPT55" s="73"/>
      <c r="PPU55" s="73"/>
      <c r="PPV55" s="73"/>
      <c r="PPW55" s="73"/>
      <c r="PPX55" s="73"/>
      <c r="PPY55" s="73"/>
      <c r="PPZ55" s="73"/>
      <c r="PQA55" s="73"/>
      <c r="PQB55" s="73"/>
      <c r="PQC55" s="73"/>
      <c r="PQD55" s="73"/>
      <c r="PQE55" s="73"/>
      <c r="PQF55" s="73"/>
      <c r="PQG55" s="73"/>
      <c r="PQH55" s="73"/>
      <c r="PQI55" s="73"/>
      <c r="PQJ55" s="73"/>
      <c r="PQK55" s="73"/>
      <c r="PQL55" s="73"/>
      <c r="PQM55" s="73"/>
      <c r="PQN55" s="73"/>
      <c r="PQO55" s="73"/>
      <c r="PQP55" s="73"/>
      <c r="PQQ55" s="73"/>
      <c r="PQR55" s="73"/>
      <c r="PQS55" s="73"/>
      <c r="PQU55" s="73"/>
      <c r="PQV55" s="73"/>
      <c r="PQW55" s="73"/>
      <c r="PQX55" s="73"/>
      <c r="PQY55" s="73"/>
      <c r="PQZ55" s="73"/>
      <c r="PRA55" s="73"/>
      <c r="PRB55" s="73"/>
      <c r="PRC55" s="73"/>
      <c r="PRD55" s="73"/>
      <c r="PRE55" s="73"/>
      <c r="PRF55" s="73"/>
      <c r="PRG55" s="73"/>
      <c r="PRJ55" s="73"/>
      <c r="PRM55" s="73"/>
      <c r="PRP55" s="73"/>
      <c r="PRS55" s="73"/>
      <c r="PRV55" s="73"/>
      <c r="PSH55" s="73"/>
      <c r="PSK55" s="73"/>
      <c r="PSN55" s="73"/>
      <c r="PSQ55" s="73"/>
      <c r="PSZ55" s="73"/>
      <c r="PTF55" s="73"/>
      <c r="PTI55" s="73"/>
      <c r="PTL55" s="73"/>
      <c r="PTO55" s="73"/>
      <c r="PTU55" s="73"/>
      <c r="PUD55" s="73"/>
      <c r="PUF55" s="73"/>
      <c r="PUG55" s="73"/>
      <c r="PUI55" s="73"/>
      <c r="PUL55" s="73"/>
      <c r="PUO55" s="73"/>
      <c r="PUR55" s="73"/>
      <c r="PUZ55" s="73"/>
      <c r="PVB55" s="73"/>
      <c r="PVE55" s="73"/>
      <c r="PVH55" s="73"/>
      <c r="PVQ55" s="73"/>
      <c r="PVT55" s="73"/>
      <c r="PVY55" s="73"/>
      <c r="PWU55" s="73"/>
      <c r="PWV55" s="73"/>
      <c r="PWW55" s="73"/>
      <c r="PWX55" s="73"/>
      <c r="PWY55" s="73"/>
      <c r="PWZ55" s="73"/>
      <c r="PXR55" s="73"/>
      <c r="PXS55" s="73"/>
      <c r="PXV55" s="73"/>
      <c r="PXY55" s="73"/>
      <c r="PYA55" s="73"/>
      <c r="PYC55" s="73"/>
      <c r="PYF55" s="73"/>
      <c r="PYI55" s="73"/>
      <c r="PYL55" s="73"/>
      <c r="PYO55" s="73"/>
      <c r="PYR55" s="73"/>
      <c r="PYU55" s="73"/>
      <c r="PYX55" s="73"/>
      <c r="PZA55" s="73"/>
      <c r="PZC55" s="73"/>
      <c r="PZP55" s="73"/>
      <c r="PZQ55" s="73"/>
      <c r="PZR55" s="73"/>
      <c r="PZS55" s="73"/>
      <c r="PZT55" s="73"/>
      <c r="PZU55" s="73"/>
      <c r="PZV55" s="73"/>
      <c r="PZW55" s="73"/>
      <c r="PZX55" s="73"/>
      <c r="PZY55" s="73"/>
      <c r="PZZ55" s="73"/>
      <c r="QAA55" s="73"/>
      <c r="QAB55" s="73"/>
      <c r="QAC55" s="73"/>
      <c r="QAD55" s="73"/>
      <c r="QAE55" s="73"/>
      <c r="QAF55" s="73"/>
      <c r="QAG55" s="73"/>
      <c r="QAH55" s="73"/>
      <c r="QAI55" s="73"/>
      <c r="QAJ55" s="73"/>
      <c r="QAK55" s="73"/>
      <c r="QAL55" s="73"/>
      <c r="QAM55" s="73"/>
      <c r="QAN55" s="73"/>
      <c r="QAO55" s="73"/>
      <c r="QAQ55" s="73"/>
      <c r="QAR55" s="73"/>
      <c r="QAS55" s="73"/>
      <c r="QAT55" s="73"/>
      <c r="QAU55" s="73"/>
      <c r="QAV55" s="73"/>
      <c r="QAW55" s="73"/>
      <c r="QAX55" s="73"/>
      <c r="QAY55" s="73"/>
      <c r="QAZ55" s="73"/>
      <c r="QBA55" s="73"/>
      <c r="QBB55" s="73"/>
      <c r="QBC55" s="73"/>
      <c r="QBF55" s="73"/>
      <c r="QBI55" s="73"/>
      <c r="QBL55" s="73"/>
      <c r="QBO55" s="73"/>
      <c r="QBR55" s="73"/>
      <c r="QCD55" s="73"/>
      <c r="QCG55" s="73"/>
      <c r="QCJ55" s="73"/>
      <c r="QCM55" s="73"/>
      <c r="QCV55" s="73"/>
      <c r="QDB55" s="73"/>
      <c r="QDE55" s="73"/>
      <c r="QDH55" s="73"/>
      <c r="QDK55" s="73"/>
      <c r="QDQ55" s="73"/>
      <c r="QDZ55" s="73"/>
      <c r="QEB55" s="73"/>
      <c r="QEC55" s="73"/>
      <c r="QEE55" s="73"/>
      <c r="QEH55" s="73"/>
      <c r="QEK55" s="73"/>
      <c r="QEN55" s="73"/>
      <c r="QEV55" s="73"/>
      <c r="QEX55" s="73"/>
      <c r="QFA55" s="73"/>
      <c r="QFD55" s="73"/>
      <c r="QFM55" s="73"/>
      <c r="QFP55" s="73"/>
      <c r="QFU55" s="73"/>
      <c r="QGQ55" s="73"/>
      <c r="QGR55" s="73"/>
      <c r="QGS55" s="73"/>
      <c r="QGT55" s="73"/>
      <c r="QGU55" s="73"/>
      <c r="QGV55" s="73"/>
      <c r="QHN55" s="73"/>
      <c r="QHO55" s="73"/>
      <c r="QHR55" s="73"/>
      <c r="QHU55" s="73"/>
      <c r="QHW55" s="73"/>
      <c r="QHY55" s="73"/>
      <c r="QIB55" s="73"/>
      <c r="QIE55" s="73"/>
      <c r="QIH55" s="73"/>
      <c r="QIK55" s="73"/>
      <c r="QIN55" s="73"/>
      <c r="QIQ55" s="73"/>
      <c r="QIT55" s="73"/>
      <c r="QIW55" s="73"/>
      <c r="QIY55" s="73"/>
      <c r="QJL55" s="73"/>
      <c r="QJM55" s="73"/>
      <c r="QJN55" s="73"/>
      <c r="QJO55" s="73"/>
      <c r="QJP55" s="73"/>
      <c r="QJQ55" s="73"/>
      <c r="QJR55" s="73"/>
      <c r="QJS55" s="73"/>
      <c r="QJT55" s="73"/>
      <c r="QJU55" s="73"/>
      <c r="QJV55" s="73"/>
      <c r="QJW55" s="73"/>
      <c r="QJX55" s="73"/>
      <c r="QJY55" s="73"/>
      <c r="QJZ55" s="73"/>
      <c r="QKA55" s="73"/>
      <c r="QKB55" s="73"/>
      <c r="QKC55" s="73"/>
      <c r="QKD55" s="73"/>
      <c r="QKE55" s="73"/>
      <c r="QKF55" s="73"/>
      <c r="QKG55" s="73"/>
      <c r="QKH55" s="73"/>
      <c r="QKI55" s="73"/>
      <c r="QKJ55" s="73"/>
      <c r="QKK55" s="73"/>
      <c r="QKM55" s="73"/>
      <c r="QKN55" s="73"/>
      <c r="QKO55" s="73"/>
      <c r="QKP55" s="73"/>
      <c r="QKQ55" s="73"/>
      <c r="QKR55" s="73"/>
      <c r="QKS55" s="73"/>
      <c r="QKT55" s="73"/>
      <c r="QKU55" s="73"/>
      <c r="QKV55" s="73"/>
      <c r="QKW55" s="73"/>
      <c r="QKX55" s="73"/>
      <c r="QKY55" s="73"/>
      <c r="QLB55" s="73"/>
      <c r="QLE55" s="73"/>
      <c r="QLH55" s="73"/>
      <c r="QLK55" s="73"/>
      <c r="QLN55" s="73"/>
      <c r="QLZ55" s="73"/>
      <c r="QMC55" s="73"/>
      <c r="QMF55" s="73"/>
      <c r="QMI55" s="73"/>
      <c r="QMR55" s="73"/>
      <c r="QMX55" s="73"/>
      <c r="QNA55" s="73"/>
      <c r="QND55" s="73"/>
      <c r="QNG55" s="73"/>
      <c r="QNM55" s="73"/>
      <c r="QNV55" s="73"/>
      <c r="QNX55" s="73"/>
      <c r="QNY55" s="73"/>
      <c r="QOA55" s="73"/>
      <c r="QOD55" s="73"/>
      <c r="QOG55" s="73"/>
      <c r="QOJ55" s="73"/>
      <c r="QOR55" s="73"/>
      <c r="QOT55" s="73"/>
      <c r="QOW55" s="73"/>
      <c r="QOZ55" s="73"/>
      <c r="QPI55" s="73"/>
      <c r="QPL55" s="73"/>
      <c r="QPQ55" s="73"/>
      <c r="QQM55" s="73"/>
      <c r="QQN55" s="73"/>
      <c r="QQO55" s="73"/>
      <c r="QQP55" s="73"/>
      <c r="QQQ55" s="73"/>
      <c r="QQR55" s="73"/>
      <c r="QRJ55" s="73"/>
      <c r="QRK55" s="73"/>
      <c r="QRN55" s="73"/>
      <c r="QRQ55" s="73"/>
      <c r="QRS55" s="73"/>
      <c r="QRU55" s="73"/>
      <c r="QRX55" s="73"/>
      <c r="QSA55" s="73"/>
      <c r="QSD55" s="73"/>
      <c r="QSG55" s="73"/>
      <c r="QSJ55" s="73"/>
      <c r="QSM55" s="73"/>
      <c r="QSP55" s="73"/>
      <c r="QSS55" s="73"/>
      <c r="QSU55" s="73"/>
      <c r="QTH55" s="73"/>
      <c r="QTI55" s="73"/>
      <c r="QTJ55" s="73"/>
      <c r="QTK55" s="73"/>
      <c r="QTL55" s="73"/>
      <c r="QTM55" s="73"/>
      <c r="QTN55" s="73"/>
      <c r="QTO55" s="73"/>
      <c r="QTP55" s="73"/>
      <c r="QTQ55" s="73"/>
      <c r="QTR55" s="73"/>
      <c r="QTS55" s="73"/>
      <c r="QTT55" s="73"/>
      <c r="QTU55" s="73"/>
      <c r="QTV55" s="73"/>
      <c r="QTW55" s="73"/>
      <c r="QTX55" s="73"/>
      <c r="QTY55" s="73"/>
      <c r="QTZ55" s="73"/>
      <c r="QUA55" s="73"/>
      <c r="QUB55" s="73"/>
      <c r="QUC55" s="73"/>
      <c r="QUD55" s="73"/>
      <c r="QUE55" s="73"/>
      <c r="QUF55" s="73"/>
      <c r="QUG55" s="73"/>
      <c r="QUI55" s="73"/>
      <c r="QUJ55" s="73"/>
      <c r="QUK55" s="73"/>
      <c r="QUL55" s="73"/>
      <c r="QUM55" s="73"/>
      <c r="QUN55" s="73"/>
      <c r="QUO55" s="73"/>
      <c r="QUP55" s="73"/>
      <c r="QUQ55" s="73"/>
      <c r="QUR55" s="73"/>
      <c r="QUS55" s="73"/>
      <c r="QUT55" s="73"/>
      <c r="QUU55" s="73"/>
      <c r="QUX55" s="73"/>
      <c r="QVA55" s="73"/>
      <c r="QVD55" s="73"/>
      <c r="QVG55" s="73"/>
      <c r="QVJ55" s="73"/>
      <c r="QVV55" s="73"/>
      <c r="QVY55" s="73"/>
      <c r="QWB55" s="73"/>
      <c r="QWE55" s="73"/>
      <c r="QWN55" s="73"/>
      <c r="QWT55" s="73"/>
      <c r="QWW55" s="73"/>
      <c r="QWZ55" s="73"/>
      <c r="QXC55" s="73"/>
      <c r="QXI55" s="73"/>
      <c r="QXR55" s="73"/>
      <c r="QXT55" s="73"/>
      <c r="QXU55" s="73"/>
      <c r="QXW55" s="73"/>
      <c r="QXZ55" s="73"/>
      <c r="QYC55" s="73"/>
      <c r="QYF55" s="73"/>
      <c r="QYN55" s="73"/>
      <c r="QYP55" s="73"/>
      <c r="QYS55" s="73"/>
      <c r="QYV55" s="73"/>
      <c r="QZE55" s="73"/>
      <c r="QZH55" s="73"/>
      <c r="QZM55" s="73"/>
      <c r="RAI55" s="73"/>
      <c r="RAJ55" s="73"/>
      <c r="RAK55" s="73"/>
      <c r="RAL55" s="73"/>
      <c r="RAM55" s="73"/>
      <c r="RAN55" s="73"/>
      <c r="RBF55" s="73"/>
      <c r="RBG55" s="73"/>
      <c r="RBJ55" s="73"/>
      <c r="RBM55" s="73"/>
      <c r="RBO55" s="73"/>
      <c r="RBQ55" s="73"/>
      <c r="RBT55" s="73"/>
      <c r="RBW55" s="73"/>
      <c r="RBZ55" s="73"/>
      <c r="RCC55" s="73"/>
      <c r="RCF55" s="73"/>
      <c r="RCI55" s="73"/>
      <c r="RCL55" s="73"/>
      <c r="RCO55" s="73"/>
      <c r="RCQ55" s="73"/>
      <c r="RDD55" s="73"/>
      <c r="RDE55" s="73"/>
      <c r="RDF55" s="73"/>
      <c r="RDG55" s="73"/>
      <c r="RDH55" s="73"/>
      <c r="RDI55" s="73"/>
      <c r="RDJ55" s="73"/>
      <c r="RDK55" s="73"/>
      <c r="RDL55" s="73"/>
      <c r="RDM55" s="73"/>
      <c r="RDN55" s="73"/>
      <c r="RDO55" s="73"/>
      <c r="RDP55" s="73"/>
      <c r="RDQ55" s="73"/>
      <c r="RDR55" s="73"/>
      <c r="RDS55" s="73"/>
      <c r="RDT55" s="73"/>
      <c r="RDU55" s="73"/>
      <c r="RDV55" s="73"/>
      <c r="RDW55" s="73"/>
      <c r="RDX55" s="73"/>
      <c r="RDY55" s="73"/>
      <c r="RDZ55" s="73"/>
      <c r="REA55" s="73"/>
      <c r="REB55" s="73"/>
      <c r="REC55" s="73"/>
      <c r="REE55" s="73"/>
      <c r="REF55" s="73"/>
      <c r="REG55" s="73"/>
      <c r="REH55" s="73"/>
      <c r="REI55" s="73"/>
      <c r="REJ55" s="73"/>
      <c r="REK55" s="73"/>
      <c r="REL55" s="73"/>
      <c r="REM55" s="73"/>
      <c r="REN55" s="73"/>
      <c r="REO55" s="73"/>
      <c r="REP55" s="73"/>
      <c r="REQ55" s="73"/>
      <c r="RET55" s="73"/>
      <c r="REW55" s="73"/>
      <c r="REZ55" s="73"/>
      <c r="RFC55" s="73"/>
      <c r="RFF55" s="73"/>
      <c r="RFR55" s="73"/>
      <c r="RFU55" s="73"/>
      <c r="RFX55" s="73"/>
      <c r="RGA55" s="73"/>
      <c r="RGJ55" s="73"/>
      <c r="RGP55" s="73"/>
      <c r="RGS55" s="73"/>
      <c r="RGV55" s="73"/>
      <c r="RGY55" s="73"/>
      <c r="RHE55" s="73"/>
      <c r="RHN55" s="73"/>
      <c r="RHP55" s="73"/>
      <c r="RHQ55" s="73"/>
      <c r="RHS55" s="73"/>
      <c r="RHV55" s="73"/>
      <c r="RHY55" s="73"/>
      <c r="RIB55" s="73"/>
      <c r="RIJ55" s="73"/>
      <c r="RIL55" s="73"/>
      <c r="RIO55" s="73"/>
      <c r="RIR55" s="73"/>
      <c r="RJA55" s="73"/>
      <c r="RJD55" s="73"/>
      <c r="RJI55" s="73"/>
      <c r="RKE55" s="73"/>
      <c r="RKF55" s="73"/>
      <c r="RKG55" s="73"/>
      <c r="RKH55" s="73"/>
      <c r="RKI55" s="73"/>
      <c r="RKJ55" s="73"/>
      <c r="RLB55" s="73"/>
      <c r="RLC55" s="73"/>
      <c r="RLF55" s="73"/>
      <c r="RLI55" s="73"/>
      <c r="RLK55" s="73"/>
      <c r="RLM55" s="73"/>
      <c r="RLP55" s="73"/>
      <c r="RLS55" s="73"/>
      <c r="RLV55" s="73"/>
      <c r="RLY55" s="73"/>
      <c r="RMB55" s="73"/>
      <c r="RME55" s="73"/>
      <c r="RMH55" s="73"/>
      <c r="RMK55" s="73"/>
      <c r="RMM55" s="73"/>
      <c r="RMZ55" s="73"/>
      <c r="RNA55" s="73"/>
      <c r="RNB55" s="73"/>
      <c r="RNC55" s="73"/>
      <c r="RND55" s="73"/>
      <c r="RNE55" s="73"/>
      <c r="RNF55" s="73"/>
      <c r="RNG55" s="73"/>
      <c r="RNH55" s="73"/>
      <c r="RNI55" s="73"/>
      <c r="RNJ55" s="73"/>
      <c r="RNK55" s="73"/>
      <c r="RNL55" s="73"/>
      <c r="RNM55" s="73"/>
      <c r="RNN55" s="73"/>
      <c r="RNO55" s="73"/>
      <c r="RNP55" s="73"/>
      <c r="RNQ55" s="73"/>
      <c r="RNR55" s="73"/>
      <c r="RNS55" s="73"/>
      <c r="RNT55" s="73"/>
      <c r="RNU55" s="73"/>
      <c r="RNV55" s="73"/>
      <c r="RNW55" s="73"/>
      <c r="RNX55" s="73"/>
      <c r="RNY55" s="73"/>
      <c r="ROA55" s="73"/>
      <c r="ROB55" s="73"/>
      <c r="ROC55" s="73"/>
      <c r="ROD55" s="73"/>
      <c r="ROE55" s="73"/>
      <c r="ROF55" s="73"/>
      <c r="ROG55" s="73"/>
      <c r="ROH55" s="73"/>
      <c r="ROI55" s="73"/>
      <c r="ROJ55" s="73"/>
      <c r="ROK55" s="73"/>
      <c r="ROL55" s="73"/>
      <c r="ROM55" s="73"/>
      <c r="ROP55" s="73"/>
      <c r="ROS55" s="73"/>
      <c r="ROV55" s="73"/>
      <c r="ROY55" s="73"/>
      <c r="RPB55" s="73"/>
      <c r="RPN55" s="73"/>
      <c r="RPQ55" s="73"/>
      <c r="RPT55" s="73"/>
      <c r="RPW55" s="73"/>
      <c r="RQF55" s="73"/>
      <c r="RQL55" s="73"/>
      <c r="RQO55" s="73"/>
      <c r="RQR55" s="73"/>
      <c r="RQU55" s="73"/>
      <c r="RRA55" s="73"/>
      <c r="RRJ55" s="73"/>
      <c r="RRL55" s="73"/>
      <c r="RRM55" s="73"/>
      <c r="RRO55" s="73"/>
      <c r="RRR55" s="73"/>
      <c r="RRU55" s="73"/>
      <c r="RRX55" s="73"/>
      <c r="RSF55" s="73"/>
      <c r="RSH55" s="73"/>
      <c r="RSK55" s="73"/>
      <c r="RSN55" s="73"/>
      <c r="RSW55" s="73"/>
      <c r="RSZ55" s="73"/>
      <c r="RTE55" s="73"/>
      <c r="RUA55" s="73"/>
      <c r="RUB55" s="73"/>
      <c r="RUC55" s="73"/>
      <c r="RUD55" s="73"/>
      <c r="RUE55" s="73"/>
      <c r="RUF55" s="73"/>
      <c r="RUX55" s="73"/>
      <c r="RUY55" s="73"/>
      <c r="RVB55" s="73"/>
      <c r="RVE55" s="73"/>
      <c r="RVG55" s="73"/>
      <c r="RVI55" s="73"/>
      <c r="RVL55" s="73"/>
      <c r="RVO55" s="73"/>
      <c r="RVR55" s="73"/>
      <c r="RVU55" s="73"/>
      <c r="RVX55" s="73"/>
      <c r="RWA55" s="73"/>
      <c r="RWD55" s="73"/>
      <c r="RWG55" s="73"/>
      <c r="RWI55" s="73"/>
      <c r="RWV55" s="73"/>
      <c r="RWW55" s="73"/>
      <c r="RWX55" s="73"/>
      <c r="RWY55" s="73"/>
      <c r="RWZ55" s="73"/>
      <c r="RXA55" s="73"/>
      <c r="RXB55" s="73"/>
      <c r="RXC55" s="73"/>
      <c r="RXD55" s="73"/>
      <c r="RXE55" s="73"/>
      <c r="RXF55" s="73"/>
      <c r="RXG55" s="73"/>
      <c r="RXH55" s="73"/>
      <c r="RXI55" s="73"/>
      <c r="RXJ55" s="73"/>
      <c r="RXK55" s="73"/>
      <c r="RXL55" s="73"/>
      <c r="RXM55" s="73"/>
      <c r="RXN55" s="73"/>
      <c r="RXO55" s="73"/>
      <c r="RXP55" s="73"/>
      <c r="RXQ55" s="73"/>
      <c r="RXR55" s="73"/>
      <c r="RXS55" s="73"/>
      <c r="RXT55" s="73"/>
      <c r="RXU55" s="73"/>
      <c r="RXW55" s="73"/>
      <c r="RXX55" s="73"/>
      <c r="RXY55" s="73"/>
      <c r="RXZ55" s="73"/>
      <c r="RYA55" s="73"/>
      <c r="RYB55" s="73"/>
      <c r="RYC55" s="73"/>
      <c r="RYD55" s="73"/>
      <c r="RYE55" s="73"/>
      <c r="RYF55" s="73"/>
      <c r="RYG55" s="73"/>
      <c r="RYH55" s="73"/>
      <c r="RYI55" s="73"/>
      <c r="RYL55" s="73"/>
      <c r="RYO55" s="73"/>
      <c r="RYR55" s="73"/>
      <c r="RYU55" s="73"/>
      <c r="RYX55" s="73"/>
      <c r="RZJ55" s="73"/>
      <c r="RZM55" s="73"/>
      <c r="RZP55" s="73"/>
      <c r="RZS55" s="73"/>
      <c r="SAB55" s="73"/>
      <c r="SAH55" s="73"/>
      <c r="SAK55" s="73"/>
      <c r="SAN55" s="73"/>
      <c r="SAQ55" s="73"/>
      <c r="SAW55" s="73"/>
      <c r="SBF55" s="73"/>
      <c r="SBH55" s="73"/>
      <c r="SBI55" s="73"/>
      <c r="SBK55" s="73"/>
      <c r="SBN55" s="73"/>
      <c r="SBQ55" s="73"/>
      <c r="SBT55" s="73"/>
      <c r="SCB55" s="73"/>
      <c r="SCD55" s="73"/>
      <c r="SCG55" s="73"/>
      <c r="SCJ55" s="73"/>
      <c r="SCS55" s="73"/>
      <c r="SCV55" s="73"/>
      <c r="SDA55" s="73"/>
      <c r="SDW55" s="73"/>
      <c r="SDX55" s="73"/>
      <c r="SDY55" s="73"/>
      <c r="SDZ55" s="73"/>
      <c r="SEA55" s="73"/>
      <c r="SEB55" s="73"/>
      <c r="SET55" s="73"/>
      <c r="SEU55" s="73"/>
      <c r="SEX55" s="73"/>
      <c r="SFA55" s="73"/>
      <c r="SFC55" s="73"/>
      <c r="SFE55" s="73"/>
      <c r="SFH55" s="73"/>
      <c r="SFK55" s="73"/>
      <c r="SFN55" s="73"/>
      <c r="SFQ55" s="73"/>
      <c r="SFT55" s="73"/>
      <c r="SFW55" s="73"/>
      <c r="SFZ55" s="73"/>
      <c r="SGC55" s="73"/>
      <c r="SGE55" s="73"/>
      <c r="SGR55" s="73"/>
      <c r="SGS55" s="73"/>
      <c r="SGT55" s="73"/>
      <c r="SGU55" s="73"/>
      <c r="SGV55" s="73"/>
      <c r="SGW55" s="73"/>
      <c r="SGX55" s="73"/>
      <c r="SGY55" s="73"/>
      <c r="SGZ55" s="73"/>
      <c r="SHA55" s="73"/>
      <c r="SHB55" s="73"/>
      <c r="SHC55" s="73"/>
      <c r="SHD55" s="73"/>
      <c r="SHE55" s="73"/>
      <c r="SHF55" s="73"/>
      <c r="SHG55" s="73"/>
      <c r="SHH55" s="73"/>
      <c r="SHI55" s="73"/>
      <c r="SHJ55" s="73"/>
      <c r="SHK55" s="73"/>
      <c r="SHL55" s="73"/>
      <c r="SHM55" s="73"/>
      <c r="SHN55" s="73"/>
      <c r="SHO55" s="73"/>
      <c r="SHP55" s="73"/>
      <c r="SHQ55" s="73"/>
      <c r="SHS55" s="73"/>
      <c r="SHT55" s="73"/>
      <c r="SHU55" s="73"/>
      <c r="SHV55" s="73"/>
      <c r="SHW55" s="73"/>
      <c r="SHX55" s="73"/>
      <c r="SHY55" s="73"/>
      <c r="SHZ55" s="73"/>
      <c r="SIA55" s="73"/>
      <c r="SIB55" s="73"/>
      <c r="SIC55" s="73"/>
      <c r="SID55" s="73"/>
      <c r="SIE55" s="73"/>
      <c r="SIH55" s="73"/>
      <c r="SIK55" s="73"/>
      <c r="SIN55" s="73"/>
      <c r="SIQ55" s="73"/>
      <c r="SIT55" s="73"/>
      <c r="SJF55" s="73"/>
      <c r="SJI55" s="73"/>
      <c r="SJL55" s="73"/>
      <c r="SJO55" s="73"/>
      <c r="SJX55" s="73"/>
      <c r="SKD55" s="73"/>
      <c r="SKG55" s="73"/>
      <c r="SKJ55" s="73"/>
      <c r="SKM55" s="73"/>
      <c r="SKS55" s="73"/>
      <c r="SLB55" s="73"/>
      <c r="SLD55" s="73"/>
      <c r="SLE55" s="73"/>
      <c r="SLG55" s="73"/>
      <c r="SLJ55" s="73"/>
      <c r="SLM55" s="73"/>
      <c r="SLP55" s="73"/>
      <c r="SLX55" s="73"/>
      <c r="SLZ55" s="73"/>
      <c r="SMC55" s="73"/>
      <c r="SMF55" s="73"/>
      <c r="SMO55" s="73"/>
      <c r="SMR55" s="73"/>
      <c r="SMW55" s="73"/>
      <c r="SNS55" s="73"/>
      <c r="SNT55" s="73"/>
      <c r="SNU55" s="73"/>
      <c r="SNV55" s="73"/>
      <c r="SNW55" s="73"/>
      <c r="SNX55" s="73"/>
      <c r="SOP55" s="73"/>
      <c r="SOQ55" s="73"/>
      <c r="SOT55" s="73"/>
      <c r="SOW55" s="73"/>
      <c r="SOY55" s="73"/>
      <c r="SPA55" s="73"/>
      <c r="SPD55" s="73"/>
      <c r="SPG55" s="73"/>
      <c r="SPJ55" s="73"/>
      <c r="SPM55" s="73"/>
      <c r="SPP55" s="73"/>
      <c r="SPS55" s="73"/>
      <c r="SPV55" s="73"/>
      <c r="SPY55" s="73"/>
      <c r="SQA55" s="73"/>
      <c r="SQN55" s="73"/>
      <c r="SQO55" s="73"/>
      <c r="SQP55" s="73"/>
      <c r="SQQ55" s="73"/>
      <c r="SQR55" s="73"/>
      <c r="SQS55" s="73"/>
      <c r="SQT55" s="73"/>
      <c r="SQU55" s="73"/>
      <c r="SQV55" s="73"/>
      <c r="SQW55" s="73"/>
      <c r="SQX55" s="73"/>
      <c r="SQY55" s="73"/>
      <c r="SQZ55" s="73"/>
      <c r="SRA55" s="73"/>
      <c r="SRB55" s="73"/>
      <c r="SRC55" s="73"/>
      <c r="SRD55" s="73"/>
      <c r="SRE55" s="73"/>
      <c r="SRF55" s="73"/>
      <c r="SRG55" s="73"/>
      <c r="SRH55" s="73"/>
      <c r="SRI55" s="73"/>
      <c r="SRJ55" s="73"/>
      <c r="SRK55" s="73"/>
      <c r="SRL55" s="73"/>
      <c r="SRM55" s="73"/>
      <c r="SRO55" s="73"/>
      <c r="SRP55" s="73"/>
      <c r="SRQ55" s="73"/>
      <c r="SRR55" s="73"/>
      <c r="SRS55" s="73"/>
      <c r="SRT55" s="73"/>
      <c r="SRU55" s="73"/>
      <c r="SRV55" s="73"/>
      <c r="SRW55" s="73"/>
      <c r="SRX55" s="73"/>
      <c r="SRY55" s="73"/>
      <c r="SRZ55" s="73"/>
      <c r="SSA55" s="73"/>
      <c r="SSD55" s="73"/>
      <c r="SSG55" s="73"/>
      <c r="SSJ55" s="73"/>
      <c r="SSM55" s="73"/>
      <c r="SSP55" s="73"/>
      <c r="STB55" s="73"/>
      <c r="STE55" s="73"/>
      <c r="STH55" s="73"/>
      <c r="STK55" s="73"/>
      <c r="STT55" s="73"/>
      <c r="STZ55" s="73"/>
      <c r="SUC55" s="73"/>
      <c r="SUF55" s="73"/>
      <c r="SUI55" s="73"/>
      <c r="SUO55" s="73"/>
      <c r="SUX55" s="73"/>
      <c r="SUZ55" s="73"/>
      <c r="SVA55" s="73"/>
      <c r="SVC55" s="73"/>
      <c r="SVF55" s="73"/>
      <c r="SVI55" s="73"/>
      <c r="SVL55" s="73"/>
      <c r="SVT55" s="73"/>
      <c r="SVV55" s="73"/>
      <c r="SVY55" s="73"/>
      <c r="SWB55" s="73"/>
      <c r="SWK55" s="73"/>
      <c r="SWN55" s="73"/>
      <c r="SWS55" s="73"/>
      <c r="SXO55" s="73"/>
      <c r="SXP55" s="73"/>
      <c r="SXQ55" s="73"/>
      <c r="SXR55" s="73"/>
      <c r="SXS55" s="73"/>
      <c r="SXT55" s="73"/>
      <c r="SYL55" s="73"/>
      <c r="SYM55" s="73"/>
      <c r="SYP55" s="73"/>
      <c r="SYS55" s="73"/>
      <c r="SYU55" s="73"/>
      <c r="SYW55" s="73"/>
      <c r="SYZ55" s="73"/>
      <c r="SZC55" s="73"/>
      <c r="SZF55" s="73"/>
      <c r="SZI55" s="73"/>
      <c r="SZL55" s="73"/>
      <c r="SZO55" s="73"/>
      <c r="SZR55" s="73"/>
      <c r="SZU55" s="73"/>
      <c r="SZW55" s="73"/>
      <c r="TAJ55" s="73"/>
      <c r="TAK55" s="73"/>
      <c r="TAL55" s="73"/>
      <c r="TAM55" s="73"/>
      <c r="TAN55" s="73"/>
      <c r="TAO55" s="73"/>
      <c r="TAP55" s="73"/>
      <c r="TAQ55" s="73"/>
      <c r="TAR55" s="73"/>
      <c r="TAS55" s="73"/>
      <c r="TAT55" s="73"/>
      <c r="TAU55" s="73"/>
      <c r="TAV55" s="73"/>
      <c r="TAW55" s="73"/>
      <c r="TAX55" s="73"/>
      <c r="TAY55" s="73"/>
      <c r="TAZ55" s="73"/>
      <c r="TBA55" s="73"/>
      <c r="TBB55" s="73"/>
      <c r="TBC55" s="73"/>
      <c r="TBD55" s="73"/>
      <c r="TBE55" s="73"/>
      <c r="TBF55" s="73"/>
      <c r="TBG55" s="73"/>
      <c r="TBH55" s="73"/>
      <c r="TBI55" s="73"/>
      <c r="TBK55" s="73"/>
      <c r="TBL55" s="73"/>
      <c r="TBM55" s="73"/>
      <c r="TBN55" s="73"/>
      <c r="TBO55" s="73"/>
      <c r="TBP55" s="73"/>
      <c r="TBQ55" s="73"/>
      <c r="TBR55" s="73"/>
      <c r="TBS55" s="73"/>
      <c r="TBT55" s="73"/>
      <c r="TBU55" s="73"/>
      <c r="TBV55" s="73"/>
      <c r="TBW55" s="73"/>
      <c r="TBZ55" s="73"/>
      <c r="TCC55" s="73"/>
      <c r="TCF55" s="73"/>
      <c r="TCI55" s="73"/>
      <c r="TCL55" s="73"/>
      <c r="TCX55" s="73"/>
      <c r="TDA55" s="73"/>
      <c r="TDD55" s="73"/>
      <c r="TDG55" s="73"/>
      <c r="TDP55" s="73"/>
      <c r="TDV55" s="73"/>
      <c r="TDY55" s="73"/>
      <c r="TEB55" s="73"/>
      <c r="TEE55" s="73"/>
      <c r="TEK55" s="73"/>
      <c r="TET55" s="73"/>
      <c r="TEV55" s="73"/>
      <c r="TEW55" s="73"/>
      <c r="TEY55" s="73"/>
      <c r="TFB55" s="73"/>
      <c r="TFE55" s="73"/>
      <c r="TFH55" s="73"/>
      <c r="TFP55" s="73"/>
      <c r="TFR55" s="73"/>
      <c r="TFU55" s="73"/>
      <c r="TFX55" s="73"/>
      <c r="TGG55" s="73"/>
      <c r="TGJ55" s="73"/>
      <c r="TGO55" s="73"/>
      <c r="THK55" s="73"/>
      <c r="THL55" s="73"/>
      <c r="THM55" s="73"/>
      <c r="THN55" s="73"/>
      <c r="THO55" s="73"/>
      <c r="THP55" s="73"/>
      <c r="TIH55" s="73"/>
      <c r="TII55" s="73"/>
      <c r="TIL55" s="73"/>
      <c r="TIO55" s="73"/>
      <c r="TIQ55" s="73"/>
      <c r="TIS55" s="73"/>
      <c r="TIV55" s="73"/>
      <c r="TIY55" s="73"/>
      <c r="TJB55" s="73"/>
      <c r="TJE55" s="73"/>
      <c r="TJH55" s="73"/>
      <c r="TJK55" s="73"/>
      <c r="TJN55" s="73"/>
      <c r="TJQ55" s="73"/>
      <c r="TJS55" s="73"/>
      <c r="TKF55" s="73"/>
      <c r="TKG55" s="73"/>
      <c r="TKH55" s="73"/>
      <c r="TKI55" s="73"/>
      <c r="TKJ55" s="73"/>
      <c r="TKK55" s="73"/>
      <c r="TKL55" s="73"/>
      <c r="TKM55" s="73"/>
      <c r="TKN55" s="73"/>
      <c r="TKO55" s="73"/>
      <c r="TKP55" s="73"/>
      <c r="TKQ55" s="73"/>
      <c r="TKR55" s="73"/>
      <c r="TKS55" s="73"/>
      <c r="TKT55" s="73"/>
      <c r="TKU55" s="73"/>
      <c r="TKV55" s="73"/>
      <c r="TKW55" s="73"/>
      <c r="TKX55" s="73"/>
      <c r="TKY55" s="73"/>
      <c r="TKZ55" s="73"/>
      <c r="TLA55" s="73"/>
      <c r="TLB55" s="73"/>
      <c r="TLC55" s="73"/>
      <c r="TLD55" s="73"/>
      <c r="TLE55" s="73"/>
      <c r="TLG55" s="73"/>
      <c r="TLH55" s="73"/>
      <c r="TLI55" s="73"/>
      <c r="TLJ55" s="73"/>
      <c r="TLK55" s="73"/>
      <c r="TLL55" s="73"/>
      <c r="TLM55" s="73"/>
      <c r="TLN55" s="73"/>
      <c r="TLO55" s="73"/>
      <c r="TLP55" s="73"/>
      <c r="TLQ55" s="73"/>
      <c r="TLR55" s="73"/>
      <c r="TLS55" s="73"/>
      <c r="TLV55" s="73"/>
      <c r="TLY55" s="73"/>
      <c r="TMB55" s="73"/>
      <c r="TME55" s="73"/>
      <c r="TMH55" s="73"/>
      <c r="TMT55" s="73"/>
      <c r="TMW55" s="73"/>
      <c r="TMZ55" s="73"/>
      <c r="TNC55" s="73"/>
      <c r="TNL55" s="73"/>
      <c r="TNR55" s="73"/>
      <c r="TNU55" s="73"/>
      <c r="TNX55" s="73"/>
      <c r="TOA55" s="73"/>
      <c r="TOG55" s="73"/>
      <c r="TOP55" s="73"/>
      <c r="TOR55" s="73"/>
      <c r="TOS55" s="73"/>
      <c r="TOU55" s="73"/>
      <c r="TOX55" s="73"/>
      <c r="TPA55" s="73"/>
      <c r="TPD55" s="73"/>
      <c r="TPL55" s="73"/>
      <c r="TPN55" s="73"/>
      <c r="TPQ55" s="73"/>
      <c r="TPT55" s="73"/>
      <c r="TQC55" s="73"/>
      <c r="TQF55" s="73"/>
      <c r="TQK55" s="73"/>
      <c r="TRG55" s="73"/>
      <c r="TRH55" s="73"/>
      <c r="TRI55" s="73"/>
      <c r="TRJ55" s="73"/>
      <c r="TRK55" s="73"/>
      <c r="TRL55" s="73"/>
      <c r="TSD55" s="73"/>
      <c r="TSE55" s="73"/>
      <c r="TSH55" s="73"/>
      <c r="TSK55" s="73"/>
      <c r="TSM55" s="73"/>
      <c r="TSO55" s="73"/>
      <c r="TSR55" s="73"/>
      <c r="TSU55" s="73"/>
      <c r="TSX55" s="73"/>
      <c r="TTA55" s="73"/>
      <c r="TTD55" s="73"/>
      <c r="TTG55" s="73"/>
      <c r="TTJ55" s="73"/>
      <c r="TTM55" s="73"/>
      <c r="TTO55" s="73"/>
      <c r="TUB55" s="73"/>
      <c r="TUC55" s="73"/>
      <c r="TUD55" s="73"/>
      <c r="TUE55" s="73"/>
      <c r="TUF55" s="73"/>
      <c r="TUG55" s="73"/>
      <c r="TUH55" s="73"/>
      <c r="TUI55" s="73"/>
      <c r="TUJ55" s="73"/>
      <c r="TUK55" s="73"/>
      <c r="TUL55" s="73"/>
      <c r="TUM55" s="73"/>
      <c r="TUN55" s="73"/>
      <c r="TUO55" s="73"/>
      <c r="TUP55" s="73"/>
      <c r="TUQ55" s="73"/>
      <c r="TUR55" s="73"/>
      <c r="TUS55" s="73"/>
      <c r="TUT55" s="73"/>
      <c r="TUU55" s="73"/>
      <c r="TUV55" s="73"/>
      <c r="TUW55" s="73"/>
      <c r="TUX55" s="73"/>
      <c r="TUY55" s="73"/>
      <c r="TUZ55" s="73"/>
      <c r="TVA55" s="73"/>
      <c r="TVC55" s="73"/>
      <c r="TVD55" s="73"/>
      <c r="TVE55" s="73"/>
      <c r="TVF55" s="73"/>
      <c r="TVG55" s="73"/>
      <c r="TVH55" s="73"/>
      <c r="TVI55" s="73"/>
      <c r="TVJ55" s="73"/>
      <c r="TVK55" s="73"/>
      <c r="TVL55" s="73"/>
      <c r="TVM55" s="73"/>
      <c r="TVN55" s="73"/>
      <c r="TVO55" s="73"/>
      <c r="TVR55" s="73"/>
      <c r="TVU55" s="73"/>
      <c r="TVX55" s="73"/>
      <c r="TWA55" s="73"/>
      <c r="TWD55" s="73"/>
      <c r="TWP55" s="73"/>
      <c r="TWS55" s="73"/>
      <c r="TWV55" s="73"/>
      <c r="TWY55" s="73"/>
      <c r="TXH55" s="73"/>
      <c r="TXN55" s="73"/>
      <c r="TXQ55" s="73"/>
      <c r="TXT55" s="73"/>
      <c r="TXW55" s="73"/>
      <c r="TYC55" s="73"/>
      <c r="TYL55" s="73"/>
      <c r="TYN55" s="73"/>
      <c r="TYO55" s="73"/>
      <c r="TYQ55" s="73"/>
      <c r="TYT55" s="73"/>
      <c r="TYW55" s="73"/>
      <c r="TYZ55" s="73"/>
      <c r="TZH55" s="73"/>
      <c r="TZJ55" s="73"/>
      <c r="TZM55" s="73"/>
      <c r="TZP55" s="73"/>
      <c r="TZY55" s="73"/>
      <c r="UAB55" s="73"/>
      <c r="UAG55" s="73"/>
      <c r="UBC55" s="73"/>
      <c r="UBD55" s="73"/>
      <c r="UBE55" s="73"/>
      <c r="UBF55" s="73"/>
      <c r="UBG55" s="73"/>
      <c r="UBH55" s="73"/>
      <c r="UBZ55" s="73"/>
      <c r="UCA55" s="73"/>
      <c r="UCD55" s="73"/>
      <c r="UCG55" s="73"/>
      <c r="UCI55" s="73"/>
      <c r="UCK55" s="73"/>
      <c r="UCN55" s="73"/>
      <c r="UCQ55" s="73"/>
      <c r="UCT55" s="73"/>
      <c r="UCW55" s="73"/>
      <c r="UCZ55" s="73"/>
      <c r="UDC55" s="73"/>
      <c r="UDF55" s="73"/>
      <c r="UDI55" s="73"/>
      <c r="UDK55" s="73"/>
      <c r="UDX55" s="73"/>
      <c r="UDY55" s="73"/>
      <c r="UDZ55" s="73"/>
      <c r="UEA55" s="73"/>
      <c r="UEB55" s="73"/>
      <c r="UEC55" s="73"/>
      <c r="UED55" s="73"/>
      <c r="UEE55" s="73"/>
      <c r="UEF55" s="73"/>
      <c r="UEG55" s="73"/>
      <c r="UEH55" s="73"/>
      <c r="UEI55" s="73"/>
      <c r="UEJ55" s="73"/>
      <c r="UEK55" s="73"/>
      <c r="UEL55" s="73"/>
      <c r="UEM55" s="73"/>
      <c r="UEN55" s="73"/>
      <c r="UEO55" s="73"/>
      <c r="UEP55" s="73"/>
      <c r="UEQ55" s="73"/>
      <c r="UER55" s="73"/>
      <c r="UES55" s="73"/>
      <c r="UET55" s="73"/>
      <c r="UEU55" s="73"/>
      <c r="UEV55" s="73"/>
      <c r="UEW55" s="73"/>
      <c r="UEY55" s="73"/>
      <c r="UEZ55" s="73"/>
      <c r="UFA55" s="73"/>
      <c r="UFB55" s="73"/>
      <c r="UFC55" s="73"/>
      <c r="UFD55" s="73"/>
      <c r="UFE55" s="73"/>
      <c r="UFF55" s="73"/>
      <c r="UFG55" s="73"/>
      <c r="UFH55" s="73"/>
      <c r="UFI55" s="73"/>
      <c r="UFJ55" s="73"/>
      <c r="UFK55" s="73"/>
      <c r="UFN55" s="73"/>
      <c r="UFQ55" s="73"/>
      <c r="UFT55" s="73"/>
      <c r="UFW55" s="73"/>
      <c r="UFZ55" s="73"/>
      <c r="UGL55" s="73"/>
      <c r="UGO55" s="73"/>
      <c r="UGR55" s="73"/>
      <c r="UGU55" s="73"/>
      <c r="UHD55" s="73"/>
      <c r="UHJ55" s="73"/>
      <c r="UHM55" s="73"/>
      <c r="UHP55" s="73"/>
      <c r="UHS55" s="73"/>
      <c r="UHY55" s="73"/>
      <c r="UIH55" s="73"/>
      <c r="UIJ55" s="73"/>
      <c r="UIK55" s="73"/>
      <c r="UIM55" s="73"/>
      <c r="UIP55" s="73"/>
      <c r="UIS55" s="73"/>
      <c r="UIV55" s="73"/>
      <c r="UJD55" s="73"/>
      <c r="UJF55" s="73"/>
      <c r="UJI55" s="73"/>
      <c r="UJL55" s="73"/>
      <c r="UJU55" s="73"/>
      <c r="UJX55" s="73"/>
      <c r="UKC55" s="73"/>
      <c r="UKY55" s="73"/>
      <c r="UKZ55" s="73"/>
      <c r="ULA55" s="73"/>
      <c r="ULB55" s="73"/>
      <c r="ULC55" s="73"/>
      <c r="ULD55" s="73"/>
      <c r="ULV55" s="73"/>
      <c r="ULW55" s="73"/>
      <c r="ULZ55" s="73"/>
      <c r="UMC55" s="73"/>
      <c r="UME55" s="73"/>
      <c r="UMG55" s="73"/>
      <c r="UMJ55" s="73"/>
      <c r="UMM55" s="73"/>
      <c r="UMP55" s="73"/>
      <c r="UMS55" s="73"/>
      <c r="UMV55" s="73"/>
      <c r="UMY55" s="73"/>
      <c r="UNB55" s="73"/>
      <c r="UNE55" s="73"/>
      <c r="UNG55" s="73"/>
      <c r="UNT55" s="73"/>
      <c r="UNU55" s="73"/>
      <c r="UNV55" s="73"/>
      <c r="UNW55" s="73"/>
      <c r="UNX55" s="73"/>
      <c r="UNY55" s="73"/>
      <c r="UNZ55" s="73"/>
      <c r="UOA55" s="73"/>
      <c r="UOB55" s="73"/>
      <c r="UOC55" s="73"/>
      <c r="UOD55" s="73"/>
      <c r="UOE55" s="73"/>
      <c r="UOF55" s="73"/>
      <c r="UOG55" s="73"/>
      <c r="UOH55" s="73"/>
      <c r="UOI55" s="73"/>
      <c r="UOJ55" s="73"/>
      <c r="UOK55" s="73"/>
      <c r="UOL55" s="73"/>
      <c r="UOM55" s="73"/>
      <c r="UON55" s="73"/>
      <c r="UOO55" s="73"/>
      <c r="UOP55" s="73"/>
      <c r="UOQ55" s="73"/>
      <c r="UOR55" s="73"/>
      <c r="UOS55" s="73"/>
      <c r="UOU55" s="73"/>
      <c r="UOV55" s="73"/>
      <c r="UOW55" s="73"/>
      <c r="UOX55" s="73"/>
      <c r="UOY55" s="73"/>
      <c r="UOZ55" s="73"/>
      <c r="UPA55" s="73"/>
      <c r="UPB55" s="73"/>
      <c r="UPC55" s="73"/>
      <c r="UPD55" s="73"/>
      <c r="UPE55" s="73"/>
      <c r="UPF55" s="73"/>
      <c r="UPG55" s="73"/>
      <c r="UPJ55" s="73"/>
      <c r="UPM55" s="73"/>
      <c r="UPP55" s="73"/>
      <c r="UPS55" s="73"/>
      <c r="UPV55" s="73"/>
      <c r="UQH55" s="73"/>
      <c r="UQK55" s="73"/>
      <c r="UQN55" s="73"/>
      <c r="UQQ55" s="73"/>
      <c r="UQZ55" s="73"/>
      <c r="URF55" s="73"/>
      <c r="URI55" s="73"/>
      <c r="URL55" s="73"/>
      <c r="URO55" s="73"/>
      <c r="URU55" s="73"/>
      <c r="USD55" s="73"/>
      <c r="USF55" s="73"/>
      <c r="USG55" s="73"/>
      <c r="USI55" s="73"/>
      <c r="USL55" s="73"/>
      <c r="USO55" s="73"/>
      <c r="USR55" s="73"/>
      <c r="USZ55" s="73"/>
      <c r="UTB55" s="73"/>
      <c r="UTE55" s="73"/>
      <c r="UTH55" s="73"/>
      <c r="UTQ55" s="73"/>
      <c r="UTT55" s="73"/>
      <c r="UTY55" s="73"/>
      <c r="UUU55" s="73"/>
      <c r="UUV55" s="73"/>
      <c r="UUW55" s="73"/>
      <c r="UUX55" s="73"/>
      <c r="UUY55" s="73"/>
      <c r="UUZ55" s="73"/>
      <c r="UVR55" s="73"/>
      <c r="UVS55" s="73"/>
      <c r="UVV55" s="73"/>
      <c r="UVY55" s="73"/>
      <c r="UWA55" s="73"/>
      <c r="UWC55" s="73"/>
      <c r="UWF55" s="73"/>
      <c r="UWI55" s="73"/>
      <c r="UWL55" s="73"/>
      <c r="UWO55" s="73"/>
      <c r="UWR55" s="73"/>
      <c r="UWU55" s="73"/>
      <c r="UWX55" s="73"/>
      <c r="UXA55" s="73"/>
      <c r="UXC55" s="73"/>
      <c r="UXP55" s="73"/>
      <c r="UXQ55" s="73"/>
      <c r="UXR55" s="73"/>
      <c r="UXS55" s="73"/>
      <c r="UXT55" s="73"/>
      <c r="UXU55" s="73"/>
      <c r="UXV55" s="73"/>
      <c r="UXW55" s="73"/>
      <c r="UXX55" s="73"/>
      <c r="UXY55" s="73"/>
      <c r="UXZ55" s="73"/>
      <c r="UYA55" s="73"/>
      <c r="UYB55" s="73"/>
      <c r="UYC55" s="73"/>
      <c r="UYD55" s="73"/>
      <c r="UYE55" s="73"/>
      <c r="UYF55" s="73"/>
      <c r="UYG55" s="73"/>
      <c r="UYH55" s="73"/>
      <c r="UYI55" s="73"/>
      <c r="UYJ55" s="73"/>
      <c r="UYK55" s="73"/>
      <c r="UYL55" s="73"/>
      <c r="UYM55" s="73"/>
      <c r="UYN55" s="73"/>
      <c r="UYO55" s="73"/>
      <c r="UYQ55" s="73"/>
      <c r="UYR55" s="73"/>
      <c r="UYS55" s="73"/>
      <c r="UYT55" s="73"/>
      <c r="UYU55" s="73"/>
      <c r="UYV55" s="73"/>
      <c r="UYW55" s="73"/>
      <c r="UYX55" s="73"/>
      <c r="UYY55" s="73"/>
      <c r="UYZ55" s="73"/>
      <c r="UZA55" s="73"/>
      <c r="UZB55" s="73"/>
      <c r="UZC55" s="73"/>
      <c r="UZF55" s="73"/>
      <c r="UZI55" s="73"/>
      <c r="UZL55" s="73"/>
      <c r="UZO55" s="73"/>
      <c r="UZR55" s="73"/>
      <c r="VAD55" s="73"/>
      <c r="VAG55" s="73"/>
      <c r="VAJ55" s="73"/>
      <c r="VAM55" s="73"/>
      <c r="VAV55" s="73"/>
      <c r="VBB55" s="73"/>
      <c r="VBE55" s="73"/>
      <c r="VBH55" s="73"/>
      <c r="VBK55" s="73"/>
      <c r="VBQ55" s="73"/>
      <c r="VBZ55" s="73"/>
      <c r="VCB55" s="73"/>
      <c r="VCC55" s="73"/>
      <c r="VCE55" s="73"/>
      <c r="VCH55" s="73"/>
      <c r="VCK55" s="73"/>
      <c r="VCN55" s="73"/>
      <c r="VCV55" s="73"/>
      <c r="VCX55" s="73"/>
      <c r="VDA55" s="73"/>
      <c r="VDD55" s="73"/>
      <c r="VDM55" s="73"/>
      <c r="VDP55" s="73"/>
      <c r="VDU55" s="73"/>
      <c r="VEQ55" s="73"/>
      <c r="VER55" s="73"/>
      <c r="VES55" s="73"/>
      <c r="VET55" s="73"/>
      <c r="VEU55" s="73"/>
      <c r="VEV55" s="73"/>
      <c r="VFN55" s="73"/>
      <c r="VFO55" s="73"/>
      <c r="VFR55" s="73"/>
      <c r="VFU55" s="73"/>
      <c r="VFW55" s="73"/>
      <c r="VFY55" s="73"/>
      <c r="VGB55" s="73"/>
      <c r="VGE55" s="73"/>
      <c r="VGH55" s="73"/>
      <c r="VGK55" s="73"/>
      <c r="VGN55" s="73"/>
      <c r="VGQ55" s="73"/>
      <c r="VGT55" s="73"/>
      <c r="VGW55" s="73"/>
      <c r="VGY55" s="73"/>
      <c r="VHL55" s="73"/>
      <c r="VHM55" s="73"/>
      <c r="VHN55" s="73"/>
      <c r="VHO55" s="73"/>
      <c r="VHP55" s="73"/>
      <c r="VHQ55" s="73"/>
      <c r="VHR55" s="73"/>
      <c r="VHS55" s="73"/>
      <c r="VHT55" s="73"/>
      <c r="VHU55" s="73"/>
      <c r="VHV55" s="73"/>
      <c r="VHW55" s="73"/>
      <c r="VHX55" s="73"/>
      <c r="VHY55" s="73"/>
      <c r="VHZ55" s="73"/>
      <c r="VIA55" s="73"/>
      <c r="VIB55" s="73"/>
      <c r="VIC55" s="73"/>
      <c r="VID55" s="73"/>
      <c r="VIE55" s="73"/>
      <c r="VIF55" s="73"/>
      <c r="VIG55" s="73"/>
      <c r="VIH55" s="73"/>
      <c r="VII55" s="73"/>
      <c r="VIJ55" s="73"/>
      <c r="VIK55" s="73"/>
      <c r="VIM55" s="73"/>
      <c r="VIN55" s="73"/>
      <c r="VIO55" s="73"/>
      <c r="VIP55" s="73"/>
      <c r="VIQ55" s="73"/>
      <c r="VIR55" s="73"/>
      <c r="VIS55" s="73"/>
      <c r="VIT55" s="73"/>
      <c r="VIU55" s="73"/>
      <c r="VIV55" s="73"/>
      <c r="VIW55" s="73"/>
      <c r="VIX55" s="73"/>
      <c r="VIY55" s="73"/>
      <c r="VJB55" s="73"/>
      <c r="VJE55" s="73"/>
      <c r="VJH55" s="73"/>
      <c r="VJK55" s="73"/>
      <c r="VJN55" s="73"/>
      <c r="VJZ55" s="73"/>
      <c r="VKC55" s="73"/>
      <c r="VKF55" s="73"/>
      <c r="VKI55" s="73"/>
      <c r="VKR55" s="73"/>
      <c r="VKX55" s="73"/>
      <c r="VLA55" s="73"/>
      <c r="VLD55" s="73"/>
      <c r="VLG55" s="73"/>
      <c r="VLM55" s="73"/>
      <c r="VLV55" s="73"/>
      <c r="VLX55" s="73"/>
      <c r="VLY55" s="73"/>
      <c r="VMA55" s="73"/>
      <c r="VMD55" s="73"/>
      <c r="VMG55" s="73"/>
      <c r="VMJ55" s="73"/>
      <c r="VMR55" s="73"/>
      <c r="VMT55" s="73"/>
      <c r="VMW55" s="73"/>
      <c r="VMZ55" s="73"/>
      <c r="VNI55" s="73"/>
      <c r="VNL55" s="73"/>
      <c r="VNQ55" s="73"/>
      <c r="VOM55" s="73"/>
      <c r="VON55" s="73"/>
      <c r="VOO55" s="73"/>
      <c r="VOP55" s="73"/>
      <c r="VOQ55" s="73"/>
      <c r="VOR55" s="73"/>
      <c r="VPJ55" s="73"/>
      <c r="VPK55" s="73"/>
      <c r="VPN55" s="73"/>
      <c r="VPQ55" s="73"/>
      <c r="VPS55" s="73"/>
      <c r="VPU55" s="73"/>
      <c r="VPX55" s="73"/>
      <c r="VQA55" s="73"/>
      <c r="VQD55" s="73"/>
      <c r="VQG55" s="73"/>
      <c r="VQJ55" s="73"/>
      <c r="VQM55" s="73"/>
      <c r="VQP55" s="73"/>
      <c r="VQS55" s="73"/>
      <c r="VQU55" s="73"/>
      <c r="VRH55" s="73"/>
      <c r="VRI55" s="73"/>
      <c r="VRJ55" s="73"/>
      <c r="VRK55" s="73"/>
      <c r="VRL55" s="73"/>
      <c r="VRM55" s="73"/>
      <c r="VRN55" s="73"/>
      <c r="VRO55" s="73"/>
      <c r="VRP55" s="73"/>
      <c r="VRQ55" s="73"/>
      <c r="VRR55" s="73"/>
      <c r="VRS55" s="73"/>
      <c r="VRT55" s="73"/>
      <c r="VRU55" s="73"/>
      <c r="VRV55" s="73"/>
      <c r="VRW55" s="73"/>
      <c r="VRX55" s="73"/>
      <c r="VRY55" s="73"/>
      <c r="VRZ55" s="73"/>
      <c r="VSA55" s="73"/>
      <c r="VSB55" s="73"/>
      <c r="VSC55" s="73"/>
      <c r="VSD55" s="73"/>
      <c r="VSE55" s="73"/>
      <c r="VSF55" s="73"/>
      <c r="VSG55" s="73"/>
      <c r="VSI55" s="73"/>
      <c r="VSJ55" s="73"/>
      <c r="VSK55" s="73"/>
      <c r="VSL55" s="73"/>
      <c r="VSM55" s="73"/>
      <c r="VSN55" s="73"/>
      <c r="VSO55" s="73"/>
      <c r="VSP55" s="73"/>
      <c r="VSQ55" s="73"/>
      <c r="VSR55" s="73"/>
      <c r="VSS55" s="73"/>
      <c r="VST55" s="73"/>
      <c r="VSU55" s="73"/>
      <c r="VSX55" s="73"/>
      <c r="VTA55" s="73"/>
      <c r="VTD55" s="73"/>
      <c r="VTG55" s="73"/>
      <c r="VTJ55" s="73"/>
      <c r="VTV55" s="73"/>
      <c r="VTY55" s="73"/>
      <c r="VUB55" s="73"/>
      <c r="VUE55" s="73"/>
      <c r="VUN55" s="73"/>
      <c r="VUT55" s="73"/>
      <c r="VUW55" s="73"/>
      <c r="VUZ55" s="73"/>
      <c r="VVC55" s="73"/>
      <c r="VVI55" s="73"/>
      <c r="VVR55" s="73"/>
      <c r="VVT55" s="73"/>
      <c r="VVU55" s="73"/>
      <c r="VVW55" s="73"/>
      <c r="VVZ55" s="73"/>
      <c r="VWC55" s="73"/>
      <c r="VWF55" s="73"/>
      <c r="VWN55" s="73"/>
      <c r="VWP55" s="73"/>
      <c r="VWS55" s="73"/>
      <c r="VWV55" s="73"/>
      <c r="VXE55" s="73"/>
      <c r="VXH55" s="73"/>
      <c r="VXM55" s="73"/>
      <c r="VYI55" s="73"/>
      <c r="VYJ55" s="73"/>
      <c r="VYK55" s="73"/>
      <c r="VYL55" s="73"/>
      <c r="VYM55" s="73"/>
      <c r="VYN55" s="73"/>
      <c r="VZF55" s="73"/>
      <c r="VZG55" s="73"/>
      <c r="VZJ55" s="73"/>
      <c r="VZM55" s="73"/>
      <c r="VZO55" s="73"/>
      <c r="VZQ55" s="73"/>
      <c r="VZT55" s="73"/>
      <c r="VZW55" s="73"/>
      <c r="VZZ55" s="73"/>
      <c r="WAC55" s="73"/>
      <c r="WAF55" s="73"/>
      <c r="WAI55" s="73"/>
      <c r="WAL55" s="73"/>
      <c r="WAO55" s="73"/>
      <c r="WAQ55" s="73"/>
      <c r="WBD55" s="73"/>
      <c r="WBE55" s="73"/>
      <c r="WBF55" s="73"/>
      <c r="WBG55" s="73"/>
      <c r="WBH55" s="73"/>
      <c r="WBI55" s="73"/>
      <c r="WBJ55" s="73"/>
      <c r="WBK55" s="73"/>
      <c r="WBL55" s="73"/>
      <c r="WBM55" s="73"/>
      <c r="WBN55" s="73"/>
      <c r="WBO55" s="73"/>
      <c r="WBP55" s="73"/>
      <c r="WBQ55" s="73"/>
      <c r="WBR55" s="73"/>
      <c r="WBS55" s="73"/>
      <c r="WBT55" s="73"/>
      <c r="WBU55" s="73"/>
      <c r="WBV55" s="73"/>
      <c r="WBW55" s="73"/>
      <c r="WBX55" s="73"/>
      <c r="WBY55" s="73"/>
      <c r="WBZ55" s="73"/>
      <c r="WCA55" s="73"/>
      <c r="WCB55" s="73"/>
      <c r="WCC55" s="73"/>
      <c r="WCE55" s="73"/>
      <c r="WCF55" s="73"/>
      <c r="WCG55" s="73"/>
      <c r="WCH55" s="73"/>
      <c r="WCI55" s="73"/>
      <c r="WCJ55" s="73"/>
      <c r="WCK55" s="73"/>
      <c r="WCL55" s="73"/>
      <c r="WCM55" s="73"/>
      <c r="WCN55" s="73"/>
      <c r="WCO55" s="73"/>
      <c r="WCP55" s="73"/>
      <c r="WCQ55" s="73"/>
      <c r="WCT55" s="73"/>
      <c r="WCW55" s="73"/>
      <c r="WCZ55" s="73"/>
      <c r="WDC55" s="73"/>
      <c r="WDF55" s="73"/>
      <c r="WDR55" s="73"/>
      <c r="WDU55" s="73"/>
      <c r="WDX55" s="73"/>
      <c r="WEA55" s="73"/>
      <c r="WEJ55" s="73"/>
      <c r="WEP55" s="73"/>
      <c r="WES55" s="73"/>
      <c r="WEV55" s="73"/>
      <c r="WEY55" s="73"/>
      <c r="WFE55" s="73"/>
      <c r="WFN55" s="73"/>
      <c r="WFP55" s="73"/>
      <c r="WFQ55" s="73"/>
      <c r="WFS55" s="73"/>
      <c r="WFV55" s="73"/>
      <c r="WFY55" s="73"/>
      <c r="WGB55" s="73"/>
      <c r="WGJ55" s="73"/>
      <c r="WGL55" s="73"/>
      <c r="WGO55" s="73"/>
      <c r="WGR55" s="73"/>
      <c r="WHA55" s="73"/>
      <c r="WHD55" s="73"/>
      <c r="WHI55" s="73"/>
      <c r="WIE55" s="73"/>
      <c r="WIF55" s="73"/>
      <c r="WIG55" s="73"/>
      <c r="WIH55" s="73"/>
      <c r="WII55" s="73"/>
      <c r="WIJ55" s="73"/>
      <c r="WJB55" s="73"/>
      <c r="WJC55" s="73"/>
      <c r="WJF55" s="73"/>
      <c r="WJI55" s="73"/>
      <c r="WJK55" s="73"/>
      <c r="WJM55" s="73"/>
      <c r="WJP55" s="73"/>
      <c r="WJS55" s="73"/>
      <c r="WJV55" s="73"/>
      <c r="WJY55" s="73"/>
      <c r="WKB55" s="73"/>
      <c r="WKE55" s="73"/>
      <c r="WKH55" s="73"/>
      <c r="WKK55" s="73"/>
      <c r="WKM55" s="73"/>
      <c r="WKZ55" s="73"/>
      <c r="WLA55" s="73"/>
      <c r="WLB55" s="73"/>
      <c r="WLC55" s="73"/>
      <c r="WLD55" s="73"/>
      <c r="WLE55" s="73"/>
      <c r="WLF55" s="73"/>
      <c r="WLG55" s="73"/>
      <c r="WLH55" s="73"/>
      <c r="WLI55" s="73"/>
      <c r="WLJ55" s="73"/>
      <c r="WLK55" s="73"/>
      <c r="WLL55" s="73"/>
      <c r="WLM55" s="73"/>
      <c r="WLN55" s="73"/>
      <c r="WLO55" s="73"/>
      <c r="WLP55" s="73"/>
      <c r="WLQ55" s="73"/>
      <c r="WLR55" s="73"/>
      <c r="WLS55" s="73"/>
      <c r="WLT55" s="73"/>
      <c r="WLU55" s="73"/>
      <c r="WLV55" s="73"/>
      <c r="WLW55" s="73"/>
      <c r="WLX55" s="73"/>
      <c r="WLY55" s="73"/>
      <c r="WMA55" s="73"/>
      <c r="WMB55" s="73"/>
      <c r="WMC55" s="73"/>
      <c r="WMD55" s="73"/>
      <c r="WME55" s="73"/>
      <c r="WMF55" s="73"/>
      <c r="WMG55" s="73"/>
      <c r="WMH55" s="73"/>
      <c r="WMI55" s="73"/>
      <c r="WMJ55" s="73"/>
      <c r="WMK55" s="73"/>
      <c r="WML55" s="73"/>
      <c r="WMM55" s="73"/>
      <c r="WMP55" s="73"/>
      <c r="WMS55" s="73"/>
      <c r="WMV55" s="73"/>
      <c r="WMY55" s="73"/>
      <c r="WNB55" s="73"/>
      <c r="WNN55" s="73"/>
      <c r="WNQ55" s="73"/>
      <c r="WNT55" s="73"/>
      <c r="WNW55" s="73"/>
      <c r="WOF55" s="73"/>
      <c r="WOL55" s="73"/>
      <c r="WOO55" s="73"/>
      <c r="WOR55" s="73"/>
      <c r="WOU55" s="73"/>
      <c r="WPA55" s="73"/>
      <c r="WPJ55" s="73"/>
      <c r="WPL55" s="73"/>
      <c r="WPM55" s="73"/>
      <c r="WPO55" s="73"/>
      <c r="WPR55" s="73"/>
      <c r="WPU55" s="73"/>
      <c r="WPX55" s="73"/>
      <c r="WQF55" s="73"/>
      <c r="WQH55" s="73"/>
      <c r="WQK55" s="73"/>
      <c r="WQN55" s="73"/>
      <c r="WQW55" s="73"/>
      <c r="WQZ55" s="73"/>
      <c r="WRE55" s="73"/>
      <c r="WSA55" s="73"/>
      <c r="WSB55" s="73"/>
      <c r="WSC55" s="73"/>
      <c r="WSD55" s="73"/>
      <c r="WSE55" s="73"/>
      <c r="WSF55" s="73"/>
      <c r="WSX55" s="73"/>
      <c r="WSY55" s="73"/>
      <c r="WTB55" s="73"/>
      <c r="WTE55" s="73"/>
      <c r="WTG55" s="73"/>
      <c r="WTI55" s="73"/>
      <c r="WTL55" s="73"/>
      <c r="WTO55" s="73"/>
      <c r="WTR55" s="73"/>
      <c r="WTU55" s="73"/>
      <c r="WTX55" s="73"/>
      <c r="WUA55" s="73"/>
      <c r="WUD55" s="73"/>
      <c r="WUG55" s="73"/>
      <c r="WUI55" s="73"/>
      <c r="WUV55" s="73"/>
      <c r="WUW55" s="73"/>
      <c r="WUX55" s="73"/>
      <c r="WUY55" s="73"/>
      <c r="WUZ55" s="73"/>
      <c r="WVA55" s="73"/>
      <c r="WVB55" s="73"/>
      <c r="WVC55" s="73"/>
      <c r="WVD55" s="73"/>
      <c r="WVE55" s="73"/>
      <c r="WVF55" s="73"/>
      <c r="WVG55" s="73"/>
      <c r="WVH55" s="73"/>
      <c r="WVI55" s="73"/>
      <c r="WVJ55" s="73"/>
      <c r="WVK55" s="73"/>
      <c r="WVL55" s="73"/>
      <c r="WVM55" s="73"/>
      <c r="WVN55" s="73"/>
      <c r="WVO55" s="73"/>
      <c r="WVP55" s="73"/>
      <c r="WVQ55" s="73"/>
      <c r="WVR55" s="73"/>
      <c r="WVS55" s="73"/>
      <c r="WVT55" s="73"/>
      <c r="WVU55" s="73"/>
      <c r="WVV55" s="73"/>
      <c r="WVW55" s="73"/>
      <c r="WVX55" s="73"/>
      <c r="WVY55" s="73"/>
      <c r="WVZ55" s="73"/>
      <c r="WWA55" s="73"/>
      <c r="WWB55" s="73"/>
      <c r="WWC55" s="73"/>
      <c r="WWD55" s="73"/>
      <c r="WWE55" s="73"/>
      <c r="WWF55" s="73"/>
      <c r="WWG55" s="73"/>
      <c r="WWH55" s="73"/>
      <c r="WWI55" s="73"/>
      <c r="WWJ55" s="73"/>
      <c r="WWK55" s="73"/>
      <c r="WWL55" s="73"/>
      <c r="WWM55" s="73"/>
      <c r="WWN55" s="73"/>
      <c r="WWO55" s="73"/>
      <c r="WWP55" s="73"/>
      <c r="WWQ55" s="73"/>
      <c r="WWR55" s="73"/>
      <c r="WWS55" s="73"/>
      <c r="WWT55" s="73"/>
      <c r="WWU55" s="73"/>
      <c r="WWV55" s="73"/>
      <c r="WWW55" s="73"/>
      <c r="WWX55" s="73"/>
      <c r="WWY55" s="73"/>
      <c r="WWZ55" s="73"/>
      <c r="WXA55" s="73"/>
      <c r="WXB55" s="73"/>
      <c r="WXC55" s="73"/>
      <c r="WXD55" s="73"/>
      <c r="WXE55" s="73"/>
      <c r="WXF55" s="73"/>
      <c r="WXG55" s="73"/>
      <c r="WXH55" s="73"/>
      <c r="WXI55" s="73"/>
      <c r="WXJ55" s="73"/>
      <c r="WXK55" s="73"/>
      <c r="WXL55" s="73"/>
      <c r="WXM55" s="73"/>
      <c r="WXN55" s="73"/>
      <c r="WXO55" s="73"/>
      <c r="WXP55" s="73"/>
      <c r="WXQ55" s="73"/>
      <c r="WXR55" s="73"/>
      <c r="WXS55" s="73"/>
      <c r="WXT55" s="73"/>
      <c r="WXU55" s="73"/>
      <c r="WXV55" s="73"/>
      <c r="WXW55" s="73"/>
      <c r="WXX55" s="73"/>
      <c r="WXY55" s="73"/>
      <c r="WXZ55" s="73"/>
      <c r="WYA55" s="73"/>
      <c r="WYB55" s="73"/>
      <c r="WYC55" s="73"/>
      <c r="WYD55" s="73"/>
      <c r="WYE55" s="73"/>
      <c r="WYF55" s="73"/>
      <c r="WYG55" s="73"/>
      <c r="WYH55" s="73"/>
      <c r="WYI55" s="73"/>
      <c r="WYJ55" s="73"/>
      <c r="WYK55" s="73"/>
      <c r="WYL55" s="73"/>
      <c r="WYM55" s="73"/>
      <c r="WYN55" s="73"/>
      <c r="WYO55" s="73"/>
      <c r="WYP55" s="73"/>
      <c r="WYQ55" s="73"/>
      <c r="WYR55" s="73"/>
      <c r="WYS55" s="73"/>
      <c r="WYT55" s="73"/>
      <c r="WYU55" s="73"/>
      <c r="WYV55" s="73"/>
      <c r="WYW55" s="73"/>
      <c r="WYX55" s="73"/>
      <c r="WYY55" s="73"/>
      <c r="WYZ55" s="73"/>
      <c r="WZA55" s="73"/>
      <c r="WZB55" s="73"/>
      <c r="WZC55" s="73"/>
      <c r="WZD55" s="73"/>
      <c r="WZE55" s="73"/>
      <c r="WZF55" s="73"/>
      <c r="WZG55" s="73"/>
      <c r="WZH55" s="73"/>
      <c r="WZI55" s="73"/>
      <c r="WZJ55" s="73"/>
      <c r="WZK55" s="73"/>
      <c r="WZL55" s="73"/>
      <c r="WZM55" s="73"/>
      <c r="WZN55" s="73"/>
      <c r="WZO55" s="73"/>
      <c r="WZP55" s="73"/>
      <c r="WZQ55" s="73"/>
      <c r="WZR55" s="73"/>
      <c r="WZS55" s="73"/>
      <c r="WZT55" s="73"/>
      <c r="WZU55" s="73"/>
      <c r="WZV55" s="73"/>
      <c r="WZW55" s="73"/>
      <c r="WZX55" s="73"/>
      <c r="WZY55" s="73"/>
      <c r="WZZ55" s="73"/>
      <c r="XAA55" s="73"/>
      <c r="XAB55" s="73"/>
      <c r="XAC55" s="73"/>
      <c r="XAD55" s="73"/>
      <c r="XAE55" s="73"/>
      <c r="XAF55" s="73"/>
      <c r="XAG55" s="73"/>
      <c r="XAH55" s="73"/>
      <c r="XAI55" s="73"/>
      <c r="XAJ55" s="73"/>
      <c r="XAK55" s="73"/>
      <c r="XAL55" s="73"/>
      <c r="XAM55" s="73"/>
      <c r="XAN55" s="73"/>
      <c r="XAO55" s="73"/>
      <c r="XAP55" s="73"/>
      <c r="XAQ55" s="73"/>
      <c r="XAR55" s="73"/>
      <c r="XAS55" s="73"/>
      <c r="XAT55" s="73"/>
      <c r="XAU55" s="73"/>
      <c r="XAV55" s="73"/>
      <c r="XAW55" s="73"/>
      <c r="XAX55" s="73"/>
      <c r="XAY55" s="73"/>
      <c r="XAZ55" s="73"/>
      <c r="XBA55" s="73"/>
      <c r="XBB55" s="73"/>
      <c r="XBC55" s="73"/>
      <c r="XBD55" s="73"/>
      <c r="XBE55" s="73"/>
      <c r="XBF55" s="73"/>
      <c r="XBG55" s="73"/>
      <c r="XBH55" s="73"/>
      <c r="XBI55" s="73"/>
      <c r="XBJ55" s="73"/>
      <c r="XBK55" s="73"/>
      <c r="XBL55" s="73"/>
      <c r="XBM55" s="73"/>
      <c r="XBN55" s="73"/>
      <c r="XBO55" s="73"/>
      <c r="XBP55" s="73"/>
      <c r="XBQ55" s="73"/>
      <c r="XBR55" s="73"/>
      <c r="XBS55" s="73"/>
      <c r="XBT55" s="73"/>
      <c r="XBU55" s="73"/>
      <c r="XBV55" s="73"/>
      <c r="XBW55" s="73"/>
      <c r="XBX55" s="73"/>
      <c r="XBY55" s="73"/>
      <c r="XBZ55" s="73"/>
      <c r="XCA55" s="73"/>
      <c r="XCB55" s="73"/>
      <c r="XCC55" s="73"/>
      <c r="XCD55" s="73"/>
      <c r="XCE55" s="73"/>
      <c r="XCF55" s="73"/>
      <c r="XCG55" s="73"/>
      <c r="XCH55" s="73"/>
      <c r="XCI55" s="73"/>
      <c r="XCJ55" s="73"/>
      <c r="XCK55" s="73"/>
      <c r="XCL55" s="73"/>
      <c r="XCM55" s="73"/>
      <c r="XCN55" s="73"/>
      <c r="XCO55" s="73"/>
      <c r="XCP55" s="73"/>
      <c r="XCQ55" s="73"/>
      <c r="XCR55" s="73"/>
      <c r="XCS55" s="73"/>
      <c r="XCT55" s="73"/>
      <c r="XCU55" s="73"/>
      <c r="XCV55" s="73"/>
      <c r="XCW55" s="73"/>
      <c r="XCX55" s="73"/>
      <c r="XCY55" s="73"/>
      <c r="XCZ55" s="73"/>
      <c r="XDA55" s="73"/>
      <c r="XDB55" s="73"/>
      <c r="XDC55" s="73"/>
      <c r="XDD55" s="73"/>
      <c r="XDE55" s="73"/>
      <c r="XDF55" s="73"/>
      <c r="XDG55" s="73"/>
      <c r="XDH55" s="73"/>
      <c r="XDI55" s="73"/>
      <c r="XDJ55" s="73"/>
      <c r="XDK55" s="73"/>
      <c r="XDL55" s="73"/>
      <c r="XDM55" s="73"/>
      <c r="XDN55" s="73"/>
      <c r="XDO55" s="73"/>
      <c r="XDP55" s="73"/>
      <c r="XDQ55" s="73"/>
      <c r="XDR55" s="73"/>
      <c r="XDS55" s="73"/>
      <c r="XDT55" s="73"/>
      <c r="XDU55" s="73"/>
      <c r="XDV55" s="73"/>
      <c r="XDW55" s="73"/>
      <c r="XDX55" s="73"/>
      <c r="XDY55" s="73"/>
      <c r="XDZ55" s="73"/>
      <c r="XEA55" s="73"/>
      <c r="XEB55" s="73"/>
      <c r="XEC55" s="73"/>
      <c r="XED55" s="73"/>
      <c r="XEE55" s="73"/>
      <c r="XEF55" s="73"/>
      <c r="XEG55" s="73"/>
      <c r="XEH55" s="73"/>
      <c r="XEI55" s="73"/>
      <c r="XEJ55" s="73"/>
      <c r="XEK55" s="73"/>
      <c r="XEL55" s="73"/>
      <c r="XEM55" s="73"/>
      <c r="XEN55" s="73"/>
      <c r="XEO55" s="73"/>
      <c r="XEP55" s="73"/>
      <c r="XEQ55" s="73"/>
      <c r="XER55" s="73"/>
      <c r="XES55" s="73"/>
      <c r="XET55" s="73"/>
      <c r="XEU55" s="73"/>
      <c r="XEV55" s="73"/>
      <c r="XEW55" s="73"/>
      <c r="XEX55" s="73"/>
      <c r="XEY55" s="73"/>
      <c r="XEZ55" s="73"/>
      <c r="XFA55" s="73"/>
      <c r="XFB55" s="73"/>
      <c r="XFC55" s="73"/>
      <c r="XFD55" s="73"/>
    </row>
    <row r="56" spans="1:16384" s="192" customFormat="1" ht="21.75" hidden="1" customHeight="1">
      <c r="A56" s="210" t="s">
        <v>57</v>
      </c>
      <c r="B56" s="204" t="s">
        <v>324</v>
      </c>
      <c r="C56" s="205"/>
      <c r="D56" s="168">
        <f>IFERROR(VLOOKUP(A56,'4.1'!A75:C357,3,0),)</f>
        <v>7000</v>
      </c>
      <c r="E56" s="166">
        <f t="shared" si="0"/>
        <v>0</v>
      </c>
    </row>
    <row r="57" spans="1:16384" s="192" customFormat="1" ht="21.75" hidden="1" customHeight="1">
      <c r="A57" s="207" t="s">
        <v>58</v>
      </c>
      <c r="B57" s="204" t="s">
        <v>323</v>
      </c>
      <c r="C57" s="205"/>
      <c r="D57" s="168">
        <f>IFERROR(VLOOKUP(A57,'4.1'!A76:C358,3,0),)</f>
        <v>0</v>
      </c>
      <c r="E57" s="166">
        <f t="shared" si="0"/>
        <v>0</v>
      </c>
    </row>
    <row r="58" spans="1:16384" s="192" customFormat="1" ht="21.75" hidden="1" customHeight="1">
      <c r="A58" s="213" t="s">
        <v>59</v>
      </c>
      <c r="B58" s="204" t="s">
        <v>324</v>
      </c>
      <c r="C58" s="205"/>
      <c r="D58" s="168">
        <f>IFERROR(VLOOKUP(A58,'4.1'!A77:C359,3,0),)</f>
        <v>0</v>
      </c>
      <c r="E58" s="166">
        <f t="shared" si="0"/>
        <v>0</v>
      </c>
    </row>
    <row r="59" spans="1:16384" s="192" customFormat="1" ht="20.25" hidden="1" customHeight="1">
      <c r="A59" s="207" t="s">
        <v>60</v>
      </c>
      <c r="B59" s="204"/>
      <c r="C59" s="205"/>
      <c r="D59" s="168">
        <f>IFERROR(VLOOKUP(A59,'4.1'!A78:C360,3,0),)</f>
        <v>0</v>
      </c>
      <c r="E59" s="166">
        <f t="shared" si="0"/>
        <v>0</v>
      </c>
    </row>
    <row r="60" spans="1:16384" s="192" customFormat="1" ht="21.75" hidden="1" customHeight="1">
      <c r="A60" s="207" t="s">
        <v>61</v>
      </c>
      <c r="B60" s="204" t="s">
        <v>323</v>
      </c>
      <c r="C60" s="205"/>
      <c r="D60" s="168">
        <f>IFERROR(VLOOKUP(A60,'4.1'!A79:C361,3,0),)</f>
        <v>0</v>
      </c>
      <c r="E60" s="166">
        <f t="shared" si="0"/>
        <v>0</v>
      </c>
    </row>
    <row r="61" spans="1:16384" s="192" customFormat="1" ht="21.75" hidden="1" customHeight="1">
      <c r="A61" s="207" t="s">
        <v>62</v>
      </c>
      <c r="B61" s="204" t="s">
        <v>326</v>
      </c>
      <c r="C61" s="205"/>
      <c r="D61" s="168">
        <f>IFERROR(VLOOKUP(A61,'4.1'!A80:C362,3,0),)</f>
        <v>0</v>
      </c>
      <c r="E61" s="166">
        <f t="shared" si="0"/>
        <v>0</v>
      </c>
    </row>
    <row r="62" spans="1:16384" s="192" customFormat="1" ht="21.75" hidden="1" customHeight="1">
      <c r="A62" s="214" t="s">
        <v>63</v>
      </c>
      <c r="B62" s="204" t="s">
        <v>326</v>
      </c>
      <c r="C62" s="205"/>
      <c r="D62" s="168">
        <f>IFERROR(VLOOKUP(A62,'4.1'!A81:C363,3,0),)</f>
        <v>0</v>
      </c>
      <c r="E62" s="166">
        <f t="shared" si="0"/>
        <v>0</v>
      </c>
    </row>
    <row r="63" spans="1:16384" s="192" customFormat="1" ht="20.25" hidden="1" customHeight="1">
      <c r="A63" s="141" t="s">
        <v>64</v>
      </c>
      <c r="B63" s="204" t="s">
        <v>323</v>
      </c>
      <c r="C63" s="205"/>
      <c r="D63" s="168">
        <f>IFERROR(VLOOKUP(A63,'4.1'!A82:C364,3,0),)</f>
        <v>0</v>
      </c>
      <c r="E63" s="166">
        <f t="shared" si="0"/>
        <v>0</v>
      </c>
    </row>
    <row r="64" spans="1:16384" s="192" customFormat="1" ht="20.25" customHeight="1">
      <c r="A64" s="209" t="s">
        <v>65</v>
      </c>
      <c r="B64" s="202" t="s">
        <v>325</v>
      </c>
      <c r="C64" s="203">
        <v>5</v>
      </c>
      <c r="D64" s="86">
        <f>15000*0.6</f>
        <v>9000</v>
      </c>
      <c r="E64" s="87">
        <f t="shared" si="0"/>
        <v>45000</v>
      </c>
      <c r="F64" s="73"/>
      <c r="G64" s="73"/>
      <c r="H64" s="73"/>
      <c r="I64" s="73"/>
      <c r="J64" s="73"/>
      <c r="K64" s="73"/>
      <c r="L64" s="73"/>
      <c r="M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D64" s="73"/>
      <c r="AG64" s="73"/>
      <c r="AJ64" s="73"/>
      <c r="AM64" s="73"/>
      <c r="AP64" s="73"/>
      <c r="BB64" s="73"/>
      <c r="BE64" s="73"/>
      <c r="BH64" s="73"/>
      <c r="BK64" s="73"/>
      <c r="BT64" s="73"/>
      <c r="BZ64" s="73"/>
      <c r="CC64" s="73"/>
      <c r="CF64" s="73"/>
      <c r="CI64" s="73"/>
      <c r="CO64" s="73"/>
      <c r="CX64" s="73"/>
      <c r="CZ64" s="73"/>
      <c r="DA64" s="73"/>
      <c r="DC64" s="73"/>
      <c r="DF64" s="73"/>
      <c r="DI64" s="73"/>
      <c r="DL64" s="73"/>
      <c r="DT64" s="73"/>
      <c r="DV64" s="73"/>
      <c r="DY64" s="73"/>
      <c r="EB64" s="73"/>
      <c r="EK64" s="73"/>
      <c r="EN64" s="73"/>
      <c r="ES64" s="73"/>
      <c r="FO64" s="73"/>
      <c r="FP64" s="73"/>
      <c r="FQ64" s="73"/>
      <c r="FR64" s="73"/>
      <c r="FS64" s="73"/>
      <c r="FT64" s="73"/>
      <c r="GL64" s="73"/>
      <c r="GM64" s="73"/>
      <c r="GP64" s="73"/>
      <c r="GS64" s="73"/>
      <c r="GU64" s="73"/>
      <c r="GW64" s="73"/>
      <c r="GZ64" s="73"/>
      <c r="HC64" s="73"/>
      <c r="HF64" s="73"/>
      <c r="HI64" s="73"/>
      <c r="HL64" s="73"/>
      <c r="HO64" s="73"/>
      <c r="HR64" s="73"/>
      <c r="HU64" s="73"/>
      <c r="HW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  <c r="IW64" s="73"/>
      <c r="IX64" s="73"/>
      <c r="IY64" s="73"/>
      <c r="IZ64" s="73"/>
      <c r="JA64" s="73"/>
      <c r="JB64" s="73"/>
      <c r="JC64" s="73"/>
      <c r="JD64" s="73"/>
      <c r="JE64" s="73"/>
      <c r="JF64" s="73"/>
      <c r="JG64" s="73"/>
      <c r="JH64" s="73"/>
      <c r="JI64" s="73"/>
      <c r="JK64" s="73"/>
      <c r="JL64" s="73"/>
      <c r="JM64" s="73"/>
      <c r="JN64" s="73"/>
      <c r="JO64" s="73"/>
      <c r="JP64" s="73"/>
      <c r="JQ64" s="73"/>
      <c r="JR64" s="73"/>
      <c r="JS64" s="73"/>
      <c r="JT64" s="73"/>
      <c r="JU64" s="73"/>
      <c r="JV64" s="73"/>
      <c r="JW64" s="73"/>
      <c r="JZ64" s="73"/>
      <c r="KC64" s="73"/>
      <c r="KF64" s="73"/>
      <c r="KI64" s="73"/>
      <c r="KL64" s="73"/>
      <c r="KX64" s="73"/>
      <c r="LA64" s="73"/>
      <c r="LD64" s="73"/>
      <c r="LG64" s="73"/>
      <c r="LP64" s="73"/>
      <c r="LV64" s="73"/>
      <c r="LY64" s="73"/>
      <c r="MB64" s="73"/>
      <c r="ME64" s="73"/>
      <c r="MK64" s="73"/>
      <c r="MT64" s="73"/>
      <c r="MV64" s="73"/>
      <c r="MW64" s="73"/>
      <c r="MY64" s="73"/>
      <c r="NB64" s="73"/>
      <c r="NE64" s="73"/>
      <c r="NH64" s="73"/>
      <c r="NP64" s="73"/>
      <c r="NR64" s="73"/>
      <c r="NU64" s="73"/>
      <c r="NX64" s="73"/>
      <c r="OG64" s="73"/>
      <c r="OJ64" s="73"/>
      <c r="OO64" s="73"/>
      <c r="PK64" s="73"/>
      <c r="PL64" s="73"/>
      <c r="PM64" s="73"/>
      <c r="PN64" s="73"/>
      <c r="PO64" s="73"/>
      <c r="PP64" s="73"/>
      <c r="QH64" s="73"/>
      <c r="QI64" s="73"/>
      <c r="QL64" s="73"/>
      <c r="QO64" s="73"/>
      <c r="QQ64" s="73"/>
      <c r="QS64" s="73"/>
      <c r="QV64" s="73"/>
      <c r="QY64" s="73"/>
      <c r="RB64" s="73"/>
      <c r="RE64" s="73"/>
      <c r="RH64" s="73"/>
      <c r="RK64" s="73"/>
      <c r="RN64" s="73"/>
      <c r="RQ64" s="73"/>
      <c r="RS64" s="73"/>
      <c r="SF64" s="73"/>
      <c r="SG64" s="73"/>
      <c r="SH64" s="73"/>
      <c r="SI64" s="73"/>
      <c r="SJ64" s="73"/>
      <c r="SK64" s="73"/>
      <c r="SL64" s="73"/>
      <c r="SM64" s="73"/>
      <c r="SN64" s="73"/>
      <c r="SO64" s="73"/>
      <c r="SP64" s="73"/>
      <c r="SQ64" s="73"/>
      <c r="SR64" s="73"/>
      <c r="SS64" s="73"/>
      <c r="ST64" s="73"/>
      <c r="SU64" s="73"/>
      <c r="SV64" s="73"/>
      <c r="SW64" s="73"/>
      <c r="SX64" s="73"/>
      <c r="SY64" s="73"/>
      <c r="SZ64" s="73"/>
      <c r="TA64" s="73"/>
      <c r="TB64" s="73"/>
      <c r="TC64" s="73"/>
      <c r="TD64" s="73"/>
      <c r="TE64" s="73"/>
      <c r="TG64" s="73"/>
      <c r="TH64" s="73"/>
      <c r="TI64" s="73"/>
      <c r="TJ64" s="73"/>
      <c r="TK64" s="73"/>
      <c r="TL64" s="73"/>
      <c r="TM64" s="73"/>
      <c r="TN64" s="73"/>
      <c r="TO64" s="73"/>
      <c r="TP64" s="73"/>
      <c r="TQ64" s="73"/>
      <c r="TR64" s="73"/>
      <c r="TS64" s="73"/>
      <c r="TV64" s="73"/>
      <c r="TY64" s="73"/>
      <c r="UB64" s="73"/>
      <c r="UE64" s="73"/>
      <c r="UH64" s="73"/>
      <c r="UT64" s="73"/>
      <c r="UW64" s="73"/>
      <c r="UZ64" s="73"/>
      <c r="VC64" s="73"/>
      <c r="VL64" s="73"/>
      <c r="VR64" s="73"/>
      <c r="VU64" s="73"/>
      <c r="VX64" s="73"/>
      <c r="WA64" s="73"/>
      <c r="WG64" s="73"/>
      <c r="WP64" s="73"/>
      <c r="WR64" s="73"/>
      <c r="WS64" s="73"/>
      <c r="WU64" s="73"/>
      <c r="WX64" s="73"/>
      <c r="XA64" s="73"/>
      <c r="XD64" s="73"/>
      <c r="XL64" s="73"/>
      <c r="XN64" s="73"/>
      <c r="XQ64" s="73"/>
      <c r="XT64" s="73"/>
      <c r="YC64" s="73"/>
      <c r="YF64" s="73"/>
      <c r="YK64" s="73"/>
      <c r="ZG64" s="73"/>
      <c r="ZH64" s="73"/>
      <c r="ZI64" s="73"/>
      <c r="ZJ64" s="73"/>
      <c r="ZK64" s="73"/>
      <c r="ZL64" s="73"/>
      <c r="AAD64" s="73"/>
      <c r="AAE64" s="73"/>
      <c r="AAH64" s="73"/>
      <c r="AAK64" s="73"/>
      <c r="AAM64" s="73"/>
      <c r="AAO64" s="73"/>
      <c r="AAR64" s="73"/>
      <c r="AAU64" s="73"/>
      <c r="AAX64" s="73"/>
      <c r="ABA64" s="73"/>
      <c r="ABD64" s="73"/>
      <c r="ABG64" s="73"/>
      <c r="ABJ64" s="73"/>
      <c r="ABM64" s="73"/>
      <c r="ABO64" s="73"/>
      <c r="ACB64" s="73"/>
      <c r="ACC64" s="73"/>
      <c r="ACD64" s="73"/>
      <c r="ACE64" s="73"/>
      <c r="ACF64" s="73"/>
      <c r="ACG64" s="73"/>
      <c r="ACH64" s="73"/>
      <c r="ACI64" s="73"/>
      <c r="ACJ64" s="73"/>
      <c r="ACK64" s="73"/>
      <c r="ACL64" s="73"/>
      <c r="ACM64" s="73"/>
      <c r="ACN64" s="73"/>
      <c r="ACO64" s="73"/>
      <c r="ACP64" s="73"/>
      <c r="ACQ64" s="73"/>
      <c r="ACR64" s="73"/>
      <c r="ACS64" s="73"/>
      <c r="ACT64" s="73"/>
      <c r="ACU64" s="73"/>
      <c r="ACV64" s="73"/>
      <c r="ACW64" s="73"/>
      <c r="ACX64" s="73"/>
      <c r="ACY64" s="73"/>
      <c r="ACZ64" s="73"/>
      <c r="ADA64" s="73"/>
      <c r="ADC64" s="73"/>
      <c r="ADD64" s="73"/>
      <c r="ADE64" s="73"/>
      <c r="ADF64" s="73"/>
      <c r="ADG64" s="73"/>
      <c r="ADH64" s="73"/>
      <c r="ADI64" s="73"/>
      <c r="ADJ64" s="73"/>
      <c r="ADK64" s="73"/>
      <c r="ADL64" s="73"/>
      <c r="ADM64" s="73"/>
      <c r="ADN64" s="73"/>
      <c r="ADO64" s="73"/>
      <c r="ADR64" s="73"/>
      <c r="ADU64" s="73"/>
      <c r="ADX64" s="73"/>
      <c r="AEA64" s="73"/>
      <c r="AED64" s="73"/>
      <c r="AEP64" s="73"/>
      <c r="AES64" s="73"/>
      <c r="AEV64" s="73"/>
      <c r="AEY64" s="73"/>
      <c r="AFH64" s="73"/>
      <c r="AFN64" s="73"/>
      <c r="AFQ64" s="73"/>
      <c r="AFT64" s="73"/>
      <c r="AFW64" s="73"/>
      <c r="AGC64" s="73"/>
      <c r="AGL64" s="73"/>
      <c r="AGN64" s="73"/>
      <c r="AGO64" s="73"/>
      <c r="AGQ64" s="73"/>
      <c r="AGT64" s="73"/>
      <c r="AGW64" s="73"/>
      <c r="AGZ64" s="73"/>
      <c r="AHH64" s="73"/>
      <c r="AHJ64" s="73"/>
      <c r="AHM64" s="73"/>
      <c r="AHP64" s="73"/>
      <c r="AHY64" s="73"/>
      <c r="AIB64" s="73"/>
      <c r="AIG64" s="73"/>
      <c r="AJC64" s="73"/>
      <c r="AJD64" s="73"/>
      <c r="AJE64" s="73"/>
      <c r="AJF64" s="73"/>
      <c r="AJG64" s="73"/>
      <c r="AJH64" s="73"/>
      <c r="AJZ64" s="73"/>
      <c r="AKA64" s="73"/>
      <c r="AKD64" s="73"/>
      <c r="AKG64" s="73"/>
      <c r="AKI64" s="73"/>
      <c r="AKK64" s="73"/>
      <c r="AKN64" s="73"/>
      <c r="AKQ64" s="73"/>
      <c r="AKT64" s="73"/>
      <c r="AKW64" s="73"/>
      <c r="AKZ64" s="73"/>
      <c r="ALC64" s="73"/>
      <c r="ALF64" s="73"/>
      <c r="ALI64" s="73"/>
      <c r="ALK64" s="73"/>
      <c r="ALX64" s="73"/>
      <c r="ALY64" s="73"/>
      <c r="ALZ64" s="73"/>
      <c r="AMA64" s="73"/>
      <c r="AMB64" s="73"/>
      <c r="AMC64" s="73"/>
      <c r="AMD64" s="73"/>
      <c r="AME64" s="73"/>
      <c r="AMF64" s="73"/>
      <c r="AMG64" s="73"/>
      <c r="AMH64" s="73"/>
      <c r="AMI64" s="73"/>
      <c r="AMJ64" s="73"/>
      <c r="AMK64" s="73"/>
      <c r="AML64" s="73"/>
      <c r="AMM64" s="73"/>
      <c r="AMN64" s="73"/>
      <c r="AMO64" s="73"/>
      <c r="AMP64" s="73"/>
      <c r="AMQ64" s="73"/>
      <c r="AMR64" s="73"/>
      <c r="AMS64" s="73"/>
      <c r="AMT64" s="73"/>
      <c r="AMU64" s="73"/>
      <c r="AMV64" s="73"/>
      <c r="AMW64" s="73"/>
      <c r="AMY64" s="73"/>
      <c r="AMZ64" s="73"/>
      <c r="ANA64" s="73"/>
      <c r="ANB64" s="73"/>
      <c r="ANC64" s="73"/>
      <c r="AND64" s="73"/>
      <c r="ANE64" s="73"/>
      <c r="ANF64" s="73"/>
      <c r="ANG64" s="73"/>
      <c r="ANH64" s="73"/>
      <c r="ANI64" s="73"/>
      <c r="ANJ64" s="73"/>
      <c r="ANK64" s="73"/>
      <c r="ANN64" s="73"/>
      <c r="ANQ64" s="73"/>
      <c r="ANT64" s="73"/>
      <c r="ANW64" s="73"/>
      <c r="ANZ64" s="73"/>
      <c r="AOL64" s="73"/>
      <c r="AOO64" s="73"/>
      <c r="AOR64" s="73"/>
      <c r="AOU64" s="73"/>
      <c r="APD64" s="73"/>
      <c r="APJ64" s="73"/>
      <c r="APM64" s="73"/>
      <c r="APP64" s="73"/>
      <c r="APS64" s="73"/>
      <c r="APY64" s="73"/>
      <c r="AQH64" s="73"/>
      <c r="AQJ64" s="73"/>
      <c r="AQK64" s="73"/>
      <c r="AQM64" s="73"/>
      <c r="AQP64" s="73"/>
      <c r="AQS64" s="73"/>
      <c r="AQV64" s="73"/>
      <c r="ARD64" s="73"/>
      <c r="ARF64" s="73"/>
      <c r="ARI64" s="73"/>
      <c r="ARL64" s="73"/>
      <c r="ARU64" s="73"/>
      <c r="ARX64" s="73"/>
      <c r="ASC64" s="73"/>
      <c r="ASY64" s="73"/>
      <c r="ASZ64" s="73"/>
      <c r="ATA64" s="73"/>
      <c r="ATB64" s="73"/>
      <c r="ATC64" s="73"/>
      <c r="ATD64" s="73"/>
      <c r="ATV64" s="73"/>
      <c r="ATW64" s="73"/>
      <c r="ATZ64" s="73"/>
      <c r="AUC64" s="73"/>
      <c r="AUE64" s="73"/>
      <c r="AUG64" s="73"/>
      <c r="AUJ64" s="73"/>
      <c r="AUM64" s="73"/>
      <c r="AUP64" s="73"/>
      <c r="AUS64" s="73"/>
      <c r="AUV64" s="73"/>
      <c r="AUY64" s="73"/>
      <c r="AVB64" s="73"/>
      <c r="AVE64" s="73"/>
      <c r="AVG64" s="73"/>
      <c r="AVT64" s="73"/>
      <c r="AVU64" s="73"/>
      <c r="AVV64" s="73"/>
      <c r="AVW64" s="73"/>
      <c r="AVX64" s="73"/>
      <c r="AVY64" s="73"/>
      <c r="AVZ64" s="73"/>
      <c r="AWA64" s="73"/>
      <c r="AWB64" s="73"/>
      <c r="AWC64" s="73"/>
      <c r="AWD64" s="73"/>
      <c r="AWE64" s="73"/>
      <c r="AWF64" s="73"/>
      <c r="AWG64" s="73"/>
      <c r="AWH64" s="73"/>
      <c r="AWI64" s="73"/>
      <c r="AWJ64" s="73"/>
      <c r="AWK64" s="73"/>
      <c r="AWL64" s="73"/>
      <c r="AWM64" s="73"/>
      <c r="AWN64" s="73"/>
      <c r="AWO64" s="73"/>
      <c r="AWP64" s="73"/>
      <c r="AWQ64" s="73"/>
      <c r="AWR64" s="73"/>
      <c r="AWS64" s="73"/>
      <c r="AWU64" s="73"/>
      <c r="AWV64" s="73"/>
      <c r="AWW64" s="73"/>
      <c r="AWX64" s="73"/>
      <c r="AWY64" s="73"/>
      <c r="AWZ64" s="73"/>
      <c r="AXA64" s="73"/>
      <c r="AXB64" s="73"/>
      <c r="AXC64" s="73"/>
      <c r="AXD64" s="73"/>
      <c r="AXE64" s="73"/>
      <c r="AXF64" s="73"/>
      <c r="AXG64" s="73"/>
      <c r="AXJ64" s="73"/>
      <c r="AXM64" s="73"/>
      <c r="AXP64" s="73"/>
      <c r="AXS64" s="73"/>
      <c r="AXV64" s="73"/>
      <c r="AYH64" s="73"/>
      <c r="AYK64" s="73"/>
      <c r="AYN64" s="73"/>
      <c r="AYQ64" s="73"/>
      <c r="AYZ64" s="73"/>
      <c r="AZF64" s="73"/>
      <c r="AZI64" s="73"/>
      <c r="AZL64" s="73"/>
      <c r="AZO64" s="73"/>
      <c r="AZU64" s="73"/>
      <c r="BAD64" s="73"/>
      <c r="BAF64" s="73"/>
      <c r="BAG64" s="73"/>
      <c r="BAI64" s="73"/>
      <c r="BAL64" s="73"/>
      <c r="BAO64" s="73"/>
      <c r="BAR64" s="73"/>
      <c r="BAZ64" s="73"/>
      <c r="BBB64" s="73"/>
      <c r="BBE64" s="73"/>
      <c r="BBH64" s="73"/>
      <c r="BBQ64" s="73"/>
      <c r="BBT64" s="73"/>
      <c r="BBY64" s="73"/>
      <c r="BCU64" s="73"/>
      <c r="BCV64" s="73"/>
      <c r="BCW64" s="73"/>
      <c r="BCX64" s="73"/>
      <c r="BCY64" s="73"/>
      <c r="BCZ64" s="73"/>
      <c r="BDR64" s="73"/>
      <c r="BDS64" s="73"/>
      <c r="BDV64" s="73"/>
      <c r="BDY64" s="73"/>
      <c r="BEA64" s="73"/>
      <c r="BEC64" s="73"/>
      <c r="BEF64" s="73"/>
      <c r="BEI64" s="73"/>
      <c r="BEL64" s="73"/>
      <c r="BEO64" s="73"/>
      <c r="BER64" s="73"/>
      <c r="BEU64" s="73"/>
      <c r="BEX64" s="73"/>
      <c r="BFA64" s="73"/>
      <c r="BFC64" s="73"/>
      <c r="BFP64" s="73"/>
      <c r="BFQ64" s="73"/>
      <c r="BFR64" s="73"/>
      <c r="BFS64" s="73"/>
      <c r="BFT64" s="73"/>
      <c r="BFU64" s="73"/>
      <c r="BFV64" s="73"/>
      <c r="BFW64" s="73"/>
      <c r="BFX64" s="73"/>
      <c r="BFY64" s="73"/>
      <c r="BFZ64" s="73"/>
      <c r="BGA64" s="73"/>
      <c r="BGB64" s="73"/>
      <c r="BGC64" s="73"/>
      <c r="BGD64" s="73"/>
      <c r="BGE64" s="73"/>
      <c r="BGF64" s="73"/>
      <c r="BGG64" s="73"/>
      <c r="BGH64" s="73"/>
      <c r="BGI64" s="73"/>
      <c r="BGJ64" s="73"/>
      <c r="BGK64" s="73"/>
      <c r="BGL64" s="73"/>
      <c r="BGM64" s="73"/>
      <c r="BGN64" s="73"/>
      <c r="BGO64" s="73"/>
      <c r="BGQ64" s="73"/>
      <c r="BGR64" s="73"/>
      <c r="BGS64" s="73"/>
      <c r="BGT64" s="73"/>
      <c r="BGU64" s="73"/>
      <c r="BGV64" s="73"/>
      <c r="BGW64" s="73"/>
      <c r="BGX64" s="73"/>
      <c r="BGY64" s="73"/>
      <c r="BGZ64" s="73"/>
      <c r="BHA64" s="73"/>
      <c r="BHB64" s="73"/>
      <c r="BHC64" s="73"/>
      <c r="BHF64" s="73"/>
      <c r="BHI64" s="73"/>
      <c r="BHL64" s="73"/>
      <c r="BHO64" s="73"/>
      <c r="BHR64" s="73"/>
      <c r="BID64" s="73"/>
      <c r="BIG64" s="73"/>
      <c r="BIJ64" s="73"/>
      <c r="BIM64" s="73"/>
      <c r="BIV64" s="73"/>
      <c r="BJB64" s="73"/>
      <c r="BJE64" s="73"/>
      <c r="BJH64" s="73"/>
      <c r="BJK64" s="73"/>
      <c r="BJQ64" s="73"/>
      <c r="BJZ64" s="73"/>
      <c r="BKB64" s="73"/>
      <c r="BKC64" s="73"/>
      <c r="BKE64" s="73"/>
      <c r="BKH64" s="73"/>
      <c r="BKK64" s="73"/>
      <c r="BKN64" s="73"/>
      <c r="BKV64" s="73"/>
      <c r="BKX64" s="73"/>
      <c r="BLA64" s="73"/>
      <c r="BLD64" s="73"/>
      <c r="BLM64" s="73"/>
      <c r="BLP64" s="73"/>
      <c r="BLU64" s="73"/>
      <c r="BMQ64" s="73"/>
      <c r="BMR64" s="73"/>
      <c r="BMS64" s="73"/>
      <c r="BMT64" s="73"/>
      <c r="BMU64" s="73"/>
      <c r="BMV64" s="73"/>
      <c r="BNN64" s="73"/>
      <c r="BNO64" s="73"/>
      <c r="BNR64" s="73"/>
      <c r="BNU64" s="73"/>
      <c r="BNW64" s="73"/>
      <c r="BNY64" s="73"/>
      <c r="BOB64" s="73"/>
      <c r="BOE64" s="73"/>
      <c r="BOH64" s="73"/>
      <c r="BOK64" s="73"/>
      <c r="BON64" s="73"/>
      <c r="BOQ64" s="73"/>
      <c r="BOT64" s="73"/>
      <c r="BOW64" s="73"/>
      <c r="BOY64" s="73"/>
      <c r="BPL64" s="73"/>
      <c r="BPM64" s="73"/>
      <c r="BPN64" s="73"/>
      <c r="BPO64" s="73"/>
      <c r="BPP64" s="73"/>
      <c r="BPQ64" s="73"/>
      <c r="BPR64" s="73"/>
      <c r="BPS64" s="73"/>
      <c r="BPT64" s="73"/>
      <c r="BPU64" s="73"/>
      <c r="BPV64" s="73"/>
      <c r="BPW64" s="73"/>
      <c r="BPX64" s="73"/>
      <c r="BPY64" s="73"/>
      <c r="BPZ64" s="73"/>
      <c r="BQA64" s="73"/>
      <c r="BQB64" s="73"/>
      <c r="BQC64" s="73"/>
      <c r="BQD64" s="73"/>
      <c r="BQE64" s="73"/>
      <c r="BQF64" s="73"/>
      <c r="BQG64" s="73"/>
      <c r="BQH64" s="73"/>
      <c r="BQI64" s="73"/>
      <c r="BQJ64" s="73"/>
      <c r="BQK64" s="73"/>
      <c r="BQM64" s="73"/>
      <c r="BQN64" s="73"/>
      <c r="BQO64" s="73"/>
      <c r="BQP64" s="73"/>
      <c r="BQQ64" s="73"/>
      <c r="BQR64" s="73"/>
      <c r="BQS64" s="73"/>
      <c r="BQT64" s="73"/>
      <c r="BQU64" s="73"/>
      <c r="BQV64" s="73"/>
      <c r="BQW64" s="73"/>
      <c r="BQX64" s="73"/>
      <c r="BQY64" s="73"/>
      <c r="BRB64" s="73"/>
      <c r="BRE64" s="73"/>
      <c r="BRH64" s="73"/>
      <c r="BRK64" s="73"/>
      <c r="BRN64" s="73"/>
      <c r="BRZ64" s="73"/>
      <c r="BSC64" s="73"/>
      <c r="BSF64" s="73"/>
      <c r="BSI64" s="73"/>
      <c r="BSR64" s="73"/>
      <c r="BSX64" s="73"/>
      <c r="BTA64" s="73"/>
      <c r="BTD64" s="73"/>
      <c r="BTG64" s="73"/>
      <c r="BTM64" s="73"/>
      <c r="BTV64" s="73"/>
      <c r="BTX64" s="73"/>
      <c r="BTY64" s="73"/>
      <c r="BUA64" s="73"/>
      <c r="BUD64" s="73"/>
      <c r="BUG64" s="73"/>
      <c r="BUJ64" s="73"/>
      <c r="BUR64" s="73"/>
      <c r="BUT64" s="73"/>
      <c r="BUW64" s="73"/>
      <c r="BUZ64" s="73"/>
      <c r="BVI64" s="73"/>
      <c r="BVL64" s="73"/>
      <c r="BVQ64" s="73"/>
      <c r="BWM64" s="73"/>
      <c r="BWN64" s="73"/>
      <c r="BWO64" s="73"/>
      <c r="BWP64" s="73"/>
      <c r="BWQ64" s="73"/>
      <c r="BWR64" s="73"/>
      <c r="BXJ64" s="73"/>
      <c r="BXK64" s="73"/>
      <c r="BXN64" s="73"/>
      <c r="BXQ64" s="73"/>
      <c r="BXS64" s="73"/>
      <c r="BXU64" s="73"/>
      <c r="BXX64" s="73"/>
      <c r="BYA64" s="73"/>
      <c r="BYD64" s="73"/>
      <c r="BYG64" s="73"/>
      <c r="BYJ64" s="73"/>
      <c r="BYM64" s="73"/>
      <c r="BYP64" s="73"/>
      <c r="BYS64" s="73"/>
      <c r="BYU64" s="73"/>
      <c r="BZH64" s="73"/>
      <c r="BZI64" s="73"/>
      <c r="BZJ64" s="73"/>
      <c r="BZK64" s="73"/>
      <c r="BZL64" s="73"/>
      <c r="BZM64" s="73"/>
      <c r="BZN64" s="73"/>
      <c r="BZO64" s="73"/>
      <c r="BZP64" s="73"/>
      <c r="BZQ64" s="73"/>
      <c r="BZR64" s="73"/>
      <c r="BZS64" s="73"/>
      <c r="BZT64" s="73"/>
      <c r="BZU64" s="73"/>
      <c r="BZV64" s="73"/>
      <c r="BZW64" s="73"/>
      <c r="BZX64" s="73"/>
      <c r="BZY64" s="73"/>
      <c r="BZZ64" s="73"/>
      <c r="CAA64" s="73"/>
      <c r="CAB64" s="73"/>
      <c r="CAC64" s="73"/>
      <c r="CAD64" s="73"/>
      <c r="CAE64" s="73"/>
      <c r="CAF64" s="73"/>
      <c r="CAG64" s="73"/>
      <c r="CAI64" s="73"/>
      <c r="CAJ64" s="73"/>
      <c r="CAK64" s="73"/>
      <c r="CAL64" s="73"/>
      <c r="CAM64" s="73"/>
      <c r="CAN64" s="73"/>
      <c r="CAO64" s="73"/>
      <c r="CAP64" s="73"/>
      <c r="CAQ64" s="73"/>
      <c r="CAR64" s="73"/>
      <c r="CAS64" s="73"/>
      <c r="CAT64" s="73"/>
      <c r="CAU64" s="73"/>
      <c r="CAX64" s="73"/>
      <c r="CBA64" s="73"/>
      <c r="CBD64" s="73"/>
      <c r="CBG64" s="73"/>
      <c r="CBJ64" s="73"/>
      <c r="CBV64" s="73"/>
      <c r="CBY64" s="73"/>
      <c r="CCB64" s="73"/>
      <c r="CCE64" s="73"/>
      <c r="CCN64" s="73"/>
      <c r="CCT64" s="73"/>
      <c r="CCW64" s="73"/>
      <c r="CCZ64" s="73"/>
      <c r="CDC64" s="73"/>
      <c r="CDI64" s="73"/>
      <c r="CDR64" s="73"/>
      <c r="CDT64" s="73"/>
      <c r="CDU64" s="73"/>
      <c r="CDW64" s="73"/>
      <c r="CDZ64" s="73"/>
      <c r="CEC64" s="73"/>
      <c r="CEF64" s="73"/>
      <c r="CEN64" s="73"/>
      <c r="CEP64" s="73"/>
      <c r="CES64" s="73"/>
      <c r="CEV64" s="73"/>
      <c r="CFE64" s="73"/>
      <c r="CFH64" s="73"/>
      <c r="CFM64" s="73"/>
      <c r="CGI64" s="73"/>
      <c r="CGJ64" s="73"/>
      <c r="CGK64" s="73"/>
      <c r="CGL64" s="73"/>
      <c r="CGM64" s="73"/>
      <c r="CGN64" s="73"/>
      <c r="CHF64" s="73"/>
      <c r="CHG64" s="73"/>
      <c r="CHJ64" s="73"/>
      <c r="CHM64" s="73"/>
      <c r="CHO64" s="73"/>
      <c r="CHQ64" s="73"/>
      <c r="CHT64" s="73"/>
      <c r="CHW64" s="73"/>
      <c r="CHZ64" s="73"/>
      <c r="CIC64" s="73"/>
      <c r="CIF64" s="73"/>
      <c r="CII64" s="73"/>
      <c r="CIL64" s="73"/>
      <c r="CIO64" s="73"/>
      <c r="CIQ64" s="73"/>
      <c r="CJD64" s="73"/>
      <c r="CJE64" s="73"/>
      <c r="CJF64" s="73"/>
      <c r="CJG64" s="73"/>
      <c r="CJH64" s="73"/>
      <c r="CJI64" s="73"/>
      <c r="CJJ64" s="73"/>
      <c r="CJK64" s="73"/>
      <c r="CJL64" s="73"/>
      <c r="CJM64" s="73"/>
      <c r="CJN64" s="73"/>
      <c r="CJO64" s="73"/>
      <c r="CJP64" s="73"/>
      <c r="CJQ64" s="73"/>
      <c r="CJR64" s="73"/>
      <c r="CJS64" s="73"/>
      <c r="CJT64" s="73"/>
      <c r="CJU64" s="73"/>
      <c r="CJV64" s="73"/>
      <c r="CJW64" s="73"/>
      <c r="CJX64" s="73"/>
      <c r="CJY64" s="73"/>
      <c r="CJZ64" s="73"/>
      <c r="CKA64" s="73"/>
      <c r="CKB64" s="73"/>
      <c r="CKC64" s="73"/>
      <c r="CKE64" s="73"/>
      <c r="CKF64" s="73"/>
      <c r="CKG64" s="73"/>
      <c r="CKH64" s="73"/>
      <c r="CKI64" s="73"/>
      <c r="CKJ64" s="73"/>
      <c r="CKK64" s="73"/>
      <c r="CKL64" s="73"/>
      <c r="CKM64" s="73"/>
      <c r="CKN64" s="73"/>
      <c r="CKO64" s="73"/>
      <c r="CKP64" s="73"/>
      <c r="CKQ64" s="73"/>
      <c r="CKT64" s="73"/>
      <c r="CKW64" s="73"/>
      <c r="CKZ64" s="73"/>
      <c r="CLC64" s="73"/>
      <c r="CLF64" s="73"/>
      <c r="CLR64" s="73"/>
      <c r="CLU64" s="73"/>
      <c r="CLX64" s="73"/>
      <c r="CMA64" s="73"/>
      <c r="CMJ64" s="73"/>
      <c r="CMP64" s="73"/>
      <c r="CMS64" s="73"/>
      <c r="CMV64" s="73"/>
      <c r="CMY64" s="73"/>
      <c r="CNE64" s="73"/>
      <c r="CNN64" s="73"/>
      <c r="CNP64" s="73"/>
      <c r="CNQ64" s="73"/>
      <c r="CNS64" s="73"/>
      <c r="CNV64" s="73"/>
      <c r="CNY64" s="73"/>
      <c r="COB64" s="73"/>
      <c r="COJ64" s="73"/>
      <c r="COL64" s="73"/>
      <c r="COO64" s="73"/>
      <c r="COR64" s="73"/>
      <c r="CPA64" s="73"/>
      <c r="CPD64" s="73"/>
      <c r="CPI64" s="73"/>
      <c r="CQE64" s="73"/>
      <c r="CQF64" s="73"/>
      <c r="CQG64" s="73"/>
      <c r="CQH64" s="73"/>
      <c r="CQI64" s="73"/>
      <c r="CQJ64" s="73"/>
      <c r="CRB64" s="73"/>
      <c r="CRC64" s="73"/>
      <c r="CRF64" s="73"/>
      <c r="CRI64" s="73"/>
      <c r="CRK64" s="73"/>
      <c r="CRM64" s="73"/>
      <c r="CRP64" s="73"/>
      <c r="CRS64" s="73"/>
      <c r="CRV64" s="73"/>
      <c r="CRY64" s="73"/>
      <c r="CSB64" s="73"/>
      <c r="CSE64" s="73"/>
      <c r="CSH64" s="73"/>
      <c r="CSK64" s="73"/>
      <c r="CSM64" s="73"/>
      <c r="CSZ64" s="73"/>
      <c r="CTA64" s="73"/>
      <c r="CTB64" s="73"/>
      <c r="CTC64" s="73"/>
      <c r="CTD64" s="73"/>
      <c r="CTE64" s="73"/>
      <c r="CTF64" s="73"/>
      <c r="CTG64" s="73"/>
      <c r="CTH64" s="73"/>
      <c r="CTI64" s="73"/>
      <c r="CTJ64" s="73"/>
      <c r="CTK64" s="73"/>
      <c r="CTL64" s="73"/>
      <c r="CTM64" s="73"/>
      <c r="CTN64" s="73"/>
      <c r="CTO64" s="73"/>
      <c r="CTP64" s="73"/>
      <c r="CTQ64" s="73"/>
      <c r="CTR64" s="73"/>
      <c r="CTS64" s="73"/>
      <c r="CTT64" s="73"/>
      <c r="CTU64" s="73"/>
      <c r="CTV64" s="73"/>
      <c r="CTW64" s="73"/>
      <c r="CTX64" s="73"/>
      <c r="CTY64" s="73"/>
      <c r="CUA64" s="73"/>
      <c r="CUB64" s="73"/>
      <c r="CUC64" s="73"/>
      <c r="CUD64" s="73"/>
      <c r="CUE64" s="73"/>
      <c r="CUF64" s="73"/>
      <c r="CUG64" s="73"/>
      <c r="CUH64" s="73"/>
      <c r="CUI64" s="73"/>
      <c r="CUJ64" s="73"/>
      <c r="CUK64" s="73"/>
      <c r="CUL64" s="73"/>
      <c r="CUM64" s="73"/>
      <c r="CUP64" s="73"/>
      <c r="CUS64" s="73"/>
      <c r="CUV64" s="73"/>
      <c r="CUY64" s="73"/>
      <c r="CVB64" s="73"/>
      <c r="CVN64" s="73"/>
      <c r="CVQ64" s="73"/>
      <c r="CVT64" s="73"/>
      <c r="CVW64" s="73"/>
      <c r="CWF64" s="73"/>
      <c r="CWL64" s="73"/>
      <c r="CWO64" s="73"/>
      <c r="CWR64" s="73"/>
      <c r="CWU64" s="73"/>
      <c r="CXA64" s="73"/>
      <c r="CXJ64" s="73"/>
      <c r="CXL64" s="73"/>
      <c r="CXM64" s="73"/>
      <c r="CXO64" s="73"/>
      <c r="CXR64" s="73"/>
      <c r="CXU64" s="73"/>
      <c r="CXX64" s="73"/>
      <c r="CYF64" s="73"/>
      <c r="CYH64" s="73"/>
      <c r="CYK64" s="73"/>
      <c r="CYN64" s="73"/>
      <c r="CYW64" s="73"/>
      <c r="CYZ64" s="73"/>
      <c r="CZE64" s="73"/>
      <c r="DAA64" s="73"/>
      <c r="DAB64" s="73"/>
      <c r="DAC64" s="73"/>
      <c r="DAD64" s="73"/>
      <c r="DAE64" s="73"/>
      <c r="DAF64" s="73"/>
      <c r="DAX64" s="73"/>
      <c r="DAY64" s="73"/>
      <c r="DBB64" s="73"/>
      <c r="DBE64" s="73"/>
      <c r="DBG64" s="73"/>
      <c r="DBI64" s="73"/>
      <c r="DBL64" s="73"/>
      <c r="DBO64" s="73"/>
      <c r="DBR64" s="73"/>
      <c r="DBU64" s="73"/>
      <c r="DBX64" s="73"/>
      <c r="DCA64" s="73"/>
      <c r="DCD64" s="73"/>
      <c r="DCG64" s="73"/>
      <c r="DCI64" s="73"/>
      <c r="DCV64" s="73"/>
      <c r="DCW64" s="73"/>
      <c r="DCX64" s="73"/>
      <c r="DCY64" s="73"/>
      <c r="DCZ64" s="73"/>
      <c r="DDA64" s="73"/>
      <c r="DDB64" s="73"/>
      <c r="DDC64" s="73"/>
      <c r="DDD64" s="73"/>
      <c r="DDE64" s="73"/>
      <c r="DDF64" s="73"/>
      <c r="DDG64" s="73"/>
      <c r="DDH64" s="73"/>
      <c r="DDI64" s="73"/>
      <c r="DDJ64" s="73"/>
      <c r="DDK64" s="73"/>
      <c r="DDL64" s="73"/>
      <c r="DDM64" s="73"/>
      <c r="DDN64" s="73"/>
      <c r="DDO64" s="73"/>
      <c r="DDP64" s="73"/>
      <c r="DDQ64" s="73"/>
      <c r="DDR64" s="73"/>
      <c r="DDS64" s="73"/>
      <c r="DDT64" s="73"/>
      <c r="DDU64" s="73"/>
      <c r="DDW64" s="73"/>
      <c r="DDX64" s="73"/>
      <c r="DDY64" s="73"/>
      <c r="DDZ64" s="73"/>
      <c r="DEA64" s="73"/>
      <c r="DEB64" s="73"/>
      <c r="DEC64" s="73"/>
      <c r="DED64" s="73"/>
      <c r="DEE64" s="73"/>
      <c r="DEF64" s="73"/>
      <c r="DEG64" s="73"/>
      <c r="DEH64" s="73"/>
      <c r="DEI64" s="73"/>
      <c r="DEL64" s="73"/>
      <c r="DEO64" s="73"/>
      <c r="DER64" s="73"/>
      <c r="DEU64" s="73"/>
      <c r="DEX64" s="73"/>
      <c r="DFJ64" s="73"/>
      <c r="DFM64" s="73"/>
      <c r="DFP64" s="73"/>
      <c r="DFS64" s="73"/>
      <c r="DGB64" s="73"/>
      <c r="DGH64" s="73"/>
      <c r="DGK64" s="73"/>
      <c r="DGN64" s="73"/>
      <c r="DGQ64" s="73"/>
      <c r="DGW64" s="73"/>
      <c r="DHF64" s="73"/>
      <c r="DHH64" s="73"/>
      <c r="DHI64" s="73"/>
      <c r="DHK64" s="73"/>
      <c r="DHN64" s="73"/>
      <c r="DHQ64" s="73"/>
      <c r="DHT64" s="73"/>
      <c r="DIB64" s="73"/>
      <c r="DID64" s="73"/>
      <c r="DIG64" s="73"/>
      <c r="DIJ64" s="73"/>
      <c r="DIS64" s="73"/>
      <c r="DIV64" s="73"/>
      <c r="DJA64" s="73"/>
      <c r="DJW64" s="73"/>
      <c r="DJX64" s="73"/>
      <c r="DJY64" s="73"/>
      <c r="DJZ64" s="73"/>
      <c r="DKA64" s="73"/>
      <c r="DKB64" s="73"/>
      <c r="DKT64" s="73"/>
      <c r="DKU64" s="73"/>
      <c r="DKX64" s="73"/>
      <c r="DLA64" s="73"/>
      <c r="DLC64" s="73"/>
      <c r="DLE64" s="73"/>
      <c r="DLH64" s="73"/>
      <c r="DLK64" s="73"/>
      <c r="DLN64" s="73"/>
      <c r="DLQ64" s="73"/>
      <c r="DLT64" s="73"/>
      <c r="DLW64" s="73"/>
      <c r="DLZ64" s="73"/>
      <c r="DMC64" s="73"/>
      <c r="DME64" s="73"/>
      <c r="DMR64" s="73"/>
      <c r="DMS64" s="73"/>
      <c r="DMT64" s="73"/>
      <c r="DMU64" s="73"/>
      <c r="DMV64" s="73"/>
      <c r="DMW64" s="73"/>
      <c r="DMX64" s="73"/>
      <c r="DMY64" s="73"/>
      <c r="DMZ64" s="73"/>
      <c r="DNA64" s="73"/>
      <c r="DNB64" s="73"/>
      <c r="DNC64" s="73"/>
      <c r="DND64" s="73"/>
      <c r="DNE64" s="73"/>
      <c r="DNF64" s="73"/>
      <c r="DNG64" s="73"/>
      <c r="DNH64" s="73"/>
      <c r="DNI64" s="73"/>
      <c r="DNJ64" s="73"/>
      <c r="DNK64" s="73"/>
      <c r="DNL64" s="73"/>
      <c r="DNM64" s="73"/>
      <c r="DNN64" s="73"/>
      <c r="DNO64" s="73"/>
      <c r="DNP64" s="73"/>
      <c r="DNQ64" s="73"/>
      <c r="DNS64" s="73"/>
      <c r="DNT64" s="73"/>
      <c r="DNU64" s="73"/>
      <c r="DNV64" s="73"/>
      <c r="DNW64" s="73"/>
      <c r="DNX64" s="73"/>
      <c r="DNY64" s="73"/>
      <c r="DNZ64" s="73"/>
      <c r="DOA64" s="73"/>
      <c r="DOB64" s="73"/>
      <c r="DOC64" s="73"/>
      <c r="DOD64" s="73"/>
      <c r="DOE64" s="73"/>
      <c r="DOH64" s="73"/>
      <c r="DOK64" s="73"/>
      <c r="DON64" s="73"/>
      <c r="DOQ64" s="73"/>
      <c r="DOT64" s="73"/>
      <c r="DPF64" s="73"/>
      <c r="DPI64" s="73"/>
      <c r="DPL64" s="73"/>
      <c r="DPO64" s="73"/>
      <c r="DPX64" s="73"/>
      <c r="DQD64" s="73"/>
      <c r="DQG64" s="73"/>
      <c r="DQJ64" s="73"/>
      <c r="DQM64" s="73"/>
      <c r="DQS64" s="73"/>
      <c r="DRB64" s="73"/>
      <c r="DRD64" s="73"/>
      <c r="DRE64" s="73"/>
      <c r="DRG64" s="73"/>
      <c r="DRJ64" s="73"/>
      <c r="DRM64" s="73"/>
      <c r="DRP64" s="73"/>
      <c r="DRX64" s="73"/>
      <c r="DRZ64" s="73"/>
      <c r="DSC64" s="73"/>
      <c r="DSF64" s="73"/>
      <c r="DSO64" s="73"/>
      <c r="DSR64" s="73"/>
      <c r="DSW64" s="73"/>
      <c r="DTS64" s="73"/>
      <c r="DTT64" s="73"/>
      <c r="DTU64" s="73"/>
      <c r="DTV64" s="73"/>
      <c r="DTW64" s="73"/>
      <c r="DTX64" s="73"/>
      <c r="DUP64" s="73"/>
      <c r="DUQ64" s="73"/>
      <c r="DUT64" s="73"/>
      <c r="DUW64" s="73"/>
      <c r="DUY64" s="73"/>
      <c r="DVA64" s="73"/>
      <c r="DVD64" s="73"/>
      <c r="DVG64" s="73"/>
      <c r="DVJ64" s="73"/>
      <c r="DVM64" s="73"/>
      <c r="DVP64" s="73"/>
      <c r="DVS64" s="73"/>
      <c r="DVV64" s="73"/>
      <c r="DVY64" s="73"/>
      <c r="DWA64" s="73"/>
      <c r="DWN64" s="73"/>
      <c r="DWO64" s="73"/>
      <c r="DWP64" s="73"/>
      <c r="DWQ64" s="73"/>
      <c r="DWR64" s="73"/>
      <c r="DWS64" s="73"/>
      <c r="DWT64" s="73"/>
      <c r="DWU64" s="73"/>
      <c r="DWV64" s="73"/>
      <c r="DWW64" s="73"/>
      <c r="DWX64" s="73"/>
      <c r="DWY64" s="73"/>
      <c r="DWZ64" s="73"/>
      <c r="DXA64" s="73"/>
      <c r="DXB64" s="73"/>
      <c r="DXC64" s="73"/>
      <c r="DXD64" s="73"/>
      <c r="DXE64" s="73"/>
      <c r="DXF64" s="73"/>
      <c r="DXG64" s="73"/>
      <c r="DXH64" s="73"/>
      <c r="DXI64" s="73"/>
      <c r="DXJ64" s="73"/>
      <c r="DXK64" s="73"/>
      <c r="DXL64" s="73"/>
      <c r="DXM64" s="73"/>
      <c r="DXO64" s="73"/>
      <c r="DXP64" s="73"/>
      <c r="DXQ64" s="73"/>
      <c r="DXR64" s="73"/>
      <c r="DXS64" s="73"/>
      <c r="DXT64" s="73"/>
      <c r="DXU64" s="73"/>
      <c r="DXV64" s="73"/>
      <c r="DXW64" s="73"/>
      <c r="DXX64" s="73"/>
      <c r="DXY64" s="73"/>
      <c r="DXZ64" s="73"/>
      <c r="DYA64" s="73"/>
      <c r="DYD64" s="73"/>
      <c r="DYG64" s="73"/>
      <c r="DYJ64" s="73"/>
      <c r="DYM64" s="73"/>
      <c r="DYP64" s="73"/>
      <c r="DZB64" s="73"/>
      <c r="DZE64" s="73"/>
      <c r="DZH64" s="73"/>
      <c r="DZK64" s="73"/>
      <c r="DZT64" s="73"/>
      <c r="DZZ64" s="73"/>
      <c r="EAC64" s="73"/>
      <c r="EAF64" s="73"/>
      <c r="EAI64" s="73"/>
      <c r="EAO64" s="73"/>
      <c r="EAX64" s="73"/>
      <c r="EAZ64" s="73"/>
      <c r="EBA64" s="73"/>
      <c r="EBC64" s="73"/>
      <c r="EBF64" s="73"/>
      <c r="EBI64" s="73"/>
      <c r="EBL64" s="73"/>
      <c r="EBT64" s="73"/>
      <c r="EBV64" s="73"/>
      <c r="EBY64" s="73"/>
      <c r="ECB64" s="73"/>
      <c r="ECK64" s="73"/>
      <c r="ECN64" s="73"/>
      <c r="ECS64" s="73"/>
      <c r="EDO64" s="73"/>
      <c r="EDP64" s="73"/>
      <c r="EDQ64" s="73"/>
      <c r="EDR64" s="73"/>
      <c r="EDS64" s="73"/>
      <c r="EDT64" s="73"/>
      <c r="EEL64" s="73"/>
      <c r="EEM64" s="73"/>
      <c r="EEP64" s="73"/>
      <c r="EES64" s="73"/>
      <c r="EEU64" s="73"/>
      <c r="EEW64" s="73"/>
      <c r="EEZ64" s="73"/>
      <c r="EFC64" s="73"/>
      <c r="EFF64" s="73"/>
      <c r="EFI64" s="73"/>
      <c r="EFL64" s="73"/>
      <c r="EFO64" s="73"/>
      <c r="EFR64" s="73"/>
      <c r="EFU64" s="73"/>
      <c r="EFW64" s="73"/>
      <c r="EGJ64" s="73"/>
      <c r="EGK64" s="73"/>
      <c r="EGL64" s="73"/>
      <c r="EGM64" s="73"/>
      <c r="EGN64" s="73"/>
      <c r="EGO64" s="73"/>
      <c r="EGP64" s="73"/>
      <c r="EGQ64" s="73"/>
      <c r="EGR64" s="73"/>
      <c r="EGS64" s="73"/>
      <c r="EGT64" s="73"/>
      <c r="EGU64" s="73"/>
      <c r="EGV64" s="73"/>
      <c r="EGW64" s="73"/>
      <c r="EGX64" s="73"/>
      <c r="EGY64" s="73"/>
      <c r="EGZ64" s="73"/>
      <c r="EHA64" s="73"/>
      <c r="EHB64" s="73"/>
      <c r="EHC64" s="73"/>
      <c r="EHD64" s="73"/>
      <c r="EHE64" s="73"/>
      <c r="EHF64" s="73"/>
      <c r="EHG64" s="73"/>
      <c r="EHH64" s="73"/>
      <c r="EHI64" s="73"/>
      <c r="EHK64" s="73"/>
      <c r="EHL64" s="73"/>
      <c r="EHM64" s="73"/>
      <c r="EHN64" s="73"/>
      <c r="EHO64" s="73"/>
      <c r="EHP64" s="73"/>
      <c r="EHQ64" s="73"/>
      <c r="EHR64" s="73"/>
      <c r="EHS64" s="73"/>
      <c r="EHT64" s="73"/>
      <c r="EHU64" s="73"/>
      <c r="EHV64" s="73"/>
      <c r="EHW64" s="73"/>
      <c r="EHZ64" s="73"/>
      <c r="EIC64" s="73"/>
      <c r="EIF64" s="73"/>
      <c r="EII64" s="73"/>
      <c r="EIL64" s="73"/>
      <c r="EIX64" s="73"/>
      <c r="EJA64" s="73"/>
      <c r="EJD64" s="73"/>
      <c r="EJG64" s="73"/>
      <c r="EJP64" s="73"/>
      <c r="EJV64" s="73"/>
      <c r="EJY64" s="73"/>
      <c r="EKB64" s="73"/>
      <c r="EKE64" s="73"/>
      <c r="EKK64" s="73"/>
      <c r="EKT64" s="73"/>
      <c r="EKV64" s="73"/>
      <c r="EKW64" s="73"/>
      <c r="EKY64" s="73"/>
      <c r="ELB64" s="73"/>
      <c r="ELE64" s="73"/>
      <c r="ELH64" s="73"/>
      <c r="ELP64" s="73"/>
      <c r="ELR64" s="73"/>
      <c r="ELU64" s="73"/>
      <c r="ELX64" s="73"/>
      <c r="EMG64" s="73"/>
      <c r="EMJ64" s="73"/>
      <c r="EMO64" s="73"/>
      <c r="ENK64" s="73"/>
      <c r="ENL64" s="73"/>
      <c r="ENM64" s="73"/>
      <c r="ENN64" s="73"/>
      <c r="ENO64" s="73"/>
      <c r="ENP64" s="73"/>
      <c r="EOH64" s="73"/>
      <c r="EOI64" s="73"/>
      <c r="EOL64" s="73"/>
      <c r="EOO64" s="73"/>
      <c r="EOQ64" s="73"/>
      <c r="EOS64" s="73"/>
      <c r="EOV64" s="73"/>
      <c r="EOY64" s="73"/>
      <c r="EPB64" s="73"/>
      <c r="EPE64" s="73"/>
      <c r="EPH64" s="73"/>
      <c r="EPK64" s="73"/>
      <c r="EPN64" s="73"/>
      <c r="EPQ64" s="73"/>
      <c r="EPS64" s="73"/>
      <c r="EQF64" s="73"/>
      <c r="EQG64" s="73"/>
      <c r="EQH64" s="73"/>
      <c r="EQI64" s="73"/>
      <c r="EQJ64" s="73"/>
      <c r="EQK64" s="73"/>
      <c r="EQL64" s="73"/>
      <c r="EQM64" s="73"/>
      <c r="EQN64" s="73"/>
      <c r="EQO64" s="73"/>
      <c r="EQP64" s="73"/>
      <c r="EQQ64" s="73"/>
      <c r="EQR64" s="73"/>
      <c r="EQS64" s="73"/>
      <c r="EQT64" s="73"/>
      <c r="EQU64" s="73"/>
      <c r="EQV64" s="73"/>
      <c r="EQW64" s="73"/>
      <c r="EQX64" s="73"/>
      <c r="EQY64" s="73"/>
      <c r="EQZ64" s="73"/>
      <c r="ERA64" s="73"/>
      <c r="ERB64" s="73"/>
      <c r="ERC64" s="73"/>
      <c r="ERD64" s="73"/>
      <c r="ERE64" s="73"/>
      <c r="ERG64" s="73"/>
      <c r="ERH64" s="73"/>
      <c r="ERI64" s="73"/>
      <c r="ERJ64" s="73"/>
      <c r="ERK64" s="73"/>
      <c r="ERL64" s="73"/>
      <c r="ERM64" s="73"/>
      <c r="ERN64" s="73"/>
      <c r="ERO64" s="73"/>
      <c r="ERP64" s="73"/>
      <c r="ERQ64" s="73"/>
      <c r="ERR64" s="73"/>
      <c r="ERS64" s="73"/>
      <c r="ERV64" s="73"/>
      <c r="ERY64" s="73"/>
      <c r="ESB64" s="73"/>
      <c r="ESE64" s="73"/>
      <c r="ESH64" s="73"/>
      <c r="EST64" s="73"/>
      <c r="ESW64" s="73"/>
      <c r="ESZ64" s="73"/>
      <c r="ETC64" s="73"/>
      <c r="ETL64" s="73"/>
      <c r="ETR64" s="73"/>
      <c r="ETU64" s="73"/>
      <c r="ETX64" s="73"/>
      <c r="EUA64" s="73"/>
      <c r="EUG64" s="73"/>
      <c r="EUP64" s="73"/>
      <c r="EUR64" s="73"/>
      <c r="EUS64" s="73"/>
      <c r="EUU64" s="73"/>
      <c r="EUX64" s="73"/>
      <c r="EVA64" s="73"/>
      <c r="EVD64" s="73"/>
      <c r="EVL64" s="73"/>
      <c r="EVN64" s="73"/>
      <c r="EVQ64" s="73"/>
      <c r="EVT64" s="73"/>
      <c r="EWC64" s="73"/>
      <c r="EWF64" s="73"/>
      <c r="EWK64" s="73"/>
      <c r="EXG64" s="73"/>
      <c r="EXH64" s="73"/>
      <c r="EXI64" s="73"/>
      <c r="EXJ64" s="73"/>
      <c r="EXK64" s="73"/>
      <c r="EXL64" s="73"/>
      <c r="EYD64" s="73"/>
      <c r="EYE64" s="73"/>
      <c r="EYH64" s="73"/>
      <c r="EYK64" s="73"/>
      <c r="EYM64" s="73"/>
      <c r="EYO64" s="73"/>
      <c r="EYR64" s="73"/>
      <c r="EYU64" s="73"/>
      <c r="EYX64" s="73"/>
      <c r="EZA64" s="73"/>
      <c r="EZD64" s="73"/>
      <c r="EZG64" s="73"/>
      <c r="EZJ64" s="73"/>
      <c r="EZM64" s="73"/>
      <c r="EZO64" s="73"/>
      <c r="FAB64" s="73"/>
      <c r="FAC64" s="73"/>
      <c r="FAD64" s="73"/>
      <c r="FAE64" s="73"/>
      <c r="FAF64" s="73"/>
      <c r="FAG64" s="73"/>
      <c r="FAH64" s="73"/>
      <c r="FAI64" s="73"/>
      <c r="FAJ64" s="73"/>
      <c r="FAK64" s="73"/>
      <c r="FAL64" s="73"/>
      <c r="FAM64" s="73"/>
      <c r="FAN64" s="73"/>
      <c r="FAO64" s="73"/>
      <c r="FAP64" s="73"/>
      <c r="FAQ64" s="73"/>
      <c r="FAR64" s="73"/>
      <c r="FAS64" s="73"/>
      <c r="FAT64" s="73"/>
      <c r="FAU64" s="73"/>
      <c r="FAV64" s="73"/>
      <c r="FAW64" s="73"/>
      <c r="FAX64" s="73"/>
      <c r="FAY64" s="73"/>
      <c r="FAZ64" s="73"/>
      <c r="FBA64" s="73"/>
      <c r="FBC64" s="73"/>
      <c r="FBD64" s="73"/>
      <c r="FBE64" s="73"/>
      <c r="FBF64" s="73"/>
      <c r="FBG64" s="73"/>
      <c r="FBH64" s="73"/>
      <c r="FBI64" s="73"/>
      <c r="FBJ64" s="73"/>
      <c r="FBK64" s="73"/>
      <c r="FBL64" s="73"/>
      <c r="FBM64" s="73"/>
      <c r="FBN64" s="73"/>
      <c r="FBO64" s="73"/>
      <c r="FBR64" s="73"/>
      <c r="FBU64" s="73"/>
      <c r="FBX64" s="73"/>
      <c r="FCA64" s="73"/>
      <c r="FCD64" s="73"/>
      <c r="FCP64" s="73"/>
      <c r="FCS64" s="73"/>
      <c r="FCV64" s="73"/>
      <c r="FCY64" s="73"/>
      <c r="FDH64" s="73"/>
      <c r="FDN64" s="73"/>
      <c r="FDQ64" s="73"/>
      <c r="FDT64" s="73"/>
      <c r="FDW64" s="73"/>
      <c r="FEC64" s="73"/>
      <c r="FEL64" s="73"/>
      <c r="FEN64" s="73"/>
      <c r="FEO64" s="73"/>
      <c r="FEQ64" s="73"/>
      <c r="FET64" s="73"/>
      <c r="FEW64" s="73"/>
      <c r="FEZ64" s="73"/>
      <c r="FFH64" s="73"/>
      <c r="FFJ64" s="73"/>
      <c r="FFM64" s="73"/>
      <c r="FFP64" s="73"/>
      <c r="FFY64" s="73"/>
      <c r="FGB64" s="73"/>
      <c r="FGG64" s="73"/>
      <c r="FHC64" s="73"/>
      <c r="FHD64" s="73"/>
      <c r="FHE64" s="73"/>
      <c r="FHF64" s="73"/>
      <c r="FHG64" s="73"/>
      <c r="FHH64" s="73"/>
      <c r="FHZ64" s="73"/>
      <c r="FIA64" s="73"/>
      <c r="FID64" s="73"/>
      <c r="FIG64" s="73"/>
      <c r="FII64" s="73"/>
      <c r="FIK64" s="73"/>
      <c r="FIN64" s="73"/>
      <c r="FIQ64" s="73"/>
      <c r="FIT64" s="73"/>
      <c r="FIW64" s="73"/>
      <c r="FIZ64" s="73"/>
      <c r="FJC64" s="73"/>
      <c r="FJF64" s="73"/>
      <c r="FJI64" s="73"/>
      <c r="FJK64" s="73"/>
      <c r="FJX64" s="73"/>
      <c r="FJY64" s="73"/>
      <c r="FJZ64" s="73"/>
      <c r="FKA64" s="73"/>
      <c r="FKB64" s="73"/>
      <c r="FKC64" s="73"/>
      <c r="FKD64" s="73"/>
      <c r="FKE64" s="73"/>
      <c r="FKF64" s="73"/>
      <c r="FKG64" s="73"/>
      <c r="FKH64" s="73"/>
      <c r="FKI64" s="73"/>
      <c r="FKJ64" s="73"/>
      <c r="FKK64" s="73"/>
      <c r="FKL64" s="73"/>
      <c r="FKM64" s="73"/>
      <c r="FKN64" s="73"/>
      <c r="FKO64" s="73"/>
      <c r="FKP64" s="73"/>
      <c r="FKQ64" s="73"/>
      <c r="FKR64" s="73"/>
      <c r="FKS64" s="73"/>
      <c r="FKT64" s="73"/>
      <c r="FKU64" s="73"/>
      <c r="FKV64" s="73"/>
      <c r="FKW64" s="73"/>
      <c r="FKY64" s="73"/>
      <c r="FKZ64" s="73"/>
      <c r="FLA64" s="73"/>
      <c r="FLB64" s="73"/>
      <c r="FLC64" s="73"/>
      <c r="FLD64" s="73"/>
      <c r="FLE64" s="73"/>
      <c r="FLF64" s="73"/>
      <c r="FLG64" s="73"/>
      <c r="FLH64" s="73"/>
      <c r="FLI64" s="73"/>
      <c r="FLJ64" s="73"/>
      <c r="FLK64" s="73"/>
      <c r="FLN64" s="73"/>
      <c r="FLQ64" s="73"/>
      <c r="FLT64" s="73"/>
      <c r="FLW64" s="73"/>
      <c r="FLZ64" s="73"/>
      <c r="FML64" s="73"/>
      <c r="FMO64" s="73"/>
      <c r="FMR64" s="73"/>
      <c r="FMU64" s="73"/>
      <c r="FND64" s="73"/>
      <c r="FNJ64" s="73"/>
      <c r="FNM64" s="73"/>
      <c r="FNP64" s="73"/>
      <c r="FNS64" s="73"/>
      <c r="FNY64" s="73"/>
      <c r="FOH64" s="73"/>
      <c r="FOJ64" s="73"/>
      <c r="FOK64" s="73"/>
      <c r="FOM64" s="73"/>
      <c r="FOP64" s="73"/>
      <c r="FOS64" s="73"/>
      <c r="FOV64" s="73"/>
      <c r="FPD64" s="73"/>
      <c r="FPF64" s="73"/>
      <c r="FPI64" s="73"/>
      <c r="FPL64" s="73"/>
      <c r="FPU64" s="73"/>
      <c r="FPX64" s="73"/>
      <c r="FQC64" s="73"/>
      <c r="FQY64" s="73"/>
      <c r="FQZ64" s="73"/>
      <c r="FRA64" s="73"/>
      <c r="FRB64" s="73"/>
      <c r="FRC64" s="73"/>
      <c r="FRD64" s="73"/>
      <c r="FRV64" s="73"/>
      <c r="FRW64" s="73"/>
      <c r="FRZ64" s="73"/>
      <c r="FSC64" s="73"/>
      <c r="FSE64" s="73"/>
      <c r="FSG64" s="73"/>
      <c r="FSJ64" s="73"/>
      <c r="FSM64" s="73"/>
      <c r="FSP64" s="73"/>
      <c r="FSS64" s="73"/>
      <c r="FSV64" s="73"/>
      <c r="FSY64" s="73"/>
      <c r="FTB64" s="73"/>
      <c r="FTE64" s="73"/>
      <c r="FTG64" s="73"/>
      <c r="FTT64" s="73"/>
      <c r="FTU64" s="73"/>
      <c r="FTV64" s="73"/>
      <c r="FTW64" s="73"/>
      <c r="FTX64" s="73"/>
      <c r="FTY64" s="73"/>
      <c r="FTZ64" s="73"/>
      <c r="FUA64" s="73"/>
      <c r="FUB64" s="73"/>
      <c r="FUC64" s="73"/>
      <c r="FUD64" s="73"/>
      <c r="FUE64" s="73"/>
      <c r="FUF64" s="73"/>
      <c r="FUG64" s="73"/>
      <c r="FUH64" s="73"/>
      <c r="FUI64" s="73"/>
      <c r="FUJ64" s="73"/>
      <c r="FUK64" s="73"/>
      <c r="FUL64" s="73"/>
      <c r="FUM64" s="73"/>
      <c r="FUN64" s="73"/>
      <c r="FUO64" s="73"/>
      <c r="FUP64" s="73"/>
      <c r="FUQ64" s="73"/>
      <c r="FUR64" s="73"/>
      <c r="FUS64" s="73"/>
      <c r="FUU64" s="73"/>
      <c r="FUV64" s="73"/>
      <c r="FUW64" s="73"/>
      <c r="FUX64" s="73"/>
      <c r="FUY64" s="73"/>
      <c r="FUZ64" s="73"/>
      <c r="FVA64" s="73"/>
      <c r="FVB64" s="73"/>
      <c r="FVC64" s="73"/>
      <c r="FVD64" s="73"/>
      <c r="FVE64" s="73"/>
      <c r="FVF64" s="73"/>
      <c r="FVG64" s="73"/>
      <c r="FVJ64" s="73"/>
      <c r="FVM64" s="73"/>
      <c r="FVP64" s="73"/>
      <c r="FVS64" s="73"/>
      <c r="FVV64" s="73"/>
      <c r="FWH64" s="73"/>
      <c r="FWK64" s="73"/>
      <c r="FWN64" s="73"/>
      <c r="FWQ64" s="73"/>
      <c r="FWZ64" s="73"/>
      <c r="FXF64" s="73"/>
      <c r="FXI64" s="73"/>
      <c r="FXL64" s="73"/>
      <c r="FXO64" s="73"/>
      <c r="FXU64" s="73"/>
      <c r="FYD64" s="73"/>
      <c r="FYF64" s="73"/>
      <c r="FYG64" s="73"/>
      <c r="FYI64" s="73"/>
      <c r="FYL64" s="73"/>
      <c r="FYO64" s="73"/>
      <c r="FYR64" s="73"/>
      <c r="FYZ64" s="73"/>
      <c r="FZB64" s="73"/>
      <c r="FZE64" s="73"/>
      <c r="FZH64" s="73"/>
      <c r="FZQ64" s="73"/>
      <c r="FZT64" s="73"/>
      <c r="FZY64" s="73"/>
      <c r="GAU64" s="73"/>
      <c r="GAV64" s="73"/>
      <c r="GAW64" s="73"/>
      <c r="GAX64" s="73"/>
      <c r="GAY64" s="73"/>
      <c r="GAZ64" s="73"/>
      <c r="GBR64" s="73"/>
      <c r="GBS64" s="73"/>
      <c r="GBV64" s="73"/>
      <c r="GBY64" s="73"/>
      <c r="GCA64" s="73"/>
      <c r="GCC64" s="73"/>
      <c r="GCF64" s="73"/>
      <c r="GCI64" s="73"/>
      <c r="GCL64" s="73"/>
      <c r="GCO64" s="73"/>
      <c r="GCR64" s="73"/>
      <c r="GCU64" s="73"/>
      <c r="GCX64" s="73"/>
      <c r="GDA64" s="73"/>
      <c r="GDC64" s="73"/>
      <c r="GDP64" s="73"/>
      <c r="GDQ64" s="73"/>
      <c r="GDR64" s="73"/>
      <c r="GDS64" s="73"/>
      <c r="GDT64" s="73"/>
      <c r="GDU64" s="73"/>
      <c r="GDV64" s="73"/>
      <c r="GDW64" s="73"/>
      <c r="GDX64" s="73"/>
      <c r="GDY64" s="73"/>
      <c r="GDZ64" s="73"/>
      <c r="GEA64" s="73"/>
      <c r="GEB64" s="73"/>
      <c r="GEC64" s="73"/>
      <c r="GED64" s="73"/>
      <c r="GEE64" s="73"/>
      <c r="GEF64" s="73"/>
      <c r="GEG64" s="73"/>
      <c r="GEH64" s="73"/>
      <c r="GEI64" s="73"/>
      <c r="GEJ64" s="73"/>
      <c r="GEK64" s="73"/>
      <c r="GEL64" s="73"/>
      <c r="GEM64" s="73"/>
      <c r="GEN64" s="73"/>
      <c r="GEO64" s="73"/>
      <c r="GEQ64" s="73"/>
      <c r="GER64" s="73"/>
      <c r="GES64" s="73"/>
      <c r="GET64" s="73"/>
      <c r="GEU64" s="73"/>
      <c r="GEV64" s="73"/>
      <c r="GEW64" s="73"/>
      <c r="GEX64" s="73"/>
      <c r="GEY64" s="73"/>
      <c r="GEZ64" s="73"/>
      <c r="GFA64" s="73"/>
      <c r="GFB64" s="73"/>
      <c r="GFC64" s="73"/>
      <c r="GFF64" s="73"/>
      <c r="GFI64" s="73"/>
      <c r="GFL64" s="73"/>
      <c r="GFO64" s="73"/>
      <c r="GFR64" s="73"/>
      <c r="GGD64" s="73"/>
      <c r="GGG64" s="73"/>
      <c r="GGJ64" s="73"/>
      <c r="GGM64" s="73"/>
      <c r="GGV64" s="73"/>
      <c r="GHB64" s="73"/>
      <c r="GHE64" s="73"/>
      <c r="GHH64" s="73"/>
      <c r="GHK64" s="73"/>
      <c r="GHQ64" s="73"/>
      <c r="GHZ64" s="73"/>
      <c r="GIB64" s="73"/>
      <c r="GIC64" s="73"/>
      <c r="GIE64" s="73"/>
      <c r="GIH64" s="73"/>
      <c r="GIK64" s="73"/>
      <c r="GIN64" s="73"/>
      <c r="GIV64" s="73"/>
      <c r="GIX64" s="73"/>
      <c r="GJA64" s="73"/>
      <c r="GJD64" s="73"/>
      <c r="GJM64" s="73"/>
      <c r="GJP64" s="73"/>
      <c r="GJU64" s="73"/>
      <c r="GKQ64" s="73"/>
      <c r="GKR64" s="73"/>
      <c r="GKS64" s="73"/>
      <c r="GKT64" s="73"/>
      <c r="GKU64" s="73"/>
      <c r="GKV64" s="73"/>
      <c r="GLN64" s="73"/>
      <c r="GLO64" s="73"/>
      <c r="GLR64" s="73"/>
      <c r="GLU64" s="73"/>
      <c r="GLW64" s="73"/>
      <c r="GLY64" s="73"/>
      <c r="GMB64" s="73"/>
      <c r="GME64" s="73"/>
      <c r="GMH64" s="73"/>
      <c r="GMK64" s="73"/>
      <c r="GMN64" s="73"/>
      <c r="GMQ64" s="73"/>
      <c r="GMT64" s="73"/>
      <c r="GMW64" s="73"/>
      <c r="GMY64" s="73"/>
      <c r="GNL64" s="73"/>
      <c r="GNM64" s="73"/>
      <c r="GNN64" s="73"/>
      <c r="GNO64" s="73"/>
      <c r="GNP64" s="73"/>
      <c r="GNQ64" s="73"/>
      <c r="GNR64" s="73"/>
      <c r="GNS64" s="73"/>
      <c r="GNT64" s="73"/>
      <c r="GNU64" s="73"/>
      <c r="GNV64" s="73"/>
      <c r="GNW64" s="73"/>
      <c r="GNX64" s="73"/>
      <c r="GNY64" s="73"/>
      <c r="GNZ64" s="73"/>
      <c r="GOA64" s="73"/>
      <c r="GOB64" s="73"/>
      <c r="GOC64" s="73"/>
      <c r="GOD64" s="73"/>
      <c r="GOE64" s="73"/>
      <c r="GOF64" s="73"/>
      <c r="GOG64" s="73"/>
      <c r="GOH64" s="73"/>
      <c r="GOI64" s="73"/>
      <c r="GOJ64" s="73"/>
      <c r="GOK64" s="73"/>
      <c r="GOM64" s="73"/>
      <c r="GON64" s="73"/>
      <c r="GOO64" s="73"/>
      <c r="GOP64" s="73"/>
      <c r="GOQ64" s="73"/>
      <c r="GOR64" s="73"/>
      <c r="GOS64" s="73"/>
      <c r="GOT64" s="73"/>
      <c r="GOU64" s="73"/>
      <c r="GOV64" s="73"/>
      <c r="GOW64" s="73"/>
      <c r="GOX64" s="73"/>
      <c r="GOY64" s="73"/>
      <c r="GPB64" s="73"/>
      <c r="GPE64" s="73"/>
      <c r="GPH64" s="73"/>
      <c r="GPK64" s="73"/>
      <c r="GPN64" s="73"/>
      <c r="GPZ64" s="73"/>
      <c r="GQC64" s="73"/>
      <c r="GQF64" s="73"/>
      <c r="GQI64" s="73"/>
      <c r="GQR64" s="73"/>
      <c r="GQX64" s="73"/>
      <c r="GRA64" s="73"/>
      <c r="GRD64" s="73"/>
      <c r="GRG64" s="73"/>
      <c r="GRM64" s="73"/>
      <c r="GRV64" s="73"/>
      <c r="GRX64" s="73"/>
      <c r="GRY64" s="73"/>
      <c r="GSA64" s="73"/>
      <c r="GSD64" s="73"/>
      <c r="GSG64" s="73"/>
      <c r="GSJ64" s="73"/>
      <c r="GSR64" s="73"/>
      <c r="GST64" s="73"/>
      <c r="GSW64" s="73"/>
      <c r="GSZ64" s="73"/>
      <c r="GTI64" s="73"/>
      <c r="GTL64" s="73"/>
      <c r="GTQ64" s="73"/>
      <c r="GUM64" s="73"/>
      <c r="GUN64" s="73"/>
      <c r="GUO64" s="73"/>
      <c r="GUP64" s="73"/>
      <c r="GUQ64" s="73"/>
      <c r="GUR64" s="73"/>
      <c r="GVJ64" s="73"/>
      <c r="GVK64" s="73"/>
      <c r="GVN64" s="73"/>
      <c r="GVQ64" s="73"/>
      <c r="GVS64" s="73"/>
      <c r="GVU64" s="73"/>
      <c r="GVX64" s="73"/>
      <c r="GWA64" s="73"/>
      <c r="GWD64" s="73"/>
      <c r="GWG64" s="73"/>
      <c r="GWJ64" s="73"/>
      <c r="GWM64" s="73"/>
      <c r="GWP64" s="73"/>
      <c r="GWS64" s="73"/>
      <c r="GWU64" s="73"/>
      <c r="GXH64" s="73"/>
      <c r="GXI64" s="73"/>
      <c r="GXJ64" s="73"/>
      <c r="GXK64" s="73"/>
      <c r="GXL64" s="73"/>
      <c r="GXM64" s="73"/>
      <c r="GXN64" s="73"/>
      <c r="GXO64" s="73"/>
      <c r="GXP64" s="73"/>
      <c r="GXQ64" s="73"/>
      <c r="GXR64" s="73"/>
      <c r="GXS64" s="73"/>
      <c r="GXT64" s="73"/>
      <c r="GXU64" s="73"/>
      <c r="GXV64" s="73"/>
      <c r="GXW64" s="73"/>
      <c r="GXX64" s="73"/>
      <c r="GXY64" s="73"/>
      <c r="GXZ64" s="73"/>
      <c r="GYA64" s="73"/>
      <c r="GYB64" s="73"/>
      <c r="GYC64" s="73"/>
      <c r="GYD64" s="73"/>
      <c r="GYE64" s="73"/>
      <c r="GYF64" s="73"/>
      <c r="GYG64" s="73"/>
      <c r="GYI64" s="73"/>
      <c r="GYJ64" s="73"/>
      <c r="GYK64" s="73"/>
      <c r="GYL64" s="73"/>
      <c r="GYM64" s="73"/>
      <c r="GYN64" s="73"/>
      <c r="GYO64" s="73"/>
      <c r="GYP64" s="73"/>
      <c r="GYQ64" s="73"/>
      <c r="GYR64" s="73"/>
      <c r="GYS64" s="73"/>
      <c r="GYT64" s="73"/>
      <c r="GYU64" s="73"/>
      <c r="GYX64" s="73"/>
      <c r="GZA64" s="73"/>
      <c r="GZD64" s="73"/>
      <c r="GZG64" s="73"/>
      <c r="GZJ64" s="73"/>
      <c r="GZV64" s="73"/>
      <c r="GZY64" s="73"/>
      <c r="HAB64" s="73"/>
      <c r="HAE64" s="73"/>
      <c r="HAN64" s="73"/>
      <c r="HAT64" s="73"/>
      <c r="HAW64" s="73"/>
      <c r="HAZ64" s="73"/>
      <c r="HBC64" s="73"/>
      <c r="HBI64" s="73"/>
      <c r="HBR64" s="73"/>
      <c r="HBT64" s="73"/>
      <c r="HBU64" s="73"/>
      <c r="HBW64" s="73"/>
      <c r="HBZ64" s="73"/>
      <c r="HCC64" s="73"/>
      <c r="HCF64" s="73"/>
      <c r="HCN64" s="73"/>
      <c r="HCP64" s="73"/>
      <c r="HCS64" s="73"/>
      <c r="HCV64" s="73"/>
      <c r="HDE64" s="73"/>
      <c r="HDH64" s="73"/>
      <c r="HDM64" s="73"/>
      <c r="HEI64" s="73"/>
      <c r="HEJ64" s="73"/>
      <c r="HEK64" s="73"/>
      <c r="HEL64" s="73"/>
      <c r="HEM64" s="73"/>
      <c r="HEN64" s="73"/>
      <c r="HFF64" s="73"/>
      <c r="HFG64" s="73"/>
      <c r="HFJ64" s="73"/>
      <c r="HFM64" s="73"/>
      <c r="HFO64" s="73"/>
      <c r="HFQ64" s="73"/>
      <c r="HFT64" s="73"/>
      <c r="HFW64" s="73"/>
      <c r="HFZ64" s="73"/>
      <c r="HGC64" s="73"/>
      <c r="HGF64" s="73"/>
      <c r="HGI64" s="73"/>
      <c r="HGL64" s="73"/>
      <c r="HGO64" s="73"/>
      <c r="HGQ64" s="73"/>
      <c r="HHD64" s="73"/>
      <c r="HHE64" s="73"/>
      <c r="HHF64" s="73"/>
      <c r="HHG64" s="73"/>
      <c r="HHH64" s="73"/>
      <c r="HHI64" s="73"/>
      <c r="HHJ64" s="73"/>
      <c r="HHK64" s="73"/>
      <c r="HHL64" s="73"/>
      <c r="HHM64" s="73"/>
      <c r="HHN64" s="73"/>
      <c r="HHO64" s="73"/>
      <c r="HHP64" s="73"/>
      <c r="HHQ64" s="73"/>
      <c r="HHR64" s="73"/>
      <c r="HHS64" s="73"/>
      <c r="HHT64" s="73"/>
      <c r="HHU64" s="73"/>
      <c r="HHV64" s="73"/>
      <c r="HHW64" s="73"/>
      <c r="HHX64" s="73"/>
      <c r="HHY64" s="73"/>
      <c r="HHZ64" s="73"/>
      <c r="HIA64" s="73"/>
      <c r="HIB64" s="73"/>
      <c r="HIC64" s="73"/>
      <c r="HIE64" s="73"/>
      <c r="HIF64" s="73"/>
      <c r="HIG64" s="73"/>
      <c r="HIH64" s="73"/>
      <c r="HII64" s="73"/>
      <c r="HIJ64" s="73"/>
      <c r="HIK64" s="73"/>
      <c r="HIL64" s="73"/>
      <c r="HIM64" s="73"/>
      <c r="HIN64" s="73"/>
      <c r="HIO64" s="73"/>
      <c r="HIP64" s="73"/>
      <c r="HIQ64" s="73"/>
      <c r="HIT64" s="73"/>
      <c r="HIW64" s="73"/>
      <c r="HIZ64" s="73"/>
      <c r="HJC64" s="73"/>
      <c r="HJF64" s="73"/>
      <c r="HJR64" s="73"/>
      <c r="HJU64" s="73"/>
      <c r="HJX64" s="73"/>
      <c r="HKA64" s="73"/>
      <c r="HKJ64" s="73"/>
      <c r="HKP64" s="73"/>
      <c r="HKS64" s="73"/>
      <c r="HKV64" s="73"/>
      <c r="HKY64" s="73"/>
      <c r="HLE64" s="73"/>
      <c r="HLN64" s="73"/>
      <c r="HLP64" s="73"/>
      <c r="HLQ64" s="73"/>
      <c r="HLS64" s="73"/>
      <c r="HLV64" s="73"/>
      <c r="HLY64" s="73"/>
      <c r="HMB64" s="73"/>
      <c r="HMJ64" s="73"/>
      <c r="HML64" s="73"/>
      <c r="HMO64" s="73"/>
      <c r="HMR64" s="73"/>
      <c r="HNA64" s="73"/>
      <c r="HND64" s="73"/>
      <c r="HNI64" s="73"/>
      <c r="HOE64" s="73"/>
      <c r="HOF64" s="73"/>
      <c r="HOG64" s="73"/>
      <c r="HOH64" s="73"/>
      <c r="HOI64" s="73"/>
      <c r="HOJ64" s="73"/>
      <c r="HPB64" s="73"/>
      <c r="HPC64" s="73"/>
      <c r="HPF64" s="73"/>
      <c r="HPI64" s="73"/>
      <c r="HPK64" s="73"/>
      <c r="HPM64" s="73"/>
      <c r="HPP64" s="73"/>
      <c r="HPS64" s="73"/>
      <c r="HPV64" s="73"/>
      <c r="HPY64" s="73"/>
      <c r="HQB64" s="73"/>
      <c r="HQE64" s="73"/>
      <c r="HQH64" s="73"/>
      <c r="HQK64" s="73"/>
      <c r="HQM64" s="73"/>
      <c r="HQZ64" s="73"/>
      <c r="HRA64" s="73"/>
      <c r="HRB64" s="73"/>
      <c r="HRC64" s="73"/>
      <c r="HRD64" s="73"/>
      <c r="HRE64" s="73"/>
      <c r="HRF64" s="73"/>
      <c r="HRG64" s="73"/>
      <c r="HRH64" s="73"/>
      <c r="HRI64" s="73"/>
      <c r="HRJ64" s="73"/>
      <c r="HRK64" s="73"/>
      <c r="HRL64" s="73"/>
      <c r="HRM64" s="73"/>
      <c r="HRN64" s="73"/>
      <c r="HRO64" s="73"/>
      <c r="HRP64" s="73"/>
      <c r="HRQ64" s="73"/>
      <c r="HRR64" s="73"/>
      <c r="HRS64" s="73"/>
      <c r="HRT64" s="73"/>
      <c r="HRU64" s="73"/>
      <c r="HRV64" s="73"/>
      <c r="HRW64" s="73"/>
      <c r="HRX64" s="73"/>
      <c r="HRY64" s="73"/>
      <c r="HSA64" s="73"/>
      <c r="HSB64" s="73"/>
      <c r="HSC64" s="73"/>
      <c r="HSD64" s="73"/>
      <c r="HSE64" s="73"/>
      <c r="HSF64" s="73"/>
      <c r="HSG64" s="73"/>
      <c r="HSH64" s="73"/>
      <c r="HSI64" s="73"/>
      <c r="HSJ64" s="73"/>
      <c r="HSK64" s="73"/>
      <c r="HSL64" s="73"/>
      <c r="HSM64" s="73"/>
      <c r="HSP64" s="73"/>
      <c r="HSS64" s="73"/>
      <c r="HSV64" s="73"/>
      <c r="HSY64" s="73"/>
      <c r="HTB64" s="73"/>
      <c r="HTN64" s="73"/>
      <c r="HTQ64" s="73"/>
      <c r="HTT64" s="73"/>
      <c r="HTW64" s="73"/>
      <c r="HUF64" s="73"/>
      <c r="HUL64" s="73"/>
      <c r="HUO64" s="73"/>
      <c r="HUR64" s="73"/>
      <c r="HUU64" s="73"/>
      <c r="HVA64" s="73"/>
      <c r="HVJ64" s="73"/>
      <c r="HVL64" s="73"/>
      <c r="HVM64" s="73"/>
      <c r="HVO64" s="73"/>
      <c r="HVR64" s="73"/>
      <c r="HVU64" s="73"/>
      <c r="HVX64" s="73"/>
      <c r="HWF64" s="73"/>
      <c r="HWH64" s="73"/>
      <c r="HWK64" s="73"/>
      <c r="HWN64" s="73"/>
      <c r="HWW64" s="73"/>
      <c r="HWZ64" s="73"/>
      <c r="HXE64" s="73"/>
      <c r="HYA64" s="73"/>
      <c r="HYB64" s="73"/>
      <c r="HYC64" s="73"/>
      <c r="HYD64" s="73"/>
      <c r="HYE64" s="73"/>
      <c r="HYF64" s="73"/>
      <c r="HYX64" s="73"/>
      <c r="HYY64" s="73"/>
      <c r="HZB64" s="73"/>
      <c r="HZE64" s="73"/>
      <c r="HZG64" s="73"/>
      <c r="HZI64" s="73"/>
      <c r="HZL64" s="73"/>
      <c r="HZO64" s="73"/>
      <c r="HZR64" s="73"/>
      <c r="HZU64" s="73"/>
      <c r="HZX64" s="73"/>
      <c r="IAA64" s="73"/>
      <c r="IAD64" s="73"/>
      <c r="IAG64" s="73"/>
      <c r="IAI64" s="73"/>
      <c r="IAV64" s="73"/>
      <c r="IAW64" s="73"/>
      <c r="IAX64" s="73"/>
      <c r="IAY64" s="73"/>
      <c r="IAZ64" s="73"/>
      <c r="IBA64" s="73"/>
      <c r="IBB64" s="73"/>
      <c r="IBC64" s="73"/>
      <c r="IBD64" s="73"/>
      <c r="IBE64" s="73"/>
      <c r="IBF64" s="73"/>
      <c r="IBG64" s="73"/>
      <c r="IBH64" s="73"/>
      <c r="IBI64" s="73"/>
      <c r="IBJ64" s="73"/>
      <c r="IBK64" s="73"/>
      <c r="IBL64" s="73"/>
      <c r="IBM64" s="73"/>
      <c r="IBN64" s="73"/>
      <c r="IBO64" s="73"/>
      <c r="IBP64" s="73"/>
      <c r="IBQ64" s="73"/>
      <c r="IBR64" s="73"/>
      <c r="IBS64" s="73"/>
      <c r="IBT64" s="73"/>
      <c r="IBU64" s="73"/>
      <c r="IBW64" s="73"/>
      <c r="IBX64" s="73"/>
      <c r="IBY64" s="73"/>
      <c r="IBZ64" s="73"/>
      <c r="ICA64" s="73"/>
      <c r="ICB64" s="73"/>
      <c r="ICC64" s="73"/>
      <c r="ICD64" s="73"/>
      <c r="ICE64" s="73"/>
      <c r="ICF64" s="73"/>
      <c r="ICG64" s="73"/>
      <c r="ICH64" s="73"/>
      <c r="ICI64" s="73"/>
      <c r="ICL64" s="73"/>
      <c r="ICO64" s="73"/>
      <c r="ICR64" s="73"/>
      <c r="ICU64" s="73"/>
      <c r="ICX64" s="73"/>
      <c r="IDJ64" s="73"/>
      <c r="IDM64" s="73"/>
      <c r="IDP64" s="73"/>
      <c r="IDS64" s="73"/>
      <c r="IEB64" s="73"/>
      <c r="IEH64" s="73"/>
      <c r="IEK64" s="73"/>
      <c r="IEN64" s="73"/>
      <c r="IEQ64" s="73"/>
      <c r="IEW64" s="73"/>
      <c r="IFF64" s="73"/>
      <c r="IFH64" s="73"/>
      <c r="IFI64" s="73"/>
      <c r="IFK64" s="73"/>
      <c r="IFN64" s="73"/>
      <c r="IFQ64" s="73"/>
      <c r="IFT64" s="73"/>
      <c r="IGB64" s="73"/>
      <c r="IGD64" s="73"/>
      <c r="IGG64" s="73"/>
      <c r="IGJ64" s="73"/>
      <c r="IGS64" s="73"/>
      <c r="IGV64" s="73"/>
      <c r="IHA64" s="73"/>
      <c r="IHW64" s="73"/>
      <c r="IHX64" s="73"/>
      <c r="IHY64" s="73"/>
      <c r="IHZ64" s="73"/>
      <c r="IIA64" s="73"/>
      <c r="IIB64" s="73"/>
      <c r="IIT64" s="73"/>
      <c r="IIU64" s="73"/>
      <c r="IIX64" s="73"/>
      <c r="IJA64" s="73"/>
      <c r="IJC64" s="73"/>
      <c r="IJE64" s="73"/>
      <c r="IJH64" s="73"/>
      <c r="IJK64" s="73"/>
      <c r="IJN64" s="73"/>
      <c r="IJQ64" s="73"/>
      <c r="IJT64" s="73"/>
      <c r="IJW64" s="73"/>
      <c r="IJZ64" s="73"/>
      <c r="IKC64" s="73"/>
      <c r="IKE64" s="73"/>
      <c r="IKR64" s="73"/>
      <c r="IKS64" s="73"/>
      <c r="IKT64" s="73"/>
      <c r="IKU64" s="73"/>
      <c r="IKV64" s="73"/>
      <c r="IKW64" s="73"/>
      <c r="IKX64" s="73"/>
      <c r="IKY64" s="73"/>
      <c r="IKZ64" s="73"/>
      <c r="ILA64" s="73"/>
      <c r="ILB64" s="73"/>
      <c r="ILC64" s="73"/>
      <c r="ILD64" s="73"/>
      <c r="ILE64" s="73"/>
      <c r="ILF64" s="73"/>
      <c r="ILG64" s="73"/>
      <c r="ILH64" s="73"/>
      <c r="ILI64" s="73"/>
      <c r="ILJ64" s="73"/>
      <c r="ILK64" s="73"/>
      <c r="ILL64" s="73"/>
      <c r="ILM64" s="73"/>
      <c r="ILN64" s="73"/>
      <c r="ILO64" s="73"/>
      <c r="ILP64" s="73"/>
      <c r="ILQ64" s="73"/>
      <c r="ILS64" s="73"/>
      <c r="ILT64" s="73"/>
      <c r="ILU64" s="73"/>
      <c r="ILV64" s="73"/>
      <c r="ILW64" s="73"/>
      <c r="ILX64" s="73"/>
      <c r="ILY64" s="73"/>
      <c r="ILZ64" s="73"/>
      <c r="IMA64" s="73"/>
      <c r="IMB64" s="73"/>
      <c r="IMC64" s="73"/>
      <c r="IMD64" s="73"/>
      <c r="IME64" s="73"/>
      <c r="IMH64" s="73"/>
      <c r="IMK64" s="73"/>
      <c r="IMN64" s="73"/>
      <c r="IMQ64" s="73"/>
      <c r="IMT64" s="73"/>
      <c r="INF64" s="73"/>
      <c r="INI64" s="73"/>
      <c r="INL64" s="73"/>
      <c r="INO64" s="73"/>
      <c r="INX64" s="73"/>
      <c r="IOD64" s="73"/>
      <c r="IOG64" s="73"/>
      <c r="IOJ64" s="73"/>
      <c r="IOM64" s="73"/>
      <c r="IOS64" s="73"/>
      <c r="IPB64" s="73"/>
      <c r="IPD64" s="73"/>
      <c r="IPE64" s="73"/>
      <c r="IPG64" s="73"/>
      <c r="IPJ64" s="73"/>
      <c r="IPM64" s="73"/>
      <c r="IPP64" s="73"/>
      <c r="IPX64" s="73"/>
      <c r="IPZ64" s="73"/>
      <c r="IQC64" s="73"/>
      <c r="IQF64" s="73"/>
      <c r="IQO64" s="73"/>
      <c r="IQR64" s="73"/>
      <c r="IQW64" s="73"/>
      <c r="IRS64" s="73"/>
      <c r="IRT64" s="73"/>
      <c r="IRU64" s="73"/>
      <c r="IRV64" s="73"/>
      <c r="IRW64" s="73"/>
      <c r="IRX64" s="73"/>
      <c r="ISP64" s="73"/>
      <c r="ISQ64" s="73"/>
      <c r="IST64" s="73"/>
      <c r="ISW64" s="73"/>
      <c r="ISY64" s="73"/>
      <c r="ITA64" s="73"/>
      <c r="ITD64" s="73"/>
      <c r="ITG64" s="73"/>
      <c r="ITJ64" s="73"/>
      <c r="ITM64" s="73"/>
      <c r="ITP64" s="73"/>
      <c r="ITS64" s="73"/>
      <c r="ITV64" s="73"/>
      <c r="ITY64" s="73"/>
      <c r="IUA64" s="73"/>
      <c r="IUN64" s="73"/>
      <c r="IUO64" s="73"/>
      <c r="IUP64" s="73"/>
      <c r="IUQ64" s="73"/>
      <c r="IUR64" s="73"/>
      <c r="IUS64" s="73"/>
      <c r="IUT64" s="73"/>
      <c r="IUU64" s="73"/>
      <c r="IUV64" s="73"/>
      <c r="IUW64" s="73"/>
      <c r="IUX64" s="73"/>
      <c r="IUY64" s="73"/>
      <c r="IUZ64" s="73"/>
      <c r="IVA64" s="73"/>
      <c r="IVB64" s="73"/>
      <c r="IVC64" s="73"/>
      <c r="IVD64" s="73"/>
      <c r="IVE64" s="73"/>
      <c r="IVF64" s="73"/>
      <c r="IVG64" s="73"/>
      <c r="IVH64" s="73"/>
      <c r="IVI64" s="73"/>
      <c r="IVJ64" s="73"/>
      <c r="IVK64" s="73"/>
      <c r="IVL64" s="73"/>
      <c r="IVM64" s="73"/>
      <c r="IVO64" s="73"/>
      <c r="IVP64" s="73"/>
      <c r="IVQ64" s="73"/>
      <c r="IVR64" s="73"/>
      <c r="IVS64" s="73"/>
      <c r="IVT64" s="73"/>
      <c r="IVU64" s="73"/>
      <c r="IVV64" s="73"/>
      <c r="IVW64" s="73"/>
      <c r="IVX64" s="73"/>
      <c r="IVY64" s="73"/>
      <c r="IVZ64" s="73"/>
      <c r="IWA64" s="73"/>
      <c r="IWD64" s="73"/>
      <c r="IWG64" s="73"/>
      <c r="IWJ64" s="73"/>
      <c r="IWM64" s="73"/>
      <c r="IWP64" s="73"/>
      <c r="IXB64" s="73"/>
      <c r="IXE64" s="73"/>
      <c r="IXH64" s="73"/>
      <c r="IXK64" s="73"/>
      <c r="IXT64" s="73"/>
      <c r="IXZ64" s="73"/>
      <c r="IYC64" s="73"/>
      <c r="IYF64" s="73"/>
      <c r="IYI64" s="73"/>
      <c r="IYO64" s="73"/>
      <c r="IYX64" s="73"/>
      <c r="IYZ64" s="73"/>
      <c r="IZA64" s="73"/>
      <c r="IZC64" s="73"/>
      <c r="IZF64" s="73"/>
      <c r="IZI64" s="73"/>
      <c r="IZL64" s="73"/>
      <c r="IZT64" s="73"/>
      <c r="IZV64" s="73"/>
      <c r="IZY64" s="73"/>
      <c r="JAB64" s="73"/>
      <c r="JAK64" s="73"/>
      <c r="JAN64" s="73"/>
      <c r="JAS64" s="73"/>
      <c r="JBO64" s="73"/>
      <c r="JBP64" s="73"/>
      <c r="JBQ64" s="73"/>
      <c r="JBR64" s="73"/>
      <c r="JBS64" s="73"/>
      <c r="JBT64" s="73"/>
      <c r="JCL64" s="73"/>
      <c r="JCM64" s="73"/>
      <c r="JCP64" s="73"/>
      <c r="JCS64" s="73"/>
      <c r="JCU64" s="73"/>
      <c r="JCW64" s="73"/>
      <c r="JCZ64" s="73"/>
      <c r="JDC64" s="73"/>
      <c r="JDF64" s="73"/>
      <c r="JDI64" s="73"/>
      <c r="JDL64" s="73"/>
      <c r="JDO64" s="73"/>
      <c r="JDR64" s="73"/>
      <c r="JDU64" s="73"/>
      <c r="JDW64" s="73"/>
      <c r="JEJ64" s="73"/>
      <c r="JEK64" s="73"/>
      <c r="JEL64" s="73"/>
      <c r="JEM64" s="73"/>
      <c r="JEN64" s="73"/>
      <c r="JEO64" s="73"/>
      <c r="JEP64" s="73"/>
      <c r="JEQ64" s="73"/>
      <c r="JER64" s="73"/>
      <c r="JES64" s="73"/>
      <c r="JET64" s="73"/>
      <c r="JEU64" s="73"/>
      <c r="JEV64" s="73"/>
      <c r="JEW64" s="73"/>
      <c r="JEX64" s="73"/>
      <c r="JEY64" s="73"/>
      <c r="JEZ64" s="73"/>
      <c r="JFA64" s="73"/>
      <c r="JFB64" s="73"/>
      <c r="JFC64" s="73"/>
      <c r="JFD64" s="73"/>
      <c r="JFE64" s="73"/>
      <c r="JFF64" s="73"/>
      <c r="JFG64" s="73"/>
      <c r="JFH64" s="73"/>
      <c r="JFI64" s="73"/>
      <c r="JFK64" s="73"/>
      <c r="JFL64" s="73"/>
      <c r="JFM64" s="73"/>
      <c r="JFN64" s="73"/>
      <c r="JFO64" s="73"/>
      <c r="JFP64" s="73"/>
      <c r="JFQ64" s="73"/>
      <c r="JFR64" s="73"/>
      <c r="JFS64" s="73"/>
      <c r="JFT64" s="73"/>
      <c r="JFU64" s="73"/>
      <c r="JFV64" s="73"/>
      <c r="JFW64" s="73"/>
      <c r="JFZ64" s="73"/>
      <c r="JGC64" s="73"/>
      <c r="JGF64" s="73"/>
      <c r="JGI64" s="73"/>
      <c r="JGL64" s="73"/>
      <c r="JGX64" s="73"/>
      <c r="JHA64" s="73"/>
      <c r="JHD64" s="73"/>
      <c r="JHG64" s="73"/>
      <c r="JHP64" s="73"/>
      <c r="JHV64" s="73"/>
      <c r="JHY64" s="73"/>
      <c r="JIB64" s="73"/>
      <c r="JIE64" s="73"/>
      <c r="JIK64" s="73"/>
      <c r="JIT64" s="73"/>
      <c r="JIV64" s="73"/>
      <c r="JIW64" s="73"/>
      <c r="JIY64" s="73"/>
      <c r="JJB64" s="73"/>
      <c r="JJE64" s="73"/>
      <c r="JJH64" s="73"/>
      <c r="JJP64" s="73"/>
      <c r="JJR64" s="73"/>
      <c r="JJU64" s="73"/>
      <c r="JJX64" s="73"/>
      <c r="JKG64" s="73"/>
      <c r="JKJ64" s="73"/>
      <c r="JKO64" s="73"/>
      <c r="JLK64" s="73"/>
      <c r="JLL64" s="73"/>
      <c r="JLM64" s="73"/>
      <c r="JLN64" s="73"/>
      <c r="JLO64" s="73"/>
      <c r="JLP64" s="73"/>
      <c r="JMH64" s="73"/>
      <c r="JMI64" s="73"/>
      <c r="JML64" s="73"/>
      <c r="JMO64" s="73"/>
      <c r="JMQ64" s="73"/>
      <c r="JMS64" s="73"/>
      <c r="JMV64" s="73"/>
      <c r="JMY64" s="73"/>
      <c r="JNB64" s="73"/>
      <c r="JNE64" s="73"/>
      <c r="JNH64" s="73"/>
      <c r="JNK64" s="73"/>
      <c r="JNN64" s="73"/>
      <c r="JNQ64" s="73"/>
      <c r="JNS64" s="73"/>
      <c r="JOF64" s="73"/>
      <c r="JOG64" s="73"/>
      <c r="JOH64" s="73"/>
      <c r="JOI64" s="73"/>
      <c r="JOJ64" s="73"/>
      <c r="JOK64" s="73"/>
      <c r="JOL64" s="73"/>
      <c r="JOM64" s="73"/>
      <c r="JON64" s="73"/>
      <c r="JOO64" s="73"/>
      <c r="JOP64" s="73"/>
      <c r="JOQ64" s="73"/>
      <c r="JOR64" s="73"/>
      <c r="JOS64" s="73"/>
      <c r="JOT64" s="73"/>
      <c r="JOU64" s="73"/>
      <c r="JOV64" s="73"/>
      <c r="JOW64" s="73"/>
      <c r="JOX64" s="73"/>
      <c r="JOY64" s="73"/>
      <c r="JOZ64" s="73"/>
      <c r="JPA64" s="73"/>
      <c r="JPB64" s="73"/>
      <c r="JPC64" s="73"/>
      <c r="JPD64" s="73"/>
      <c r="JPE64" s="73"/>
      <c r="JPG64" s="73"/>
      <c r="JPH64" s="73"/>
      <c r="JPI64" s="73"/>
      <c r="JPJ64" s="73"/>
      <c r="JPK64" s="73"/>
      <c r="JPL64" s="73"/>
      <c r="JPM64" s="73"/>
      <c r="JPN64" s="73"/>
      <c r="JPO64" s="73"/>
      <c r="JPP64" s="73"/>
      <c r="JPQ64" s="73"/>
      <c r="JPR64" s="73"/>
      <c r="JPS64" s="73"/>
      <c r="JPV64" s="73"/>
      <c r="JPY64" s="73"/>
      <c r="JQB64" s="73"/>
      <c r="JQE64" s="73"/>
      <c r="JQH64" s="73"/>
      <c r="JQT64" s="73"/>
      <c r="JQW64" s="73"/>
      <c r="JQZ64" s="73"/>
      <c r="JRC64" s="73"/>
      <c r="JRL64" s="73"/>
      <c r="JRR64" s="73"/>
      <c r="JRU64" s="73"/>
      <c r="JRX64" s="73"/>
      <c r="JSA64" s="73"/>
      <c r="JSG64" s="73"/>
      <c r="JSP64" s="73"/>
      <c r="JSR64" s="73"/>
      <c r="JSS64" s="73"/>
      <c r="JSU64" s="73"/>
      <c r="JSX64" s="73"/>
      <c r="JTA64" s="73"/>
      <c r="JTD64" s="73"/>
      <c r="JTL64" s="73"/>
      <c r="JTN64" s="73"/>
      <c r="JTQ64" s="73"/>
      <c r="JTT64" s="73"/>
      <c r="JUC64" s="73"/>
      <c r="JUF64" s="73"/>
      <c r="JUK64" s="73"/>
      <c r="JVG64" s="73"/>
      <c r="JVH64" s="73"/>
      <c r="JVI64" s="73"/>
      <c r="JVJ64" s="73"/>
      <c r="JVK64" s="73"/>
      <c r="JVL64" s="73"/>
      <c r="JWD64" s="73"/>
      <c r="JWE64" s="73"/>
      <c r="JWH64" s="73"/>
      <c r="JWK64" s="73"/>
      <c r="JWM64" s="73"/>
      <c r="JWO64" s="73"/>
      <c r="JWR64" s="73"/>
      <c r="JWU64" s="73"/>
      <c r="JWX64" s="73"/>
      <c r="JXA64" s="73"/>
      <c r="JXD64" s="73"/>
      <c r="JXG64" s="73"/>
      <c r="JXJ64" s="73"/>
      <c r="JXM64" s="73"/>
      <c r="JXO64" s="73"/>
      <c r="JYB64" s="73"/>
      <c r="JYC64" s="73"/>
      <c r="JYD64" s="73"/>
      <c r="JYE64" s="73"/>
      <c r="JYF64" s="73"/>
      <c r="JYG64" s="73"/>
      <c r="JYH64" s="73"/>
      <c r="JYI64" s="73"/>
      <c r="JYJ64" s="73"/>
      <c r="JYK64" s="73"/>
      <c r="JYL64" s="73"/>
      <c r="JYM64" s="73"/>
      <c r="JYN64" s="73"/>
      <c r="JYO64" s="73"/>
      <c r="JYP64" s="73"/>
      <c r="JYQ64" s="73"/>
      <c r="JYR64" s="73"/>
      <c r="JYS64" s="73"/>
      <c r="JYT64" s="73"/>
      <c r="JYU64" s="73"/>
      <c r="JYV64" s="73"/>
      <c r="JYW64" s="73"/>
      <c r="JYX64" s="73"/>
      <c r="JYY64" s="73"/>
      <c r="JYZ64" s="73"/>
      <c r="JZA64" s="73"/>
      <c r="JZC64" s="73"/>
      <c r="JZD64" s="73"/>
      <c r="JZE64" s="73"/>
      <c r="JZF64" s="73"/>
      <c r="JZG64" s="73"/>
      <c r="JZH64" s="73"/>
      <c r="JZI64" s="73"/>
      <c r="JZJ64" s="73"/>
      <c r="JZK64" s="73"/>
      <c r="JZL64" s="73"/>
      <c r="JZM64" s="73"/>
      <c r="JZN64" s="73"/>
      <c r="JZO64" s="73"/>
      <c r="JZR64" s="73"/>
      <c r="JZU64" s="73"/>
      <c r="JZX64" s="73"/>
      <c r="KAA64" s="73"/>
      <c r="KAD64" s="73"/>
      <c r="KAP64" s="73"/>
      <c r="KAS64" s="73"/>
      <c r="KAV64" s="73"/>
      <c r="KAY64" s="73"/>
      <c r="KBH64" s="73"/>
      <c r="KBN64" s="73"/>
      <c r="KBQ64" s="73"/>
      <c r="KBT64" s="73"/>
      <c r="KBW64" s="73"/>
      <c r="KCC64" s="73"/>
      <c r="KCL64" s="73"/>
      <c r="KCN64" s="73"/>
      <c r="KCO64" s="73"/>
      <c r="KCQ64" s="73"/>
      <c r="KCT64" s="73"/>
      <c r="KCW64" s="73"/>
      <c r="KCZ64" s="73"/>
      <c r="KDH64" s="73"/>
      <c r="KDJ64" s="73"/>
      <c r="KDM64" s="73"/>
      <c r="KDP64" s="73"/>
      <c r="KDY64" s="73"/>
      <c r="KEB64" s="73"/>
      <c r="KEG64" s="73"/>
      <c r="KFC64" s="73"/>
      <c r="KFD64" s="73"/>
      <c r="KFE64" s="73"/>
      <c r="KFF64" s="73"/>
      <c r="KFG64" s="73"/>
      <c r="KFH64" s="73"/>
      <c r="KFZ64" s="73"/>
      <c r="KGA64" s="73"/>
      <c r="KGD64" s="73"/>
      <c r="KGG64" s="73"/>
      <c r="KGI64" s="73"/>
      <c r="KGK64" s="73"/>
      <c r="KGN64" s="73"/>
      <c r="KGQ64" s="73"/>
      <c r="KGT64" s="73"/>
      <c r="KGW64" s="73"/>
      <c r="KGZ64" s="73"/>
      <c r="KHC64" s="73"/>
      <c r="KHF64" s="73"/>
      <c r="KHI64" s="73"/>
      <c r="KHK64" s="73"/>
      <c r="KHX64" s="73"/>
      <c r="KHY64" s="73"/>
      <c r="KHZ64" s="73"/>
      <c r="KIA64" s="73"/>
      <c r="KIB64" s="73"/>
      <c r="KIC64" s="73"/>
      <c r="KID64" s="73"/>
      <c r="KIE64" s="73"/>
      <c r="KIF64" s="73"/>
      <c r="KIG64" s="73"/>
      <c r="KIH64" s="73"/>
      <c r="KII64" s="73"/>
      <c r="KIJ64" s="73"/>
      <c r="KIK64" s="73"/>
      <c r="KIL64" s="73"/>
      <c r="KIM64" s="73"/>
      <c r="KIN64" s="73"/>
      <c r="KIO64" s="73"/>
      <c r="KIP64" s="73"/>
      <c r="KIQ64" s="73"/>
      <c r="KIR64" s="73"/>
      <c r="KIS64" s="73"/>
      <c r="KIT64" s="73"/>
      <c r="KIU64" s="73"/>
      <c r="KIV64" s="73"/>
      <c r="KIW64" s="73"/>
      <c r="KIY64" s="73"/>
      <c r="KIZ64" s="73"/>
      <c r="KJA64" s="73"/>
      <c r="KJB64" s="73"/>
      <c r="KJC64" s="73"/>
      <c r="KJD64" s="73"/>
      <c r="KJE64" s="73"/>
      <c r="KJF64" s="73"/>
      <c r="KJG64" s="73"/>
      <c r="KJH64" s="73"/>
      <c r="KJI64" s="73"/>
      <c r="KJJ64" s="73"/>
      <c r="KJK64" s="73"/>
      <c r="KJN64" s="73"/>
      <c r="KJQ64" s="73"/>
      <c r="KJT64" s="73"/>
      <c r="KJW64" s="73"/>
      <c r="KJZ64" s="73"/>
      <c r="KKL64" s="73"/>
      <c r="KKO64" s="73"/>
      <c r="KKR64" s="73"/>
      <c r="KKU64" s="73"/>
      <c r="KLD64" s="73"/>
      <c r="KLJ64" s="73"/>
      <c r="KLM64" s="73"/>
      <c r="KLP64" s="73"/>
      <c r="KLS64" s="73"/>
      <c r="KLY64" s="73"/>
      <c r="KMH64" s="73"/>
      <c r="KMJ64" s="73"/>
      <c r="KMK64" s="73"/>
      <c r="KMM64" s="73"/>
      <c r="KMP64" s="73"/>
      <c r="KMS64" s="73"/>
      <c r="KMV64" s="73"/>
      <c r="KND64" s="73"/>
      <c r="KNF64" s="73"/>
      <c r="KNI64" s="73"/>
      <c r="KNL64" s="73"/>
      <c r="KNU64" s="73"/>
      <c r="KNX64" s="73"/>
      <c r="KOC64" s="73"/>
      <c r="KOY64" s="73"/>
      <c r="KOZ64" s="73"/>
      <c r="KPA64" s="73"/>
      <c r="KPB64" s="73"/>
      <c r="KPC64" s="73"/>
      <c r="KPD64" s="73"/>
      <c r="KPV64" s="73"/>
      <c r="KPW64" s="73"/>
      <c r="KPZ64" s="73"/>
      <c r="KQC64" s="73"/>
      <c r="KQE64" s="73"/>
      <c r="KQG64" s="73"/>
      <c r="KQJ64" s="73"/>
      <c r="KQM64" s="73"/>
      <c r="KQP64" s="73"/>
      <c r="KQS64" s="73"/>
      <c r="KQV64" s="73"/>
      <c r="KQY64" s="73"/>
      <c r="KRB64" s="73"/>
      <c r="KRE64" s="73"/>
      <c r="KRG64" s="73"/>
      <c r="KRT64" s="73"/>
      <c r="KRU64" s="73"/>
      <c r="KRV64" s="73"/>
      <c r="KRW64" s="73"/>
      <c r="KRX64" s="73"/>
      <c r="KRY64" s="73"/>
      <c r="KRZ64" s="73"/>
      <c r="KSA64" s="73"/>
      <c r="KSB64" s="73"/>
      <c r="KSC64" s="73"/>
      <c r="KSD64" s="73"/>
      <c r="KSE64" s="73"/>
      <c r="KSF64" s="73"/>
      <c r="KSG64" s="73"/>
      <c r="KSH64" s="73"/>
      <c r="KSI64" s="73"/>
      <c r="KSJ64" s="73"/>
      <c r="KSK64" s="73"/>
      <c r="KSL64" s="73"/>
      <c r="KSM64" s="73"/>
      <c r="KSN64" s="73"/>
      <c r="KSO64" s="73"/>
      <c r="KSP64" s="73"/>
      <c r="KSQ64" s="73"/>
      <c r="KSR64" s="73"/>
      <c r="KSS64" s="73"/>
      <c r="KSU64" s="73"/>
      <c r="KSV64" s="73"/>
      <c r="KSW64" s="73"/>
      <c r="KSX64" s="73"/>
      <c r="KSY64" s="73"/>
      <c r="KSZ64" s="73"/>
      <c r="KTA64" s="73"/>
      <c r="KTB64" s="73"/>
      <c r="KTC64" s="73"/>
      <c r="KTD64" s="73"/>
      <c r="KTE64" s="73"/>
      <c r="KTF64" s="73"/>
      <c r="KTG64" s="73"/>
      <c r="KTJ64" s="73"/>
      <c r="KTM64" s="73"/>
      <c r="KTP64" s="73"/>
      <c r="KTS64" s="73"/>
      <c r="KTV64" s="73"/>
      <c r="KUH64" s="73"/>
      <c r="KUK64" s="73"/>
      <c r="KUN64" s="73"/>
      <c r="KUQ64" s="73"/>
      <c r="KUZ64" s="73"/>
      <c r="KVF64" s="73"/>
      <c r="KVI64" s="73"/>
      <c r="KVL64" s="73"/>
      <c r="KVO64" s="73"/>
      <c r="KVU64" s="73"/>
      <c r="KWD64" s="73"/>
      <c r="KWF64" s="73"/>
      <c r="KWG64" s="73"/>
      <c r="KWI64" s="73"/>
      <c r="KWL64" s="73"/>
      <c r="KWO64" s="73"/>
      <c r="KWR64" s="73"/>
      <c r="KWZ64" s="73"/>
      <c r="KXB64" s="73"/>
      <c r="KXE64" s="73"/>
      <c r="KXH64" s="73"/>
      <c r="KXQ64" s="73"/>
      <c r="KXT64" s="73"/>
      <c r="KXY64" s="73"/>
      <c r="KYU64" s="73"/>
      <c r="KYV64" s="73"/>
      <c r="KYW64" s="73"/>
      <c r="KYX64" s="73"/>
      <c r="KYY64" s="73"/>
      <c r="KYZ64" s="73"/>
      <c r="KZR64" s="73"/>
      <c r="KZS64" s="73"/>
      <c r="KZV64" s="73"/>
      <c r="KZY64" s="73"/>
      <c r="LAA64" s="73"/>
      <c r="LAC64" s="73"/>
      <c r="LAF64" s="73"/>
      <c r="LAI64" s="73"/>
      <c r="LAL64" s="73"/>
      <c r="LAO64" s="73"/>
      <c r="LAR64" s="73"/>
      <c r="LAU64" s="73"/>
      <c r="LAX64" s="73"/>
      <c r="LBA64" s="73"/>
      <c r="LBC64" s="73"/>
      <c r="LBP64" s="73"/>
      <c r="LBQ64" s="73"/>
      <c r="LBR64" s="73"/>
      <c r="LBS64" s="73"/>
      <c r="LBT64" s="73"/>
      <c r="LBU64" s="73"/>
      <c r="LBV64" s="73"/>
      <c r="LBW64" s="73"/>
      <c r="LBX64" s="73"/>
      <c r="LBY64" s="73"/>
      <c r="LBZ64" s="73"/>
      <c r="LCA64" s="73"/>
      <c r="LCB64" s="73"/>
      <c r="LCC64" s="73"/>
      <c r="LCD64" s="73"/>
      <c r="LCE64" s="73"/>
      <c r="LCF64" s="73"/>
      <c r="LCG64" s="73"/>
      <c r="LCH64" s="73"/>
      <c r="LCI64" s="73"/>
      <c r="LCJ64" s="73"/>
      <c r="LCK64" s="73"/>
      <c r="LCL64" s="73"/>
      <c r="LCM64" s="73"/>
      <c r="LCN64" s="73"/>
      <c r="LCO64" s="73"/>
      <c r="LCQ64" s="73"/>
      <c r="LCR64" s="73"/>
      <c r="LCS64" s="73"/>
      <c r="LCT64" s="73"/>
      <c r="LCU64" s="73"/>
      <c r="LCV64" s="73"/>
      <c r="LCW64" s="73"/>
      <c r="LCX64" s="73"/>
      <c r="LCY64" s="73"/>
      <c r="LCZ64" s="73"/>
      <c r="LDA64" s="73"/>
      <c r="LDB64" s="73"/>
      <c r="LDC64" s="73"/>
      <c r="LDF64" s="73"/>
      <c r="LDI64" s="73"/>
      <c r="LDL64" s="73"/>
      <c r="LDO64" s="73"/>
      <c r="LDR64" s="73"/>
      <c r="LED64" s="73"/>
      <c r="LEG64" s="73"/>
      <c r="LEJ64" s="73"/>
      <c r="LEM64" s="73"/>
      <c r="LEV64" s="73"/>
      <c r="LFB64" s="73"/>
      <c r="LFE64" s="73"/>
      <c r="LFH64" s="73"/>
      <c r="LFK64" s="73"/>
      <c r="LFQ64" s="73"/>
      <c r="LFZ64" s="73"/>
      <c r="LGB64" s="73"/>
      <c r="LGC64" s="73"/>
      <c r="LGE64" s="73"/>
      <c r="LGH64" s="73"/>
      <c r="LGK64" s="73"/>
      <c r="LGN64" s="73"/>
      <c r="LGV64" s="73"/>
      <c r="LGX64" s="73"/>
      <c r="LHA64" s="73"/>
      <c r="LHD64" s="73"/>
      <c r="LHM64" s="73"/>
      <c r="LHP64" s="73"/>
      <c r="LHU64" s="73"/>
      <c r="LIQ64" s="73"/>
      <c r="LIR64" s="73"/>
      <c r="LIS64" s="73"/>
      <c r="LIT64" s="73"/>
      <c r="LIU64" s="73"/>
      <c r="LIV64" s="73"/>
      <c r="LJN64" s="73"/>
      <c r="LJO64" s="73"/>
      <c r="LJR64" s="73"/>
      <c r="LJU64" s="73"/>
      <c r="LJW64" s="73"/>
      <c r="LJY64" s="73"/>
      <c r="LKB64" s="73"/>
      <c r="LKE64" s="73"/>
      <c r="LKH64" s="73"/>
      <c r="LKK64" s="73"/>
      <c r="LKN64" s="73"/>
      <c r="LKQ64" s="73"/>
      <c r="LKT64" s="73"/>
      <c r="LKW64" s="73"/>
      <c r="LKY64" s="73"/>
      <c r="LLL64" s="73"/>
      <c r="LLM64" s="73"/>
      <c r="LLN64" s="73"/>
      <c r="LLO64" s="73"/>
      <c r="LLP64" s="73"/>
      <c r="LLQ64" s="73"/>
      <c r="LLR64" s="73"/>
      <c r="LLS64" s="73"/>
      <c r="LLT64" s="73"/>
      <c r="LLU64" s="73"/>
      <c r="LLV64" s="73"/>
      <c r="LLW64" s="73"/>
      <c r="LLX64" s="73"/>
      <c r="LLY64" s="73"/>
      <c r="LLZ64" s="73"/>
      <c r="LMA64" s="73"/>
      <c r="LMB64" s="73"/>
      <c r="LMC64" s="73"/>
      <c r="LMD64" s="73"/>
      <c r="LME64" s="73"/>
      <c r="LMF64" s="73"/>
      <c r="LMG64" s="73"/>
      <c r="LMH64" s="73"/>
      <c r="LMI64" s="73"/>
      <c r="LMJ64" s="73"/>
      <c r="LMK64" s="73"/>
      <c r="LMM64" s="73"/>
      <c r="LMN64" s="73"/>
      <c r="LMO64" s="73"/>
      <c r="LMP64" s="73"/>
      <c r="LMQ64" s="73"/>
      <c r="LMR64" s="73"/>
      <c r="LMS64" s="73"/>
      <c r="LMT64" s="73"/>
      <c r="LMU64" s="73"/>
      <c r="LMV64" s="73"/>
      <c r="LMW64" s="73"/>
      <c r="LMX64" s="73"/>
      <c r="LMY64" s="73"/>
      <c r="LNB64" s="73"/>
      <c r="LNE64" s="73"/>
      <c r="LNH64" s="73"/>
      <c r="LNK64" s="73"/>
      <c r="LNN64" s="73"/>
      <c r="LNZ64" s="73"/>
      <c r="LOC64" s="73"/>
      <c r="LOF64" s="73"/>
      <c r="LOI64" s="73"/>
      <c r="LOR64" s="73"/>
      <c r="LOX64" s="73"/>
      <c r="LPA64" s="73"/>
      <c r="LPD64" s="73"/>
      <c r="LPG64" s="73"/>
      <c r="LPM64" s="73"/>
      <c r="LPV64" s="73"/>
      <c r="LPX64" s="73"/>
      <c r="LPY64" s="73"/>
      <c r="LQA64" s="73"/>
      <c r="LQD64" s="73"/>
      <c r="LQG64" s="73"/>
      <c r="LQJ64" s="73"/>
      <c r="LQR64" s="73"/>
      <c r="LQT64" s="73"/>
      <c r="LQW64" s="73"/>
      <c r="LQZ64" s="73"/>
      <c r="LRI64" s="73"/>
      <c r="LRL64" s="73"/>
      <c r="LRQ64" s="73"/>
      <c r="LSM64" s="73"/>
      <c r="LSN64" s="73"/>
      <c r="LSO64" s="73"/>
      <c r="LSP64" s="73"/>
      <c r="LSQ64" s="73"/>
      <c r="LSR64" s="73"/>
      <c r="LTJ64" s="73"/>
      <c r="LTK64" s="73"/>
      <c r="LTN64" s="73"/>
      <c r="LTQ64" s="73"/>
      <c r="LTS64" s="73"/>
      <c r="LTU64" s="73"/>
      <c r="LTX64" s="73"/>
      <c r="LUA64" s="73"/>
      <c r="LUD64" s="73"/>
      <c r="LUG64" s="73"/>
      <c r="LUJ64" s="73"/>
      <c r="LUM64" s="73"/>
      <c r="LUP64" s="73"/>
      <c r="LUS64" s="73"/>
      <c r="LUU64" s="73"/>
      <c r="LVH64" s="73"/>
      <c r="LVI64" s="73"/>
      <c r="LVJ64" s="73"/>
      <c r="LVK64" s="73"/>
      <c r="LVL64" s="73"/>
      <c r="LVM64" s="73"/>
      <c r="LVN64" s="73"/>
      <c r="LVO64" s="73"/>
      <c r="LVP64" s="73"/>
      <c r="LVQ64" s="73"/>
      <c r="LVR64" s="73"/>
      <c r="LVS64" s="73"/>
      <c r="LVT64" s="73"/>
      <c r="LVU64" s="73"/>
      <c r="LVV64" s="73"/>
      <c r="LVW64" s="73"/>
      <c r="LVX64" s="73"/>
      <c r="LVY64" s="73"/>
      <c r="LVZ64" s="73"/>
      <c r="LWA64" s="73"/>
      <c r="LWB64" s="73"/>
      <c r="LWC64" s="73"/>
      <c r="LWD64" s="73"/>
      <c r="LWE64" s="73"/>
      <c r="LWF64" s="73"/>
      <c r="LWG64" s="73"/>
      <c r="LWI64" s="73"/>
      <c r="LWJ64" s="73"/>
      <c r="LWK64" s="73"/>
      <c r="LWL64" s="73"/>
      <c r="LWM64" s="73"/>
      <c r="LWN64" s="73"/>
      <c r="LWO64" s="73"/>
      <c r="LWP64" s="73"/>
      <c r="LWQ64" s="73"/>
      <c r="LWR64" s="73"/>
      <c r="LWS64" s="73"/>
      <c r="LWT64" s="73"/>
      <c r="LWU64" s="73"/>
      <c r="LWX64" s="73"/>
      <c r="LXA64" s="73"/>
      <c r="LXD64" s="73"/>
      <c r="LXG64" s="73"/>
      <c r="LXJ64" s="73"/>
      <c r="LXV64" s="73"/>
      <c r="LXY64" s="73"/>
      <c r="LYB64" s="73"/>
      <c r="LYE64" s="73"/>
      <c r="LYN64" s="73"/>
      <c r="LYT64" s="73"/>
      <c r="LYW64" s="73"/>
      <c r="LYZ64" s="73"/>
      <c r="LZC64" s="73"/>
      <c r="LZI64" s="73"/>
      <c r="LZR64" s="73"/>
      <c r="LZT64" s="73"/>
      <c r="LZU64" s="73"/>
      <c r="LZW64" s="73"/>
      <c r="LZZ64" s="73"/>
      <c r="MAC64" s="73"/>
      <c r="MAF64" s="73"/>
      <c r="MAN64" s="73"/>
      <c r="MAP64" s="73"/>
      <c r="MAS64" s="73"/>
      <c r="MAV64" s="73"/>
      <c r="MBE64" s="73"/>
      <c r="MBH64" s="73"/>
      <c r="MBM64" s="73"/>
      <c r="MCI64" s="73"/>
      <c r="MCJ64" s="73"/>
      <c r="MCK64" s="73"/>
      <c r="MCL64" s="73"/>
      <c r="MCM64" s="73"/>
      <c r="MCN64" s="73"/>
      <c r="MDF64" s="73"/>
      <c r="MDG64" s="73"/>
      <c r="MDJ64" s="73"/>
      <c r="MDM64" s="73"/>
      <c r="MDO64" s="73"/>
      <c r="MDQ64" s="73"/>
      <c r="MDT64" s="73"/>
      <c r="MDW64" s="73"/>
      <c r="MDZ64" s="73"/>
      <c r="MEC64" s="73"/>
      <c r="MEF64" s="73"/>
      <c r="MEI64" s="73"/>
      <c r="MEL64" s="73"/>
      <c r="MEO64" s="73"/>
      <c r="MEQ64" s="73"/>
      <c r="MFD64" s="73"/>
      <c r="MFE64" s="73"/>
      <c r="MFF64" s="73"/>
      <c r="MFG64" s="73"/>
      <c r="MFH64" s="73"/>
      <c r="MFI64" s="73"/>
      <c r="MFJ64" s="73"/>
      <c r="MFK64" s="73"/>
      <c r="MFL64" s="73"/>
      <c r="MFM64" s="73"/>
      <c r="MFN64" s="73"/>
      <c r="MFO64" s="73"/>
      <c r="MFP64" s="73"/>
      <c r="MFQ64" s="73"/>
      <c r="MFR64" s="73"/>
      <c r="MFS64" s="73"/>
      <c r="MFT64" s="73"/>
      <c r="MFU64" s="73"/>
      <c r="MFV64" s="73"/>
      <c r="MFW64" s="73"/>
      <c r="MFX64" s="73"/>
      <c r="MFY64" s="73"/>
      <c r="MFZ64" s="73"/>
      <c r="MGA64" s="73"/>
      <c r="MGB64" s="73"/>
      <c r="MGC64" s="73"/>
      <c r="MGE64" s="73"/>
      <c r="MGF64" s="73"/>
      <c r="MGG64" s="73"/>
      <c r="MGH64" s="73"/>
      <c r="MGI64" s="73"/>
      <c r="MGJ64" s="73"/>
      <c r="MGK64" s="73"/>
      <c r="MGL64" s="73"/>
      <c r="MGM64" s="73"/>
      <c r="MGN64" s="73"/>
      <c r="MGO64" s="73"/>
      <c r="MGP64" s="73"/>
      <c r="MGQ64" s="73"/>
      <c r="MGT64" s="73"/>
      <c r="MGW64" s="73"/>
      <c r="MGZ64" s="73"/>
      <c r="MHC64" s="73"/>
      <c r="MHF64" s="73"/>
      <c r="MHR64" s="73"/>
      <c r="MHU64" s="73"/>
      <c r="MHX64" s="73"/>
      <c r="MIA64" s="73"/>
      <c r="MIJ64" s="73"/>
      <c r="MIP64" s="73"/>
      <c r="MIS64" s="73"/>
      <c r="MIV64" s="73"/>
      <c r="MIY64" s="73"/>
      <c r="MJE64" s="73"/>
      <c r="MJN64" s="73"/>
      <c r="MJP64" s="73"/>
      <c r="MJQ64" s="73"/>
      <c r="MJS64" s="73"/>
      <c r="MJV64" s="73"/>
      <c r="MJY64" s="73"/>
      <c r="MKB64" s="73"/>
      <c r="MKJ64" s="73"/>
      <c r="MKL64" s="73"/>
      <c r="MKO64" s="73"/>
      <c r="MKR64" s="73"/>
      <c r="MLA64" s="73"/>
      <c r="MLD64" s="73"/>
      <c r="MLI64" s="73"/>
      <c r="MME64" s="73"/>
      <c r="MMF64" s="73"/>
      <c r="MMG64" s="73"/>
      <c r="MMH64" s="73"/>
      <c r="MMI64" s="73"/>
      <c r="MMJ64" s="73"/>
      <c r="MNB64" s="73"/>
      <c r="MNC64" s="73"/>
      <c r="MNF64" s="73"/>
      <c r="MNI64" s="73"/>
      <c r="MNK64" s="73"/>
      <c r="MNM64" s="73"/>
      <c r="MNP64" s="73"/>
      <c r="MNS64" s="73"/>
      <c r="MNV64" s="73"/>
      <c r="MNY64" s="73"/>
      <c r="MOB64" s="73"/>
      <c r="MOE64" s="73"/>
      <c r="MOH64" s="73"/>
      <c r="MOK64" s="73"/>
      <c r="MOM64" s="73"/>
      <c r="MOZ64" s="73"/>
      <c r="MPA64" s="73"/>
      <c r="MPB64" s="73"/>
      <c r="MPC64" s="73"/>
      <c r="MPD64" s="73"/>
      <c r="MPE64" s="73"/>
      <c r="MPF64" s="73"/>
      <c r="MPG64" s="73"/>
      <c r="MPH64" s="73"/>
      <c r="MPI64" s="73"/>
      <c r="MPJ64" s="73"/>
      <c r="MPK64" s="73"/>
      <c r="MPL64" s="73"/>
      <c r="MPM64" s="73"/>
      <c r="MPN64" s="73"/>
      <c r="MPO64" s="73"/>
      <c r="MPP64" s="73"/>
      <c r="MPQ64" s="73"/>
      <c r="MPR64" s="73"/>
      <c r="MPS64" s="73"/>
      <c r="MPT64" s="73"/>
      <c r="MPU64" s="73"/>
      <c r="MPV64" s="73"/>
      <c r="MPW64" s="73"/>
      <c r="MPX64" s="73"/>
      <c r="MPY64" s="73"/>
      <c r="MQA64" s="73"/>
      <c r="MQB64" s="73"/>
      <c r="MQC64" s="73"/>
      <c r="MQD64" s="73"/>
      <c r="MQE64" s="73"/>
      <c r="MQF64" s="73"/>
      <c r="MQG64" s="73"/>
      <c r="MQH64" s="73"/>
      <c r="MQI64" s="73"/>
      <c r="MQJ64" s="73"/>
      <c r="MQK64" s="73"/>
      <c r="MQL64" s="73"/>
      <c r="MQM64" s="73"/>
      <c r="MQP64" s="73"/>
      <c r="MQS64" s="73"/>
      <c r="MQV64" s="73"/>
      <c r="MQY64" s="73"/>
      <c r="MRB64" s="73"/>
      <c r="MRN64" s="73"/>
      <c r="MRQ64" s="73"/>
      <c r="MRT64" s="73"/>
      <c r="MRW64" s="73"/>
      <c r="MSF64" s="73"/>
      <c r="MSL64" s="73"/>
      <c r="MSO64" s="73"/>
      <c r="MSR64" s="73"/>
      <c r="MSU64" s="73"/>
      <c r="MTA64" s="73"/>
      <c r="MTJ64" s="73"/>
      <c r="MTL64" s="73"/>
      <c r="MTM64" s="73"/>
      <c r="MTO64" s="73"/>
      <c r="MTR64" s="73"/>
      <c r="MTU64" s="73"/>
      <c r="MTX64" s="73"/>
      <c r="MUF64" s="73"/>
      <c r="MUH64" s="73"/>
      <c r="MUK64" s="73"/>
      <c r="MUN64" s="73"/>
      <c r="MUW64" s="73"/>
      <c r="MUZ64" s="73"/>
      <c r="MVE64" s="73"/>
      <c r="MWA64" s="73"/>
      <c r="MWB64" s="73"/>
      <c r="MWC64" s="73"/>
      <c r="MWD64" s="73"/>
      <c r="MWE64" s="73"/>
      <c r="MWF64" s="73"/>
      <c r="MWX64" s="73"/>
      <c r="MWY64" s="73"/>
      <c r="MXB64" s="73"/>
      <c r="MXE64" s="73"/>
      <c r="MXG64" s="73"/>
      <c r="MXI64" s="73"/>
      <c r="MXL64" s="73"/>
      <c r="MXO64" s="73"/>
      <c r="MXR64" s="73"/>
      <c r="MXU64" s="73"/>
      <c r="MXX64" s="73"/>
      <c r="MYA64" s="73"/>
      <c r="MYD64" s="73"/>
      <c r="MYG64" s="73"/>
      <c r="MYI64" s="73"/>
      <c r="MYV64" s="73"/>
      <c r="MYW64" s="73"/>
      <c r="MYX64" s="73"/>
      <c r="MYY64" s="73"/>
      <c r="MYZ64" s="73"/>
      <c r="MZA64" s="73"/>
      <c r="MZB64" s="73"/>
      <c r="MZC64" s="73"/>
      <c r="MZD64" s="73"/>
      <c r="MZE64" s="73"/>
      <c r="MZF64" s="73"/>
      <c r="MZG64" s="73"/>
      <c r="MZH64" s="73"/>
      <c r="MZI64" s="73"/>
      <c r="MZJ64" s="73"/>
      <c r="MZK64" s="73"/>
      <c r="MZL64" s="73"/>
      <c r="MZM64" s="73"/>
      <c r="MZN64" s="73"/>
      <c r="MZO64" s="73"/>
      <c r="MZP64" s="73"/>
      <c r="MZQ64" s="73"/>
      <c r="MZR64" s="73"/>
      <c r="MZS64" s="73"/>
      <c r="MZT64" s="73"/>
      <c r="MZU64" s="73"/>
      <c r="MZW64" s="73"/>
      <c r="MZX64" s="73"/>
      <c r="MZY64" s="73"/>
      <c r="MZZ64" s="73"/>
      <c r="NAA64" s="73"/>
      <c r="NAB64" s="73"/>
      <c r="NAC64" s="73"/>
      <c r="NAD64" s="73"/>
      <c r="NAE64" s="73"/>
      <c r="NAF64" s="73"/>
      <c r="NAG64" s="73"/>
      <c r="NAH64" s="73"/>
      <c r="NAI64" s="73"/>
      <c r="NAL64" s="73"/>
      <c r="NAO64" s="73"/>
      <c r="NAR64" s="73"/>
      <c r="NAU64" s="73"/>
      <c r="NAX64" s="73"/>
      <c r="NBJ64" s="73"/>
      <c r="NBM64" s="73"/>
      <c r="NBP64" s="73"/>
      <c r="NBS64" s="73"/>
      <c r="NCB64" s="73"/>
      <c r="NCH64" s="73"/>
      <c r="NCK64" s="73"/>
      <c r="NCN64" s="73"/>
      <c r="NCQ64" s="73"/>
      <c r="NCW64" s="73"/>
      <c r="NDF64" s="73"/>
      <c r="NDH64" s="73"/>
      <c r="NDI64" s="73"/>
      <c r="NDK64" s="73"/>
      <c r="NDN64" s="73"/>
      <c r="NDQ64" s="73"/>
      <c r="NDT64" s="73"/>
      <c r="NEB64" s="73"/>
      <c r="NED64" s="73"/>
      <c r="NEG64" s="73"/>
      <c r="NEJ64" s="73"/>
      <c r="NES64" s="73"/>
      <c r="NEV64" s="73"/>
      <c r="NFA64" s="73"/>
      <c r="NFW64" s="73"/>
      <c r="NFX64" s="73"/>
      <c r="NFY64" s="73"/>
      <c r="NFZ64" s="73"/>
      <c r="NGA64" s="73"/>
      <c r="NGB64" s="73"/>
      <c r="NGT64" s="73"/>
      <c r="NGU64" s="73"/>
      <c r="NGX64" s="73"/>
      <c r="NHA64" s="73"/>
      <c r="NHC64" s="73"/>
      <c r="NHE64" s="73"/>
      <c r="NHH64" s="73"/>
      <c r="NHK64" s="73"/>
      <c r="NHN64" s="73"/>
      <c r="NHQ64" s="73"/>
      <c r="NHT64" s="73"/>
      <c r="NHW64" s="73"/>
      <c r="NHZ64" s="73"/>
      <c r="NIC64" s="73"/>
      <c r="NIE64" s="73"/>
      <c r="NIR64" s="73"/>
      <c r="NIS64" s="73"/>
      <c r="NIT64" s="73"/>
      <c r="NIU64" s="73"/>
      <c r="NIV64" s="73"/>
      <c r="NIW64" s="73"/>
      <c r="NIX64" s="73"/>
      <c r="NIY64" s="73"/>
      <c r="NIZ64" s="73"/>
      <c r="NJA64" s="73"/>
      <c r="NJB64" s="73"/>
      <c r="NJC64" s="73"/>
      <c r="NJD64" s="73"/>
      <c r="NJE64" s="73"/>
      <c r="NJF64" s="73"/>
      <c r="NJG64" s="73"/>
      <c r="NJH64" s="73"/>
      <c r="NJI64" s="73"/>
      <c r="NJJ64" s="73"/>
      <c r="NJK64" s="73"/>
      <c r="NJL64" s="73"/>
      <c r="NJM64" s="73"/>
      <c r="NJN64" s="73"/>
      <c r="NJO64" s="73"/>
      <c r="NJP64" s="73"/>
      <c r="NJQ64" s="73"/>
      <c r="NJS64" s="73"/>
      <c r="NJT64" s="73"/>
      <c r="NJU64" s="73"/>
      <c r="NJV64" s="73"/>
      <c r="NJW64" s="73"/>
      <c r="NJX64" s="73"/>
      <c r="NJY64" s="73"/>
      <c r="NJZ64" s="73"/>
      <c r="NKA64" s="73"/>
      <c r="NKB64" s="73"/>
      <c r="NKC64" s="73"/>
      <c r="NKD64" s="73"/>
      <c r="NKE64" s="73"/>
      <c r="NKH64" s="73"/>
      <c r="NKK64" s="73"/>
      <c r="NKN64" s="73"/>
      <c r="NKQ64" s="73"/>
      <c r="NKT64" s="73"/>
      <c r="NLF64" s="73"/>
      <c r="NLI64" s="73"/>
      <c r="NLL64" s="73"/>
      <c r="NLO64" s="73"/>
      <c r="NLX64" s="73"/>
      <c r="NMD64" s="73"/>
      <c r="NMG64" s="73"/>
      <c r="NMJ64" s="73"/>
      <c r="NMM64" s="73"/>
      <c r="NMS64" s="73"/>
      <c r="NNB64" s="73"/>
      <c r="NND64" s="73"/>
      <c r="NNE64" s="73"/>
      <c r="NNG64" s="73"/>
      <c r="NNJ64" s="73"/>
      <c r="NNM64" s="73"/>
      <c r="NNP64" s="73"/>
      <c r="NNX64" s="73"/>
      <c r="NNZ64" s="73"/>
      <c r="NOC64" s="73"/>
      <c r="NOF64" s="73"/>
      <c r="NOO64" s="73"/>
      <c r="NOR64" s="73"/>
      <c r="NOW64" s="73"/>
      <c r="NPS64" s="73"/>
      <c r="NPT64" s="73"/>
      <c r="NPU64" s="73"/>
      <c r="NPV64" s="73"/>
      <c r="NPW64" s="73"/>
      <c r="NPX64" s="73"/>
      <c r="NQP64" s="73"/>
      <c r="NQQ64" s="73"/>
      <c r="NQT64" s="73"/>
      <c r="NQW64" s="73"/>
      <c r="NQY64" s="73"/>
      <c r="NRA64" s="73"/>
      <c r="NRD64" s="73"/>
      <c r="NRG64" s="73"/>
      <c r="NRJ64" s="73"/>
      <c r="NRM64" s="73"/>
      <c r="NRP64" s="73"/>
      <c r="NRS64" s="73"/>
      <c r="NRV64" s="73"/>
      <c r="NRY64" s="73"/>
      <c r="NSA64" s="73"/>
      <c r="NSN64" s="73"/>
      <c r="NSO64" s="73"/>
      <c r="NSP64" s="73"/>
      <c r="NSQ64" s="73"/>
      <c r="NSR64" s="73"/>
      <c r="NSS64" s="73"/>
      <c r="NST64" s="73"/>
      <c r="NSU64" s="73"/>
      <c r="NSV64" s="73"/>
      <c r="NSW64" s="73"/>
      <c r="NSX64" s="73"/>
      <c r="NSY64" s="73"/>
      <c r="NSZ64" s="73"/>
      <c r="NTA64" s="73"/>
      <c r="NTB64" s="73"/>
      <c r="NTC64" s="73"/>
      <c r="NTD64" s="73"/>
      <c r="NTE64" s="73"/>
      <c r="NTF64" s="73"/>
      <c r="NTG64" s="73"/>
      <c r="NTH64" s="73"/>
      <c r="NTI64" s="73"/>
      <c r="NTJ64" s="73"/>
      <c r="NTK64" s="73"/>
      <c r="NTL64" s="73"/>
      <c r="NTM64" s="73"/>
      <c r="NTO64" s="73"/>
      <c r="NTP64" s="73"/>
      <c r="NTQ64" s="73"/>
      <c r="NTR64" s="73"/>
      <c r="NTS64" s="73"/>
      <c r="NTT64" s="73"/>
      <c r="NTU64" s="73"/>
      <c r="NTV64" s="73"/>
      <c r="NTW64" s="73"/>
      <c r="NTX64" s="73"/>
      <c r="NTY64" s="73"/>
      <c r="NTZ64" s="73"/>
      <c r="NUA64" s="73"/>
      <c r="NUD64" s="73"/>
      <c r="NUG64" s="73"/>
      <c r="NUJ64" s="73"/>
      <c r="NUM64" s="73"/>
      <c r="NUP64" s="73"/>
      <c r="NVB64" s="73"/>
      <c r="NVE64" s="73"/>
      <c r="NVH64" s="73"/>
      <c r="NVK64" s="73"/>
      <c r="NVT64" s="73"/>
      <c r="NVZ64" s="73"/>
      <c r="NWC64" s="73"/>
      <c r="NWF64" s="73"/>
      <c r="NWI64" s="73"/>
      <c r="NWO64" s="73"/>
      <c r="NWX64" s="73"/>
      <c r="NWZ64" s="73"/>
      <c r="NXA64" s="73"/>
      <c r="NXC64" s="73"/>
      <c r="NXF64" s="73"/>
      <c r="NXI64" s="73"/>
      <c r="NXL64" s="73"/>
      <c r="NXT64" s="73"/>
      <c r="NXV64" s="73"/>
      <c r="NXY64" s="73"/>
      <c r="NYB64" s="73"/>
      <c r="NYK64" s="73"/>
      <c r="NYN64" s="73"/>
      <c r="NYS64" s="73"/>
      <c r="NZO64" s="73"/>
      <c r="NZP64" s="73"/>
      <c r="NZQ64" s="73"/>
      <c r="NZR64" s="73"/>
      <c r="NZS64" s="73"/>
      <c r="NZT64" s="73"/>
      <c r="OAL64" s="73"/>
      <c r="OAM64" s="73"/>
      <c r="OAP64" s="73"/>
      <c r="OAS64" s="73"/>
      <c r="OAU64" s="73"/>
      <c r="OAW64" s="73"/>
      <c r="OAZ64" s="73"/>
      <c r="OBC64" s="73"/>
      <c r="OBF64" s="73"/>
      <c r="OBI64" s="73"/>
      <c r="OBL64" s="73"/>
      <c r="OBO64" s="73"/>
      <c r="OBR64" s="73"/>
      <c r="OBU64" s="73"/>
      <c r="OBW64" s="73"/>
      <c r="OCJ64" s="73"/>
      <c r="OCK64" s="73"/>
      <c r="OCL64" s="73"/>
      <c r="OCM64" s="73"/>
      <c r="OCN64" s="73"/>
      <c r="OCO64" s="73"/>
      <c r="OCP64" s="73"/>
      <c r="OCQ64" s="73"/>
      <c r="OCR64" s="73"/>
      <c r="OCS64" s="73"/>
      <c r="OCT64" s="73"/>
      <c r="OCU64" s="73"/>
      <c r="OCV64" s="73"/>
      <c r="OCW64" s="73"/>
      <c r="OCX64" s="73"/>
      <c r="OCY64" s="73"/>
      <c r="OCZ64" s="73"/>
      <c r="ODA64" s="73"/>
      <c r="ODB64" s="73"/>
      <c r="ODC64" s="73"/>
      <c r="ODD64" s="73"/>
      <c r="ODE64" s="73"/>
      <c r="ODF64" s="73"/>
      <c r="ODG64" s="73"/>
      <c r="ODH64" s="73"/>
      <c r="ODI64" s="73"/>
      <c r="ODK64" s="73"/>
      <c r="ODL64" s="73"/>
      <c r="ODM64" s="73"/>
      <c r="ODN64" s="73"/>
      <c r="ODO64" s="73"/>
      <c r="ODP64" s="73"/>
      <c r="ODQ64" s="73"/>
      <c r="ODR64" s="73"/>
      <c r="ODS64" s="73"/>
      <c r="ODT64" s="73"/>
      <c r="ODU64" s="73"/>
      <c r="ODV64" s="73"/>
      <c r="ODW64" s="73"/>
      <c r="ODZ64" s="73"/>
      <c r="OEC64" s="73"/>
      <c r="OEF64" s="73"/>
      <c r="OEI64" s="73"/>
      <c r="OEL64" s="73"/>
      <c r="OEX64" s="73"/>
      <c r="OFA64" s="73"/>
      <c r="OFD64" s="73"/>
      <c r="OFG64" s="73"/>
      <c r="OFP64" s="73"/>
      <c r="OFV64" s="73"/>
      <c r="OFY64" s="73"/>
      <c r="OGB64" s="73"/>
      <c r="OGE64" s="73"/>
      <c r="OGK64" s="73"/>
      <c r="OGT64" s="73"/>
      <c r="OGV64" s="73"/>
      <c r="OGW64" s="73"/>
      <c r="OGY64" s="73"/>
      <c r="OHB64" s="73"/>
      <c r="OHE64" s="73"/>
      <c r="OHH64" s="73"/>
      <c r="OHP64" s="73"/>
      <c r="OHR64" s="73"/>
      <c r="OHU64" s="73"/>
      <c r="OHX64" s="73"/>
      <c r="OIG64" s="73"/>
      <c r="OIJ64" s="73"/>
      <c r="OIO64" s="73"/>
      <c r="OJK64" s="73"/>
      <c r="OJL64" s="73"/>
      <c r="OJM64" s="73"/>
      <c r="OJN64" s="73"/>
      <c r="OJO64" s="73"/>
      <c r="OJP64" s="73"/>
      <c r="OKH64" s="73"/>
      <c r="OKI64" s="73"/>
      <c r="OKL64" s="73"/>
      <c r="OKO64" s="73"/>
      <c r="OKQ64" s="73"/>
      <c r="OKS64" s="73"/>
      <c r="OKV64" s="73"/>
      <c r="OKY64" s="73"/>
      <c r="OLB64" s="73"/>
      <c r="OLE64" s="73"/>
      <c r="OLH64" s="73"/>
      <c r="OLK64" s="73"/>
      <c r="OLN64" s="73"/>
      <c r="OLQ64" s="73"/>
      <c r="OLS64" s="73"/>
      <c r="OMF64" s="73"/>
      <c r="OMG64" s="73"/>
      <c r="OMH64" s="73"/>
      <c r="OMI64" s="73"/>
      <c r="OMJ64" s="73"/>
      <c r="OMK64" s="73"/>
      <c r="OML64" s="73"/>
      <c r="OMM64" s="73"/>
      <c r="OMN64" s="73"/>
      <c r="OMO64" s="73"/>
      <c r="OMP64" s="73"/>
      <c r="OMQ64" s="73"/>
      <c r="OMR64" s="73"/>
      <c r="OMS64" s="73"/>
      <c r="OMT64" s="73"/>
      <c r="OMU64" s="73"/>
      <c r="OMV64" s="73"/>
      <c r="OMW64" s="73"/>
      <c r="OMX64" s="73"/>
      <c r="OMY64" s="73"/>
      <c r="OMZ64" s="73"/>
      <c r="ONA64" s="73"/>
      <c r="ONB64" s="73"/>
      <c r="ONC64" s="73"/>
      <c r="OND64" s="73"/>
      <c r="ONE64" s="73"/>
      <c r="ONG64" s="73"/>
      <c r="ONH64" s="73"/>
      <c r="ONI64" s="73"/>
      <c r="ONJ64" s="73"/>
      <c r="ONK64" s="73"/>
      <c r="ONL64" s="73"/>
      <c r="ONM64" s="73"/>
      <c r="ONN64" s="73"/>
      <c r="ONO64" s="73"/>
      <c r="ONP64" s="73"/>
      <c r="ONQ64" s="73"/>
      <c r="ONR64" s="73"/>
      <c r="ONS64" s="73"/>
      <c r="ONV64" s="73"/>
      <c r="ONY64" s="73"/>
      <c r="OOB64" s="73"/>
      <c r="OOE64" s="73"/>
      <c r="OOH64" s="73"/>
      <c r="OOT64" s="73"/>
      <c r="OOW64" s="73"/>
      <c r="OOZ64" s="73"/>
      <c r="OPC64" s="73"/>
      <c r="OPL64" s="73"/>
      <c r="OPR64" s="73"/>
      <c r="OPU64" s="73"/>
      <c r="OPX64" s="73"/>
      <c r="OQA64" s="73"/>
      <c r="OQG64" s="73"/>
      <c r="OQP64" s="73"/>
      <c r="OQR64" s="73"/>
      <c r="OQS64" s="73"/>
      <c r="OQU64" s="73"/>
      <c r="OQX64" s="73"/>
      <c r="ORA64" s="73"/>
      <c r="ORD64" s="73"/>
      <c r="ORL64" s="73"/>
      <c r="ORN64" s="73"/>
      <c r="ORQ64" s="73"/>
      <c r="ORT64" s="73"/>
      <c r="OSC64" s="73"/>
      <c r="OSF64" s="73"/>
      <c r="OSK64" s="73"/>
      <c r="OTG64" s="73"/>
      <c r="OTH64" s="73"/>
      <c r="OTI64" s="73"/>
      <c r="OTJ64" s="73"/>
      <c r="OTK64" s="73"/>
      <c r="OTL64" s="73"/>
      <c r="OUD64" s="73"/>
      <c r="OUE64" s="73"/>
      <c r="OUH64" s="73"/>
      <c r="OUK64" s="73"/>
      <c r="OUM64" s="73"/>
      <c r="OUO64" s="73"/>
      <c r="OUR64" s="73"/>
      <c r="OUU64" s="73"/>
      <c r="OUX64" s="73"/>
      <c r="OVA64" s="73"/>
      <c r="OVD64" s="73"/>
      <c r="OVG64" s="73"/>
      <c r="OVJ64" s="73"/>
      <c r="OVM64" s="73"/>
      <c r="OVO64" s="73"/>
      <c r="OWB64" s="73"/>
      <c r="OWC64" s="73"/>
      <c r="OWD64" s="73"/>
      <c r="OWE64" s="73"/>
      <c r="OWF64" s="73"/>
      <c r="OWG64" s="73"/>
      <c r="OWH64" s="73"/>
      <c r="OWI64" s="73"/>
      <c r="OWJ64" s="73"/>
      <c r="OWK64" s="73"/>
      <c r="OWL64" s="73"/>
      <c r="OWM64" s="73"/>
      <c r="OWN64" s="73"/>
      <c r="OWO64" s="73"/>
      <c r="OWP64" s="73"/>
      <c r="OWQ64" s="73"/>
      <c r="OWR64" s="73"/>
      <c r="OWS64" s="73"/>
      <c r="OWT64" s="73"/>
      <c r="OWU64" s="73"/>
      <c r="OWV64" s="73"/>
      <c r="OWW64" s="73"/>
      <c r="OWX64" s="73"/>
      <c r="OWY64" s="73"/>
      <c r="OWZ64" s="73"/>
      <c r="OXA64" s="73"/>
      <c r="OXC64" s="73"/>
      <c r="OXD64" s="73"/>
      <c r="OXE64" s="73"/>
      <c r="OXF64" s="73"/>
      <c r="OXG64" s="73"/>
      <c r="OXH64" s="73"/>
      <c r="OXI64" s="73"/>
      <c r="OXJ64" s="73"/>
      <c r="OXK64" s="73"/>
      <c r="OXL64" s="73"/>
      <c r="OXM64" s="73"/>
      <c r="OXN64" s="73"/>
      <c r="OXO64" s="73"/>
      <c r="OXR64" s="73"/>
      <c r="OXU64" s="73"/>
      <c r="OXX64" s="73"/>
      <c r="OYA64" s="73"/>
      <c r="OYD64" s="73"/>
      <c r="OYP64" s="73"/>
      <c r="OYS64" s="73"/>
      <c r="OYV64" s="73"/>
      <c r="OYY64" s="73"/>
      <c r="OZH64" s="73"/>
      <c r="OZN64" s="73"/>
      <c r="OZQ64" s="73"/>
      <c r="OZT64" s="73"/>
      <c r="OZW64" s="73"/>
      <c r="PAC64" s="73"/>
      <c r="PAL64" s="73"/>
      <c r="PAN64" s="73"/>
      <c r="PAO64" s="73"/>
      <c r="PAQ64" s="73"/>
      <c r="PAT64" s="73"/>
      <c r="PAW64" s="73"/>
      <c r="PAZ64" s="73"/>
      <c r="PBH64" s="73"/>
      <c r="PBJ64" s="73"/>
      <c r="PBM64" s="73"/>
      <c r="PBP64" s="73"/>
      <c r="PBY64" s="73"/>
      <c r="PCB64" s="73"/>
      <c r="PCG64" s="73"/>
      <c r="PDC64" s="73"/>
      <c r="PDD64" s="73"/>
      <c r="PDE64" s="73"/>
      <c r="PDF64" s="73"/>
      <c r="PDG64" s="73"/>
      <c r="PDH64" s="73"/>
      <c r="PDZ64" s="73"/>
      <c r="PEA64" s="73"/>
      <c r="PED64" s="73"/>
      <c r="PEG64" s="73"/>
      <c r="PEI64" s="73"/>
      <c r="PEK64" s="73"/>
      <c r="PEN64" s="73"/>
      <c r="PEQ64" s="73"/>
      <c r="PET64" s="73"/>
      <c r="PEW64" s="73"/>
      <c r="PEZ64" s="73"/>
      <c r="PFC64" s="73"/>
      <c r="PFF64" s="73"/>
      <c r="PFI64" s="73"/>
      <c r="PFK64" s="73"/>
      <c r="PFX64" s="73"/>
      <c r="PFY64" s="73"/>
      <c r="PFZ64" s="73"/>
      <c r="PGA64" s="73"/>
      <c r="PGB64" s="73"/>
      <c r="PGC64" s="73"/>
      <c r="PGD64" s="73"/>
      <c r="PGE64" s="73"/>
      <c r="PGF64" s="73"/>
      <c r="PGG64" s="73"/>
      <c r="PGH64" s="73"/>
      <c r="PGI64" s="73"/>
      <c r="PGJ64" s="73"/>
      <c r="PGK64" s="73"/>
      <c r="PGL64" s="73"/>
      <c r="PGM64" s="73"/>
      <c r="PGN64" s="73"/>
      <c r="PGO64" s="73"/>
      <c r="PGP64" s="73"/>
      <c r="PGQ64" s="73"/>
      <c r="PGR64" s="73"/>
      <c r="PGS64" s="73"/>
      <c r="PGT64" s="73"/>
      <c r="PGU64" s="73"/>
      <c r="PGV64" s="73"/>
      <c r="PGW64" s="73"/>
      <c r="PGY64" s="73"/>
      <c r="PGZ64" s="73"/>
      <c r="PHA64" s="73"/>
      <c r="PHB64" s="73"/>
      <c r="PHC64" s="73"/>
      <c r="PHD64" s="73"/>
      <c r="PHE64" s="73"/>
      <c r="PHF64" s="73"/>
      <c r="PHG64" s="73"/>
      <c r="PHH64" s="73"/>
      <c r="PHI64" s="73"/>
      <c r="PHJ64" s="73"/>
      <c r="PHK64" s="73"/>
      <c r="PHN64" s="73"/>
      <c r="PHQ64" s="73"/>
      <c r="PHT64" s="73"/>
      <c r="PHW64" s="73"/>
      <c r="PHZ64" s="73"/>
      <c r="PIL64" s="73"/>
      <c r="PIO64" s="73"/>
      <c r="PIR64" s="73"/>
      <c r="PIU64" s="73"/>
      <c r="PJD64" s="73"/>
      <c r="PJJ64" s="73"/>
      <c r="PJM64" s="73"/>
      <c r="PJP64" s="73"/>
      <c r="PJS64" s="73"/>
      <c r="PJY64" s="73"/>
      <c r="PKH64" s="73"/>
      <c r="PKJ64" s="73"/>
      <c r="PKK64" s="73"/>
      <c r="PKM64" s="73"/>
      <c r="PKP64" s="73"/>
      <c r="PKS64" s="73"/>
      <c r="PKV64" s="73"/>
      <c r="PLD64" s="73"/>
      <c r="PLF64" s="73"/>
      <c r="PLI64" s="73"/>
      <c r="PLL64" s="73"/>
      <c r="PLU64" s="73"/>
      <c r="PLX64" s="73"/>
      <c r="PMC64" s="73"/>
      <c r="PMY64" s="73"/>
      <c r="PMZ64" s="73"/>
      <c r="PNA64" s="73"/>
      <c r="PNB64" s="73"/>
      <c r="PNC64" s="73"/>
      <c r="PND64" s="73"/>
      <c r="PNV64" s="73"/>
      <c r="PNW64" s="73"/>
      <c r="PNZ64" s="73"/>
      <c r="POC64" s="73"/>
      <c r="POE64" s="73"/>
      <c r="POG64" s="73"/>
      <c r="POJ64" s="73"/>
      <c r="POM64" s="73"/>
      <c r="POP64" s="73"/>
      <c r="POS64" s="73"/>
      <c r="POV64" s="73"/>
      <c r="POY64" s="73"/>
      <c r="PPB64" s="73"/>
      <c r="PPE64" s="73"/>
      <c r="PPG64" s="73"/>
      <c r="PPT64" s="73"/>
      <c r="PPU64" s="73"/>
      <c r="PPV64" s="73"/>
      <c r="PPW64" s="73"/>
      <c r="PPX64" s="73"/>
      <c r="PPY64" s="73"/>
      <c r="PPZ64" s="73"/>
      <c r="PQA64" s="73"/>
      <c r="PQB64" s="73"/>
      <c r="PQC64" s="73"/>
      <c r="PQD64" s="73"/>
      <c r="PQE64" s="73"/>
      <c r="PQF64" s="73"/>
      <c r="PQG64" s="73"/>
      <c r="PQH64" s="73"/>
      <c r="PQI64" s="73"/>
      <c r="PQJ64" s="73"/>
      <c r="PQK64" s="73"/>
      <c r="PQL64" s="73"/>
      <c r="PQM64" s="73"/>
      <c r="PQN64" s="73"/>
      <c r="PQO64" s="73"/>
      <c r="PQP64" s="73"/>
      <c r="PQQ64" s="73"/>
      <c r="PQR64" s="73"/>
      <c r="PQS64" s="73"/>
      <c r="PQU64" s="73"/>
      <c r="PQV64" s="73"/>
      <c r="PQW64" s="73"/>
      <c r="PQX64" s="73"/>
      <c r="PQY64" s="73"/>
      <c r="PQZ64" s="73"/>
      <c r="PRA64" s="73"/>
      <c r="PRB64" s="73"/>
      <c r="PRC64" s="73"/>
      <c r="PRD64" s="73"/>
      <c r="PRE64" s="73"/>
      <c r="PRF64" s="73"/>
      <c r="PRG64" s="73"/>
      <c r="PRJ64" s="73"/>
      <c r="PRM64" s="73"/>
      <c r="PRP64" s="73"/>
      <c r="PRS64" s="73"/>
      <c r="PRV64" s="73"/>
      <c r="PSH64" s="73"/>
      <c r="PSK64" s="73"/>
      <c r="PSN64" s="73"/>
      <c r="PSQ64" s="73"/>
      <c r="PSZ64" s="73"/>
      <c r="PTF64" s="73"/>
      <c r="PTI64" s="73"/>
      <c r="PTL64" s="73"/>
      <c r="PTO64" s="73"/>
      <c r="PTU64" s="73"/>
      <c r="PUD64" s="73"/>
      <c r="PUF64" s="73"/>
      <c r="PUG64" s="73"/>
      <c r="PUI64" s="73"/>
      <c r="PUL64" s="73"/>
      <c r="PUO64" s="73"/>
      <c r="PUR64" s="73"/>
      <c r="PUZ64" s="73"/>
      <c r="PVB64" s="73"/>
      <c r="PVE64" s="73"/>
      <c r="PVH64" s="73"/>
      <c r="PVQ64" s="73"/>
      <c r="PVT64" s="73"/>
      <c r="PVY64" s="73"/>
      <c r="PWU64" s="73"/>
      <c r="PWV64" s="73"/>
      <c r="PWW64" s="73"/>
      <c r="PWX64" s="73"/>
      <c r="PWY64" s="73"/>
      <c r="PWZ64" s="73"/>
      <c r="PXR64" s="73"/>
      <c r="PXS64" s="73"/>
      <c r="PXV64" s="73"/>
      <c r="PXY64" s="73"/>
      <c r="PYA64" s="73"/>
      <c r="PYC64" s="73"/>
      <c r="PYF64" s="73"/>
      <c r="PYI64" s="73"/>
      <c r="PYL64" s="73"/>
      <c r="PYO64" s="73"/>
      <c r="PYR64" s="73"/>
      <c r="PYU64" s="73"/>
      <c r="PYX64" s="73"/>
      <c r="PZA64" s="73"/>
      <c r="PZC64" s="73"/>
      <c r="PZP64" s="73"/>
      <c r="PZQ64" s="73"/>
      <c r="PZR64" s="73"/>
      <c r="PZS64" s="73"/>
      <c r="PZT64" s="73"/>
      <c r="PZU64" s="73"/>
      <c r="PZV64" s="73"/>
      <c r="PZW64" s="73"/>
      <c r="PZX64" s="73"/>
      <c r="PZY64" s="73"/>
      <c r="PZZ64" s="73"/>
      <c r="QAA64" s="73"/>
      <c r="QAB64" s="73"/>
      <c r="QAC64" s="73"/>
      <c r="QAD64" s="73"/>
      <c r="QAE64" s="73"/>
      <c r="QAF64" s="73"/>
      <c r="QAG64" s="73"/>
      <c r="QAH64" s="73"/>
      <c r="QAI64" s="73"/>
      <c r="QAJ64" s="73"/>
      <c r="QAK64" s="73"/>
      <c r="QAL64" s="73"/>
      <c r="QAM64" s="73"/>
      <c r="QAN64" s="73"/>
      <c r="QAO64" s="73"/>
      <c r="QAQ64" s="73"/>
      <c r="QAR64" s="73"/>
      <c r="QAS64" s="73"/>
      <c r="QAT64" s="73"/>
      <c r="QAU64" s="73"/>
      <c r="QAV64" s="73"/>
      <c r="QAW64" s="73"/>
      <c r="QAX64" s="73"/>
      <c r="QAY64" s="73"/>
      <c r="QAZ64" s="73"/>
      <c r="QBA64" s="73"/>
      <c r="QBB64" s="73"/>
      <c r="QBC64" s="73"/>
      <c r="QBF64" s="73"/>
      <c r="QBI64" s="73"/>
      <c r="QBL64" s="73"/>
      <c r="QBO64" s="73"/>
      <c r="QBR64" s="73"/>
      <c r="QCD64" s="73"/>
      <c r="QCG64" s="73"/>
      <c r="QCJ64" s="73"/>
      <c r="QCM64" s="73"/>
      <c r="QCV64" s="73"/>
      <c r="QDB64" s="73"/>
      <c r="QDE64" s="73"/>
      <c r="QDH64" s="73"/>
      <c r="QDK64" s="73"/>
      <c r="QDQ64" s="73"/>
      <c r="QDZ64" s="73"/>
      <c r="QEB64" s="73"/>
      <c r="QEC64" s="73"/>
      <c r="QEE64" s="73"/>
      <c r="QEH64" s="73"/>
      <c r="QEK64" s="73"/>
      <c r="QEN64" s="73"/>
      <c r="QEV64" s="73"/>
      <c r="QEX64" s="73"/>
      <c r="QFA64" s="73"/>
      <c r="QFD64" s="73"/>
      <c r="QFM64" s="73"/>
      <c r="QFP64" s="73"/>
      <c r="QFU64" s="73"/>
      <c r="QGQ64" s="73"/>
      <c r="QGR64" s="73"/>
      <c r="QGS64" s="73"/>
      <c r="QGT64" s="73"/>
      <c r="QGU64" s="73"/>
      <c r="QGV64" s="73"/>
      <c r="QHN64" s="73"/>
      <c r="QHO64" s="73"/>
      <c r="QHR64" s="73"/>
      <c r="QHU64" s="73"/>
      <c r="QHW64" s="73"/>
      <c r="QHY64" s="73"/>
      <c r="QIB64" s="73"/>
      <c r="QIE64" s="73"/>
      <c r="QIH64" s="73"/>
      <c r="QIK64" s="73"/>
      <c r="QIN64" s="73"/>
      <c r="QIQ64" s="73"/>
      <c r="QIT64" s="73"/>
      <c r="QIW64" s="73"/>
      <c r="QIY64" s="73"/>
      <c r="QJL64" s="73"/>
      <c r="QJM64" s="73"/>
      <c r="QJN64" s="73"/>
      <c r="QJO64" s="73"/>
      <c r="QJP64" s="73"/>
      <c r="QJQ64" s="73"/>
      <c r="QJR64" s="73"/>
      <c r="QJS64" s="73"/>
      <c r="QJT64" s="73"/>
      <c r="QJU64" s="73"/>
      <c r="QJV64" s="73"/>
      <c r="QJW64" s="73"/>
      <c r="QJX64" s="73"/>
      <c r="QJY64" s="73"/>
      <c r="QJZ64" s="73"/>
      <c r="QKA64" s="73"/>
      <c r="QKB64" s="73"/>
      <c r="QKC64" s="73"/>
      <c r="QKD64" s="73"/>
      <c r="QKE64" s="73"/>
      <c r="QKF64" s="73"/>
      <c r="QKG64" s="73"/>
      <c r="QKH64" s="73"/>
      <c r="QKI64" s="73"/>
      <c r="QKJ64" s="73"/>
      <c r="QKK64" s="73"/>
      <c r="QKM64" s="73"/>
      <c r="QKN64" s="73"/>
      <c r="QKO64" s="73"/>
      <c r="QKP64" s="73"/>
      <c r="QKQ64" s="73"/>
      <c r="QKR64" s="73"/>
      <c r="QKS64" s="73"/>
      <c r="QKT64" s="73"/>
      <c r="QKU64" s="73"/>
      <c r="QKV64" s="73"/>
      <c r="QKW64" s="73"/>
      <c r="QKX64" s="73"/>
      <c r="QKY64" s="73"/>
      <c r="QLB64" s="73"/>
      <c r="QLE64" s="73"/>
      <c r="QLH64" s="73"/>
      <c r="QLK64" s="73"/>
      <c r="QLN64" s="73"/>
      <c r="QLZ64" s="73"/>
      <c r="QMC64" s="73"/>
      <c r="QMF64" s="73"/>
      <c r="QMI64" s="73"/>
      <c r="QMR64" s="73"/>
      <c r="QMX64" s="73"/>
      <c r="QNA64" s="73"/>
      <c r="QND64" s="73"/>
      <c r="QNG64" s="73"/>
      <c r="QNM64" s="73"/>
      <c r="QNV64" s="73"/>
      <c r="QNX64" s="73"/>
      <c r="QNY64" s="73"/>
      <c r="QOA64" s="73"/>
      <c r="QOD64" s="73"/>
      <c r="QOG64" s="73"/>
      <c r="QOJ64" s="73"/>
      <c r="QOR64" s="73"/>
      <c r="QOT64" s="73"/>
      <c r="QOW64" s="73"/>
      <c r="QOZ64" s="73"/>
      <c r="QPI64" s="73"/>
      <c r="QPL64" s="73"/>
      <c r="QPQ64" s="73"/>
      <c r="QQM64" s="73"/>
      <c r="QQN64" s="73"/>
      <c r="QQO64" s="73"/>
      <c r="QQP64" s="73"/>
      <c r="QQQ64" s="73"/>
      <c r="QQR64" s="73"/>
      <c r="QRJ64" s="73"/>
      <c r="QRK64" s="73"/>
      <c r="QRN64" s="73"/>
      <c r="QRQ64" s="73"/>
      <c r="QRS64" s="73"/>
      <c r="QRU64" s="73"/>
      <c r="QRX64" s="73"/>
      <c r="QSA64" s="73"/>
      <c r="QSD64" s="73"/>
      <c r="QSG64" s="73"/>
      <c r="QSJ64" s="73"/>
      <c r="QSM64" s="73"/>
      <c r="QSP64" s="73"/>
      <c r="QSS64" s="73"/>
      <c r="QSU64" s="73"/>
      <c r="QTH64" s="73"/>
      <c r="QTI64" s="73"/>
      <c r="QTJ64" s="73"/>
      <c r="QTK64" s="73"/>
      <c r="QTL64" s="73"/>
      <c r="QTM64" s="73"/>
      <c r="QTN64" s="73"/>
      <c r="QTO64" s="73"/>
      <c r="QTP64" s="73"/>
      <c r="QTQ64" s="73"/>
      <c r="QTR64" s="73"/>
      <c r="QTS64" s="73"/>
      <c r="QTT64" s="73"/>
      <c r="QTU64" s="73"/>
      <c r="QTV64" s="73"/>
      <c r="QTW64" s="73"/>
      <c r="QTX64" s="73"/>
      <c r="QTY64" s="73"/>
      <c r="QTZ64" s="73"/>
      <c r="QUA64" s="73"/>
      <c r="QUB64" s="73"/>
      <c r="QUC64" s="73"/>
      <c r="QUD64" s="73"/>
      <c r="QUE64" s="73"/>
      <c r="QUF64" s="73"/>
      <c r="QUG64" s="73"/>
      <c r="QUI64" s="73"/>
      <c r="QUJ64" s="73"/>
      <c r="QUK64" s="73"/>
      <c r="QUL64" s="73"/>
      <c r="QUM64" s="73"/>
      <c r="QUN64" s="73"/>
      <c r="QUO64" s="73"/>
      <c r="QUP64" s="73"/>
      <c r="QUQ64" s="73"/>
      <c r="QUR64" s="73"/>
      <c r="QUS64" s="73"/>
      <c r="QUT64" s="73"/>
      <c r="QUU64" s="73"/>
      <c r="QUX64" s="73"/>
      <c r="QVA64" s="73"/>
      <c r="QVD64" s="73"/>
      <c r="QVG64" s="73"/>
      <c r="QVJ64" s="73"/>
      <c r="QVV64" s="73"/>
      <c r="QVY64" s="73"/>
      <c r="QWB64" s="73"/>
      <c r="QWE64" s="73"/>
      <c r="QWN64" s="73"/>
      <c r="QWT64" s="73"/>
      <c r="QWW64" s="73"/>
      <c r="QWZ64" s="73"/>
      <c r="QXC64" s="73"/>
      <c r="QXI64" s="73"/>
      <c r="QXR64" s="73"/>
      <c r="QXT64" s="73"/>
      <c r="QXU64" s="73"/>
      <c r="QXW64" s="73"/>
      <c r="QXZ64" s="73"/>
      <c r="QYC64" s="73"/>
      <c r="QYF64" s="73"/>
      <c r="QYN64" s="73"/>
      <c r="QYP64" s="73"/>
      <c r="QYS64" s="73"/>
      <c r="QYV64" s="73"/>
      <c r="QZE64" s="73"/>
      <c r="QZH64" s="73"/>
      <c r="QZM64" s="73"/>
      <c r="RAI64" s="73"/>
      <c r="RAJ64" s="73"/>
      <c r="RAK64" s="73"/>
      <c r="RAL64" s="73"/>
      <c r="RAM64" s="73"/>
      <c r="RAN64" s="73"/>
      <c r="RBF64" s="73"/>
      <c r="RBG64" s="73"/>
      <c r="RBJ64" s="73"/>
      <c r="RBM64" s="73"/>
      <c r="RBO64" s="73"/>
      <c r="RBQ64" s="73"/>
      <c r="RBT64" s="73"/>
      <c r="RBW64" s="73"/>
      <c r="RBZ64" s="73"/>
      <c r="RCC64" s="73"/>
      <c r="RCF64" s="73"/>
      <c r="RCI64" s="73"/>
      <c r="RCL64" s="73"/>
      <c r="RCO64" s="73"/>
      <c r="RCQ64" s="73"/>
      <c r="RDD64" s="73"/>
      <c r="RDE64" s="73"/>
      <c r="RDF64" s="73"/>
      <c r="RDG64" s="73"/>
      <c r="RDH64" s="73"/>
      <c r="RDI64" s="73"/>
      <c r="RDJ64" s="73"/>
      <c r="RDK64" s="73"/>
      <c r="RDL64" s="73"/>
      <c r="RDM64" s="73"/>
      <c r="RDN64" s="73"/>
      <c r="RDO64" s="73"/>
      <c r="RDP64" s="73"/>
      <c r="RDQ64" s="73"/>
      <c r="RDR64" s="73"/>
      <c r="RDS64" s="73"/>
      <c r="RDT64" s="73"/>
      <c r="RDU64" s="73"/>
      <c r="RDV64" s="73"/>
      <c r="RDW64" s="73"/>
      <c r="RDX64" s="73"/>
      <c r="RDY64" s="73"/>
      <c r="RDZ64" s="73"/>
      <c r="REA64" s="73"/>
      <c r="REB64" s="73"/>
      <c r="REC64" s="73"/>
      <c r="REE64" s="73"/>
      <c r="REF64" s="73"/>
      <c r="REG64" s="73"/>
      <c r="REH64" s="73"/>
      <c r="REI64" s="73"/>
      <c r="REJ64" s="73"/>
      <c r="REK64" s="73"/>
      <c r="REL64" s="73"/>
      <c r="REM64" s="73"/>
      <c r="REN64" s="73"/>
      <c r="REO64" s="73"/>
      <c r="REP64" s="73"/>
      <c r="REQ64" s="73"/>
      <c r="RET64" s="73"/>
      <c r="REW64" s="73"/>
      <c r="REZ64" s="73"/>
      <c r="RFC64" s="73"/>
      <c r="RFF64" s="73"/>
      <c r="RFR64" s="73"/>
      <c r="RFU64" s="73"/>
      <c r="RFX64" s="73"/>
      <c r="RGA64" s="73"/>
      <c r="RGJ64" s="73"/>
      <c r="RGP64" s="73"/>
      <c r="RGS64" s="73"/>
      <c r="RGV64" s="73"/>
      <c r="RGY64" s="73"/>
      <c r="RHE64" s="73"/>
      <c r="RHN64" s="73"/>
      <c r="RHP64" s="73"/>
      <c r="RHQ64" s="73"/>
      <c r="RHS64" s="73"/>
      <c r="RHV64" s="73"/>
      <c r="RHY64" s="73"/>
      <c r="RIB64" s="73"/>
      <c r="RIJ64" s="73"/>
      <c r="RIL64" s="73"/>
      <c r="RIO64" s="73"/>
      <c r="RIR64" s="73"/>
      <c r="RJA64" s="73"/>
      <c r="RJD64" s="73"/>
      <c r="RJI64" s="73"/>
      <c r="RKE64" s="73"/>
      <c r="RKF64" s="73"/>
      <c r="RKG64" s="73"/>
      <c r="RKH64" s="73"/>
      <c r="RKI64" s="73"/>
      <c r="RKJ64" s="73"/>
      <c r="RLB64" s="73"/>
      <c r="RLC64" s="73"/>
      <c r="RLF64" s="73"/>
      <c r="RLI64" s="73"/>
      <c r="RLK64" s="73"/>
      <c r="RLM64" s="73"/>
      <c r="RLP64" s="73"/>
      <c r="RLS64" s="73"/>
      <c r="RLV64" s="73"/>
      <c r="RLY64" s="73"/>
      <c r="RMB64" s="73"/>
      <c r="RME64" s="73"/>
      <c r="RMH64" s="73"/>
      <c r="RMK64" s="73"/>
      <c r="RMM64" s="73"/>
      <c r="RMZ64" s="73"/>
      <c r="RNA64" s="73"/>
      <c r="RNB64" s="73"/>
      <c r="RNC64" s="73"/>
      <c r="RND64" s="73"/>
      <c r="RNE64" s="73"/>
      <c r="RNF64" s="73"/>
      <c r="RNG64" s="73"/>
      <c r="RNH64" s="73"/>
      <c r="RNI64" s="73"/>
      <c r="RNJ64" s="73"/>
      <c r="RNK64" s="73"/>
      <c r="RNL64" s="73"/>
      <c r="RNM64" s="73"/>
      <c r="RNN64" s="73"/>
      <c r="RNO64" s="73"/>
      <c r="RNP64" s="73"/>
      <c r="RNQ64" s="73"/>
      <c r="RNR64" s="73"/>
      <c r="RNS64" s="73"/>
      <c r="RNT64" s="73"/>
      <c r="RNU64" s="73"/>
      <c r="RNV64" s="73"/>
      <c r="RNW64" s="73"/>
      <c r="RNX64" s="73"/>
      <c r="RNY64" s="73"/>
      <c r="ROA64" s="73"/>
      <c r="ROB64" s="73"/>
      <c r="ROC64" s="73"/>
      <c r="ROD64" s="73"/>
      <c r="ROE64" s="73"/>
      <c r="ROF64" s="73"/>
      <c r="ROG64" s="73"/>
      <c r="ROH64" s="73"/>
      <c r="ROI64" s="73"/>
      <c r="ROJ64" s="73"/>
      <c r="ROK64" s="73"/>
      <c r="ROL64" s="73"/>
      <c r="ROM64" s="73"/>
      <c r="ROP64" s="73"/>
      <c r="ROS64" s="73"/>
      <c r="ROV64" s="73"/>
      <c r="ROY64" s="73"/>
      <c r="RPB64" s="73"/>
      <c r="RPN64" s="73"/>
      <c r="RPQ64" s="73"/>
      <c r="RPT64" s="73"/>
      <c r="RPW64" s="73"/>
      <c r="RQF64" s="73"/>
      <c r="RQL64" s="73"/>
      <c r="RQO64" s="73"/>
      <c r="RQR64" s="73"/>
      <c r="RQU64" s="73"/>
      <c r="RRA64" s="73"/>
      <c r="RRJ64" s="73"/>
      <c r="RRL64" s="73"/>
      <c r="RRM64" s="73"/>
      <c r="RRO64" s="73"/>
      <c r="RRR64" s="73"/>
      <c r="RRU64" s="73"/>
      <c r="RRX64" s="73"/>
      <c r="RSF64" s="73"/>
      <c r="RSH64" s="73"/>
      <c r="RSK64" s="73"/>
      <c r="RSN64" s="73"/>
      <c r="RSW64" s="73"/>
      <c r="RSZ64" s="73"/>
      <c r="RTE64" s="73"/>
      <c r="RUA64" s="73"/>
      <c r="RUB64" s="73"/>
      <c r="RUC64" s="73"/>
      <c r="RUD64" s="73"/>
      <c r="RUE64" s="73"/>
      <c r="RUF64" s="73"/>
      <c r="RUX64" s="73"/>
      <c r="RUY64" s="73"/>
      <c r="RVB64" s="73"/>
      <c r="RVE64" s="73"/>
      <c r="RVG64" s="73"/>
      <c r="RVI64" s="73"/>
      <c r="RVL64" s="73"/>
      <c r="RVO64" s="73"/>
      <c r="RVR64" s="73"/>
      <c r="RVU64" s="73"/>
      <c r="RVX64" s="73"/>
      <c r="RWA64" s="73"/>
      <c r="RWD64" s="73"/>
      <c r="RWG64" s="73"/>
      <c r="RWI64" s="73"/>
      <c r="RWV64" s="73"/>
      <c r="RWW64" s="73"/>
      <c r="RWX64" s="73"/>
      <c r="RWY64" s="73"/>
      <c r="RWZ64" s="73"/>
      <c r="RXA64" s="73"/>
      <c r="RXB64" s="73"/>
      <c r="RXC64" s="73"/>
      <c r="RXD64" s="73"/>
      <c r="RXE64" s="73"/>
      <c r="RXF64" s="73"/>
      <c r="RXG64" s="73"/>
      <c r="RXH64" s="73"/>
      <c r="RXI64" s="73"/>
      <c r="RXJ64" s="73"/>
      <c r="RXK64" s="73"/>
      <c r="RXL64" s="73"/>
      <c r="RXM64" s="73"/>
      <c r="RXN64" s="73"/>
      <c r="RXO64" s="73"/>
      <c r="RXP64" s="73"/>
      <c r="RXQ64" s="73"/>
      <c r="RXR64" s="73"/>
      <c r="RXS64" s="73"/>
      <c r="RXT64" s="73"/>
      <c r="RXU64" s="73"/>
      <c r="RXW64" s="73"/>
      <c r="RXX64" s="73"/>
      <c r="RXY64" s="73"/>
      <c r="RXZ64" s="73"/>
      <c r="RYA64" s="73"/>
      <c r="RYB64" s="73"/>
      <c r="RYC64" s="73"/>
      <c r="RYD64" s="73"/>
      <c r="RYE64" s="73"/>
      <c r="RYF64" s="73"/>
      <c r="RYG64" s="73"/>
      <c r="RYH64" s="73"/>
      <c r="RYI64" s="73"/>
      <c r="RYL64" s="73"/>
      <c r="RYO64" s="73"/>
      <c r="RYR64" s="73"/>
      <c r="RYU64" s="73"/>
      <c r="RYX64" s="73"/>
      <c r="RZJ64" s="73"/>
      <c r="RZM64" s="73"/>
      <c r="RZP64" s="73"/>
      <c r="RZS64" s="73"/>
      <c r="SAB64" s="73"/>
      <c r="SAH64" s="73"/>
      <c r="SAK64" s="73"/>
      <c r="SAN64" s="73"/>
      <c r="SAQ64" s="73"/>
      <c r="SAW64" s="73"/>
      <c r="SBF64" s="73"/>
      <c r="SBH64" s="73"/>
      <c r="SBI64" s="73"/>
      <c r="SBK64" s="73"/>
      <c r="SBN64" s="73"/>
      <c r="SBQ64" s="73"/>
      <c r="SBT64" s="73"/>
      <c r="SCB64" s="73"/>
      <c r="SCD64" s="73"/>
      <c r="SCG64" s="73"/>
      <c r="SCJ64" s="73"/>
      <c r="SCS64" s="73"/>
      <c r="SCV64" s="73"/>
      <c r="SDA64" s="73"/>
      <c r="SDW64" s="73"/>
      <c r="SDX64" s="73"/>
      <c r="SDY64" s="73"/>
      <c r="SDZ64" s="73"/>
      <c r="SEA64" s="73"/>
      <c r="SEB64" s="73"/>
      <c r="SET64" s="73"/>
      <c r="SEU64" s="73"/>
      <c r="SEX64" s="73"/>
      <c r="SFA64" s="73"/>
      <c r="SFC64" s="73"/>
      <c r="SFE64" s="73"/>
      <c r="SFH64" s="73"/>
      <c r="SFK64" s="73"/>
      <c r="SFN64" s="73"/>
      <c r="SFQ64" s="73"/>
      <c r="SFT64" s="73"/>
      <c r="SFW64" s="73"/>
      <c r="SFZ64" s="73"/>
      <c r="SGC64" s="73"/>
      <c r="SGE64" s="73"/>
      <c r="SGR64" s="73"/>
      <c r="SGS64" s="73"/>
      <c r="SGT64" s="73"/>
      <c r="SGU64" s="73"/>
      <c r="SGV64" s="73"/>
      <c r="SGW64" s="73"/>
      <c r="SGX64" s="73"/>
      <c r="SGY64" s="73"/>
      <c r="SGZ64" s="73"/>
      <c r="SHA64" s="73"/>
      <c r="SHB64" s="73"/>
      <c r="SHC64" s="73"/>
      <c r="SHD64" s="73"/>
      <c r="SHE64" s="73"/>
      <c r="SHF64" s="73"/>
      <c r="SHG64" s="73"/>
      <c r="SHH64" s="73"/>
      <c r="SHI64" s="73"/>
      <c r="SHJ64" s="73"/>
      <c r="SHK64" s="73"/>
      <c r="SHL64" s="73"/>
      <c r="SHM64" s="73"/>
      <c r="SHN64" s="73"/>
      <c r="SHO64" s="73"/>
      <c r="SHP64" s="73"/>
      <c r="SHQ64" s="73"/>
      <c r="SHS64" s="73"/>
      <c r="SHT64" s="73"/>
      <c r="SHU64" s="73"/>
      <c r="SHV64" s="73"/>
      <c r="SHW64" s="73"/>
      <c r="SHX64" s="73"/>
      <c r="SHY64" s="73"/>
      <c r="SHZ64" s="73"/>
      <c r="SIA64" s="73"/>
      <c r="SIB64" s="73"/>
      <c r="SIC64" s="73"/>
      <c r="SID64" s="73"/>
      <c r="SIE64" s="73"/>
      <c r="SIH64" s="73"/>
      <c r="SIK64" s="73"/>
      <c r="SIN64" s="73"/>
      <c r="SIQ64" s="73"/>
      <c r="SIT64" s="73"/>
      <c r="SJF64" s="73"/>
      <c r="SJI64" s="73"/>
      <c r="SJL64" s="73"/>
      <c r="SJO64" s="73"/>
      <c r="SJX64" s="73"/>
      <c r="SKD64" s="73"/>
      <c r="SKG64" s="73"/>
      <c r="SKJ64" s="73"/>
      <c r="SKM64" s="73"/>
      <c r="SKS64" s="73"/>
      <c r="SLB64" s="73"/>
      <c r="SLD64" s="73"/>
      <c r="SLE64" s="73"/>
      <c r="SLG64" s="73"/>
      <c r="SLJ64" s="73"/>
      <c r="SLM64" s="73"/>
      <c r="SLP64" s="73"/>
      <c r="SLX64" s="73"/>
      <c r="SLZ64" s="73"/>
      <c r="SMC64" s="73"/>
      <c r="SMF64" s="73"/>
      <c r="SMO64" s="73"/>
      <c r="SMR64" s="73"/>
      <c r="SMW64" s="73"/>
      <c r="SNS64" s="73"/>
      <c r="SNT64" s="73"/>
      <c r="SNU64" s="73"/>
      <c r="SNV64" s="73"/>
      <c r="SNW64" s="73"/>
      <c r="SNX64" s="73"/>
      <c r="SOP64" s="73"/>
      <c r="SOQ64" s="73"/>
      <c r="SOT64" s="73"/>
      <c r="SOW64" s="73"/>
      <c r="SOY64" s="73"/>
      <c r="SPA64" s="73"/>
      <c r="SPD64" s="73"/>
      <c r="SPG64" s="73"/>
      <c r="SPJ64" s="73"/>
      <c r="SPM64" s="73"/>
      <c r="SPP64" s="73"/>
      <c r="SPS64" s="73"/>
      <c r="SPV64" s="73"/>
      <c r="SPY64" s="73"/>
      <c r="SQA64" s="73"/>
      <c r="SQN64" s="73"/>
      <c r="SQO64" s="73"/>
      <c r="SQP64" s="73"/>
      <c r="SQQ64" s="73"/>
      <c r="SQR64" s="73"/>
      <c r="SQS64" s="73"/>
      <c r="SQT64" s="73"/>
      <c r="SQU64" s="73"/>
      <c r="SQV64" s="73"/>
      <c r="SQW64" s="73"/>
      <c r="SQX64" s="73"/>
      <c r="SQY64" s="73"/>
      <c r="SQZ64" s="73"/>
      <c r="SRA64" s="73"/>
      <c r="SRB64" s="73"/>
      <c r="SRC64" s="73"/>
      <c r="SRD64" s="73"/>
      <c r="SRE64" s="73"/>
      <c r="SRF64" s="73"/>
      <c r="SRG64" s="73"/>
      <c r="SRH64" s="73"/>
      <c r="SRI64" s="73"/>
      <c r="SRJ64" s="73"/>
      <c r="SRK64" s="73"/>
      <c r="SRL64" s="73"/>
      <c r="SRM64" s="73"/>
      <c r="SRO64" s="73"/>
      <c r="SRP64" s="73"/>
      <c r="SRQ64" s="73"/>
      <c r="SRR64" s="73"/>
      <c r="SRS64" s="73"/>
      <c r="SRT64" s="73"/>
      <c r="SRU64" s="73"/>
      <c r="SRV64" s="73"/>
      <c r="SRW64" s="73"/>
      <c r="SRX64" s="73"/>
      <c r="SRY64" s="73"/>
      <c r="SRZ64" s="73"/>
      <c r="SSA64" s="73"/>
      <c r="SSD64" s="73"/>
      <c r="SSG64" s="73"/>
      <c r="SSJ64" s="73"/>
      <c r="SSM64" s="73"/>
      <c r="SSP64" s="73"/>
      <c r="STB64" s="73"/>
      <c r="STE64" s="73"/>
      <c r="STH64" s="73"/>
      <c r="STK64" s="73"/>
      <c r="STT64" s="73"/>
      <c r="STZ64" s="73"/>
      <c r="SUC64" s="73"/>
      <c r="SUF64" s="73"/>
      <c r="SUI64" s="73"/>
      <c r="SUO64" s="73"/>
      <c r="SUX64" s="73"/>
      <c r="SUZ64" s="73"/>
      <c r="SVA64" s="73"/>
      <c r="SVC64" s="73"/>
      <c r="SVF64" s="73"/>
      <c r="SVI64" s="73"/>
      <c r="SVL64" s="73"/>
      <c r="SVT64" s="73"/>
      <c r="SVV64" s="73"/>
      <c r="SVY64" s="73"/>
      <c r="SWB64" s="73"/>
      <c r="SWK64" s="73"/>
      <c r="SWN64" s="73"/>
      <c r="SWS64" s="73"/>
      <c r="SXO64" s="73"/>
      <c r="SXP64" s="73"/>
      <c r="SXQ64" s="73"/>
      <c r="SXR64" s="73"/>
      <c r="SXS64" s="73"/>
      <c r="SXT64" s="73"/>
      <c r="SYL64" s="73"/>
      <c r="SYM64" s="73"/>
      <c r="SYP64" s="73"/>
      <c r="SYS64" s="73"/>
      <c r="SYU64" s="73"/>
      <c r="SYW64" s="73"/>
      <c r="SYZ64" s="73"/>
      <c r="SZC64" s="73"/>
      <c r="SZF64" s="73"/>
      <c r="SZI64" s="73"/>
      <c r="SZL64" s="73"/>
      <c r="SZO64" s="73"/>
      <c r="SZR64" s="73"/>
      <c r="SZU64" s="73"/>
      <c r="SZW64" s="73"/>
      <c r="TAJ64" s="73"/>
      <c r="TAK64" s="73"/>
      <c r="TAL64" s="73"/>
      <c r="TAM64" s="73"/>
      <c r="TAN64" s="73"/>
      <c r="TAO64" s="73"/>
      <c r="TAP64" s="73"/>
      <c r="TAQ64" s="73"/>
      <c r="TAR64" s="73"/>
      <c r="TAS64" s="73"/>
      <c r="TAT64" s="73"/>
      <c r="TAU64" s="73"/>
      <c r="TAV64" s="73"/>
      <c r="TAW64" s="73"/>
      <c r="TAX64" s="73"/>
      <c r="TAY64" s="73"/>
      <c r="TAZ64" s="73"/>
      <c r="TBA64" s="73"/>
      <c r="TBB64" s="73"/>
      <c r="TBC64" s="73"/>
      <c r="TBD64" s="73"/>
      <c r="TBE64" s="73"/>
      <c r="TBF64" s="73"/>
      <c r="TBG64" s="73"/>
      <c r="TBH64" s="73"/>
      <c r="TBI64" s="73"/>
      <c r="TBK64" s="73"/>
      <c r="TBL64" s="73"/>
      <c r="TBM64" s="73"/>
      <c r="TBN64" s="73"/>
      <c r="TBO64" s="73"/>
      <c r="TBP64" s="73"/>
      <c r="TBQ64" s="73"/>
      <c r="TBR64" s="73"/>
      <c r="TBS64" s="73"/>
      <c r="TBT64" s="73"/>
      <c r="TBU64" s="73"/>
      <c r="TBV64" s="73"/>
      <c r="TBW64" s="73"/>
      <c r="TBZ64" s="73"/>
      <c r="TCC64" s="73"/>
      <c r="TCF64" s="73"/>
      <c r="TCI64" s="73"/>
      <c r="TCL64" s="73"/>
      <c r="TCX64" s="73"/>
      <c r="TDA64" s="73"/>
      <c r="TDD64" s="73"/>
      <c r="TDG64" s="73"/>
      <c r="TDP64" s="73"/>
      <c r="TDV64" s="73"/>
      <c r="TDY64" s="73"/>
      <c r="TEB64" s="73"/>
      <c r="TEE64" s="73"/>
      <c r="TEK64" s="73"/>
      <c r="TET64" s="73"/>
      <c r="TEV64" s="73"/>
      <c r="TEW64" s="73"/>
      <c r="TEY64" s="73"/>
      <c r="TFB64" s="73"/>
      <c r="TFE64" s="73"/>
      <c r="TFH64" s="73"/>
      <c r="TFP64" s="73"/>
      <c r="TFR64" s="73"/>
      <c r="TFU64" s="73"/>
      <c r="TFX64" s="73"/>
      <c r="TGG64" s="73"/>
      <c r="TGJ64" s="73"/>
      <c r="TGO64" s="73"/>
      <c r="THK64" s="73"/>
      <c r="THL64" s="73"/>
      <c r="THM64" s="73"/>
      <c r="THN64" s="73"/>
      <c r="THO64" s="73"/>
      <c r="THP64" s="73"/>
      <c r="TIH64" s="73"/>
      <c r="TII64" s="73"/>
      <c r="TIL64" s="73"/>
      <c r="TIO64" s="73"/>
      <c r="TIQ64" s="73"/>
      <c r="TIS64" s="73"/>
      <c r="TIV64" s="73"/>
      <c r="TIY64" s="73"/>
      <c r="TJB64" s="73"/>
      <c r="TJE64" s="73"/>
      <c r="TJH64" s="73"/>
      <c r="TJK64" s="73"/>
      <c r="TJN64" s="73"/>
      <c r="TJQ64" s="73"/>
      <c r="TJS64" s="73"/>
      <c r="TKF64" s="73"/>
      <c r="TKG64" s="73"/>
      <c r="TKH64" s="73"/>
      <c r="TKI64" s="73"/>
      <c r="TKJ64" s="73"/>
      <c r="TKK64" s="73"/>
      <c r="TKL64" s="73"/>
      <c r="TKM64" s="73"/>
      <c r="TKN64" s="73"/>
      <c r="TKO64" s="73"/>
      <c r="TKP64" s="73"/>
      <c r="TKQ64" s="73"/>
      <c r="TKR64" s="73"/>
      <c r="TKS64" s="73"/>
      <c r="TKT64" s="73"/>
      <c r="TKU64" s="73"/>
      <c r="TKV64" s="73"/>
      <c r="TKW64" s="73"/>
      <c r="TKX64" s="73"/>
      <c r="TKY64" s="73"/>
      <c r="TKZ64" s="73"/>
      <c r="TLA64" s="73"/>
      <c r="TLB64" s="73"/>
      <c r="TLC64" s="73"/>
      <c r="TLD64" s="73"/>
      <c r="TLE64" s="73"/>
      <c r="TLG64" s="73"/>
      <c r="TLH64" s="73"/>
      <c r="TLI64" s="73"/>
      <c r="TLJ64" s="73"/>
      <c r="TLK64" s="73"/>
      <c r="TLL64" s="73"/>
      <c r="TLM64" s="73"/>
      <c r="TLN64" s="73"/>
      <c r="TLO64" s="73"/>
      <c r="TLP64" s="73"/>
      <c r="TLQ64" s="73"/>
      <c r="TLR64" s="73"/>
      <c r="TLS64" s="73"/>
      <c r="TLV64" s="73"/>
      <c r="TLY64" s="73"/>
      <c r="TMB64" s="73"/>
      <c r="TME64" s="73"/>
      <c r="TMH64" s="73"/>
      <c r="TMT64" s="73"/>
      <c r="TMW64" s="73"/>
      <c r="TMZ64" s="73"/>
      <c r="TNC64" s="73"/>
      <c r="TNL64" s="73"/>
      <c r="TNR64" s="73"/>
      <c r="TNU64" s="73"/>
      <c r="TNX64" s="73"/>
      <c r="TOA64" s="73"/>
      <c r="TOG64" s="73"/>
      <c r="TOP64" s="73"/>
      <c r="TOR64" s="73"/>
      <c r="TOS64" s="73"/>
      <c r="TOU64" s="73"/>
      <c r="TOX64" s="73"/>
      <c r="TPA64" s="73"/>
      <c r="TPD64" s="73"/>
      <c r="TPL64" s="73"/>
      <c r="TPN64" s="73"/>
      <c r="TPQ64" s="73"/>
      <c r="TPT64" s="73"/>
      <c r="TQC64" s="73"/>
      <c r="TQF64" s="73"/>
      <c r="TQK64" s="73"/>
      <c r="TRG64" s="73"/>
      <c r="TRH64" s="73"/>
      <c r="TRI64" s="73"/>
      <c r="TRJ64" s="73"/>
      <c r="TRK64" s="73"/>
      <c r="TRL64" s="73"/>
      <c r="TSD64" s="73"/>
      <c r="TSE64" s="73"/>
      <c r="TSH64" s="73"/>
      <c r="TSK64" s="73"/>
      <c r="TSM64" s="73"/>
      <c r="TSO64" s="73"/>
      <c r="TSR64" s="73"/>
      <c r="TSU64" s="73"/>
      <c r="TSX64" s="73"/>
      <c r="TTA64" s="73"/>
      <c r="TTD64" s="73"/>
      <c r="TTG64" s="73"/>
      <c r="TTJ64" s="73"/>
      <c r="TTM64" s="73"/>
      <c r="TTO64" s="73"/>
      <c r="TUB64" s="73"/>
      <c r="TUC64" s="73"/>
      <c r="TUD64" s="73"/>
      <c r="TUE64" s="73"/>
      <c r="TUF64" s="73"/>
      <c r="TUG64" s="73"/>
      <c r="TUH64" s="73"/>
      <c r="TUI64" s="73"/>
      <c r="TUJ64" s="73"/>
      <c r="TUK64" s="73"/>
      <c r="TUL64" s="73"/>
      <c r="TUM64" s="73"/>
      <c r="TUN64" s="73"/>
      <c r="TUO64" s="73"/>
      <c r="TUP64" s="73"/>
      <c r="TUQ64" s="73"/>
      <c r="TUR64" s="73"/>
      <c r="TUS64" s="73"/>
      <c r="TUT64" s="73"/>
      <c r="TUU64" s="73"/>
      <c r="TUV64" s="73"/>
      <c r="TUW64" s="73"/>
      <c r="TUX64" s="73"/>
      <c r="TUY64" s="73"/>
      <c r="TUZ64" s="73"/>
      <c r="TVA64" s="73"/>
      <c r="TVC64" s="73"/>
      <c r="TVD64" s="73"/>
      <c r="TVE64" s="73"/>
      <c r="TVF64" s="73"/>
      <c r="TVG64" s="73"/>
      <c r="TVH64" s="73"/>
      <c r="TVI64" s="73"/>
      <c r="TVJ64" s="73"/>
      <c r="TVK64" s="73"/>
      <c r="TVL64" s="73"/>
      <c r="TVM64" s="73"/>
      <c r="TVN64" s="73"/>
      <c r="TVO64" s="73"/>
      <c r="TVR64" s="73"/>
      <c r="TVU64" s="73"/>
      <c r="TVX64" s="73"/>
      <c r="TWA64" s="73"/>
      <c r="TWD64" s="73"/>
      <c r="TWP64" s="73"/>
      <c r="TWS64" s="73"/>
      <c r="TWV64" s="73"/>
      <c r="TWY64" s="73"/>
      <c r="TXH64" s="73"/>
      <c r="TXN64" s="73"/>
      <c r="TXQ64" s="73"/>
      <c r="TXT64" s="73"/>
      <c r="TXW64" s="73"/>
      <c r="TYC64" s="73"/>
      <c r="TYL64" s="73"/>
      <c r="TYN64" s="73"/>
      <c r="TYO64" s="73"/>
      <c r="TYQ64" s="73"/>
      <c r="TYT64" s="73"/>
      <c r="TYW64" s="73"/>
      <c r="TYZ64" s="73"/>
      <c r="TZH64" s="73"/>
      <c r="TZJ64" s="73"/>
      <c r="TZM64" s="73"/>
      <c r="TZP64" s="73"/>
      <c r="TZY64" s="73"/>
      <c r="UAB64" s="73"/>
      <c r="UAG64" s="73"/>
      <c r="UBC64" s="73"/>
      <c r="UBD64" s="73"/>
      <c r="UBE64" s="73"/>
      <c r="UBF64" s="73"/>
      <c r="UBG64" s="73"/>
      <c r="UBH64" s="73"/>
      <c r="UBZ64" s="73"/>
      <c r="UCA64" s="73"/>
      <c r="UCD64" s="73"/>
      <c r="UCG64" s="73"/>
      <c r="UCI64" s="73"/>
      <c r="UCK64" s="73"/>
      <c r="UCN64" s="73"/>
      <c r="UCQ64" s="73"/>
      <c r="UCT64" s="73"/>
      <c r="UCW64" s="73"/>
      <c r="UCZ64" s="73"/>
      <c r="UDC64" s="73"/>
      <c r="UDF64" s="73"/>
      <c r="UDI64" s="73"/>
      <c r="UDK64" s="73"/>
      <c r="UDX64" s="73"/>
      <c r="UDY64" s="73"/>
      <c r="UDZ64" s="73"/>
      <c r="UEA64" s="73"/>
      <c r="UEB64" s="73"/>
      <c r="UEC64" s="73"/>
      <c r="UED64" s="73"/>
      <c r="UEE64" s="73"/>
      <c r="UEF64" s="73"/>
      <c r="UEG64" s="73"/>
      <c r="UEH64" s="73"/>
      <c r="UEI64" s="73"/>
      <c r="UEJ64" s="73"/>
      <c r="UEK64" s="73"/>
      <c r="UEL64" s="73"/>
      <c r="UEM64" s="73"/>
      <c r="UEN64" s="73"/>
      <c r="UEO64" s="73"/>
      <c r="UEP64" s="73"/>
      <c r="UEQ64" s="73"/>
      <c r="UER64" s="73"/>
      <c r="UES64" s="73"/>
      <c r="UET64" s="73"/>
      <c r="UEU64" s="73"/>
      <c r="UEV64" s="73"/>
      <c r="UEW64" s="73"/>
      <c r="UEY64" s="73"/>
      <c r="UEZ64" s="73"/>
      <c r="UFA64" s="73"/>
      <c r="UFB64" s="73"/>
      <c r="UFC64" s="73"/>
      <c r="UFD64" s="73"/>
      <c r="UFE64" s="73"/>
      <c r="UFF64" s="73"/>
      <c r="UFG64" s="73"/>
      <c r="UFH64" s="73"/>
      <c r="UFI64" s="73"/>
      <c r="UFJ64" s="73"/>
      <c r="UFK64" s="73"/>
      <c r="UFN64" s="73"/>
      <c r="UFQ64" s="73"/>
      <c r="UFT64" s="73"/>
      <c r="UFW64" s="73"/>
      <c r="UFZ64" s="73"/>
      <c r="UGL64" s="73"/>
      <c r="UGO64" s="73"/>
      <c r="UGR64" s="73"/>
      <c r="UGU64" s="73"/>
      <c r="UHD64" s="73"/>
      <c r="UHJ64" s="73"/>
      <c r="UHM64" s="73"/>
      <c r="UHP64" s="73"/>
      <c r="UHS64" s="73"/>
      <c r="UHY64" s="73"/>
      <c r="UIH64" s="73"/>
      <c r="UIJ64" s="73"/>
      <c r="UIK64" s="73"/>
      <c r="UIM64" s="73"/>
      <c r="UIP64" s="73"/>
      <c r="UIS64" s="73"/>
      <c r="UIV64" s="73"/>
      <c r="UJD64" s="73"/>
      <c r="UJF64" s="73"/>
      <c r="UJI64" s="73"/>
      <c r="UJL64" s="73"/>
      <c r="UJU64" s="73"/>
      <c r="UJX64" s="73"/>
      <c r="UKC64" s="73"/>
      <c r="UKY64" s="73"/>
      <c r="UKZ64" s="73"/>
      <c r="ULA64" s="73"/>
      <c r="ULB64" s="73"/>
      <c r="ULC64" s="73"/>
      <c r="ULD64" s="73"/>
      <c r="ULV64" s="73"/>
      <c r="ULW64" s="73"/>
      <c r="ULZ64" s="73"/>
      <c r="UMC64" s="73"/>
      <c r="UME64" s="73"/>
      <c r="UMG64" s="73"/>
      <c r="UMJ64" s="73"/>
      <c r="UMM64" s="73"/>
      <c r="UMP64" s="73"/>
      <c r="UMS64" s="73"/>
      <c r="UMV64" s="73"/>
      <c r="UMY64" s="73"/>
      <c r="UNB64" s="73"/>
      <c r="UNE64" s="73"/>
      <c r="UNG64" s="73"/>
      <c r="UNT64" s="73"/>
      <c r="UNU64" s="73"/>
      <c r="UNV64" s="73"/>
      <c r="UNW64" s="73"/>
      <c r="UNX64" s="73"/>
      <c r="UNY64" s="73"/>
      <c r="UNZ64" s="73"/>
      <c r="UOA64" s="73"/>
      <c r="UOB64" s="73"/>
      <c r="UOC64" s="73"/>
      <c r="UOD64" s="73"/>
      <c r="UOE64" s="73"/>
      <c r="UOF64" s="73"/>
      <c r="UOG64" s="73"/>
      <c r="UOH64" s="73"/>
      <c r="UOI64" s="73"/>
      <c r="UOJ64" s="73"/>
      <c r="UOK64" s="73"/>
      <c r="UOL64" s="73"/>
      <c r="UOM64" s="73"/>
      <c r="UON64" s="73"/>
      <c r="UOO64" s="73"/>
      <c r="UOP64" s="73"/>
      <c r="UOQ64" s="73"/>
      <c r="UOR64" s="73"/>
      <c r="UOS64" s="73"/>
      <c r="UOU64" s="73"/>
      <c r="UOV64" s="73"/>
      <c r="UOW64" s="73"/>
      <c r="UOX64" s="73"/>
      <c r="UOY64" s="73"/>
      <c r="UOZ64" s="73"/>
      <c r="UPA64" s="73"/>
      <c r="UPB64" s="73"/>
      <c r="UPC64" s="73"/>
      <c r="UPD64" s="73"/>
      <c r="UPE64" s="73"/>
      <c r="UPF64" s="73"/>
      <c r="UPG64" s="73"/>
      <c r="UPJ64" s="73"/>
      <c r="UPM64" s="73"/>
      <c r="UPP64" s="73"/>
      <c r="UPS64" s="73"/>
      <c r="UPV64" s="73"/>
      <c r="UQH64" s="73"/>
      <c r="UQK64" s="73"/>
      <c r="UQN64" s="73"/>
      <c r="UQQ64" s="73"/>
      <c r="UQZ64" s="73"/>
      <c r="URF64" s="73"/>
      <c r="URI64" s="73"/>
      <c r="URL64" s="73"/>
      <c r="URO64" s="73"/>
      <c r="URU64" s="73"/>
      <c r="USD64" s="73"/>
      <c r="USF64" s="73"/>
      <c r="USG64" s="73"/>
      <c r="USI64" s="73"/>
      <c r="USL64" s="73"/>
      <c r="USO64" s="73"/>
      <c r="USR64" s="73"/>
      <c r="USZ64" s="73"/>
      <c r="UTB64" s="73"/>
      <c r="UTE64" s="73"/>
      <c r="UTH64" s="73"/>
      <c r="UTQ64" s="73"/>
      <c r="UTT64" s="73"/>
      <c r="UTY64" s="73"/>
      <c r="UUU64" s="73"/>
      <c r="UUV64" s="73"/>
      <c r="UUW64" s="73"/>
      <c r="UUX64" s="73"/>
      <c r="UUY64" s="73"/>
      <c r="UUZ64" s="73"/>
      <c r="UVR64" s="73"/>
      <c r="UVS64" s="73"/>
      <c r="UVV64" s="73"/>
      <c r="UVY64" s="73"/>
      <c r="UWA64" s="73"/>
      <c r="UWC64" s="73"/>
      <c r="UWF64" s="73"/>
      <c r="UWI64" s="73"/>
      <c r="UWL64" s="73"/>
      <c r="UWO64" s="73"/>
      <c r="UWR64" s="73"/>
      <c r="UWU64" s="73"/>
      <c r="UWX64" s="73"/>
      <c r="UXA64" s="73"/>
      <c r="UXC64" s="73"/>
      <c r="UXP64" s="73"/>
      <c r="UXQ64" s="73"/>
      <c r="UXR64" s="73"/>
      <c r="UXS64" s="73"/>
      <c r="UXT64" s="73"/>
      <c r="UXU64" s="73"/>
      <c r="UXV64" s="73"/>
      <c r="UXW64" s="73"/>
      <c r="UXX64" s="73"/>
      <c r="UXY64" s="73"/>
      <c r="UXZ64" s="73"/>
      <c r="UYA64" s="73"/>
      <c r="UYB64" s="73"/>
      <c r="UYC64" s="73"/>
      <c r="UYD64" s="73"/>
      <c r="UYE64" s="73"/>
      <c r="UYF64" s="73"/>
      <c r="UYG64" s="73"/>
      <c r="UYH64" s="73"/>
      <c r="UYI64" s="73"/>
      <c r="UYJ64" s="73"/>
      <c r="UYK64" s="73"/>
      <c r="UYL64" s="73"/>
      <c r="UYM64" s="73"/>
      <c r="UYN64" s="73"/>
      <c r="UYO64" s="73"/>
      <c r="UYQ64" s="73"/>
      <c r="UYR64" s="73"/>
      <c r="UYS64" s="73"/>
      <c r="UYT64" s="73"/>
      <c r="UYU64" s="73"/>
      <c r="UYV64" s="73"/>
      <c r="UYW64" s="73"/>
      <c r="UYX64" s="73"/>
      <c r="UYY64" s="73"/>
      <c r="UYZ64" s="73"/>
      <c r="UZA64" s="73"/>
      <c r="UZB64" s="73"/>
      <c r="UZC64" s="73"/>
      <c r="UZF64" s="73"/>
      <c r="UZI64" s="73"/>
      <c r="UZL64" s="73"/>
      <c r="UZO64" s="73"/>
      <c r="UZR64" s="73"/>
      <c r="VAD64" s="73"/>
      <c r="VAG64" s="73"/>
      <c r="VAJ64" s="73"/>
      <c r="VAM64" s="73"/>
      <c r="VAV64" s="73"/>
      <c r="VBB64" s="73"/>
      <c r="VBE64" s="73"/>
      <c r="VBH64" s="73"/>
      <c r="VBK64" s="73"/>
      <c r="VBQ64" s="73"/>
      <c r="VBZ64" s="73"/>
      <c r="VCB64" s="73"/>
      <c r="VCC64" s="73"/>
      <c r="VCE64" s="73"/>
      <c r="VCH64" s="73"/>
      <c r="VCK64" s="73"/>
      <c r="VCN64" s="73"/>
      <c r="VCV64" s="73"/>
      <c r="VCX64" s="73"/>
      <c r="VDA64" s="73"/>
      <c r="VDD64" s="73"/>
      <c r="VDM64" s="73"/>
      <c r="VDP64" s="73"/>
      <c r="VDU64" s="73"/>
      <c r="VEQ64" s="73"/>
      <c r="VER64" s="73"/>
      <c r="VES64" s="73"/>
      <c r="VET64" s="73"/>
      <c r="VEU64" s="73"/>
      <c r="VEV64" s="73"/>
      <c r="VFN64" s="73"/>
      <c r="VFO64" s="73"/>
      <c r="VFR64" s="73"/>
      <c r="VFU64" s="73"/>
      <c r="VFW64" s="73"/>
      <c r="VFY64" s="73"/>
      <c r="VGB64" s="73"/>
      <c r="VGE64" s="73"/>
      <c r="VGH64" s="73"/>
      <c r="VGK64" s="73"/>
      <c r="VGN64" s="73"/>
      <c r="VGQ64" s="73"/>
      <c r="VGT64" s="73"/>
      <c r="VGW64" s="73"/>
      <c r="VGY64" s="73"/>
      <c r="VHL64" s="73"/>
      <c r="VHM64" s="73"/>
      <c r="VHN64" s="73"/>
      <c r="VHO64" s="73"/>
      <c r="VHP64" s="73"/>
      <c r="VHQ64" s="73"/>
      <c r="VHR64" s="73"/>
      <c r="VHS64" s="73"/>
      <c r="VHT64" s="73"/>
      <c r="VHU64" s="73"/>
      <c r="VHV64" s="73"/>
      <c r="VHW64" s="73"/>
      <c r="VHX64" s="73"/>
      <c r="VHY64" s="73"/>
      <c r="VHZ64" s="73"/>
      <c r="VIA64" s="73"/>
      <c r="VIB64" s="73"/>
      <c r="VIC64" s="73"/>
      <c r="VID64" s="73"/>
      <c r="VIE64" s="73"/>
      <c r="VIF64" s="73"/>
      <c r="VIG64" s="73"/>
      <c r="VIH64" s="73"/>
      <c r="VII64" s="73"/>
      <c r="VIJ64" s="73"/>
      <c r="VIK64" s="73"/>
      <c r="VIM64" s="73"/>
      <c r="VIN64" s="73"/>
      <c r="VIO64" s="73"/>
      <c r="VIP64" s="73"/>
      <c r="VIQ64" s="73"/>
      <c r="VIR64" s="73"/>
      <c r="VIS64" s="73"/>
      <c r="VIT64" s="73"/>
      <c r="VIU64" s="73"/>
      <c r="VIV64" s="73"/>
      <c r="VIW64" s="73"/>
      <c r="VIX64" s="73"/>
      <c r="VIY64" s="73"/>
      <c r="VJB64" s="73"/>
      <c r="VJE64" s="73"/>
      <c r="VJH64" s="73"/>
      <c r="VJK64" s="73"/>
      <c r="VJN64" s="73"/>
      <c r="VJZ64" s="73"/>
      <c r="VKC64" s="73"/>
      <c r="VKF64" s="73"/>
      <c r="VKI64" s="73"/>
      <c r="VKR64" s="73"/>
      <c r="VKX64" s="73"/>
      <c r="VLA64" s="73"/>
      <c r="VLD64" s="73"/>
      <c r="VLG64" s="73"/>
      <c r="VLM64" s="73"/>
      <c r="VLV64" s="73"/>
      <c r="VLX64" s="73"/>
      <c r="VLY64" s="73"/>
      <c r="VMA64" s="73"/>
      <c r="VMD64" s="73"/>
      <c r="VMG64" s="73"/>
      <c r="VMJ64" s="73"/>
      <c r="VMR64" s="73"/>
      <c r="VMT64" s="73"/>
      <c r="VMW64" s="73"/>
      <c r="VMZ64" s="73"/>
      <c r="VNI64" s="73"/>
      <c r="VNL64" s="73"/>
      <c r="VNQ64" s="73"/>
      <c r="VOM64" s="73"/>
      <c r="VON64" s="73"/>
      <c r="VOO64" s="73"/>
      <c r="VOP64" s="73"/>
      <c r="VOQ64" s="73"/>
      <c r="VOR64" s="73"/>
      <c r="VPJ64" s="73"/>
      <c r="VPK64" s="73"/>
      <c r="VPN64" s="73"/>
      <c r="VPQ64" s="73"/>
      <c r="VPS64" s="73"/>
      <c r="VPU64" s="73"/>
      <c r="VPX64" s="73"/>
      <c r="VQA64" s="73"/>
      <c r="VQD64" s="73"/>
      <c r="VQG64" s="73"/>
      <c r="VQJ64" s="73"/>
      <c r="VQM64" s="73"/>
      <c r="VQP64" s="73"/>
      <c r="VQS64" s="73"/>
      <c r="VQU64" s="73"/>
      <c r="VRH64" s="73"/>
      <c r="VRI64" s="73"/>
      <c r="VRJ64" s="73"/>
      <c r="VRK64" s="73"/>
      <c r="VRL64" s="73"/>
      <c r="VRM64" s="73"/>
      <c r="VRN64" s="73"/>
      <c r="VRO64" s="73"/>
      <c r="VRP64" s="73"/>
      <c r="VRQ64" s="73"/>
      <c r="VRR64" s="73"/>
      <c r="VRS64" s="73"/>
      <c r="VRT64" s="73"/>
      <c r="VRU64" s="73"/>
      <c r="VRV64" s="73"/>
      <c r="VRW64" s="73"/>
      <c r="VRX64" s="73"/>
      <c r="VRY64" s="73"/>
      <c r="VRZ64" s="73"/>
      <c r="VSA64" s="73"/>
      <c r="VSB64" s="73"/>
      <c r="VSC64" s="73"/>
      <c r="VSD64" s="73"/>
      <c r="VSE64" s="73"/>
      <c r="VSF64" s="73"/>
      <c r="VSG64" s="73"/>
      <c r="VSI64" s="73"/>
      <c r="VSJ64" s="73"/>
      <c r="VSK64" s="73"/>
      <c r="VSL64" s="73"/>
      <c r="VSM64" s="73"/>
      <c r="VSN64" s="73"/>
      <c r="VSO64" s="73"/>
      <c r="VSP64" s="73"/>
      <c r="VSQ64" s="73"/>
      <c r="VSR64" s="73"/>
      <c r="VSS64" s="73"/>
      <c r="VST64" s="73"/>
      <c r="VSU64" s="73"/>
      <c r="VSX64" s="73"/>
      <c r="VTA64" s="73"/>
      <c r="VTD64" s="73"/>
      <c r="VTG64" s="73"/>
      <c r="VTJ64" s="73"/>
      <c r="VTV64" s="73"/>
      <c r="VTY64" s="73"/>
      <c r="VUB64" s="73"/>
      <c r="VUE64" s="73"/>
      <c r="VUN64" s="73"/>
      <c r="VUT64" s="73"/>
      <c r="VUW64" s="73"/>
      <c r="VUZ64" s="73"/>
      <c r="VVC64" s="73"/>
      <c r="VVI64" s="73"/>
      <c r="VVR64" s="73"/>
      <c r="VVT64" s="73"/>
      <c r="VVU64" s="73"/>
      <c r="VVW64" s="73"/>
      <c r="VVZ64" s="73"/>
      <c r="VWC64" s="73"/>
      <c r="VWF64" s="73"/>
      <c r="VWN64" s="73"/>
      <c r="VWP64" s="73"/>
      <c r="VWS64" s="73"/>
      <c r="VWV64" s="73"/>
      <c r="VXE64" s="73"/>
      <c r="VXH64" s="73"/>
      <c r="VXM64" s="73"/>
      <c r="VYI64" s="73"/>
      <c r="VYJ64" s="73"/>
      <c r="VYK64" s="73"/>
      <c r="VYL64" s="73"/>
      <c r="VYM64" s="73"/>
      <c r="VYN64" s="73"/>
      <c r="VZF64" s="73"/>
      <c r="VZG64" s="73"/>
      <c r="VZJ64" s="73"/>
      <c r="VZM64" s="73"/>
      <c r="VZO64" s="73"/>
      <c r="VZQ64" s="73"/>
      <c r="VZT64" s="73"/>
      <c r="VZW64" s="73"/>
      <c r="VZZ64" s="73"/>
      <c r="WAC64" s="73"/>
      <c r="WAF64" s="73"/>
      <c r="WAI64" s="73"/>
      <c r="WAL64" s="73"/>
      <c r="WAO64" s="73"/>
      <c r="WAQ64" s="73"/>
      <c r="WBD64" s="73"/>
      <c r="WBE64" s="73"/>
      <c r="WBF64" s="73"/>
      <c r="WBG64" s="73"/>
      <c r="WBH64" s="73"/>
      <c r="WBI64" s="73"/>
      <c r="WBJ64" s="73"/>
      <c r="WBK64" s="73"/>
      <c r="WBL64" s="73"/>
      <c r="WBM64" s="73"/>
      <c r="WBN64" s="73"/>
      <c r="WBO64" s="73"/>
      <c r="WBP64" s="73"/>
      <c r="WBQ64" s="73"/>
      <c r="WBR64" s="73"/>
      <c r="WBS64" s="73"/>
      <c r="WBT64" s="73"/>
      <c r="WBU64" s="73"/>
      <c r="WBV64" s="73"/>
      <c r="WBW64" s="73"/>
      <c r="WBX64" s="73"/>
      <c r="WBY64" s="73"/>
      <c r="WBZ64" s="73"/>
      <c r="WCA64" s="73"/>
      <c r="WCB64" s="73"/>
      <c r="WCC64" s="73"/>
      <c r="WCE64" s="73"/>
      <c r="WCF64" s="73"/>
      <c r="WCG64" s="73"/>
      <c r="WCH64" s="73"/>
      <c r="WCI64" s="73"/>
      <c r="WCJ64" s="73"/>
      <c r="WCK64" s="73"/>
      <c r="WCL64" s="73"/>
      <c r="WCM64" s="73"/>
      <c r="WCN64" s="73"/>
      <c r="WCO64" s="73"/>
      <c r="WCP64" s="73"/>
      <c r="WCQ64" s="73"/>
      <c r="WCT64" s="73"/>
      <c r="WCW64" s="73"/>
      <c r="WCZ64" s="73"/>
      <c r="WDC64" s="73"/>
      <c r="WDF64" s="73"/>
      <c r="WDR64" s="73"/>
      <c r="WDU64" s="73"/>
      <c r="WDX64" s="73"/>
      <c r="WEA64" s="73"/>
      <c r="WEJ64" s="73"/>
      <c r="WEP64" s="73"/>
      <c r="WES64" s="73"/>
      <c r="WEV64" s="73"/>
      <c r="WEY64" s="73"/>
      <c r="WFE64" s="73"/>
      <c r="WFN64" s="73"/>
      <c r="WFP64" s="73"/>
      <c r="WFQ64" s="73"/>
      <c r="WFS64" s="73"/>
      <c r="WFV64" s="73"/>
      <c r="WFY64" s="73"/>
      <c r="WGB64" s="73"/>
      <c r="WGJ64" s="73"/>
      <c r="WGL64" s="73"/>
      <c r="WGO64" s="73"/>
      <c r="WGR64" s="73"/>
      <c r="WHA64" s="73"/>
      <c r="WHD64" s="73"/>
      <c r="WHI64" s="73"/>
      <c r="WIE64" s="73"/>
      <c r="WIF64" s="73"/>
      <c r="WIG64" s="73"/>
      <c r="WIH64" s="73"/>
      <c r="WII64" s="73"/>
      <c r="WIJ64" s="73"/>
      <c r="WJB64" s="73"/>
      <c r="WJC64" s="73"/>
      <c r="WJF64" s="73"/>
      <c r="WJI64" s="73"/>
      <c r="WJK64" s="73"/>
      <c r="WJM64" s="73"/>
      <c r="WJP64" s="73"/>
      <c r="WJS64" s="73"/>
      <c r="WJV64" s="73"/>
      <c r="WJY64" s="73"/>
      <c r="WKB64" s="73"/>
      <c r="WKE64" s="73"/>
      <c r="WKH64" s="73"/>
      <c r="WKK64" s="73"/>
      <c r="WKM64" s="73"/>
      <c r="WKZ64" s="73"/>
      <c r="WLA64" s="73"/>
      <c r="WLB64" s="73"/>
      <c r="WLC64" s="73"/>
      <c r="WLD64" s="73"/>
      <c r="WLE64" s="73"/>
      <c r="WLF64" s="73"/>
      <c r="WLG64" s="73"/>
      <c r="WLH64" s="73"/>
      <c r="WLI64" s="73"/>
      <c r="WLJ64" s="73"/>
      <c r="WLK64" s="73"/>
      <c r="WLL64" s="73"/>
      <c r="WLM64" s="73"/>
      <c r="WLN64" s="73"/>
      <c r="WLO64" s="73"/>
      <c r="WLP64" s="73"/>
      <c r="WLQ64" s="73"/>
      <c r="WLR64" s="73"/>
      <c r="WLS64" s="73"/>
      <c r="WLT64" s="73"/>
      <c r="WLU64" s="73"/>
      <c r="WLV64" s="73"/>
      <c r="WLW64" s="73"/>
      <c r="WLX64" s="73"/>
      <c r="WLY64" s="73"/>
      <c r="WMA64" s="73"/>
      <c r="WMB64" s="73"/>
      <c r="WMC64" s="73"/>
      <c r="WMD64" s="73"/>
      <c r="WME64" s="73"/>
      <c r="WMF64" s="73"/>
      <c r="WMG64" s="73"/>
      <c r="WMH64" s="73"/>
      <c r="WMI64" s="73"/>
      <c r="WMJ64" s="73"/>
      <c r="WMK64" s="73"/>
      <c r="WML64" s="73"/>
      <c r="WMM64" s="73"/>
      <c r="WMP64" s="73"/>
      <c r="WMS64" s="73"/>
      <c r="WMV64" s="73"/>
      <c r="WMY64" s="73"/>
      <c r="WNB64" s="73"/>
      <c r="WNN64" s="73"/>
      <c r="WNQ64" s="73"/>
      <c r="WNT64" s="73"/>
      <c r="WNW64" s="73"/>
      <c r="WOF64" s="73"/>
      <c r="WOL64" s="73"/>
      <c r="WOO64" s="73"/>
      <c r="WOR64" s="73"/>
      <c r="WOU64" s="73"/>
      <c r="WPA64" s="73"/>
      <c r="WPJ64" s="73"/>
      <c r="WPL64" s="73"/>
      <c r="WPM64" s="73"/>
      <c r="WPO64" s="73"/>
      <c r="WPR64" s="73"/>
      <c r="WPU64" s="73"/>
      <c r="WPX64" s="73"/>
      <c r="WQF64" s="73"/>
      <c r="WQH64" s="73"/>
      <c r="WQK64" s="73"/>
      <c r="WQN64" s="73"/>
      <c r="WQW64" s="73"/>
      <c r="WQZ64" s="73"/>
      <c r="WRE64" s="73"/>
      <c r="WSA64" s="73"/>
      <c r="WSB64" s="73"/>
      <c r="WSC64" s="73"/>
      <c r="WSD64" s="73"/>
      <c r="WSE64" s="73"/>
      <c r="WSF64" s="73"/>
      <c r="WSX64" s="73"/>
      <c r="WSY64" s="73"/>
      <c r="WTB64" s="73"/>
      <c r="WTE64" s="73"/>
      <c r="WTG64" s="73"/>
      <c r="WTI64" s="73"/>
      <c r="WTL64" s="73"/>
      <c r="WTO64" s="73"/>
      <c r="WTR64" s="73"/>
      <c r="WTU64" s="73"/>
      <c r="WTX64" s="73"/>
      <c r="WUA64" s="73"/>
      <c r="WUD64" s="73"/>
      <c r="WUG64" s="73"/>
      <c r="WUI64" s="73"/>
      <c r="WUV64" s="73"/>
      <c r="WUW64" s="73"/>
      <c r="WUX64" s="73"/>
      <c r="WUY64" s="73"/>
      <c r="WUZ64" s="73"/>
      <c r="WVA64" s="73"/>
      <c r="WVB64" s="73"/>
      <c r="WVC64" s="73"/>
      <c r="WVD64" s="73"/>
      <c r="WVE64" s="73"/>
      <c r="WVF64" s="73"/>
      <c r="WVG64" s="73"/>
      <c r="WVH64" s="73"/>
      <c r="WVI64" s="73"/>
      <c r="WVJ64" s="73"/>
      <c r="WVK64" s="73"/>
      <c r="WVL64" s="73"/>
      <c r="WVM64" s="73"/>
      <c r="WVN64" s="73"/>
      <c r="WVO64" s="73"/>
      <c r="WVP64" s="73"/>
      <c r="WVQ64" s="73"/>
      <c r="WVR64" s="73"/>
      <c r="WVS64" s="73"/>
      <c r="WVT64" s="73"/>
      <c r="WVU64" s="73"/>
      <c r="WVV64" s="73"/>
      <c r="WVW64" s="73"/>
      <c r="WVX64" s="73"/>
      <c r="WVY64" s="73"/>
      <c r="WVZ64" s="73"/>
      <c r="WWA64" s="73"/>
      <c r="WWB64" s="73"/>
      <c r="WWC64" s="73"/>
      <c r="WWD64" s="73"/>
      <c r="WWE64" s="73"/>
      <c r="WWF64" s="73"/>
      <c r="WWG64" s="73"/>
      <c r="WWH64" s="73"/>
      <c r="WWI64" s="73"/>
      <c r="WWJ64" s="73"/>
      <c r="WWK64" s="73"/>
      <c r="WWL64" s="73"/>
      <c r="WWM64" s="73"/>
      <c r="WWN64" s="73"/>
      <c r="WWO64" s="73"/>
      <c r="WWP64" s="73"/>
      <c r="WWQ64" s="73"/>
      <c r="WWR64" s="73"/>
      <c r="WWS64" s="73"/>
      <c r="WWT64" s="73"/>
      <c r="WWU64" s="73"/>
      <c r="WWV64" s="73"/>
      <c r="WWW64" s="73"/>
      <c r="WWX64" s="73"/>
      <c r="WWY64" s="73"/>
      <c r="WWZ64" s="73"/>
      <c r="WXA64" s="73"/>
      <c r="WXB64" s="73"/>
      <c r="WXC64" s="73"/>
      <c r="WXD64" s="73"/>
      <c r="WXE64" s="73"/>
      <c r="WXF64" s="73"/>
      <c r="WXG64" s="73"/>
      <c r="WXH64" s="73"/>
      <c r="WXI64" s="73"/>
      <c r="WXJ64" s="73"/>
      <c r="WXK64" s="73"/>
      <c r="WXL64" s="73"/>
      <c r="WXM64" s="73"/>
      <c r="WXN64" s="73"/>
      <c r="WXO64" s="73"/>
      <c r="WXP64" s="73"/>
      <c r="WXQ64" s="73"/>
      <c r="WXR64" s="73"/>
      <c r="WXS64" s="73"/>
      <c r="WXT64" s="73"/>
      <c r="WXU64" s="73"/>
      <c r="WXV64" s="73"/>
      <c r="WXW64" s="73"/>
      <c r="WXX64" s="73"/>
      <c r="WXY64" s="73"/>
      <c r="WXZ64" s="73"/>
      <c r="WYA64" s="73"/>
      <c r="WYB64" s="73"/>
      <c r="WYC64" s="73"/>
      <c r="WYD64" s="73"/>
      <c r="WYE64" s="73"/>
      <c r="WYF64" s="73"/>
      <c r="WYG64" s="73"/>
      <c r="WYH64" s="73"/>
      <c r="WYI64" s="73"/>
      <c r="WYJ64" s="73"/>
      <c r="WYK64" s="73"/>
      <c r="WYL64" s="73"/>
      <c r="WYM64" s="73"/>
      <c r="WYN64" s="73"/>
      <c r="WYO64" s="73"/>
      <c r="WYP64" s="73"/>
      <c r="WYQ64" s="73"/>
      <c r="WYR64" s="73"/>
      <c r="WYS64" s="73"/>
      <c r="WYT64" s="73"/>
      <c r="WYU64" s="73"/>
      <c r="WYV64" s="73"/>
      <c r="WYW64" s="73"/>
      <c r="WYX64" s="73"/>
      <c r="WYY64" s="73"/>
      <c r="WYZ64" s="73"/>
      <c r="WZA64" s="73"/>
      <c r="WZB64" s="73"/>
      <c r="WZC64" s="73"/>
      <c r="WZD64" s="73"/>
      <c r="WZE64" s="73"/>
      <c r="WZF64" s="73"/>
      <c r="WZG64" s="73"/>
      <c r="WZH64" s="73"/>
      <c r="WZI64" s="73"/>
      <c r="WZJ64" s="73"/>
      <c r="WZK64" s="73"/>
      <c r="WZL64" s="73"/>
      <c r="WZM64" s="73"/>
      <c r="WZN64" s="73"/>
      <c r="WZO64" s="73"/>
      <c r="WZP64" s="73"/>
      <c r="WZQ64" s="73"/>
      <c r="WZR64" s="73"/>
      <c r="WZS64" s="73"/>
      <c r="WZT64" s="73"/>
      <c r="WZU64" s="73"/>
      <c r="WZV64" s="73"/>
      <c r="WZW64" s="73"/>
      <c r="WZX64" s="73"/>
      <c r="WZY64" s="73"/>
      <c r="WZZ64" s="73"/>
      <c r="XAA64" s="73"/>
      <c r="XAB64" s="73"/>
      <c r="XAC64" s="73"/>
      <c r="XAD64" s="73"/>
      <c r="XAE64" s="73"/>
      <c r="XAF64" s="73"/>
      <c r="XAG64" s="73"/>
      <c r="XAH64" s="73"/>
      <c r="XAI64" s="73"/>
      <c r="XAJ64" s="73"/>
      <c r="XAK64" s="73"/>
      <c r="XAL64" s="73"/>
      <c r="XAM64" s="73"/>
      <c r="XAN64" s="73"/>
      <c r="XAO64" s="73"/>
      <c r="XAP64" s="73"/>
      <c r="XAQ64" s="73"/>
      <c r="XAR64" s="73"/>
      <c r="XAS64" s="73"/>
      <c r="XAT64" s="73"/>
      <c r="XAU64" s="73"/>
      <c r="XAV64" s="73"/>
      <c r="XAW64" s="73"/>
      <c r="XAX64" s="73"/>
      <c r="XAY64" s="73"/>
      <c r="XAZ64" s="73"/>
      <c r="XBA64" s="73"/>
      <c r="XBB64" s="73"/>
      <c r="XBC64" s="73"/>
      <c r="XBD64" s="73"/>
      <c r="XBE64" s="73"/>
      <c r="XBF64" s="73"/>
      <c r="XBG64" s="73"/>
      <c r="XBH64" s="73"/>
      <c r="XBI64" s="73"/>
      <c r="XBJ64" s="73"/>
      <c r="XBK64" s="73"/>
      <c r="XBL64" s="73"/>
      <c r="XBM64" s="73"/>
      <c r="XBN64" s="73"/>
      <c r="XBO64" s="73"/>
      <c r="XBP64" s="73"/>
      <c r="XBQ64" s="73"/>
      <c r="XBR64" s="73"/>
      <c r="XBS64" s="73"/>
      <c r="XBT64" s="73"/>
      <c r="XBU64" s="73"/>
      <c r="XBV64" s="73"/>
      <c r="XBW64" s="73"/>
      <c r="XBX64" s="73"/>
      <c r="XBY64" s="73"/>
      <c r="XBZ64" s="73"/>
      <c r="XCA64" s="73"/>
      <c r="XCB64" s="73"/>
      <c r="XCC64" s="73"/>
      <c r="XCD64" s="73"/>
      <c r="XCE64" s="73"/>
      <c r="XCF64" s="73"/>
      <c r="XCG64" s="73"/>
      <c r="XCH64" s="73"/>
      <c r="XCI64" s="73"/>
      <c r="XCJ64" s="73"/>
      <c r="XCK64" s="73"/>
      <c r="XCL64" s="73"/>
      <c r="XCM64" s="73"/>
      <c r="XCN64" s="73"/>
      <c r="XCO64" s="73"/>
      <c r="XCP64" s="73"/>
      <c r="XCQ64" s="73"/>
      <c r="XCR64" s="73"/>
      <c r="XCS64" s="73"/>
      <c r="XCT64" s="73"/>
      <c r="XCU64" s="73"/>
      <c r="XCV64" s="73"/>
      <c r="XCW64" s="73"/>
      <c r="XCX64" s="73"/>
      <c r="XCY64" s="73"/>
      <c r="XCZ64" s="73"/>
      <c r="XDA64" s="73"/>
      <c r="XDB64" s="73"/>
      <c r="XDC64" s="73"/>
      <c r="XDD64" s="73"/>
      <c r="XDE64" s="73"/>
      <c r="XDF64" s="73"/>
      <c r="XDG64" s="73"/>
      <c r="XDH64" s="73"/>
      <c r="XDI64" s="73"/>
      <c r="XDJ64" s="73"/>
      <c r="XDK64" s="73"/>
      <c r="XDL64" s="73"/>
      <c r="XDM64" s="73"/>
      <c r="XDN64" s="73"/>
      <c r="XDO64" s="73"/>
      <c r="XDP64" s="73"/>
      <c r="XDQ64" s="73"/>
      <c r="XDR64" s="73"/>
      <c r="XDS64" s="73"/>
      <c r="XDT64" s="73"/>
      <c r="XDU64" s="73"/>
      <c r="XDV64" s="73"/>
      <c r="XDW64" s="73"/>
      <c r="XDX64" s="73"/>
      <c r="XDY64" s="73"/>
      <c r="XDZ64" s="73"/>
      <c r="XEA64" s="73"/>
      <c r="XEB64" s="73"/>
      <c r="XEC64" s="73"/>
      <c r="XED64" s="73"/>
      <c r="XEE64" s="73"/>
      <c r="XEF64" s="73"/>
      <c r="XEG64" s="73"/>
      <c r="XEH64" s="73"/>
      <c r="XEI64" s="73"/>
      <c r="XEJ64" s="73"/>
      <c r="XEK64" s="73"/>
      <c r="XEL64" s="73"/>
      <c r="XEM64" s="73"/>
      <c r="XEN64" s="73"/>
      <c r="XEO64" s="73"/>
      <c r="XEP64" s="73"/>
      <c r="XEQ64" s="73"/>
      <c r="XER64" s="73"/>
      <c r="XES64" s="73"/>
      <c r="XET64" s="73"/>
      <c r="XEU64" s="73"/>
      <c r="XEV64" s="73"/>
      <c r="XEW64" s="73"/>
      <c r="XEX64" s="73"/>
      <c r="XEY64" s="73"/>
      <c r="XEZ64" s="73"/>
      <c r="XFA64" s="73"/>
      <c r="XFB64" s="73"/>
      <c r="XFC64" s="73"/>
      <c r="XFD64" s="73"/>
    </row>
    <row r="65" spans="1:16384" s="192" customFormat="1" ht="21.75" hidden="1" customHeight="1">
      <c r="A65" s="215" t="s">
        <v>66</v>
      </c>
      <c r="B65" s="216" t="s">
        <v>323</v>
      </c>
      <c r="C65" s="217"/>
      <c r="D65" s="168">
        <f>IFERROR(VLOOKUP(A65,'4.1'!A84:C366,3,0),)</f>
        <v>0</v>
      </c>
      <c r="E65" s="166">
        <f t="shared" si="0"/>
        <v>0</v>
      </c>
    </row>
    <row r="66" spans="1:16384" s="192" customFormat="1" ht="20.25" hidden="1" customHeight="1">
      <c r="A66" s="207" t="s">
        <v>67</v>
      </c>
      <c r="B66" s="204" t="s">
        <v>323</v>
      </c>
      <c r="C66" s="205"/>
      <c r="D66" s="168">
        <f>IFERROR(VLOOKUP(A66,'4.1'!A85:C367,3,0),)</f>
        <v>0</v>
      </c>
      <c r="E66" s="166">
        <f t="shared" si="0"/>
        <v>0</v>
      </c>
    </row>
    <row r="67" spans="1:16384" s="192" customFormat="1" ht="20.25" hidden="1" customHeight="1">
      <c r="A67" s="141" t="s">
        <v>68</v>
      </c>
      <c r="B67" s="204" t="s">
        <v>323</v>
      </c>
      <c r="C67" s="205"/>
      <c r="D67" s="168">
        <f>IFERROR(VLOOKUP(A67,'4.1'!A86:C368,3,0),)</f>
        <v>0</v>
      </c>
      <c r="E67" s="166">
        <f t="shared" si="0"/>
        <v>0</v>
      </c>
    </row>
    <row r="68" spans="1:16384" s="192" customFormat="1" ht="21.75" hidden="1" customHeight="1">
      <c r="A68" s="141" t="s">
        <v>69</v>
      </c>
      <c r="B68" s="204" t="s">
        <v>323</v>
      </c>
      <c r="C68" s="205"/>
      <c r="D68" s="168">
        <f>IFERROR(VLOOKUP(A68,'4.1'!A87:C369,3,0),)</f>
        <v>0</v>
      </c>
      <c r="E68" s="166">
        <f t="shared" si="0"/>
        <v>0</v>
      </c>
    </row>
    <row r="69" spans="1:16384" s="192" customFormat="1" ht="20.25" customHeight="1">
      <c r="A69" s="209" t="s">
        <v>70</v>
      </c>
      <c r="B69" s="202" t="s">
        <v>323</v>
      </c>
      <c r="C69" s="203">
        <v>160</v>
      </c>
      <c r="D69" s="86">
        <f>IFERROR(VLOOKUP(A69,'4.1'!A88:C370,3,0),)</f>
        <v>27000</v>
      </c>
      <c r="E69" s="87">
        <f t="shared" ref="E69:E132" si="1">+D69*C69</f>
        <v>4320000</v>
      </c>
      <c r="F69" s="73"/>
      <c r="G69" s="73"/>
      <c r="H69" s="73"/>
      <c r="I69" s="73"/>
      <c r="J69" s="73"/>
      <c r="K69" s="73"/>
      <c r="L69" s="73"/>
      <c r="M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D69" s="73"/>
      <c r="AG69" s="73"/>
      <c r="AJ69" s="73"/>
      <c r="AM69" s="73"/>
      <c r="AP69" s="73"/>
      <c r="BB69" s="73"/>
      <c r="BE69" s="73"/>
      <c r="BH69" s="73"/>
      <c r="BK69" s="73"/>
      <c r="BT69" s="73"/>
      <c r="BZ69" s="73"/>
      <c r="CC69" s="73"/>
      <c r="CF69" s="73"/>
      <c r="CI69" s="73"/>
      <c r="CO69" s="73"/>
      <c r="CX69" s="73"/>
      <c r="CZ69" s="73"/>
      <c r="DA69" s="73"/>
      <c r="DC69" s="73"/>
      <c r="DF69" s="73"/>
      <c r="DI69" s="73"/>
      <c r="DL69" s="73"/>
      <c r="DT69" s="73"/>
      <c r="DV69" s="73"/>
      <c r="DY69" s="73"/>
      <c r="EB69" s="73"/>
      <c r="EK69" s="73"/>
      <c r="EN69" s="73"/>
      <c r="ES69" s="73"/>
      <c r="FO69" s="73"/>
      <c r="FP69" s="73"/>
      <c r="FQ69" s="73"/>
      <c r="FR69" s="73"/>
      <c r="FS69" s="73"/>
      <c r="FT69" s="73"/>
      <c r="GL69" s="73"/>
      <c r="GM69" s="73"/>
      <c r="GP69" s="73"/>
      <c r="GS69" s="73"/>
      <c r="GU69" s="73"/>
      <c r="GW69" s="73"/>
      <c r="GZ69" s="73"/>
      <c r="HC69" s="73"/>
      <c r="HF69" s="73"/>
      <c r="HI69" s="73"/>
      <c r="HL69" s="73"/>
      <c r="HO69" s="73"/>
      <c r="HR69" s="73"/>
      <c r="HU69" s="73"/>
      <c r="HW69" s="73"/>
      <c r="IJ69" s="73"/>
      <c r="IK69" s="73"/>
      <c r="IL69" s="73"/>
      <c r="IM69" s="73"/>
      <c r="IN69" s="73"/>
      <c r="IO69" s="73"/>
      <c r="IP69" s="73"/>
      <c r="IQ69" s="73"/>
      <c r="IR69" s="73"/>
      <c r="IS69" s="73"/>
      <c r="IT69" s="73"/>
      <c r="IU69" s="73"/>
      <c r="IV69" s="73"/>
      <c r="IW69" s="73"/>
      <c r="IX69" s="73"/>
      <c r="IY69" s="73"/>
      <c r="IZ69" s="73"/>
      <c r="JA69" s="73"/>
      <c r="JB69" s="73"/>
      <c r="JC69" s="73"/>
      <c r="JD69" s="73"/>
      <c r="JE69" s="73"/>
      <c r="JF69" s="73"/>
      <c r="JG69" s="73"/>
      <c r="JH69" s="73"/>
      <c r="JI69" s="73"/>
      <c r="JK69" s="73"/>
      <c r="JL69" s="73"/>
      <c r="JM69" s="73"/>
      <c r="JN69" s="73"/>
      <c r="JO69" s="73"/>
      <c r="JP69" s="73"/>
      <c r="JQ69" s="73"/>
      <c r="JR69" s="73"/>
      <c r="JS69" s="73"/>
      <c r="JT69" s="73"/>
      <c r="JU69" s="73"/>
      <c r="JV69" s="73"/>
      <c r="JW69" s="73"/>
      <c r="JZ69" s="73"/>
      <c r="KC69" s="73"/>
      <c r="KF69" s="73"/>
      <c r="KI69" s="73"/>
      <c r="KL69" s="73"/>
      <c r="KX69" s="73"/>
      <c r="LA69" s="73"/>
      <c r="LD69" s="73"/>
      <c r="LG69" s="73"/>
      <c r="LP69" s="73"/>
      <c r="LV69" s="73"/>
      <c r="LY69" s="73"/>
      <c r="MB69" s="73"/>
      <c r="ME69" s="73"/>
      <c r="MK69" s="73"/>
      <c r="MT69" s="73"/>
      <c r="MV69" s="73"/>
      <c r="MW69" s="73"/>
      <c r="MY69" s="73"/>
      <c r="NB69" s="73"/>
      <c r="NE69" s="73"/>
      <c r="NH69" s="73"/>
      <c r="NP69" s="73"/>
      <c r="NR69" s="73"/>
      <c r="NU69" s="73"/>
      <c r="NX69" s="73"/>
      <c r="OG69" s="73"/>
      <c r="OJ69" s="73"/>
      <c r="OO69" s="73"/>
      <c r="PK69" s="73"/>
      <c r="PL69" s="73"/>
      <c r="PM69" s="73"/>
      <c r="PN69" s="73"/>
      <c r="PO69" s="73"/>
      <c r="PP69" s="73"/>
      <c r="QH69" s="73"/>
      <c r="QI69" s="73"/>
      <c r="QL69" s="73"/>
      <c r="QO69" s="73"/>
      <c r="QQ69" s="73"/>
      <c r="QS69" s="73"/>
      <c r="QV69" s="73"/>
      <c r="QY69" s="73"/>
      <c r="RB69" s="73"/>
      <c r="RE69" s="73"/>
      <c r="RH69" s="73"/>
      <c r="RK69" s="73"/>
      <c r="RN69" s="73"/>
      <c r="RQ69" s="73"/>
      <c r="RS69" s="73"/>
      <c r="SF69" s="73"/>
      <c r="SG69" s="73"/>
      <c r="SH69" s="73"/>
      <c r="SI69" s="73"/>
      <c r="SJ69" s="73"/>
      <c r="SK69" s="73"/>
      <c r="SL69" s="73"/>
      <c r="SM69" s="73"/>
      <c r="SN69" s="73"/>
      <c r="SO69" s="73"/>
      <c r="SP69" s="73"/>
      <c r="SQ69" s="73"/>
      <c r="SR69" s="73"/>
      <c r="SS69" s="73"/>
      <c r="ST69" s="73"/>
      <c r="SU69" s="73"/>
      <c r="SV69" s="73"/>
      <c r="SW69" s="73"/>
      <c r="SX69" s="73"/>
      <c r="SY69" s="73"/>
      <c r="SZ69" s="73"/>
      <c r="TA69" s="73"/>
      <c r="TB69" s="73"/>
      <c r="TC69" s="73"/>
      <c r="TD69" s="73"/>
      <c r="TE69" s="73"/>
      <c r="TG69" s="73"/>
      <c r="TH69" s="73"/>
      <c r="TI69" s="73"/>
      <c r="TJ69" s="73"/>
      <c r="TK69" s="73"/>
      <c r="TL69" s="73"/>
      <c r="TM69" s="73"/>
      <c r="TN69" s="73"/>
      <c r="TO69" s="73"/>
      <c r="TP69" s="73"/>
      <c r="TQ69" s="73"/>
      <c r="TR69" s="73"/>
      <c r="TS69" s="73"/>
      <c r="TV69" s="73"/>
      <c r="TY69" s="73"/>
      <c r="UB69" s="73"/>
      <c r="UE69" s="73"/>
      <c r="UH69" s="73"/>
      <c r="UT69" s="73"/>
      <c r="UW69" s="73"/>
      <c r="UZ69" s="73"/>
      <c r="VC69" s="73"/>
      <c r="VL69" s="73"/>
      <c r="VR69" s="73"/>
      <c r="VU69" s="73"/>
      <c r="VX69" s="73"/>
      <c r="WA69" s="73"/>
      <c r="WG69" s="73"/>
      <c r="WP69" s="73"/>
      <c r="WR69" s="73"/>
      <c r="WS69" s="73"/>
      <c r="WU69" s="73"/>
      <c r="WX69" s="73"/>
      <c r="XA69" s="73"/>
      <c r="XD69" s="73"/>
      <c r="XL69" s="73"/>
      <c r="XN69" s="73"/>
      <c r="XQ69" s="73"/>
      <c r="XT69" s="73"/>
      <c r="YC69" s="73"/>
      <c r="YF69" s="73"/>
      <c r="YK69" s="73"/>
      <c r="ZG69" s="73"/>
      <c r="ZH69" s="73"/>
      <c r="ZI69" s="73"/>
      <c r="ZJ69" s="73"/>
      <c r="ZK69" s="73"/>
      <c r="ZL69" s="73"/>
      <c r="AAD69" s="73"/>
      <c r="AAE69" s="73"/>
      <c r="AAH69" s="73"/>
      <c r="AAK69" s="73"/>
      <c r="AAM69" s="73"/>
      <c r="AAO69" s="73"/>
      <c r="AAR69" s="73"/>
      <c r="AAU69" s="73"/>
      <c r="AAX69" s="73"/>
      <c r="ABA69" s="73"/>
      <c r="ABD69" s="73"/>
      <c r="ABG69" s="73"/>
      <c r="ABJ69" s="73"/>
      <c r="ABM69" s="73"/>
      <c r="ABO69" s="73"/>
      <c r="ACB69" s="73"/>
      <c r="ACC69" s="73"/>
      <c r="ACD69" s="73"/>
      <c r="ACE69" s="73"/>
      <c r="ACF69" s="73"/>
      <c r="ACG69" s="73"/>
      <c r="ACH69" s="73"/>
      <c r="ACI69" s="73"/>
      <c r="ACJ69" s="73"/>
      <c r="ACK69" s="73"/>
      <c r="ACL69" s="73"/>
      <c r="ACM69" s="73"/>
      <c r="ACN69" s="73"/>
      <c r="ACO69" s="73"/>
      <c r="ACP69" s="73"/>
      <c r="ACQ69" s="73"/>
      <c r="ACR69" s="73"/>
      <c r="ACS69" s="73"/>
      <c r="ACT69" s="73"/>
      <c r="ACU69" s="73"/>
      <c r="ACV69" s="73"/>
      <c r="ACW69" s="73"/>
      <c r="ACX69" s="73"/>
      <c r="ACY69" s="73"/>
      <c r="ACZ69" s="73"/>
      <c r="ADA69" s="73"/>
      <c r="ADC69" s="73"/>
      <c r="ADD69" s="73"/>
      <c r="ADE69" s="73"/>
      <c r="ADF69" s="73"/>
      <c r="ADG69" s="73"/>
      <c r="ADH69" s="73"/>
      <c r="ADI69" s="73"/>
      <c r="ADJ69" s="73"/>
      <c r="ADK69" s="73"/>
      <c r="ADL69" s="73"/>
      <c r="ADM69" s="73"/>
      <c r="ADN69" s="73"/>
      <c r="ADO69" s="73"/>
      <c r="ADR69" s="73"/>
      <c r="ADU69" s="73"/>
      <c r="ADX69" s="73"/>
      <c r="AEA69" s="73"/>
      <c r="AED69" s="73"/>
      <c r="AEP69" s="73"/>
      <c r="AES69" s="73"/>
      <c r="AEV69" s="73"/>
      <c r="AEY69" s="73"/>
      <c r="AFH69" s="73"/>
      <c r="AFN69" s="73"/>
      <c r="AFQ69" s="73"/>
      <c r="AFT69" s="73"/>
      <c r="AFW69" s="73"/>
      <c r="AGC69" s="73"/>
      <c r="AGL69" s="73"/>
      <c r="AGN69" s="73"/>
      <c r="AGO69" s="73"/>
      <c r="AGQ69" s="73"/>
      <c r="AGT69" s="73"/>
      <c r="AGW69" s="73"/>
      <c r="AGZ69" s="73"/>
      <c r="AHH69" s="73"/>
      <c r="AHJ69" s="73"/>
      <c r="AHM69" s="73"/>
      <c r="AHP69" s="73"/>
      <c r="AHY69" s="73"/>
      <c r="AIB69" s="73"/>
      <c r="AIG69" s="73"/>
      <c r="AJC69" s="73"/>
      <c r="AJD69" s="73"/>
      <c r="AJE69" s="73"/>
      <c r="AJF69" s="73"/>
      <c r="AJG69" s="73"/>
      <c r="AJH69" s="73"/>
      <c r="AJZ69" s="73"/>
      <c r="AKA69" s="73"/>
      <c r="AKD69" s="73"/>
      <c r="AKG69" s="73"/>
      <c r="AKI69" s="73"/>
      <c r="AKK69" s="73"/>
      <c r="AKN69" s="73"/>
      <c r="AKQ69" s="73"/>
      <c r="AKT69" s="73"/>
      <c r="AKW69" s="73"/>
      <c r="AKZ69" s="73"/>
      <c r="ALC69" s="73"/>
      <c r="ALF69" s="73"/>
      <c r="ALI69" s="73"/>
      <c r="ALK69" s="73"/>
      <c r="ALX69" s="73"/>
      <c r="ALY69" s="73"/>
      <c r="ALZ69" s="73"/>
      <c r="AMA69" s="73"/>
      <c r="AMB69" s="73"/>
      <c r="AMC69" s="73"/>
      <c r="AMD69" s="73"/>
      <c r="AME69" s="73"/>
      <c r="AMF69" s="73"/>
      <c r="AMG69" s="73"/>
      <c r="AMH69" s="73"/>
      <c r="AMI69" s="73"/>
      <c r="AMJ69" s="73"/>
      <c r="AMK69" s="73"/>
      <c r="AML69" s="73"/>
      <c r="AMM69" s="73"/>
      <c r="AMN69" s="73"/>
      <c r="AMO69" s="73"/>
      <c r="AMP69" s="73"/>
      <c r="AMQ69" s="73"/>
      <c r="AMR69" s="73"/>
      <c r="AMS69" s="73"/>
      <c r="AMT69" s="73"/>
      <c r="AMU69" s="73"/>
      <c r="AMV69" s="73"/>
      <c r="AMW69" s="73"/>
      <c r="AMY69" s="73"/>
      <c r="AMZ69" s="73"/>
      <c r="ANA69" s="73"/>
      <c r="ANB69" s="73"/>
      <c r="ANC69" s="73"/>
      <c r="AND69" s="73"/>
      <c r="ANE69" s="73"/>
      <c r="ANF69" s="73"/>
      <c r="ANG69" s="73"/>
      <c r="ANH69" s="73"/>
      <c r="ANI69" s="73"/>
      <c r="ANJ69" s="73"/>
      <c r="ANK69" s="73"/>
      <c r="ANN69" s="73"/>
      <c r="ANQ69" s="73"/>
      <c r="ANT69" s="73"/>
      <c r="ANW69" s="73"/>
      <c r="ANZ69" s="73"/>
      <c r="AOL69" s="73"/>
      <c r="AOO69" s="73"/>
      <c r="AOR69" s="73"/>
      <c r="AOU69" s="73"/>
      <c r="APD69" s="73"/>
      <c r="APJ69" s="73"/>
      <c r="APM69" s="73"/>
      <c r="APP69" s="73"/>
      <c r="APS69" s="73"/>
      <c r="APY69" s="73"/>
      <c r="AQH69" s="73"/>
      <c r="AQJ69" s="73"/>
      <c r="AQK69" s="73"/>
      <c r="AQM69" s="73"/>
      <c r="AQP69" s="73"/>
      <c r="AQS69" s="73"/>
      <c r="AQV69" s="73"/>
      <c r="ARD69" s="73"/>
      <c r="ARF69" s="73"/>
      <c r="ARI69" s="73"/>
      <c r="ARL69" s="73"/>
      <c r="ARU69" s="73"/>
      <c r="ARX69" s="73"/>
      <c r="ASC69" s="73"/>
      <c r="ASY69" s="73"/>
      <c r="ASZ69" s="73"/>
      <c r="ATA69" s="73"/>
      <c r="ATB69" s="73"/>
      <c r="ATC69" s="73"/>
      <c r="ATD69" s="73"/>
      <c r="ATV69" s="73"/>
      <c r="ATW69" s="73"/>
      <c r="ATZ69" s="73"/>
      <c r="AUC69" s="73"/>
      <c r="AUE69" s="73"/>
      <c r="AUG69" s="73"/>
      <c r="AUJ69" s="73"/>
      <c r="AUM69" s="73"/>
      <c r="AUP69" s="73"/>
      <c r="AUS69" s="73"/>
      <c r="AUV69" s="73"/>
      <c r="AUY69" s="73"/>
      <c r="AVB69" s="73"/>
      <c r="AVE69" s="73"/>
      <c r="AVG69" s="73"/>
      <c r="AVT69" s="73"/>
      <c r="AVU69" s="73"/>
      <c r="AVV69" s="73"/>
      <c r="AVW69" s="73"/>
      <c r="AVX69" s="73"/>
      <c r="AVY69" s="73"/>
      <c r="AVZ69" s="73"/>
      <c r="AWA69" s="73"/>
      <c r="AWB69" s="73"/>
      <c r="AWC69" s="73"/>
      <c r="AWD69" s="73"/>
      <c r="AWE69" s="73"/>
      <c r="AWF69" s="73"/>
      <c r="AWG69" s="73"/>
      <c r="AWH69" s="73"/>
      <c r="AWI69" s="73"/>
      <c r="AWJ69" s="73"/>
      <c r="AWK69" s="73"/>
      <c r="AWL69" s="73"/>
      <c r="AWM69" s="73"/>
      <c r="AWN69" s="73"/>
      <c r="AWO69" s="73"/>
      <c r="AWP69" s="73"/>
      <c r="AWQ69" s="73"/>
      <c r="AWR69" s="73"/>
      <c r="AWS69" s="73"/>
      <c r="AWU69" s="73"/>
      <c r="AWV69" s="73"/>
      <c r="AWW69" s="73"/>
      <c r="AWX69" s="73"/>
      <c r="AWY69" s="73"/>
      <c r="AWZ69" s="73"/>
      <c r="AXA69" s="73"/>
      <c r="AXB69" s="73"/>
      <c r="AXC69" s="73"/>
      <c r="AXD69" s="73"/>
      <c r="AXE69" s="73"/>
      <c r="AXF69" s="73"/>
      <c r="AXG69" s="73"/>
      <c r="AXJ69" s="73"/>
      <c r="AXM69" s="73"/>
      <c r="AXP69" s="73"/>
      <c r="AXS69" s="73"/>
      <c r="AXV69" s="73"/>
      <c r="AYH69" s="73"/>
      <c r="AYK69" s="73"/>
      <c r="AYN69" s="73"/>
      <c r="AYQ69" s="73"/>
      <c r="AYZ69" s="73"/>
      <c r="AZF69" s="73"/>
      <c r="AZI69" s="73"/>
      <c r="AZL69" s="73"/>
      <c r="AZO69" s="73"/>
      <c r="AZU69" s="73"/>
      <c r="BAD69" s="73"/>
      <c r="BAF69" s="73"/>
      <c r="BAG69" s="73"/>
      <c r="BAI69" s="73"/>
      <c r="BAL69" s="73"/>
      <c r="BAO69" s="73"/>
      <c r="BAR69" s="73"/>
      <c r="BAZ69" s="73"/>
      <c r="BBB69" s="73"/>
      <c r="BBE69" s="73"/>
      <c r="BBH69" s="73"/>
      <c r="BBQ69" s="73"/>
      <c r="BBT69" s="73"/>
      <c r="BBY69" s="73"/>
      <c r="BCU69" s="73"/>
      <c r="BCV69" s="73"/>
      <c r="BCW69" s="73"/>
      <c r="BCX69" s="73"/>
      <c r="BCY69" s="73"/>
      <c r="BCZ69" s="73"/>
      <c r="BDR69" s="73"/>
      <c r="BDS69" s="73"/>
      <c r="BDV69" s="73"/>
      <c r="BDY69" s="73"/>
      <c r="BEA69" s="73"/>
      <c r="BEC69" s="73"/>
      <c r="BEF69" s="73"/>
      <c r="BEI69" s="73"/>
      <c r="BEL69" s="73"/>
      <c r="BEO69" s="73"/>
      <c r="BER69" s="73"/>
      <c r="BEU69" s="73"/>
      <c r="BEX69" s="73"/>
      <c r="BFA69" s="73"/>
      <c r="BFC69" s="73"/>
      <c r="BFP69" s="73"/>
      <c r="BFQ69" s="73"/>
      <c r="BFR69" s="73"/>
      <c r="BFS69" s="73"/>
      <c r="BFT69" s="73"/>
      <c r="BFU69" s="73"/>
      <c r="BFV69" s="73"/>
      <c r="BFW69" s="73"/>
      <c r="BFX69" s="73"/>
      <c r="BFY69" s="73"/>
      <c r="BFZ69" s="73"/>
      <c r="BGA69" s="73"/>
      <c r="BGB69" s="73"/>
      <c r="BGC69" s="73"/>
      <c r="BGD69" s="73"/>
      <c r="BGE69" s="73"/>
      <c r="BGF69" s="73"/>
      <c r="BGG69" s="73"/>
      <c r="BGH69" s="73"/>
      <c r="BGI69" s="73"/>
      <c r="BGJ69" s="73"/>
      <c r="BGK69" s="73"/>
      <c r="BGL69" s="73"/>
      <c r="BGM69" s="73"/>
      <c r="BGN69" s="73"/>
      <c r="BGO69" s="73"/>
      <c r="BGQ69" s="73"/>
      <c r="BGR69" s="73"/>
      <c r="BGS69" s="73"/>
      <c r="BGT69" s="73"/>
      <c r="BGU69" s="73"/>
      <c r="BGV69" s="73"/>
      <c r="BGW69" s="73"/>
      <c r="BGX69" s="73"/>
      <c r="BGY69" s="73"/>
      <c r="BGZ69" s="73"/>
      <c r="BHA69" s="73"/>
      <c r="BHB69" s="73"/>
      <c r="BHC69" s="73"/>
      <c r="BHF69" s="73"/>
      <c r="BHI69" s="73"/>
      <c r="BHL69" s="73"/>
      <c r="BHO69" s="73"/>
      <c r="BHR69" s="73"/>
      <c r="BID69" s="73"/>
      <c r="BIG69" s="73"/>
      <c r="BIJ69" s="73"/>
      <c r="BIM69" s="73"/>
      <c r="BIV69" s="73"/>
      <c r="BJB69" s="73"/>
      <c r="BJE69" s="73"/>
      <c r="BJH69" s="73"/>
      <c r="BJK69" s="73"/>
      <c r="BJQ69" s="73"/>
      <c r="BJZ69" s="73"/>
      <c r="BKB69" s="73"/>
      <c r="BKC69" s="73"/>
      <c r="BKE69" s="73"/>
      <c r="BKH69" s="73"/>
      <c r="BKK69" s="73"/>
      <c r="BKN69" s="73"/>
      <c r="BKV69" s="73"/>
      <c r="BKX69" s="73"/>
      <c r="BLA69" s="73"/>
      <c r="BLD69" s="73"/>
      <c r="BLM69" s="73"/>
      <c r="BLP69" s="73"/>
      <c r="BLU69" s="73"/>
      <c r="BMQ69" s="73"/>
      <c r="BMR69" s="73"/>
      <c r="BMS69" s="73"/>
      <c r="BMT69" s="73"/>
      <c r="BMU69" s="73"/>
      <c r="BMV69" s="73"/>
      <c r="BNN69" s="73"/>
      <c r="BNO69" s="73"/>
      <c r="BNR69" s="73"/>
      <c r="BNU69" s="73"/>
      <c r="BNW69" s="73"/>
      <c r="BNY69" s="73"/>
      <c r="BOB69" s="73"/>
      <c r="BOE69" s="73"/>
      <c r="BOH69" s="73"/>
      <c r="BOK69" s="73"/>
      <c r="BON69" s="73"/>
      <c r="BOQ69" s="73"/>
      <c r="BOT69" s="73"/>
      <c r="BOW69" s="73"/>
      <c r="BOY69" s="73"/>
      <c r="BPL69" s="73"/>
      <c r="BPM69" s="73"/>
      <c r="BPN69" s="73"/>
      <c r="BPO69" s="73"/>
      <c r="BPP69" s="73"/>
      <c r="BPQ69" s="73"/>
      <c r="BPR69" s="73"/>
      <c r="BPS69" s="73"/>
      <c r="BPT69" s="73"/>
      <c r="BPU69" s="73"/>
      <c r="BPV69" s="73"/>
      <c r="BPW69" s="73"/>
      <c r="BPX69" s="73"/>
      <c r="BPY69" s="73"/>
      <c r="BPZ69" s="73"/>
      <c r="BQA69" s="73"/>
      <c r="BQB69" s="73"/>
      <c r="BQC69" s="73"/>
      <c r="BQD69" s="73"/>
      <c r="BQE69" s="73"/>
      <c r="BQF69" s="73"/>
      <c r="BQG69" s="73"/>
      <c r="BQH69" s="73"/>
      <c r="BQI69" s="73"/>
      <c r="BQJ69" s="73"/>
      <c r="BQK69" s="73"/>
      <c r="BQM69" s="73"/>
      <c r="BQN69" s="73"/>
      <c r="BQO69" s="73"/>
      <c r="BQP69" s="73"/>
      <c r="BQQ69" s="73"/>
      <c r="BQR69" s="73"/>
      <c r="BQS69" s="73"/>
      <c r="BQT69" s="73"/>
      <c r="BQU69" s="73"/>
      <c r="BQV69" s="73"/>
      <c r="BQW69" s="73"/>
      <c r="BQX69" s="73"/>
      <c r="BQY69" s="73"/>
      <c r="BRB69" s="73"/>
      <c r="BRE69" s="73"/>
      <c r="BRH69" s="73"/>
      <c r="BRK69" s="73"/>
      <c r="BRN69" s="73"/>
      <c r="BRZ69" s="73"/>
      <c r="BSC69" s="73"/>
      <c r="BSF69" s="73"/>
      <c r="BSI69" s="73"/>
      <c r="BSR69" s="73"/>
      <c r="BSX69" s="73"/>
      <c r="BTA69" s="73"/>
      <c r="BTD69" s="73"/>
      <c r="BTG69" s="73"/>
      <c r="BTM69" s="73"/>
      <c r="BTV69" s="73"/>
      <c r="BTX69" s="73"/>
      <c r="BTY69" s="73"/>
      <c r="BUA69" s="73"/>
      <c r="BUD69" s="73"/>
      <c r="BUG69" s="73"/>
      <c r="BUJ69" s="73"/>
      <c r="BUR69" s="73"/>
      <c r="BUT69" s="73"/>
      <c r="BUW69" s="73"/>
      <c r="BUZ69" s="73"/>
      <c r="BVI69" s="73"/>
      <c r="BVL69" s="73"/>
      <c r="BVQ69" s="73"/>
      <c r="BWM69" s="73"/>
      <c r="BWN69" s="73"/>
      <c r="BWO69" s="73"/>
      <c r="BWP69" s="73"/>
      <c r="BWQ69" s="73"/>
      <c r="BWR69" s="73"/>
      <c r="BXJ69" s="73"/>
      <c r="BXK69" s="73"/>
      <c r="BXN69" s="73"/>
      <c r="BXQ69" s="73"/>
      <c r="BXS69" s="73"/>
      <c r="BXU69" s="73"/>
      <c r="BXX69" s="73"/>
      <c r="BYA69" s="73"/>
      <c r="BYD69" s="73"/>
      <c r="BYG69" s="73"/>
      <c r="BYJ69" s="73"/>
      <c r="BYM69" s="73"/>
      <c r="BYP69" s="73"/>
      <c r="BYS69" s="73"/>
      <c r="BYU69" s="73"/>
      <c r="BZH69" s="73"/>
      <c r="BZI69" s="73"/>
      <c r="BZJ69" s="73"/>
      <c r="BZK69" s="73"/>
      <c r="BZL69" s="73"/>
      <c r="BZM69" s="73"/>
      <c r="BZN69" s="73"/>
      <c r="BZO69" s="73"/>
      <c r="BZP69" s="73"/>
      <c r="BZQ69" s="73"/>
      <c r="BZR69" s="73"/>
      <c r="BZS69" s="73"/>
      <c r="BZT69" s="73"/>
      <c r="BZU69" s="73"/>
      <c r="BZV69" s="73"/>
      <c r="BZW69" s="73"/>
      <c r="BZX69" s="73"/>
      <c r="BZY69" s="73"/>
      <c r="BZZ69" s="73"/>
      <c r="CAA69" s="73"/>
      <c r="CAB69" s="73"/>
      <c r="CAC69" s="73"/>
      <c r="CAD69" s="73"/>
      <c r="CAE69" s="73"/>
      <c r="CAF69" s="73"/>
      <c r="CAG69" s="73"/>
      <c r="CAI69" s="73"/>
      <c r="CAJ69" s="73"/>
      <c r="CAK69" s="73"/>
      <c r="CAL69" s="73"/>
      <c r="CAM69" s="73"/>
      <c r="CAN69" s="73"/>
      <c r="CAO69" s="73"/>
      <c r="CAP69" s="73"/>
      <c r="CAQ69" s="73"/>
      <c r="CAR69" s="73"/>
      <c r="CAS69" s="73"/>
      <c r="CAT69" s="73"/>
      <c r="CAU69" s="73"/>
      <c r="CAX69" s="73"/>
      <c r="CBA69" s="73"/>
      <c r="CBD69" s="73"/>
      <c r="CBG69" s="73"/>
      <c r="CBJ69" s="73"/>
      <c r="CBV69" s="73"/>
      <c r="CBY69" s="73"/>
      <c r="CCB69" s="73"/>
      <c r="CCE69" s="73"/>
      <c r="CCN69" s="73"/>
      <c r="CCT69" s="73"/>
      <c r="CCW69" s="73"/>
      <c r="CCZ69" s="73"/>
      <c r="CDC69" s="73"/>
      <c r="CDI69" s="73"/>
      <c r="CDR69" s="73"/>
      <c r="CDT69" s="73"/>
      <c r="CDU69" s="73"/>
      <c r="CDW69" s="73"/>
      <c r="CDZ69" s="73"/>
      <c r="CEC69" s="73"/>
      <c r="CEF69" s="73"/>
      <c r="CEN69" s="73"/>
      <c r="CEP69" s="73"/>
      <c r="CES69" s="73"/>
      <c r="CEV69" s="73"/>
      <c r="CFE69" s="73"/>
      <c r="CFH69" s="73"/>
      <c r="CFM69" s="73"/>
      <c r="CGI69" s="73"/>
      <c r="CGJ69" s="73"/>
      <c r="CGK69" s="73"/>
      <c r="CGL69" s="73"/>
      <c r="CGM69" s="73"/>
      <c r="CGN69" s="73"/>
      <c r="CHF69" s="73"/>
      <c r="CHG69" s="73"/>
      <c r="CHJ69" s="73"/>
      <c r="CHM69" s="73"/>
      <c r="CHO69" s="73"/>
      <c r="CHQ69" s="73"/>
      <c r="CHT69" s="73"/>
      <c r="CHW69" s="73"/>
      <c r="CHZ69" s="73"/>
      <c r="CIC69" s="73"/>
      <c r="CIF69" s="73"/>
      <c r="CII69" s="73"/>
      <c r="CIL69" s="73"/>
      <c r="CIO69" s="73"/>
      <c r="CIQ69" s="73"/>
      <c r="CJD69" s="73"/>
      <c r="CJE69" s="73"/>
      <c r="CJF69" s="73"/>
      <c r="CJG69" s="73"/>
      <c r="CJH69" s="73"/>
      <c r="CJI69" s="73"/>
      <c r="CJJ69" s="73"/>
      <c r="CJK69" s="73"/>
      <c r="CJL69" s="73"/>
      <c r="CJM69" s="73"/>
      <c r="CJN69" s="73"/>
      <c r="CJO69" s="73"/>
      <c r="CJP69" s="73"/>
      <c r="CJQ69" s="73"/>
      <c r="CJR69" s="73"/>
      <c r="CJS69" s="73"/>
      <c r="CJT69" s="73"/>
      <c r="CJU69" s="73"/>
      <c r="CJV69" s="73"/>
      <c r="CJW69" s="73"/>
      <c r="CJX69" s="73"/>
      <c r="CJY69" s="73"/>
      <c r="CJZ69" s="73"/>
      <c r="CKA69" s="73"/>
      <c r="CKB69" s="73"/>
      <c r="CKC69" s="73"/>
      <c r="CKE69" s="73"/>
      <c r="CKF69" s="73"/>
      <c r="CKG69" s="73"/>
      <c r="CKH69" s="73"/>
      <c r="CKI69" s="73"/>
      <c r="CKJ69" s="73"/>
      <c r="CKK69" s="73"/>
      <c r="CKL69" s="73"/>
      <c r="CKM69" s="73"/>
      <c r="CKN69" s="73"/>
      <c r="CKO69" s="73"/>
      <c r="CKP69" s="73"/>
      <c r="CKQ69" s="73"/>
      <c r="CKT69" s="73"/>
      <c r="CKW69" s="73"/>
      <c r="CKZ69" s="73"/>
      <c r="CLC69" s="73"/>
      <c r="CLF69" s="73"/>
      <c r="CLR69" s="73"/>
      <c r="CLU69" s="73"/>
      <c r="CLX69" s="73"/>
      <c r="CMA69" s="73"/>
      <c r="CMJ69" s="73"/>
      <c r="CMP69" s="73"/>
      <c r="CMS69" s="73"/>
      <c r="CMV69" s="73"/>
      <c r="CMY69" s="73"/>
      <c r="CNE69" s="73"/>
      <c r="CNN69" s="73"/>
      <c r="CNP69" s="73"/>
      <c r="CNQ69" s="73"/>
      <c r="CNS69" s="73"/>
      <c r="CNV69" s="73"/>
      <c r="CNY69" s="73"/>
      <c r="COB69" s="73"/>
      <c r="COJ69" s="73"/>
      <c r="COL69" s="73"/>
      <c r="COO69" s="73"/>
      <c r="COR69" s="73"/>
      <c r="CPA69" s="73"/>
      <c r="CPD69" s="73"/>
      <c r="CPI69" s="73"/>
      <c r="CQE69" s="73"/>
      <c r="CQF69" s="73"/>
      <c r="CQG69" s="73"/>
      <c r="CQH69" s="73"/>
      <c r="CQI69" s="73"/>
      <c r="CQJ69" s="73"/>
      <c r="CRB69" s="73"/>
      <c r="CRC69" s="73"/>
      <c r="CRF69" s="73"/>
      <c r="CRI69" s="73"/>
      <c r="CRK69" s="73"/>
      <c r="CRM69" s="73"/>
      <c r="CRP69" s="73"/>
      <c r="CRS69" s="73"/>
      <c r="CRV69" s="73"/>
      <c r="CRY69" s="73"/>
      <c r="CSB69" s="73"/>
      <c r="CSE69" s="73"/>
      <c r="CSH69" s="73"/>
      <c r="CSK69" s="73"/>
      <c r="CSM69" s="73"/>
      <c r="CSZ69" s="73"/>
      <c r="CTA69" s="73"/>
      <c r="CTB69" s="73"/>
      <c r="CTC69" s="73"/>
      <c r="CTD69" s="73"/>
      <c r="CTE69" s="73"/>
      <c r="CTF69" s="73"/>
      <c r="CTG69" s="73"/>
      <c r="CTH69" s="73"/>
      <c r="CTI69" s="73"/>
      <c r="CTJ69" s="73"/>
      <c r="CTK69" s="73"/>
      <c r="CTL69" s="73"/>
      <c r="CTM69" s="73"/>
      <c r="CTN69" s="73"/>
      <c r="CTO69" s="73"/>
      <c r="CTP69" s="73"/>
      <c r="CTQ69" s="73"/>
      <c r="CTR69" s="73"/>
      <c r="CTS69" s="73"/>
      <c r="CTT69" s="73"/>
      <c r="CTU69" s="73"/>
      <c r="CTV69" s="73"/>
      <c r="CTW69" s="73"/>
      <c r="CTX69" s="73"/>
      <c r="CTY69" s="73"/>
      <c r="CUA69" s="73"/>
      <c r="CUB69" s="73"/>
      <c r="CUC69" s="73"/>
      <c r="CUD69" s="73"/>
      <c r="CUE69" s="73"/>
      <c r="CUF69" s="73"/>
      <c r="CUG69" s="73"/>
      <c r="CUH69" s="73"/>
      <c r="CUI69" s="73"/>
      <c r="CUJ69" s="73"/>
      <c r="CUK69" s="73"/>
      <c r="CUL69" s="73"/>
      <c r="CUM69" s="73"/>
      <c r="CUP69" s="73"/>
      <c r="CUS69" s="73"/>
      <c r="CUV69" s="73"/>
      <c r="CUY69" s="73"/>
      <c r="CVB69" s="73"/>
      <c r="CVN69" s="73"/>
      <c r="CVQ69" s="73"/>
      <c r="CVT69" s="73"/>
      <c r="CVW69" s="73"/>
      <c r="CWF69" s="73"/>
      <c r="CWL69" s="73"/>
      <c r="CWO69" s="73"/>
      <c r="CWR69" s="73"/>
      <c r="CWU69" s="73"/>
      <c r="CXA69" s="73"/>
      <c r="CXJ69" s="73"/>
      <c r="CXL69" s="73"/>
      <c r="CXM69" s="73"/>
      <c r="CXO69" s="73"/>
      <c r="CXR69" s="73"/>
      <c r="CXU69" s="73"/>
      <c r="CXX69" s="73"/>
      <c r="CYF69" s="73"/>
      <c r="CYH69" s="73"/>
      <c r="CYK69" s="73"/>
      <c r="CYN69" s="73"/>
      <c r="CYW69" s="73"/>
      <c r="CYZ69" s="73"/>
      <c r="CZE69" s="73"/>
      <c r="DAA69" s="73"/>
      <c r="DAB69" s="73"/>
      <c r="DAC69" s="73"/>
      <c r="DAD69" s="73"/>
      <c r="DAE69" s="73"/>
      <c r="DAF69" s="73"/>
      <c r="DAX69" s="73"/>
      <c r="DAY69" s="73"/>
      <c r="DBB69" s="73"/>
      <c r="DBE69" s="73"/>
      <c r="DBG69" s="73"/>
      <c r="DBI69" s="73"/>
      <c r="DBL69" s="73"/>
      <c r="DBO69" s="73"/>
      <c r="DBR69" s="73"/>
      <c r="DBU69" s="73"/>
      <c r="DBX69" s="73"/>
      <c r="DCA69" s="73"/>
      <c r="DCD69" s="73"/>
      <c r="DCG69" s="73"/>
      <c r="DCI69" s="73"/>
      <c r="DCV69" s="73"/>
      <c r="DCW69" s="73"/>
      <c r="DCX69" s="73"/>
      <c r="DCY69" s="73"/>
      <c r="DCZ69" s="73"/>
      <c r="DDA69" s="73"/>
      <c r="DDB69" s="73"/>
      <c r="DDC69" s="73"/>
      <c r="DDD69" s="73"/>
      <c r="DDE69" s="73"/>
      <c r="DDF69" s="73"/>
      <c r="DDG69" s="73"/>
      <c r="DDH69" s="73"/>
      <c r="DDI69" s="73"/>
      <c r="DDJ69" s="73"/>
      <c r="DDK69" s="73"/>
      <c r="DDL69" s="73"/>
      <c r="DDM69" s="73"/>
      <c r="DDN69" s="73"/>
      <c r="DDO69" s="73"/>
      <c r="DDP69" s="73"/>
      <c r="DDQ69" s="73"/>
      <c r="DDR69" s="73"/>
      <c r="DDS69" s="73"/>
      <c r="DDT69" s="73"/>
      <c r="DDU69" s="73"/>
      <c r="DDW69" s="73"/>
      <c r="DDX69" s="73"/>
      <c r="DDY69" s="73"/>
      <c r="DDZ69" s="73"/>
      <c r="DEA69" s="73"/>
      <c r="DEB69" s="73"/>
      <c r="DEC69" s="73"/>
      <c r="DED69" s="73"/>
      <c r="DEE69" s="73"/>
      <c r="DEF69" s="73"/>
      <c r="DEG69" s="73"/>
      <c r="DEH69" s="73"/>
      <c r="DEI69" s="73"/>
      <c r="DEL69" s="73"/>
      <c r="DEO69" s="73"/>
      <c r="DER69" s="73"/>
      <c r="DEU69" s="73"/>
      <c r="DEX69" s="73"/>
      <c r="DFJ69" s="73"/>
      <c r="DFM69" s="73"/>
      <c r="DFP69" s="73"/>
      <c r="DFS69" s="73"/>
      <c r="DGB69" s="73"/>
      <c r="DGH69" s="73"/>
      <c r="DGK69" s="73"/>
      <c r="DGN69" s="73"/>
      <c r="DGQ69" s="73"/>
      <c r="DGW69" s="73"/>
      <c r="DHF69" s="73"/>
      <c r="DHH69" s="73"/>
      <c r="DHI69" s="73"/>
      <c r="DHK69" s="73"/>
      <c r="DHN69" s="73"/>
      <c r="DHQ69" s="73"/>
      <c r="DHT69" s="73"/>
      <c r="DIB69" s="73"/>
      <c r="DID69" s="73"/>
      <c r="DIG69" s="73"/>
      <c r="DIJ69" s="73"/>
      <c r="DIS69" s="73"/>
      <c r="DIV69" s="73"/>
      <c r="DJA69" s="73"/>
      <c r="DJW69" s="73"/>
      <c r="DJX69" s="73"/>
      <c r="DJY69" s="73"/>
      <c r="DJZ69" s="73"/>
      <c r="DKA69" s="73"/>
      <c r="DKB69" s="73"/>
      <c r="DKT69" s="73"/>
      <c r="DKU69" s="73"/>
      <c r="DKX69" s="73"/>
      <c r="DLA69" s="73"/>
      <c r="DLC69" s="73"/>
      <c r="DLE69" s="73"/>
      <c r="DLH69" s="73"/>
      <c r="DLK69" s="73"/>
      <c r="DLN69" s="73"/>
      <c r="DLQ69" s="73"/>
      <c r="DLT69" s="73"/>
      <c r="DLW69" s="73"/>
      <c r="DLZ69" s="73"/>
      <c r="DMC69" s="73"/>
      <c r="DME69" s="73"/>
      <c r="DMR69" s="73"/>
      <c r="DMS69" s="73"/>
      <c r="DMT69" s="73"/>
      <c r="DMU69" s="73"/>
      <c r="DMV69" s="73"/>
      <c r="DMW69" s="73"/>
      <c r="DMX69" s="73"/>
      <c r="DMY69" s="73"/>
      <c r="DMZ69" s="73"/>
      <c r="DNA69" s="73"/>
      <c r="DNB69" s="73"/>
      <c r="DNC69" s="73"/>
      <c r="DND69" s="73"/>
      <c r="DNE69" s="73"/>
      <c r="DNF69" s="73"/>
      <c r="DNG69" s="73"/>
      <c r="DNH69" s="73"/>
      <c r="DNI69" s="73"/>
      <c r="DNJ69" s="73"/>
      <c r="DNK69" s="73"/>
      <c r="DNL69" s="73"/>
      <c r="DNM69" s="73"/>
      <c r="DNN69" s="73"/>
      <c r="DNO69" s="73"/>
      <c r="DNP69" s="73"/>
      <c r="DNQ69" s="73"/>
      <c r="DNS69" s="73"/>
      <c r="DNT69" s="73"/>
      <c r="DNU69" s="73"/>
      <c r="DNV69" s="73"/>
      <c r="DNW69" s="73"/>
      <c r="DNX69" s="73"/>
      <c r="DNY69" s="73"/>
      <c r="DNZ69" s="73"/>
      <c r="DOA69" s="73"/>
      <c r="DOB69" s="73"/>
      <c r="DOC69" s="73"/>
      <c r="DOD69" s="73"/>
      <c r="DOE69" s="73"/>
      <c r="DOH69" s="73"/>
      <c r="DOK69" s="73"/>
      <c r="DON69" s="73"/>
      <c r="DOQ69" s="73"/>
      <c r="DOT69" s="73"/>
      <c r="DPF69" s="73"/>
      <c r="DPI69" s="73"/>
      <c r="DPL69" s="73"/>
      <c r="DPO69" s="73"/>
      <c r="DPX69" s="73"/>
      <c r="DQD69" s="73"/>
      <c r="DQG69" s="73"/>
      <c r="DQJ69" s="73"/>
      <c r="DQM69" s="73"/>
      <c r="DQS69" s="73"/>
      <c r="DRB69" s="73"/>
      <c r="DRD69" s="73"/>
      <c r="DRE69" s="73"/>
      <c r="DRG69" s="73"/>
      <c r="DRJ69" s="73"/>
      <c r="DRM69" s="73"/>
      <c r="DRP69" s="73"/>
      <c r="DRX69" s="73"/>
      <c r="DRZ69" s="73"/>
      <c r="DSC69" s="73"/>
      <c r="DSF69" s="73"/>
      <c r="DSO69" s="73"/>
      <c r="DSR69" s="73"/>
      <c r="DSW69" s="73"/>
      <c r="DTS69" s="73"/>
      <c r="DTT69" s="73"/>
      <c r="DTU69" s="73"/>
      <c r="DTV69" s="73"/>
      <c r="DTW69" s="73"/>
      <c r="DTX69" s="73"/>
      <c r="DUP69" s="73"/>
      <c r="DUQ69" s="73"/>
      <c r="DUT69" s="73"/>
      <c r="DUW69" s="73"/>
      <c r="DUY69" s="73"/>
      <c r="DVA69" s="73"/>
      <c r="DVD69" s="73"/>
      <c r="DVG69" s="73"/>
      <c r="DVJ69" s="73"/>
      <c r="DVM69" s="73"/>
      <c r="DVP69" s="73"/>
      <c r="DVS69" s="73"/>
      <c r="DVV69" s="73"/>
      <c r="DVY69" s="73"/>
      <c r="DWA69" s="73"/>
      <c r="DWN69" s="73"/>
      <c r="DWO69" s="73"/>
      <c r="DWP69" s="73"/>
      <c r="DWQ69" s="73"/>
      <c r="DWR69" s="73"/>
      <c r="DWS69" s="73"/>
      <c r="DWT69" s="73"/>
      <c r="DWU69" s="73"/>
      <c r="DWV69" s="73"/>
      <c r="DWW69" s="73"/>
      <c r="DWX69" s="73"/>
      <c r="DWY69" s="73"/>
      <c r="DWZ69" s="73"/>
      <c r="DXA69" s="73"/>
      <c r="DXB69" s="73"/>
      <c r="DXC69" s="73"/>
      <c r="DXD69" s="73"/>
      <c r="DXE69" s="73"/>
      <c r="DXF69" s="73"/>
      <c r="DXG69" s="73"/>
      <c r="DXH69" s="73"/>
      <c r="DXI69" s="73"/>
      <c r="DXJ69" s="73"/>
      <c r="DXK69" s="73"/>
      <c r="DXL69" s="73"/>
      <c r="DXM69" s="73"/>
      <c r="DXO69" s="73"/>
      <c r="DXP69" s="73"/>
      <c r="DXQ69" s="73"/>
      <c r="DXR69" s="73"/>
      <c r="DXS69" s="73"/>
      <c r="DXT69" s="73"/>
      <c r="DXU69" s="73"/>
      <c r="DXV69" s="73"/>
      <c r="DXW69" s="73"/>
      <c r="DXX69" s="73"/>
      <c r="DXY69" s="73"/>
      <c r="DXZ69" s="73"/>
      <c r="DYA69" s="73"/>
      <c r="DYD69" s="73"/>
      <c r="DYG69" s="73"/>
      <c r="DYJ69" s="73"/>
      <c r="DYM69" s="73"/>
      <c r="DYP69" s="73"/>
      <c r="DZB69" s="73"/>
      <c r="DZE69" s="73"/>
      <c r="DZH69" s="73"/>
      <c r="DZK69" s="73"/>
      <c r="DZT69" s="73"/>
      <c r="DZZ69" s="73"/>
      <c r="EAC69" s="73"/>
      <c r="EAF69" s="73"/>
      <c r="EAI69" s="73"/>
      <c r="EAO69" s="73"/>
      <c r="EAX69" s="73"/>
      <c r="EAZ69" s="73"/>
      <c r="EBA69" s="73"/>
      <c r="EBC69" s="73"/>
      <c r="EBF69" s="73"/>
      <c r="EBI69" s="73"/>
      <c r="EBL69" s="73"/>
      <c r="EBT69" s="73"/>
      <c r="EBV69" s="73"/>
      <c r="EBY69" s="73"/>
      <c r="ECB69" s="73"/>
      <c r="ECK69" s="73"/>
      <c r="ECN69" s="73"/>
      <c r="ECS69" s="73"/>
      <c r="EDO69" s="73"/>
      <c r="EDP69" s="73"/>
      <c r="EDQ69" s="73"/>
      <c r="EDR69" s="73"/>
      <c r="EDS69" s="73"/>
      <c r="EDT69" s="73"/>
      <c r="EEL69" s="73"/>
      <c r="EEM69" s="73"/>
      <c r="EEP69" s="73"/>
      <c r="EES69" s="73"/>
      <c r="EEU69" s="73"/>
      <c r="EEW69" s="73"/>
      <c r="EEZ69" s="73"/>
      <c r="EFC69" s="73"/>
      <c r="EFF69" s="73"/>
      <c r="EFI69" s="73"/>
      <c r="EFL69" s="73"/>
      <c r="EFO69" s="73"/>
      <c r="EFR69" s="73"/>
      <c r="EFU69" s="73"/>
      <c r="EFW69" s="73"/>
      <c r="EGJ69" s="73"/>
      <c r="EGK69" s="73"/>
      <c r="EGL69" s="73"/>
      <c r="EGM69" s="73"/>
      <c r="EGN69" s="73"/>
      <c r="EGO69" s="73"/>
      <c r="EGP69" s="73"/>
      <c r="EGQ69" s="73"/>
      <c r="EGR69" s="73"/>
      <c r="EGS69" s="73"/>
      <c r="EGT69" s="73"/>
      <c r="EGU69" s="73"/>
      <c r="EGV69" s="73"/>
      <c r="EGW69" s="73"/>
      <c r="EGX69" s="73"/>
      <c r="EGY69" s="73"/>
      <c r="EGZ69" s="73"/>
      <c r="EHA69" s="73"/>
      <c r="EHB69" s="73"/>
      <c r="EHC69" s="73"/>
      <c r="EHD69" s="73"/>
      <c r="EHE69" s="73"/>
      <c r="EHF69" s="73"/>
      <c r="EHG69" s="73"/>
      <c r="EHH69" s="73"/>
      <c r="EHI69" s="73"/>
      <c r="EHK69" s="73"/>
      <c r="EHL69" s="73"/>
      <c r="EHM69" s="73"/>
      <c r="EHN69" s="73"/>
      <c r="EHO69" s="73"/>
      <c r="EHP69" s="73"/>
      <c r="EHQ69" s="73"/>
      <c r="EHR69" s="73"/>
      <c r="EHS69" s="73"/>
      <c r="EHT69" s="73"/>
      <c r="EHU69" s="73"/>
      <c r="EHV69" s="73"/>
      <c r="EHW69" s="73"/>
      <c r="EHZ69" s="73"/>
      <c r="EIC69" s="73"/>
      <c r="EIF69" s="73"/>
      <c r="EII69" s="73"/>
      <c r="EIL69" s="73"/>
      <c r="EIX69" s="73"/>
      <c r="EJA69" s="73"/>
      <c r="EJD69" s="73"/>
      <c r="EJG69" s="73"/>
      <c r="EJP69" s="73"/>
      <c r="EJV69" s="73"/>
      <c r="EJY69" s="73"/>
      <c r="EKB69" s="73"/>
      <c r="EKE69" s="73"/>
      <c r="EKK69" s="73"/>
      <c r="EKT69" s="73"/>
      <c r="EKV69" s="73"/>
      <c r="EKW69" s="73"/>
      <c r="EKY69" s="73"/>
      <c r="ELB69" s="73"/>
      <c r="ELE69" s="73"/>
      <c r="ELH69" s="73"/>
      <c r="ELP69" s="73"/>
      <c r="ELR69" s="73"/>
      <c r="ELU69" s="73"/>
      <c r="ELX69" s="73"/>
      <c r="EMG69" s="73"/>
      <c r="EMJ69" s="73"/>
      <c r="EMO69" s="73"/>
      <c r="ENK69" s="73"/>
      <c r="ENL69" s="73"/>
      <c r="ENM69" s="73"/>
      <c r="ENN69" s="73"/>
      <c r="ENO69" s="73"/>
      <c r="ENP69" s="73"/>
      <c r="EOH69" s="73"/>
      <c r="EOI69" s="73"/>
      <c r="EOL69" s="73"/>
      <c r="EOO69" s="73"/>
      <c r="EOQ69" s="73"/>
      <c r="EOS69" s="73"/>
      <c r="EOV69" s="73"/>
      <c r="EOY69" s="73"/>
      <c r="EPB69" s="73"/>
      <c r="EPE69" s="73"/>
      <c r="EPH69" s="73"/>
      <c r="EPK69" s="73"/>
      <c r="EPN69" s="73"/>
      <c r="EPQ69" s="73"/>
      <c r="EPS69" s="73"/>
      <c r="EQF69" s="73"/>
      <c r="EQG69" s="73"/>
      <c r="EQH69" s="73"/>
      <c r="EQI69" s="73"/>
      <c r="EQJ69" s="73"/>
      <c r="EQK69" s="73"/>
      <c r="EQL69" s="73"/>
      <c r="EQM69" s="73"/>
      <c r="EQN69" s="73"/>
      <c r="EQO69" s="73"/>
      <c r="EQP69" s="73"/>
      <c r="EQQ69" s="73"/>
      <c r="EQR69" s="73"/>
      <c r="EQS69" s="73"/>
      <c r="EQT69" s="73"/>
      <c r="EQU69" s="73"/>
      <c r="EQV69" s="73"/>
      <c r="EQW69" s="73"/>
      <c r="EQX69" s="73"/>
      <c r="EQY69" s="73"/>
      <c r="EQZ69" s="73"/>
      <c r="ERA69" s="73"/>
      <c r="ERB69" s="73"/>
      <c r="ERC69" s="73"/>
      <c r="ERD69" s="73"/>
      <c r="ERE69" s="73"/>
      <c r="ERG69" s="73"/>
      <c r="ERH69" s="73"/>
      <c r="ERI69" s="73"/>
      <c r="ERJ69" s="73"/>
      <c r="ERK69" s="73"/>
      <c r="ERL69" s="73"/>
      <c r="ERM69" s="73"/>
      <c r="ERN69" s="73"/>
      <c r="ERO69" s="73"/>
      <c r="ERP69" s="73"/>
      <c r="ERQ69" s="73"/>
      <c r="ERR69" s="73"/>
      <c r="ERS69" s="73"/>
      <c r="ERV69" s="73"/>
      <c r="ERY69" s="73"/>
      <c r="ESB69" s="73"/>
      <c r="ESE69" s="73"/>
      <c r="ESH69" s="73"/>
      <c r="EST69" s="73"/>
      <c r="ESW69" s="73"/>
      <c r="ESZ69" s="73"/>
      <c r="ETC69" s="73"/>
      <c r="ETL69" s="73"/>
      <c r="ETR69" s="73"/>
      <c r="ETU69" s="73"/>
      <c r="ETX69" s="73"/>
      <c r="EUA69" s="73"/>
      <c r="EUG69" s="73"/>
      <c r="EUP69" s="73"/>
      <c r="EUR69" s="73"/>
      <c r="EUS69" s="73"/>
      <c r="EUU69" s="73"/>
      <c r="EUX69" s="73"/>
      <c r="EVA69" s="73"/>
      <c r="EVD69" s="73"/>
      <c r="EVL69" s="73"/>
      <c r="EVN69" s="73"/>
      <c r="EVQ69" s="73"/>
      <c r="EVT69" s="73"/>
      <c r="EWC69" s="73"/>
      <c r="EWF69" s="73"/>
      <c r="EWK69" s="73"/>
      <c r="EXG69" s="73"/>
      <c r="EXH69" s="73"/>
      <c r="EXI69" s="73"/>
      <c r="EXJ69" s="73"/>
      <c r="EXK69" s="73"/>
      <c r="EXL69" s="73"/>
      <c r="EYD69" s="73"/>
      <c r="EYE69" s="73"/>
      <c r="EYH69" s="73"/>
      <c r="EYK69" s="73"/>
      <c r="EYM69" s="73"/>
      <c r="EYO69" s="73"/>
      <c r="EYR69" s="73"/>
      <c r="EYU69" s="73"/>
      <c r="EYX69" s="73"/>
      <c r="EZA69" s="73"/>
      <c r="EZD69" s="73"/>
      <c r="EZG69" s="73"/>
      <c r="EZJ69" s="73"/>
      <c r="EZM69" s="73"/>
      <c r="EZO69" s="73"/>
      <c r="FAB69" s="73"/>
      <c r="FAC69" s="73"/>
      <c r="FAD69" s="73"/>
      <c r="FAE69" s="73"/>
      <c r="FAF69" s="73"/>
      <c r="FAG69" s="73"/>
      <c r="FAH69" s="73"/>
      <c r="FAI69" s="73"/>
      <c r="FAJ69" s="73"/>
      <c r="FAK69" s="73"/>
      <c r="FAL69" s="73"/>
      <c r="FAM69" s="73"/>
      <c r="FAN69" s="73"/>
      <c r="FAO69" s="73"/>
      <c r="FAP69" s="73"/>
      <c r="FAQ69" s="73"/>
      <c r="FAR69" s="73"/>
      <c r="FAS69" s="73"/>
      <c r="FAT69" s="73"/>
      <c r="FAU69" s="73"/>
      <c r="FAV69" s="73"/>
      <c r="FAW69" s="73"/>
      <c r="FAX69" s="73"/>
      <c r="FAY69" s="73"/>
      <c r="FAZ69" s="73"/>
      <c r="FBA69" s="73"/>
      <c r="FBC69" s="73"/>
      <c r="FBD69" s="73"/>
      <c r="FBE69" s="73"/>
      <c r="FBF69" s="73"/>
      <c r="FBG69" s="73"/>
      <c r="FBH69" s="73"/>
      <c r="FBI69" s="73"/>
      <c r="FBJ69" s="73"/>
      <c r="FBK69" s="73"/>
      <c r="FBL69" s="73"/>
      <c r="FBM69" s="73"/>
      <c r="FBN69" s="73"/>
      <c r="FBO69" s="73"/>
      <c r="FBR69" s="73"/>
      <c r="FBU69" s="73"/>
      <c r="FBX69" s="73"/>
      <c r="FCA69" s="73"/>
      <c r="FCD69" s="73"/>
      <c r="FCP69" s="73"/>
      <c r="FCS69" s="73"/>
      <c r="FCV69" s="73"/>
      <c r="FCY69" s="73"/>
      <c r="FDH69" s="73"/>
      <c r="FDN69" s="73"/>
      <c r="FDQ69" s="73"/>
      <c r="FDT69" s="73"/>
      <c r="FDW69" s="73"/>
      <c r="FEC69" s="73"/>
      <c r="FEL69" s="73"/>
      <c r="FEN69" s="73"/>
      <c r="FEO69" s="73"/>
      <c r="FEQ69" s="73"/>
      <c r="FET69" s="73"/>
      <c r="FEW69" s="73"/>
      <c r="FEZ69" s="73"/>
      <c r="FFH69" s="73"/>
      <c r="FFJ69" s="73"/>
      <c r="FFM69" s="73"/>
      <c r="FFP69" s="73"/>
      <c r="FFY69" s="73"/>
      <c r="FGB69" s="73"/>
      <c r="FGG69" s="73"/>
      <c r="FHC69" s="73"/>
      <c r="FHD69" s="73"/>
      <c r="FHE69" s="73"/>
      <c r="FHF69" s="73"/>
      <c r="FHG69" s="73"/>
      <c r="FHH69" s="73"/>
      <c r="FHZ69" s="73"/>
      <c r="FIA69" s="73"/>
      <c r="FID69" s="73"/>
      <c r="FIG69" s="73"/>
      <c r="FII69" s="73"/>
      <c r="FIK69" s="73"/>
      <c r="FIN69" s="73"/>
      <c r="FIQ69" s="73"/>
      <c r="FIT69" s="73"/>
      <c r="FIW69" s="73"/>
      <c r="FIZ69" s="73"/>
      <c r="FJC69" s="73"/>
      <c r="FJF69" s="73"/>
      <c r="FJI69" s="73"/>
      <c r="FJK69" s="73"/>
      <c r="FJX69" s="73"/>
      <c r="FJY69" s="73"/>
      <c r="FJZ69" s="73"/>
      <c r="FKA69" s="73"/>
      <c r="FKB69" s="73"/>
      <c r="FKC69" s="73"/>
      <c r="FKD69" s="73"/>
      <c r="FKE69" s="73"/>
      <c r="FKF69" s="73"/>
      <c r="FKG69" s="73"/>
      <c r="FKH69" s="73"/>
      <c r="FKI69" s="73"/>
      <c r="FKJ69" s="73"/>
      <c r="FKK69" s="73"/>
      <c r="FKL69" s="73"/>
      <c r="FKM69" s="73"/>
      <c r="FKN69" s="73"/>
      <c r="FKO69" s="73"/>
      <c r="FKP69" s="73"/>
      <c r="FKQ69" s="73"/>
      <c r="FKR69" s="73"/>
      <c r="FKS69" s="73"/>
      <c r="FKT69" s="73"/>
      <c r="FKU69" s="73"/>
      <c r="FKV69" s="73"/>
      <c r="FKW69" s="73"/>
      <c r="FKY69" s="73"/>
      <c r="FKZ69" s="73"/>
      <c r="FLA69" s="73"/>
      <c r="FLB69" s="73"/>
      <c r="FLC69" s="73"/>
      <c r="FLD69" s="73"/>
      <c r="FLE69" s="73"/>
      <c r="FLF69" s="73"/>
      <c r="FLG69" s="73"/>
      <c r="FLH69" s="73"/>
      <c r="FLI69" s="73"/>
      <c r="FLJ69" s="73"/>
      <c r="FLK69" s="73"/>
      <c r="FLN69" s="73"/>
      <c r="FLQ69" s="73"/>
      <c r="FLT69" s="73"/>
      <c r="FLW69" s="73"/>
      <c r="FLZ69" s="73"/>
      <c r="FML69" s="73"/>
      <c r="FMO69" s="73"/>
      <c r="FMR69" s="73"/>
      <c r="FMU69" s="73"/>
      <c r="FND69" s="73"/>
      <c r="FNJ69" s="73"/>
      <c r="FNM69" s="73"/>
      <c r="FNP69" s="73"/>
      <c r="FNS69" s="73"/>
      <c r="FNY69" s="73"/>
      <c r="FOH69" s="73"/>
      <c r="FOJ69" s="73"/>
      <c r="FOK69" s="73"/>
      <c r="FOM69" s="73"/>
      <c r="FOP69" s="73"/>
      <c r="FOS69" s="73"/>
      <c r="FOV69" s="73"/>
      <c r="FPD69" s="73"/>
      <c r="FPF69" s="73"/>
      <c r="FPI69" s="73"/>
      <c r="FPL69" s="73"/>
      <c r="FPU69" s="73"/>
      <c r="FPX69" s="73"/>
      <c r="FQC69" s="73"/>
      <c r="FQY69" s="73"/>
      <c r="FQZ69" s="73"/>
      <c r="FRA69" s="73"/>
      <c r="FRB69" s="73"/>
      <c r="FRC69" s="73"/>
      <c r="FRD69" s="73"/>
      <c r="FRV69" s="73"/>
      <c r="FRW69" s="73"/>
      <c r="FRZ69" s="73"/>
      <c r="FSC69" s="73"/>
      <c r="FSE69" s="73"/>
      <c r="FSG69" s="73"/>
      <c r="FSJ69" s="73"/>
      <c r="FSM69" s="73"/>
      <c r="FSP69" s="73"/>
      <c r="FSS69" s="73"/>
      <c r="FSV69" s="73"/>
      <c r="FSY69" s="73"/>
      <c r="FTB69" s="73"/>
      <c r="FTE69" s="73"/>
      <c r="FTG69" s="73"/>
      <c r="FTT69" s="73"/>
      <c r="FTU69" s="73"/>
      <c r="FTV69" s="73"/>
      <c r="FTW69" s="73"/>
      <c r="FTX69" s="73"/>
      <c r="FTY69" s="73"/>
      <c r="FTZ69" s="73"/>
      <c r="FUA69" s="73"/>
      <c r="FUB69" s="73"/>
      <c r="FUC69" s="73"/>
      <c r="FUD69" s="73"/>
      <c r="FUE69" s="73"/>
      <c r="FUF69" s="73"/>
      <c r="FUG69" s="73"/>
      <c r="FUH69" s="73"/>
      <c r="FUI69" s="73"/>
      <c r="FUJ69" s="73"/>
      <c r="FUK69" s="73"/>
      <c r="FUL69" s="73"/>
      <c r="FUM69" s="73"/>
      <c r="FUN69" s="73"/>
      <c r="FUO69" s="73"/>
      <c r="FUP69" s="73"/>
      <c r="FUQ69" s="73"/>
      <c r="FUR69" s="73"/>
      <c r="FUS69" s="73"/>
      <c r="FUU69" s="73"/>
      <c r="FUV69" s="73"/>
      <c r="FUW69" s="73"/>
      <c r="FUX69" s="73"/>
      <c r="FUY69" s="73"/>
      <c r="FUZ69" s="73"/>
      <c r="FVA69" s="73"/>
      <c r="FVB69" s="73"/>
      <c r="FVC69" s="73"/>
      <c r="FVD69" s="73"/>
      <c r="FVE69" s="73"/>
      <c r="FVF69" s="73"/>
      <c r="FVG69" s="73"/>
      <c r="FVJ69" s="73"/>
      <c r="FVM69" s="73"/>
      <c r="FVP69" s="73"/>
      <c r="FVS69" s="73"/>
      <c r="FVV69" s="73"/>
      <c r="FWH69" s="73"/>
      <c r="FWK69" s="73"/>
      <c r="FWN69" s="73"/>
      <c r="FWQ69" s="73"/>
      <c r="FWZ69" s="73"/>
      <c r="FXF69" s="73"/>
      <c r="FXI69" s="73"/>
      <c r="FXL69" s="73"/>
      <c r="FXO69" s="73"/>
      <c r="FXU69" s="73"/>
      <c r="FYD69" s="73"/>
      <c r="FYF69" s="73"/>
      <c r="FYG69" s="73"/>
      <c r="FYI69" s="73"/>
      <c r="FYL69" s="73"/>
      <c r="FYO69" s="73"/>
      <c r="FYR69" s="73"/>
      <c r="FYZ69" s="73"/>
      <c r="FZB69" s="73"/>
      <c r="FZE69" s="73"/>
      <c r="FZH69" s="73"/>
      <c r="FZQ69" s="73"/>
      <c r="FZT69" s="73"/>
      <c r="FZY69" s="73"/>
      <c r="GAU69" s="73"/>
      <c r="GAV69" s="73"/>
      <c r="GAW69" s="73"/>
      <c r="GAX69" s="73"/>
      <c r="GAY69" s="73"/>
      <c r="GAZ69" s="73"/>
      <c r="GBR69" s="73"/>
      <c r="GBS69" s="73"/>
      <c r="GBV69" s="73"/>
      <c r="GBY69" s="73"/>
      <c r="GCA69" s="73"/>
      <c r="GCC69" s="73"/>
      <c r="GCF69" s="73"/>
      <c r="GCI69" s="73"/>
      <c r="GCL69" s="73"/>
      <c r="GCO69" s="73"/>
      <c r="GCR69" s="73"/>
      <c r="GCU69" s="73"/>
      <c r="GCX69" s="73"/>
      <c r="GDA69" s="73"/>
      <c r="GDC69" s="73"/>
      <c r="GDP69" s="73"/>
      <c r="GDQ69" s="73"/>
      <c r="GDR69" s="73"/>
      <c r="GDS69" s="73"/>
      <c r="GDT69" s="73"/>
      <c r="GDU69" s="73"/>
      <c r="GDV69" s="73"/>
      <c r="GDW69" s="73"/>
      <c r="GDX69" s="73"/>
      <c r="GDY69" s="73"/>
      <c r="GDZ69" s="73"/>
      <c r="GEA69" s="73"/>
      <c r="GEB69" s="73"/>
      <c r="GEC69" s="73"/>
      <c r="GED69" s="73"/>
      <c r="GEE69" s="73"/>
      <c r="GEF69" s="73"/>
      <c r="GEG69" s="73"/>
      <c r="GEH69" s="73"/>
      <c r="GEI69" s="73"/>
      <c r="GEJ69" s="73"/>
      <c r="GEK69" s="73"/>
      <c r="GEL69" s="73"/>
      <c r="GEM69" s="73"/>
      <c r="GEN69" s="73"/>
      <c r="GEO69" s="73"/>
      <c r="GEQ69" s="73"/>
      <c r="GER69" s="73"/>
      <c r="GES69" s="73"/>
      <c r="GET69" s="73"/>
      <c r="GEU69" s="73"/>
      <c r="GEV69" s="73"/>
      <c r="GEW69" s="73"/>
      <c r="GEX69" s="73"/>
      <c r="GEY69" s="73"/>
      <c r="GEZ69" s="73"/>
      <c r="GFA69" s="73"/>
      <c r="GFB69" s="73"/>
      <c r="GFC69" s="73"/>
      <c r="GFF69" s="73"/>
      <c r="GFI69" s="73"/>
      <c r="GFL69" s="73"/>
      <c r="GFO69" s="73"/>
      <c r="GFR69" s="73"/>
      <c r="GGD69" s="73"/>
      <c r="GGG69" s="73"/>
      <c r="GGJ69" s="73"/>
      <c r="GGM69" s="73"/>
      <c r="GGV69" s="73"/>
      <c r="GHB69" s="73"/>
      <c r="GHE69" s="73"/>
      <c r="GHH69" s="73"/>
      <c r="GHK69" s="73"/>
      <c r="GHQ69" s="73"/>
      <c r="GHZ69" s="73"/>
      <c r="GIB69" s="73"/>
      <c r="GIC69" s="73"/>
      <c r="GIE69" s="73"/>
      <c r="GIH69" s="73"/>
      <c r="GIK69" s="73"/>
      <c r="GIN69" s="73"/>
      <c r="GIV69" s="73"/>
      <c r="GIX69" s="73"/>
      <c r="GJA69" s="73"/>
      <c r="GJD69" s="73"/>
      <c r="GJM69" s="73"/>
      <c r="GJP69" s="73"/>
      <c r="GJU69" s="73"/>
      <c r="GKQ69" s="73"/>
      <c r="GKR69" s="73"/>
      <c r="GKS69" s="73"/>
      <c r="GKT69" s="73"/>
      <c r="GKU69" s="73"/>
      <c r="GKV69" s="73"/>
      <c r="GLN69" s="73"/>
      <c r="GLO69" s="73"/>
      <c r="GLR69" s="73"/>
      <c r="GLU69" s="73"/>
      <c r="GLW69" s="73"/>
      <c r="GLY69" s="73"/>
      <c r="GMB69" s="73"/>
      <c r="GME69" s="73"/>
      <c r="GMH69" s="73"/>
      <c r="GMK69" s="73"/>
      <c r="GMN69" s="73"/>
      <c r="GMQ69" s="73"/>
      <c r="GMT69" s="73"/>
      <c r="GMW69" s="73"/>
      <c r="GMY69" s="73"/>
      <c r="GNL69" s="73"/>
      <c r="GNM69" s="73"/>
      <c r="GNN69" s="73"/>
      <c r="GNO69" s="73"/>
      <c r="GNP69" s="73"/>
      <c r="GNQ69" s="73"/>
      <c r="GNR69" s="73"/>
      <c r="GNS69" s="73"/>
      <c r="GNT69" s="73"/>
      <c r="GNU69" s="73"/>
      <c r="GNV69" s="73"/>
      <c r="GNW69" s="73"/>
      <c r="GNX69" s="73"/>
      <c r="GNY69" s="73"/>
      <c r="GNZ69" s="73"/>
      <c r="GOA69" s="73"/>
      <c r="GOB69" s="73"/>
      <c r="GOC69" s="73"/>
      <c r="GOD69" s="73"/>
      <c r="GOE69" s="73"/>
      <c r="GOF69" s="73"/>
      <c r="GOG69" s="73"/>
      <c r="GOH69" s="73"/>
      <c r="GOI69" s="73"/>
      <c r="GOJ69" s="73"/>
      <c r="GOK69" s="73"/>
      <c r="GOM69" s="73"/>
      <c r="GON69" s="73"/>
      <c r="GOO69" s="73"/>
      <c r="GOP69" s="73"/>
      <c r="GOQ69" s="73"/>
      <c r="GOR69" s="73"/>
      <c r="GOS69" s="73"/>
      <c r="GOT69" s="73"/>
      <c r="GOU69" s="73"/>
      <c r="GOV69" s="73"/>
      <c r="GOW69" s="73"/>
      <c r="GOX69" s="73"/>
      <c r="GOY69" s="73"/>
      <c r="GPB69" s="73"/>
      <c r="GPE69" s="73"/>
      <c r="GPH69" s="73"/>
      <c r="GPK69" s="73"/>
      <c r="GPN69" s="73"/>
      <c r="GPZ69" s="73"/>
      <c r="GQC69" s="73"/>
      <c r="GQF69" s="73"/>
      <c r="GQI69" s="73"/>
      <c r="GQR69" s="73"/>
      <c r="GQX69" s="73"/>
      <c r="GRA69" s="73"/>
      <c r="GRD69" s="73"/>
      <c r="GRG69" s="73"/>
      <c r="GRM69" s="73"/>
      <c r="GRV69" s="73"/>
      <c r="GRX69" s="73"/>
      <c r="GRY69" s="73"/>
      <c r="GSA69" s="73"/>
      <c r="GSD69" s="73"/>
      <c r="GSG69" s="73"/>
      <c r="GSJ69" s="73"/>
      <c r="GSR69" s="73"/>
      <c r="GST69" s="73"/>
      <c r="GSW69" s="73"/>
      <c r="GSZ69" s="73"/>
      <c r="GTI69" s="73"/>
      <c r="GTL69" s="73"/>
      <c r="GTQ69" s="73"/>
      <c r="GUM69" s="73"/>
      <c r="GUN69" s="73"/>
      <c r="GUO69" s="73"/>
      <c r="GUP69" s="73"/>
      <c r="GUQ69" s="73"/>
      <c r="GUR69" s="73"/>
      <c r="GVJ69" s="73"/>
      <c r="GVK69" s="73"/>
      <c r="GVN69" s="73"/>
      <c r="GVQ69" s="73"/>
      <c r="GVS69" s="73"/>
      <c r="GVU69" s="73"/>
      <c r="GVX69" s="73"/>
      <c r="GWA69" s="73"/>
      <c r="GWD69" s="73"/>
      <c r="GWG69" s="73"/>
      <c r="GWJ69" s="73"/>
      <c r="GWM69" s="73"/>
      <c r="GWP69" s="73"/>
      <c r="GWS69" s="73"/>
      <c r="GWU69" s="73"/>
      <c r="GXH69" s="73"/>
      <c r="GXI69" s="73"/>
      <c r="GXJ69" s="73"/>
      <c r="GXK69" s="73"/>
      <c r="GXL69" s="73"/>
      <c r="GXM69" s="73"/>
      <c r="GXN69" s="73"/>
      <c r="GXO69" s="73"/>
      <c r="GXP69" s="73"/>
      <c r="GXQ69" s="73"/>
      <c r="GXR69" s="73"/>
      <c r="GXS69" s="73"/>
      <c r="GXT69" s="73"/>
      <c r="GXU69" s="73"/>
      <c r="GXV69" s="73"/>
      <c r="GXW69" s="73"/>
      <c r="GXX69" s="73"/>
      <c r="GXY69" s="73"/>
      <c r="GXZ69" s="73"/>
      <c r="GYA69" s="73"/>
      <c r="GYB69" s="73"/>
      <c r="GYC69" s="73"/>
      <c r="GYD69" s="73"/>
      <c r="GYE69" s="73"/>
      <c r="GYF69" s="73"/>
      <c r="GYG69" s="73"/>
      <c r="GYI69" s="73"/>
      <c r="GYJ69" s="73"/>
      <c r="GYK69" s="73"/>
      <c r="GYL69" s="73"/>
      <c r="GYM69" s="73"/>
      <c r="GYN69" s="73"/>
      <c r="GYO69" s="73"/>
      <c r="GYP69" s="73"/>
      <c r="GYQ69" s="73"/>
      <c r="GYR69" s="73"/>
      <c r="GYS69" s="73"/>
      <c r="GYT69" s="73"/>
      <c r="GYU69" s="73"/>
      <c r="GYX69" s="73"/>
      <c r="GZA69" s="73"/>
      <c r="GZD69" s="73"/>
      <c r="GZG69" s="73"/>
      <c r="GZJ69" s="73"/>
      <c r="GZV69" s="73"/>
      <c r="GZY69" s="73"/>
      <c r="HAB69" s="73"/>
      <c r="HAE69" s="73"/>
      <c r="HAN69" s="73"/>
      <c r="HAT69" s="73"/>
      <c r="HAW69" s="73"/>
      <c r="HAZ69" s="73"/>
      <c r="HBC69" s="73"/>
      <c r="HBI69" s="73"/>
      <c r="HBR69" s="73"/>
      <c r="HBT69" s="73"/>
      <c r="HBU69" s="73"/>
      <c r="HBW69" s="73"/>
      <c r="HBZ69" s="73"/>
      <c r="HCC69" s="73"/>
      <c r="HCF69" s="73"/>
      <c r="HCN69" s="73"/>
      <c r="HCP69" s="73"/>
      <c r="HCS69" s="73"/>
      <c r="HCV69" s="73"/>
      <c r="HDE69" s="73"/>
      <c r="HDH69" s="73"/>
      <c r="HDM69" s="73"/>
      <c r="HEI69" s="73"/>
      <c r="HEJ69" s="73"/>
      <c r="HEK69" s="73"/>
      <c r="HEL69" s="73"/>
      <c r="HEM69" s="73"/>
      <c r="HEN69" s="73"/>
      <c r="HFF69" s="73"/>
      <c r="HFG69" s="73"/>
      <c r="HFJ69" s="73"/>
      <c r="HFM69" s="73"/>
      <c r="HFO69" s="73"/>
      <c r="HFQ69" s="73"/>
      <c r="HFT69" s="73"/>
      <c r="HFW69" s="73"/>
      <c r="HFZ69" s="73"/>
      <c r="HGC69" s="73"/>
      <c r="HGF69" s="73"/>
      <c r="HGI69" s="73"/>
      <c r="HGL69" s="73"/>
      <c r="HGO69" s="73"/>
      <c r="HGQ69" s="73"/>
      <c r="HHD69" s="73"/>
      <c r="HHE69" s="73"/>
      <c r="HHF69" s="73"/>
      <c r="HHG69" s="73"/>
      <c r="HHH69" s="73"/>
      <c r="HHI69" s="73"/>
      <c r="HHJ69" s="73"/>
      <c r="HHK69" s="73"/>
      <c r="HHL69" s="73"/>
      <c r="HHM69" s="73"/>
      <c r="HHN69" s="73"/>
      <c r="HHO69" s="73"/>
      <c r="HHP69" s="73"/>
      <c r="HHQ69" s="73"/>
      <c r="HHR69" s="73"/>
      <c r="HHS69" s="73"/>
      <c r="HHT69" s="73"/>
      <c r="HHU69" s="73"/>
      <c r="HHV69" s="73"/>
      <c r="HHW69" s="73"/>
      <c r="HHX69" s="73"/>
      <c r="HHY69" s="73"/>
      <c r="HHZ69" s="73"/>
      <c r="HIA69" s="73"/>
      <c r="HIB69" s="73"/>
      <c r="HIC69" s="73"/>
      <c r="HIE69" s="73"/>
      <c r="HIF69" s="73"/>
      <c r="HIG69" s="73"/>
      <c r="HIH69" s="73"/>
      <c r="HII69" s="73"/>
      <c r="HIJ69" s="73"/>
      <c r="HIK69" s="73"/>
      <c r="HIL69" s="73"/>
      <c r="HIM69" s="73"/>
      <c r="HIN69" s="73"/>
      <c r="HIO69" s="73"/>
      <c r="HIP69" s="73"/>
      <c r="HIQ69" s="73"/>
      <c r="HIT69" s="73"/>
      <c r="HIW69" s="73"/>
      <c r="HIZ69" s="73"/>
      <c r="HJC69" s="73"/>
      <c r="HJF69" s="73"/>
      <c r="HJR69" s="73"/>
      <c r="HJU69" s="73"/>
      <c r="HJX69" s="73"/>
      <c r="HKA69" s="73"/>
      <c r="HKJ69" s="73"/>
      <c r="HKP69" s="73"/>
      <c r="HKS69" s="73"/>
      <c r="HKV69" s="73"/>
      <c r="HKY69" s="73"/>
      <c r="HLE69" s="73"/>
      <c r="HLN69" s="73"/>
      <c r="HLP69" s="73"/>
      <c r="HLQ69" s="73"/>
      <c r="HLS69" s="73"/>
      <c r="HLV69" s="73"/>
      <c r="HLY69" s="73"/>
      <c r="HMB69" s="73"/>
      <c r="HMJ69" s="73"/>
      <c r="HML69" s="73"/>
      <c r="HMO69" s="73"/>
      <c r="HMR69" s="73"/>
      <c r="HNA69" s="73"/>
      <c r="HND69" s="73"/>
      <c r="HNI69" s="73"/>
      <c r="HOE69" s="73"/>
      <c r="HOF69" s="73"/>
      <c r="HOG69" s="73"/>
      <c r="HOH69" s="73"/>
      <c r="HOI69" s="73"/>
      <c r="HOJ69" s="73"/>
      <c r="HPB69" s="73"/>
      <c r="HPC69" s="73"/>
      <c r="HPF69" s="73"/>
      <c r="HPI69" s="73"/>
      <c r="HPK69" s="73"/>
      <c r="HPM69" s="73"/>
      <c r="HPP69" s="73"/>
      <c r="HPS69" s="73"/>
      <c r="HPV69" s="73"/>
      <c r="HPY69" s="73"/>
      <c r="HQB69" s="73"/>
      <c r="HQE69" s="73"/>
      <c r="HQH69" s="73"/>
      <c r="HQK69" s="73"/>
      <c r="HQM69" s="73"/>
      <c r="HQZ69" s="73"/>
      <c r="HRA69" s="73"/>
      <c r="HRB69" s="73"/>
      <c r="HRC69" s="73"/>
      <c r="HRD69" s="73"/>
      <c r="HRE69" s="73"/>
      <c r="HRF69" s="73"/>
      <c r="HRG69" s="73"/>
      <c r="HRH69" s="73"/>
      <c r="HRI69" s="73"/>
      <c r="HRJ69" s="73"/>
      <c r="HRK69" s="73"/>
      <c r="HRL69" s="73"/>
      <c r="HRM69" s="73"/>
      <c r="HRN69" s="73"/>
      <c r="HRO69" s="73"/>
      <c r="HRP69" s="73"/>
      <c r="HRQ69" s="73"/>
      <c r="HRR69" s="73"/>
      <c r="HRS69" s="73"/>
      <c r="HRT69" s="73"/>
      <c r="HRU69" s="73"/>
      <c r="HRV69" s="73"/>
      <c r="HRW69" s="73"/>
      <c r="HRX69" s="73"/>
      <c r="HRY69" s="73"/>
      <c r="HSA69" s="73"/>
      <c r="HSB69" s="73"/>
      <c r="HSC69" s="73"/>
      <c r="HSD69" s="73"/>
      <c r="HSE69" s="73"/>
      <c r="HSF69" s="73"/>
      <c r="HSG69" s="73"/>
      <c r="HSH69" s="73"/>
      <c r="HSI69" s="73"/>
      <c r="HSJ69" s="73"/>
      <c r="HSK69" s="73"/>
      <c r="HSL69" s="73"/>
      <c r="HSM69" s="73"/>
      <c r="HSP69" s="73"/>
      <c r="HSS69" s="73"/>
      <c r="HSV69" s="73"/>
      <c r="HSY69" s="73"/>
      <c r="HTB69" s="73"/>
      <c r="HTN69" s="73"/>
      <c r="HTQ69" s="73"/>
      <c r="HTT69" s="73"/>
      <c r="HTW69" s="73"/>
      <c r="HUF69" s="73"/>
      <c r="HUL69" s="73"/>
      <c r="HUO69" s="73"/>
      <c r="HUR69" s="73"/>
      <c r="HUU69" s="73"/>
      <c r="HVA69" s="73"/>
      <c r="HVJ69" s="73"/>
      <c r="HVL69" s="73"/>
      <c r="HVM69" s="73"/>
      <c r="HVO69" s="73"/>
      <c r="HVR69" s="73"/>
      <c r="HVU69" s="73"/>
      <c r="HVX69" s="73"/>
      <c r="HWF69" s="73"/>
      <c r="HWH69" s="73"/>
      <c r="HWK69" s="73"/>
      <c r="HWN69" s="73"/>
      <c r="HWW69" s="73"/>
      <c r="HWZ69" s="73"/>
      <c r="HXE69" s="73"/>
      <c r="HYA69" s="73"/>
      <c r="HYB69" s="73"/>
      <c r="HYC69" s="73"/>
      <c r="HYD69" s="73"/>
      <c r="HYE69" s="73"/>
      <c r="HYF69" s="73"/>
      <c r="HYX69" s="73"/>
      <c r="HYY69" s="73"/>
      <c r="HZB69" s="73"/>
      <c r="HZE69" s="73"/>
      <c r="HZG69" s="73"/>
      <c r="HZI69" s="73"/>
      <c r="HZL69" s="73"/>
      <c r="HZO69" s="73"/>
      <c r="HZR69" s="73"/>
      <c r="HZU69" s="73"/>
      <c r="HZX69" s="73"/>
      <c r="IAA69" s="73"/>
      <c r="IAD69" s="73"/>
      <c r="IAG69" s="73"/>
      <c r="IAI69" s="73"/>
      <c r="IAV69" s="73"/>
      <c r="IAW69" s="73"/>
      <c r="IAX69" s="73"/>
      <c r="IAY69" s="73"/>
      <c r="IAZ69" s="73"/>
      <c r="IBA69" s="73"/>
      <c r="IBB69" s="73"/>
      <c r="IBC69" s="73"/>
      <c r="IBD69" s="73"/>
      <c r="IBE69" s="73"/>
      <c r="IBF69" s="73"/>
      <c r="IBG69" s="73"/>
      <c r="IBH69" s="73"/>
      <c r="IBI69" s="73"/>
      <c r="IBJ69" s="73"/>
      <c r="IBK69" s="73"/>
      <c r="IBL69" s="73"/>
      <c r="IBM69" s="73"/>
      <c r="IBN69" s="73"/>
      <c r="IBO69" s="73"/>
      <c r="IBP69" s="73"/>
      <c r="IBQ69" s="73"/>
      <c r="IBR69" s="73"/>
      <c r="IBS69" s="73"/>
      <c r="IBT69" s="73"/>
      <c r="IBU69" s="73"/>
      <c r="IBW69" s="73"/>
      <c r="IBX69" s="73"/>
      <c r="IBY69" s="73"/>
      <c r="IBZ69" s="73"/>
      <c r="ICA69" s="73"/>
      <c r="ICB69" s="73"/>
      <c r="ICC69" s="73"/>
      <c r="ICD69" s="73"/>
      <c r="ICE69" s="73"/>
      <c r="ICF69" s="73"/>
      <c r="ICG69" s="73"/>
      <c r="ICH69" s="73"/>
      <c r="ICI69" s="73"/>
      <c r="ICL69" s="73"/>
      <c r="ICO69" s="73"/>
      <c r="ICR69" s="73"/>
      <c r="ICU69" s="73"/>
      <c r="ICX69" s="73"/>
      <c r="IDJ69" s="73"/>
      <c r="IDM69" s="73"/>
      <c r="IDP69" s="73"/>
      <c r="IDS69" s="73"/>
      <c r="IEB69" s="73"/>
      <c r="IEH69" s="73"/>
      <c r="IEK69" s="73"/>
      <c r="IEN69" s="73"/>
      <c r="IEQ69" s="73"/>
      <c r="IEW69" s="73"/>
      <c r="IFF69" s="73"/>
      <c r="IFH69" s="73"/>
      <c r="IFI69" s="73"/>
      <c r="IFK69" s="73"/>
      <c r="IFN69" s="73"/>
      <c r="IFQ69" s="73"/>
      <c r="IFT69" s="73"/>
      <c r="IGB69" s="73"/>
      <c r="IGD69" s="73"/>
      <c r="IGG69" s="73"/>
      <c r="IGJ69" s="73"/>
      <c r="IGS69" s="73"/>
      <c r="IGV69" s="73"/>
      <c r="IHA69" s="73"/>
      <c r="IHW69" s="73"/>
      <c r="IHX69" s="73"/>
      <c r="IHY69" s="73"/>
      <c r="IHZ69" s="73"/>
      <c r="IIA69" s="73"/>
      <c r="IIB69" s="73"/>
      <c r="IIT69" s="73"/>
      <c r="IIU69" s="73"/>
      <c r="IIX69" s="73"/>
      <c r="IJA69" s="73"/>
      <c r="IJC69" s="73"/>
      <c r="IJE69" s="73"/>
      <c r="IJH69" s="73"/>
      <c r="IJK69" s="73"/>
      <c r="IJN69" s="73"/>
      <c r="IJQ69" s="73"/>
      <c r="IJT69" s="73"/>
      <c r="IJW69" s="73"/>
      <c r="IJZ69" s="73"/>
      <c r="IKC69" s="73"/>
      <c r="IKE69" s="73"/>
      <c r="IKR69" s="73"/>
      <c r="IKS69" s="73"/>
      <c r="IKT69" s="73"/>
      <c r="IKU69" s="73"/>
      <c r="IKV69" s="73"/>
      <c r="IKW69" s="73"/>
      <c r="IKX69" s="73"/>
      <c r="IKY69" s="73"/>
      <c r="IKZ69" s="73"/>
      <c r="ILA69" s="73"/>
      <c r="ILB69" s="73"/>
      <c r="ILC69" s="73"/>
      <c r="ILD69" s="73"/>
      <c r="ILE69" s="73"/>
      <c r="ILF69" s="73"/>
      <c r="ILG69" s="73"/>
      <c r="ILH69" s="73"/>
      <c r="ILI69" s="73"/>
      <c r="ILJ69" s="73"/>
      <c r="ILK69" s="73"/>
      <c r="ILL69" s="73"/>
      <c r="ILM69" s="73"/>
      <c r="ILN69" s="73"/>
      <c r="ILO69" s="73"/>
      <c r="ILP69" s="73"/>
      <c r="ILQ69" s="73"/>
      <c r="ILS69" s="73"/>
      <c r="ILT69" s="73"/>
      <c r="ILU69" s="73"/>
      <c r="ILV69" s="73"/>
      <c r="ILW69" s="73"/>
      <c r="ILX69" s="73"/>
      <c r="ILY69" s="73"/>
      <c r="ILZ69" s="73"/>
      <c r="IMA69" s="73"/>
      <c r="IMB69" s="73"/>
      <c r="IMC69" s="73"/>
      <c r="IMD69" s="73"/>
      <c r="IME69" s="73"/>
      <c r="IMH69" s="73"/>
      <c r="IMK69" s="73"/>
      <c r="IMN69" s="73"/>
      <c r="IMQ69" s="73"/>
      <c r="IMT69" s="73"/>
      <c r="INF69" s="73"/>
      <c r="INI69" s="73"/>
      <c r="INL69" s="73"/>
      <c r="INO69" s="73"/>
      <c r="INX69" s="73"/>
      <c r="IOD69" s="73"/>
      <c r="IOG69" s="73"/>
      <c r="IOJ69" s="73"/>
      <c r="IOM69" s="73"/>
      <c r="IOS69" s="73"/>
      <c r="IPB69" s="73"/>
      <c r="IPD69" s="73"/>
      <c r="IPE69" s="73"/>
      <c r="IPG69" s="73"/>
      <c r="IPJ69" s="73"/>
      <c r="IPM69" s="73"/>
      <c r="IPP69" s="73"/>
      <c r="IPX69" s="73"/>
      <c r="IPZ69" s="73"/>
      <c r="IQC69" s="73"/>
      <c r="IQF69" s="73"/>
      <c r="IQO69" s="73"/>
      <c r="IQR69" s="73"/>
      <c r="IQW69" s="73"/>
      <c r="IRS69" s="73"/>
      <c r="IRT69" s="73"/>
      <c r="IRU69" s="73"/>
      <c r="IRV69" s="73"/>
      <c r="IRW69" s="73"/>
      <c r="IRX69" s="73"/>
      <c r="ISP69" s="73"/>
      <c r="ISQ69" s="73"/>
      <c r="IST69" s="73"/>
      <c r="ISW69" s="73"/>
      <c r="ISY69" s="73"/>
      <c r="ITA69" s="73"/>
      <c r="ITD69" s="73"/>
      <c r="ITG69" s="73"/>
      <c r="ITJ69" s="73"/>
      <c r="ITM69" s="73"/>
      <c r="ITP69" s="73"/>
      <c r="ITS69" s="73"/>
      <c r="ITV69" s="73"/>
      <c r="ITY69" s="73"/>
      <c r="IUA69" s="73"/>
      <c r="IUN69" s="73"/>
      <c r="IUO69" s="73"/>
      <c r="IUP69" s="73"/>
      <c r="IUQ69" s="73"/>
      <c r="IUR69" s="73"/>
      <c r="IUS69" s="73"/>
      <c r="IUT69" s="73"/>
      <c r="IUU69" s="73"/>
      <c r="IUV69" s="73"/>
      <c r="IUW69" s="73"/>
      <c r="IUX69" s="73"/>
      <c r="IUY69" s="73"/>
      <c r="IUZ69" s="73"/>
      <c r="IVA69" s="73"/>
      <c r="IVB69" s="73"/>
      <c r="IVC69" s="73"/>
      <c r="IVD69" s="73"/>
      <c r="IVE69" s="73"/>
      <c r="IVF69" s="73"/>
      <c r="IVG69" s="73"/>
      <c r="IVH69" s="73"/>
      <c r="IVI69" s="73"/>
      <c r="IVJ69" s="73"/>
      <c r="IVK69" s="73"/>
      <c r="IVL69" s="73"/>
      <c r="IVM69" s="73"/>
      <c r="IVO69" s="73"/>
      <c r="IVP69" s="73"/>
      <c r="IVQ69" s="73"/>
      <c r="IVR69" s="73"/>
      <c r="IVS69" s="73"/>
      <c r="IVT69" s="73"/>
      <c r="IVU69" s="73"/>
      <c r="IVV69" s="73"/>
      <c r="IVW69" s="73"/>
      <c r="IVX69" s="73"/>
      <c r="IVY69" s="73"/>
      <c r="IVZ69" s="73"/>
      <c r="IWA69" s="73"/>
      <c r="IWD69" s="73"/>
      <c r="IWG69" s="73"/>
      <c r="IWJ69" s="73"/>
      <c r="IWM69" s="73"/>
      <c r="IWP69" s="73"/>
      <c r="IXB69" s="73"/>
      <c r="IXE69" s="73"/>
      <c r="IXH69" s="73"/>
      <c r="IXK69" s="73"/>
      <c r="IXT69" s="73"/>
      <c r="IXZ69" s="73"/>
      <c r="IYC69" s="73"/>
      <c r="IYF69" s="73"/>
      <c r="IYI69" s="73"/>
      <c r="IYO69" s="73"/>
      <c r="IYX69" s="73"/>
      <c r="IYZ69" s="73"/>
      <c r="IZA69" s="73"/>
      <c r="IZC69" s="73"/>
      <c r="IZF69" s="73"/>
      <c r="IZI69" s="73"/>
      <c r="IZL69" s="73"/>
      <c r="IZT69" s="73"/>
      <c r="IZV69" s="73"/>
      <c r="IZY69" s="73"/>
      <c r="JAB69" s="73"/>
      <c r="JAK69" s="73"/>
      <c r="JAN69" s="73"/>
      <c r="JAS69" s="73"/>
      <c r="JBO69" s="73"/>
      <c r="JBP69" s="73"/>
      <c r="JBQ69" s="73"/>
      <c r="JBR69" s="73"/>
      <c r="JBS69" s="73"/>
      <c r="JBT69" s="73"/>
      <c r="JCL69" s="73"/>
      <c r="JCM69" s="73"/>
      <c r="JCP69" s="73"/>
      <c r="JCS69" s="73"/>
      <c r="JCU69" s="73"/>
      <c r="JCW69" s="73"/>
      <c r="JCZ69" s="73"/>
      <c r="JDC69" s="73"/>
      <c r="JDF69" s="73"/>
      <c r="JDI69" s="73"/>
      <c r="JDL69" s="73"/>
      <c r="JDO69" s="73"/>
      <c r="JDR69" s="73"/>
      <c r="JDU69" s="73"/>
      <c r="JDW69" s="73"/>
      <c r="JEJ69" s="73"/>
      <c r="JEK69" s="73"/>
      <c r="JEL69" s="73"/>
      <c r="JEM69" s="73"/>
      <c r="JEN69" s="73"/>
      <c r="JEO69" s="73"/>
      <c r="JEP69" s="73"/>
      <c r="JEQ69" s="73"/>
      <c r="JER69" s="73"/>
      <c r="JES69" s="73"/>
      <c r="JET69" s="73"/>
      <c r="JEU69" s="73"/>
      <c r="JEV69" s="73"/>
      <c r="JEW69" s="73"/>
      <c r="JEX69" s="73"/>
      <c r="JEY69" s="73"/>
      <c r="JEZ69" s="73"/>
      <c r="JFA69" s="73"/>
      <c r="JFB69" s="73"/>
      <c r="JFC69" s="73"/>
      <c r="JFD69" s="73"/>
      <c r="JFE69" s="73"/>
      <c r="JFF69" s="73"/>
      <c r="JFG69" s="73"/>
      <c r="JFH69" s="73"/>
      <c r="JFI69" s="73"/>
      <c r="JFK69" s="73"/>
      <c r="JFL69" s="73"/>
      <c r="JFM69" s="73"/>
      <c r="JFN69" s="73"/>
      <c r="JFO69" s="73"/>
      <c r="JFP69" s="73"/>
      <c r="JFQ69" s="73"/>
      <c r="JFR69" s="73"/>
      <c r="JFS69" s="73"/>
      <c r="JFT69" s="73"/>
      <c r="JFU69" s="73"/>
      <c r="JFV69" s="73"/>
      <c r="JFW69" s="73"/>
      <c r="JFZ69" s="73"/>
      <c r="JGC69" s="73"/>
      <c r="JGF69" s="73"/>
      <c r="JGI69" s="73"/>
      <c r="JGL69" s="73"/>
      <c r="JGX69" s="73"/>
      <c r="JHA69" s="73"/>
      <c r="JHD69" s="73"/>
      <c r="JHG69" s="73"/>
      <c r="JHP69" s="73"/>
      <c r="JHV69" s="73"/>
      <c r="JHY69" s="73"/>
      <c r="JIB69" s="73"/>
      <c r="JIE69" s="73"/>
      <c r="JIK69" s="73"/>
      <c r="JIT69" s="73"/>
      <c r="JIV69" s="73"/>
      <c r="JIW69" s="73"/>
      <c r="JIY69" s="73"/>
      <c r="JJB69" s="73"/>
      <c r="JJE69" s="73"/>
      <c r="JJH69" s="73"/>
      <c r="JJP69" s="73"/>
      <c r="JJR69" s="73"/>
      <c r="JJU69" s="73"/>
      <c r="JJX69" s="73"/>
      <c r="JKG69" s="73"/>
      <c r="JKJ69" s="73"/>
      <c r="JKO69" s="73"/>
      <c r="JLK69" s="73"/>
      <c r="JLL69" s="73"/>
      <c r="JLM69" s="73"/>
      <c r="JLN69" s="73"/>
      <c r="JLO69" s="73"/>
      <c r="JLP69" s="73"/>
      <c r="JMH69" s="73"/>
      <c r="JMI69" s="73"/>
      <c r="JML69" s="73"/>
      <c r="JMO69" s="73"/>
      <c r="JMQ69" s="73"/>
      <c r="JMS69" s="73"/>
      <c r="JMV69" s="73"/>
      <c r="JMY69" s="73"/>
      <c r="JNB69" s="73"/>
      <c r="JNE69" s="73"/>
      <c r="JNH69" s="73"/>
      <c r="JNK69" s="73"/>
      <c r="JNN69" s="73"/>
      <c r="JNQ69" s="73"/>
      <c r="JNS69" s="73"/>
      <c r="JOF69" s="73"/>
      <c r="JOG69" s="73"/>
      <c r="JOH69" s="73"/>
      <c r="JOI69" s="73"/>
      <c r="JOJ69" s="73"/>
      <c r="JOK69" s="73"/>
      <c r="JOL69" s="73"/>
      <c r="JOM69" s="73"/>
      <c r="JON69" s="73"/>
      <c r="JOO69" s="73"/>
      <c r="JOP69" s="73"/>
      <c r="JOQ69" s="73"/>
      <c r="JOR69" s="73"/>
      <c r="JOS69" s="73"/>
      <c r="JOT69" s="73"/>
      <c r="JOU69" s="73"/>
      <c r="JOV69" s="73"/>
      <c r="JOW69" s="73"/>
      <c r="JOX69" s="73"/>
      <c r="JOY69" s="73"/>
      <c r="JOZ69" s="73"/>
      <c r="JPA69" s="73"/>
      <c r="JPB69" s="73"/>
      <c r="JPC69" s="73"/>
      <c r="JPD69" s="73"/>
      <c r="JPE69" s="73"/>
      <c r="JPG69" s="73"/>
      <c r="JPH69" s="73"/>
      <c r="JPI69" s="73"/>
      <c r="JPJ69" s="73"/>
      <c r="JPK69" s="73"/>
      <c r="JPL69" s="73"/>
      <c r="JPM69" s="73"/>
      <c r="JPN69" s="73"/>
      <c r="JPO69" s="73"/>
      <c r="JPP69" s="73"/>
      <c r="JPQ69" s="73"/>
      <c r="JPR69" s="73"/>
      <c r="JPS69" s="73"/>
      <c r="JPV69" s="73"/>
      <c r="JPY69" s="73"/>
      <c r="JQB69" s="73"/>
      <c r="JQE69" s="73"/>
      <c r="JQH69" s="73"/>
      <c r="JQT69" s="73"/>
      <c r="JQW69" s="73"/>
      <c r="JQZ69" s="73"/>
      <c r="JRC69" s="73"/>
      <c r="JRL69" s="73"/>
      <c r="JRR69" s="73"/>
      <c r="JRU69" s="73"/>
      <c r="JRX69" s="73"/>
      <c r="JSA69" s="73"/>
      <c r="JSG69" s="73"/>
      <c r="JSP69" s="73"/>
      <c r="JSR69" s="73"/>
      <c r="JSS69" s="73"/>
      <c r="JSU69" s="73"/>
      <c r="JSX69" s="73"/>
      <c r="JTA69" s="73"/>
      <c r="JTD69" s="73"/>
      <c r="JTL69" s="73"/>
      <c r="JTN69" s="73"/>
      <c r="JTQ69" s="73"/>
      <c r="JTT69" s="73"/>
      <c r="JUC69" s="73"/>
      <c r="JUF69" s="73"/>
      <c r="JUK69" s="73"/>
      <c r="JVG69" s="73"/>
      <c r="JVH69" s="73"/>
      <c r="JVI69" s="73"/>
      <c r="JVJ69" s="73"/>
      <c r="JVK69" s="73"/>
      <c r="JVL69" s="73"/>
      <c r="JWD69" s="73"/>
      <c r="JWE69" s="73"/>
      <c r="JWH69" s="73"/>
      <c r="JWK69" s="73"/>
      <c r="JWM69" s="73"/>
      <c r="JWO69" s="73"/>
      <c r="JWR69" s="73"/>
      <c r="JWU69" s="73"/>
      <c r="JWX69" s="73"/>
      <c r="JXA69" s="73"/>
      <c r="JXD69" s="73"/>
      <c r="JXG69" s="73"/>
      <c r="JXJ69" s="73"/>
      <c r="JXM69" s="73"/>
      <c r="JXO69" s="73"/>
      <c r="JYB69" s="73"/>
      <c r="JYC69" s="73"/>
      <c r="JYD69" s="73"/>
      <c r="JYE69" s="73"/>
      <c r="JYF69" s="73"/>
      <c r="JYG69" s="73"/>
      <c r="JYH69" s="73"/>
      <c r="JYI69" s="73"/>
      <c r="JYJ69" s="73"/>
      <c r="JYK69" s="73"/>
      <c r="JYL69" s="73"/>
      <c r="JYM69" s="73"/>
      <c r="JYN69" s="73"/>
      <c r="JYO69" s="73"/>
      <c r="JYP69" s="73"/>
      <c r="JYQ69" s="73"/>
      <c r="JYR69" s="73"/>
      <c r="JYS69" s="73"/>
      <c r="JYT69" s="73"/>
      <c r="JYU69" s="73"/>
      <c r="JYV69" s="73"/>
      <c r="JYW69" s="73"/>
      <c r="JYX69" s="73"/>
      <c r="JYY69" s="73"/>
      <c r="JYZ69" s="73"/>
      <c r="JZA69" s="73"/>
      <c r="JZC69" s="73"/>
      <c r="JZD69" s="73"/>
      <c r="JZE69" s="73"/>
      <c r="JZF69" s="73"/>
      <c r="JZG69" s="73"/>
      <c r="JZH69" s="73"/>
      <c r="JZI69" s="73"/>
      <c r="JZJ69" s="73"/>
      <c r="JZK69" s="73"/>
      <c r="JZL69" s="73"/>
      <c r="JZM69" s="73"/>
      <c r="JZN69" s="73"/>
      <c r="JZO69" s="73"/>
      <c r="JZR69" s="73"/>
      <c r="JZU69" s="73"/>
      <c r="JZX69" s="73"/>
      <c r="KAA69" s="73"/>
      <c r="KAD69" s="73"/>
      <c r="KAP69" s="73"/>
      <c r="KAS69" s="73"/>
      <c r="KAV69" s="73"/>
      <c r="KAY69" s="73"/>
      <c r="KBH69" s="73"/>
      <c r="KBN69" s="73"/>
      <c r="KBQ69" s="73"/>
      <c r="KBT69" s="73"/>
      <c r="KBW69" s="73"/>
      <c r="KCC69" s="73"/>
      <c r="KCL69" s="73"/>
      <c r="KCN69" s="73"/>
      <c r="KCO69" s="73"/>
      <c r="KCQ69" s="73"/>
      <c r="KCT69" s="73"/>
      <c r="KCW69" s="73"/>
      <c r="KCZ69" s="73"/>
      <c r="KDH69" s="73"/>
      <c r="KDJ69" s="73"/>
      <c r="KDM69" s="73"/>
      <c r="KDP69" s="73"/>
      <c r="KDY69" s="73"/>
      <c r="KEB69" s="73"/>
      <c r="KEG69" s="73"/>
      <c r="KFC69" s="73"/>
      <c r="KFD69" s="73"/>
      <c r="KFE69" s="73"/>
      <c r="KFF69" s="73"/>
      <c r="KFG69" s="73"/>
      <c r="KFH69" s="73"/>
      <c r="KFZ69" s="73"/>
      <c r="KGA69" s="73"/>
      <c r="KGD69" s="73"/>
      <c r="KGG69" s="73"/>
      <c r="KGI69" s="73"/>
      <c r="KGK69" s="73"/>
      <c r="KGN69" s="73"/>
      <c r="KGQ69" s="73"/>
      <c r="KGT69" s="73"/>
      <c r="KGW69" s="73"/>
      <c r="KGZ69" s="73"/>
      <c r="KHC69" s="73"/>
      <c r="KHF69" s="73"/>
      <c r="KHI69" s="73"/>
      <c r="KHK69" s="73"/>
      <c r="KHX69" s="73"/>
      <c r="KHY69" s="73"/>
      <c r="KHZ69" s="73"/>
      <c r="KIA69" s="73"/>
      <c r="KIB69" s="73"/>
      <c r="KIC69" s="73"/>
      <c r="KID69" s="73"/>
      <c r="KIE69" s="73"/>
      <c r="KIF69" s="73"/>
      <c r="KIG69" s="73"/>
      <c r="KIH69" s="73"/>
      <c r="KII69" s="73"/>
      <c r="KIJ69" s="73"/>
      <c r="KIK69" s="73"/>
      <c r="KIL69" s="73"/>
      <c r="KIM69" s="73"/>
      <c r="KIN69" s="73"/>
      <c r="KIO69" s="73"/>
      <c r="KIP69" s="73"/>
      <c r="KIQ69" s="73"/>
      <c r="KIR69" s="73"/>
      <c r="KIS69" s="73"/>
      <c r="KIT69" s="73"/>
      <c r="KIU69" s="73"/>
      <c r="KIV69" s="73"/>
      <c r="KIW69" s="73"/>
      <c r="KIY69" s="73"/>
      <c r="KIZ69" s="73"/>
      <c r="KJA69" s="73"/>
      <c r="KJB69" s="73"/>
      <c r="KJC69" s="73"/>
      <c r="KJD69" s="73"/>
      <c r="KJE69" s="73"/>
      <c r="KJF69" s="73"/>
      <c r="KJG69" s="73"/>
      <c r="KJH69" s="73"/>
      <c r="KJI69" s="73"/>
      <c r="KJJ69" s="73"/>
      <c r="KJK69" s="73"/>
      <c r="KJN69" s="73"/>
      <c r="KJQ69" s="73"/>
      <c r="KJT69" s="73"/>
      <c r="KJW69" s="73"/>
      <c r="KJZ69" s="73"/>
      <c r="KKL69" s="73"/>
      <c r="KKO69" s="73"/>
      <c r="KKR69" s="73"/>
      <c r="KKU69" s="73"/>
      <c r="KLD69" s="73"/>
      <c r="KLJ69" s="73"/>
      <c r="KLM69" s="73"/>
      <c r="KLP69" s="73"/>
      <c r="KLS69" s="73"/>
      <c r="KLY69" s="73"/>
      <c r="KMH69" s="73"/>
      <c r="KMJ69" s="73"/>
      <c r="KMK69" s="73"/>
      <c r="KMM69" s="73"/>
      <c r="KMP69" s="73"/>
      <c r="KMS69" s="73"/>
      <c r="KMV69" s="73"/>
      <c r="KND69" s="73"/>
      <c r="KNF69" s="73"/>
      <c r="KNI69" s="73"/>
      <c r="KNL69" s="73"/>
      <c r="KNU69" s="73"/>
      <c r="KNX69" s="73"/>
      <c r="KOC69" s="73"/>
      <c r="KOY69" s="73"/>
      <c r="KOZ69" s="73"/>
      <c r="KPA69" s="73"/>
      <c r="KPB69" s="73"/>
      <c r="KPC69" s="73"/>
      <c r="KPD69" s="73"/>
      <c r="KPV69" s="73"/>
      <c r="KPW69" s="73"/>
      <c r="KPZ69" s="73"/>
      <c r="KQC69" s="73"/>
      <c r="KQE69" s="73"/>
      <c r="KQG69" s="73"/>
      <c r="KQJ69" s="73"/>
      <c r="KQM69" s="73"/>
      <c r="KQP69" s="73"/>
      <c r="KQS69" s="73"/>
      <c r="KQV69" s="73"/>
      <c r="KQY69" s="73"/>
      <c r="KRB69" s="73"/>
      <c r="KRE69" s="73"/>
      <c r="KRG69" s="73"/>
      <c r="KRT69" s="73"/>
      <c r="KRU69" s="73"/>
      <c r="KRV69" s="73"/>
      <c r="KRW69" s="73"/>
      <c r="KRX69" s="73"/>
      <c r="KRY69" s="73"/>
      <c r="KRZ69" s="73"/>
      <c r="KSA69" s="73"/>
      <c r="KSB69" s="73"/>
      <c r="KSC69" s="73"/>
      <c r="KSD69" s="73"/>
      <c r="KSE69" s="73"/>
      <c r="KSF69" s="73"/>
      <c r="KSG69" s="73"/>
      <c r="KSH69" s="73"/>
      <c r="KSI69" s="73"/>
      <c r="KSJ69" s="73"/>
      <c r="KSK69" s="73"/>
      <c r="KSL69" s="73"/>
      <c r="KSM69" s="73"/>
      <c r="KSN69" s="73"/>
      <c r="KSO69" s="73"/>
      <c r="KSP69" s="73"/>
      <c r="KSQ69" s="73"/>
      <c r="KSR69" s="73"/>
      <c r="KSS69" s="73"/>
      <c r="KSU69" s="73"/>
      <c r="KSV69" s="73"/>
      <c r="KSW69" s="73"/>
      <c r="KSX69" s="73"/>
      <c r="KSY69" s="73"/>
      <c r="KSZ69" s="73"/>
      <c r="KTA69" s="73"/>
      <c r="KTB69" s="73"/>
      <c r="KTC69" s="73"/>
      <c r="KTD69" s="73"/>
      <c r="KTE69" s="73"/>
      <c r="KTF69" s="73"/>
      <c r="KTG69" s="73"/>
      <c r="KTJ69" s="73"/>
      <c r="KTM69" s="73"/>
      <c r="KTP69" s="73"/>
      <c r="KTS69" s="73"/>
      <c r="KTV69" s="73"/>
      <c r="KUH69" s="73"/>
      <c r="KUK69" s="73"/>
      <c r="KUN69" s="73"/>
      <c r="KUQ69" s="73"/>
      <c r="KUZ69" s="73"/>
      <c r="KVF69" s="73"/>
      <c r="KVI69" s="73"/>
      <c r="KVL69" s="73"/>
      <c r="KVO69" s="73"/>
      <c r="KVU69" s="73"/>
      <c r="KWD69" s="73"/>
      <c r="KWF69" s="73"/>
      <c r="KWG69" s="73"/>
      <c r="KWI69" s="73"/>
      <c r="KWL69" s="73"/>
      <c r="KWO69" s="73"/>
      <c r="KWR69" s="73"/>
      <c r="KWZ69" s="73"/>
      <c r="KXB69" s="73"/>
      <c r="KXE69" s="73"/>
      <c r="KXH69" s="73"/>
      <c r="KXQ69" s="73"/>
      <c r="KXT69" s="73"/>
      <c r="KXY69" s="73"/>
      <c r="KYU69" s="73"/>
      <c r="KYV69" s="73"/>
      <c r="KYW69" s="73"/>
      <c r="KYX69" s="73"/>
      <c r="KYY69" s="73"/>
      <c r="KYZ69" s="73"/>
      <c r="KZR69" s="73"/>
      <c r="KZS69" s="73"/>
      <c r="KZV69" s="73"/>
      <c r="KZY69" s="73"/>
      <c r="LAA69" s="73"/>
      <c r="LAC69" s="73"/>
      <c r="LAF69" s="73"/>
      <c r="LAI69" s="73"/>
      <c r="LAL69" s="73"/>
      <c r="LAO69" s="73"/>
      <c r="LAR69" s="73"/>
      <c r="LAU69" s="73"/>
      <c r="LAX69" s="73"/>
      <c r="LBA69" s="73"/>
      <c r="LBC69" s="73"/>
      <c r="LBP69" s="73"/>
      <c r="LBQ69" s="73"/>
      <c r="LBR69" s="73"/>
      <c r="LBS69" s="73"/>
      <c r="LBT69" s="73"/>
      <c r="LBU69" s="73"/>
      <c r="LBV69" s="73"/>
      <c r="LBW69" s="73"/>
      <c r="LBX69" s="73"/>
      <c r="LBY69" s="73"/>
      <c r="LBZ69" s="73"/>
      <c r="LCA69" s="73"/>
      <c r="LCB69" s="73"/>
      <c r="LCC69" s="73"/>
      <c r="LCD69" s="73"/>
      <c r="LCE69" s="73"/>
      <c r="LCF69" s="73"/>
      <c r="LCG69" s="73"/>
      <c r="LCH69" s="73"/>
      <c r="LCI69" s="73"/>
      <c r="LCJ69" s="73"/>
      <c r="LCK69" s="73"/>
      <c r="LCL69" s="73"/>
      <c r="LCM69" s="73"/>
      <c r="LCN69" s="73"/>
      <c r="LCO69" s="73"/>
      <c r="LCQ69" s="73"/>
      <c r="LCR69" s="73"/>
      <c r="LCS69" s="73"/>
      <c r="LCT69" s="73"/>
      <c r="LCU69" s="73"/>
      <c r="LCV69" s="73"/>
      <c r="LCW69" s="73"/>
      <c r="LCX69" s="73"/>
      <c r="LCY69" s="73"/>
      <c r="LCZ69" s="73"/>
      <c r="LDA69" s="73"/>
      <c r="LDB69" s="73"/>
      <c r="LDC69" s="73"/>
      <c r="LDF69" s="73"/>
      <c r="LDI69" s="73"/>
      <c r="LDL69" s="73"/>
      <c r="LDO69" s="73"/>
      <c r="LDR69" s="73"/>
      <c r="LED69" s="73"/>
      <c r="LEG69" s="73"/>
      <c r="LEJ69" s="73"/>
      <c r="LEM69" s="73"/>
      <c r="LEV69" s="73"/>
      <c r="LFB69" s="73"/>
      <c r="LFE69" s="73"/>
      <c r="LFH69" s="73"/>
      <c r="LFK69" s="73"/>
      <c r="LFQ69" s="73"/>
      <c r="LFZ69" s="73"/>
      <c r="LGB69" s="73"/>
      <c r="LGC69" s="73"/>
      <c r="LGE69" s="73"/>
      <c r="LGH69" s="73"/>
      <c r="LGK69" s="73"/>
      <c r="LGN69" s="73"/>
      <c r="LGV69" s="73"/>
      <c r="LGX69" s="73"/>
      <c r="LHA69" s="73"/>
      <c r="LHD69" s="73"/>
      <c r="LHM69" s="73"/>
      <c r="LHP69" s="73"/>
      <c r="LHU69" s="73"/>
      <c r="LIQ69" s="73"/>
      <c r="LIR69" s="73"/>
      <c r="LIS69" s="73"/>
      <c r="LIT69" s="73"/>
      <c r="LIU69" s="73"/>
      <c r="LIV69" s="73"/>
      <c r="LJN69" s="73"/>
      <c r="LJO69" s="73"/>
      <c r="LJR69" s="73"/>
      <c r="LJU69" s="73"/>
      <c r="LJW69" s="73"/>
      <c r="LJY69" s="73"/>
      <c r="LKB69" s="73"/>
      <c r="LKE69" s="73"/>
      <c r="LKH69" s="73"/>
      <c r="LKK69" s="73"/>
      <c r="LKN69" s="73"/>
      <c r="LKQ69" s="73"/>
      <c r="LKT69" s="73"/>
      <c r="LKW69" s="73"/>
      <c r="LKY69" s="73"/>
      <c r="LLL69" s="73"/>
      <c r="LLM69" s="73"/>
      <c r="LLN69" s="73"/>
      <c r="LLO69" s="73"/>
      <c r="LLP69" s="73"/>
      <c r="LLQ69" s="73"/>
      <c r="LLR69" s="73"/>
      <c r="LLS69" s="73"/>
      <c r="LLT69" s="73"/>
      <c r="LLU69" s="73"/>
      <c r="LLV69" s="73"/>
      <c r="LLW69" s="73"/>
      <c r="LLX69" s="73"/>
      <c r="LLY69" s="73"/>
      <c r="LLZ69" s="73"/>
      <c r="LMA69" s="73"/>
      <c r="LMB69" s="73"/>
      <c r="LMC69" s="73"/>
      <c r="LMD69" s="73"/>
      <c r="LME69" s="73"/>
      <c r="LMF69" s="73"/>
      <c r="LMG69" s="73"/>
      <c r="LMH69" s="73"/>
      <c r="LMI69" s="73"/>
      <c r="LMJ69" s="73"/>
      <c r="LMK69" s="73"/>
      <c r="LMM69" s="73"/>
      <c r="LMN69" s="73"/>
      <c r="LMO69" s="73"/>
      <c r="LMP69" s="73"/>
      <c r="LMQ69" s="73"/>
      <c r="LMR69" s="73"/>
      <c r="LMS69" s="73"/>
      <c r="LMT69" s="73"/>
      <c r="LMU69" s="73"/>
      <c r="LMV69" s="73"/>
      <c r="LMW69" s="73"/>
      <c r="LMX69" s="73"/>
      <c r="LMY69" s="73"/>
      <c r="LNB69" s="73"/>
      <c r="LNE69" s="73"/>
      <c r="LNH69" s="73"/>
      <c r="LNK69" s="73"/>
      <c r="LNN69" s="73"/>
      <c r="LNZ69" s="73"/>
      <c r="LOC69" s="73"/>
      <c r="LOF69" s="73"/>
      <c r="LOI69" s="73"/>
      <c r="LOR69" s="73"/>
      <c r="LOX69" s="73"/>
      <c r="LPA69" s="73"/>
      <c r="LPD69" s="73"/>
      <c r="LPG69" s="73"/>
      <c r="LPM69" s="73"/>
      <c r="LPV69" s="73"/>
      <c r="LPX69" s="73"/>
      <c r="LPY69" s="73"/>
      <c r="LQA69" s="73"/>
      <c r="LQD69" s="73"/>
      <c r="LQG69" s="73"/>
      <c r="LQJ69" s="73"/>
      <c r="LQR69" s="73"/>
      <c r="LQT69" s="73"/>
      <c r="LQW69" s="73"/>
      <c r="LQZ69" s="73"/>
      <c r="LRI69" s="73"/>
      <c r="LRL69" s="73"/>
      <c r="LRQ69" s="73"/>
      <c r="LSM69" s="73"/>
      <c r="LSN69" s="73"/>
      <c r="LSO69" s="73"/>
      <c r="LSP69" s="73"/>
      <c r="LSQ69" s="73"/>
      <c r="LSR69" s="73"/>
      <c r="LTJ69" s="73"/>
      <c r="LTK69" s="73"/>
      <c r="LTN69" s="73"/>
      <c r="LTQ69" s="73"/>
      <c r="LTS69" s="73"/>
      <c r="LTU69" s="73"/>
      <c r="LTX69" s="73"/>
      <c r="LUA69" s="73"/>
      <c r="LUD69" s="73"/>
      <c r="LUG69" s="73"/>
      <c r="LUJ69" s="73"/>
      <c r="LUM69" s="73"/>
      <c r="LUP69" s="73"/>
      <c r="LUS69" s="73"/>
      <c r="LUU69" s="73"/>
      <c r="LVH69" s="73"/>
      <c r="LVI69" s="73"/>
      <c r="LVJ69" s="73"/>
      <c r="LVK69" s="73"/>
      <c r="LVL69" s="73"/>
      <c r="LVM69" s="73"/>
      <c r="LVN69" s="73"/>
      <c r="LVO69" s="73"/>
      <c r="LVP69" s="73"/>
      <c r="LVQ69" s="73"/>
      <c r="LVR69" s="73"/>
      <c r="LVS69" s="73"/>
      <c r="LVT69" s="73"/>
      <c r="LVU69" s="73"/>
      <c r="LVV69" s="73"/>
      <c r="LVW69" s="73"/>
      <c r="LVX69" s="73"/>
      <c r="LVY69" s="73"/>
      <c r="LVZ69" s="73"/>
      <c r="LWA69" s="73"/>
      <c r="LWB69" s="73"/>
      <c r="LWC69" s="73"/>
      <c r="LWD69" s="73"/>
      <c r="LWE69" s="73"/>
      <c r="LWF69" s="73"/>
      <c r="LWG69" s="73"/>
      <c r="LWI69" s="73"/>
      <c r="LWJ69" s="73"/>
      <c r="LWK69" s="73"/>
      <c r="LWL69" s="73"/>
      <c r="LWM69" s="73"/>
      <c r="LWN69" s="73"/>
      <c r="LWO69" s="73"/>
      <c r="LWP69" s="73"/>
      <c r="LWQ69" s="73"/>
      <c r="LWR69" s="73"/>
      <c r="LWS69" s="73"/>
      <c r="LWT69" s="73"/>
      <c r="LWU69" s="73"/>
      <c r="LWX69" s="73"/>
      <c r="LXA69" s="73"/>
      <c r="LXD69" s="73"/>
      <c r="LXG69" s="73"/>
      <c r="LXJ69" s="73"/>
      <c r="LXV69" s="73"/>
      <c r="LXY69" s="73"/>
      <c r="LYB69" s="73"/>
      <c r="LYE69" s="73"/>
      <c r="LYN69" s="73"/>
      <c r="LYT69" s="73"/>
      <c r="LYW69" s="73"/>
      <c r="LYZ69" s="73"/>
      <c r="LZC69" s="73"/>
      <c r="LZI69" s="73"/>
      <c r="LZR69" s="73"/>
      <c r="LZT69" s="73"/>
      <c r="LZU69" s="73"/>
      <c r="LZW69" s="73"/>
      <c r="LZZ69" s="73"/>
      <c r="MAC69" s="73"/>
      <c r="MAF69" s="73"/>
      <c r="MAN69" s="73"/>
      <c r="MAP69" s="73"/>
      <c r="MAS69" s="73"/>
      <c r="MAV69" s="73"/>
      <c r="MBE69" s="73"/>
      <c r="MBH69" s="73"/>
      <c r="MBM69" s="73"/>
      <c r="MCI69" s="73"/>
      <c r="MCJ69" s="73"/>
      <c r="MCK69" s="73"/>
      <c r="MCL69" s="73"/>
      <c r="MCM69" s="73"/>
      <c r="MCN69" s="73"/>
      <c r="MDF69" s="73"/>
      <c r="MDG69" s="73"/>
      <c r="MDJ69" s="73"/>
      <c r="MDM69" s="73"/>
      <c r="MDO69" s="73"/>
      <c r="MDQ69" s="73"/>
      <c r="MDT69" s="73"/>
      <c r="MDW69" s="73"/>
      <c r="MDZ69" s="73"/>
      <c r="MEC69" s="73"/>
      <c r="MEF69" s="73"/>
      <c r="MEI69" s="73"/>
      <c r="MEL69" s="73"/>
      <c r="MEO69" s="73"/>
      <c r="MEQ69" s="73"/>
      <c r="MFD69" s="73"/>
      <c r="MFE69" s="73"/>
      <c r="MFF69" s="73"/>
      <c r="MFG69" s="73"/>
      <c r="MFH69" s="73"/>
      <c r="MFI69" s="73"/>
      <c r="MFJ69" s="73"/>
      <c r="MFK69" s="73"/>
      <c r="MFL69" s="73"/>
      <c r="MFM69" s="73"/>
      <c r="MFN69" s="73"/>
      <c r="MFO69" s="73"/>
      <c r="MFP69" s="73"/>
      <c r="MFQ69" s="73"/>
      <c r="MFR69" s="73"/>
      <c r="MFS69" s="73"/>
      <c r="MFT69" s="73"/>
      <c r="MFU69" s="73"/>
      <c r="MFV69" s="73"/>
      <c r="MFW69" s="73"/>
      <c r="MFX69" s="73"/>
      <c r="MFY69" s="73"/>
      <c r="MFZ69" s="73"/>
      <c r="MGA69" s="73"/>
      <c r="MGB69" s="73"/>
      <c r="MGC69" s="73"/>
      <c r="MGE69" s="73"/>
      <c r="MGF69" s="73"/>
      <c r="MGG69" s="73"/>
      <c r="MGH69" s="73"/>
      <c r="MGI69" s="73"/>
      <c r="MGJ69" s="73"/>
      <c r="MGK69" s="73"/>
      <c r="MGL69" s="73"/>
      <c r="MGM69" s="73"/>
      <c r="MGN69" s="73"/>
      <c r="MGO69" s="73"/>
      <c r="MGP69" s="73"/>
      <c r="MGQ69" s="73"/>
      <c r="MGT69" s="73"/>
      <c r="MGW69" s="73"/>
      <c r="MGZ69" s="73"/>
      <c r="MHC69" s="73"/>
      <c r="MHF69" s="73"/>
      <c r="MHR69" s="73"/>
      <c r="MHU69" s="73"/>
      <c r="MHX69" s="73"/>
      <c r="MIA69" s="73"/>
      <c r="MIJ69" s="73"/>
      <c r="MIP69" s="73"/>
      <c r="MIS69" s="73"/>
      <c r="MIV69" s="73"/>
      <c r="MIY69" s="73"/>
      <c r="MJE69" s="73"/>
      <c r="MJN69" s="73"/>
      <c r="MJP69" s="73"/>
      <c r="MJQ69" s="73"/>
      <c r="MJS69" s="73"/>
      <c r="MJV69" s="73"/>
      <c r="MJY69" s="73"/>
      <c r="MKB69" s="73"/>
      <c r="MKJ69" s="73"/>
      <c r="MKL69" s="73"/>
      <c r="MKO69" s="73"/>
      <c r="MKR69" s="73"/>
      <c r="MLA69" s="73"/>
      <c r="MLD69" s="73"/>
      <c r="MLI69" s="73"/>
      <c r="MME69" s="73"/>
      <c r="MMF69" s="73"/>
      <c r="MMG69" s="73"/>
      <c r="MMH69" s="73"/>
      <c r="MMI69" s="73"/>
      <c r="MMJ69" s="73"/>
      <c r="MNB69" s="73"/>
      <c r="MNC69" s="73"/>
      <c r="MNF69" s="73"/>
      <c r="MNI69" s="73"/>
      <c r="MNK69" s="73"/>
      <c r="MNM69" s="73"/>
      <c r="MNP69" s="73"/>
      <c r="MNS69" s="73"/>
      <c r="MNV69" s="73"/>
      <c r="MNY69" s="73"/>
      <c r="MOB69" s="73"/>
      <c r="MOE69" s="73"/>
      <c r="MOH69" s="73"/>
      <c r="MOK69" s="73"/>
      <c r="MOM69" s="73"/>
      <c r="MOZ69" s="73"/>
      <c r="MPA69" s="73"/>
      <c r="MPB69" s="73"/>
      <c r="MPC69" s="73"/>
      <c r="MPD69" s="73"/>
      <c r="MPE69" s="73"/>
      <c r="MPF69" s="73"/>
      <c r="MPG69" s="73"/>
      <c r="MPH69" s="73"/>
      <c r="MPI69" s="73"/>
      <c r="MPJ69" s="73"/>
      <c r="MPK69" s="73"/>
      <c r="MPL69" s="73"/>
      <c r="MPM69" s="73"/>
      <c r="MPN69" s="73"/>
      <c r="MPO69" s="73"/>
      <c r="MPP69" s="73"/>
      <c r="MPQ69" s="73"/>
      <c r="MPR69" s="73"/>
      <c r="MPS69" s="73"/>
      <c r="MPT69" s="73"/>
      <c r="MPU69" s="73"/>
      <c r="MPV69" s="73"/>
      <c r="MPW69" s="73"/>
      <c r="MPX69" s="73"/>
      <c r="MPY69" s="73"/>
      <c r="MQA69" s="73"/>
      <c r="MQB69" s="73"/>
      <c r="MQC69" s="73"/>
      <c r="MQD69" s="73"/>
      <c r="MQE69" s="73"/>
      <c r="MQF69" s="73"/>
      <c r="MQG69" s="73"/>
      <c r="MQH69" s="73"/>
      <c r="MQI69" s="73"/>
      <c r="MQJ69" s="73"/>
      <c r="MQK69" s="73"/>
      <c r="MQL69" s="73"/>
      <c r="MQM69" s="73"/>
      <c r="MQP69" s="73"/>
      <c r="MQS69" s="73"/>
      <c r="MQV69" s="73"/>
      <c r="MQY69" s="73"/>
      <c r="MRB69" s="73"/>
      <c r="MRN69" s="73"/>
      <c r="MRQ69" s="73"/>
      <c r="MRT69" s="73"/>
      <c r="MRW69" s="73"/>
      <c r="MSF69" s="73"/>
      <c r="MSL69" s="73"/>
      <c r="MSO69" s="73"/>
      <c r="MSR69" s="73"/>
      <c r="MSU69" s="73"/>
      <c r="MTA69" s="73"/>
      <c r="MTJ69" s="73"/>
      <c r="MTL69" s="73"/>
      <c r="MTM69" s="73"/>
      <c r="MTO69" s="73"/>
      <c r="MTR69" s="73"/>
      <c r="MTU69" s="73"/>
      <c r="MTX69" s="73"/>
      <c r="MUF69" s="73"/>
      <c r="MUH69" s="73"/>
      <c r="MUK69" s="73"/>
      <c r="MUN69" s="73"/>
      <c r="MUW69" s="73"/>
      <c r="MUZ69" s="73"/>
      <c r="MVE69" s="73"/>
      <c r="MWA69" s="73"/>
      <c r="MWB69" s="73"/>
      <c r="MWC69" s="73"/>
      <c r="MWD69" s="73"/>
      <c r="MWE69" s="73"/>
      <c r="MWF69" s="73"/>
      <c r="MWX69" s="73"/>
      <c r="MWY69" s="73"/>
      <c r="MXB69" s="73"/>
      <c r="MXE69" s="73"/>
      <c r="MXG69" s="73"/>
      <c r="MXI69" s="73"/>
      <c r="MXL69" s="73"/>
      <c r="MXO69" s="73"/>
      <c r="MXR69" s="73"/>
      <c r="MXU69" s="73"/>
      <c r="MXX69" s="73"/>
      <c r="MYA69" s="73"/>
      <c r="MYD69" s="73"/>
      <c r="MYG69" s="73"/>
      <c r="MYI69" s="73"/>
      <c r="MYV69" s="73"/>
      <c r="MYW69" s="73"/>
      <c r="MYX69" s="73"/>
      <c r="MYY69" s="73"/>
      <c r="MYZ69" s="73"/>
      <c r="MZA69" s="73"/>
      <c r="MZB69" s="73"/>
      <c r="MZC69" s="73"/>
      <c r="MZD69" s="73"/>
      <c r="MZE69" s="73"/>
      <c r="MZF69" s="73"/>
      <c r="MZG69" s="73"/>
      <c r="MZH69" s="73"/>
      <c r="MZI69" s="73"/>
      <c r="MZJ69" s="73"/>
      <c r="MZK69" s="73"/>
      <c r="MZL69" s="73"/>
      <c r="MZM69" s="73"/>
      <c r="MZN69" s="73"/>
      <c r="MZO69" s="73"/>
      <c r="MZP69" s="73"/>
      <c r="MZQ69" s="73"/>
      <c r="MZR69" s="73"/>
      <c r="MZS69" s="73"/>
      <c r="MZT69" s="73"/>
      <c r="MZU69" s="73"/>
      <c r="MZW69" s="73"/>
      <c r="MZX69" s="73"/>
      <c r="MZY69" s="73"/>
      <c r="MZZ69" s="73"/>
      <c r="NAA69" s="73"/>
      <c r="NAB69" s="73"/>
      <c r="NAC69" s="73"/>
      <c r="NAD69" s="73"/>
      <c r="NAE69" s="73"/>
      <c r="NAF69" s="73"/>
      <c r="NAG69" s="73"/>
      <c r="NAH69" s="73"/>
      <c r="NAI69" s="73"/>
      <c r="NAL69" s="73"/>
      <c r="NAO69" s="73"/>
      <c r="NAR69" s="73"/>
      <c r="NAU69" s="73"/>
      <c r="NAX69" s="73"/>
      <c r="NBJ69" s="73"/>
      <c r="NBM69" s="73"/>
      <c r="NBP69" s="73"/>
      <c r="NBS69" s="73"/>
      <c r="NCB69" s="73"/>
      <c r="NCH69" s="73"/>
      <c r="NCK69" s="73"/>
      <c r="NCN69" s="73"/>
      <c r="NCQ69" s="73"/>
      <c r="NCW69" s="73"/>
      <c r="NDF69" s="73"/>
      <c r="NDH69" s="73"/>
      <c r="NDI69" s="73"/>
      <c r="NDK69" s="73"/>
      <c r="NDN69" s="73"/>
      <c r="NDQ69" s="73"/>
      <c r="NDT69" s="73"/>
      <c r="NEB69" s="73"/>
      <c r="NED69" s="73"/>
      <c r="NEG69" s="73"/>
      <c r="NEJ69" s="73"/>
      <c r="NES69" s="73"/>
      <c r="NEV69" s="73"/>
      <c r="NFA69" s="73"/>
      <c r="NFW69" s="73"/>
      <c r="NFX69" s="73"/>
      <c r="NFY69" s="73"/>
      <c r="NFZ69" s="73"/>
      <c r="NGA69" s="73"/>
      <c r="NGB69" s="73"/>
      <c r="NGT69" s="73"/>
      <c r="NGU69" s="73"/>
      <c r="NGX69" s="73"/>
      <c r="NHA69" s="73"/>
      <c r="NHC69" s="73"/>
      <c r="NHE69" s="73"/>
      <c r="NHH69" s="73"/>
      <c r="NHK69" s="73"/>
      <c r="NHN69" s="73"/>
      <c r="NHQ69" s="73"/>
      <c r="NHT69" s="73"/>
      <c r="NHW69" s="73"/>
      <c r="NHZ69" s="73"/>
      <c r="NIC69" s="73"/>
      <c r="NIE69" s="73"/>
      <c r="NIR69" s="73"/>
      <c r="NIS69" s="73"/>
      <c r="NIT69" s="73"/>
      <c r="NIU69" s="73"/>
      <c r="NIV69" s="73"/>
      <c r="NIW69" s="73"/>
      <c r="NIX69" s="73"/>
      <c r="NIY69" s="73"/>
      <c r="NIZ69" s="73"/>
      <c r="NJA69" s="73"/>
      <c r="NJB69" s="73"/>
      <c r="NJC69" s="73"/>
      <c r="NJD69" s="73"/>
      <c r="NJE69" s="73"/>
      <c r="NJF69" s="73"/>
      <c r="NJG69" s="73"/>
      <c r="NJH69" s="73"/>
      <c r="NJI69" s="73"/>
      <c r="NJJ69" s="73"/>
      <c r="NJK69" s="73"/>
      <c r="NJL69" s="73"/>
      <c r="NJM69" s="73"/>
      <c r="NJN69" s="73"/>
      <c r="NJO69" s="73"/>
      <c r="NJP69" s="73"/>
      <c r="NJQ69" s="73"/>
      <c r="NJS69" s="73"/>
      <c r="NJT69" s="73"/>
      <c r="NJU69" s="73"/>
      <c r="NJV69" s="73"/>
      <c r="NJW69" s="73"/>
      <c r="NJX69" s="73"/>
      <c r="NJY69" s="73"/>
      <c r="NJZ69" s="73"/>
      <c r="NKA69" s="73"/>
      <c r="NKB69" s="73"/>
      <c r="NKC69" s="73"/>
      <c r="NKD69" s="73"/>
      <c r="NKE69" s="73"/>
      <c r="NKH69" s="73"/>
      <c r="NKK69" s="73"/>
      <c r="NKN69" s="73"/>
      <c r="NKQ69" s="73"/>
      <c r="NKT69" s="73"/>
      <c r="NLF69" s="73"/>
      <c r="NLI69" s="73"/>
      <c r="NLL69" s="73"/>
      <c r="NLO69" s="73"/>
      <c r="NLX69" s="73"/>
      <c r="NMD69" s="73"/>
      <c r="NMG69" s="73"/>
      <c r="NMJ69" s="73"/>
      <c r="NMM69" s="73"/>
      <c r="NMS69" s="73"/>
      <c r="NNB69" s="73"/>
      <c r="NND69" s="73"/>
      <c r="NNE69" s="73"/>
      <c r="NNG69" s="73"/>
      <c r="NNJ69" s="73"/>
      <c r="NNM69" s="73"/>
      <c r="NNP69" s="73"/>
      <c r="NNX69" s="73"/>
      <c r="NNZ69" s="73"/>
      <c r="NOC69" s="73"/>
      <c r="NOF69" s="73"/>
      <c r="NOO69" s="73"/>
      <c r="NOR69" s="73"/>
      <c r="NOW69" s="73"/>
      <c r="NPS69" s="73"/>
      <c r="NPT69" s="73"/>
      <c r="NPU69" s="73"/>
      <c r="NPV69" s="73"/>
      <c r="NPW69" s="73"/>
      <c r="NPX69" s="73"/>
      <c r="NQP69" s="73"/>
      <c r="NQQ69" s="73"/>
      <c r="NQT69" s="73"/>
      <c r="NQW69" s="73"/>
      <c r="NQY69" s="73"/>
      <c r="NRA69" s="73"/>
      <c r="NRD69" s="73"/>
      <c r="NRG69" s="73"/>
      <c r="NRJ69" s="73"/>
      <c r="NRM69" s="73"/>
      <c r="NRP69" s="73"/>
      <c r="NRS69" s="73"/>
      <c r="NRV69" s="73"/>
      <c r="NRY69" s="73"/>
      <c r="NSA69" s="73"/>
      <c r="NSN69" s="73"/>
      <c r="NSO69" s="73"/>
      <c r="NSP69" s="73"/>
      <c r="NSQ69" s="73"/>
      <c r="NSR69" s="73"/>
      <c r="NSS69" s="73"/>
      <c r="NST69" s="73"/>
      <c r="NSU69" s="73"/>
      <c r="NSV69" s="73"/>
      <c r="NSW69" s="73"/>
      <c r="NSX69" s="73"/>
      <c r="NSY69" s="73"/>
      <c r="NSZ69" s="73"/>
      <c r="NTA69" s="73"/>
      <c r="NTB69" s="73"/>
      <c r="NTC69" s="73"/>
      <c r="NTD69" s="73"/>
      <c r="NTE69" s="73"/>
      <c r="NTF69" s="73"/>
      <c r="NTG69" s="73"/>
      <c r="NTH69" s="73"/>
      <c r="NTI69" s="73"/>
      <c r="NTJ69" s="73"/>
      <c r="NTK69" s="73"/>
      <c r="NTL69" s="73"/>
      <c r="NTM69" s="73"/>
      <c r="NTO69" s="73"/>
      <c r="NTP69" s="73"/>
      <c r="NTQ69" s="73"/>
      <c r="NTR69" s="73"/>
      <c r="NTS69" s="73"/>
      <c r="NTT69" s="73"/>
      <c r="NTU69" s="73"/>
      <c r="NTV69" s="73"/>
      <c r="NTW69" s="73"/>
      <c r="NTX69" s="73"/>
      <c r="NTY69" s="73"/>
      <c r="NTZ69" s="73"/>
      <c r="NUA69" s="73"/>
      <c r="NUD69" s="73"/>
      <c r="NUG69" s="73"/>
      <c r="NUJ69" s="73"/>
      <c r="NUM69" s="73"/>
      <c r="NUP69" s="73"/>
      <c r="NVB69" s="73"/>
      <c r="NVE69" s="73"/>
      <c r="NVH69" s="73"/>
      <c r="NVK69" s="73"/>
      <c r="NVT69" s="73"/>
      <c r="NVZ69" s="73"/>
      <c r="NWC69" s="73"/>
      <c r="NWF69" s="73"/>
      <c r="NWI69" s="73"/>
      <c r="NWO69" s="73"/>
      <c r="NWX69" s="73"/>
      <c r="NWZ69" s="73"/>
      <c r="NXA69" s="73"/>
      <c r="NXC69" s="73"/>
      <c r="NXF69" s="73"/>
      <c r="NXI69" s="73"/>
      <c r="NXL69" s="73"/>
      <c r="NXT69" s="73"/>
      <c r="NXV69" s="73"/>
      <c r="NXY69" s="73"/>
      <c r="NYB69" s="73"/>
      <c r="NYK69" s="73"/>
      <c r="NYN69" s="73"/>
      <c r="NYS69" s="73"/>
      <c r="NZO69" s="73"/>
      <c r="NZP69" s="73"/>
      <c r="NZQ69" s="73"/>
      <c r="NZR69" s="73"/>
      <c r="NZS69" s="73"/>
      <c r="NZT69" s="73"/>
      <c r="OAL69" s="73"/>
      <c r="OAM69" s="73"/>
      <c r="OAP69" s="73"/>
      <c r="OAS69" s="73"/>
      <c r="OAU69" s="73"/>
      <c r="OAW69" s="73"/>
      <c r="OAZ69" s="73"/>
      <c r="OBC69" s="73"/>
      <c r="OBF69" s="73"/>
      <c r="OBI69" s="73"/>
      <c r="OBL69" s="73"/>
      <c r="OBO69" s="73"/>
      <c r="OBR69" s="73"/>
      <c r="OBU69" s="73"/>
      <c r="OBW69" s="73"/>
      <c r="OCJ69" s="73"/>
      <c r="OCK69" s="73"/>
      <c r="OCL69" s="73"/>
      <c r="OCM69" s="73"/>
      <c r="OCN69" s="73"/>
      <c r="OCO69" s="73"/>
      <c r="OCP69" s="73"/>
      <c r="OCQ69" s="73"/>
      <c r="OCR69" s="73"/>
      <c r="OCS69" s="73"/>
      <c r="OCT69" s="73"/>
      <c r="OCU69" s="73"/>
      <c r="OCV69" s="73"/>
      <c r="OCW69" s="73"/>
      <c r="OCX69" s="73"/>
      <c r="OCY69" s="73"/>
      <c r="OCZ69" s="73"/>
      <c r="ODA69" s="73"/>
      <c r="ODB69" s="73"/>
      <c r="ODC69" s="73"/>
      <c r="ODD69" s="73"/>
      <c r="ODE69" s="73"/>
      <c r="ODF69" s="73"/>
      <c r="ODG69" s="73"/>
      <c r="ODH69" s="73"/>
      <c r="ODI69" s="73"/>
      <c r="ODK69" s="73"/>
      <c r="ODL69" s="73"/>
      <c r="ODM69" s="73"/>
      <c r="ODN69" s="73"/>
      <c r="ODO69" s="73"/>
      <c r="ODP69" s="73"/>
      <c r="ODQ69" s="73"/>
      <c r="ODR69" s="73"/>
      <c r="ODS69" s="73"/>
      <c r="ODT69" s="73"/>
      <c r="ODU69" s="73"/>
      <c r="ODV69" s="73"/>
      <c r="ODW69" s="73"/>
      <c r="ODZ69" s="73"/>
      <c r="OEC69" s="73"/>
      <c r="OEF69" s="73"/>
      <c r="OEI69" s="73"/>
      <c r="OEL69" s="73"/>
      <c r="OEX69" s="73"/>
      <c r="OFA69" s="73"/>
      <c r="OFD69" s="73"/>
      <c r="OFG69" s="73"/>
      <c r="OFP69" s="73"/>
      <c r="OFV69" s="73"/>
      <c r="OFY69" s="73"/>
      <c r="OGB69" s="73"/>
      <c r="OGE69" s="73"/>
      <c r="OGK69" s="73"/>
      <c r="OGT69" s="73"/>
      <c r="OGV69" s="73"/>
      <c r="OGW69" s="73"/>
      <c r="OGY69" s="73"/>
      <c r="OHB69" s="73"/>
      <c r="OHE69" s="73"/>
      <c r="OHH69" s="73"/>
      <c r="OHP69" s="73"/>
      <c r="OHR69" s="73"/>
      <c r="OHU69" s="73"/>
      <c r="OHX69" s="73"/>
      <c r="OIG69" s="73"/>
      <c r="OIJ69" s="73"/>
      <c r="OIO69" s="73"/>
      <c r="OJK69" s="73"/>
      <c r="OJL69" s="73"/>
      <c r="OJM69" s="73"/>
      <c r="OJN69" s="73"/>
      <c r="OJO69" s="73"/>
      <c r="OJP69" s="73"/>
      <c r="OKH69" s="73"/>
      <c r="OKI69" s="73"/>
      <c r="OKL69" s="73"/>
      <c r="OKO69" s="73"/>
      <c r="OKQ69" s="73"/>
      <c r="OKS69" s="73"/>
      <c r="OKV69" s="73"/>
      <c r="OKY69" s="73"/>
      <c r="OLB69" s="73"/>
      <c r="OLE69" s="73"/>
      <c r="OLH69" s="73"/>
      <c r="OLK69" s="73"/>
      <c r="OLN69" s="73"/>
      <c r="OLQ69" s="73"/>
      <c r="OLS69" s="73"/>
      <c r="OMF69" s="73"/>
      <c r="OMG69" s="73"/>
      <c r="OMH69" s="73"/>
      <c r="OMI69" s="73"/>
      <c r="OMJ69" s="73"/>
      <c r="OMK69" s="73"/>
      <c r="OML69" s="73"/>
      <c r="OMM69" s="73"/>
      <c r="OMN69" s="73"/>
      <c r="OMO69" s="73"/>
      <c r="OMP69" s="73"/>
      <c r="OMQ69" s="73"/>
      <c r="OMR69" s="73"/>
      <c r="OMS69" s="73"/>
      <c r="OMT69" s="73"/>
      <c r="OMU69" s="73"/>
      <c r="OMV69" s="73"/>
      <c r="OMW69" s="73"/>
      <c r="OMX69" s="73"/>
      <c r="OMY69" s="73"/>
      <c r="OMZ69" s="73"/>
      <c r="ONA69" s="73"/>
      <c r="ONB69" s="73"/>
      <c r="ONC69" s="73"/>
      <c r="OND69" s="73"/>
      <c r="ONE69" s="73"/>
      <c r="ONG69" s="73"/>
      <c r="ONH69" s="73"/>
      <c r="ONI69" s="73"/>
      <c r="ONJ69" s="73"/>
      <c r="ONK69" s="73"/>
      <c r="ONL69" s="73"/>
      <c r="ONM69" s="73"/>
      <c r="ONN69" s="73"/>
      <c r="ONO69" s="73"/>
      <c r="ONP69" s="73"/>
      <c r="ONQ69" s="73"/>
      <c r="ONR69" s="73"/>
      <c r="ONS69" s="73"/>
      <c r="ONV69" s="73"/>
      <c r="ONY69" s="73"/>
      <c r="OOB69" s="73"/>
      <c r="OOE69" s="73"/>
      <c r="OOH69" s="73"/>
      <c r="OOT69" s="73"/>
      <c r="OOW69" s="73"/>
      <c r="OOZ69" s="73"/>
      <c r="OPC69" s="73"/>
      <c r="OPL69" s="73"/>
      <c r="OPR69" s="73"/>
      <c r="OPU69" s="73"/>
      <c r="OPX69" s="73"/>
      <c r="OQA69" s="73"/>
      <c r="OQG69" s="73"/>
      <c r="OQP69" s="73"/>
      <c r="OQR69" s="73"/>
      <c r="OQS69" s="73"/>
      <c r="OQU69" s="73"/>
      <c r="OQX69" s="73"/>
      <c r="ORA69" s="73"/>
      <c r="ORD69" s="73"/>
      <c r="ORL69" s="73"/>
      <c r="ORN69" s="73"/>
      <c r="ORQ69" s="73"/>
      <c r="ORT69" s="73"/>
      <c r="OSC69" s="73"/>
      <c r="OSF69" s="73"/>
      <c r="OSK69" s="73"/>
      <c r="OTG69" s="73"/>
      <c r="OTH69" s="73"/>
      <c r="OTI69" s="73"/>
      <c r="OTJ69" s="73"/>
      <c r="OTK69" s="73"/>
      <c r="OTL69" s="73"/>
      <c r="OUD69" s="73"/>
      <c r="OUE69" s="73"/>
      <c r="OUH69" s="73"/>
      <c r="OUK69" s="73"/>
      <c r="OUM69" s="73"/>
      <c r="OUO69" s="73"/>
      <c r="OUR69" s="73"/>
      <c r="OUU69" s="73"/>
      <c r="OUX69" s="73"/>
      <c r="OVA69" s="73"/>
      <c r="OVD69" s="73"/>
      <c r="OVG69" s="73"/>
      <c r="OVJ69" s="73"/>
      <c r="OVM69" s="73"/>
      <c r="OVO69" s="73"/>
      <c r="OWB69" s="73"/>
      <c r="OWC69" s="73"/>
      <c r="OWD69" s="73"/>
      <c r="OWE69" s="73"/>
      <c r="OWF69" s="73"/>
      <c r="OWG69" s="73"/>
      <c r="OWH69" s="73"/>
      <c r="OWI69" s="73"/>
      <c r="OWJ69" s="73"/>
      <c r="OWK69" s="73"/>
      <c r="OWL69" s="73"/>
      <c r="OWM69" s="73"/>
      <c r="OWN69" s="73"/>
      <c r="OWO69" s="73"/>
      <c r="OWP69" s="73"/>
      <c r="OWQ69" s="73"/>
      <c r="OWR69" s="73"/>
      <c r="OWS69" s="73"/>
      <c r="OWT69" s="73"/>
      <c r="OWU69" s="73"/>
      <c r="OWV69" s="73"/>
      <c r="OWW69" s="73"/>
      <c r="OWX69" s="73"/>
      <c r="OWY69" s="73"/>
      <c r="OWZ69" s="73"/>
      <c r="OXA69" s="73"/>
      <c r="OXC69" s="73"/>
      <c r="OXD69" s="73"/>
      <c r="OXE69" s="73"/>
      <c r="OXF69" s="73"/>
      <c r="OXG69" s="73"/>
      <c r="OXH69" s="73"/>
      <c r="OXI69" s="73"/>
      <c r="OXJ69" s="73"/>
      <c r="OXK69" s="73"/>
      <c r="OXL69" s="73"/>
      <c r="OXM69" s="73"/>
      <c r="OXN69" s="73"/>
      <c r="OXO69" s="73"/>
      <c r="OXR69" s="73"/>
      <c r="OXU69" s="73"/>
      <c r="OXX69" s="73"/>
      <c r="OYA69" s="73"/>
      <c r="OYD69" s="73"/>
      <c r="OYP69" s="73"/>
      <c r="OYS69" s="73"/>
      <c r="OYV69" s="73"/>
      <c r="OYY69" s="73"/>
      <c r="OZH69" s="73"/>
      <c r="OZN69" s="73"/>
      <c r="OZQ69" s="73"/>
      <c r="OZT69" s="73"/>
      <c r="OZW69" s="73"/>
      <c r="PAC69" s="73"/>
      <c r="PAL69" s="73"/>
      <c r="PAN69" s="73"/>
      <c r="PAO69" s="73"/>
      <c r="PAQ69" s="73"/>
      <c r="PAT69" s="73"/>
      <c r="PAW69" s="73"/>
      <c r="PAZ69" s="73"/>
      <c r="PBH69" s="73"/>
      <c r="PBJ69" s="73"/>
      <c r="PBM69" s="73"/>
      <c r="PBP69" s="73"/>
      <c r="PBY69" s="73"/>
      <c r="PCB69" s="73"/>
      <c r="PCG69" s="73"/>
      <c r="PDC69" s="73"/>
      <c r="PDD69" s="73"/>
      <c r="PDE69" s="73"/>
      <c r="PDF69" s="73"/>
      <c r="PDG69" s="73"/>
      <c r="PDH69" s="73"/>
      <c r="PDZ69" s="73"/>
      <c r="PEA69" s="73"/>
      <c r="PED69" s="73"/>
      <c r="PEG69" s="73"/>
      <c r="PEI69" s="73"/>
      <c r="PEK69" s="73"/>
      <c r="PEN69" s="73"/>
      <c r="PEQ69" s="73"/>
      <c r="PET69" s="73"/>
      <c r="PEW69" s="73"/>
      <c r="PEZ69" s="73"/>
      <c r="PFC69" s="73"/>
      <c r="PFF69" s="73"/>
      <c r="PFI69" s="73"/>
      <c r="PFK69" s="73"/>
      <c r="PFX69" s="73"/>
      <c r="PFY69" s="73"/>
      <c r="PFZ69" s="73"/>
      <c r="PGA69" s="73"/>
      <c r="PGB69" s="73"/>
      <c r="PGC69" s="73"/>
      <c r="PGD69" s="73"/>
      <c r="PGE69" s="73"/>
      <c r="PGF69" s="73"/>
      <c r="PGG69" s="73"/>
      <c r="PGH69" s="73"/>
      <c r="PGI69" s="73"/>
      <c r="PGJ69" s="73"/>
      <c r="PGK69" s="73"/>
      <c r="PGL69" s="73"/>
      <c r="PGM69" s="73"/>
      <c r="PGN69" s="73"/>
      <c r="PGO69" s="73"/>
      <c r="PGP69" s="73"/>
      <c r="PGQ69" s="73"/>
      <c r="PGR69" s="73"/>
      <c r="PGS69" s="73"/>
      <c r="PGT69" s="73"/>
      <c r="PGU69" s="73"/>
      <c r="PGV69" s="73"/>
      <c r="PGW69" s="73"/>
      <c r="PGY69" s="73"/>
      <c r="PGZ69" s="73"/>
      <c r="PHA69" s="73"/>
      <c r="PHB69" s="73"/>
      <c r="PHC69" s="73"/>
      <c r="PHD69" s="73"/>
      <c r="PHE69" s="73"/>
      <c r="PHF69" s="73"/>
      <c r="PHG69" s="73"/>
      <c r="PHH69" s="73"/>
      <c r="PHI69" s="73"/>
      <c r="PHJ69" s="73"/>
      <c r="PHK69" s="73"/>
      <c r="PHN69" s="73"/>
      <c r="PHQ69" s="73"/>
      <c r="PHT69" s="73"/>
      <c r="PHW69" s="73"/>
      <c r="PHZ69" s="73"/>
      <c r="PIL69" s="73"/>
      <c r="PIO69" s="73"/>
      <c r="PIR69" s="73"/>
      <c r="PIU69" s="73"/>
      <c r="PJD69" s="73"/>
      <c r="PJJ69" s="73"/>
      <c r="PJM69" s="73"/>
      <c r="PJP69" s="73"/>
      <c r="PJS69" s="73"/>
      <c r="PJY69" s="73"/>
      <c r="PKH69" s="73"/>
      <c r="PKJ69" s="73"/>
      <c r="PKK69" s="73"/>
      <c r="PKM69" s="73"/>
      <c r="PKP69" s="73"/>
      <c r="PKS69" s="73"/>
      <c r="PKV69" s="73"/>
      <c r="PLD69" s="73"/>
      <c r="PLF69" s="73"/>
      <c r="PLI69" s="73"/>
      <c r="PLL69" s="73"/>
      <c r="PLU69" s="73"/>
      <c r="PLX69" s="73"/>
      <c r="PMC69" s="73"/>
      <c r="PMY69" s="73"/>
      <c r="PMZ69" s="73"/>
      <c r="PNA69" s="73"/>
      <c r="PNB69" s="73"/>
      <c r="PNC69" s="73"/>
      <c r="PND69" s="73"/>
      <c r="PNV69" s="73"/>
      <c r="PNW69" s="73"/>
      <c r="PNZ69" s="73"/>
      <c r="POC69" s="73"/>
      <c r="POE69" s="73"/>
      <c r="POG69" s="73"/>
      <c r="POJ69" s="73"/>
      <c r="POM69" s="73"/>
      <c r="POP69" s="73"/>
      <c r="POS69" s="73"/>
      <c r="POV69" s="73"/>
      <c r="POY69" s="73"/>
      <c r="PPB69" s="73"/>
      <c r="PPE69" s="73"/>
      <c r="PPG69" s="73"/>
      <c r="PPT69" s="73"/>
      <c r="PPU69" s="73"/>
      <c r="PPV69" s="73"/>
      <c r="PPW69" s="73"/>
      <c r="PPX69" s="73"/>
      <c r="PPY69" s="73"/>
      <c r="PPZ69" s="73"/>
      <c r="PQA69" s="73"/>
      <c r="PQB69" s="73"/>
      <c r="PQC69" s="73"/>
      <c r="PQD69" s="73"/>
      <c r="PQE69" s="73"/>
      <c r="PQF69" s="73"/>
      <c r="PQG69" s="73"/>
      <c r="PQH69" s="73"/>
      <c r="PQI69" s="73"/>
      <c r="PQJ69" s="73"/>
      <c r="PQK69" s="73"/>
      <c r="PQL69" s="73"/>
      <c r="PQM69" s="73"/>
      <c r="PQN69" s="73"/>
      <c r="PQO69" s="73"/>
      <c r="PQP69" s="73"/>
      <c r="PQQ69" s="73"/>
      <c r="PQR69" s="73"/>
      <c r="PQS69" s="73"/>
      <c r="PQU69" s="73"/>
      <c r="PQV69" s="73"/>
      <c r="PQW69" s="73"/>
      <c r="PQX69" s="73"/>
      <c r="PQY69" s="73"/>
      <c r="PQZ69" s="73"/>
      <c r="PRA69" s="73"/>
      <c r="PRB69" s="73"/>
      <c r="PRC69" s="73"/>
      <c r="PRD69" s="73"/>
      <c r="PRE69" s="73"/>
      <c r="PRF69" s="73"/>
      <c r="PRG69" s="73"/>
      <c r="PRJ69" s="73"/>
      <c r="PRM69" s="73"/>
      <c r="PRP69" s="73"/>
      <c r="PRS69" s="73"/>
      <c r="PRV69" s="73"/>
      <c r="PSH69" s="73"/>
      <c r="PSK69" s="73"/>
      <c r="PSN69" s="73"/>
      <c r="PSQ69" s="73"/>
      <c r="PSZ69" s="73"/>
      <c r="PTF69" s="73"/>
      <c r="PTI69" s="73"/>
      <c r="PTL69" s="73"/>
      <c r="PTO69" s="73"/>
      <c r="PTU69" s="73"/>
      <c r="PUD69" s="73"/>
      <c r="PUF69" s="73"/>
      <c r="PUG69" s="73"/>
      <c r="PUI69" s="73"/>
      <c r="PUL69" s="73"/>
      <c r="PUO69" s="73"/>
      <c r="PUR69" s="73"/>
      <c r="PUZ69" s="73"/>
      <c r="PVB69" s="73"/>
      <c r="PVE69" s="73"/>
      <c r="PVH69" s="73"/>
      <c r="PVQ69" s="73"/>
      <c r="PVT69" s="73"/>
      <c r="PVY69" s="73"/>
      <c r="PWU69" s="73"/>
      <c r="PWV69" s="73"/>
      <c r="PWW69" s="73"/>
      <c r="PWX69" s="73"/>
      <c r="PWY69" s="73"/>
      <c r="PWZ69" s="73"/>
      <c r="PXR69" s="73"/>
      <c r="PXS69" s="73"/>
      <c r="PXV69" s="73"/>
      <c r="PXY69" s="73"/>
      <c r="PYA69" s="73"/>
      <c r="PYC69" s="73"/>
      <c r="PYF69" s="73"/>
      <c r="PYI69" s="73"/>
      <c r="PYL69" s="73"/>
      <c r="PYO69" s="73"/>
      <c r="PYR69" s="73"/>
      <c r="PYU69" s="73"/>
      <c r="PYX69" s="73"/>
      <c r="PZA69" s="73"/>
      <c r="PZC69" s="73"/>
      <c r="PZP69" s="73"/>
      <c r="PZQ69" s="73"/>
      <c r="PZR69" s="73"/>
      <c r="PZS69" s="73"/>
      <c r="PZT69" s="73"/>
      <c r="PZU69" s="73"/>
      <c r="PZV69" s="73"/>
      <c r="PZW69" s="73"/>
      <c r="PZX69" s="73"/>
      <c r="PZY69" s="73"/>
      <c r="PZZ69" s="73"/>
      <c r="QAA69" s="73"/>
      <c r="QAB69" s="73"/>
      <c r="QAC69" s="73"/>
      <c r="QAD69" s="73"/>
      <c r="QAE69" s="73"/>
      <c r="QAF69" s="73"/>
      <c r="QAG69" s="73"/>
      <c r="QAH69" s="73"/>
      <c r="QAI69" s="73"/>
      <c r="QAJ69" s="73"/>
      <c r="QAK69" s="73"/>
      <c r="QAL69" s="73"/>
      <c r="QAM69" s="73"/>
      <c r="QAN69" s="73"/>
      <c r="QAO69" s="73"/>
      <c r="QAQ69" s="73"/>
      <c r="QAR69" s="73"/>
      <c r="QAS69" s="73"/>
      <c r="QAT69" s="73"/>
      <c r="QAU69" s="73"/>
      <c r="QAV69" s="73"/>
      <c r="QAW69" s="73"/>
      <c r="QAX69" s="73"/>
      <c r="QAY69" s="73"/>
      <c r="QAZ69" s="73"/>
      <c r="QBA69" s="73"/>
      <c r="QBB69" s="73"/>
      <c r="QBC69" s="73"/>
      <c r="QBF69" s="73"/>
      <c r="QBI69" s="73"/>
      <c r="QBL69" s="73"/>
      <c r="QBO69" s="73"/>
      <c r="QBR69" s="73"/>
      <c r="QCD69" s="73"/>
      <c r="QCG69" s="73"/>
      <c r="QCJ69" s="73"/>
      <c r="QCM69" s="73"/>
      <c r="QCV69" s="73"/>
      <c r="QDB69" s="73"/>
      <c r="QDE69" s="73"/>
      <c r="QDH69" s="73"/>
      <c r="QDK69" s="73"/>
      <c r="QDQ69" s="73"/>
      <c r="QDZ69" s="73"/>
      <c r="QEB69" s="73"/>
      <c r="QEC69" s="73"/>
      <c r="QEE69" s="73"/>
      <c r="QEH69" s="73"/>
      <c r="QEK69" s="73"/>
      <c r="QEN69" s="73"/>
      <c r="QEV69" s="73"/>
      <c r="QEX69" s="73"/>
      <c r="QFA69" s="73"/>
      <c r="QFD69" s="73"/>
      <c r="QFM69" s="73"/>
      <c r="QFP69" s="73"/>
      <c r="QFU69" s="73"/>
      <c r="QGQ69" s="73"/>
      <c r="QGR69" s="73"/>
      <c r="QGS69" s="73"/>
      <c r="QGT69" s="73"/>
      <c r="QGU69" s="73"/>
      <c r="QGV69" s="73"/>
      <c r="QHN69" s="73"/>
      <c r="QHO69" s="73"/>
      <c r="QHR69" s="73"/>
      <c r="QHU69" s="73"/>
      <c r="QHW69" s="73"/>
      <c r="QHY69" s="73"/>
      <c r="QIB69" s="73"/>
      <c r="QIE69" s="73"/>
      <c r="QIH69" s="73"/>
      <c r="QIK69" s="73"/>
      <c r="QIN69" s="73"/>
      <c r="QIQ69" s="73"/>
      <c r="QIT69" s="73"/>
      <c r="QIW69" s="73"/>
      <c r="QIY69" s="73"/>
      <c r="QJL69" s="73"/>
      <c r="QJM69" s="73"/>
      <c r="QJN69" s="73"/>
      <c r="QJO69" s="73"/>
      <c r="QJP69" s="73"/>
      <c r="QJQ69" s="73"/>
      <c r="QJR69" s="73"/>
      <c r="QJS69" s="73"/>
      <c r="QJT69" s="73"/>
      <c r="QJU69" s="73"/>
      <c r="QJV69" s="73"/>
      <c r="QJW69" s="73"/>
      <c r="QJX69" s="73"/>
      <c r="QJY69" s="73"/>
      <c r="QJZ69" s="73"/>
      <c r="QKA69" s="73"/>
      <c r="QKB69" s="73"/>
      <c r="QKC69" s="73"/>
      <c r="QKD69" s="73"/>
      <c r="QKE69" s="73"/>
      <c r="QKF69" s="73"/>
      <c r="QKG69" s="73"/>
      <c r="QKH69" s="73"/>
      <c r="QKI69" s="73"/>
      <c r="QKJ69" s="73"/>
      <c r="QKK69" s="73"/>
      <c r="QKM69" s="73"/>
      <c r="QKN69" s="73"/>
      <c r="QKO69" s="73"/>
      <c r="QKP69" s="73"/>
      <c r="QKQ69" s="73"/>
      <c r="QKR69" s="73"/>
      <c r="QKS69" s="73"/>
      <c r="QKT69" s="73"/>
      <c r="QKU69" s="73"/>
      <c r="QKV69" s="73"/>
      <c r="QKW69" s="73"/>
      <c r="QKX69" s="73"/>
      <c r="QKY69" s="73"/>
      <c r="QLB69" s="73"/>
      <c r="QLE69" s="73"/>
      <c r="QLH69" s="73"/>
      <c r="QLK69" s="73"/>
      <c r="QLN69" s="73"/>
      <c r="QLZ69" s="73"/>
      <c r="QMC69" s="73"/>
      <c r="QMF69" s="73"/>
      <c r="QMI69" s="73"/>
      <c r="QMR69" s="73"/>
      <c r="QMX69" s="73"/>
      <c r="QNA69" s="73"/>
      <c r="QND69" s="73"/>
      <c r="QNG69" s="73"/>
      <c r="QNM69" s="73"/>
      <c r="QNV69" s="73"/>
      <c r="QNX69" s="73"/>
      <c r="QNY69" s="73"/>
      <c r="QOA69" s="73"/>
      <c r="QOD69" s="73"/>
      <c r="QOG69" s="73"/>
      <c r="QOJ69" s="73"/>
      <c r="QOR69" s="73"/>
      <c r="QOT69" s="73"/>
      <c r="QOW69" s="73"/>
      <c r="QOZ69" s="73"/>
      <c r="QPI69" s="73"/>
      <c r="QPL69" s="73"/>
      <c r="QPQ69" s="73"/>
      <c r="QQM69" s="73"/>
      <c r="QQN69" s="73"/>
      <c r="QQO69" s="73"/>
      <c r="QQP69" s="73"/>
      <c r="QQQ69" s="73"/>
      <c r="QQR69" s="73"/>
      <c r="QRJ69" s="73"/>
      <c r="QRK69" s="73"/>
      <c r="QRN69" s="73"/>
      <c r="QRQ69" s="73"/>
      <c r="QRS69" s="73"/>
      <c r="QRU69" s="73"/>
      <c r="QRX69" s="73"/>
      <c r="QSA69" s="73"/>
      <c r="QSD69" s="73"/>
      <c r="QSG69" s="73"/>
      <c r="QSJ69" s="73"/>
      <c r="QSM69" s="73"/>
      <c r="QSP69" s="73"/>
      <c r="QSS69" s="73"/>
      <c r="QSU69" s="73"/>
      <c r="QTH69" s="73"/>
      <c r="QTI69" s="73"/>
      <c r="QTJ69" s="73"/>
      <c r="QTK69" s="73"/>
      <c r="QTL69" s="73"/>
      <c r="QTM69" s="73"/>
      <c r="QTN69" s="73"/>
      <c r="QTO69" s="73"/>
      <c r="QTP69" s="73"/>
      <c r="QTQ69" s="73"/>
      <c r="QTR69" s="73"/>
      <c r="QTS69" s="73"/>
      <c r="QTT69" s="73"/>
      <c r="QTU69" s="73"/>
      <c r="QTV69" s="73"/>
      <c r="QTW69" s="73"/>
      <c r="QTX69" s="73"/>
      <c r="QTY69" s="73"/>
      <c r="QTZ69" s="73"/>
      <c r="QUA69" s="73"/>
      <c r="QUB69" s="73"/>
      <c r="QUC69" s="73"/>
      <c r="QUD69" s="73"/>
      <c r="QUE69" s="73"/>
      <c r="QUF69" s="73"/>
      <c r="QUG69" s="73"/>
      <c r="QUI69" s="73"/>
      <c r="QUJ69" s="73"/>
      <c r="QUK69" s="73"/>
      <c r="QUL69" s="73"/>
      <c r="QUM69" s="73"/>
      <c r="QUN69" s="73"/>
      <c r="QUO69" s="73"/>
      <c r="QUP69" s="73"/>
      <c r="QUQ69" s="73"/>
      <c r="QUR69" s="73"/>
      <c r="QUS69" s="73"/>
      <c r="QUT69" s="73"/>
      <c r="QUU69" s="73"/>
      <c r="QUX69" s="73"/>
      <c r="QVA69" s="73"/>
      <c r="QVD69" s="73"/>
      <c r="QVG69" s="73"/>
      <c r="QVJ69" s="73"/>
      <c r="QVV69" s="73"/>
      <c r="QVY69" s="73"/>
      <c r="QWB69" s="73"/>
      <c r="QWE69" s="73"/>
      <c r="QWN69" s="73"/>
      <c r="QWT69" s="73"/>
      <c r="QWW69" s="73"/>
      <c r="QWZ69" s="73"/>
      <c r="QXC69" s="73"/>
      <c r="QXI69" s="73"/>
      <c r="QXR69" s="73"/>
      <c r="QXT69" s="73"/>
      <c r="QXU69" s="73"/>
      <c r="QXW69" s="73"/>
      <c r="QXZ69" s="73"/>
      <c r="QYC69" s="73"/>
      <c r="QYF69" s="73"/>
      <c r="QYN69" s="73"/>
      <c r="QYP69" s="73"/>
      <c r="QYS69" s="73"/>
      <c r="QYV69" s="73"/>
      <c r="QZE69" s="73"/>
      <c r="QZH69" s="73"/>
      <c r="QZM69" s="73"/>
      <c r="RAI69" s="73"/>
      <c r="RAJ69" s="73"/>
      <c r="RAK69" s="73"/>
      <c r="RAL69" s="73"/>
      <c r="RAM69" s="73"/>
      <c r="RAN69" s="73"/>
      <c r="RBF69" s="73"/>
      <c r="RBG69" s="73"/>
      <c r="RBJ69" s="73"/>
      <c r="RBM69" s="73"/>
      <c r="RBO69" s="73"/>
      <c r="RBQ69" s="73"/>
      <c r="RBT69" s="73"/>
      <c r="RBW69" s="73"/>
      <c r="RBZ69" s="73"/>
      <c r="RCC69" s="73"/>
      <c r="RCF69" s="73"/>
      <c r="RCI69" s="73"/>
      <c r="RCL69" s="73"/>
      <c r="RCO69" s="73"/>
      <c r="RCQ69" s="73"/>
      <c r="RDD69" s="73"/>
      <c r="RDE69" s="73"/>
      <c r="RDF69" s="73"/>
      <c r="RDG69" s="73"/>
      <c r="RDH69" s="73"/>
      <c r="RDI69" s="73"/>
      <c r="RDJ69" s="73"/>
      <c r="RDK69" s="73"/>
      <c r="RDL69" s="73"/>
      <c r="RDM69" s="73"/>
      <c r="RDN69" s="73"/>
      <c r="RDO69" s="73"/>
      <c r="RDP69" s="73"/>
      <c r="RDQ69" s="73"/>
      <c r="RDR69" s="73"/>
      <c r="RDS69" s="73"/>
      <c r="RDT69" s="73"/>
      <c r="RDU69" s="73"/>
      <c r="RDV69" s="73"/>
      <c r="RDW69" s="73"/>
      <c r="RDX69" s="73"/>
      <c r="RDY69" s="73"/>
      <c r="RDZ69" s="73"/>
      <c r="REA69" s="73"/>
      <c r="REB69" s="73"/>
      <c r="REC69" s="73"/>
      <c r="REE69" s="73"/>
      <c r="REF69" s="73"/>
      <c r="REG69" s="73"/>
      <c r="REH69" s="73"/>
      <c r="REI69" s="73"/>
      <c r="REJ69" s="73"/>
      <c r="REK69" s="73"/>
      <c r="REL69" s="73"/>
      <c r="REM69" s="73"/>
      <c r="REN69" s="73"/>
      <c r="REO69" s="73"/>
      <c r="REP69" s="73"/>
      <c r="REQ69" s="73"/>
      <c r="RET69" s="73"/>
      <c r="REW69" s="73"/>
      <c r="REZ69" s="73"/>
      <c r="RFC69" s="73"/>
      <c r="RFF69" s="73"/>
      <c r="RFR69" s="73"/>
      <c r="RFU69" s="73"/>
      <c r="RFX69" s="73"/>
      <c r="RGA69" s="73"/>
      <c r="RGJ69" s="73"/>
      <c r="RGP69" s="73"/>
      <c r="RGS69" s="73"/>
      <c r="RGV69" s="73"/>
      <c r="RGY69" s="73"/>
      <c r="RHE69" s="73"/>
      <c r="RHN69" s="73"/>
      <c r="RHP69" s="73"/>
      <c r="RHQ69" s="73"/>
      <c r="RHS69" s="73"/>
      <c r="RHV69" s="73"/>
      <c r="RHY69" s="73"/>
      <c r="RIB69" s="73"/>
      <c r="RIJ69" s="73"/>
      <c r="RIL69" s="73"/>
      <c r="RIO69" s="73"/>
      <c r="RIR69" s="73"/>
      <c r="RJA69" s="73"/>
      <c r="RJD69" s="73"/>
      <c r="RJI69" s="73"/>
      <c r="RKE69" s="73"/>
      <c r="RKF69" s="73"/>
      <c r="RKG69" s="73"/>
      <c r="RKH69" s="73"/>
      <c r="RKI69" s="73"/>
      <c r="RKJ69" s="73"/>
      <c r="RLB69" s="73"/>
      <c r="RLC69" s="73"/>
      <c r="RLF69" s="73"/>
      <c r="RLI69" s="73"/>
      <c r="RLK69" s="73"/>
      <c r="RLM69" s="73"/>
      <c r="RLP69" s="73"/>
      <c r="RLS69" s="73"/>
      <c r="RLV69" s="73"/>
      <c r="RLY69" s="73"/>
      <c r="RMB69" s="73"/>
      <c r="RME69" s="73"/>
      <c r="RMH69" s="73"/>
      <c r="RMK69" s="73"/>
      <c r="RMM69" s="73"/>
      <c r="RMZ69" s="73"/>
      <c r="RNA69" s="73"/>
      <c r="RNB69" s="73"/>
      <c r="RNC69" s="73"/>
      <c r="RND69" s="73"/>
      <c r="RNE69" s="73"/>
      <c r="RNF69" s="73"/>
      <c r="RNG69" s="73"/>
      <c r="RNH69" s="73"/>
      <c r="RNI69" s="73"/>
      <c r="RNJ69" s="73"/>
      <c r="RNK69" s="73"/>
      <c r="RNL69" s="73"/>
      <c r="RNM69" s="73"/>
      <c r="RNN69" s="73"/>
      <c r="RNO69" s="73"/>
      <c r="RNP69" s="73"/>
      <c r="RNQ69" s="73"/>
      <c r="RNR69" s="73"/>
      <c r="RNS69" s="73"/>
      <c r="RNT69" s="73"/>
      <c r="RNU69" s="73"/>
      <c r="RNV69" s="73"/>
      <c r="RNW69" s="73"/>
      <c r="RNX69" s="73"/>
      <c r="RNY69" s="73"/>
      <c r="ROA69" s="73"/>
      <c r="ROB69" s="73"/>
      <c r="ROC69" s="73"/>
      <c r="ROD69" s="73"/>
      <c r="ROE69" s="73"/>
      <c r="ROF69" s="73"/>
      <c r="ROG69" s="73"/>
      <c r="ROH69" s="73"/>
      <c r="ROI69" s="73"/>
      <c r="ROJ69" s="73"/>
      <c r="ROK69" s="73"/>
      <c r="ROL69" s="73"/>
      <c r="ROM69" s="73"/>
      <c r="ROP69" s="73"/>
      <c r="ROS69" s="73"/>
      <c r="ROV69" s="73"/>
      <c r="ROY69" s="73"/>
      <c r="RPB69" s="73"/>
      <c r="RPN69" s="73"/>
      <c r="RPQ69" s="73"/>
      <c r="RPT69" s="73"/>
      <c r="RPW69" s="73"/>
      <c r="RQF69" s="73"/>
      <c r="RQL69" s="73"/>
      <c r="RQO69" s="73"/>
      <c r="RQR69" s="73"/>
      <c r="RQU69" s="73"/>
      <c r="RRA69" s="73"/>
      <c r="RRJ69" s="73"/>
      <c r="RRL69" s="73"/>
      <c r="RRM69" s="73"/>
      <c r="RRO69" s="73"/>
      <c r="RRR69" s="73"/>
      <c r="RRU69" s="73"/>
      <c r="RRX69" s="73"/>
      <c r="RSF69" s="73"/>
      <c r="RSH69" s="73"/>
      <c r="RSK69" s="73"/>
      <c r="RSN69" s="73"/>
      <c r="RSW69" s="73"/>
      <c r="RSZ69" s="73"/>
      <c r="RTE69" s="73"/>
      <c r="RUA69" s="73"/>
      <c r="RUB69" s="73"/>
      <c r="RUC69" s="73"/>
      <c r="RUD69" s="73"/>
      <c r="RUE69" s="73"/>
      <c r="RUF69" s="73"/>
      <c r="RUX69" s="73"/>
      <c r="RUY69" s="73"/>
      <c r="RVB69" s="73"/>
      <c r="RVE69" s="73"/>
      <c r="RVG69" s="73"/>
      <c r="RVI69" s="73"/>
      <c r="RVL69" s="73"/>
      <c r="RVO69" s="73"/>
      <c r="RVR69" s="73"/>
      <c r="RVU69" s="73"/>
      <c r="RVX69" s="73"/>
      <c r="RWA69" s="73"/>
      <c r="RWD69" s="73"/>
      <c r="RWG69" s="73"/>
      <c r="RWI69" s="73"/>
      <c r="RWV69" s="73"/>
      <c r="RWW69" s="73"/>
      <c r="RWX69" s="73"/>
      <c r="RWY69" s="73"/>
      <c r="RWZ69" s="73"/>
      <c r="RXA69" s="73"/>
      <c r="RXB69" s="73"/>
      <c r="RXC69" s="73"/>
      <c r="RXD69" s="73"/>
      <c r="RXE69" s="73"/>
      <c r="RXF69" s="73"/>
      <c r="RXG69" s="73"/>
      <c r="RXH69" s="73"/>
      <c r="RXI69" s="73"/>
      <c r="RXJ69" s="73"/>
      <c r="RXK69" s="73"/>
      <c r="RXL69" s="73"/>
      <c r="RXM69" s="73"/>
      <c r="RXN69" s="73"/>
      <c r="RXO69" s="73"/>
      <c r="RXP69" s="73"/>
      <c r="RXQ69" s="73"/>
      <c r="RXR69" s="73"/>
      <c r="RXS69" s="73"/>
      <c r="RXT69" s="73"/>
      <c r="RXU69" s="73"/>
      <c r="RXW69" s="73"/>
      <c r="RXX69" s="73"/>
      <c r="RXY69" s="73"/>
      <c r="RXZ69" s="73"/>
      <c r="RYA69" s="73"/>
      <c r="RYB69" s="73"/>
      <c r="RYC69" s="73"/>
      <c r="RYD69" s="73"/>
      <c r="RYE69" s="73"/>
      <c r="RYF69" s="73"/>
      <c r="RYG69" s="73"/>
      <c r="RYH69" s="73"/>
      <c r="RYI69" s="73"/>
      <c r="RYL69" s="73"/>
      <c r="RYO69" s="73"/>
      <c r="RYR69" s="73"/>
      <c r="RYU69" s="73"/>
      <c r="RYX69" s="73"/>
      <c r="RZJ69" s="73"/>
      <c r="RZM69" s="73"/>
      <c r="RZP69" s="73"/>
      <c r="RZS69" s="73"/>
      <c r="SAB69" s="73"/>
      <c r="SAH69" s="73"/>
      <c r="SAK69" s="73"/>
      <c r="SAN69" s="73"/>
      <c r="SAQ69" s="73"/>
      <c r="SAW69" s="73"/>
      <c r="SBF69" s="73"/>
      <c r="SBH69" s="73"/>
      <c r="SBI69" s="73"/>
      <c r="SBK69" s="73"/>
      <c r="SBN69" s="73"/>
      <c r="SBQ69" s="73"/>
      <c r="SBT69" s="73"/>
      <c r="SCB69" s="73"/>
      <c r="SCD69" s="73"/>
      <c r="SCG69" s="73"/>
      <c r="SCJ69" s="73"/>
      <c r="SCS69" s="73"/>
      <c r="SCV69" s="73"/>
      <c r="SDA69" s="73"/>
      <c r="SDW69" s="73"/>
      <c r="SDX69" s="73"/>
      <c r="SDY69" s="73"/>
      <c r="SDZ69" s="73"/>
      <c r="SEA69" s="73"/>
      <c r="SEB69" s="73"/>
      <c r="SET69" s="73"/>
      <c r="SEU69" s="73"/>
      <c r="SEX69" s="73"/>
      <c r="SFA69" s="73"/>
      <c r="SFC69" s="73"/>
      <c r="SFE69" s="73"/>
      <c r="SFH69" s="73"/>
      <c r="SFK69" s="73"/>
      <c r="SFN69" s="73"/>
      <c r="SFQ69" s="73"/>
      <c r="SFT69" s="73"/>
      <c r="SFW69" s="73"/>
      <c r="SFZ69" s="73"/>
      <c r="SGC69" s="73"/>
      <c r="SGE69" s="73"/>
      <c r="SGR69" s="73"/>
      <c r="SGS69" s="73"/>
      <c r="SGT69" s="73"/>
      <c r="SGU69" s="73"/>
      <c r="SGV69" s="73"/>
      <c r="SGW69" s="73"/>
      <c r="SGX69" s="73"/>
      <c r="SGY69" s="73"/>
      <c r="SGZ69" s="73"/>
      <c r="SHA69" s="73"/>
      <c r="SHB69" s="73"/>
      <c r="SHC69" s="73"/>
      <c r="SHD69" s="73"/>
      <c r="SHE69" s="73"/>
      <c r="SHF69" s="73"/>
      <c r="SHG69" s="73"/>
      <c r="SHH69" s="73"/>
      <c r="SHI69" s="73"/>
      <c r="SHJ69" s="73"/>
      <c r="SHK69" s="73"/>
      <c r="SHL69" s="73"/>
      <c r="SHM69" s="73"/>
      <c r="SHN69" s="73"/>
      <c r="SHO69" s="73"/>
      <c r="SHP69" s="73"/>
      <c r="SHQ69" s="73"/>
      <c r="SHS69" s="73"/>
      <c r="SHT69" s="73"/>
      <c r="SHU69" s="73"/>
      <c r="SHV69" s="73"/>
      <c r="SHW69" s="73"/>
      <c r="SHX69" s="73"/>
      <c r="SHY69" s="73"/>
      <c r="SHZ69" s="73"/>
      <c r="SIA69" s="73"/>
      <c r="SIB69" s="73"/>
      <c r="SIC69" s="73"/>
      <c r="SID69" s="73"/>
      <c r="SIE69" s="73"/>
      <c r="SIH69" s="73"/>
      <c r="SIK69" s="73"/>
      <c r="SIN69" s="73"/>
      <c r="SIQ69" s="73"/>
      <c r="SIT69" s="73"/>
      <c r="SJF69" s="73"/>
      <c r="SJI69" s="73"/>
      <c r="SJL69" s="73"/>
      <c r="SJO69" s="73"/>
      <c r="SJX69" s="73"/>
      <c r="SKD69" s="73"/>
      <c r="SKG69" s="73"/>
      <c r="SKJ69" s="73"/>
      <c r="SKM69" s="73"/>
      <c r="SKS69" s="73"/>
      <c r="SLB69" s="73"/>
      <c r="SLD69" s="73"/>
      <c r="SLE69" s="73"/>
      <c r="SLG69" s="73"/>
      <c r="SLJ69" s="73"/>
      <c r="SLM69" s="73"/>
      <c r="SLP69" s="73"/>
      <c r="SLX69" s="73"/>
      <c r="SLZ69" s="73"/>
      <c r="SMC69" s="73"/>
      <c r="SMF69" s="73"/>
      <c r="SMO69" s="73"/>
      <c r="SMR69" s="73"/>
      <c r="SMW69" s="73"/>
      <c r="SNS69" s="73"/>
      <c r="SNT69" s="73"/>
      <c r="SNU69" s="73"/>
      <c r="SNV69" s="73"/>
      <c r="SNW69" s="73"/>
      <c r="SNX69" s="73"/>
      <c r="SOP69" s="73"/>
      <c r="SOQ69" s="73"/>
      <c r="SOT69" s="73"/>
      <c r="SOW69" s="73"/>
      <c r="SOY69" s="73"/>
      <c r="SPA69" s="73"/>
      <c r="SPD69" s="73"/>
      <c r="SPG69" s="73"/>
      <c r="SPJ69" s="73"/>
      <c r="SPM69" s="73"/>
      <c r="SPP69" s="73"/>
      <c r="SPS69" s="73"/>
      <c r="SPV69" s="73"/>
      <c r="SPY69" s="73"/>
      <c r="SQA69" s="73"/>
      <c r="SQN69" s="73"/>
      <c r="SQO69" s="73"/>
      <c r="SQP69" s="73"/>
      <c r="SQQ69" s="73"/>
      <c r="SQR69" s="73"/>
      <c r="SQS69" s="73"/>
      <c r="SQT69" s="73"/>
      <c r="SQU69" s="73"/>
      <c r="SQV69" s="73"/>
      <c r="SQW69" s="73"/>
      <c r="SQX69" s="73"/>
      <c r="SQY69" s="73"/>
      <c r="SQZ69" s="73"/>
      <c r="SRA69" s="73"/>
      <c r="SRB69" s="73"/>
      <c r="SRC69" s="73"/>
      <c r="SRD69" s="73"/>
      <c r="SRE69" s="73"/>
      <c r="SRF69" s="73"/>
      <c r="SRG69" s="73"/>
      <c r="SRH69" s="73"/>
      <c r="SRI69" s="73"/>
      <c r="SRJ69" s="73"/>
      <c r="SRK69" s="73"/>
      <c r="SRL69" s="73"/>
      <c r="SRM69" s="73"/>
      <c r="SRO69" s="73"/>
      <c r="SRP69" s="73"/>
      <c r="SRQ69" s="73"/>
      <c r="SRR69" s="73"/>
      <c r="SRS69" s="73"/>
      <c r="SRT69" s="73"/>
      <c r="SRU69" s="73"/>
      <c r="SRV69" s="73"/>
      <c r="SRW69" s="73"/>
      <c r="SRX69" s="73"/>
      <c r="SRY69" s="73"/>
      <c r="SRZ69" s="73"/>
      <c r="SSA69" s="73"/>
      <c r="SSD69" s="73"/>
      <c r="SSG69" s="73"/>
      <c r="SSJ69" s="73"/>
      <c r="SSM69" s="73"/>
      <c r="SSP69" s="73"/>
      <c r="STB69" s="73"/>
      <c r="STE69" s="73"/>
      <c r="STH69" s="73"/>
      <c r="STK69" s="73"/>
      <c r="STT69" s="73"/>
      <c r="STZ69" s="73"/>
      <c r="SUC69" s="73"/>
      <c r="SUF69" s="73"/>
      <c r="SUI69" s="73"/>
      <c r="SUO69" s="73"/>
      <c r="SUX69" s="73"/>
      <c r="SUZ69" s="73"/>
      <c r="SVA69" s="73"/>
      <c r="SVC69" s="73"/>
      <c r="SVF69" s="73"/>
      <c r="SVI69" s="73"/>
      <c r="SVL69" s="73"/>
      <c r="SVT69" s="73"/>
      <c r="SVV69" s="73"/>
      <c r="SVY69" s="73"/>
      <c r="SWB69" s="73"/>
      <c r="SWK69" s="73"/>
      <c r="SWN69" s="73"/>
      <c r="SWS69" s="73"/>
      <c r="SXO69" s="73"/>
      <c r="SXP69" s="73"/>
      <c r="SXQ69" s="73"/>
      <c r="SXR69" s="73"/>
      <c r="SXS69" s="73"/>
      <c r="SXT69" s="73"/>
      <c r="SYL69" s="73"/>
      <c r="SYM69" s="73"/>
      <c r="SYP69" s="73"/>
      <c r="SYS69" s="73"/>
      <c r="SYU69" s="73"/>
      <c r="SYW69" s="73"/>
      <c r="SYZ69" s="73"/>
      <c r="SZC69" s="73"/>
      <c r="SZF69" s="73"/>
      <c r="SZI69" s="73"/>
      <c r="SZL69" s="73"/>
      <c r="SZO69" s="73"/>
      <c r="SZR69" s="73"/>
      <c r="SZU69" s="73"/>
      <c r="SZW69" s="73"/>
      <c r="TAJ69" s="73"/>
      <c r="TAK69" s="73"/>
      <c r="TAL69" s="73"/>
      <c r="TAM69" s="73"/>
      <c r="TAN69" s="73"/>
      <c r="TAO69" s="73"/>
      <c r="TAP69" s="73"/>
      <c r="TAQ69" s="73"/>
      <c r="TAR69" s="73"/>
      <c r="TAS69" s="73"/>
      <c r="TAT69" s="73"/>
      <c r="TAU69" s="73"/>
      <c r="TAV69" s="73"/>
      <c r="TAW69" s="73"/>
      <c r="TAX69" s="73"/>
      <c r="TAY69" s="73"/>
      <c r="TAZ69" s="73"/>
      <c r="TBA69" s="73"/>
      <c r="TBB69" s="73"/>
      <c r="TBC69" s="73"/>
      <c r="TBD69" s="73"/>
      <c r="TBE69" s="73"/>
      <c r="TBF69" s="73"/>
      <c r="TBG69" s="73"/>
      <c r="TBH69" s="73"/>
      <c r="TBI69" s="73"/>
      <c r="TBK69" s="73"/>
      <c r="TBL69" s="73"/>
      <c r="TBM69" s="73"/>
      <c r="TBN69" s="73"/>
      <c r="TBO69" s="73"/>
      <c r="TBP69" s="73"/>
      <c r="TBQ69" s="73"/>
      <c r="TBR69" s="73"/>
      <c r="TBS69" s="73"/>
      <c r="TBT69" s="73"/>
      <c r="TBU69" s="73"/>
      <c r="TBV69" s="73"/>
      <c r="TBW69" s="73"/>
      <c r="TBZ69" s="73"/>
      <c r="TCC69" s="73"/>
      <c r="TCF69" s="73"/>
      <c r="TCI69" s="73"/>
      <c r="TCL69" s="73"/>
      <c r="TCX69" s="73"/>
      <c r="TDA69" s="73"/>
      <c r="TDD69" s="73"/>
      <c r="TDG69" s="73"/>
      <c r="TDP69" s="73"/>
      <c r="TDV69" s="73"/>
      <c r="TDY69" s="73"/>
      <c r="TEB69" s="73"/>
      <c r="TEE69" s="73"/>
      <c r="TEK69" s="73"/>
      <c r="TET69" s="73"/>
      <c r="TEV69" s="73"/>
      <c r="TEW69" s="73"/>
      <c r="TEY69" s="73"/>
      <c r="TFB69" s="73"/>
      <c r="TFE69" s="73"/>
      <c r="TFH69" s="73"/>
      <c r="TFP69" s="73"/>
      <c r="TFR69" s="73"/>
      <c r="TFU69" s="73"/>
      <c r="TFX69" s="73"/>
      <c r="TGG69" s="73"/>
      <c r="TGJ69" s="73"/>
      <c r="TGO69" s="73"/>
      <c r="THK69" s="73"/>
      <c r="THL69" s="73"/>
      <c r="THM69" s="73"/>
      <c r="THN69" s="73"/>
      <c r="THO69" s="73"/>
      <c r="THP69" s="73"/>
      <c r="TIH69" s="73"/>
      <c r="TII69" s="73"/>
      <c r="TIL69" s="73"/>
      <c r="TIO69" s="73"/>
      <c r="TIQ69" s="73"/>
      <c r="TIS69" s="73"/>
      <c r="TIV69" s="73"/>
      <c r="TIY69" s="73"/>
      <c r="TJB69" s="73"/>
      <c r="TJE69" s="73"/>
      <c r="TJH69" s="73"/>
      <c r="TJK69" s="73"/>
      <c r="TJN69" s="73"/>
      <c r="TJQ69" s="73"/>
      <c r="TJS69" s="73"/>
      <c r="TKF69" s="73"/>
      <c r="TKG69" s="73"/>
      <c r="TKH69" s="73"/>
      <c r="TKI69" s="73"/>
      <c r="TKJ69" s="73"/>
      <c r="TKK69" s="73"/>
      <c r="TKL69" s="73"/>
      <c r="TKM69" s="73"/>
      <c r="TKN69" s="73"/>
      <c r="TKO69" s="73"/>
      <c r="TKP69" s="73"/>
      <c r="TKQ69" s="73"/>
      <c r="TKR69" s="73"/>
      <c r="TKS69" s="73"/>
      <c r="TKT69" s="73"/>
      <c r="TKU69" s="73"/>
      <c r="TKV69" s="73"/>
      <c r="TKW69" s="73"/>
      <c r="TKX69" s="73"/>
      <c r="TKY69" s="73"/>
      <c r="TKZ69" s="73"/>
      <c r="TLA69" s="73"/>
      <c r="TLB69" s="73"/>
      <c r="TLC69" s="73"/>
      <c r="TLD69" s="73"/>
      <c r="TLE69" s="73"/>
      <c r="TLG69" s="73"/>
      <c r="TLH69" s="73"/>
      <c r="TLI69" s="73"/>
      <c r="TLJ69" s="73"/>
      <c r="TLK69" s="73"/>
      <c r="TLL69" s="73"/>
      <c r="TLM69" s="73"/>
      <c r="TLN69" s="73"/>
      <c r="TLO69" s="73"/>
      <c r="TLP69" s="73"/>
      <c r="TLQ69" s="73"/>
      <c r="TLR69" s="73"/>
      <c r="TLS69" s="73"/>
      <c r="TLV69" s="73"/>
      <c r="TLY69" s="73"/>
      <c r="TMB69" s="73"/>
      <c r="TME69" s="73"/>
      <c r="TMH69" s="73"/>
      <c r="TMT69" s="73"/>
      <c r="TMW69" s="73"/>
      <c r="TMZ69" s="73"/>
      <c r="TNC69" s="73"/>
      <c r="TNL69" s="73"/>
      <c r="TNR69" s="73"/>
      <c r="TNU69" s="73"/>
      <c r="TNX69" s="73"/>
      <c r="TOA69" s="73"/>
      <c r="TOG69" s="73"/>
      <c r="TOP69" s="73"/>
      <c r="TOR69" s="73"/>
      <c r="TOS69" s="73"/>
      <c r="TOU69" s="73"/>
      <c r="TOX69" s="73"/>
      <c r="TPA69" s="73"/>
      <c r="TPD69" s="73"/>
      <c r="TPL69" s="73"/>
      <c r="TPN69" s="73"/>
      <c r="TPQ69" s="73"/>
      <c r="TPT69" s="73"/>
      <c r="TQC69" s="73"/>
      <c r="TQF69" s="73"/>
      <c r="TQK69" s="73"/>
      <c r="TRG69" s="73"/>
      <c r="TRH69" s="73"/>
      <c r="TRI69" s="73"/>
      <c r="TRJ69" s="73"/>
      <c r="TRK69" s="73"/>
      <c r="TRL69" s="73"/>
      <c r="TSD69" s="73"/>
      <c r="TSE69" s="73"/>
      <c r="TSH69" s="73"/>
      <c r="TSK69" s="73"/>
      <c r="TSM69" s="73"/>
      <c r="TSO69" s="73"/>
      <c r="TSR69" s="73"/>
      <c r="TSU69" s="73"/>
      <c r="TSX69" s="73"/>
      <c r="TTA69" s="73"/>
      <c r="TTD69" s="73"/>
      <c r="TTG69" s="73"/>
      <c r="TTJ69" s="73"/>
      <c r="TTM69" s="73"/>
      <c r="TTO69" s="73"/>
      <c r="TUB69" s="73"/>
      <c r="TUC69" s="73"/>
      <c r="TUD69" s="73"/>
      <c r="TUE69" s="73"/>
      <c r="TUF69" s="73"/>
      <c r="TUG69" s="73"/>
      <c r="TUH69" s="73"/>
      <c r="TUI69" s="73"/>
      <c r="TUJ69" s="73"/>
      <c r="TUK69" s="73"/>
      <c r="TUL69" s="73"/>
      <c r="TUM69" s="73"/>
      <c r="TUN69" s="73"/>
      <c r="TUO69" s="73"/>
      <c r="TUP69" s="73"/>
      <c r="TUQ69" s="73"/>
      <c r="TUR69" s="73"/>
      <c r="TUS69" s="73"/>
      <c r="TUT69" s="73"/>
      <c r="TUU69" s="73"/>
      <c r="TUV69" s="73"/>
      <c r="TUW69" s="73"/>
      <c r="TUX69" s="73"/>
      <c r="TUY69" s="73"/>
      <c r="TUZ69" s="73"/>
      <c r="TVA69" s="73"/>
      <c r="TVC69" s="73"/>
      <c r="TVD69" s="73"/>
      <c r="TVE69" s="73"/>
      <c r="TVF69" s="73"/>
      <c r="TVG69" s="73"/>
      <c r="TVH69" s="73"/>
      <c r="TVI69" s="73"/>
      <c r="TVJ69" s="73"/>
      <c r="TVK69" s="73"/>
      <c r="TVL69" s="73"/>
      <c r="TVM69" s="73"/>
      <c r="TVN69" s="73"/>
      <c r="TVO69" s="73"/>
      <c r="TVR69" s="73"/>
      <c r="TVU69" s="73"/>
      <c r="TVX69" s="73"/>
      <c r="TWA69" s="73"/>
      <c r="TWD69" s="73"/>
      <c r="TWP69" s="73"/>
      <c r="TWS69" s="73"/>
      <c r="TWV69" s="73"/>
      <c r="TWY69" s="73"/>
      <c r="TXH69" s="73"/>
      <c r="TXN69" s="73"/>
      <c r="TXQ69" s="73"/>
      <c r="TXT69" s="73"/>
      <c r="TXW69" s="73"/>
      <c r="TYC69" s="73"/>
      <c r="TYL69" s="73"/>
      <c r="TYN69" s="73"/>
      <c r="TYO69" s="73"/>
      <c r="TYQ69" s="73"/>
      <c r="TYT69" s="73"/>
      <c r="TYW69" s="73"/>
      <c r="TYZ69" s="73"/>
      <c r="TZH69" s="73"/>
      <c r="TZJ69" s="73"/>
      <c r="TZM69" s="73"/>
      <c r="TZP69" s="73"/>
      <c r="TZY69" s="73"/>
      <c r="UAB69" s="73"/>
      <c r="UAG69" s="73"/>
      <c r="UBC69" s="73"/>
      <c r="UBD69" s="73"/>
      <c r="UBE69" s="73"/>
      <c r="UBF69" s="73"/>
      <c r="UBG69" s="73"/>
      <c r="UBH69" s="73"/>
      <c r="UBZ69" s="73"/>
      <c r="UCA69" s="73"/>
      <c r="UCD69" s="73"/>
      <c r="UCG69" s="73"/>
      <c r="UCI69" s="73"/>
      <c r="UCK69" s="73"/>
      <c r="UCN69" s="73"/>
      <c r="UCQ69" s="73"/>
      <c r="UCT69" s="73"/>
      <c r="UCW69" s="73"/>
      <c r="UCZ69" s="73"/>
      <c r="UDC69" s="73"/>
      <c r="UDF69" s="73"/>
      <c r="UDI69" s="73"/>
      <c r="UDK69" s="73"/>
      <c r="UDX69" s="73"/>
      <c r="UDY69" s="73"/>
      <c r="UDZ69" s="73"/>
      <c r="UEA69" s="73"/>
      <c r="UEB69" s="73"/>
      <c r="UEC69" s="73"/>
      <c r="UED69" s="73"/>
      <c r="UEE69" s="73"/>
      <c r="UEF69" s="73"/>
      <c r="UEG69" s="73"/>
      <c r="UEH69" s="73"/>
      <c r="UEI69" s="73"/>
      <c r="UEJ69" s="73"/>
      <c r="UEK69" s="73"/>
      <c r="UEL69" s="73"/>
      <c r="UEM69" s="73"/>
      <c r="UEN69" s="73"/>
      <c r="UEO69" s="73"/>
      <c r="UEP69" s="73"/>
      <c r="UEQ69" s="73"/>
      <c r="UER69" s="73"/>
      <c r="UES69" s="73"/>
      <c r="UET69" s="73"/>
      <c r="UEU69" s="73"/>
      <c r="UEV69" s="73"/>
      <c r="UEW69" s="73"/>
      <c r="UEY69" s="73"/>
      <c r="UEZ69" s="73"/>
      <c r="UFA69" s="73"/>
      <c r="UFB69" s="73"/>
      <c r="UFC69" s="73"/>
      <c r="UFD69" s="73"/>
      <c r="UFE69" s="73"/>
      <c r="UFF69" s="73"/>
      <c r="UFG69" s="73"/>
      <c r="UFH69" s="73"/>
      <c r="UFI69" s="73"/>
      <c r="UFJ69" s="73"/>
      <c r="UFK69" s="73"/>
      <c r="UFN69" s="73"/>
      <c r="UFQ69" s="73"/>
      <c r="UFT69" s="73"/>
      <c r="UFW69" s="73"/>
      <c r="UFZ69" s="73"/>
      <c r="UGL69" s="73"/>
      <c r="UGO69" s="73"/>
      <c r="UGR69" s="73"/>
      <c r="UGU69" s="73"/>
      <c r="UHD69" s="73"/>
      <c r="UHJ69" s="73"/>
      <c r="UHM69" s="73"/>
      <c r="UHP69" s="73"/>
      <c r="UHS69" s="73"/>
      <c r="UHY69" s="73"/>
      <c r="UIH69" s="73"/>
      <c r="UIJ69" s="73"/>
      <c r="UIK69" s="73"/>
      <c r="UIM69" s="73"/>
      <c r="UIP69" s="73"/>
      <c r="UIS69" s="73"/>
      <c r="UIV69" s="73"/>
      <c r="UJD69" s="73"/>
      <c r="UJF69" s="73"/>
      <c r="UJI69" s="73"/>
      <c r="UJL69" s="73"/>
      <c r="UJU69" s="73"/>
      <c r="UJX69" s="73"/>
      <c r="UKC69" s="73"/>
      <c r="UKY69" s="73"/>
      <c r="UKZ69" s="73"/>
      <c r="ULA69" s="73"/>
      <c r="ULB69" s="73"/>
      <c r="ULC69" s="73"/>
      <c r="ULD69" s="73"/>
      <c r="ULV69" s="73"/>
      <c r="ULW69" s="73"/>
      <c r="ULZ69" s="73"/>
      <c r="UMC69" s="73"/>
      <c r="UME69" s="73"/>
      <c r="UMG69" s="73"/>
      <c r="UMJ69" s="73"/>
      <c r="UMM69" s="73"/>
      <c r="UMP69" s="73"/>
      <c r="UMS69" s="73"/>
      <c r="UMV69" s="73"/>
      <c r="UMY69" s="73"/>
      <c r="UNB69" s="73"/>
      <c r="UNE69" s="73"/>
      <c r="UNG69" s="73"/>
      <c r="UNT69" s="73"/>
      <c r="UNU69" s="73"/>
      <c r="UNV69" s="73"/>
      <c r="UNW69" s="73"/>
      <c r="UNX69" s="73"/>
      <c r="UNY69" s="73"/>
      <c r="UNZ69" s="73"/>
      <c r="UOA69" s="73"/>
      <c r="UOB69" s="73"/>
      <c r="UOC69" s="73"/>
      <c r="UOD69" s="73"/>
      <c r="UOE69" s="73"/>
      <c r="UOF69" s="73"/>
      <c r="UOG69" s="73"/>
      <c r="UOH69" s="73"/>
      <c r="UOI69" s="73"/>
      <c r="UOJ69" s="73"/>
      <c r="UOK69" s="73"/>
      <c r="UOL69" s="73"/>
      <c r="UOM69" s="73"/>
      <c r="UON69" s="73"/>
      <c r="UOO69" s="73"/>
      <c r="UOP69" s="73"/>
      <c r="UOQ69" s="73"/>
      <c r="UOR69" s="73"/>
      <c r="UOS69" s="73"/>
      <c r="UOU69" s="73"/>
      <c r="UOV69" s="73"/>
      <c r="UOW69" s="73"/>
      <c r="UOX69" s="73"/>
      <c r="UOY69" s="73"/>
      <c r="UOZ69" s="73"/>
      <c r="UPA69" s="73"/>
      <c r="UPB69" s="73"/>
      <c r="UPC69" s="73"/>
      <c r="UPD69" s="73"/>
      <c r="UPE69" s="73"/>
      <c r="UPF69" s="73"/>
      <c r="UPG69" s="73"/>
      <c r="UPJ69" s="73"/>
      <c r="UPM69" s="73"/>
      <c r="UPP69" s="73"/>
      <c r="UPS69" s="73"/>
      <c r="UPV69" s="73"/>
      <c r="UQH69" s="73"/>
      <c r="UQK69" s="73"/>
      <c r="UQN69" s="73"/>
      <c r="UQQ69" s="73"/>
      <c r="UQZ69" s="73"/>
      <c r="URF69" s="73"/>
      <c r="URI69" s="73"/>
      <c r="URL69" s="73"/>
      <c r="URO69" s="73"/>
      <c r="URU69" s="73"/>
      <c r="USD69" s="73"/>
      <c r="USF69" s="73"/>
      <c r="USG69" s="73"/>
      <c r="USI69" s="73"/>
      <c r="USL69" s="73"/>
      <c r="USO69" s="73"/>
      <c r="USR69" s="73"/>
      <c r="USZ69" s="73"/>
      <c r="UTB69" s="73"/>
      <c r="UTE69" s="73"/>
      <c r="UTH69" s="73"/>
      <c r="UTQ69" s="73"/>
      <c r="UTT69" s="73"/>
      <c r="UTY69" s="73"/>
      <c r="UUU69" s="73"/>
      <c r="UUV69" s="73"/>
      <c r="UUW69" s="73"/>
      <c r="UUX69" s="73"/>
      <c r="UUY69" s="73"/>
      <c r="UUZ69" s="73"/>
      <c r="UVR69" s="73"/>
      <c r="UVS69" s="73"/>
      <c r="UVV69" s="73"/>
      <c r="UVY69" s="73"/>
      <c r="UWA69" s="73"/>
      <c r="UWC69" s="73"/>
      <c r="UWF69" s="73"/>
      <c r="UWI69" s="73"/>
      <c r="UWL69" s="73"/>
      <c r="UWO69" s="73"/>
      <c r="UWR69" s="73"/>
      <c r="UWU69" s="73"/>
      <c r="UWX69" s="73"/>
      <c r="UXA69" s="73"/>
      <c r="UXC69" s="73"/>
      <c r="UXP69" s="73"/>
      <c r="UXQ69" s="73"/>
      <c r="UXR69" s="73"/>
      <c r="UXS69" s="73"/>
      <c r="UXT69" s="73"/>
      <c r="UXU69" s="73"/>
      <c r="UXV69" s="73"/>
      <c r="UXW69" s="73"/>
      <c r="UXX69" s="73"/>
      <c r="UXY69" s="73"/>
      <c r="UXZ69" s="73"/>
      <c r="UYA69" s="73"/>
      <c r="UYB69" s="73"/>
      <c r="UYC69" s="73"/>
      <c r="UYD69" s="73"/>
      <c r="UYE69" s="73"/>
      <c r="UYF69" s="73"/>
      <c r="UYG69" s="73"/>
      <c r="UYH69" s="73"/>
      <c r="UYI69" s="73"/>
      <c r="UYJ69" s="73"/>
      <c r="UYK69" s="73"/>
      <c r="UYL69" s="73"/>
      <c r="UYM69" s="73"/>
      <c r="UYN69" s="73"/>
      <c r="UYO69" s="73"/>
      <c r="UYQ69" s="73"/>
      <c r="UYR69" s="73"/>
      <c r="UYS69" s="73"/>
      <c r="UYT69" s="73"/>
      <c r="UYU69" s="73"/>
      <c r="UYV69" s="73"/>
      <c r="UYW69" s="73"/>
      <c r="UYX69" s="73"/>
      <c r="UYY69" s="73"/>
      <c r="UYZ69" s="73"/>
      <c r="UZA69" s="73"/>
      <c r="UZB69" s="73"/>
      <c r="UZC69" s="73"/>
      <c r="UZF69" s="73"/>
      <c r="UZI69" s="73"/>
      <c r="UZL69" s="73"/>
      <c r="UZO69" s="73"/>
      <c r="UZR69" s="73"/>
      <c r="VAD69" s="73"/>
      <c r="VAG69" s="73"/>
      <c r="VAJ69" s="73"/>
      <c r="VAM69" s="73"/>
      <c r="VAV69" s="73"/>
      <c r="VBB69" s="73"/>
      <c r="VBE69" s="73"/>
      <c r="VBH69" s="73"/>
      <c r="VBK69" s="73"/>
      <c r="VBQ69" s="73"/>
      <c r="VBZ69" s="73"/>
      <c r="VCB69" s="73"/>
      <c r="VCC69" s="73"/>
      <c r="VCE69" s="73"/>
      <c r="VCH69" s="73"/>
      <c r="VCK69" s="73"/>
      <c r="VCN69" s="73"/>
      <c r="VCV69" s="73"/>
      <c r="VCX69" s="73"/>
      <c r="VDA69" s="73"/>
      <c r="VDD69" s="73"/>
      <c r="VDM69" s="73"/>
      <c r="VDP69" s="73"/>
      <c r="VDU69" s="73"/>
      <c r="VEQ69" s="73"/>
      <c r="VER69" s="73"/>
      <c r="VES69" s="73"/>
      <c r="VET69" s="73"/>
      <c r="VEU69" s="73"/>
      <c r="VEV69" s="73"/>
      <c r="VFN69" s="73"/>
      <c r="VFO69" s="73"/>
      <c r="VFR69" s="73"/>
      <c r="VFU69" s="73"/>
      <c r="VFW69" s="73"/>
      <c r="VFY69" s="73"/>
      <c r="VGB69" s="73"/>
      <c r="VGE69" s="73"/>
      <c r="VGH69" s="73"/>
      <c r="VGK69" s="73"/>
      <c r="VGN69" s="73"/>
      <c r="VGQ69" s="73"/>
      <c r="VGT69" s="73"/>
      <c r="VGW69" s="73"/>
      <c r="VGY69" s="73"/>
      <c r="VHL69" s="73"/>
      <c r="VHM69" s="73"/>
      <c r="VHN69" s="73"/>
      <c r="VHO69" s="73"/>
      <c r="VHP69" s="73"/>
      <c r="VHQ69" s="73"/>
      <c r="VHR69" s="73"/>
      <c r="VHS69" s="73"/>
      <c r="VHT69" s="73"/>
      <c r="VHU69" s="73"/>
      <c r="VHV69" s="73"/>
      <c r="VHW69" s="73"/>
      <c r="VHX69" s="73"/>
      <c r="VHY69" s="73"/>
      <c r="VHZ69" s="73"/>
      <c r="VIA69" s="73"/>
      <c r="VIB69" s="73"/>
      <c r="VIC69" s="73"/>
      <c r="VID69" s="73"/>
      <c r="VIE69" s="73"/>
      <c r="VIF69" s="73"/>
      <c r="VIG69" s="73"/>
      <c r="VIH69" s="73"/>
      <c r="VII69" s="73"/>
      <c r="VIJ69" s="73"/>
      <c r="VIK69" s="73"/>
      <c r="VIM69" s="73"/>
      <c r="VIN69" s="73"/>
      <c r="VIO69" s="73"/>
      <c r="VIP69" s="73"/>
      <c r="VIQ69" s="73"/>
      <c r="VIR69" s="73"/>
      <c r="VIS69" s="73"/>
      <c r="VIT69" s="73"/>
      <c r="VIU69" s="73"/>
      <c r="VIV69" s="73"/>
      <c r="VIW69" s="73"/>
      <c r="VIX69" s="73"/>
      <c r="VIY69" s="73"/>
      <c r="VJB69" s="73"/>
      <c r="VJE69" s="73"/>
      <c r="VJH69" s="73"/>
      <c r="VJK69" s="73"/>
      <c r="VJN69" s="73"/>
      <c r="VJZ69" s="73"/>
      <c r="VKC69" s="73"/>
      <c r="VKF69" s="73"/>
      <c r="VKI69" s="73"/>
      <c r="VKR69" s="73"/>
      <c r="VKX69" s="73"/>
      <c r="VLA69" s="73"/>
      <c r="VLD69" s="73"/>
      <c r="VLG69" s="73"/>
      <c r="VLM69" s="73"/>
      <c r="VLV69" s="73"/>
      <c r="VLX69" s="73"/>
      <c r="VLY69" s="73"/>
      <c r="VMA69" s="73"/>
      <c r="VMD69" s="73"/>
      <c r="VMG69" s="73"/>
      <c r="VMJ69" s="73"/>
      <c r="VMR69" s="73"/>
      <c r="VMT69" s="73"/>
      <c r="VMW69" s="73"/>
      <c r="VMZ69" s="73"/>
      <c r="VNI69" s="73"/>
      <c r="VNL69" s="73"/>
      <c r="VNQ69" s="73"/>
      <c r="VOM69" s="73"/>
      <c r="VON69" s="73"/>
      <c r="VOO69" s="73"/>
      <c r="VOP69" s="73"/>
      <c r="VOQ69" s="73"/>
      <c r="VOR69" s="73"/>
      <c r="VPJ69" s="73"/>
      <c r="VPK69" s="73"/>
      <c r="VPN69" s="73"/>
      <c r="VPQ69" s="73"/>
      <c r="VPS69" s="73"/>
      <c r="VPU69" s="73"/>
      <c r="VPX69" s="73"/>
      <c r="VQA69" s="73"/>
      <c r="VQD69" s="73"/>
      <c r="VQG69" s="73"/>
      <c r="VQJ69" s="73"/>
      <c r="VQM69" s="73"/>
      <c r="VQP69" s="73"/>
      <c r="VQS69" s="73"/>
      <c r="VQU69" s="73"/>
      <c r="VRH69" s="73"/>
      <c r="VRI69" s="73"/>
      <c r="VRJ69" s="73"/>
      <c r="VRK69" s="73"/>
      <c r="VRL69" s="73"/>
      <c r="VRM69" s="73"/>
      <c r="VRN69" s="73"/>
      <c r="VRO69" s="73"/>
      <c r="VRP69" s="73"/>
      <c r="VRQ69" s="73"/>
      <c r="VRR69" s="73"/>
      <c r="VRS69" s="73"/>
      <c r="VRT69" s="73"/>
      <c r="VRU69" s="73"/>
      <c r="VRV69" s="73"/>
      <c r="VRW69" s="73"/>
      <c r="VRX69" s="73"/>
      <c r="VRY69" s="73"/>
      <c r="VRZ69" s="73"/>
      <c r="VSA69" s="73"/>
      <c r="VSB69" s="73"/>
      <c r="VSC69" s="73"/>
      <c r="VSD69" s="73"/>
      <c r="VSE69" s="73"/>
      <c r="VSF69" s="73"/>
      <c r="VSG69" s="73"/>
      <c r="VSI69" s="73"/>
      <c r="VSJ69" s="73"/>
      <c r="VSK69" s="73"/>
      <c r="VSL69" s="73"/>
      <c r="VSM69" s="73"/>
      <c r="VSN69" s="73"/>
      <c r="VSO69" s="73"/>
      <c r="VSP69" s="73"/>
      <c r="VSQ69" s="73"/>
      <c r="VSR69" s="73"/>
      <c r="VSS69" s="73"/>
      <c r="VST69" s="73"/>
      <c r="VSU69" s="73"/>
      <c r="VSX69" s="73"/>
      <c r="VTA69" s="73"/>
      <c r="VTD69" s="73"/>
      <c r="VTG69" s="73"/>
      <c r="VTJ69" s="73"/>
      <c r="VTV69" s="73"/>
      <c r="VTY69" s="73"/>
      <c r="VUB69" s="73"/>
      <c r="VUE69" s="73"/>
      <c r="VUN69" s="73"/>
      <c r="VUT69" s="73"/>
      <c r="VUW69" s="73"/>
      <c r="VUZ69" s="73"/>
      <c r="VVC69" s="73"/>
      <c r="VVI69" s="73"/>
      <c r="VVR69" s="73"/>
      <c r="VVT69" s="73"/>
      <c r="VVU69" s="73"/>
      <c r="VVW69" s="73"/>
      <c r="VVZ69" s="73"/>
      <c r="VWC69" s="73"/>
      <c r="VWF69" s="73"/>
      <c r="VWN69" s="73"/>
      <c r="VWP69" s="73"/>
      <c r="VWS69" s="73"/>
      <c r="VWV69" s="73"/>
      <c r="VXE69" s="73"/>
      <c r="VXH69" s="73"/>
      <c r="VXM69" s="73"/>
      <c r="VYI69" s="73"/>
      <c r="VYJ69" s="73"/>
      <c r="VYK69" s="73"/>
      <c r="VYL69" s="73"/>
      <c r="VYM69" s="73"/>
      <c r="VYN69" s="73"/>
      <c r="VZF69" s="73"/>
      <c r="VZG69" s="73"/>
      <c r="VZJ69" s="73"/>
      <c r="VZM69" s="73"/>
      <c r="VZO69" s="73"/>
      <c r="VZQ69" s="73"/>
      <c r="VZT69" s="73"/>
      <c r="VZW69" s="73"/>
      <c r="VZZ69" s="73"/>
      <c r="WAC69" s="73"/>
      <c r="WAF69" s="73"/>
      <c r="WAI69" s="73"/>
      <c r="WAL69" s="73"/>
      <c r="WAO69" s="73"/>
      <c r="WAQ69" s="73"/>
      <c r="WBD69" s="73"/>
      <c r="WBE69" s="73"/>
      <c r="WBF69" s="73"/>
      <c r="WBG69" s="73"/>
      <c r="WBH69" s="73"/>
      <c r="WBI69" s="73"/>
      <c r="WBJ69" s="73"/>
      <c r="WBK69" s="73"/>
      <c r="WBL69" s="73"/>
      <c r="WBM69" s="73"/>
      <c r="WBN69" s="73"/>
      <c r="WBO69" s="73"/>
      <c r="WBP69" s="73"/>
      <c r="WBQ69" s="73"/>
      <c r="WBR69" s="73"/>
      <c r="WBS69" s="73"/>
      <c r="WBT69" s="73"/>
      <c r="WBU69" s="73"/>
      <c r="WBV69" s="73"/>
      <c r="WBW69" s="73"/>
      <c r="WBX69" s="73"/>
      <c r="WBY69" s="73"/>
      <c r="WBZ69" s="73"/>
      <c r="WCA69" s="73"/>
      <c r="WCB69" s="73"/>
      <c r="WCC69" s="73"/>
      <c r="WCE69" s="73"/>
      <c r="WCF69" s="73"/>
      <c r="WCG69" s="73"/>
      <c r="WCH69" s="73"/>
      <c r="WCI69" s="73"/>
      <c r="WCJ69" s="73"/>
      <c r="WCK69" s="73"/>
      <c r="WCL69" s="73"/>
      <c r="WCM69" s="73"/>
      <c r="WCN69" s="73"/>
      <c r="WCO69" s="73"/>
      <c r="WCP69" s="73"/>
      <c r="WCQ69" s="73"/>
      <c r="WCT69" s="73"/>
      <c r="WCW69" s="73"/>
      <c r="WCZ69" s="73"/>
      <c r="WDC69" s="73"/>
      <c r="WDF69" s="73"/>
      <c r="WDR69" s="73"/>
      <c r="WDU69" s="73"/>
      <c r="WDX69" s="73"/>
      <c r="WEA69" s="73"/>
      <c r="WEJ69" s="73"/>
      <c r="WEP69" s="73"/>
      <c r="WES69" s="73"/>
      <c r="WEV69" s="73"/>
      <c r="WEY69" s="73"/>
      <c r="WFE69" s="73"/>
      <c r="WFN69" s="73"/>
      <c r="WFP69" s="73"/>
      <c r="WFQ69" s="73"/>
      <c r="WFS69" s="73"/>
      <c r="WFV69" s="73"/>
      <c r="WFY69" s="73"/>
      <c r="WGB69" s="73"/>
      <c r="WGJ69" s="73"/>
      <c r="WGL69" s="73"/>
      <c r="WGO69" s="73"/>
      <c r="WGR69" s="73"/>
      <c r="WHA69" s="73"/>
      <c r="WHD69" s="73"/>
      <c r="WHI69" s="73"/>
      <c r="WIE69" s="73"/>
      <c r="WIF69" s="73"/>
      <c r="WIG69" s="73"/>
      <c r="WIH69" s="73"/>
      <c r="WII69" s="73"/>
      <c r="WIJ69" s="73"/>
      <c r="WJB69" s="73"/>
      <c r="WJC69" s="73"/>
      <c r="WJF69" s="73"/>
      <c r="WJI69" s="73"/>
      <c r="WJK69" s="73"/>
      <c r="WJM69" s="73"/>
      <c r="WJP69" s="73"/>
      <c r="WJS69" s="73"/>
      <c r="WJV69" s="73"/>
      <c r="WJY69" s="73"/>
      <c r="WKB69" s="73"/>
      <c r="WKE69" s="73"/>
      <c r="WKH69" s="73"/>
      <c r="WKK69" s="73"/>
      <c r="WKM69" s="73"/>
      <c r="WKZ69" s="73"/>
      <c r="WLA69" s="73"/>
      <c r="WLB69" s="73"/>
      <c r="WLC69" s="73"/>
      <c r="WLD69" s="73"/>
      <c r="WLE69" s="73"/>
      <c r="WLF69" s="73"/>
      <c r="WLG69" s="73"/>
      <c r="WLH69" s="73"/>
      <c r="WLI69" s="73"/>
      <c r="WLJ69" s="73"/>
      <c r="WLK69" s="73"/>
      <c r="WLL69" s="73"/>
      <c r="WLM69" s="73"/>
      <c r="WLN69" s="73"/>
      <c r="WLO69" s="73"/>
      <c r="WLP69" s="73"/>
      <c r="WLQ69" s="73"/>
      <c r="WLR69" s="73"/>
      <c r="WLS69" s="73"/>
      <c r="WLT69" s="73"/>
      <c r="WLU69" s="73"/>
      <c r="WLV69" s="73"/>
      <c r="WLW69" s="73"/>
      <c r="WLX69" s="73"/>
      <c r="WLY69" s="73"/>
      <c r="WMA69" s="73"/>
      <c r="WMB69" s="73"/>
      <c r="WMC69" s="73"/>
      <c r="WMD69" s="73"/>
      <c r="WME69" s="73"/>
      <c r="WMF69" s="73"/>
      <c r="WMG69" s="73"/>
      <c r="WMH69" s="73"/>
      <c r="WMI69" s="73"/>
      <c r="WMJ69" s="73"/>
      <c r="WMK69" s="73"/>
      <c r="WML69" s="73"/>
      <c r="WMM69" s="73"/>
      <c r="WMP69" s="73"/>
      <c r="WMS69" s="73"/>
      <c r="WMV69" s="73"/>
      <c r="WMY69" s="73"/>
      <c r="WNB69" s="73"/>
      <c r="WNN69" s="73"/>
      <c r="WNQ69" s="73"/>
      <c r="WNT69" s="73"/>
      <c r="WNW69" s="73"/>
      <c r="WOF69" s="73"/>
      <c r="WOL69" s="73"/>
      <c r="WOO69" s="73"/>
      <c r="WOR69" s="73"/>
      <c r="WOU69" s="73"/>
      <c r="WPA69" s="73"/>
      <c r="WPJ69" s="73"/>
      <c r="WPL69" s="73"/>
      <c r="WPM69" s="73"/>
      <c r="WPO69" s="73"/>
      <c r="WPR69" s="73"/>
      <c r="WPU69" s="73"/>
      <c r="WPX69" s="73"/>
      <c r="WQF69" s="73"/>
      <c r="WQH69" s="73"/>
      <c r="WQK69" s="73"/>
      <c r="WQN69" s="73"/>
      <c r="WQW69" s="73"/>
      <c r="WQZ69" s="73"/>
      <c r="WRE69" s="73"/>
      <c r="WSA69" s="73"/>
      <c r="WSB69" s="73"/>
      <c r="WSC69" s="73"/>
      <c r="WSD69" s="73"/>
      <c r="WSE69" s="73"/>
      <c r="WSF69" s="73"/>
      <c r="WSX69" s="73"/>
      <c r="WSY69" s="73"/>
      <c r="WTB69" s="73"/>
      <c r="WTE69" s="73"/>
      <c r="WTG69" s="73"/>
      <c r="WTI69" s="73"/>
      <c r="WTL69" s="73"/>
      <c r="WTO69" s="73"/>
      <c r="WTR69" s="73"/>
      <c r="WTU69" s="73"/>
      <c r="WTX69" s="73"/>
      <c r="WUA69" s="73"/>
      <c r="WUD69" s="73"/>
      <c r="WUG69" s="73"/>
      <c r="WUI69" s="73"/>
      <c r="WUV69" s="73"/>
      <c r="WUW69" s="73"/>
      <c r="WUX69" s="73"/>
      <c r="WUY69" s="73"/>
      <c r="WUZ69" s="73"/>
      <c r="WVA69" s="73"/>
      <c r="WVB69" s="73"/>
      <c r="WVC69" s="73"/>
      <c r="WVD69" s="73"/>
      <c r="WVE69" s="73"/>
      <c r="WVF69" s="73"/>
      <c r="WVG69" s="73"/>
      <c r="WVH69" s="73"/>
      <c r="WVI69" s="73"/>
      <c r="WVJ69" s="73"/>
      <c r="WVK69" s="73"/>
      <c r="WVL69" s="73"/>
      <c r="WVM69" s="73"/>
      <c r="WVN69" s="73"/>
      <c r="WVO69" s="73"/>
      <c r="WVP69" s="73"/>
      <c r="WVQ69" s="73"/>
      <c r="WVR69" s="73"/>
      <c r="WVS69" s="73"/>
      <c r="WVT69" s="73"/>
      <c r="WVU69" s="73"/>
      <c r="WVV69" s="73"/>
      <c r="WVW69" s="73"/>
      <c r="WVX69" s="73"/>
      <c r="WVY69" s="73"/>
      <c r="WVZ69" s="73"/>
      <c r="WWA69" s="73"/>
      <c r="WWB69" s="73"/>
      <c r="WWC69" s="73"/>
      <c r="WWD69" s="73"/>
      <c r="WWE69" s="73"/>
      <c r="WWF69" s="73"/>
      <c r="WWG69" s="73"/>
      <c r="WWH69" s="73"/>
      <c r="WWI69" s="73"/>
      <c r="WWJ69" s="73"/>
      <c r="WWK69" s="73"/>
      <c r="WWL69" s="73"/>
      <c r="WWM69" s="73"/>
      <c r="WWN69" s="73"/>
      <c r="WWO69" s="73"/>
      <c r="WWP69" s="73"/>
      <c r="WWQ69" s="73"/>
      <c r="WWR69" s="73"/>
      <c r="WWS69" s="73"/>
      <c r="WWT69" s="73"/>
      <c r="WWU69" s="73"/>
      <c r="WWV69" s="73"/>
      <c r="WWW69" s="73"/>
      <c r="WWX69" s="73"/>
      <c r="WWY69" s="73"/>
      <c r="WWZ69" s="73"/>
      <c r="WXA69" s="73"/>
      <c r="WXB69" s="73"/>
      <c r="WXC69" s="73"/>
      <c r="WXD69" s="73"/>
      <c r="WXE69" s="73"/>
      <c r="WXF69" s="73"/>
      <c r="WXG69" s="73"/>
      <c r="WXH69" s="73"/>
      <c r="WXI69" s="73"/>
      <c r="WXJ69" s="73"/>
      <c r="WXK69" s="73"/>
      <c r="WXL69" s="73"/>
      <c r="WXM69" s="73"/>
      <c r="WXN69" s="73"/>
      <c r="WXO69" s="73"/>
      <c r="WXP69" s="73"/>
      <c r="WXQ69" s="73"/>
      <c r="WXR69" s="73"/>
      <c r="WXS69" s="73"/>
      <c r="WXT69" s="73"/>
      <c r="WXU69" s="73"/>
      <c r="WXV69" s="73"/>
      <c r="WXW69" s="73"/>
      <c r="WXX69" s="73"/>
      <c r="WXY69" s="73"/>
      <c r="WXZ69" s="73"/>
      <c r="WYA69" s="73"/>
      <c r="WYB69" s="73"/>
      <c r="WYC69" s="73"/>
      <c r="WYD69" s="73"/>
      <c r="WYE69" s="73"/>
      <c r="WYF69" s="73"/>
      <c r="WYG69" s="73"/>
      <c r="WYH69" s="73"/>
      <c r="WYI69" s="73"/>
      <c r="WYJ69" s="73"/>
      <c r="WYK69" s="73"/>
      <c r="WYL69" s="73"/>
      <c r="WYM69" s="73"/>
      <c r="WYN69" s="73"/>
      <c r="WYO69" s="73"/>
      <c r="WYP69" s="73"/>
      <c r="WYQ69" s="73"/>
      <c r="WYR69" s="73"/>
      <c r="WYS69" s="73"/>
      <c r="WYT69" s="73"/>
      <c r="WYU69" s="73"/>
      <c r="WYV69" s="73"/>
      <c r="WYW69" s="73"/>
      <c r="WYX69" s="73"/>
      <c r="WYY69" s="73"/>
      <c r="WYZ69" s="73"/>
      <c r="WZA69" s="73"/>
      <c r="WZB69" s="73"/>
      <c r="WZC69" s="73"/>
      <c r="WZD69" s="73"/>
      <c r="WZE69" s="73"/>
      <c r="WZF69" s="73"/>
      <c r="WZG69" s="73"/>
      <c r="WZH69" s="73"/>
      <c r="WZI69" s="73"/>
      <c r="WZJ69" s="73"/>
      <c r="WZK69" s="73"/>
      <c r="WZL69" s="73"/>
      <c r="WZM69" s="73"/>
      <c r="WZN69" s="73"/>
      <c r="WZO69" s="73"/>
      <c r="WZP69" s="73"/>
      <c r="WZQ69" s="73"/>
      <c r="WZR69" s="73"/>
      <c r="WZS69" s="73"/>
      <c r="WZT69" s="73"/>
      <c r="WZU69" s="73"/>
      <c r="WZV69" s="73"/>
      <c r="WZW69" s="73"/>
      <c r="WZX69" s="73"/>
      <c r="WZY69" s="73"/>
      <c r="WZZ69" s="73"/>
      <c r="XAA69" s="73"/>
      <c r="XAB69" s="73"/>
      <c r="XAC69" s="73"/>
      <c r="XAD69" s="73"/>
      <c r="XAE69" s="73"/>
      <c r="XAF69" s="73"/>
      <c r="XAG69" s="73"/>
      <c r="XAH69" s="73"/>
      <c r="XAI69" s="73"/>
      <c r="XAJ69" s="73"/>
      <c r="XAK69" s="73"/>
      <c r="XAL69" s="73"/>
      <c r="XAM69" s="73"/>
      <c r="XAN69" s="73"/>
      <c r="XAO69" s="73"/>
      <c r="XAP69" s="73"/>
      <c r="XAQ69" s="73"/>
      <c r="XAR69" s="73"/>
      <c r="XAS69" s="73"/>
      <c r="XAT69" s="73"/>
      <c r="XAU69" s="73"/>
      <c r="XAV69" s="73"/>
      <c r="XAW69" s="73"/>
      <c r="XAX69" s="73"/>
      <c r="XAY69" s="73"/>
      <c r="XAZ69" s="73"/>
      <c r="XBA69" s="73"/>
      <c r="XBB69" s="73"/>
      <c r="XBC69" s="73"/>
      <c r="XBD69" s="73"/>
      <c r="XBE69" s="73"/>
      <c r="XBF69" s="73"/>
      <c r="XBG69" s="73"/>
      <c r="XBH69" s="73"/>
      <c r="XBI69" s="73"/>
      <c r="XBJ69" s="73"/>
      <c r="XBK69" s="73"/>
      <c r="XBL69" s="73"/>
      <c r="XBM69" s="73"/>
      <c r="XBN69" s="73"/>
      <c r="XBO69" s="73"/>
      <c r="XBP69" s="73"/>
      <c r="XBQ69" s="73"/>
      <c r="XBR69" s="73"/>
      <c r="XBS69" s="73"/>
      <c r="XBT69" s="73"/>
      <c r="XBU69" s="73"/>
      <c r="XBV69" s="73"/>
      <c r="XBW69" s="73"/>
      <c r="XBX69" s="73"/>
      <c r="XBY69" s="73"/>
      <c r="XBZ69" s="73"/>
      <c r="XCA69" s="73"/>
      <c r="XCB69" s="73"/>
      <c r="XCC69" s="73"/>
      <c r="XCD69" s="73"/>
      <c r="XCE69" s="73"/>
      <c r="XCF69" s="73"/>
      <c r="XCG69" s="73"/>
      <c r="XCH69" s="73"/>
      <c r="XCI69" s="73"/>
      <c r="XCJ69" s="73"/>
      <c r="XCK69" s="73"/>
      <c r="XCL69" s="73"/>
      <c r="XCM69" s="73"/>
      <c r="XCN69" s="73"/>
      <c r="XCO69" s="73"/>
      <c r="XCP69" s="73"/>
      <c r="XCQ69" s="73"/>
      <c r="XCR69" s="73"/>
      <c r="XCS69" s="73"/>
      <c r="XCT69" s="73"/>
      <c r="XCU69" s="73"/>
      <c r="XCV69" s="73"/>
      <c r="XCW69" s="73"/>
      <c r="XCX69" s="73"/>
      <c r="XCY69" s="73"/>
      <c r="XCZ69" s="73"/>
      <c r="XDA69" s="73"/>
      <c r="XDB69" s="73"/>
      <c r="XDC69" s="73"/>
      <c r="XDD69" s="73"/>
      <c r="XDE69" s="73"/>
      <c r="XDF69" s="73"/>
      <c r="XDG69" s="73"/>
      <c r="XDH69" s="73"/>
      <c r="XDI69" s="73"/>
      <c r="XDJ69" s="73"/>
      <c r="XDK69" s="73"/>
      <c r="XDL69" s="73"/>
      <c r="XDM69" s="73"/>
      <c r="XDN69" s="73"/>
      <c r="XDO69" s="73"/>
      <c r="XDP69" s="73"/>
      <c r="XDQ69" s="73"/>
      <c r="XDR69" s="73"/>
      <c r="XDS69" s="73"/>
      <c r="XDT69" s="73"/>
      <c r="XDU69" s="73"/>
      <c r="XDV69" s="73"/>
      <c r="XDW69" s="73"/>
      <c r="XDX69" s="73"/>
      <c r="XDY69" s="73"/>
      <c r="XDZ69" s="73"/>
      <c r="XEA69" s="73"/>
      <c r="XEB69" s="73"/>
      <c r="XEC69" s="73"/>
      <c r="XED69" s="73"/>
      <c r="XEE69" s="73"/>
      <c r="XEF69" s="73"/>
      <c r="XEG69" s="73"/>
      <c r="XEH69" s="73"/>
      <c r="XEI69" s="73"/>
      <c r="XEJ69" s="73"/>
      <c r="XEK69" s="73"/>
      <c r="XEL69" s="73"/>
      <c r="XEM69" s="73"/>
      <c r="XEN69" s="73"/>
      <c r="XEO69" s="73"/>
      <c r="XEP69" s="73"/>
      <c r="XEQ69" s="73"/>
      <c r="XER69" s="73"/>
      <c r="XES69" s="73"/>
      <c r="XET69" s="73"/>
      <c r="XEU69" s="73"/>
      <c r="XEV69" s="73"/>
      <c r="XEW69" s="73"/>
      <c r="XEX69" s="73"/>
      <c r="XEY69" s="73"/>
      <c r="XEZ69" s="73"/>
      <c r="XFA69" s="73"/>
      <c r="XFB69" s="73"/>
      <c r="XFC69" s="73"/>
      <c r="XFD69" s="73"/>
    </row>
    <row r="70" spans="1:16384" s="192" customFormat="1" ht="20.25" customHeight="1">
      <c r="A70" s="112" t="s">
        <v>71</v>
      </c>
      <c r="B70" s="202" t="s">
        <v>323</v>
      </c>
      <c r="C70" s="203">
        <v>360</v>
      </c>
      <c r="D70" s="86">
        <f>IFERROR(VLOOKUP(A70,'4.1'!A89:C371,3,0),)</f>
        <v>26000</v>
      </c>
      <c r="E70" s="87">
        <f t="shared" si="1"/>
        <v>9360000</v>
      </c>
      <c r="F70" s="73"/>
      <c r="G70" s="73"/>
      <c r="H70" s="73"/>
      <c r="I70" s="73"/>
      <c r="J70" s="73"/>
      <c r="K70" s="73"/>
      <c r="L70" s="73"/>
      <c r="M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D70" s="73"/>
      <c r="AG70" s="73"/>
      <c r="AJ70" s="73"/>
      <c r="AM70" s="73"/>
      <c r="AP70" s="73"/>
      <c r="BB70" s="73"/>
      <c r="BE70" s="73"/>
      <c r="BH70" s="73"/>
      <c r="BK70" s="73"/>
      <c r="BT70" s="73"/>
      <c r="BZ70" s="73"/>
      <c r="CC70" s="73"/>
      <c r="CF70" s="73"/>
      <c r="CI70" s="73"/>
      <c r="CO70" s="73"/>
      <c r="CX70" s="73"/>
      <c r="CZ70" s="73"/>
      <c r="DA70" s="73"/>
      <c r="DC70" s="73"/>
      <c r="DF70" s="73"/>
      <c r="DI70" s="73"/>
      <c r="DL70" s="73"/>
      <c r="DT70" s="73"/>
      <c r="DV70" s="73"/>
      <c r="DY70" s="73"/>
      <c r="EB70" s="73"/>
      <c r="EK70" s="73"/>
      <c r="EN70" s="73"/>
      <c r="ES70" s="73"/>
      <c r="FO70" s="73"/>
      <c r="FP70" s="73"/>
      <c r="FQ70" s="73"/>
      <c r="FR70" s="73"/>
      <c r="FS70" s="73"/>
      <c r="FT70" s="73"/>
      <c r="GL70" s="73"/>
      <c r="GM70" s="73"/>
      <c r="GP70" s="73"/>
      <c r="GS70" s="73"/>
      <c r="GU70" s="73"/>
      <c r="GW70" s="73"/>
      <c r="GZ70" s="73"/>
      <c r="HC70" s="73"/>
      <c r="HF70" s="73"/>
      <c r="HI70" s="73"/>
      <c r="HL70" s="73"/>
      <c r="HO70" s="73"/>
      <c r="HR70" s="73"/>
      <c r="HU70" s="73"/>
      <c r="HW70" s="73"/>
      <c r="IJ70" s="73"/>
      <c r="IK70" s="73"/>
      <c r="IL70" s="73"/>
      <c r="IM70" s="73"/>
      <c r="IN70" s="73"/>
      <c r="IO70" s="73"/>
      <c r="IP70" s="73"/>
      <c r="IQ70" s="73"/>
      <c r="IR70" s="73"/>
      <c r="IS70" s="73"/>
      <c r="IT70" s="73"/>
      <c r="IU70" s="73"/>
      <c r="IV70" s="73"/>
      <c r="IW70" s="73"/>
      <c r="IX70" s="73"/>
      <c r="IY70" s="73"/>
      <c r="IZ70" s="73"/>
      <c r="JA70" s="73"/>
      <c r="JB70" s="73"/>
      <c r="JC70" s="73"/>
      <c r="JD70" s="73"/>
      <c r="JE70" s="73"/>
      <c r="JF70" s="73"/>
      <c r="JG70" s="73"/>
      <c r="JH70" s="73"/>
      <c r="JI70" s="73"/>
      <c r="JK70" s="73"/>
      <c r="JL70" s="73"/>
      <c r="JM70" s="73"/>
      <c r="JN70" s="73"/>
      <c r="JO70" s="73"/>
      <c r="JP70" s="73"/>
      <c r="JQ70" s="73"/>
      <c r="JR70" s="73"/>
      <c r="JS70" s="73"/>
      <c r="JT70" s="73"/>
      <c r="JU70" s="73"/>
      <c r="JV70" s="73"/>
      <c r="JW70" s="73"/>
      <c r="JZ70" s="73"/>
      <c r="KC70" s="73"/>
      <c r="KF70" s="73"/>
      <c r="KI70" s="73"/>
      <c r="KL70" s="73"/>
      <c r="KX70" s="73"/>
      <c r="LA70" s="73"/>
      <c r="LD70" s="73"/>
      <c r="LG70" s="73"/>
      <c r="LP70" s="73"/>
      <c r="LV70" s="73"/>
      <c r="LY70" s="73"/>
      <c r="MB70" s="73"/>
      <c r="ME70" s="73"/>
      <c r="MK70" s="73"/>
      <c r="MT70" s="73"/>
      <c r="MV70" s="73"/>
      <c r="MW70" s="73"/>
      <c r="MY70" s="73"/>
      <c r="NB70" s="73"/>
      <c r="NE70" s="73"/>
      <c r="NH70" s="73"/>
      <c r="NP70" s="73"/>
      <c r="NR70" s="73"/>
      <c r="NU70" s="73"/>
      <c r="NX70" s="73"/>
      <c r="OG70" s="73"/>
      <c r="OJ70" s="73"/>
      <c r="OO70" s="73"/>
      <c r="PK70" s="73"/>
      <c r="PL70" s="73"/>
      <c r="PM70" s="73"/>
      <c r="PN70" s="73"/>
      <c r="PO70" s="73"/>
      <c r="PP70" s="73"/>
      <c r="QH70" s="73"/>
      <c r="QI70" s="73"/>
      <c r="QL70" s="73"/>
      <c r="QO70" s="73"/>
      <c r="QQ70" s="73"/>
      <c r="QS70" s="73"/>
      <c r="QV70" s="73"/>
      <c r="QY70" s="73"/>
      <c r="RB70" s="73"/>
      <c r="RE70" s="73"/>
      <c r="RH70" s="73"/>
      <c r="RK70" s="73"/>
      <c r="RN70" s="73"/>
      <c r="RQ70" s="73"/>
      <c r="RS70" s="73"/>
      <c r="SF70" s="73"/>
      <c r="SG70" s="73"/>
      <c r="SH70" s="73"/>
      <c r="SI70" s="73"/>
      <c r="SJ70" s="73"/>
      <c r="SK70" s="73"/>
      <c r="SL70" s="73"/>
      <c r="SM70" s="73"/>
      <c r="SN70" s="73"/>
      <c r="SO70" s="73"/>
      <c r="SP70" s="73"/>
      <c r="SQ70" s="73"/>
      <c r="SR70" s="73"/>
      <c r="SS70" s="73"/>
      <c r="ST70" s="73"/>
      <c r="SU70" s="73"/>
      <c r="SV70" s="73"/>
      <c r="SW70" s="73"/>
      <c r="SX70" s="73"/>
      <c r="SY70" s="73"/>
      <c r="SZ70" s="73"/>
      <c r="TA70" s="73"/>
      <c r="TB70" s="73"/>
      <c r="TC70" s="73"/>
      <c r="TD70" s="73"/>
      <c r="TE70" s="73"/>
      <c r="TG70" s="73"/>
      <c r="TH70" s="73"/>
      <c r="TI70" s="73"/>
      <c r="TJ70" s="73"/>
      <c r="TK70" s="73"/>
      <c r="TL70" s="73"/>
      <c r="TM70" s="73"/>
      <c r="TN70" s="73"/>
      <c r="TO70" s="73"/>
      <c r="TP70" s="73"/>
      <c r="TQ70" s="73"/>
      <c r="TR70" s="73"/>
      <c r="TS70" s="73"/>
      <c r="TV70" s="73"/>
      <c r="TY70" s="73"/>
      <c r="UB70" s="73"/>
      <c r="UE70" s="73"/>
      <c r="UH70" s="73"/>
      <c r="UT70" s="73"/>
      <c r="UW70" s="73"/>
      <c r="UZ70" s="73"/>
      <c r="VC70" s="73"/>
      <c r="VL70" s="73"/>
      <c r="VR70" s="73"/>
      <c r="VU70" s="73"/>
      <c r="VX70" s="73"/>
      <c r="WA70" s="73"/>
      <c r="WG70" s="73"/>
      <c r="WP70" s="73"/>
      <c r="WR70" s="73"/>
      <c r="WS70" s="73"/>
      <c r="WU70" s="73"/>
      <c r="WX70" s="73"/>
      <c r="XA70" s="73"/>
      <c r="XD70" s="73"/>
      <c r="XL70" s="73"/>
      <c r="XN70" s="73"/>
      <c r="XQ70" s="73"/>
      <c r="XT70" s="73"/>
      <c r="YC70" s="73"/>
      <c r="YF70" s="73"/>
      <c r="YK70" s="73"/>
      <c r="ZG70" s="73"/>
      <c r="ZH70" s="73"/>
      <c r="ZI70" s="73"/>
      <c r="ZJ70" s="73"/>
      <c r="ZK70" s="73"/>
      <c r="ZL70" s="73"/>
      <c r="AAD70" s="73"/>
      <c r="AAE70" s="73"/>
      <c r="AAH70" s="73"/>
      <c r="AAK70" s="73"/>
      <c r="AAM70" s="73"/>
      <c r="AAO70" s="73"/>
      <c r="AAR70" s="73"/>
      <c r="AAU70" s="73"/>
      <c r="AAX70" s="73"/>
      <c r="ABA70" s="73"/>
      <c r="ABD70" s="73"/>
      <c r="ABG70" s="73"/>
      <c r="ABJ70" s="73"/>
      <c r="ABM70" s="73"/>
      <c r="ABO70" s="73"/>
      <c r="ACB70" s="73"/>
      <c r="ACC70" s="73"/>
      <c r="ACD70" s="73"/>
      <c r="ACE70" s="73"/>
      <c r="ACF70" s="73"/>
      <c r="ACG70" s="73"/>
      <c r="ACH70" s="73"/>
      <c r="ACI70" s="73"/>
      <c r="ACJ70" s="73"/>
      <c r="ACK70" s="73"/>
      <c r="ACL70" s="73"/>
      <c r="ACM70" s="73"/>
      <c r="ACN70" s="73"/>
      <c r="ACO70" s="73"/>
      <c r="ACP70" s="73"/>
      <c r="ACQ70" s="73"/>
      <c r="ACR70" s="73"/>
      <c r="ACS70" s="73"/>
      <c r="ACT70" s="73"/>
      <c r="ACU70" s="73"/>
      <c r="ACV70" s="73"/>
      <c r="ACW70" s="73"/>
      <c r="ACX70" s="73"/>
      <c r="ACY70" s="73"/>
      <c r="ACZ70" s="73"/>
      <c r="ADA70" s="73"/>
      <c r="ADC70" s="73"/>
      <c r="ADD70" s="73"/>
      <c r="ADE70" s="73"/>
      <c r="ADF70" s="73"/>
      <c r="ADG70" s="73"/>
      <c r="ADH70" s="73"/>
      <c r="ADI70" s="73"/>
      <c r="ADJ70" s="73"/>
      <c r="ADK70" s="73"/>
      <c r="ADL70" s="73"/>
      <c r="ADM70" s="73"/>
      <c r="ADN70" s="73"/>
      <c r="ADO70" s="73"/>
      <c r="ADR70" s="73"/>
      <c r="ADU70" s="73"/>
      <c r="ADX70" s="73"/>
      <c r="AEA70" s="73"/>
      <c r="AED70" s="73"/>
      <c r="AEP70" s="73"/>
      <c r="AES70" s="73"/>
      <c r="AEV70" s="73"/>
      <c r="AEY70" s="73"/>
      <c r="AFH70" s="73"/>
      <c r="AFN70" s="73"/>
      <c r="AFQ70" s="73"/>
      <c r="AFT70" s="73"/>
      <c r="AFW70" s="73"/>
      <c r="AGC70" s="73"/>
      <c r="AGL70" s="73"/>
      <c r="AGN70" s="73"/>
      <c r="AGO70" s="73"/>
      <c r="AGQ70" s="73"/>
      <c r="AGT70" s="73"/>
      <c r="AGW70" s="73"/>
      <c r="AGZ70" s="73"/>
      <c r="AHH70" s="73"/>
      <c r="AHJ70" s="73"/>
      <c r="AHM70" s="73"/>
      <c r="AHP70" s="73"/>
      <c r="AHY70" s="73"/>
      <c r="AIB70" s="73"/>
      <c r="AIG70" s="73"/>
      <c r="AJC70" s="73"/>
      <c r="AJD70" s="73"/>
      <c r="AJE70" s="73"/>
      <c r="AJF70" s="73"/>
      <c r="AJG70" s="73"/>
      <c r="AJH70" s="73"/>
      <c r="AJZ70" s="73"/>
      <c r="AKA70" s="73"/>
      <c r="AKD70" s="73"/>
      <c r="AKG70" s="73"/>
      <c r="AKI70" s="73"/>
      <c r="AKK70" s="73"/>
      <c r="AKN70" s="73"/>
      <c r="AKQ70" s="73"/>
      <c r="AKT70" s="73"/>
      <c r="AKW70" s="73"/>
      <c r="AKZ70" s="73"/>
      <c r="ALC70" s="73"/>
      <c r="ALF70" s="73"/>
      <c r="ALI70" s="73"/>
      <c r="ALK70" s="73"/>
      <c r="ALX70" s="73"/>
      <c r="ALY70" s="73"/>
      <c r="ALZ70" s="73"/>
      <c r="AMA70" s="73"/>
      <c r="AMB70" s="73"/>
      <c r="AMC70" s="73"/>
      <c r="AMD70" s="73"/>
      <c r="AME70" s="73"/>
      <c r="AMF70" s="73"/>
      <c r="AMG70" s="73"/>
      <c r="AMH70" s="73"/>
      <c r="AMI70" s="73"/>
      <c r="AMJ70" s="73"/>
      <c r="AMK70" s="73"/>
      <c r="AML70" s="73"/>
      <c r="AMM70" s="73"/>
      <c r="AMN70" s="73"/>
      <c r="AMO70" s="73"/>
      <c r="AMP70" s="73"/>
      <c r="AMQ70" s="73"/>
      <c r="AMR70" s="73"/>
      <c r="AMS70" s="73"/>
      <c r="AMT70" s="73"/>
      <c r="AMU70" s="73"/>
      <c r="AMV70" s="73"/>
      <c r="AMW70" s="73"/>
      <c r="AMY70" s="73"/>
      <c r="AMZ70" s="73"/>
      <c r="ANA70" s="73"/>
      <c r="ANB70" s="73"/>
      <c r="ANC70" s="73"/>
      <c r="AND70" s="73"/>
      <c r="ANE70" s="73"/>
      <c r="ANF70" s="73"/>
      <c r="ANG70" s="73"/>
      <c r="ANH70" s="73"/>
      <c r="ANI70" s="73"/>
      <c r="ANJ70" s="73"/>
      <c r="ANK70" s="73"/>
      <c r="ANN70" s="73"/>
      <c r="ANQ70" s="73"/>
      <c r="ANT70" s="73"/>
      <c r="ANW70" s="73"/>
      <c r="ANZ70" s="73"/>
      <c r="AOL70" s="73"/>
      <c r="AOO70" s="73"/>
      <c r="AOR70" s="73"/>
      <c r="AOU70" s="73"/>
      <c r="APD70" s="73"/>
      <c r="APJ70" s="73"/>
      <c r="APM70" s="73"/>
      <c r="APP70" s="73"/>
      <c r="APS70" s="73"/>
      <c r="APY70" s="73"/>
      <c r="AQH70" s="73"/>
      <c r="AQJ70" s="73"/>
      <c r="AQK70" s="73"/>
      <c r="AQM70" s="73"/>
      <c r="AQP70" s="73"/>
      <c r="AQS70" s="73"/>
      <c r="AQV70" s="73"/>
      <c r="ARD70" s="73"/>
      <c r="ARF70" s="73"/>
      <c r="ARI70" s="73"/>
      <c r="ARL70" s="73"/>
      <c r="ARU70" s="73"/>
      <c r="ARX70" s="73"/>
      <c r="ASC70" s="73"/>
      <c r="ASY70" s="73"/>
      <c r="ASZ70" s="73"/>
      <c r="ATA70" s="73"/>
      <c r="ATB70" s="73"/>
      <c r="ATC70" s="73"/>
      <c r="ATD70" s="73"/>
      <c r="ATV70" s="73"/>
      <c r="ATW70" s="73"/>
      <c r="ATZ70" s="73"/>
      <c r="AUC70" s="73"/>
      <c r="AUE70" s="73"/>
      <c r="AUG70" s="73"/>
      <c r="AUJ70" s="73"/>
      <c r="AUM70" s="73"/>
      <c r="AUP70" s="73"/>
      <c r="AUS70" s="73"/>
      <c r="AUV70" s="73"/>
      <c r="AUY70" s="73"/>
      <c r="AVB70" s="73"/>
      <c r="AVE70" s="73"/>
      <c r="AVG70" s="73"/>
      <c r="AVT70" s="73"/>
      <c r="AVU70" s="73"/>
      <c r="AVV70" s="73"/>
      <c r="AVW70" s="73"/>
      <c r="AVX70" s="73"/>
      <c r="AVY70" s="73"/>
      <c r="AVZ70" s="73"/>
      <c r="AWA70" s="73"/>
      <c r="AWB70" s="73"/>
      <c r="AWC70" s="73"/>
      <c r="AWD70" s="73"/>
      <c r="AWE70" s="73"/>
      <c r="AWF70" s="73"/>
      <c r="AWG70" s="73"/>
      <c r="AWH70" s="73"/>
      <c r="AWI70" s="73"/>
      <c r="AWJ70" s="73"/>
      <c r="AWK70" s="73"/>
      <c r="AWL70" s="73"/>
      <c r="AWM70" s="73"/>
      <c r="AWN70" s="73"/>
      <c r="AWO70" s="73"/>
      <c r="AWP70" s="73"/>
      <c r="AWQ70" s="73"/>
      <c r="AWR70" s="73"/>
      <c r="AWS70" s="73"/>
      <c r="AWU70" s="73"/>
      <c r="AWV70" s="73"/>
      <c r="AWW70" s="73"/>
      <c r="AWX70" s="73"/>
      <c r="AWY70" s="73"/>
      <c r="AWZ70" s="73"/>
      <c r="AXA70" s="73"/>
      <c r="AXB70" s="73"/>
      <c r="AXC70" s="73"/>
      <c r="AXD70" s="73"/>
      <c r="AXE70" s="73"/>
      <c r="AXF70" s="73"/>
      <c r="AXG70" s="73"/>
      <c r="AXJ70" s="73"/>
      <c r="AXM70" s="73"/>
      <c r="AXP70" s="73"/>
      <c r="AXS70" s="73"/>
      <c r="AXV70" s="73"/>
      <c r="AYH70" s="73"/>
      <c r="AYK70" s="73"/>
      <c r="AYN70" s="73"/>
      <c r="AYQ70" s="73"/>
      <c r="AYZ70" s="73"/>
      <c r="AZF70" s="73"/>
      <c r="AZI70" s="73"/>
      <c r="AZL70" s="73"/>
      <c r="AZO70" s="73"/>
      <c r="AZU70" s="73"/>
      <c r="BAD70" s="73"/>
      <c r="BAF70" s="73"/>
      <c r="BAG70" s="73"/>
      <c r="BAI70" s="73"/>
      <c r="BAL70" s="73"/>
      <c r="BAO70" s="73"/>
      <c r="BAR70" s="73"/>
      <c r="BAZ70" s="73"/>
      <c r="BBB70" s="73"/>
      <c r="BBE70" s="73"/>
      <c r="BBH70" s="73"/>
      <c r="BBQ70" s="73"/>
      <c r="BBT70" s="73"/>
      <c r="BBY70" s="73"/>
      <c r="BCU70" s="73"/>
      <c r="BCV70" s="73"/>
      <c r="BCW70" s="73"/>
      <c r="BCX70" s="73"/>
      <c r="BCY70" s="73"/>
      <c r="BCZ70" s="73"/>
      <c r="BDR70" s="73"/>
      <c r="BDS70" s="73"/>
      <c r="BDV70" s="73"/>
      <c r="BDY70" s="73"/>
      <c r="BEA70" s="73"/>
      <c r="BEC70" s="73"/>
      <c r="BEF70" s="73"/>
      <c r="BEI70" s="73"/>
      <c r="BEL70" s="73"/>
      <c r="BEO70" s="73"/>
      <c r="BER70" s="73"/>
      <c r="BEU70" s="73"/>
      <c r="BEX70" s="73"/>
      <c r="BFA70" s="73"/>
      <c r="BFC70" s="73"/>
      <c r="BFP70" s="73"/>
      <c r="BFQ70" s="73"/>
      <c r="BFR70" s="73"/>
      <c r="BFS70" s="73"/>
      <c r="BFT70" s="73"/>
      <c r="BFU70" s="73"/>
      <c r="BFV70" s="73"/>
      <c r="BFW70" s="73"/>
      <c r="BFX70" s="73"/>
      <c r="BFY70" s="73"/>
      <c r="BFZ70" s="73"/>
      <c r="BGA70" s="73"/>
      <c r="BGB70" s="73"/>
      <c r="BGC70" s="73"/>
      <c r="BGD70" s="73"/>
      <c r="BGE70" s="73"/>
      <c r="BGF70" s="73"/>
      <c r="BGG70" s="73"/>
      <c r="BGH70" s="73"/>
      <c r="BGI70" s="73"/>
      <c r="BGJ70" s="73"/>
      <c r="BGK70" s="73"/>
      <c r="BGL70" s="73"/>
      <c r="BGM70" s="73"/>
      <c r="BGN70" s="73"/>
      <c r="BGO70" s="73"/>
      <c r="BGQ70" s="73"/>
      <c r="BGR70" s="73"/>
      <c r="BGS70" s="73"/>
      <c r="BGT70" s="73"/>
      <c r="BGU70" s="73"/>
      <c r="BGV70" s="73"/>
      <c r="BGW70" s="73"/>
      <c r="BGX70" s="73"/>
      <c r="BGY70" s="73"/>
      <c r="BGZ70" s="73"/>
      <c r="BHA70" s="73"/>
      <c r="BHB70" s="73"/>
      <c r="BHC70" s="73"/>
      <c r="BHF70" s="73"/>
      <c r="BHI70" s="73"/>
      <c r="BHL70" s="73"/>
      <c r="BHO70" s="73"/>
      <c r="BHR70" s="73"/>
      <c r="BID70" s="73"/>
      <c r="BIG70" s="73"/>
      <c r="BIJ70" s="73"/>
      <c r="BIM70" s="73"/>
      <c r="BIV70" s="73"/>
      <c r="BJB70" s="73"/>
      <c r="BJE70" s="73"/>
      <c r="BJH70" s="73"/>
      <c r="BJK70" s="73"/>
      <c r="BJQ70" s="73"/>
      <c r="BJZ70" s="73"/>
      <c r="BKB70" s="73"/>
      <c r="BKC70" s="73"/>
      <c r="BKE70" s="73"/>
      <c r="BKH70" s="73"/>
      <c r="BKK70" s="73"/>
      <c r="BKN70" s="73"/>
      <c r="BKV70" s="73"/>
      <c r="BKX70" s="73"/>
      <c r="BLA70" s="73"/>
      <c r="BLD70" s="73"/>
      <c r="BLM70" s="73"/>
      <c r="BLP70" s="73"/>
      <c r="BLU70" s="73"/>
      <c r="BMQ70" s="73"/>
      <c r="BMR70" s="73"/>
      <c r="BMS70" s="73"/>
      <c r="BMT70" s="73"/>
      <c r="BMU70" s="73"/>
      <c r="BMV70" s="73"/>
      <c r="BNN70" s="73"/>
      <c r="BNO70" s="73"/>
      <c r="BNR70" s="73"/>
      <c r="BNU70" s="73"/>
      <c r="BNW70" s="73"/>
      <c r="BNY70" s="73"/>
      <c r="BOB70" s="73"/>
      <c r="BOE70" s="73"/>
      <c r="BOH70" s="73"/>
      <c r="BOK70" s="73"/>
      <c r="BON70" s="73"/>
      <c r="BOQ70" s="73"/>
      <c r="BOT70" s="73"/>
      <c r="BOW70" s="73"/>
      <c r="BOY70" s="73"/>
      <c r="BPL70" s="73"/>
      <c r="BPM70" s="73"/>
      <c r="BPN70" s="73"/>
      <c r="BPO70" s="73"/>
      <c r="BPP70" s="73"/>
      <c r="BPQ70" s="73"/>
      <c r="BPR70" s="73"/>
      <c r="BPS70" s="73"/>
      <c r="BPT70" s="73"/>
      <c r="BPU70" s="73"/>
      <c r="BPV70" s="73"/>
      <c r="BPW70" s="73"/>
      <c r="BPX70" s="73"/>
      <c r="BPY70" s="73"/>
      <c r="BPZ70" s="73"/>
      <c r="BQA70" s="73"/>
      <c r="BQB70" s="73"/>
      <c r="BQC70" s="73"/>
      <c r="BQD70" s="73"/>
      <c r="BQE70" s="73"/>
      <c r="BQF70" s="73"/>
      <c r="BQG70" s="73"/>
      <c r="BQH70" s="73"/>
      <c r="BQI70" s="73"/>
      <c r="BQJ70" s="73"/>
      <c r="BQK70" s="73"/>
      <c r="BQM70" s="73"/>
      <c r="BQN70" s="73"/>
      <c r="BQO70" s="73"/>
      <c r="BQP70" s="73"/>
      <c r="BQQ70" s="73"/>
      <c r="BQR70" s="73"/>
      <c r="BQS70" s="73"/>
      <c r="BQT70" s="73"/>
      <c r="BQU70" s="73"/>
      <c r="BQV70" s="73"/>
      <c r="BQW70" s="73"/>
      <c r="BQX70" s="73"/>
      <c r="BQY70" s="73"/>
      <c r="BRB70" s="73"/>
      <c r="BRE70" s="73"/>
      <c r="BRH70" s="73"/>
      <c r="BRK70" s="73"/>
      <c r="BRN70" s="73"/>
      <c r="BRZ70" s="73"/>
      <c r="BSC70" s="73"/>
      <c r="BSF70" s="73"/>
      <c r="BSI70" s="73"/>
      <c r="BSR70" s="73"/>
      <c r="BSX70" s="73"/>
      <c r="BTA70" s="73"/>
      <c r="BTD70" s="73"/>
      <c r="BTG70" s="73"/>
      <c r="BTM70" s="73"/>
      <c r="BTV70" s="73"/>
      <c r="BTX70" s="73"/>
      <c r="BTY70" s="73"/>
      <c r="BUA70" s="73"/>
      <c r="BUD70" s="73"/>
      <c r="BUG70" s="73"/>
      <c r="BUJ70" s="73"/>
      <c r="BUR70" s="73"/>
      <c r="BUT70" s="73"/>
      <c r="BUW70" s="73"/>
      <c r="BUZ70" s="73"/>
      <c r="BVI70" s="73"/>
      <c r="BVL70" s="73"/>
      <c r="BVQ70" s="73"/>
      <c r="BWM70" s="73"/>
      <c r="BWN70" s="73"/>
      <c r="BWO70" s="73"/>
      <c r="BWP70" s="73"/>
      <c r="BWQ70" s="73"/>
      <c r="BWR70" s="73"/>
      <c r="BXJ70" s="73"/>
      <c r="BXK70" s="73"/>
      <c r="BXN70" s="73"/>
      <c r="BXQ70" s="73"/>
      <c r="BXS70" s="73"/>
      <c r="BXU70" s="73"/>
      <c r="BXX70" s="73"/>
      <c r="BYA70" s="73"/>
      <c r="BYD70" s="73"/>
      <c r="BYG70" s="73"/>
      <c r="BYJ70" s="73"/>
      <c r="BYM70" s="73"/>
      <c r="BYP70" s="73"/>
      <c r="BYS70" s="73"/>
      <c r="BYU70" s="73"/>
      <c r="BZH70" s="73"/>
      <c r="BZI70" s="73"/>
      <c r="BZJ70" s="73"/>
      <c r="BZK70" s="73"/>
      <c r="BZL70" s="73"/>
      <c r="BZM70" s="73"/>
      <c r="BZN70" s="73"/>
      <c r="BZO70" s="73"/>
      <c r="BZP70" s="73"/>
      <c r="BZQ70" s="73"/>
      <c r="BZR70" s="73"/>
      <c r="BZS70" s="73"/>
      <c r="BZT70" s="73"/>
      <c r="BZU70" s="73"/>
      <c r="BZV70" s="73"/>
      <c r="BZW70" s="73"/>
      <c r="BZX70" s="73"/>
      <c r="BZY70" s="73"/>
      <c r="BZZ70" s="73"/>
      <c r="CAA70" s="73"/>
      <c r="CAB70" s="73"/>
      <c r="CAC70" s="73"/>
      <c r="CAD70" s="73"/>
      <c r="CAE70" s="73"/>
      <c r="CAF70" s="73"/>
      <c r="CAG70" s="73"/>
      <c r="CAI70" s="73"/>
      <c r="CAJ70" s="73"/>
      <c r="CAK70" s="73"/>
      <c r="CAL70" s="73"/>
      <c r="CAM70" s="73"/>
      <c r="CAN70" s="73"/>
      <c r="CAO70" s="73"/>
      <c r="CAP70" s="73"/>
      <c r="CAQ70" s="73"/>
      <c r="CAR70" s="73"/>
      <c r="CAS70" s="73"/>
      <c r="CAT70" s="73"/>
      <c r="CAU70" s="73"/>
      <c r="CAX70" s="73"/>
      <c r="CBA70" s="73"/>
      <c r="CBD70" s="73"/>
      <c r="CBG70" s="73"/>
      <c r="CBJ70" s="73"/>
      <c r="CBV70" s="73"/>
      <c r="CBY70" s="73"/>
      <c r="CCB70" s="73"/>
      <c r="CCE70" s="73"/>
      <c r="CCN70" s="73"/>
      <c r="CCT70" s="73"/>
      <c r="CCW70" s="73"/>
      <c r="CCZ70" s="73"/>
      <c r="CDC70" s="73"/>
      <c r="CDI70" s="73"/>
      <c r="CDR70" s="73"/>
      <c r="CDT70" s="73"/>
      <c r="CDU70" s="73"/>
      <c r="CDW70" s="73"/>
      <c r="CDZ70" s="73"/>
      <c r="CEC70" s="73"/>
      <c r="CEF70" s="73"/>
      <c r="CEN70" s="73"/>
      <c r="CEP70" s="73"/>
      <c r="CES70" s="73"/>
      <c r="CEV70" s="73"/>
      <c r="CFE70" s="73"/>
      <c r="CFH70" s="73"/>
      <c r="CFM70" s="73"/>
      <c r="CGI70" s="73"/>
      <c r="CGJ70" s="73"/>
      <c r="CGK70" s="73"/>
      <c r="CGL70" s="73"/>
      <c r="CGM70" s="73"/>
      <c r="CGN70" s="73"/>
      <c r="CHF70" s="73"/>
      <c r="CHG70" s="73"/>
      <c r="CHJ70" s="73"/>
      <c r="CHM70" s="73"/>
      <c r="CHO70" s="73"/>
      <c r="CHQ70" s="73"/>
      <c r="CHT70" s="73"/>
      <c r="CHW70" s="73"/>
      <c r="CHZ70" s="73"/>
      <c r="CIC70" s="73"/>
      <c r="CIF70" s="73"/>
      <c r="CII70" s="73"/>
      <c r="CIL70" s="73"/>
      <c r="CIO70" s="73"/>
      <c r="CIQ70" s="73"/>
      <c r="CJD70" s="73"/>
      <c r="CJE70" s="73"/>
      <c r="CJF70" s="73"/>
      <c r="CJG70" s="73"/>
      <c r="CJH70" s="73"/>
      <c r="CJI70" s="73"/>
      <c r="CJJ70" s="73"/>
      <c r="CJK70" s="73"/>
      <c r="CJL70" s="73"/>
      <c r="CJM70" s="73"/>
      <c r="CJN70" s="73"/>
      <c r="CJO70" s="73"/>
      <c r="CJP70" s="73"/>
      <c r="CJQ70" s="73"/>
      <c r="CJR70" s="73"/>
      <c r="CJS70" s="73"/>
      <c r="CJT70" s="73"/>
      <c r="CJU70" s="73"/>
      <c r="CJV70" s="73"/>
      <c r="CJW70" s="73"/>
      <c r="CJX70" s="73"/>
      <c r="CJY70" s="73"/>
      <c r="CJZ70" s="73"/>
      <c r="CKA70" s="73"/>
      <c r="CKB70" s="73"/>
      <c r="CKC70" s="73"/>
      <c r="CKE70" s="73"/>
      <c r="CKF70" s="73"/>
      <c r="CKG70" s="73"/>
      <c r="CKH70" s="73"/>
      <c r="CKI70" s="73"/>
      <c r="CKJ70" s="73"/>
      <c r="CKK70" s="73"/>
      <c r="CKL70" s="73"/>
      <c r="CKM70" s="73"/>
      <c r="CKN70" s="73"/>
      <c r="CKO70" s="73"/>
      <c r="CKP70" s="73"/>
      <c r="CKQ70" s="73"/>
      <c r="CKT70" s="73"/>
      <c r="CKW70" s="73"/>
      <c r="CKZ70" s="73"/>
      <c r="CLC70" s="73"/>
      <c r="CLF70" s="73"/>
      <c r="CLR70" s="73"/>
      <c r="CLU70" s="73"/>
      <c r="CLX70" s="73"/>
      <c r="CMA70" s="73"/>
      <c r="CMJ70" s="73"/>
      <c r="CMP70" s="73"/>
      <c r="CMS70" s="73"/>
      <c r="CMV70" s="73"/>
      <c r="CMY70" s="73"/>
      <c r="CNE70" s="73"/>
      <c r="CNN70" s="73"/>
      <c r="CNP70" s="73"/>
      <c r="CNQ70" s="73"/>
      <c r="CNS70" s="73"/>
      <c r="CNV70" s="73"/>
      <c r="CNY70" s="73"/>
      <c r="COB70" s="73"/>
      <c r="COJ70" s="73"/>
      <c r="COL70" s="73"/>
      <c r="COO70" s="73"/>
      <c r="COR70" s="73"/>
      <c r="CPA70" s="73"/>
      <c r="CPD70" s="73"/>
      <c r="CPI70" s="73"/>
      <c r="CQE70" s="73"/>
      <c r="CQF70" s="73"/>
      <c r="CQG70" s="73"/>
      <c r="CQH70" s="73"/>
      <c r="CQI70" s="73"/>
      <c r="CQJ70" s="73"/>
      <c r="CRB70" s="73"/>
      <c r="CRC70" s="73"/>
      <c r="CRF70" s="73"/>
      <c r="CRI70" s="73"/>
      <c r="CRK70" s="73"/>
      <c r="CRM70" s="73"/>
      <c r="CRP70" s="73"/>
      <c r="CRS70" s="73"/>
      <c r="CRV70" s="73"/>
      <c r="CRY70" s="73"/>
      <c r="CSB70" s="73"/>
      <c r="CSE70" s="73"/>
      <c r="CSH70" s="73"/>
      <c r="CSK70" s="73"/>
      <c r="CSM70" s="73"/>
      <c r="CSZ70" s="73"/>
      <c r="CTA70" s="73"/>
      <c r="CTB70" s="73"/>
      <c r="CTC70" s="73"/>
      <c r="CTD70" s="73"/>
      <c r="CTE70" s="73"/>
      <c r="CTF70" s="73"/>
      <c r="CTG70" s="73"/>
      <c r="CTH70" s="73"/>
      <c r="CTI70" s="73"/>
      <c r="CTJ70" s="73"/>
      <c r="CTK70" s="73"/>
      <c r="CTL70" s="73"/>
      <c r="CTM70" s="73"/>
      <c r="CTN70" s="73"/>
      <c r="CTO70" s="73"/>
      <c r="CTP70" s="73"/>
      <c r="CTQ70" s="73"/>
      <c r="CTR70" s="73"/>
      <c r="CTS70" s="73"/>
      <c r="CTT70" s="73"/>
      <c r="CTU70" s="73"/>
      <c r="CTV70" s="73"/>
      <c r="CTW70" s="73"/>
      <c r="CTX70" s="73"/>
      <c r="CTY70" s="73"/>
      <c r="CUA70" s="73"/>
      <c r="CUB70" s="73"/>
      <c r="CUC70" s="73"/>
      <c r="CUD70" s="73"/>
      <c r="CUE70" s="73"/>
      <c r="CUF70" s="73"/>
      <c r="CUG70" s="73"/>
      <c r="CUH70" s="73"/>
      <c r="CUI70" s="73"/>
      <c r="CUJ70" s="73"/>
      <c r="CUK70" s="73"/>
      <c r="CUL70" s="73"/>
      <c r="CUM70" s="73"/>
      <c r="CUP70" s="73"/>
      <c r="CUS70" s="73"/>
      <c r="CUV70" s="73"/>
      <c r="CUY70" s="73"/>
      <c r="CVB70" s="73"/>
      <c r="CVN70" s="73"/>
      <c r="CVQ70" s="73"/>
      <c r="CVT70" s="73"/>
      <c r="CVW70" s="73"/>
      <c r="CWF70" s="73"/>
      <c r="CWL70" s="73"/>
      <c r="CWO70" s="73"/>
      <c r="CWR70" s="73"/>
      <c r="CWU70" s="73"/>
      <c r="CXA70" s="73"/>
      <c r="CXJ70" s="73"/>
      <c r="CXL70" s="73"/>
      <c r="CXM70" s="73"/>
      <c r="CXO70" s="73"/>
      <c r="CXR70" s="73"/>
      <c r="CXU70" s="73"/>
      <c r="CXX70" s="73"/>
      <c r="CYF70" s="73"/>
      <c r="CYH70" s="73"/>
      <c r="CYK70" s="73"/>
      <c r="CYN70" s="73"/>
      <c r="CYW70" s="73"/>
      <c r="CYZ70" s="73"/>
      <c r="CZE70" s="73"/>
      <c r="DAA70" s="73"/>
      <c r="DAB70" s="73"/>
      <c r="DAC70" s="73"/>
      <c r="DAD70" s="73"/>
      <c r="DAE70" s="73"/>
      <c r="DAF70" s="73"/>
      <c r="DAX70" s="73"/>
      <c r="DAY70" s="73"/>
      <c r="DBB70" s="73"/>
      <c r="DBE70" s="73"/>
      <c r="DBG70" s="73"/>
      <c r="DBI70" s="73"/>
      <c r="DBL70" s="73"/>
      <c r="DBO70" s="73"/>
      <c r="DBR70" s="73"/>
      <c r="DBU70" s="73"/>
      <c r="DBX70" s="73"/>
      <c r="DCA70" s="73"/>
      <c r="DCD70" s="73"/>
      <c r="DCG70" s="73"/>
      <c r="DCI70" s="73"/>
      <c r="DCV70" s="73"/>
      <c r="DCW70" s="73"/>
      <c r="DCX70" s="73"/>
      <c r="DCY70" s="73"/>
      <c r="DCZ70" s="73"/>
      <c r="DDA70" s="73"/>
      <c r="DDB70" s="73"/>
      <c r="DDC70" s="73"/>
      <c r="DDD70" s="73"/>
      <c r="DDE70" s="73"/>
      <c r="DDF70" s="73"/>
      <c r="DDG70" s="73"/>
      <c r="DDH70" s="73"/>
      <c r="DDI70" s="73"/>
      <c r="DDJ70" s="73"/>
      <c r="DDK70" s="73"/>
      <c r="DDL70" s="73"/>
      <c r="DDM70" s="73"/>
      <c r="DDN70" s="73"/>
      <c r="DDO70" s="73"/>
      <c r="DDP70" s="73"/>
      <c r="DDQ70" s="73"/>
      <c r="DDR70" s="73"/>
      <c r="DDS70" s="73"/>
      <c r="DDT70" s="73"/>
      <c r="DDU70" s="73"/>
      <c r="DDW70" s="73"/>
      <c r="DDX70" s="73"/>
      <c r="DDY70" s="73"/>
      <c r="DDZ70" s="73"/>
      <c r="DEA70" s="73"/>
      <c r="DEB70" s="73"/>
      <c r="DEC70" s="73"/>
      <c r="DED70" s="73"/>
      <c r="DEE70" s="73"/>
      <c r="DEF70" s="73"/>
      <c r="DEG70" s="73"/>
      <c r="DEH70" s="73"/>
      <c r="DEI70" s="73"/>
      <c r="DEL70" s="73"/>
      <c r="DEO70" s="73"/>
      <c r="DER70" s="73"/>
      <c r="DEU70" s="73"/>
      <c r="DEX70" s="73"/>
      <c r="DFJ70" s="73"/>
      <c r="DFM70" s="73"/>
      <c r="DFP70" s="73"/>
      <c r="DFS70" s="73"/>
      <c r="DGB70" s="73"/>
      <c r="DGH70" s="73"/>
      <c r="DGK70" s="73"/>
      <c r="DGN70" s="73"/>
      <c r="DGQ70" s="73"/>
      <c r="DGW70" s="73"/>
      <c r="DHF70" s="73"/>
      <c r="DHH70" s="73"/>
      <c r="DHI70" s="73"/>
      <c r="DHK70" s="73"/>
      <c r="DHN70" s="73"/>
      <c r="DHQ70" s="73"/>
      <c r="DHT70" s="73"/>
      <c r="DIB70" s="73"/>
      <c r="DID70" s="73"/>
      <c r="DIG70" s="73"/>
      <c r="DIJ70" s="73"/>
      <c r="DIS70" s="73"/>
      <c r="DIV70" s="73"/>
      <c r="DJA70" s="73"/>
      <c r="DJW70" s="73"/>
      <c r="DJX70" s="73"/>
      <c r="DJY70" s="73"/>
      <c r="DJZ70" s="73"/>
      <c r="DKA70" s="73"/>
      <c r="DKB70" s="73"/>
      <c r="DKT70" s="73"/>
      <c r="DKU70" s="73"/>
      <c r="DKX70" s="73"/>
      <c r="DLA70" s="73"/>
      <c r="DLC70" s="73"/>
      <c r="DLE70" s="73"/>
      <c r="DLH70" s="73"/>
      <c r="DLK70" s="73"/>
      <c r="DLN70" s="73"/>
      <c r="DLQ70" s="73"/>
      <c r="DLT70" s="73"/>
      <c r="DLW70" s="73"/>
      <c r="DLZ70" s="73"/>
      <c r="DMC70" s="73"/>
      <c r="DME70" s="73"/>
      <c r="DMR70" s="73"/>
      <c r="DMS70" s="73"/>
      <c r="DMT70" s="73"/>
      <c r="DMU70" s="73"/>
      <c r="DMV70" s="73"/>
      <c r="DMW70" s="73"/>
      <c r="DMX70" s="73"/>
      <c r="DMY70" s="73"/>
      <c r="DMZ70" s="73"/>
      <c r="DNA70" s="73"/>
      <c r="DNB70" s="73"/>
      <c r="DNC70" s="73"/>
      <c r="DND70" s="73"/>
      <c r="DNE70" s="73"/>
      <c r="DNF70" s="73"/>
      <c r="DNG70" s="73"/>
      <c r="DNH70" s="73"/>
      <c r="DNI70" s="73"/>
      <c r="DNJ70" s="73"/>
      <c r="DNK70" s="73"/>
      <c r="DNL70" s="73"/>
      <c r="DNM70" s="73"/>
      <c r="DNN70" s="73"/>
      <c r="DNO70" s="73"/>
      <c r="DNP70" s="73"/>
      <c r="DNQ70" s="73"/>
      <c r="DNS70" s="73"/>
      <c r="DNT70" s="73"/>
      <c r="DNU70" s="73"/>
      <c r="DNV70" s="73"/>
      <c r="DNW70" s="73"/>
      <c r="DNX70" s="73"/>
      <c r="DNY70" s="73"/>
      <c r="DNZ70" s="73"/>
      <c r="DOA70" s="73"/>
      <c r="DOB70" s="73"/>
      <c r="DOC70" s="73"/>
      <c r="DOD70" s="73"/>
      <c r="DOE70" s="73"/>
      <c r="DOH70" s="73"/>
      <c r="DOK70" s="73"/>
      <c r="DON70" s="73"/>
      <c r="DOQ70" s="73"/>
      <c r="DOT70" s="73"/>
      <c r="DPF70" s="73"/>
      <c r="DPI70" s="73"/>
      <c r="DPL70" s="73"/>
      <c r="DPO70" s="73"/>
      <c r="DPX70" s="73"/>
      <c r="DQD70" s="73"/>
      <c r="DQG70" s="73"/>
      <c r="DQJ70" s="73"/>
      <c r="DQM70" s="73"/>
      <c r="DQS70" s="73"/>
      <c r="DRB70" s="73"/>
      <c r="DRD70" s="73"/>
      <c r="DRE70" s="73"/>
      <c r="DRG70" s="73"/>
      <c r="DRJ70" s="73"/>
      <c r="DRM70" s="73"/>
      <c r="DRP70" s="73"/>
      <c r="DRX70" s="73"/>
      <c r="DRZ70" s="73"/>
      <c r="DSC70" s="73"/>
      <c r="DSF70" s="73"/>
      <c r="DSO70" s="73"/>
      <c r="DSR70" s="73"/>
      <c r="DSW70" s="73"/>
      <c r="DTS70" s="73"/>
      <c r="DTT70" s="73"/>
      <c r="DTU70" s="73"/>
      <c r="DTV70" s="73"/>
      <c r="DTW70" s="73"/>
      <c r="DTX70" s="73"/>
      <c r="DUP70" s="73"/>
      <c r="DUQ70" s="73"/>
      <c r="DUT70" s="73"/>
      <c r="DUW70" s="73"/>
      <c r="DUY70" s="73"/>
      <c r="DVA70" s="73"/>
      <c r="DVD70" s="73"/>
      <c r="DVG70" s="73"/>
      <c r="DVJ70" s="73"/>
      <c r="DVM70" s="73"/>
      <c r="DVP70" s="73"/>
      <c r="DVS70" s="73"/>
      <c r="DVV70" s="73"/>
      <c r="DVY70" s="73"/>
      <c r="DWA70" s="73"/>
      <c r="DWN70" s="73"/>
      <c r="DWO70" s="73"/>
      <c r="DWP70" s="73"/>
      <c r="DWQ70" s="73"/>
      <c r="DWR70" s="73"/>
      <c r="DWS70" s="73"/>
      <c r="DWT70" s="73"/>
      <c r="DWU70" s="73"/>
      <c r="DWV70" s="73"/>
      <c r="DWW70" s="73"/>
      <c r="DWX70" s="73"/>
      <c r="DWY70" s="73"/>
      <c r="DWZ70" s="73"/>
      <c r="DXA70" s="73"/>
      <c r="DXB70" s="73"/>
      <c r="DXC70" s="73"/>
      <c r="DXD70" s="73"/>
      <c r="DXE70" s="73"/>
      <c r="DXF70" s="73"/>
      <c r="DXG70" s="73"/>
      <c r="DXH70" s="73"/>
      <c r="DXI70" s="73"/>
      <c r="DXJ70" s="73"/>
      <c r="DXK70" s="73"/>
      <c r="DXL70" s="73"/>
      <c r="DXM70" s="73"/>
      <c r="DXO70" s="73"/>
      <c r="DXP70" s="73"/>
      <c r="DXQ70" s="73"/>
      <c r="DXR70" s="73"/>
      <c r="DXS70" s="73"/>
      <c r="DXT70" s="73"/>
      <c r="DXU70" s="73"/>
      <c r="DXV70" s="73"/>
      <c r="DXW70" s="73"/>
      <c r="DXX70" s="73"/>
      <c r="DXY70" s="73"/>
      <c r="DXZ70" s="73"/>
      <c r="DYA70" s="73"/>
      <c r="DYD70" s="73"/>
      <c r="DYG70" s="73"/>
      <c r="DYJ70" s="73"/>
      <c r="DYM70" s="73"/>
      <c r="DYP70" s="73"/>
      <c r="DZB70" s="73"/>
      <c r="DZE70" s="73"/>
      <c r="DZH70" s="73"/>
      <c r="DZK70" s="73"/>
      <c r="DZT70" s="73"/>
      <c r="DZZ70" s="73"/>
      <c r="EAC70" s="73"/>
      <c r="EAF70" s="73"/>
      <c r="EAI70" s="73"/>
      <c r="EAO70" s="73"/>
      <c r="EAX70" s="73"/>
      <c r="EAZ70" s="73"/>
      <c r="EBA70" s="73"/>
      <c r="EBC70" s="73"/>
      <c r="EBF70" s="73"/>
      <c r="EBI70" s="73"/>
      <c r="EBL70" s="73"/>
      <c r="EBT70" s="73"/>
      <c r="EBV70" s="73"/>
      <c r="EBY70" s="73"/>
      <c r="ECB70" s="73"/>
      <c r="ECK70" s="73"/>
      <c r="ECN70" s="73"/>
      <c r="ECS70" s="73"/>
      <c r="EDO70" s="73"/>
      <c r="EDP70" s="73"/>
      <c r="EDQ70" s="73"/>
      <c r="EDR70" s="73"/>
      <c r="EDS70" s="73"/>
      <c r="EDT70" s="73"/>
      <c r="EEL70" s="73"/>
      <c r="EEM70" s="73"/>
      <c r="EEP70" s="73"/>
      <c r="EES70" s="73"/>
      <c r="EEU70" s="73"/>
      <c r="EEW70" s="73"/>
      <c r="EEZ70" s="73"/>
      <c r="EFC70" s="73"/>
      <c r="EFF70" s="73"/>
      <c r="EFI70" s="73"/>
      <c r="EFL70" s="73"/>
      <c r="EFO70" s="73"/>
      <c r="EFR70" s="73"/>
      <c r="EFU70" s="73"/>
      <c r="EFW70" s="73"/>
      <c r="EGJ70" s="73"/>
      <c r="EGK70" s="73"/>
      <c r="EGL70" s="73"/>
      <c r="EGM70" s="73"/>
      <c r="EGN70" s="73"/>
      <c r="EGO70" s="73"/>
      <c r="EGP70" s="73"/>
      <c r="EGQ70" s="73"/>
      <c r="EGR70" s="73"/>
      <c r="EGS70" s="73"/>
      <c r="EGT70" s="73"/>
      <c r="EGU70" s="73"/>
      <c r="EGV70" s="73"/>
      <c r="EGW70" s="73"/>
      <c r="EGX70" s="73"/>
      <c r="EGY70" s="73"/>
      <c r="EGZ70" s="73"/>
      <c r="EHA70" s="73"/>
      <c r="EHB70" s="73"/>
      <c r="EHC70" s="73"/>
      <c r="EHD70" s="73"/>
      <c r="EHE70" s="73"/>
      <c r="EHF70" s="73"/>
      <c r="EHG70" s="73"/>
      <c r="EHH70" s="73"/>
      <c r="EHI70" s="73"/>
      <c r="EHK70" s="73"/>
      <c r="EHL70" s="73"/>
      <c r="EHM70" s="73"/>
      <c r="EHN70" s="73"/>
      <c r="EHO70" s="73"/>
      <c r="EHP70" s="73"/>
      <c r="EHQ70" s="73"/>
      <c r="EHR70" s="73"/>
      <c r="EHS70" s="73"/>
      <c r="EHT70" s="73"/>
      <c r="EHU70" s="73"/>
      <c r="EHV70" s="73"/>
      <c r="EHW70" s="73"/>
      <c r="EHZ70" s="73"/>
      <c r="EIC70" s="73"/>
      <c r="EIF70" s="73"/>
      <c r="EII70" s="73"/>
      <c r="EIL70" s="73"/>
      <c r="EIX70" s="73"/>
      <c r="EJA70" s="73"/>
      <c r="EJD70" s="73"/>
      <c r="EJG70" s="73"/>
      <c r="EJP70" s="73"/>
      <c r="EJV70" s="73"/>
      <c r="EJY70" s="73"/>
      <c r="EKB70" s="73"/>
      <c r="EKE70" s="73"/>
      <c r="EKK70" s="73"/>
      <c r="EKT70" s="73"/>
      <c r="EKV70" s="73"/>
      <c r="EKW70" s="73"/>
      <c r="EKY70" s="73"/>
      <c r="ELB70" s="73"/>
      <c r="ELE70" s="73"/>
      <c r="ELH70" s="73"/>
      <c r="ELP70" s="73"/>
      <c r="ELR70" s="73"/>
      <c r="ELU70" s="73"/>
      <c r="ELX70" s="73"/>
      <c r="EMG70" s="73"/>
      <c r="EMJ70" s="73"/>
      <c r="EMO70" s="73"/>
      <c r="ENK70" s="73"/>
      <c r="ENL70" s="73"/>
      <c r="ENM70" s="73"/>
      <c r="ENN70" s="73"/>
      <c r="ENO70" s="73"/>
      <c r="ENP70" s="73"/>
      <c r="EOH70" s="73"/>
      <c r="EOI70" s="73"/>
      <c r="EOL70" s="73"/>
      <c r="EOO70" s="73"/>
      <c r="EOQ70" s="73"/>
      <c r="EOS70" s="73"/>
      <c r="EOV70" s="73"/>
      <c r="EOY70" s="73"/>
      <c r="EPB70" s="73"/>
      <c r="EPE70" s="73"/>
      <c r="EPH70" s="73"/>
      <c r="EPK70" s="73"/>
      <c r="EPN70" s="73"/>
      <c r="EPQ70" s="73"/>
      <c r="EPS70" s="73"/>
      <c r="EQF70" s="73"/>
      <c r="EQG70" s="73"/>
      <c r="EQH70" s="73"/>
      <c r="EQI70" s="73"/>
      <c r="EQJ70" s="73"/>
      <c r="EQK70" s="73"/>
      <c r="EQL70" s="73"/>
      <c r="EQM70" s="73"/>
      <c r="EQN70" s="73"/>
      <c r="EQO70" s="73"/>
      <c r="EQP70" s="73"/>
      <c r="EQQ70" s="73"/>
      <c r="EQR70" s="73"/>
      <c r="EQS70" s="73"/>
      <c r="EQT70" s="73"/>
      <c r="EQU70" s="73"/>
      <c r="EQV70" s="73"/>
      <c r="EQW70" s="73"/>
      <c r="EQX70" s="73"/>
      <c r="EQY70" s="73"/>
      <c r="EQZ70" s="73"/>
      <c r="ERA70" s="73"/>
      <c r="ERB70" s="73"/>
      <c r="ERC70" s="73"/>
      <c r="ERD70" s="73"/>
      <c r="ERE70" s="73"/>
      <c r="ERG70" s="73"/>
      <c r="ERH70" s="73"/>
      <c r="ERI70" s="73"/>
      <c r="ERJ70" s="73"/>
      <c r="ERK70" s="73"/>
      <c r="ERL70" s="73"/>
      <c r="ERM70" s="73"/>
      <c r="ERN70" s="73"/>
      <c r="ERO70" s="73"/>
      <c r="ERP70" s="73"/>
      <c r="ERQ70" s="73"/>
      <c r="ERR70" s="73"/>
      <c r="ERS70" s="73"/>
      <c r="ERV70" s="73"/>
      <c r="ERY70" s="73"/>
      <c r="ESB70" s="73"/>
      <c r="ESE70" s="73"/>
      <c r="ESH70" s="73"/>
      <c r="EST70" s="73"/>
      <c r="ESW70" s="73"/>
      <c r="ESZ70" s="73"/>
      <c r="ETC70" s="73"/>
      <c r="ETL70" s="73"/>
      <c r="ETR70" s="73"/>
      <c r="ETU70" s="73"/>
      <c r="ETX70" s="73"/>
      <c r="EUA70" s="73"/>
      <c r="EUG70" s="73"/>
      <c r="EUP70" s="73"/>
      <c r="EUR70" s="73"/>
      <c r="EUS70" s="73"/>
      <c r="EUU70" s="73"/>
      <c r="EUX70" s="73"/>
      <c r="EVA70" s="73"/>
      <c r="EVD70" s="73"/>
      <c r="EVL70" s="73"/>
      <c r="EVN70" s="73"/>
      <c r="EVQ70" s="73"/>
      <c r="EVT70" s="73"/>
      <c r="EWC70" s="73"/>
      <c r="EWF70" s="73"/>
      <c r="EWK70" s="73"/>
      <c r="EXG70" s="73"/>
      <c r="EXH70" s="73"/>
      <c r="EXI70" s="73"/>
      <c r="EXJ70" s="73"/>
      <c r="EXK70" s="73"/>
      <c r="EXL70" s="73"/>
      <c r="EYD70" s="73"/>
      <c r="EYE70" s="73"/>
      <c r="EYH70" s="73"/>
      <c r="EYK70" s="73"/>
      <c r="EYM70" s="73"/>
      <c r="EYO70" s="73"/>
      <c r="EYR70" s="73"/>
      <c r="EYU70" s="73"/>
      <c r="EYX70" s="73"/>
      <c r="EZA70" s="73"/>
      <c r="EZD70" s="73"/>
      <c r="EZG70" s="73"/>
      <c r="EZJ70" s="73"/>
      <c r="EZM70" s="73"/>
      <c r="EZO70" s="73"/>
      <c r="FAB70" s="73"/>
      <c r="FAC70" s="73"/>
      <c r="FAD70" s="73"/>
      <c r="FAE70" s="73"/>
      <c r="FAF70" s="73"/>
      <c r="FAG70" s="73"/>
      <c r="FAH70" s="73"/>
      <c r="FAI70" s="73"/>
      <c r="FAJ70" s="73"/>
      <c r="FAK70" s="73"/>
      <c r="FAL70" s="73"/>
      <c r="FAM70" s="73"/>
      <c r="FAN70" s="73"/>
      <c r="FAO70" s="73"/>
      <c r="FAP70" s="73"/>
      <c r="FAQ70" s="73"/>
      <c r="FAR70" s="73"/>
      <c r="FAS70" s="73"/>
      <c r="FAT70" s="73"/>
      <c r="FAU70" s="73"/>
      <c r="FAV70" s="73"/>
      <c r="FAW70" s="73"/>
      <c r="FAX70" s="73"/>
      <c r="FAY70" s="73"/>
      <c r="FAZ70" s="73"/>
      <c r="FBA70" s="73"/>
      <c r="FBC70" s="73"/>
      <c r="FBD70" s="73"/>
      <c r="FBE70" s="73"/>
      <c r="FBF70" s="73"/>
      <c r="FBG70" s="73"/>
      <c r="FBH70" s="73"/>
      <c r="FBI70" s="73"/>
      <c r="FBJ70" s="73"/>
      <c r="FBK70" s="73"/>
      <c r="FBL70" s="73"/>
      <c r="FBM70" s="73"/>
      <c r="FBN70" s="73"/>
      <c r="FBO70" s="73"/>
      <c r="FBR70" s="73"/>
      <c r="FBU70" s="73"/>
      <c r="FBX70" s="73"/>
      <c r="FCA70" s="73"/>
      <c r="FCD70" s="73"/>
      <c r="FCP70" s="73"/>
      <c r="FCS70" s="73"/>
      <c r="FCV70" s="73"/>
      <c r="FCY70" s="73"/>
      <c r="FDH70" s="73"/>
      <c r="FDN70" s="73"/>
      <c r="FDQ70" s="73"/>
      <c r="FDT70" s="73"/>
      <c r="FDW70" s="73"/>
      <c r="FEC70" s="73"/>
      <c r="FEL70" s="73"/>
      <c r="FEN70" s="73"/>
      <c r="FEO70" s="73"/>
      <c r="FEQ70" s="73"/>
      <c r="FET70" s="73"/>
      <c r="FEW70" s="73"/>
      <c r="FEZ70" s="73"/>
      <c r="FFH70" s="73"/>
      <c r="FFJ70" s="73"/>
      <c r="FFM70" s="73"/>
      <c r="FFP70" s="73"/>
      <c r="FFY70" s="73"/>
      <c r="FGB70" s="73"/>
      <c r="FGG70" s="73"/>
      <c r="FHC70" s="73"/>
      <c r="FHD70" s="73"/>
      <c r="FHE70" s="73"/>
      <c r="FHF70" s="73"/>
      <c r="FHG70" s="73"/>
      <c r="FHH70" s="73"/>
      <c r="FHZ70" s="73"/>
      <c r="FIA70" s="73"/>
      <c r="FID70" s="73"/>
      <c r="FIG70" s="73"/>
      <c r="FII70" s="73"/>
      <c r="FIK70" s="73"/>
      <c r="FIN70" s="73"/>
      <c r="FIQ70" s="73"/>
      <c r="FIT70" s="73"/>
      <c r="FIW70" s="73"/>
      <c r="FIZ70" s="73"/>
      <c r="FJC70" s="73"/>
      <c r="FJF70" s="73"/>
      <c r="FJI70" s="73"/>
      <c r="FJK70" s="73"/>
      <c r="FJX70" s="73"/>
      <c r="FJY70" s="73"/>
      <c r="FJZ70" s="73"/>
      <c r="FKA70" s="73"/>
      <c r="FKB70" s="73"/>
      <c r="FKC70" s="73"/>
      <c r="FKD70" s="73"/>
      <c r="FKE70" s="73"/>
      <c r="FKF70" s="73"/>
      <c r="FKG70" s="73"/>
      <c r="FKH70" s="73"/>
      <c r="FKI70" s="73"/>
      <c r="FKJ70" s="73"/>
      <c r="FKK70" s="73"/>
      <c r="FKL70" s="73"/>
      <c r="FKM70" s="73"/>
      <c r="FKN70" s="73"/>
      <c r="FKO70" s="73"/>
      <c r="FKP70" s="73"/>
      <c r="FKQ70" s="73"/>
      <c r="FKR70" s="73"/>
      <c r="FKS70" s="73"/>
      <c r="FKT70" s="73"/>
      <c r="FKU70" s="73"/>
      <c r="FKV70" s="73"/>
      <c r="FKW70" s="73"/>
      <c r="FKY70" s="73"/>
      <c r="FKZ70" s="73"/>
      <c r="FLA70" s="73"/>
      <c r="FLB70" s="73"/>
      <c r="FLC70" s="73"/>
      <c r="FLD70" s="73"/>
      <c r="FLE70" s="73"/>
      <c r="FLF70" s="73"/>
      <c r="FLG70" s="73"/>
      <c r="FLH70" s="73"/>
      <c r="FLI70" s="73"/>
      <c r="FLJ70" s="73"/>
      <c r="FLK70" s="73"/>
      <c r="FLN70" s="73"/>
      <c r="FLQ70" s="73"/>
      <c r="FLT70" s="73"/>
      <c r="FLW70" s="73"/>
      <c r="FLZ70" s="73"/>
      <c r="FML70" s="73"/>
      <c r="FMO70" s="73"/>
      <c r="FMR70" s="73"/>
      <c r="FMU70" s="73"/>
      <c r="FND70" s="73"/>
      <c r="FNJ70" s="73"/>
      <c r="FNM70" s="73"/>
      <c r="FNP70" s="73"/>
      <c r="FNS70" s="73"/>
      <c r="FNY70" s="73"/>
      <c r="FOH70" s="73"/>
      <c r="FOJ70" s="73"/>
      <c r="FOK70" s="73"/>
      <c r="FOM70" s="73"/>
      <c r="FOP70" s="73"/>
      <c r="FOS70" s="73"/>
      <c r="FOV70" s="73"/>
      <c r="FPD70" s="73"/>
      <c r="FPF70" s="73"/>
      <c r="FPI70" s="73"/>
      <c r="FPL70" s="73"/>
      <c r="FPU70" s="73"/>
      <c r="FPX70" s="73"/>
      <c r="FQC70" s="73"/>
      <c r="FQY70" s="73"/>
      <c r="FQZ70" s="73"/>
      <c r="FRA70" s="73"/>
      <c r="FRB70" s="73"/>
      <c r="FRC70" s="73"/>
      <c r="FRD70" s="73"/>
      <c r="FRV70" s="73"/>
      <c r="FRW70" s="73"/>
      <c r="FRZ70" s="73"/>
      <c r="FSC70" s="73"/>
      <c r="FSE70" s="73"/>
      <c r="FSG70" s="73"/>
      <c r="FSJ70" s="73"/>
      <c r="FSM70" s="73"/>
      <c r="FSP70" s="73"/>
      <c r="FSS70" s="73"/>
      <c r="FSV70" s="73"/>
      <c r="FSY70" s="73"/>
      <c r="FTB70" s="73"/>
      <c r="FTE70" s="73"/>
      <c r="FTG70" s="73"/>
      <c r="FTT70" s="73"/>
      <c r="FTU70" s="73"/>
      <c r="FTV70" s="73"/>
      <c r="FTW70" s="73"/>
      <c r="FTX70" s="73"/>
      <c r="FTY70" s="73"/>
      <c r="FTZ70" s="73"/>
      <c r="FUA70" s="73"/>
      <c r="FUB70" s="73"/>
      <c r="FUC70" s="73"/>
      <c r="FUD70" s="73"/>
      <c r="FUE70" s="73"/>
      <c r="FUF70" s="73"/>
      <c r="FUG70" s="73"/>
      <c r="FUH70" s="73"/>
      <c r="FUI70" s="73"/>
      <c r="FUJ70" s="73"/>
      <c r="FUK70" s="73"/>
      <c r="FUL70" s="73"/>
      <c r="FUM70" s="73"/>
      <c r="FUN70" s="73"/>
      <c r="FUO70" s="73"/>
      <c r="FUP70" s="73"/>
      <c r="FUQ70" s="73"/>
      <c r="FUR70" s="73"/>
      <c r="FUS70" s="73"/>
      <c r="FUU70" s="73"/>
      <c r="FUV70" s="73"/>
      <c r="FUW70" s="73"/>
      <c r="FUX70" s="73"/>
      <c r="FUY70" s="73"/>
      <c r="FUZ70" s="73"/>
      <c r="FVA70" s="73"/>
      <c r="FVB70" s="73"/>
      <c r="FVC70" s="73"/>
      <c r="FVD70" s="73"/>
      <c r="FVE70" s="73"/>
      <c r="FVF70" s="73"/>
      <c r="FVG70" s="73"/>
      <c r="FVJ70" s="73"/>
      <c r="FVM70" s="73"/>
      <c r="FVP70" s="73"/>
      <c r="FVS70" s="73"/>
      <c r="FVV70" s="73"/>
      <c r="FWH70" s="73"/>
      <c r="FWK70" s="73"/>
      <c r="FWN70" s="73"/>
      <c r="FWQ70" s="73"/>
      <c r="FWZ70" s="73"/>
      <c r="FXF70" s="73"/>
      <c r="FXI70" s="73"/>
      <c r="FXL70" s="73"/>
      <c r="FXO70" s="73"/>
      <c r="FXU70" s="73"/>
      <c r="FYD70" s="73"/>
      <c r="FYF70" s="73"/>
      <c r="FYG70" s="73"/>
      <c r="FYI70" s="73"/>
      <c r="FYL70" s="73"/>
      <c r="FYO70" s="73"/>
      <c r="FYR70" s="73"/>
      <c r="FYZ70" s="73"/>
      <c r="FZB70" s="73"/>
      <c r="FZE70" s="73"/>
      <c r="FZH70" s="73"/>
      <c r="FZQ70" s="73"/>
      <c r="FZT70" s="73"/>
      <c r="FZY70" s="73"/>
      <c r="GAU70" s="73"/>
      <c r="GAV70" s="73"/>
      <c r="GAW70" s="73"/>
      <c r="GAX70" s="73"/>
      <c r="GAY70" s="73"/>
      <c r="GAZ70" s="73"/>
      <c r="GBR70" s="73"/>
      <c r="GBS70" s="73"/>
      <c r="GBV70" s="73"/>
      <c r="GBY70" s="73"/>
      <c r="GCA70" s="73"/>
      <c r="GCC70" s="73"/>
      <c r="GCF70" s="73"/>
      <c r="GCI70" s="73"/>
      <c r="GCL70" s="73"/>
      <c r="GCO70" s="73"/>
      <c r="GCR70" s="73"/>
      <c r="GCU70" s="73"/>
      <c r="GCX70" s="73"/>
      <c r="GDA70" s="73"/>
      <c r="GDC70" s="73"/>
      <c r="GDP70" s="73"/>
      <c r="GDQ70" s="73"/>
      <c r="GDR70" s="73"/>
      <c r="GDS70" s="73"/>
      <c r="GDT70" s="73"/>
      <c r="GDU70" s="73"/>
      <c r="GDV70" s="73"/>
      <c r="GDW70" s="73"/>
      <c r="GDX70" s="73"/>
      <c r="GDY70" s="73"/>
      <c r="GDZ70" s="73"/>
      <c r="GEA70" s="73"/>
      <c r="GEB70" s="73"/>
      <c r="GEC70" s="73"/>
      <c r="GED70" s="73"/>
      <c r="GEE70" s="73"/>
      <c r="GEF70" s="73"/>
      <c r="GEG70" s="73"/>
      <c r="GEH70" s="73"/>
      <c r="GEI70" s="73"/>
      <c r="GEJ70" s="73"/>
      <c r="GEK70" s="73"/>
      <c r="GEL70" s="73"/>
      <c r="GEM70" s="73"/>
      <c r="GEN70" s="73"/>
      <c r="GEO70" s="73"/>
      <c r="GEQ70" s="73"/>
      <c r="GER70" s="73"/>
      <c r="GES70" s="73"/>
      <c r="GET70" s="73"/>
      <c r="GEU70" s="73"/>
      <c r="GEV70" s="73"/>
      <c r="GEW70" s="73"/>
      <c r="GEX70" s="73"/>
      <c r="GEY70" s="73"/>
      <c r="GEZ70" s="73"/>
      <c r="GFA70" s="73"/>
      <c r="GFB70" s="73"/>
      <c r="GFC70" s="73"/>
      <c r="GFF70" s="73"/>
      <c r="GFI70" s="73"/>
      <c r="GFL70" s="73"/>
      <c r="GFO70" s="73"/>
      <c r="GFR70" s="73"/>
      <c r="GGD70" s="73"/>
      <c r="GGG70" s="73"/>
      <c r="GGJ70" s="73"/>
      <c r="GGM70" s="73"/>
      <c r="GGV70" s="73"/>
      <c r="GHB70" s="73"/>
      <c r="GHE70" s="73"/>
      <c r="GHH70" s="73"/>
      <c r="GHK70" s="73"/>
      <c r="GHQ70" s="73"/>
      <c r="GHZ70" s="73"/>
      <c r="GIB70" s="73"/>
      <c r="GIC70" s="73"/>
      <c r="GIE70" s="73"/>
      <c r="GIH70" s="73"/>
      <c r="GIK70" s="73"/>
      <c r="GIN70" s="73"/>
      <c r="GIV70" s="73"/>
      <c r="GIX70" s="73"/>
      <c r="GJA70" s="73"/>
      <c r="GJD70" s="73"/>
      <c r="GJM70" s="73"/>
      <c r="GJP70" s="73"/>
      <c r="GJU70" s="73"/>
      <c r="GKQ70" s="73"/>
      <c r="GKR70" s="73"/>
      <c r="GKS70" s="73"/>
      <c r="GKT70" s="73"/>
      <c r="GKU70" s="73"/>
      <c r="GKV70" s="73"/>
      <c r="GLN70" s="73"/>
      <c r="GLO70" s="73"/>
      <c r="GLR70" s="73"/>
      <c r="GLU70" s="73"/>
      <c r="GLW70" s="73"/>
      <c r="GLY70" s="73"/>
      <c r="GMB70" s="73"/>
      <c r="GME70" s="73"/>
      <c r="GMH70" s="73"/>
      <c r="GMK70" s="73"/>
      <c r="GMN70" s="73"/>
      <c r="GMQ70" s="73"/>
      <c r="GMT70" s="73"/>
      <c r="GMW70" s="73"/>
      <c r="GMY70" s="73"/>
      <c r="GNL70" s="73"/>
      <c r="GNM70" s="73"/>
      <c r="GNN70" s="73"/>
      <c r="GNO70" s="73"/>
      <c r="GNP70" s="73"/>
      <c r="GNQ70" s="73"/>
      <c r="GNR70" s="73"/>
      <c r="GNS70" s="73"/>
      <c r="GNT70" s="73"/>
      <c r="GNU70" s="73"/>
      <c r="GNV70" s="73"/>
      <c r="GNW70" s="73"/>
      <c r="GNX70" s="73"/>
      <c r="GNY70" s="73"/>
      <c r="GNZ70" s="73"/>
      <c r="GOA70" s="73"/>
      <c r="GOB70" s="73"/>
      <c r="GOC70" s="73"/>
      <c r="GOD70" s="73"/>
      <c r="GOE70" s="73"/>
      <c r="GOF70" s="73"/>
      <c r="GOG70" s="73"/>
      <c r="GOH70" s="73"/>
      <c r="GOI70" s="73"/>
      <c r="GOJ70" s="73"/>
      <c r="GOK70" s="73"/>
      <c r="GOM70" s="73"/>
      <c r="GON70" s="73"/>
      <c r="GOO70" s="73"/>
      <c r="GOP70" s="73"/>
      <c r="GOQ70" s="73"/>
      <c r="GOR70" s="73"/>
      <c r="GOS70" s="73"/>
      <c r="GOT70" s="73"/>
      <c r="GOU70" s="73"/>
      <c r="GOV70" s="73"/>
      <c r="GOW70" s="73"/>
      <c r="GOX70" s="73"/>
      <c r="GOY70" s="73"/>
      <c r="GPB70" s="73"/>
      <c r="GPE70" s="73"/>
      <c r="GPH70" s="73"/>
      <c r="GPK70" s="73"/>
      <c r="GPN70" s="73"/>
      <c r="GPZ70" s="73"/>
      <c r="GQC70" s="73"/>
      <c r="GQF70" s="73"/>
      <c r="GQI70" s="73"/>
      <c r="GQR70" s="73"/>
      <c r="GQX70" s="73"/>
      <c r="GRA70" s="73"/>
      <c r="GRD70" s="73"/>
      <c r="GRG70" s="73"/>
      <c r="GRM70" s="73"/>
      <c r="GRV70" s="73"/>
      <c r="GRX70" s="73"/>
      <c r="GRY70" s="73"/>
      <c r="GSA70" s="73"/>
      <c r="GSD70" s="73"/>
      <c r="GSG70" s="73"/>
      <c r="GSJ70" s="73"/>
      <c r="GSR70" s="73"/>
      <c r="GST70" s="73"/>
      <c r="GSW70" s="73"/>
      <c r="GSZ70" s="73"/>
      <c r="GTI70" s="73"/>
      <c r="GTL70" s="73"/>
      <c r="GTQ70" s="73"/>
      <c r="GUM70" s="73"/>
      <c r="GUN70" s="73"/>
      <c r="GUO70" s="73"/>
      <c r="GUP70" s="73"/>
      <c r="GUQ70" s="73"/>
      <c r="GUR70" s="73"/>
      <c r="GVJ70" s="73"/>
      <c r="GVK70" s="73"/>
      <c r="GVN70" s="73"/>
      <c r="GVQ70" s="73"/>
      <c r="GVS70" s="73"/>
      <c r="GVU70" s="73"/>
      <c r="GVX70" s="73"/>
      <c r="GWA70" s="73"/>
      <c r="GWD70" s="73"/>
      <c r="GWG70" s="73"/>
      <c r="GWJ70" s="73"/>
      <c r="GWM70" s="73"/>
      <c r="GWP70" s="73"/>
      <c r="GWS70" s="73"/>
      <c r="GWU70" s="73"/>
      <c r="GXH70" s="73"/>
      <c r="GXI70" s="73"/>
      <c r="GXJ70" s="73"/>
      <c r="GXK70" s="73"/>
      <c r="GXL70" s="73"/>
      <c r="GXM70" s="73"/>
      <c r="GXN70" s="73"/>
      <c r="GXO70" s="73"/>
      <c r="GXP70" s="73"/>
      <c r="GXQ70" s="73"/>
      <c r="GXR70" s="73"/>
      <c r="GXS70" s="73"/>
      <c r="GXT70" s="73"/>
      <c r="GXU70" s="73"/>
      <c r="GXV70" s="73"/>
      <c r="GXW70" s="73"/>
      <c r="GXX70" s="73"/>
      <c r="GXY70" s="73"/>
      <c r="GXZ70" s="73"/>
      <c r="GYA70" s="73"/>
      <c r="GYB70" s="73"/>
      <c r="GYC70" s="73"/>
      <c r="GYD70" s="73"/>
      <c r="GYE70" s="73"/>
      <c r="GYF70" s="73"/>
      <c r="GYG70" s="73"/>
      <c r="GYI70" s="73"/>
      <c r="GYJ70" s="73"/>
      <c r="GYK70" s="73"/>
      <c r="GYL70" s="73"/>
      <c r="GYM70" s="73"/>
      <c r="GYN70" s="73"/>
      <c r="GYO70" s="73"/>
      <c r="GYP70" s="73"/>
      <c r="GYQ70" s="73"/>
      <c r="GYR70" s="73"/>
      <c r="GYS70" s="73"/>
      <c r="GYT70" s="73"/>
      <c r="GYU70" s="73"/>
      <c r="GYX70" s="73"/>
      <c r="GZA70" s="73"/>
      <c r="GZD70" s="73"/>
      <c r="GZG70" s="73"/>
      <c r="GZJ70" s="73"/>
      <c r="GZV70" s="73"/>
      <c r="GZY70" s="73"/>
      <c r="HAB70" s="73"/>
      <c r="HAE70" s="73"/>
      <c r="HAN70" s="73"/>
      <c r="HAT70" s="73"/>
      <c r="HAW70" s="73"/>
      <c r="HAZ70" s="73"/>
      <c r="HBC70" s="73"/>
      <c r="HBI70" s="73"/>
      <c r="HBR70" s="73"/>
      <c r="HBT70" s="73"/>
      <c r="HBU70" s="73"/>
      <c r="HBW70" s="73"/>
      <c r="HBZ70" s="73"/>
      <c r="HCC70" s="73"/>
      <c r="HCF70" s="73"/>
      <c r="HCN70" s="73"/>
      <c r="HCP70" s="73"/>
      <c r="HCS70" s="73"/>
      <c r="HCV70" s="73"/>
      <c r="HDE70" s="73"/>
      <c r="HDH70" s="73"/>
      <c r="HDM70" s="73"/>
      <c r="HEI70" s="73"/>
      <c r="HEJ70" s="73"/>
      <c r="HEK70" s="73"/>
      <c r="HEL70" s="73"/>
      <c r="HEM70" s="73"/>
      <c r="HEN70" s="73"/>
      <c r="HFF70" s="73"/>
      <c r="HFG70" s="73"/>
      <c r="HFJ70" s="73"/>
      <c r="HFM70" s="73"/>
      <c r="HFO70" s="73"/>
      <c r="HFQ70" s="73"/>
      <c r="HFT70" s="73"/>
      <c r="HFW70" s="73"/>
      <c r="HFZ70" s="73"/>
      <c r="HGC70" s="73"/>
      <c r="HGF70" s="73"/>
      <c r="HGI70" s="73"/>
      <c r="HGL70" s="73"/>
      <c r="HGO70" s="73"/>
      <c r="HGQ70" s="73"/>
      <c r="HHD70" s="73"/>
      <c r="HHE70" s="73"/>
      <c r="HHF70" s="73"/>
      <c r="HHG70" s="73"/>
      <c r="HHH70" s="73"/>
      <c r="HHI70" s="73"/>
      <c r="HHJ70" s="73"/>
      <c r="HHK70" s="73"/>
      <c r="HHL70" s="73"/>
      <c r="HHM70" s="73"/>
      <c r="HHN70" s="73"/>
      <c r="HHO70" s="73"/>
      <c r="HHP70" s="73"/>
      <c r="HHQ70" s="73"/>
      <c r="HHR70" s="73"/>
      <c r="HHS70" s="73"/>
      <c r="HHT70" s="73"/>
      <c r="HHU70" s="73"/>
      <c r="HHV70" s="73"/>
      <c r="HHW70" s="73"/>
      <c r="HHX70" s="73"/>
      <c r="HHY70" s="73"/>
      <c r="HHZ70" s="73"/>
      <c r="HIA70" s="73"/>
      <c r="HIB70" s="73"/>
      <c r="HIC70" s="73"/>
      <c r="HIE70" s="73"/>
      <c r="HIF70" s="73"/>
      <c r="HIG70" s="73"/>
      <c r="HIH70" s="73"/>
      <c r="HII70" s="73"/>
      <c r="HIJ70" s="73"/>
      <c r="HIK70" s="73"/>
      <c r="HIL70" s="73"/>
      <c r="HIM70" s="73"/>
      <c r="HIN70" s="73"/>
      <c r="HIO70" s="73"/>
      <c r="HIP70" s="73"/>
      <c r="HIQ70" s="73"/>
      <c r="HIT70" s="73"/>
      <c r="HIW70" s="73"/>
      <c r="HIZ70" s="73"/>
      <c r="HJC70" s="73"/>
      <c r="HJF70" s="73"/>
      <c r="HJR70" s="73"/>
      <c r="HJU70" s="73"/>
      <c r="HJX70" s="73"/>
      <c r="HKA70" s="73"/>
      <c r="HKJ70" s="73"/>
      <c r="HKP70" s="73"/>
      <c r="HKS70" s="73"/>
      <c r="HKV70" s="73"/>
      <c r="HKY70" s="73"/>
      <c r="HLE70" s="73"/>
      <c r="HLN70" s="73"/>
      <c r="HLP70" s="73"/>
      <c r="HLQ70" s="73"/>
      <c r="HLS70" s="73"/>
      <c r="HLV70" s="73"/>
      <c r="HLY70" s="73"/>
      <c r="HMB70" s="73"/>
      <c r="HMJ70" s="73"/>
      <c r="HML70" s="73"/>
      <c r="HMO70" s="73"/>
      <c r="HMR70" s="73"/>
      <c r="HNA70" s="73"/>
      <c r="HND70" s="73"/>
      <c r="HNI70" s="73"/>
      <c r="HOE70" s="73"/>
      <c r="HOF70" s="73"/>
      <c r="HOG70" s="73"/>
      <c r="HOH70" s="73"/>
      <c r="HOI70" s="73"/>
      <c r="HOJ70" s="73"/>
      <c r="HPB70" s="73"/>
      <c r="HPC70" s="73"/>
      <c r="HPF70" s="73"/>
      <c r="HPI70" s="73"/>
      <c r="HPK70" s="73"/>
      <c r="HPM70" s="73"/>
      <c r="HPP70" s="73"/>
      <c r="HPS70" s="73"/>
      <c r="HPV70" s="73"/>
      <c r="HPY70" s="73"/>
      <c r="HQB70" s="73"/>
      <c r="HQE70" s="73"/>
      <c r="HQH70" s="73"/>
      <c r="HQK70" s="73"/>
      <c r="HQM70" s="73"/>
      <c r="HQZ70" s="73"/>
      <c r="HRA70" s="73"/>
      <c r="HRB70" s="73"/>
      <c r="HRC70" s="73"/>
      <c r="HRD70" s="73"/>
      <c r="HRE70" s="73"/>
      <c r="HRF70" s="73"/>
      <c r="HRG70" s="73"/>
      <c r="HRH70" s="73"/>
      <c r="HRI70" s="73"/>
      <c r="HRJ70" s="73"/>
      <c r="HRK70" s="73"/>
      <c r="HRL70" s="73"/>
      <c r="HRM70" s="73"/>
      <c r="HRN70" s="73"/>
      <c r="HRO70" s="73"/>
      <c r="HRP70" s="73"/>
      <c r="HRQ70" s="73"/>
      <c r="HRR70" s="73"/>
      <c r="HRS70" s="73"/>
      <c r="HRT70" s="73"/>
      <c r="HRU70" s="73"/>
      <c r="HRV70" s="73"/>
      <c r="HRW70" s="73"/>
      <c r="HRX70" s="73"/>
      <c r="HRY70" s="73"/>
      <c r="HSA70" s="73"/>
      <c r="HSB70" s="73"/>
      <c r="HSC70" s="73"/>
      <c r="HSD70" s="73"/>
      <c r="HSE70" s="73"/>
      <c r="HSF70" s="73"/>
      <c r="HSG70" s="73"/>
      <c r="HSH70" s="73"/>
      <c r="HSI70" s="73"/>
      <c r="HSJ70" s="73"/>
      <c r="HSK70" s="73"/>
      <c r="HSL70" s="73"/>
      <c r="HSM70" s="73"/>
      <c r="HSP70" s="73"/>
      <c r="HSS70" s="73"/>
      <c r="HSV70" s="73"/>
      <c r="HSY70" s="73"/>
      <c r="HTB70" s="73"/>
      <c r="HTN70" s="73"/>
      <c r="HTQ70" s="73"/>
      <c r="HTT70" s="73"/>
      <c r="HTW70" s="73"/>
      <c r="HUF70" s="73"/>
      <c r="HUL70" s="73"/>
      <c r="HUO70" s="73"/>
      <c r="HUR70" s="73"/>
      <c r="HUU70" s="73"/>
      <c r="HVA70" s="73"/>
      <c r="HVJ70" s="73"/>
      <c r="HVL70" s="73"/>
      <c r="HVM70" s="73"/>
      <c r="HVO70" s="73"/>
      <c r="HVR70" s="73"/>
      <c r="HVU70" s="73"/>
      <c r="HVX70" s="73"/>
      <c r="HWF70" s="73"/>
      <c r="HWH70" s="73"/>
      <c r="HWK70" s="73"/>
      <c r="HWN70" s="73"/>
      <c r="HWW70" s="73"/>
      <c r="HWZ70" s="73"/>
      <c r="HXE70" s="73"/>
      <c r="HYA70" s="73"/>
      <c r="HYB70" s="73"/>
      <c r="HYC70" s="73"/>
      <c r="HYD70" s="73"/>
      <c r="HYE70" s="73"/>
      <c r="HYF70" s="73"/>
      <c r="HYX70" s="73"/>
      <c r="HYY70" s="73"/>
      <c r="HZB70" s="73"/>
      <c r="HZE70" s="73"/>
      <c r="HZG70" s="73"/>
      <c r="HZI70" s="73"/>
      <c r="HZL70" s="73"/>
      <c r="HZO70" s="73"/>
      <c r="HZR70" s="73"/>
      <c r="HZU70" s="73"/>
      <c r="HZX70" s="73"/>
      <c r="IAA70" s="73"/>
      <c r="IAD70" s="73"/>
      <c r="IAG70" s="73"/>
      <c r="IAI70" s="73"/>
      <c r="IAV70" s="73"/>
      <c r="IAW70" s="73"/>
      <c r="IAX70" s="73"/>
      <c r="IAY70" s="73"/>
      <c r="IAZ70" s="73"/>
      <c r="IBA70" s="73"/>
      <c r="IBB70" s="73"/>
      <c r="IBC70" s="73"/>
      <c r="IBD70" s="73"/>
      <c r="IBE70" s="73"/>
      <c r="IBF70" s="73"/>
      <c r="IBG70" s="73"/>
      <c r="IBH70" s="73"/>
      <c r="IBI70" s="73"/>
      <c r="IBJ70" s="73"/>
      <c r="IBK70" s="73"/>
      <c r="IBL70" s="73"/>
      <c r="IBM70" s="73"/>
      <c r="IBN70" s="73"/>
      <c r="IBO70" s="73"/>
      <c r="IBP70" s="73"/>
      <c r="IBQ70" s="73"/>
      <c r="IBR70" s="73"/>
      <c r="IBS70" s="73"/>
      <c r="IBT70" s="73"/>
      <c r="IBU70" s="73"/>
      <c r="IBW70" s="73"/>
      <c r="IBX70" s="73"/>
      <c r="IBY70" s="73"/>
      <c r="IBZ70" s="73"/>
      <c r="ICA70" s="73"/>
      <c r="ICB70" s="73"/>
      <c r="ICC70" s="73"/>
      <c r="ICD70" s="73"/>
      <c r="ICE70" s="73"/>
      <c r="ICF70" s="73"/>
      <c r="ICG70" s="73"/>
      <c r="ICH70" s="73"/>
      <c r="ICI70" s="73"/>
      <c r="ICL70" s="73"/>
      <c r="ICO70" s="73"/>
      <c r="ICR70" s="73"/>
      <c r="ICU70" s="73"/>
      <c r="ICX70" s="73"/>
      <c r="IDJ70" s="73"/>
      <c r="IDM70" s="73"/>
      <c r="IDP70" s="73"/>
      <c r="IDS70" s="73"/>
      <c r="IEB70" s="73"/>
      <c r="IEH70" s="73"/>
      <c r="IEK70" s="73"/>
      <c r="IEN70" s="73"/>
      <c r="IEQ70" s="73"/>
      <c r="IEW70" s="73"/>
      <c r="IFF70" s="73"/>
      <c r="IFH70" s="73"/>
      <c r="IFI70" s="73"/>
      <c r="IFK70" s="73"/>
      <c r="IFN70" s="73"/>
      <c r="IFQ70" s="73"/>
      <c r="IFT70" s="73"/>
      <c r="IGB70" s="73"/>
      <c r="IGD70" s="73"/>
      <c r="IGG70" s="73"/>
      <c r="IGJ70" s="73"/>
      <c r="IGS70" s="73"/>
      <c r="IGV70" s="73"/>
      <c r="IHA70" s="73"/>
      <c r="IHW70" s="73"/>
      <c r="IHX70" s="73"/>
      <c r="IHY70" s="73"/>
      <c r="IHZ70" s="73"/>
      <c r="IIA70" s="73"/>
      <c r="IIB70" s="73"/>
      <c r="IIT70" s="73"/>
      <c r="IIU70" s="73"/>
      <c r="IIX70" s="73"/>
      <c r="IJA70" s="73"/>
      <c r="IJC70" s="73"/>
      <c r="IJE70" s="73"/>
      <c r="IJH70" s="73"/>
      <c r="IJK70" s="73"/>
      <c r="IJN70" s="73"/>
      <c r="IJQ70" s="73"/>
      <c r="IJT70" s="73"/>
      <c r="IJW70" s="73"/>
      <c r="IJZ70" s="73"/>
      <c r="IKC70" s="73"/>
      <c r="IKE70" s="73"/>
      <c r="IKR70" s="73"/>
      <c r="IKS70" s="73"/>
      <c r="IKT70" s="73"/>
      <c r="IKU70" s="73"/>
      <c r="IKV70" s="73"/>
      <c r="IKW70" s="73"/>
      <c r="IKX70" s="73"/>
      <c r="IKY70" s="73"/>
      <c r="IKZ70" s="73"/>
      <c r="ILA70" s="73"/>
      <c r="ILB70" s="73"/>
      <c r="ILC70" s="73"/>
      <c r="ILD70" s="73"/>
      <c r="ILE70" s="73"/>
      <c r="ILF70" s="73"/>
      <c r="ILG70" s="73"/>
      <c r="ILH70" s="73"/>
      <c r="ILI70" s="73"/>
      <c r="ILJ70" s="73"/>
      <c r="ILK70" s="73"/>
      <c r="ILL70" s="73"/>
      <c r="ILM70" s="73"/>
      <c r="ILN70" s="73"/>
      <c r="ILO70" s="73"/>
      <c r="ILP70" s="73"/>
      <c r="ILQ70" s="73"/>
      <c r="ILS70" s="73"/>
      <c r="ILT70" s="73"/>
      <c r="ILU70" s="73"/>
      <c r="ILV70" s="73"/>
      <c r="ILW70" s="73"/>
      <c r="ILX70" s="73"/>
      <c r="ILY70" s="73"/>
      <c r="ILZ70" s="73"/>
      <c r="IMA70" s="73"/>
      <c r="IMB70" s="73"/>
      <c r="IMC70" s="73"/>
      <c r="IMD70" s="73"/>
      <c r="IME70" s="73"/>
      <c r="IMH70" s="73"/>
      <c r="IMK70" s="73"/>
      <c r="IMN70" s="73"/>
      <c r="IMQ70" s="73"/>
      <c r="IMT70" s="73"/>
      <c r="INF70" s="73"/>
      <c r="INI70" s="73"/>
      <c r="INL70" s="73"/>
      <c r="INO70" s="73"/>
      <c r="INX70" s="73"/>
      <c r="IOD70" s="73"/>
      <c r="IOG70" s="73"/>
      <c r="IOJ70" s="73"/>
      <c r="IOM70" s="73"/>
      <c r="IOS70" s="73"/>
      <c r="IPB70" s="73"/>
      <c r="IPD70" s="73"/>
      <c r="IPE70" s="73"/>
      <c r="IPG70" s="73"/>
      <c r="IPJ70" s="73"/>
      <c r="IPM70" s="73"/>
      <c r="IPP70" s="73"/>
      <c r="IPX70" s="73"/>
      <c r="IPZ70" s="73"/>
      <c r="IQC70" s="73"/>
      <c r="IQF70" s="73"/>
      <c r="IQO70" s="73"/>
      <c r="IQR70" s="73"/>
      <c r="IQW70" s="73"/>
      <c r="IRS70" s="73"/>
      <c r="IRT70" s="73"/>
      <c r="IRU70" s="73"/>
      <c r="IRV70" s="73"/>
      <c r="IRW70" s="73"/>
      <c r="IRX70" s="73"/>
      <c r="ISP70" s="73"/>
      <c r="ISQ70" s="73"/>
      <c r="IST70" s="73"/>
      <c r="ISW70" s="73"/>
      <c r="ISY70" s="73"/>
      <c r="ITA70" s="73"/>
      <c r="ITD70" s="73"/>
      <c r="ITG70" s="73"/>
      <c r="ITJ70" s="73"/>
      <c r="ITM70" s="73"/>
      <c r="ITP70" s="73"/>
      <c r="ITS70" s="73"/>
      <c r="ITV70" s="73"/>
      <c r="ITY70" s="73"/>
      <c r="IUA70" s="73"/>
      <c r="IUN70" s="73"/>
      <c r="IUO70" s="73"/>
      <c r="IUP70" s="73"/>
      <c r="IUQ70" s="73"/>
      <c r="IUR70" s="73"/>
      <c r="IUS70" s="73"/>
      <c r="IUT70" s="73"/>
      <c r="IUU70" s="73"/>
      <c r="IUV70" s="73"/>
      <c r="IUW70" s="73"/>
      <c r="IUX70" s="73"/>
      <c r="IUY70" s="73"/>
      <c r="IUZ70" s="73"/>
      <c r="IVA70" s="73"/>
      <c r="IVB70" s="73"/>
      <c r="IVC70" s="73"/>
      <c r="IVD70" s="73"/>
      <c r="IVE70" s="73"/>
      <c r="IVF70" s="73"/>
      <c r="IVG70" s="73"/>
      <c r="IVH70" s="73"/>
      <c r="IVI70" s="73"/>
      <c r="IVJ70" s="73"/>
      <c r="IVK70" s="73"/>
      <c r="IVL70" s="73"/>
      <c r="IVM70" s="73"/>
      <c r="IVO70" s="73"/>
      <c r="IVP70" s="73"/>
      <c r="IVQ70" s="73"/>
      <c r="IVR70" s="73"/>
      <c r="IVS70" s="73"/>
      <c r="IVT70" s="73"/>
      <c r="IVU70" s="73"/>
      <c r="IVV70" s="73"/>
      <c r="IVW70" s="73"/>
      <c r="IVX70" s="73"/>
      <c r="IVY70" s="73"/>
      <c r="IVZ70" s="73"/>
      <c r="IWA70" s="73"/>
      <c r="IWD70" s="73"/>
      <c r="IWG70" s="73"/>
      <c r="IWJ70" s="73"/>
      <c r="IWM70" s="73"/>
      <c r="IWP70" s="73"/>
      <c r="IXB70" s="73"/>
      <c r="IXE70" s="73"/>
      <c r="IXH70" s="73"/>
      <c r="IXK70" s="73"/>
      <c r="IXT70" s="73"/>
      <c r="IXZ70" s="73"/>
      <c r="IYC70" s="73"/>
      <c r="IYF70" s="73"/>
      <c r="IYI70" s="73"/>
      <c r="IYO70" s="73"/>
      <c r="IYX70" s="73"/>
      <c r="IYZ70" s="73"/>
      <c r="IZA70" s="73"/>
      <c r="IZC70" s="73"/>
      <c r="IZF70" s="73"/>
      <c r="IZI70" s="73"/>
      <c r="IZL70" s="73"/>
      <c r="IZT70" s="73"/>
      <c r="IZV70" s="73"/>
      <c r="IZY70" s="73"/>
      <c r="JAB70" s="73"/>
      <c r="JAK70" s="73"/>
      <c r="JAN70" s="73"/>
      <c r="JAS70" s="73"/>
      <c r="JBO70" s="73"/>
      <c r="JBP70" s="73"/>
      <c r="JBQ70" s="73"/>
      <c r="JBR70" s="73"/>
      <c r="JBS70" s="73"/>
      <c r="JBT70" s="73"/>
      <c r="JCL70" s="73"/>
      <c r="JCM70" s="73"/>
      <c r="JCP70" s="73"/>
      <c r="JCS70" s="73"/>
      <c r="JCU70" s="73"/>
      <c r="JCW70" s="73"/>
      <c r="JCZ70" s="73"/>
      <c r="JDC70" s="73"/>
      <c r="JDF70" s="73"/>
      <c r="JDI70" s="73"/>
      <c r="JDL70" s="73"/>
      <c r="JDO70" s="73"/>
      <c r="JDR70" s="73"/>
      <c r="JDU70" s="73"/>
      <c r="JDW70" s="73"/>
      <c r="JEJ70" s="73"/>
      <c r="JEK70" s="73"/>
      <c r="JEL70" s="73"/>
      <c r="JEM70" s="73"/>
      <c r="JEN70" s="73"/>
      <c r="JEO70" s="73"/>
      <c r="JEP70" s="73"/>
      <c r="JEQ70" s="73"/>
      <c r="JER70" s="73"/>
      <c r="JES70" s="73"/>
      <c r="JET70" s="73"/>
      <c r="JEU70" s="73"/>
      <c r="JEV70" s="73"/>
      <c r="JEW70" s="73"/>
      <c r="JEX70" s="73"/>
      <c r="JEY70" s="73"/>
      <c r="JEZ70" s="73"/>
      <c r="JFA70" s="73"/>
      <c r="JFB70" s="73"/>
      <c r="JFC70" s="73"/>
      <c r="JFD70" s="73"/>
      <c r="JFE70" s="73"/>
      <c r="JFF70" s="73"/>
      <c r="JFG70" s="73"/>
      <c r="JFH70" s="73"/>
      <c r="JFI70" s="73"/>
      <c r="JFK70" s="73"/>
      <c r="JFL70" s="73"/>
      <c r="JFM70" s="73"/>
      <c r="JFN70" s="73"/>
      <c r="JFO70" s="73"/>
      <c r="JFP70" s="73"/>
      <c r="JFQ70" s="73"/>
      <c r="JFR70" s="73"/>
      <c r="JFS70" s="73"/>
      <c r="JFT70" s="73"/>
      <c r="JFU70" s="73"/>
      <c r="JFV70" s="73"/>
      <c r="JFW70" s="73"/>
      <c r="JFZ70" s="73"/>
      <c r="JGC70" s="73"/>
      <c r="JGF70" s="73"/>
      <c r="JGI70" s="73"/>
      <c r="JGL70" s="73"/>
      <c r="JGX70" s="73"/>
      <c r="JHA70" s="73"/>
      <c r="JHD70" s="73"/>
      <c r="JHG70" s="73"/>
      <c r="JHP70" s="73"/>
      <c r="JHV70" s="73"/>
      <c r="JHY70" s="73"/>
      <c r="JIB70" s="73"/>
      <c r="JIE70" s="73"/>
      <c r="JIK70" s="73"/>
      <c r="JIT70" s="73"/>
      <c r="JIV70" s="73"/>
      <c r="JIW70" s="73"/>
      <c r="JIY70" s="73"/>
      <c r="JJB70" s="73"/>
      <c r="JJE70" s="73"/>
      <c r="JJH70" s="73"/>
      <c r="JJP70" s="73"/>
      <c r="JJR70" s="73"/>
      <c r="JJU70" s="73"/>
      <c r="JJX70" s="73"/>
      <c r="JKG70" s="73"/>
      <c r="JKJ70" s="73"/>
      <c r="JKO70" s="73"/>
      <c r="JLK70" s="73"/>
      <c r="JLL70" s="73"/>
      <c r="JLM70" s="73"/>
      <c r="JLN70" s="73"/>
      <c r="JLO70" s="73"/>
      <c r="JLP70" s="73"/>
      <c r="JMH70" s="73"/>
      <c r="JMI70" s="73"/>
      <c r="JML70" s="73"/>
      <c r="JMO70" s="73"/>
      <c r="JMQ70" s="73"/>
      <c r="JMS70" s="73"/>
      <c r="JMV70" s="73"/>
      <c r="JMY70" s="73"/>
      <c r="JNB70" s="73"/>
      <c r="JNE70" s="73"/>
      <c r="JNH70" s="73"/>
      <c r="JNK70" s="73"/>
      <c r="JNN70" s="73"/>
      <c r="JNQ70" s="73"/>
      <c r="JNS70" s="73"/>
      <c r="JOF70" s="73"/>
      <c r="JOG70" s="73"/>
      <c r="JOH70" s="73"/>
      <c r="JOI70" s="73"/>
      <c r="JOJ70" s="73"/>
      <c r="JOK70" s="73"/>
      <c r="JOL70" s="73"/>
      <c r="JOM70" s="73"/>
      <c r="JON70" s="73"/>
      <c r="JOO70" s="73"/>
      <c r="JOP70" s="73"/>
      <c r="JOQ70" s="73"/>
      <c r="JOR70" s="73"/>
      <c r="JOS70" s="73"/>
      <c r="JOT70" s="73"/>
      <c r="JOU70" s="73"/>
      <c r="JOV70" s="73"/>
      <c r="JOW70" s="73"/>
      <c r="JOX70" s="73"/>
      <c r="JOY70" s="73"/>
      <c r="JOZ70" s="73"/>
      <c r="JPA70" s="73"/>
      <c r="JPB70" s="73"/>
      <c r="JPC70" s="73"/>
      <c r="JPD70" s="73"/>
      <c r="JPE70" s="73"/>
      <c r="JPG70" s="73"/>
      <c r="JPH70" s="73"/>
      <c r="JPI70" s="73"/>
      <c r="JPJ70" s="73"/>
      <c r="JPK70" s="73"/>
      <c r="JPL70" s="73"/>
      <c r="JPM70" s="73"/>
      <c r="JPN70" s="73"/>
      <c r="JPO70" s="73"/>
      <c r="JPP70" s="73"/>
      <c r="JPQ70" s="73"/>
      <c r="JPR70" s="73"/>
      <c r="JPS70" s="73"/>
      <c r="JPV70" s="73"/>
      <c r="JPY70" s="73"/>
      <c r="JQB70" s="73"/>
      <c r="JQE70" s="73"/>
      <c r="JQH70" s="73"/>
      <c r="JQT70" s="73"/>
      <c r="JQW70" s="73"/>
      <c r="JQZ70" s="73"/>
      <c r="JRC70" s="73"/>
      <c r="JRL70" s="73"/>
      <c r="JRR70" s="73"/>
      <c r="JRU70" s="73"/>
      <c r="JRX70" s="73"/>
      <c r="JSA70" s="73"/>
      <c r="JSG70" s="73"/>
      <c r="JSP70" s="73"/>
      <c r="JSR70" s="73"/>
      <c r="JSS70" s="73"/>
      <c r="JSU70" s="73"/>
      <c r="JSX70" s="73"/>
      <c r="JTA70" s="73"/>
      <c r="JTD70" s="73"/>
      <c r="JTL70" s="73"/>
      <c r="JTN70" s="73"/>
      <c r="JTQ70" s="73"/>
      <c r="JTT70" s="73"/>
      <c r="JUC70" s="73"/>
      <c r="JUF70" s="73"/>
      <c r="JUK70" s="73"/>
      <c r="JVG70" s="73"/>
      <c r="JVH70" s="73"/>
      <c r="JVI70" s="73"/>
      <c r="JVJ70" s="73"/>
      <c r="JVK70" s="73"/>
      <c r="JVL70" s="73"/>
      <c r="JWD70" s="73"/>
      <c r="JWE70" s="73"/>
      <c r="JWH70" s="73"/>
      <c r="JWK70" s="73"/>
      <c r="JWM70" s="73"/>
      <c r="JWO70" s="73"/>
      <c r="JWR70" s="73"/>
      <c r="JWU70" s="73"/>
      <c r="JWX70" s="73"/>
      <c r="JXA70" s="73"/>
      <c r="JXD70" s="73"/>
      <c r="JXG70" s="73"/>
      <c r="JXJ70" s="73"/>
      <c r="JXM70" s="73"/>
      <c r="JXO70" s="73"/>
      <c r="JYB70" s="73"/>
      <c r="JYC70" s="73"/>
      <c r="JYD70" s="73"/>
      <c r="JYE70" s="73"/>
      <c r="JYF70" s="73"/>
      <c r="JYG70" s="73"/>
      <c r="JYH70" s="73"/>
      <c r="JYI70" s="73"/>
      <c r="JYJ70" s="73"/>
      <c r="JYK70" s="73"/>
      <c r="JYL70" s="73"/>
      <c r="JYM70" s="73"/>
      <c r="JYN70" s="73"/>
      <c r="JYO70" s="73"/>
      <c r="JYP70" s="73"/>
      <c r="JYQ70" s="73"/>
      <c r="JYR70" s="73"/>
      <c r="JYS70" s="73"/>
      <c r="JYT70" s="73"/>
      <c r="JYU70" s="73"/>
      <c r="JYV70" s="73"/>
      <c r="JYW70" s="73"/>
      <c r="JYX70" s="73"/>
      <c r="JYY70" s="73"/>
      <c r="JYZ70" s="73"/>
      <c r="JZA70" s="73"/>
      <c r="JZC70" s="73"/>
      <c r="JZD70" s="73"/>
      <c r="JZE70" s="73"/>
      <c r="JZF70" s="73"/>
      <c r="JZG70" s="73"/>
      <c r="JZH70" s="73"/>
      <c r="JZI70" s="73"/>
      <c r="JZJ70" s="73"/>
      <c r="JZK70" s="73"/>
      <c r="JZL70" s="73"/>
      <c r="JZM70" s="73"/>
      <c r="JZN70" s="73"/>
      <c r="JZO70" s="73"/>
      <c r="JZR70" s="73"/>
      <c r="JZU70" s="73"/>
      <c r="JZX70" s="73"/>
      <c r="KAA70" s="73"/>
      <c r="KAD70" s="73"/>
      <c r="KAP70" s="73"/>
      <c r="KAS70" s="73"/>
      <c r="KAV70" s="73"/>
      <c r="KAY70" s="73"/>
      <c r="KBH70" s="73"/>
      <c r="KBN70" s="73"/>
      <c r="KBQ70" s="73"/>
      <c r="KBT70" s="73"/>
      <c r="KBW70" s="73"/>
      <c r="KCC70" s="73"/>
      <c r="KCL70" s="73"/>
      <c r="KCN70" s="73"/>
      <c r="KCO70" s="73"/>
      <c r="KCQ70" s="73"/>
      <c r="KCT70" s="73"/>
      <c r="KCW70" s="73"/>
      <c r="KCZ70" s="73"/>
      <c r="KDH70" s="73"/>
      <c r="KDJ70" s="73"/>
      <c r="KDM70" s="73"/>
      <c r="KDP70" s="73"/>
      <c r="KDY70" s="73"/>
      <c r="KEB70" s="73"/>
      <c r="KEG70" s="73"/>
      <c r="KFC70" s="73"/>
      <c r="KFD70" s="73"/>
      <c r="KFE70" s="73"/>
      <c r="KFF70" s="73"/>
      <c r="KFG70" s="73"/>
      <c r="KFH70" s="73"/>
      <c r="KFZ70" s="73"/>
      <c r="KGA70" s="73"/>
      <c r="KGD70" s="73"/>
      <c r="KGG70" s="73"/>
      <c r="KGI70" s="73"/>
      <c r="KGK70" s="73"/>
      <c r="KGN70" s="73"/>
      <c r="KGQ70" s="73"/>
      <c r="KGT70" s="73"/>
      <c r="KGW70" s="73"/>
      <c r="KGZ70" s="73"/>
      <c r="KHC70" s="73"/>
      <c r="KHF70" s="73"/>
      <c r="KHI70" s="73"/>
      <c r="KHK70" s="73"/>
      <c r="KHX70" s="73"/>
      <c r="KHY70" s="73"/>
      <c r="KHZ70" s="73"/>
      <c r="KIA70" s="73"/>
      <c r="KIB70" s="73"/>
      <c r="KIC70" s="73"/>
      <c r="KID70" s="73"/>
      <c r="KIE70" s="73"/>
      <c r="KIF70" s="73"/>
      <c r="KIG70" s="73"/>
      <c r="KIH70" s="73"/>
      <c r="KII70" s="73"/>
      <c r="KIJ70" s="73"/>
      <c r="KIK70" s="73"/>
      <c r="KIL70" s="73"/>
      <c r="KIM70" s="73"/>
      <c r="KIN70" s="73"/>
      <c r="KIO70" s="73"/>
      <c r="KIP70" s="73"/>
      <c r="KIQ70" s="73"/>
      <c r="KIR70" s="73"/>
      <c r="KIS70" s="73"/>
      <c r="KIT70" s="73"/>
      <c r="KIU70" s="73"/>
      <c r="KIV70" s="73"/>
      <c r="KIW70" s="73"/>
      <c r="KIY70" s="73"/>
      <c r="KIZ70" s="73"/>
      <c r="KJA70" s="73"/>
      <c r="KJB70" s="73"/>
      <c r="KJC70" s="73"/>
      <c r="KJD70" s="73"/>
      <c r="KJE70" s="73"/>
      <c r="KJF70" s="73"/>
      <c r="KJG70" s="73"/>
      <c r="KJH70" s="73"/>
      <c r="KJI70" s="73"/>
      <c r="KJJ70" s="73"/>
      <c r="KJK70" s="73"/>
      <c r="KJN70" s="73"/>
      <c r="KJQ70" s="73"/>
      <c r="KJT70" s="73"/>
      <c r="KJW70" s="73"/>
      <c r="KJZ70" s="73"/>
      <c r="KKL70" s="73"/>
      <c r="KKO70" s="73"/>
      <c r="KKR70" s="73"/>
      <c r="KKU70" s="73"/>
      <c r="KLD70" s="73"/>
      <c r="KLJ70" s="73"/>
      <c r="KLM70" s="73"/>
      <c r="KLP70" s="73"/>
      <c r="KLS70" s="73"/>
      <c r="KLY70" s="73"/>
      <c r="KMH70" s="73"/>
      <c r="KMJ70" s="73"/>
      <c r="KMK70" s="73"/>
      <c r="KMM70" s="73"/>
      <c r="KMP70" s="73"/>
      <c r="KMS70" s="73"/>
      <c r="KMV70" s="73"/>
      <c r="KND70" s="73"/>
      <c r="KNF70" s="73"/>
      <c r="KNI70" s="73"/>
      <c r="KNL70" s="73"/>
      <c r="KNU70" s="73"/>
      <c r="KNX70" s="73"/>
      <c r="KOC70" s="73"/>
      <c r="KOY70" s="73"/>
      <c r="KOZ70" s="73"/>
      <c r="KPA70" s="73"/>
      <c r="KPB70" s="73"/>
      <c r="KPC70" s="73"/>
      <c r="KPD70" s="73"/>
      <c r="KPV70" s="73"/>
      <c r="KPW70" s="73"/>
      <c r="KPZ70" s="73"/>
      <c r="KQC70" s="73"/>
      <c r="KQE70" s="73"/>
      <c r="KQG70" s="73"/>
      <c r="KQJ70" s="73"/>
      <c r="KQM70" s="73"/>
      <c r="KQP70" s="73"/>
      <c r="KQS70" s="73"/>
      <c r="KQV70" s="73"/>
      <c r="KQY70" s="73"/>
      <c r="KRB70" s="73"/>
      <c r="KRE70" s="73"/>
      <c r="KRG70" s="73"/>
      <c r="KRT70" s="73"/>
      <c r="KRU70" s="73"/>
      <c r="KRV70" s="73"/>
      <c r="KRW70" s="73"/>
      <c r="KRX70" s="73"/>
      <c r="KRY70" s="73"/>
      <c r="KRZ70" s="73"/>
      <c r="KSA70" s="73"/>
      <c r="KSB70" s="73"/>
      <c r="KSC70" s="73"/>
      <c r="KSD70" s="73"/>
      <c r="KSE70" s="73"/>
      <c r="KSF70" s="73"/>
      <c r="KSG70" s="73"/>
      <c r="KSH70" s="73"/>
      <c r="KSI70" s="73"/>
      <c r="KSJ70" s="73"/>
      <c r="KSK70" s="73"/>
      <c r="KSL70" s="73"/>
      <c r="KSM70" s="73"/>
      <c r="KSN70" s="73"/>
      <c r="KSO70" s="73"/>
      <c r="KSP70" s="73"/>
      <c r="KSQ70" s="73"/>
      <c r="KSR70" s="73"/>
      <c r="KSS70" s="73"/>
      <c r="KSU70" s="73"/>
      <c r="KSV70" s="73"/>
      <c r="KSW70" s="73"/>
      <c r="KSX70" s="73"/>
      <c r="KSY70" s="73"/>
      <c r="KSZ70" s="73"/>
      <c r="KTA70" s="73"/>
      <c r="KTB70" s="73"/>
      <c r="KTC70" s="73"/>
      <c r="KTD70" s="73"/>
      <c r="KTE70" s="73"/>
      <c r="KTF70" s="73"/>
      <c r="KTG70" s="73"/>
      <c r="KTJ70" s="73"/>
      <c r="KTM70" s="73"/>
      <c r="KTP70" s="73"/>
      <c r="KTS70" s="73"/>
      <c r="KTV70" s="73"/>
      <c r="KUH70" s="73"/>
      <c r="KUK70" s="73"/>
      <c r="KUN70" s="73"/>
      <c r="KUQ70" s="73"/>
      <c r="KUZ70" s="73"/>
      <c r="KVF70" s="73"/>
      <c r="KVI70" s="73"/>
      <c r="KVL70" s="73"/>
      <c r="KVO70" s="73"/>
      <c r="KVU70" s="73"/>
      <c r="KWD70" s="73"/>
      <c r="KWF70" s="73"/>
      <c r="KWG70" s="73"/>
      <c r="KWI70" s="73"/>
      <c r="KWL70" s="73"/>
      <c r="KWO70" s="73"/>
      <c r="KWR70" s="73"/>
      <c r="KWZ70" s="73"/>
      <c r="KXB70" s="73"/>
      <c r="KXE70" s="73"/>
      <c r="KXH70" s="73"/>
      <c r="KXQ70" s="73"/>
      <c r="KXT70" s="73"/>
      <c r="KXY70" s="73"/>
      <c r="KYU70" s="73"/>
      <c r="KYV70" s="73"/>
      <c r="KYW70" s="73"/>
      <c r="KYX70" s="73"/>
      <c r="KYY70" s="73"/>
      <c r="KYZ70" s="73"/>
      <c r="KZR70" s="73"/>
      <c r="KZS70" s="73"/>
      <c r="KZV70" s="73"/>
      <c r="KZY70" s="73"/>
      <c r="LAA70" s="73"/>
      <c r="LAC70" s="73"/>
      <c r="LAF70" s="73"/>
      <c r="LAI70" s="73"/>
      <c r="LAL70" s="73"/>
      <c r="LAO70" s="73"/>
      <c r="LAR70" s="73"/>
      <c r="LAU70" s="73"/>
      <c r="LAX70" s="73"/>
      <c r="LBA70" s="73"/>
      <c r="LBC70" s="73"/>
      <c r="LBP70" s="73"/>
      <c r="LBQ70" s="73"/>
      <c r="LBR70" s="73"/>
      <c r="LBS70" s="73"/>
      <c r="LBT70" s="73"/>
      <c r="LBU70" s="73"/>
      <c r="LBV70" s="73"/>
      <c r="LBW70" s="73"/>
      <c r="LBX70" s="73"/>
      <c r="LBY70" s="73"/>
      <c r="LBZ70" s="73"/>
      <c r="LCA70" s="73"/>
      <c r="LCB70" s="73"/>
      <c r="LCC70" s="73"/>
      <c r="LCD70" s="73"/>
      <c r="LCE70" s="73"/>
      <c r="LCF70" s="73"/>
      <c r="LCG70" s="73"/>
      <c r="LCH70" s="73"/>
      <c r="LCI70" s="73"/>
      <c r="LCJ70" s="73"/>
      <c r="LCK70" s="73"/>
      <c r="LCL70" s="73"/>
      <c r="LCM70" s="73"/>
      <c r="LCN70" s="73"/>
      <c r="LCO70" s="73"/>
      <c r="LCQ70" s="73"/>
      <c r="LCR70" s="73"/>
      <c r="LCS70" s="73"/>
      <c r="LCT70" s="73"/>
      <c r="LCU70" s="73"/>
      <c r="LCV70" s="73"/>
      <c r="LCW70" s="73"/>
      <c r="LCX70" s="73"/>
      <c r="LCY70" s="73"/>
      <c r="LCZ70" s="73"/>
      <c r="LDA70" s="73"/>
      <c r="LDB70" s="73"/>
      <c r="LDC70" s="73"/>
      <c r="LDF70" s="73"/>
      <c r="LDI70" s="73"/>
      <c r="LDL70" s="73"/>
      <c r="LDO70" s="73"/>
      <c r="LDR70" s="73"/>
      <c r="LED70" s="73"/>
      <c r="LEG70" s="73"/>
      <c r="LEJ70" s="73"/>
      <c r="LEM70" s="73"/>
      <c r="LEV70" s="73"/>
      <c r="LFB70" s="73"/>
      <c r="LFE70" s="73"/>
      <c r="LFH70" s="73"/>
      <c r="LFK70" s="73"/>
      <c r="LFQ70" s="73"/>
      <c r="LFZ70" s="73"/>
      <c r="LGB70" s="73"/>
      <c r="LGC70" s="73"/>
      <c r="LGE70" s="73"/>
      <c r="LGH70" s="73"/>
      <c r="LGK70" s="73"/>
      <c r="LGN70" s="73"/>
      <c r="LGV70" s="73"/>
      <c r="LGX70" s="73"/>
      <c r="LHA70" s="73"/>
      <c r="LHD70" s="73"/>
      <c r="LHM70" s="73"/>
      <c r="LHP70" s="73"/>
      <c r="LHU70" s="73"/>
      <c r="LIQ70" s="73"/>
      <c r="LIR70" s="73"/>
      <c r="LIS70" s="73"/>
      <c r="LIT70" s="73"/>
      <c r="LIU70" s="73"/>
      <c r="LIV70" s="73"/>
      <c r="LJN70" s="73"/>
      <c r="LJO70" s="73"/>
      <c r="LJR70" s="73"/>
      <c r="LJU70" s="73"/>
      <c r="LJW70" s="73"/>
      <c r="LJY70" s="73"/>
      <c r="LKB70" s="73"/>
      <c r="LKE70" s="73"/>
      <c r="LKH70" s="73"/>
      <c r="LKK70" s="73"/>
      <c r="LKN70" s="73"/>
      <c r="LKQ70" s="73"/>
      <c r="LKT70" s="73"/>
      <c r="LKW70" s="73"/>
      <c r="LKY70" s="73"/>
      <c r="LLL70" s="73"/>
      <c r="LLM70" s="73"/>
      <c r="LLN70" s="73"/>
      <c r="LLO70" s="73"/>
      <c r="LLP70" s="73"/>
      <c r="LLQ70" s="73"/>
      <c r="LLR70" s="73"/>
      <c r="LLS70" s="73"/>
      <c r="LLT70" s="73"/>
      <c r="LLU70" s="73"/>
      <c r="LLV70" s="73"/>
      <c r="LLW70" s="73"/>
      <c r="LLX70" s="73"/>
      <c r="LLY70" s="73"/>
      <c r="LLZ70" s="73"/>
      <c r="LMA70" s="73"/>
      <c r="LMB70" s="73"/>
      <c r="LMC70" s="73"/>
      <c r="LMD70" s="73"/>
      <c r="LME70" s="73"/>
      <c r="LMF70" s="73"/>
      <c r="LMG70" s="73"/>
      <c r="LMH70" s="73"/>
      <c r="LMI70" s="73"/>
      <c r="LMJ70" s="73"/>
      <c r="LMK70" s="73"/>
      <c r="LMM70" s="73"/>
      <c r="LMN70" s="73"/>
      <c r="LMO70" s="73"/>
      <c r="LMP70" s="73"/>
      <c r="LMQ70" s="73"/>
      <c r="LMR70" s="73"/>
      <c r="LMS70" s="73"/>
      <c r="LMT70" s="73"/>
      <c r="LMU70" s="73"/>
      <c r="LMV70" s="73"/>
      <c r="LMW70" s="73"/>
      <c r="LMX70" s="73"/>
      <c r="LMY70" s="73"/>
      <c r="LNB70" s="73"/>
      <c r="LNE70" s="73"/>
      <c r="LNH70" s="73"/>
      <c r="LNK70" s="73"/>
      <c r="LNN70" s="73"/>
      <c r="LNZ70" s="73"/>
      <c r="LOC70" s="73"/>
      <c r="LOF70" s="73"/>
      <c r="LOI70" s="73"/>
      <c r="LOR70" s="73"/>
      <c r="LOX70" s="73"/>
      <c r="LPA70" s="73"/>
      <c r="LPD70" s="73"/>
      <c r="LPG70" s="73"/>
      <c r="LPM70" s="73"/>
      <c r="LPV70" s="73"/>
      <c r="LPX70" s="73"/>
      <c r="LPY70" s="73"/>
      <c r="LQA70" s="73"/>
      <c r="LQD70" s="73"/>
      <c r="LQG70" s="73"/>
      <c r="LQJ70" s="73"/>
      <c r="LQR70" s="73"/>
      <c r="LQT70" s="73"/>
      <c r="LQW70" s="73"/>
      <c r="LQZ70" s="73"/>
      <c r="LRI70" s="73"/>
      <c r="LRL70" s="73"/>
      <c r="LRQ70" s="73"/>
      <c r="LSM70" s="73"/>
      <c r="LSN70" s="73"/>
      <c r="LSO70" s="73"/>
      <c r="LSP70" s="73"/>
      <c r="LSQ70" s="73"/>
      <c r="LSR70" s="73"/>
      <c r="LTJ70" s="73"/>
      <c r="LTK70" s="73"/>
      <c r="LTN70" s="73"/>
      <c r="LTQ70" s="73"/>
      <c r="LTS70" s="73"/>
      <c r="LTU70" s="73"/>
      <c r="LTX70" s="73"/>
      <c r="LUA70" s="73"/>
      <c r="LUD70" s="73"/>
      <c r="LUG70" s="73"/>
      <c r="LUJ70" s="73"/>
      <c r="LUM70" s="73"/>
      <c r="LUP70" s="73"/>
      <c r="LUS70" s="73"/>
      <c r="LUU70" s="73"/>
      <c r="LVH70" s="73"/>
      <c r="LVI70" s="73"/>
      <c r="LVJ70" s="73"/>
      <c r="LVK70" s="73"/>
      <c r="LVL70" s="73"/>
      <c r="LVM70" s="73"/>
      <c r="LVN70" s="73"/>
      <c r="LVO70" s="73"/>
      <c r="LVP70" s="73"/>
      <c r="LVQ70" s="73"/>
      <c r="LVR70" s="73"/>
      <c r="LVS70" s="73"/>
      <c r="LVT70" s="73"/>
      <c r="LVU70" s="73"/>
      <c r="LVV70" s="73"/>
      <c r="LVW70" s="73"/>
      <c r="LVX70" s="73"/>
      <c r="LVY70" s="73"/>
      <c r="LVZ70" s="73"/>
      <c r="LWA70" s="73"/>
      <c r="LWB70" s="73"/>
      <c r="LWC70" s="73"/>
      <c r="LWD70" s="73"/>
      <c r="LWE70" s="73"/>
      <c r="LWF70" s="73"/>
      <c r="LWG70" s="73"/>
      <c r="LWI70" s="73"/>
      <c r="LWJ70" s="73"/>
      <c r="LWK70" s="73"/>
      <c r="LWL70" s="73"/>
      <c r="LWM70" s="73"/>
      <c r="LWN70" s="73"/>
      <c r="LWO70" s="73"/>
      <c r="LWP70" s="73"/>
      <c r="LWQ70" s="73"/>
      <c r="LWR70" s="73"/>
      <c r="LWS70" s="73"/>
      <c r="LWT70" s="73"/>
      <c r="LWU70" s="73"/>
      <c r="LWX70" s="73"/>
      <c r="LXA70" s="73"/>
      <c r="LXD70" s="73"/>
      <c r="LXG70" s="73"/>
      <c r="LXJ70" s="73"/>
      <c r="LXV70" s="73"/>
      <c r="LXY70" s="73"/>
      <c r="LYB70" s="73"/>
      <c r="LYE70" s="73"/>
      <c r="LYN70" s="73"/>
      <c r="LYT70" s="73"/>
      <c r="LYW70" s="73"/>
      <c r="LYZ70" s="73"/>
      <c r="LZC70" s="73"/>
      <c r="LZI70" s="73"/>
      <c r="LZR70" s="73"/>
      <c r="LZT70" s="73"/>
      <c r="LZU70" s="73"/>
      <c r="LZW70" s="73"/>
      <c r="LZZ70" s="73"/>
      <c r="MAC70" s="73"/>
      <c r="MAF70" s="73"/>
      <c r="MAN70" s="73"/>
      <c r="MAP70" s="73"/>
      <c r="MAS70" s="73"/>
      <c r="MAV70" s="73"/>
      <c r="MBE70" s="73"/>
      <c r="MBH70" s="73"/>
      <c r="MBM70" s="73"/>
      <c r="MCI70" s="73"/>
      <c r="MCJ70" s="73"/>
      <c r="MCK70" s="73"/>
      <c r="MCL70" s="73"/>
      <c r="MCM70" s="73"/>
      <c r="MCN70" s="73"/>
      <c r="MDF70" s="73"/>
      <c r="MDG70" s="73"/>
      <c r="MDJ70" s="73"/>
      <c r="MDM70" s="73"/>
      <c r="MDO70" s="73"/>
      <c r="MDQ70" s="73"/>
      <c r="MDT70" s="73"/>
      <c r="MDW70" s="73"/>
      <c r="MDZ70" s="73"/>
      <c r="MEC70" s="73"/>
      <c r="MEF70" s="73"/>
      <c r="MEI70" s="73"/>
      <c r="MEL70" s="73"/>
      <c r="MEO70" s="73"/>
      <c r="MEQ70" s="73"/>
      <c r="MFD70" s="73"/>
      <c r="MFE70" s="73"/>
      <c r="MFF70" s="73"/>
      <c r="MFG70" s="73"/>
      <c r="MFH70" s="73"/>
      <c r="MFI70" s="73"/>
      <c r="MFJ70" s="73"/>
      <c r="MFK70" s="73"/>
      <c r="MFL70" s="73"/>
      <c r="MFM70" s="73"/>
      <c r="MFN70" s="73"/>
      <c r="MFO70" s="73"/>
      <c r="MFP70" s="73"/>
      <c r="MFQ70" s="73"/>
      <c r="MFR70" s="73"/>
      <c r="MFS70" s="73"/>
      <c r="MFT70" s="73"/>
      <c r="MFU70" s="73"/>
      <c r="MFV70" s="73"/>
      <c r="MFW70" s="73"/>
      <c r="MFX70" s="73"/>
      <c r="MFY70" s="73"/>
      <c r="MFZ70" s="73"/>
      <c r="MGA70" s="73"/>
      <c r="MGB70" s="73"/>
      <c r="MGC70" s="73"/>
      <c r="MGE70" s="73"/>
      <c r="MGF70" s="73"/>
      <c r="MGG70" s="73"/>
      <c r="MGH70" s="73"/>
      <c r="MGI70" s="73"/>
      <c r="MGJ70" s="73"/>
      <c r="MGK70" s="73"/>
      <c r="MGL70" s="73"/>
      <c r="MGM70" s="73"/>
      <c r="MGN70" s="73"/>
      <c r="MGO70" s="73"/>
      <c r="MGP70" s="73"/>
      <c r="MGQ70" s="73"/>
      <c r="MGT70" s="73"/>
      <c r="MGW70" s="73"/>
      <c r="MGZ70" s="73"/>
      <c r="MHC70" s="73"/>
      <c r="MHF70" s="73"/>
      <c r="MHR70" s="73"/>
      <c r="MHU70" s="73"/>
      <c r="MHX70" s="73"/>
      <c r="MIA70" s="73"/>
      <c r="MIJ70" s="73"/>
      <c r="MIP70" s="73"/>
      <c r="MIS70" s="73"/>
      <c r="MIV70" s="73"/>
      <c r="MIY70" s="73"/>
      <c r="MJE70" s="73"/>
      <c r="MJN70" s="73"/>
      <c r="MJP70" s="73"/>
      <c r="MJQ70" s="73"/>
      <c r="MJS70" s="73"/>
      <c r="MJV70" s="73"/>
      <c r="MJY70" s="73"/>
      <c r="MKB70" s="73"/>
      <c r="MKJ70" s="73"/>
      <c r="MKL70" s="73"/>
      <c r="MKO70" s="73"/>
      <c r="MKR70" s="73"/>
      <c r="MLA70" s="73"/>
      <c r="MLD70" s="73"/>
      <c r="MLI70" s="73"/>
      <c r="MME70" s="73"/>
      <c r="MMF70" s="73"/>
      <c r="MMG70" s="73"/>
      <c r="MMH70" s="73"/>
      <c r="MMI70" s="73"/>
      <c r="MMJ70" s="73"/>
      <c r="MNB70" s="73"/>
      <c r="MNC70" s="73"/>
      <c r="MNF70" s="73"/>
      <c r="MNI70" s="73"/>
      <c r="MNK70" s="73"/>
      <c r="MNM70" s="73"/>
      <c r="MNP70" s="73"/>
      <c r="MNS70" s="73"/>
      <c r="MNV70" s="73"/>
      <c r="MNY70" s="73"/>
      <c r="MOB70" s="73"/>
      <c r="MOE70" s="73"/>
      <c r="MOH70" s="73"/>
      <c r="MOK70" s="73"/>
      <c r="MOM70" s="73"/>
      <c r="MOZ70" s="73"/>
      <c r="MPA70" s="73"/>
      <c r="MPB70" s="73"/>
      <c r="MPC70" s="73"/>
      <c r="MPD70" s="73"/>
      <c r="MPE70" s="73"/>
      <c r="MPF70" s="73"/>
      <c r="MPG70" s="73"/>
      <c r="MPH70" s="73"/>
      <c r="MPI70" s="73"/>
      <c r="MPJ70" s="73"/>
      <c r="MPK70" s="73"/>
      <c r="MPL70" s="73"/>
      <c r="MPM70" s="73"/>
      <c r="MPN70" s="73"/>
      <c r="MPO70" s="73"/>
      <c r="MPP70" s="73"/>
      <c r="MPQ70" s="73"/>
      <c r="MPR70" s="73"/>
      <c r="MPS70" s="73"/>
      <c r="MPT70" s="73"/>
      <c r="MPU70" s="73"/>
      <c r="MPV70" s="73"/>
      <c r="MPW70" s="73"/>
      <c r="MPX70" s="73"/>
      <c r="MPY70" s="73"/>
      <c r="MQA70" s="73"/>
      <c r="MQB70" s="73"/>
      <c r="MQC70" s="73"/>
      <c r="MQD70" s="73"/>
      <c r="MQE70" s="73"/>
      <c r="MQF70" s="73"/>
      <c r="MQG70" s="73"/>
      <c r="MQH70" s="73"/>
      <c r="MQI70" s="73"/>
      <c r="MQJ70" s="73"/>
      <c r="MQK70" s="73"/>
      <c r="MQL70" s="73"/>
      <c r="MQM70" s="73"/>
      <c r="MQP70" s="73"/>
      <c r="MQS70" s="73"/>
      <c r="MQV70" s="73"/>
      <c r="MQY70" s="73"/>
      <c r="MRB70" s="73"/>
      <c r="MRN70" s="73"/>
      <c r="MRQ70" s="73"/>
      <c r="MRT70" s="73"/>
      <c r="MRW70" s="73"/>
      <c r="MSF70" s="73"/>
      <c r="MSL70" s="73"/>
      <c r="MSO70" s="73"/>
      <c r="MSR70" s="73"/>
      <c r="MSU70" s="73"/>
      <c r="MTA70" s="73"/>
      <c r="MTJ70" s="73"/>
      <c r="MTL70" s="73"/>
      <c r="MTM70" s="73"/>
      <c r="MTO70" s="73"/>
      <c r="MTR70" s="73"/>
      <c r="MTU70" s="73"/>
      <c r="MTX70" s="73"/>
      <c r="MUF70" s="73"/>
      <c r="MUH70" s="73"/>
      <c r="MUK70" s="73"/>
      <c r="MUN70" s="73"/>
      <c r="MUW70" s="73"/>
      <c r="MUZ70" s="73"/>
      <c r="MVE70" s="73"/>
      <c r="MWA70" s="73"/>
      <c r="MWB70" s="73"/>
      <c r="MWC70" s="73"/>
      <c r="MWD70" s="73"/>
      <c r="MWE70" s="73"/>
      <c r="MWF70" s="73"/>
      <c r="MWX70" s="73"/>
      <c r="MWY70" s="73"/>
      <c r="MXB70" s="73"/>
      <c r="MXE70" s="73"/>
      <c r="MXG70" s="73"/>
      <c r="MXI70" s="73"/>
      <c r="MXL70" s="73"/>
      <c r="MXO70" s="73"/>
      <c r="MXR70" s="73"/>
      <c r="MXU70" s="73"/>
      <c r="MXX70" s="73"/>
      <c r="MYA70" s="73"/>
      <c r="MYD70" s="73"/>
      <c r="MYG70" s="73"/>
      <c r="MYI70" s="73"/>
      <c r="MYV70" s="73"/>
      <c r="MYW70" s="73"/>
      <c r="MYX70" s="73"/>
      <c r="MYY70" s="73"/>
      <c r="MYZ70" s="73"/>
      <c r="MZA70" s="73"/>
      <c r="MZB70" s="73"/>
      <c r="MZC70" s="73"/>
      <c r="MZD70" s="73"/>
      <c r="MZE70" s="73"/>
      <c r="MZF70" s="73"/>
      <c r="MZG70" s="73"/>
      <c r="MZH70" s="73"/>
      <c r="MZI70" s="73"/>
      <c r="MZJ70" s="73"/>
      <c r="MZK70" s="73"/>
      <c r="MZL70" s="73"/>
      <c r="MZM70" s="73"/>
      <c r="MZN70" s="73"/>
      <c r="MZO70" s="73"/>
      <c r="MZP70" s="73"/>
      <c r="MZQ70" s="73"/>
      <c r="MZR70" s="73"/>
      <c r="MZS70" s="73"/>
      <c r="MZT70" s="73"/>
      <c r="MZU70" s="73"/>
      <c r="MZW70" s="73"/>
      <c r="MZX70" s="73"/>
      <c r="MZY70" s="73"/>
      <c r="MZZ70" s="73"/>
      <c r="NAA70" s="73"/>
      <c r="NAB70" s="73"/>
      <c r="NAC70" s="73"/>
      <c r="NAD70" s="73"/>
      <c r="NAE70" s="73"/>
      <c r="NAF70" s="73"/>
      <c r="NAG70" s="73"/>
      <c r="NAH70" s="73"/>
      <c r="NAI70" s="73"/>
      <c r="NAL70" s="73"/>
      <c r="NAO70" s="73"/>
      <c r="NAR70" s="73"/>
      <c r="NAU70" s="73"/>
      <c r="NAX70" s="73"/>
      <c r="NBJ70" s="73"/>
      <c r="NBM70" s="73"/>
      <c r="NBP70" s="73"/>
      <c r="NBS70" s="73"/>
      <c r="NCB70" s="73"/>
      <c r="NCH70" s="73"/>
      <c r="NCK70" s="73"/>
      <c r="NCN70" s="73"/>
      <c r="NCQ70" s="73"/>
      <c r="NCW70" s="73"/>
      <c r="NDF70" s="73"/>
      <c r="NDH70" s="73"/>
      <c r="NDI70" s="73"/>
      <c r="NDK70" s="73"/>
      <c r="NDN70" s="73"/>
      <c r="NDQ70" s="73"/>
      <c r="NDT70" s="73"/>
      <c r="NEB70" s="73"/>
      <c r="NED70" s="73"/>
      <c r="NEG70" s="73"/>
      <c r="NEJ70" s="73"/>
      <c r="NES70" s="73"/>
      <c r="NEV70" s="73"/>
      <c r="NFA70" s="73"/>
      <c r="NFW70" s="73"/>
      <c r="NFX70" s="73"/>
      <c r="NFY70" s="73"/>
      <c r="NFZ70" s="73"/>
      <c r="NGA70" s="73"/>
      <c r="NGB70" s="73"/>
      <c r="NGT70" s="73"/>
      <c r="NGU70" s="73"/>
      <c r="NGX70" s="73"/>
      <c r="NHA70" s="73"/>
      <c r="NHC70" s="73"/>
      <c r="NHE70" s="73"/>
      <c r="NHH70" s="73"/>
      <c r="NHK70" s="73"/>
      <c r="NHN70" s="73"/>
      <c r="NHQ70" s="73"/>
      <c r="NHT70" s="73"/>
      <c r="NHW70" s="73"/>
      <c r="NHZ70" s="73"/>
      <c r="NIC70" s="73"/>
      <c r="NIE70" s="73"/>
      <c r="NIR70" s="73"/>
      <c r="NIS70" s="73"/>
      <c r="NIT70" s="73"/>
      <c r="NIU70" s="73"/>
      <c r="NIV70" s="73"/>
      <c r="NIW70" s="73"/>
      <c r="NIX70" s="73"/>
      <c r="NIY70" s="73"/>
      <c r="NIZ70" s="73"/>
      <c r="NJA70" s="73"/>
      <c r="NJB70" s="73"/>
      <c r="NJC70" s="73"/>
      <c r="NJD70" s="73"/>
      <c r="NJE70" s="73"/>
      <c r="NJF70" s="73"/>
      <c r="NJG70" s="73"/>
      <c r="NJH70" s="73"/>
      <c r="NJI70" s="73"/>
      <c r="NJJ70" s="73"/>
      <c r="NJK70" s="73"/>
      <c r="NJL70" s="73"/>
      <c r="NJM70" s="73"/>
      <c r="NJN70" s="73"/>
      <c r="NJO70" s="73"/>
      <c r="NJP70" s="73"/>
      <c r="NJQ70" s="73"/>
      <c r="NJS70" s="73"/>
      <c r="NJT70" s="73"/>
      <c r="NJU70" s="73"/>
      <c r="NJV70" s="73"/>
      <c r="NJW70" s="73"/>
      <c r="NJX70" s="73"/>
      <c r="NJY70" s="73"/>
      <c r="NJZ70" s="73"/>
      <c r="NKA70" s="73"/>
      <c r="NKB70" s="73"/>
      <c r="NKC70" s="73"/>
      <c r="NKD70" s="73"/>
      <c r="NKE70" s="73"/>
      <c r="NKH70" s="73"/>
      <c r="NKK70" s="73"/>
      <c r="NKN70" s="73"/>
      <c r="NKQ70" s="73"/>
      <c r="NKT70" s="73"/>
      <c r="NLF70" s="73"/>
      <c r="NLI70" s="73"/>
      <c r="NLL70" s="73"/>
      <c r="NLO70" s="73"/>
      <c r="NLX70" s="73"/>
      <c r="NMD70" s="73"/>
      <c r="NMG70" s="73"/>
      <c r="NMJ70" s="73"/>
      <c r="NMM70" s="73"/>
      <c r="NMS70" s="73"/>
      <c r="NNB70" s="73"/>
      <c r="NND70" s="73"/>
      <c r="NNE70" s="73"/>
      <c r="NNG70" s="73"/>
      <c r="NNJ70" s="73"/>
      <c r="NNM70" s="73"/>
      <c r="NNP70" s="73"/>
      <c r="NNX70" s="73"/>
      <c r="NNZ70" s="73"/>
      <c r="NOC70" s="73"/>
      <c r="NOF70" s="73"/>
      <c r="NOO70" s="73"/>
      <c r="NOR70" s="73"/>
      <c r="NOW70" s="73"/>
      <c r="NPS70" s="73"/>
      <c r="NPT70" s="73"/>
      <c r="NPU70" s="73"/>
      <c r="NPV70" s="73"/>
      <c r="NPW70" s="73"/>
      <c r="NPX70" s="73"/>
      <c r="NQP70" s="73"/>
      <c r="NQQ70" s="73"/>
      <c r="NQT70" s="73"/>
      <c r="NQW70" s="73"/>
      <c r="NQY70" s="73"/>
      <c r="NRA70" s="73"/>
      <c r="NRD70" s="73"/>
      <c r="NRG70" s="73"/>
      <c r="NRJ70" s="73"/>
      <c r="NRM70" s="73"/>
      <c r="NRP70" s="73"/>
      <c r="NRS70" s="73"/>
      <c r="NRV70" s="73"/>
      <c r="NRY70" s="73"/>
      <c r="NSA70" s="73"/>
      <c r="NSN70" s="73"/>
      <c r="NSO70" s="73"/>
      <c r="NSP70" s="73"/>
      <c r="NSQ70" s="73"/>
      <c r="NSR70" s="73"/>
      <c r="NSS70" s="73"/>
      <c r="NST70" s="73"/>
      <c r="NSU70" s="73"/>
      <c r="NSV70" s="73"/>
      <c r="NSW70" s="73"/>
      <c r="NSX70" s="73"/>
      <c r="NSY70" s="73"/>
      <c r="NSZ70" s="73"/>
      <c r="NTA70" s="73"/>
      <c r="NTB70" s="73"/>
      <c r="NTC70" s="73"/>
      <c r="NTD70" s="73"/>
      <c r="NTE70" s="73"/>
      <c r="NTF70" s="73"/>
      <c r="NTG70" s="73"/>
      <c r="NTH70" s="73"/>
      <c r="NTI70" s="73"/>
      <c r="NTJ70" s="73"/>
      <c r="NTK70" s="73"/>
      <c r="NTL70" s="73"/>
      <c r="NTM70" s="73"/>
      <c r="NTO70" s="73"/>
      <c r="NTP70" s="73"/>
      <c r="NTQ70" s="73"/>
      <c r="NTR70" s="73"/>
      <c r="NTS70" s="73"/>
      <c r="NTT70" s="73"/>
      <c r="NTU70" s="73"/>
      <c r="NTV70" s="73"/>
      <c r="NTW70" s="73"/>
      <c r="NTX70" s="73"/>
      <c r="NTY70" s="73"/>
      <c r="NTZ70" s="73"/>
      <c r="NUA70" s="73"/>
      <c r="NUD70" s="73"/>
      <c r="NUG70" s="73"/>
      <c r="NUJ70" s="73"/>
      <c r="NUM70" s="73"/>
      <c r="NUP70" s="73"/>
      <c r="NVB70" s="73"/>
      <c r="NVE70" s="73"/>
      <c r="NVH70" s="73"/>
      <c r="NVK70" s="73"/>
      <c r="NVT70" s="73"/>
      <c r="NVZ70" s="73"/>
      <c r="NWC70" s="73"/>
      <c r="NWF70" s="73"/>
      <c r="NWI70" s="73"/>
      <c r="NWO70" s="73"/>
      <c r="NWX70" s="73"/>
      <c r="NWZ70" s="73"/>
      <c r="NXA70" s="73"/>
      <c r="NXC70" s="73"/>
      <c r="NXF70" s="73"/>
      <c r="NXI70" s="73"/>
      <c r="NXL70" s="73"/>
      <c r="NXT70" s="73"/>
      <c r="NXV70" s="73"/>
      <c r="NXY70" s="73"/>
      <c r="NYB70" s="73"/>
      <c r="NYK70" s="73"/>
      <c r="NYN70" s="73"/>
      <c r="NYS70" s="73"/>
      <c r="NZO70" s="73"/>
      <c r="NZP70" s="73"/>
      <c r="NZQ70" s="73"/>
      <c r="NZR70" s="73"/>
      <c r="NZS70" s="73"/>
      <c r="NZT70" s="73"/>
      <c r="OAL70" s="73"/>
      <c r="OAM70" s="73"/>
      <c r="OAP70" s="73"/>
      <c r="OAS70" s="73"/>
      <c r="OAU70" s="73"/>
      <c r="OAW70" s="73"/>
      <c r="OAZ70" s="73"/>
      <c r="OBC70" s="73"/>
      <c r="OBF70" s="73"/>
      <c r="OBI70" s="73"/>
      <c r="OBL70" s="73"/>
      <c r="OBO70" s="73"/>
      <c r="OBR70" s="73"/>
      <c r="OBU70" s="73"/>
      <c r="OBW70" s="73"/>
      <c r="OCJ70" s="73"/>
      <c r="OCK70" s="73"/>
      <c r="OCL70" s="73"/>
      <c r="OCM70" s="73"/>
      <c r="OCN70" s="73"/>
      <c r="OCO70" s="73"/>
      <c r="OCP70" s="73"/>
      <c r="OCQ70" s="73"/>
      <c r="OCR70" s="73"/>
      <c r="OCS70" s="73"/>
      <c r="OCT70" s="73"/>
      <c r="OCU70" s="73"/>
      <c r="OCV70" s="73"/>
      <c r="OCW70" s="73"/>
      <c r="OCX70" s="73"/>
      <c r="OCY70" s="73"/>
      <c r="OCZ70" s="73"/>
      <c r="ODA70" s="73"/>
      <c r="ODB70" s="73"/>
      <c r="ODC70" s="73"/>
      <c r="ODD70" s="73"/>
      <c r="ODE70" s="73"/>
      <c r="ODF70" s="73"/>
      <c r="ODG70" s="73"/>
      <c r="ODH70" s="73"/>
      <c r="ODI70" s="73"/>
      <c r="ODK70" s="73"/>
      <c r="ODL70" s="73"/>
      <c r="ODM70" s="73"/>
      <c r="ODN70" s="73"/>
      <c r="ODO70" s="73"/>
      <c r="ODP70" s="73"/>
      <c r="ODQ70" s="73"/>
      <c r="ODR70" s="73"/>
      <c r="ODS70" s="73"/>
      <c r="ODT70" s="73"/>
      <c r="ODU70" s="73"/>
      <c r="ODV70" s="73"/>
      <c r="ODW70" s="73"/>
      <c r="ODZ70" s="73"/>
      <c r="OEC70" s="73"/>
      <c r="OEF70" s="73"/>
      <c r="OEI70" s="73"/>
      <c r="OEL70" s="73"/>
      <c r="OEX70" s="73"/>
      <c r="OFA70" s="73"/>
      <c r="OFD70" s="73"/>
      <c r="OFG70" s="73"/>
      <c r="OFP70" s="73"/>
      <c r="OFV70" s="73"/>
      <c r="OFY70" s="73"/>
      <c r="OGB70" s="73"/>
      <c r="OGE70" s="73"/>
      <c r="OGK70" s="73"/>
      <c r="OGT70" s="73"/>
      <c r="OGV70" s="73"/>
      <c r="OGW70" s="73"/>
      <c r="OGY70" s="73"/>
      <c r="OHB70" s="73"/>
      <c r="OHE70" s="73"/>
      <c r="OHH70" s="73"/>
      <c r="OHP70" s="73"/>
      <c r="OHR70" s="73"/>
      <c r="OHU70" s="73"/>
      <c r="OHX70" s="73"/>
      <c r="OIG70" s="73"/>
      <c r="OIJ70" s="73"/>
      <c r="OIO70" s="73"/>
      <c r="OJK70" s="73"/>
      <c r="OJL70" s="73"/>
      <c r="OJM70" s="73"/>
      <c r="OJN70" s="73"/>
      <c r="OJO70" s="73"/>
      <c r="OJP70" s="73"/>
      <c r="OKH70" s="73"/>
      <c r="OKI70" s="73"/>
      <c r="OKL70" s="73"/>
      <c r="OKO70" s="73"/>
      <c r="OKQ70" s="73"/>
      <c r="OKS70" s="73"/>
      <c r="OKV70" s="73"/>
      <c r="OKY70" s="73"/>
      <c r="OLB70" s="73"/>
      <c r="OLE70" s="73"/>
      <c r="OLH70" s="73"/>
      <c r="OLK70" s="73"/>
      <c r="OLN70" s="73"/>
      <c r="OLQ70" s="73"/>
      <c r="OLS70" s="73"/>
      <c r="OMF70" s="73"/>
      <c r="OMG70" s="73"/>
      <c r="OMH70" s="73"/>
      <c r="OMI70" s="73"/>
      <c r="OMJ70" s="73"/>
      <c r="OMK70" s="73"/>
      <c r="OML70" s="73"/>
      <c r="OMM70" s="73"/>
      <c r="OMN70" s="73"/>
      <c r="OMO70" s="73"/>
      <c r="OMP70" s="73"/>
      <c r="OMQ70" s="73"/>
      <c r="OMR70" s="73"/>
      <c r="OMS70" s="73"/>
      <c r="OMT70" s="73"/>
      <c r="OMU70" s="73"/>
      <c r="OMV70" s="73"/>
      <c r="OMW70" s="73"/>
      <c r="OMX70" s="73"/>
      <c r="OMY70" s="73"/>
      <c r="OMZ70" s="73"/>
      <c r="ONA70" s="73"/>
      <c r="ONB70" s="73"/>
      <c r="ONC70" s="73"/>
      <c r="OND70" s="73"/>
      <c r="ONE70" s="73"/>
      <c r="ONG70" s="73"/>
      <c r="ONH70" s="73"/>
      <c r="ONI70" s="73"/>
      <c r="ONJ70" s="73"/>
      <c r="ONK70" s="73"/>
      <c r="ONL70" s="73"/>
      <c r="ONM70" s="73"/>
      <c r="ONN70" s="73"/>
      <c r="ONO70" s="73"/>
      <c r="ONP70" s="73"/>
      <c r="ONQ70" s="73"/>
      <c r="ONR70" s="73"/>
      <c r="ONS70" s="73"/>
      <c r="ONV70" s="73"/>
      <c r="ONY70" s="73"/>
      <c r="OOB70" s="73"/>
      <c r="OOE70" s="73"/>
      <c r="OOH70" s="73"/>
      <c r="OOT70" s="73"/>
      <c r="OOW70" s="73"/>
      <c r="OOZ70" s="73"/>
      <c r="OPC70" s="73"/>
      <c r="OPL70" s="73"/>
      <c r="OPR70" s="73"/>
      <c r="OPU70" s="73"/>
      <c r="OPX70" s="73"/>
      <c r="OQA70" s="73"/>
      <c r="OQG70" s="73"/>
      <c r="OQP70" s="73"/>
      <c r="OQR70" s="73"/>
      <c r="OQS70" s="73"/>
      <c r="OQU70" s="73"/>
      <c r="OQX70" s="73"/>
      <c r="ORA70" s="73"/>
      <c r="ORD70" s="73"/>
      <c r="ORL70" s="73"/>
      <c r="ORN70" s="73"/>
      <c r="ORQ70" s="73"/>
      <c r="ORT70" s="73"/>
      <c r="OSC70" s="73"/>
      <c r="OSF70" s="73"/>
      <c r="OSK70" s="73"/>
      <c r="OTG70" s="73"/>
      <c r="OTH70" s="73"/>
      <c r="OTI70" s="73"/>
      <c r="OTJ70" s="73"/>
      <c r="OTK70" s="73"/>
      <c r="OTL70" s="73"/>
      <c r="OUD70" s="73"/>
      <c r="OUE70" s="73"/>
      <c r="OUH70" s="73"/>
      <c r="OUK70" s="73"/>
      <c r="OUM70" s="73"/>
      <c r="OUO70" s="73"/>
      <c r="OUR70" s="73"/>
      <c r="OUU70" s="73"/>
      <c r="OUX70" s="73"/>
      <c r="OVA70" s="73"/>
      <c r="OVD70" s="73"/>
      <c r="OVG70" s="73"/>
      <c r="OVJ70" s="73"/>
      <c r="OVM70" s="73"/>
      <c r="OVO70" s="73"/>
      <c r="OWB70" s="73"/>
      <c r="OWC70" s="73"/>
      <c r="OWD70" s="73"/>
      <c r="OWE70" s="73"/>
      <c r="OWF70" s="73"/>
      <c r="OWG70" s="73"/>
      <c r="OWH70" s="73"/>
      <c r="OWI70" s="73"/>
      <c r="OWJ70" s="73"/>
      <c r="OWK70" s="73"/>
      <c r="OWL70" s="73"/>
      <c r="OWM70" s="73"/>
      <c r="OWN70" s="73"/>
      <c r="OWO70" s="73"/>
      <c r="OWP70" s="73"/>
      <c r="OWQ70" s="73"/>
      <c r="OWR70" s="73"/>
      <c r="OWS70" s="73"/>
      <c r="OWT70" s="73"/>
      <c r="OWU70" s="73"/>
      <c r="OWV70" s="73"/>
      <c r="OWW70" s="73"/>
      <c r="OWX70" s="73"/>
      <c r="OWY70" s="73"/>
      <c r="OWZ70" s="73"/>
      <c r="OXA70" s="73"/>
      <c r="OXC70" s="73"/>
      <c r="OXD70" s="73"/>
      <c r="OXE70" s="73"/>
      <c r="OXF70" s="73"/>
      <c r="OXG70" s="73"/>
      <c r="OXH70" s="73"/>
      <c r="OXI70" s="73"/>
      <c r="OXJ70" s="73"/>
      <c r="OXK70" s="73"/>
      <c r="OXL70" s="73"/>
      <c r="OXM70" s="73"/>
      <c r="OXN70" s="73"/>
      <c r="OXO70" s="73"/>
      <c r="OXR70" s="73"/>
      <c r="OXU70" s="73"/>
      <c r="OXX70" s="73"/>
      <c r="OYA70" s="73"/>
      <c r="OYD70" s="73"/>
      <c r="OYP70" s="73"/>
      <c r="OYS70" s="73"/>
      <c r="OYV70" s="73"/>
      <c r="OYY70" s="73"/>
      <c r="OZH70" s="73"/>
      <c r="OZN70" s="73"/>
      <c r="OZQ70" s="73"/>
      <c r="OZT70" s="73"/>
      <c r="OZW70" s="73"/>
      <c r="PAC70" s="73"/>
      <c r="PAL70" s="73"/>
      <c r="PAN70" s="73"/>
      <c r="PAO70" s="73"/>
      <c r="PAQ70" s="73"/>
      <c r="PAT70" s="73"/>
      <c r="PAW70" s="73"/>
      <c r="PAZ70" s="73"/>
      <c r="PBH70" s="73"/>
      <c r="PBJ70" s="73"/>
      <c r="PBM70" s="73"/>
      <c r="PBP70" s="73"/>
      <c r="PBY70" s="73"/>
      <c r="PCB70" s="73"/>
      <c r="PCG70" s="73"/>
      <c r="PDC70" s="73"/>
      <c r="PDD70" s="73"/>
      <c r="PDE70" s="73"/>
      <c r="PDF70" s="73"/>
      <c r="PDG70" s="73"/>
      <c r="PDH70" s="73"/>
      <c r="PDZ70" s="73"/>
      <c r="PEA70" s="73"/>
      <c r="PED70" s="73"/>
      <c r="PEG70" s="73"/>
      <c r="PEI70" s="73"/>
      <c r="PEK70" s="73"/>
      <c r="PEN70" s="73"/>
      <c r="PEQ70" s="73"/>
      <c r="PET70" s="73"/>
      <c r="PEW70" s="73"/>
      <c r="PEZ70" s="73"/>
      <c r="PFC70" s="73"/>
      <c r="PFF70" s="73"/>
      <c r="PFI70" s="73"/>
      <c r="PFK70" s="73"/>
      <c r="PFX70" s="73"/>
      <c r="PFY70" s="73"/>
      <c r="PFZ70" s="73"/>
      <c r="PGA70" s="73"/>
      <c r="PGB70" s="73"/>
      <c r="PGC70" s="73"/>
      <c r="PGD70" s="73"/>
      <c r="PGE70" s="73"/>
      <c r="PGF70" s="73"/>
      <c r="PGG70" s="73"/>
      <c r="PGH70" s="73"/>
      <c r="PGI70" s="73"/>
      <c r="PGJ70" s="73"/>
      <c r="PGK70" s="73"/>
      <c r="PGL70" s="73"/>
      <c r="PGM70" s="73"/>
      <c r="PGN70" s="73"/>
      <c r="PGO70" s="73"/>
      <c r="PGP70" s="73"/>
      <c r="PGQ70" s="73"/>
      <c r="PGR70" s="73"/>
      <c r="PGS70" s="73"/>
      <c r="PGT70" s="73"/>
      <c r="PGU70" s="73"/>
      <c r="PGV70" s="73"/>
      <c r="PGW70" s="73"/>
      <c r="PGY70" s="73"/>
      <c r="PGZ70" s="73"/>
      <c r="PHA70" s="73"/>
      <c r="PHB70" s="73"/>
      <c r="PHC70" s="73"/>
      <c r="PHD70" s="73"/>
      <c r="PHE70" s="73"/>
      <c r="PHF70" s="73"/>
      <c r="PHG70" s="73"/>
      <c r="PHH70" s="73"/>
      <c r="PHI70" s="73"/>
      <c r="PHJ70" s="73"/>
      <c r="PHK70" s="73"/>
      <c r="PHN70" s="73"/>
      <c r="PHQ70" s="73"/>
      <c r="PHT70" s="73"/>
      <c r="PHW70" s="73"/>
      <c r="PHZ70" s="73"/>
      <c r="PIL70" s="73"/>
      <c r="PIO70" s="73"/>
      <c r="PIR70" s="73"/>
      <c r="PIU70" s="73"/>
      <c r="PJD70" s="73"/>
      <c r="PJJ70" s="73"/>
      <c r="PJM70" s="73"/>
      <c r="PJP70" s="73"/>
      <c r="PJS70" s="73"/>
      <c r="PJY70" s="73"/>
      <c r="PKH70" s="73"/>
      <c r="PKJ70" s="73"/>
      <c r="PKK70" s="73"/>
      <c r="PKM70" s="73"/>
      <c r="PKP70" s="73"/>
      <c r="PKS70" s="73"/>
      <c r="PKV70" s="73"/>
      <c r="PLD70" s="73"/>
      <c r="PLF70" s="73"/>
      <c r="PLI70" s="73"/>
      <c r="PLL70" s="73"/>
      <c r="PLU70" s="73"/>
      <c r="PLX70" s="73"/>
      <c r="PMC70" s="73"/>
      <c r="PMY70" s="73"/>
      <c r="PMZ70" s="73"/>
      <c r="PNA70" s="73"/>
      <c r="PNB70" s="73"/>
      <c r="PNC70" s="73"/>
      <c r="PND70" s="73"/>
      <c r="PNV70" s="73"/>
      <c r="PNW70" s="73"/>
      <c r="PNZ70" s="73"/>
      <c r="POC70" s="73"/>
      <c r="POE70" s="73"/>
      <c r="POG70" s="73"/>
      <c r="POJ70" s="73"/>
      <c r="POM70" s="73"/>
      <c r="POP70" s="73"/>
      <c r="POS70" s="73"/>
      <c r="POV70" s="73"/>
      <c r="POY70" s="73"/>
      <c r="PPB70" s="73"/>
      <c r="PPE70" s="73"/>
      <c r="PPG70" s="73"/>
      <c r="PPT70" s="73"/>
      <c r="PPU70" s="73"/>
      <c r="PPV70" s="73"/>
      <c r="PPW70" s="73"/>
      <c r="PPX70" s="73"/>
      <c r="PPY70" s="73"/>
      <c r="PPZ70" s="73"/>
      <c r="PQA70" s="73"/>
      <c r="PQB70" s="73"/>
      <c r="PQC70" s="73"/>
      <c r="PQD70" s="73"/>
      <c r="PQE70" s="73"/>
      <c r="PQF70" s="73"/>
      <c r="PQG70" s="73"/>
      <c r="PQH70" s="73"/>
      <c r="PQI70" s="73"/>
      <c r="PQJ70" s="73"/>
      <c r="PQK70" s="73"/>
      <c r="PQL70" s="73"/>
      <c r="PQM70" s="73"/>
      <c r="PQN70" s="73"/>
      <c r="PQO70" s="73"/>
      <c r="PQP70" s="73"/>
      <c r="PQQ70" s="73"/>
      <c r="PQR70" s="73"/>
      <c r="PQS70" s="73"/>
      <c r="PQU70" s="73"/>
      <c r="PQV70" s="73"/>
      <c r="PQW70" s="73"/>
      <c r="PQX70" s="73"/>
      <c r="PQY70" s="73"/>
      <c r="PQZ70" s="73"/>
      <c r="PRA70" s="73"/>
      <c r="PRB70" s="73"/>
      <c r="PRC70" s="73"/>
      <c r="PRD70" s="73"/>
      <c r="PRE70" s="73"/>
      <c r="PRF70" s="73"/>
      <c r="PRG70" s="73"/>
      <c r="PRJ70" s="73"/>
      <c r="PRM70" s="73"/>
      <c r="PRP70" s="73"/>
      <c r="PRS70" s="73"/>
      <c r="PRV70" s="73"/>
      <c r="PSH70" s="73"/>
      <c r="PSK70" s="73"/>
      <c r="PSN70" s="73"/>
      <c r="PSQ70" s="73"/>
      <c r="PSZ70" s="73"/>
      <c r="PTF70" s="73"/>
      <c r="PTI70" s="73"/>
      <c r="PTL70" s="73"/>
      <c r="PTO70" s="73"/>
      <c r="PTU70" s="73"/>
      <c r="PUD70" s="73"/>
      <c r="PUF70" s="73"/>
      <c r="PUG70" s="73"/>
      <c r="PUI70" s="73"/>
      <c r="PUL70" s="73"/>
      <c r="PUO70" s="73"/>
      <c r="PUR70" s="73"/>
      <c r="PUZ70" s="73"/>
      <c r="PVB70" s="73"/>
      <c r="PVE70" s="73"/>
      <c r="PVH70" s="73"/>
      <c r="PVQ70" s="73"/>
      <c r="PVT70" s="73"/>
      <c r="PVY70" s="73"/>
      <c r="PWU70" s="73"/>
      <c r="PWV70" s="73"/>
      <c r="PWW70" s="73"/>
      <c r="PWX70" s="73"/>
      <c r="PWY70" s="73"/>
      <c r="PWZ70" s="73"/>
      <c r="PXR70" s="73"/>
      <c r="PXS70" s="73"/>
      <c r="PXV70" s="73"/>
      <c r="PXY70" s="73"/>
      <c r="PYA70" s="73"/>
      <c r="PYC70" s="73"/>
      <c r="PYF70" s="73"/>
      <c r="PYI70" s="73"/>
      <c r="PYL70" s="73"/>
      <c r="PYO70" s="73"/>
      <c r="PYR70" s="73"/>
      <c r="PYU70" s="73"/>
      <c r="PYX70" s="73"/>
      <c r="PZA70" s="73"/>
      <c r="PZC70" s="73"/>
      <c r="PZP70" s="73"/>
      <c r="PZQ70" s="73"/>
      <c r="PZR70" s="73"/>
      <c r="PZS70" s="73"/>
      <c r="PZT70" s="73"/>
      <c r="PZU70" s="73"/>
      <c r="PZV70" s="73"/>
      <c r="PZW70" s="73"/>
      <c r="PZX70" s="73"/>
      <c r="PZY70" s="73"/>
      <c r="PZZ70" s="73"/>
      <c r="QAA70" s="73"/>
      <c r="QAB70" s="73"/>
      <c r="QAC70" s="73"/>
      <c r="QAD70" s="73"/>
      <c r="QAE70" s="73"/>
      <c r="QAF70" s="73"/>
      <c r="QAG70" s="73"/>
      <c r="QAH70" s="73"/>
      <c r="QAI70" s="73"/>
      <c r="QAJ70" s="73"/>
      <c r="QAK70" s="73"/>
      <c r="QAL70" s="73"/>
      <c r="QAM70" s="73"/>
      <c r="QAN70" s="73"/>
      <c r="QAO70" s="73"/>
      <c r="QAQ70" s="73"/>
      <c r="QAR70" s="73"/>
      <c r="QAS70" s="73"/>
      <c r="QAT70" s="73"/>
      <c r="QAU70" s="73"/>
      <c r="QAV70" s="73"/>
      <c r="QAW70" s="73"/>
      <c r="QAX70" s="73"/>
      <c r="QAY70" s="73"/>
      <c r="QAZ70" s="73"/>
      <c r="QBA70" s="73"/>
      <c r="QBB70" s="73"/>
      <c r="QBC70" s="73"/>
      <c r="QBF70" s="73"/>
      <c r="QBI70" s="73"/>
      <c r="QBL70" s="73"/>
      <c r="QBO70" s="73"/>
      <c r="QBR70" s="73"/>
      <c r="QCD70" s="73"/>
      <c r="QCG70" s="73"/>
      <c r="QCJ70" s="73"/>
      <c r="QCM70" s="73"/>
      <c r="QCV70" s="73"/>
      <c r="QDB70" s="73"/>
      <c r="QDE70" s="73"/>
      <c r="QDH70" s="73"/>
      <c r="QDK70" s="73"/>
      <c r="QDQ70" s="73"/>
      <c r="QDZ70" s="73"/>
      <c r="QEB70" s="73"/>
      <c r="QEC70" s="73"/>
      <c r="QEE70" s="73"/>
      <c r="QEH70" s="73"/>
      <c r="QEK70" s="73"/>
      <c r="QEN70" s="73"/>
      <c r="QEV70" s="73"/>
      <c r="QEX70" s="73"/>
      <c r="QFA70" s="73"/>
      <c r="QFD70" s="73"/>
      <c r="QFM70" s="73"/>
      <c r="QFP70" s="73"/>
      <c r="QFU70" s="73"/>
      <c r="QGQ70" s="73"/>
      <c r="QGR70" s="73"/>
      <c r="QGS70" s="73"/>
      <c r="QGT70" s="73"/>
      <c r="QGU70" s="73"/>
      <c r="QGV70" s="73"/>
      <c r="QHN70" s="73"/>
      <c r="QHO70" s="73"/>
      <c r="QHR70" s="73"/>
      <c r="QHU70" s="73"/>
      <c r="QHW70" s="73"/>
      <c r="QHY70" s="73"/>
      <c r="QIB70" s="73"/>
      <c r="QIE70" s="73"/>
      <c r="QIH70" s="73"/>
      <c r="QIK70" s="73"/>
      <c r="QIN70" s="73"/>
      <c r="QIQ70" s="73"/>
      <c r="QIT70" s="73"/>
      <c r="QIW70" s="73"/>
      <c r="QIY70" s="73"/>
      <c r="QJL70" s="73"/>
      <c r="QJM70" s="73"/>
      <c r="QJN70" s="73"/>
      <c r="QJO70" s="73"/>
      <c r="QJP70" s="73"/>
      <c r="QJQ70" s="73"/>
      <c r="QJR70" s="73"/>
      <c r="QJS70" s="73"/>
      <c r="QJT70" s="73"/>
      <c r="QJU70" s="73"/>
      <c r="QJV70" s="73"/>
      <c r="QJW70" s="73"/>
      <c r="QJX70" s="73"/>
      <c r="QJY70" s="73"/>
      <c r="QJZ70" s="73"/>
      <c r="QKA70" s="73"/>
      <c r="QKB70" s="73"/>
      <c r="QKC70" s="73"/>
      <c r="QKD70" s="73"/>
      <c r="QKE70" s="73"/>
      <c r="QKF70" s="73"/>
      <c r="QKG70" s="73"/>
      <c r="QKH70" s="73"/>
      <c r="QKI70" s="73"/>
      <c r="QKJ70" s="73"/>
      <c r="QKK70" s="73"/>
      <c r="QKM70" s="73"/>
      <c r="QKN70" s="73"/>
      <c r="QKO70" s="73"/>
      <c r="QKP70" s="73"/>
      <c r="QKQ70" s="73"/>
      <c r="QKR70" s="73"/>
      <c r="QKS70" s="73"/>
      <c r="QKT70" s="73"/>
      <c r="QKU70" s="73"/>
      <c r="QKV70" s="73"/>
      <c r="QKW70" s="73"/>
      <c r="QKX70" s="73"/>
      <c r="QKY70" s="73"/>
      <c r="QLB70" s="73"/>
      <c r="QLE70" s="73"/>
      <c r="QLH70" s="73"/>
      <c r="QLK70" s="73"/>
      <c r="QLN70" s="73"/>
      <c r="QLZ70" s="73"/>
      <c r="QMC70" s="73"/>
      <c r="QMF70" s="73"/>
      <c r="QMI70" s="73"/>
      <c r="QMR70" s="73"/>
      <c r="QMX70" s="73"/>
      <c r="QNA70" s="73"/>
      <c r="QND70" s="73"/>
      <c r="QNG70" s="73"/>
      <c r="QNM70" s="73"/>
      <c r="QNV70" s="73"/>
      <c r="QNX70" s="73"/>
      <c r="QNY70" s="73"/>
      <c r="QOA70" s="73"/>
      <c r="QOD70" s="73"/>
      <c r="QOG70" s="73"/>
      <c r="QOJ70" s="73"/>
      <c r="QOR70" s="73"/>
      <c r="QOT70" s="73"/>
      <c r="QOW70" s="73"/>
      <c r="QOZ70" s="73"/>
      <c r="QPI70" s="73"/>
      <c r="QPL70" s="73"/>
      <c r="QPQ70" s="73"/>
      <c r="QQM70" s="73"/>
      <c r="QQN70" s="73"/>
      <c r="QQO70" s="73"/>
      <c r="QQP70" s="73"/>
      <c r="QQQ70" s="73"/>
      <c r="QQR70" s="73"/>
      <c r="QRJ70" s="73"/>
      <c r="QRK70" s="73"/>
      <c r="QRN70" s="73"/>
      <c r="QRQ70" s="73"/>
      <c r="QRS70" s="73"/>
      <c r="QRU70" s="73"/>
      <c r="QRX70" s="73"/>
      <c r="QSA70" s="73"/>
      <c r="QSD70" s="73"/>
      <c r="QSG70" s="73"/>
      <c r="QSJ70" s="73"/>
      <c r="QSM70" s="73"/>
      <c r="QSP70" s="73"/>
      <c r="QSS70" s="73"/>
      <c r="QSU70" s="73"/>
      <c r="QTH70" s="73"/>
      <c r="QTI70" s="73"/>
      <c r="QTJ70" s="73"/>
      <c r="QTK70" s="73"/>
      <c r="QTL70" s="73"/>
      <c r="QTM70" s="73"/>
      <c r="QTN70" s="73"/>
      <c r="QTO70" s="73"/>
      <c r="QTP70" s="73"/>
      <c r="QTQ70" s="73"/>
      <c r="QTR70" s="73"/>
      <c r="QTS70" s="73"/>
      <c r="QTT70" s="73"/>
      <c r="QTU70" s="73"/>
      <c r="QTV70" s="73"/>
      <c r="QTW70" s="73"/>
      <c r="QTX70" s="73"/>
      <c r="QTY70" s="73"/>
      <c r="QTZ70" s="73"/>
      <c r="QUA70" s="73"/>
      <c r="QUB70" s="73"/>
      <c r="QUC70" s="73"/>
      <c r="QUD70" s="73"/>
      <c r="QUE70" s="73"/>
      <c r="QUF70" s="73"/>
      <c r="QUG70" s="73"/>
      <c r="QUI70" s="73"/>
      <c r="QUJ70" s="73"/>
      <c r="QUK70" s="73"/>
      <c r="QUL70" s="73"/>
      <c r="QUM70" s="73"/>
      <c r="QUN70" s="73"/>
      <c r="QUO70" s="73"/>
      <c r="QUP70" s="73"/>
      <c r="QUQ70" s="73"/>
      <c r="QUR70" s="73"/>
      <c r="QUS70" s="73"/>
      <c r="QUT70" s="73"/>
      <c r="QUU70" s="73"/>
      <c r="QUX70" s="73"/>
      <c r="QVA70" s="73"/>
      <c r="QVD70" s="73"/>
      <c r="QVG70" s="73"/>
      <c r="QVJ70" s="73"/>
      <c r="QVV70" s="73"/>
      <c r="QVY70" s="73"/>
      <c r="QWB70" s="73"/>
      <c r="QWE70" s="73"/>
      <c r="QWN70" s="73"/>
      <c r="QWT70" s="73"/>
      <c r="QWW70" s="73"/>
      <c r="QWZ70" s="73"/>
      <c r="QXC70" s="73"/>
      <c r="QXI70" s="73"/>
      <c r="QXR70" s="73"/>
      <c r="QXT70" s="73"/>
      <c r="QXU70" s="73"/>
      <c r="QXW70" s="73"/>
      <c r="QXZ70" s="73"/>
      <c r="QYC70" s="73"/>
      <c r="QYF70" s="73"/>
      <c r="QYN70" s="73"/>
      <c r="QYP70" s="73"/>
      <c r="QYS70" s="73"/>
      <c r="QYV70" s="73"/>
      <c r="QZE70" s="73"/>
      <c r="QZH70" s="73"/>
      <c r="QZM70" s="73"/>
      <c r="RAI70" s="73"/>
      <c r="RAJ70" s="73"/>
      <c r="RAK70" s="73"/>
      <c r="RAL70" s="73"/>
      <c r="RAM70" s="73"/>
      <c r="RAN70" s="73"/>
      <c r="RBF70" s="73"/>
      <c r="RBG70" s="73"/>
      <c r="RBJ70" s="73"/>
      <c r="RBM70" s="73"/>
      <c r="RBO70" s="73"/>
      <c r="RBQ70" s="73"/>
      <c r="RBT70" s="73"/>
      <c r="RBW70" s="73"/>
      <c r="RBZ70" s="73"/>
      <c r="RCC70" s="73"/>
      <c r="RCF70" s="73"/>
      <c r="RCI70" s="73"/>
      <c r="RCL70" s="73"/>
      <c r="RCO70" s="73"/>
      <c r="RCQ70" s="73"/>
      <c r="RDD70" s="73"/>
      <c r="RDE70" s="73"/>
      <c r="RDF70" s="73"/>
      <c r="RDG70" s="73"/>
      <c r="RDH70" s="73"/>
      <c r="RDI70" s="73"/>
      <c r="RDJ70" s="73"/>
      <c r="RDK70" s="73"/>
      <c r="RDL70" s="73"/>
      <c r="RDM70" s="73"/>
      <c r="RDN70" s="73"/>
      <c r="RDO70" s="73"/>
      <c r="RDP70" s="73"/>
      <c r="RDQ70" s="73"/>
      <c r="RDR70" s="73"/>
      <c r="RDS70" s="73"/>
      <c r="RDT70" s="73"/>
      <c r="RDU70" s="73"/>
      <c r="RDV70" s="73"/>
      <c r="RDW70" s="73"/>
      <c r="RDX70" s="73"/>
      <c r="RDY70" s="73"/>
      <c r="RDZ70" s="73"/>
      <c r="REA70" s="73"/>
      <c r="REB70" s="73"/>
      <c r="REC70" s="73"/>
      <c r="REE70" s="73"/>
      <c r="REF70" s="73"/>
      <c r="REG70" s="73"/>
      <c r="REH70" s="73"/>
      <c r="REI70" s="73"/>
      <c r="REJ70" s="73"/>
      <c r="REK70" s="73"/>
      <c r="REL70" s="73"/>
      <c r="REM70" s="73"/>
      <c r="REN70" s="73"/>
      <c r="REO70" s="73"/>
      <c r="REP70" s="73"/>
      <c r="REQ70" s="73"/>
      <c r="RET70" s="73"/>
      <c r="REW70" s="73"/>
      <c r="REZ70" s="73"/>
      <c r="RFC70" s="73"/>
      <c r="RFF70" s="73"/>
      <c r="RFR70" s="73"/>
      <c r="RFU70" s="73"/>
      <c r="RFX70" s="73"/>
      <c r="RGA70" s="73"/>
      <c r="RGJ70" s="73"/>
      <c r="RGP70" s="73"/>
      <c r="RGS70" s="73"/>
      <c r="RGV70" s="73"/>
      <c r="RGY70" s="73"/>
      <c r="RHE70" s="73"/>
      <c r="RHN70" s="73"/>
      <c r="RHP70" s="73"/>
      <c r="RHQ70" s="73"/>
      <c r="RHS70" s="73"/>
      <c r="RHV70" s="73"/>
      <c r="RHY70" s="73"/>
      <c r="RIB70" s="73"/>
      <c r="RIJ70" s="73"/>
      <c r="RIL70" s="73"/>
      <c r="RIO70" s="73"/>
      <c r="RIR70" s="73"/>
      <c r="RJA70" s="73"/>
      <c r="RJD70" s="73"/>
      <c r="RJI70" s="73"/>
      <c r="RKE70" s="73"/>
      <c r="RKF70" s="73"/>
      <c r="RKG70" s="73"/>
      <c r="RKH70" s="73"/>
      <c r="RKI70" s="73"/>
      <c r="RKJ70" s="73"/>
      <c r="RLB70" s="73"/>
      <c r="RLC70" s="73"/>
      <c r="RLF70" s="73"/>
      <c r="RLI70" s="73"/>
      <c r="RLK70" s="73"/>
      <c r="RLM70" s="73"/>
      <c r="RLP70" s="73"/>
      <c r="RLS70" s="73"/>
      <c r="RLV70" s="73"/>
      <c r="RLY70" s="73"/>
      <c r="RMB70" s="73"/>
      <c r="RME70" s="73"/>
      <c r="RMH70" s="73"/>
      <c r="RMK70" s="73"/>
      <c r="RMM70" s="73"/>
      <c r="RMZ70" s="73"/>
      <c r="RNA70" s="73"/>
      <c r="RNB70" s="73"/>
      <c r="RNC70" s="73"/>
      <c r="RND70" s="73"/>
      <c r="RNE70" s="73"/>
      <c r="RNF70" s="73"/>
      <c r="RNG70" s="73"/>
      <c r="RNH70" s="73"/>
      <c r="RNI70" s="73"/>
      <c r="RNJ70" s="73"/>
      <c r="RNK70" s="73"/>
      <c r="RNL70" s="73"/>
      <c r="RNM70" s="73"/>
      <c r="RNN70" s="73"/>
      <c r="RNO70" s="73"/>
      <c r="RNP70" s="73"/>
      <c r="RNQ70" s="73"/>
      <c r="RNR70" s="73"/>
      <c r="RNS70" s="73"/>
      <c r="RNT70" s="73"/>
      <c r="RNU70" s="73"/>
      <c r="RNV70" s="73"/>
      <c r="RNW70" s="73"/>
      <c r="RNX70" s="73"/>
      <c r="RNY70" s="73"/>
      <c r="ROA70" s="73"/>
      <c r="ROB70" s="73"/>
      <c r="ROC70" s="73"/>
      <c r="ROD70" s="73"/>
      <c r="ROE70" s="73"/>
      <c r="ROF70" s="73"/>
      <c r="ROG70" s="73"/>
      <c r="ROH70" s="73"/>
      <c r="ROI70" s="73"/>
      <c r="ROJ70" s="73"/>
      <c r="ROK70" s="73"/>
      <c r="ROL70" s="73"/>
      <c r="ROM70" s="73"/>
      <c r="ROP70" s="73"/>
      <c r="ROS70" s="73"/>
      <c r="ROV70" s="73"/>
      <c r="ROY70" s="73"/>
      <c r="RPB70" s="73"/>
      <c r="RPN70" s="73"/>
      <c r="RPQ70" s="73"/>
      <c r="RPT70" s="73"/>
      <c r="RPW70" s="73"/>
      <c r="RQF70" s="73"/>
      <c r="RQL70" s="73"/>
      <c r="RQO70" s="73"/>
      <c r="RQR70" s="73"/>
      <c r="RQU70" s="73"/>
      <c r="RRA70" s="73"/>
      <c r="RRJ70" s="73"/>
      <c r="RRL70" s="73"/>
      <c r="RRM70" s="73"/>
      <c r="RRO70" s="73"/>
      <c r="RRR70" s="73"/>
      <c r="RRU70" s="73"/>
      <c r="RRX70" s="73"/>
      <c r="RSF70" s="73"/>
      <c r="RSH70" s="73"/>
      <c r="RSK70" s="73"/>
      <c r="RSN70" s="73"/>
      <c r="RSW70" s="73"/>
      <c r="RSZ70" s="73"/>
      <c r="RTE70" s="73"/>
      <c r="RUA70" s="73"/>
      <c r="RUB70" s="73"/>
      <c r="RUC70" s="73"/>
      <c r="RUD70" s="73"/>
      <c r="RUE70" s="73"/>
      <c r="RUF70" s="73"/>
      <c r="RUX70" s="73"/>
      <c r="RUY70" s="73"/>
      <c r="RVB70" s="73"/>
      <c r="RVE70" s="73"/>
      <c r="RVG70" s="73"/>
      <c r="RVI70" s="73"/>
      <c r="RVL70" s="73"/>
      <c r="RVO70" s="73"/>
      <c r="RVR70" s="73"/>
      <c r="RVU70" s="73"/>
      <c r="RVX70" s="73"/>
      <c r="RWA70" s="73"/>
      <c r="RWD70" s="73"/>
      <c r="RWG70" s="73"/>
      <c r="RWI70" s="73"/>
      <c r="RWV70" s="73"/>
      <c r="RWW70" s="73"/>
      <c r="RWX70" s="73"/>
      <c r="RWY70" s="73"/>
      <c r="RWZ70" s="73"/>
      <c r="RXA70" s="73"/>
      <c r="RXB70" s="73"/>
      <c r="RXC70" s="73"/>
      <c r="RXD70" s="73"/>
      <c r="RXE70" s="73"/>
      <c r="RXF70" s="73"/>
      <c r="RXG70" s="73"/>
      <c r="RXH70" s="73"/>
      <c r="RXI70" s="73"/>
      <c r="RXJ70" s="73"/>
      <c r="RXK70" s="73"/>
      <c r="RXL70" s="73"/>
      <c r="RXM70" s="73"/>
      <c r="RXN70" s="73"/>
      <c r="RXO70" s="73"/>
      <c r="RXP70" s="73"/>
      <c r="RXQ70" s="73"/>
      <c r="RXR70" s="73"/>
      <c r="RXS70" s="73"/>
      <c r="RXT70" s="73"/>
      <c r="RXU70" s="73"/>
      <c r="RXW70" s="73"/>
      <c r="RXX70" s="73"/>
      <c r="RXY70" s="73"/>
      <c r="RXZ70" s="73"/>
      <c r="RYA70" s="73"/>
      <c r="RYB70" s="73"/>
      <c r="RYC70" s="73"/>
      <c r="RYD70" s="73"/>
      <c r="RYE70" s="73"/>
      <c r="RYF70" s="73"/>
      <c r="RYG70" s="73"/>
      <c r="RYH70" s="73"/>
      <c r="RYI70" s="73"/>
      <c r="RYL70" s="73"/>
      <c r="RYO70" s="73"/>
      <c r="RYR70" s="73"/>
      <c r="RYU70" s="73"/>
      <c r="RYX70" s="73"/>
      <c r="RZJ70" s="73"/>
      <c r="RZM70" s="73"/>
      <c r="RZP70" s="73"/>
      <c r="RZS70" s="73"/>
      <c r="SAB70" s="73"/>
      <c r="SAH70" s="73"/>
      <c r="SAK70" s="73"/>
      <c r="SAN70" s="73"/>
      <c r="SAQ70" s="73"/>
      <c r="SAW70" s="73"/>
      <c r="SBF70" s="73"/>
      <c r="SBH70" s="73"/>
      <c r="SBI70" s="73"/>
      <c r="SBK70" s="73"/>
      <c r="SBN70" s="73"/>
      <c r="SBQ70" s="73"/>
      <c r="SBT70" s="73"/>
      <c r="SCB70" s="73"/>
      <c r="SCD70" s="73"/>
      <c r="SCG70" s="73"/>
      <c r="SCJ70" s="73"/>
      <c r="SCS70" s="73"/>
      <c r="SCV70" s="73"/>
      <c r="SDA70" s="73"/>
      <c r="SDW70" s="73"/>
      <c r="SDX70" s="73"/>
      <c r="SDY70" s="73"/>
      <c r="SDZ70" s="73"/>
      <c r="SEA70" s="73"/>
      <c r="SEB70" s="73"/>
      <c r="SET70" s="73"/>
      <c r="SEU70" s="73"/>
      <c r="SEX70" s="73"/>
      <c r="SFA70" s="73"/>
      <c r="SFC70" s="73"/>
      <c r="SFE70" s="73"/>
      <c r="SFH70" s="73"/>
      <c r="SFK70" s="73"/>
      <c r="SFN70" s="73"/>
      <c r="SFQ70" s="73"/>
      <c r="SFT70" s="73"/>
      <c r="SFW70" s="73"/>
      <c r="SFZ70" s="73"/>
      <c r="SGC70" s="73"/>
      <c r="SGE70" s="73"/>
      <c r="SGR70" s="73"/>
      <c r="SGS70" s="73"/>
      <c r="SGT70" s="73"/>
      <c r="SGU70" s="73"/>
      <c r="SGV70" s="73"/>
      <c r="SGW70" s="73"/>
      <c r="SGX70" s="73"/>
      <c r="SGY70" s="73"/>
      <c r="SGZ70" s="73"/>
      <c r="SHA70" s="73"/>
      <c r="SHB70" s="73"/>
      <c r="SHC70" s="73"/>
      <c r="SHD70" s="73"/>
      <c r="SHE70" s="73"/>
      <c r="SHF70" s="73"/>
      <c r="SHG70" s="73"/>
      <c r="SHH70" s="73"/>
      <c r="SHI70" s="73"/>
      <c r="SHJ70" s="73"/>
      <c r="SHK70" s="73"/>
      <c r="SHL70" s="73"/>
      <c r="SHM70" s="73"/>
      <c r="SHN70" s="73"/>
      <c r="SHO70" s="73"/>
      <c r="SHP70" s="73"/>
      <c r="SHQ70" s="73"/>
      <c r="SHS70" s="73"/>
      <c r="SHT70" s="73"/>
      <c r="SHU70" s="73"/>
      <c r="SHV70" s="73"/>
      <c r="SHW70" s="73"/>
      <c r="SHX70" s="73"/>
      <c r="SHY70" s="73"/>
      <c r="SHZ70" s="73"/>
      <c r="SIA70" s="73"/>
      <c r="SIB70" s="73"/>
      <c r="SIC70" s="73"/>
      <c r="SID70" s="73"/>
      <c r="SIE70" s="73"/>
      <c r="SIH70" s="73"/>
      <c r="SIK70" s="73"/>
      <c r="SIN70" s="73"/>
      <c r="SIQ70" s="73"/>
      <c r="SIT70" s="73"/>
      <c r="SJF70" s="73"/>
      <c r="SJI70" s="73"/>
      <c r="SJL70" s="73"/>
      <c r="SJO70" s="73"/>
      <c r="SJX70" s="73"/>
      <c r="SKD70" s="73"/>
      <c r="SKG70" s="73"/>
      <c r="SKJ70" s="73"/>
      <c r="SKM70" s="73"/>
      <c r="SKS70" s="73"/>
      <c r="SLB70" s="73"/>
      <c r="SLD70" s="73"/>
      <c r="SLE70" s="73"/>
      <c r="SLG70" s="73"/>
      <c r="SLJ70" s="73"/>
      <c r="SLM70" s="73"/>
      <c r="SLP70" s="73"/>
      <c r="SLX70" s="73"/>
      <c r="SLZ70" s="73"/>
      <c r="SMC70" s="73"/>
      <c r="SMF70" s="73"/>
      <c r="SMO70" s="73"/>
      <c r="SMR70" s="73"/>
      <c r="SMW70" s="73"/>
      <c r="SNS70" s="73"/>
      <c r="SNT70" s="73"/>
      <c r="SNU70" s="73"/>
      <c r="SNV70" s="73"/>
      <c r="SNW70" s="73"/>
      <c r="SNX70" s="73"/>
      <c r="SOP70" s="73"/>
      <c r="SOQ70" s="73"/>
      <c r="SOT70" s="73"/>
      <c r="SOW70" s="73"/>
      <c r="SOY70" s="73"/>
      <c r="SPA70" s="73"/>
      <c r="SPD70" s="73"/>
      <c r="SPG70" s="73"/>
      <c r="SPJ70" s="73"/>
      <c r="SPM70" s="73"/>
      <c r="SPP70" s="73"/>
      <c r="SPS70" s="73"/>
      <c r="SPV70" s="73"/>
      <c r="SPY70" s="73"/>
      <c r="SQA70" s="73"/>
      <c r="SQN70" s="73"/>
      <c r="SQO70" s="73"/>
      <c r="SQP70" s="73"/>
      <c r="SQQ70" s="73"/>
      <c r="SQR70" s="73"/>
      <c r="SQS70" s="73"/>
      <c r="SQT70" s="73"/>
      <c r="SQU70" s="73"/>
      <c r="SQV70" s="73"/>
      <c r="SQW70" s="73"/>
      <c r="SQX70" s="73"/>
      <c r="SQY70" s="73"/>
      <c r="SQZ70" s="73"/>
      <c r="SRA70" s="73"/>
      <c r="SRB70" s="73"/>
      <c r="SRC70" s="73"/>
      <c r="SRD70" s="73"/>
      <c r="SRE70" s="73"/>
      <c r="SRF70" s="73"/>
      <c r="SRG70" s="73"/>
      <c r="SRH70" s="73"/>
      <c r="SRI70" s="73"/>
      <c r="SRJ70" s="73"/>
      <c r="SRK70" s="73"/>
      <c r="SRL70" s="73"/>
      <c r="SRM70" s="73"/>
      <c r="SRO70" s="73"/>
      <c r="SRP70" s="73"/>
      <c r="SRQ70" s="73"/>
      <c r="SRR70" s="73"/>
      <c r="SRS70" s="73"/>
      <c r="SRT70" s="73"/>
      <c r="SRU70" s="73"/>
      <c r="SRV70" s="73"/>
      <c r="SRW70" s="73"/>
      <c r="SRX70" s="73"/>
      <c r="SRY70" s="73"/>
      <c r="SRZ70" s="73"/>
      <c r="SSA70" s="73"/>
      <c r="SSD70" s="73"/>
      <c r="SSG70" s="73"/>
      <c r="SSJ70" s="73"/>
      <c r="SSM70" s="73"/>
      <c r="SSP70" s="73"/>
      <c r="STB70" s="73"/>
      <c r="STE70" s="73"/>
      <c r="STH70" s="73"/>
      <c r="STK70" s="73"/>
      <c r="STT70" s="73"/>
      <c r="STZ70" s="73"/>
      <c r="SUC70" s="73"/>
      <c r="SUF70" s="73"/>
      <c r="SUI70" s="73"/>
      <c r="SUO70" s="73"/>
      <c r="SUX70" s="73"/>
      <c r="SUZ70" s="73"/>
      <c r="SVA70" s="73"/>
      <c r="SVC70" s="73"/>
      <c r="SVF70" s="73"/>
      <c r="SVI70" s="73"/>
      <c r="SVL70" s="73"/>
      <c r="SVT70" s="73"/>
      <c r="SVV70" s="73"/>
      <c r="SVY70" s="73"/>
      <c r="SWB70" s="73"/>
      <c r="SWK70" s="73"/>
      <c r="SWN70" s="73"/>
      <c r="SWS70" s="73"/>
      <c r="SXO70" s="73"/>
      <c r="SXP70" s="73"/>
      <c r="SXQ70" s="73"/>
      <c r="SXR70" s="73"/>
      <c r="SXS70" s="73"/>
      <c r="SXT70" s="73"/>
      <c r="SYL70" s="73"/>
      <c r="SYM70" s="73"/>
      <c r="SYP70" s="73"/>
      <c r="SYS70" s="73"/>
      <c r="SYU70" s="73"/>
      <c r="SYW70" s="73"/>
      <c r="SYZ70" s="73"/>
      <c r="SZC70" s="73"/>
      <c r="SZF70" s="73"/>
      <c r="SZI70" s="73"/>
      <c r="SZL70" s="73"/>
      <c r="SZO70" s="73"/>
      <c r="SZR70" s="73"/>
      <c r="SZU70" s="73"/>
      <c r="SZW70" s="73"/>
      <c r="TAJ70" s="73"/>
      <c r="TAK70" s="73"/>
      <c r="TAL70" s="73"/>
      <c r="TAM70" s="73"/>
      <c r="TAN70" s="73"/>
      <c r="TAO70" s="73"/>
      <c r="TAP70" s="73"/>
      <c r="TAQ70" s="73"/>
      <c r="TAR70" s="73"/>
      <c r="TAS70" s="73"/>
      <c r="TAT70" s="73"/>
      <c r="TAU70" s="73"/>
      <c r="TAV70" s="73"/>
      <c r="TAW70" s="73"/>
      <c r="TAX70" s="73"/>
      <c r="TAY70" s="73"/>
      <c r="TAZ70" s="73"/>
      <c r="TBA70" s="73"/>
      <c r="TBB70" s="73"/>
      <c r="TBC70" s="73"/>
      <c r="TBD70" s="73"/>
      <c r="TBE70" s="73"/>
      <c r="TBF70" s="73"/>
      <c r="TBG70" s="73"/>
      <c r="TBH70" s="73"/>
      <c r="TBI70" s="73"/>
      <c r="TBK70" s="73"/>
      <c r="TBL70" s="73"/>
      <c r="TBM70" s="73"/>
      <c r="TBN70" s="73"/>
      <c r="TBO70" s="73"/>
      <c r="TBP70" s="73"/>
      <c r="TBQ70" s="73"/>
      <c r="TBR70" s="73"/>
      <c r="TBS70" s="73"/>
      <c r="TBT70" s="73"/>
      <c r="TBU70" s="73"/>
      <c r="TBV70" s="73"/>
      <c r="TBW70" s="73"/>
      <c r="TBZ70" s="73"/>
      <c r="TCC70" s="73"/>
      <c r="TCF70" s="73"/>
      <c r="TCI70" s="73"/>
      <c r="TCL70" s="73"/>
      <c r="TCX70" s="73"/>
      <c r="TDA70" s="73"/>
      <c r="TDD70" s="73"/>
      <c r="TDG70" s="73"/>
      <c r="TDP70" s="73"/>
      <c r="TDV70" s="73"/>
      <c r="TDY70" s="73"/>
      <c r="TEB70" s="73"/>
      <c r="TEE70" s="73"/>
      <c r="TEK70" s="73"/>
      <c r="TET70" s="73"/>
      <c r="TEV70" s="73"/>
      <c r="TEW70" s="73"/>
      <c r="TEY70" s="73"/>
      <c r="TFB70" s="73"/>
      <c r="TFE70" s="73"/>
      <c r="TFH70" s="73"/>
      <c r="TFP70" s="73"/>
      <c r="TFR70" s="73"/>
      <c r="TFU70" s="73"/>
      <c r="TFX70" s="73"/>
      <c r="TGG70" s="73"/>
      <c r="TGJ70" s="73"/>
      <c r="TGO70" s="73"/>
      <c r="THK70" s="73"/>
      <c r="THL70" s="73"/>
      <c r="THM70" s="73"/>
      <c r="THN70" s="73"/>
      <c r="THO70" s="73"/>
      <c r="THP70" s="73"/>
      <c r="TIH70" s="73"/>
      <c r="TII70" s="73"/>
      <c r="TIL70" s="73"/>
      <c r="TIO70" s="73"/>
      <c r="TIQ70" s="73"/>
      <c r="TIS70" s="73"/>
      <c r="TIV70" s="73"/>
      <c r="TIY70" s="73"/>
      <c r="TJB70" s="73"/>
      <c r="TJE70" s="73"/>
      <c r="TJH70" s="73"/>
      <c r="TJK70" s="73"/>
      <c r="TJN70" s="73"/>
      <c r="TJQ70" s="73"/>
      <c r="TJS70" s="73"/>
      <c r="TKF70" s="73"/>
      <c r="TKG70" s="73"/>
      <c r="TKH70" s="73"/>
      <c r="TKI70" s="73"/>
      <c r="TKJ70" s="73"/>
      <c r="TKK70" s="73"/>
      <c r="TKL70" s="73"/>
      <c r="TKM70" s="73"/>
      <c r="TKN70" s="73"/>
      <c r="TKO70" s="73"/>
      <c r="TKP70" s="73"/>
      <c r="TKQ70" s="73"/>
      <c r="TKR70" s="73"/>
      <c r="TKS70" s="73"/>
      <c r="TKT70" s="73"/>
      <c r="TKU70" s="73"/>
      <c r="TKV70" s="73"/>
      <c r="TKW70" s="73"/>
      <c r="TKX70" s="73"/>
      <c r="TKY70" s="73"/>
      <c r="TKZ70" s="73"/>
      <c r="TLA70" s="73"/>
      <c r="TLB70" s="73"/>
      <c r="TLC70" s="73"/>
      <c r="TLD70" s="73"/>
      <c r="TLE70" s="73"/>
      <c r="TLG70" s="73"/>
      <c r="TLH70" s="73"/>
      <c r="TLI70" s="73"/>
      <c r="TLJ70" s="73"/>
      <c r="TLK70" s="73"/>
      <c r="TLL70" s="73"/>
      <c r="TLM70" s="73"/>
      <c r="TLN70" s="73"/>
      <c r="TLO70" s="73"/>
      <c r="TLP70" s="73"/>
      <c r="TLQ70" s="73"/>
      <c r="TLR70" s="73"/>
      <c r="TLS70" s="73"/>
      <c r="TLV70" s="73"/>
      <c r="TLY70" s="73"/>
      <c r="TMB70" s="73"/>
      <c r="TME70" s="73"/>
      <c r="TMH70" s="73"/>
      <c r="TMT70" s="73"/>
      <c r="TMW70" s="73"/>
      <c r="TMZ70" s="73"/>
      <c r="TNC70" s="73"/>
      <c r="TNL70" s="73"/>
      <c r="TNR70" s="73"/>
      <c r="TNU70" s="73"/>
      <c r="TNX70" s="73"/>
      <c r="TOA70" s="73"/>
      <c r="TOG70" s="73"/>
      <c r="TOP70" s="73"/>
      <c r="TOR70" s="73"/>
      <c r="TOS70" s="73"/>
      <c r="TOU70" s="73"/>
      <c r="TOX70" s="73"/>
      <c r="TPA70" s="73"/>
      <c r="TPD70" s="73"/>
      <c r="TPL70" s="73"/>
      <c r="TPN70" s="73"/>
      <c r="TPQ70" s="73"/>
      <c r="TPT70" s="73"/>
      <c r="TQC70" s="73"/>
      <c r="TQF70" s="73"/>
      <c r="TQK70" s="73"/>
      <c r="TRG70" s="73"/>
      <c r="TRH70" s="73"/>
      <c r="TRI70" s="73"/>
      <c r="TRJ70" s="73"/>
      <c r="TRK70" s="73"/>
      <c r="TRL70" s="73"/>
      <c r="TSD70" s="73"/>
      <c r="TSE70" s="73"/>
      <c r="TSH70" s="73"/>
      <c r="TSK70" s="73"/>
      <c r="TSM70" s="73"/>
      <c r="TSO70" s="73"/>
      <c r="TSR70" s="73"/>
      <c r="TSU70" s="73"/>
      <c r="TSX70" s="73"/>
      <c r="TTA70" s="73"/>
      <c r="TTD70" s="73"/>
      <c r="TTG70" s="73"/>
      <c r="TTJ70" s="73"/>
      <c r="TTM70" s="73"/>
      <c r="TTO70" s="73"/>
      <c r="TUB70" s="73"/>
      <c r="TUC70" s="73"/>
      <c r="TUD70" s="73"/>
      <c r="TUE70" s="73"/>
      <c r="TUF70" s="73"/>
      <c r="TUG70" s="73"/>
      <c r="TUH70" s="73"/>
      <c r="TUI70" s="73"/>
      <c r="TUJ70" s="73"/>
      <c r="TUK70" s="73"/>
      <c r="TUL70" s="73"/>
      <c r="TUM70" s="73"/>
      <c r="TUN70" s="73"/>
      <c r="TUO70" s="73"/>
      <c r="TUP70" s="73"/>
      <c r="TUQ70" s="73"/>
      <c r="TUR70" s="73"/>
      <c r="TUS70" s="73"/>
      <c r="TUT70" s="73"/>
      <c r="TUU70" s="73"/>
      <c r="TUV70" s="73"/>
      <c r="TUW70" s="73"/>
      <c r="TUX70" s="73"/>
      <c r="TUY70" s="73"/>
      <c r="TUZ70" s="73"/>
      <c r="TVA70" s="73"/>
      <c r="TVC70" s="73"/>
      <c r="TVD70" s="73"/>
      <c r="TVE70" s="73"/>
      <c r="TVF70" s="73"/>
      <c r="TVG70" s="73"/>
      <c r="TVH70" s="73"/>
      <c r="TVI70" s="73"/>
      <c r="TVJ70" s="73"/>
      <c r="TVK70" s="73"/>
      <c r="TVL70" s="73"/>
      <c r="TVM70" s="73"/>
      <c r="TVN70" s="73"/>
      <c r="TVO70" s="73"/>
      <c r="TVR70" s="73"/>
      <c r="TVU70" s="73"/>
      <c r="TVX70" s="73"/>
      <c r="TWA70" s="73"/>
      <c r="TWD70" s="73"/>
      <c r="TWP70" s="73"/>
      <c r="TWS70" s="73"/>
      <c r="TWV70" s="73"/>
      <c r="TWY70" s="73"/>
      <c r="TXH70" s="73"/>
      <c r="TXN70" s="73"/>
      <c r="TXQ70" s="73"/>
      <c r="TXT70" s="73"/>
      <c r="TXW70" s="73"/>
      <c r="TYC70" s="73"/>
      <c r="TYL70" s="73"/>
      <c r="TYN70" s="73"/>
      <c r="TYO70" s="73"/>
      <c r="TYQ70" s="73"/>
      <c r="TYT70" s="73"/>
      <c r="TYW70" s="73"/>
      <c r="TYZ70" s="73"/>
      <c r="TZH70" s="73"/>
      <c r="TZJ70" s="73"/>
      <c r="TZM70" s="73"/>
      <c r="TZP70" s="73"/>
      <c r="TZY70" s="73"/>
      <c r="UAB70" s="73"/>
      <c r="UAG70" s="73"/>
      <c r="UBC70" s="73"/>
      <c r="UBD70" s="73"/>
      <c r="UBE70" s="73"/>
      <c r="UBF70" s="73"/>
      <c r="UBG70" s="73"/>
      <c r="UBH70" s="73"/>
      <c r="UBZ70" s="73"/>
      <c r="UCA70" s="73"/>
      <c r="UCD70" s="73"/>
      <c r="UCG70" s="73"/>
      <c r="UCI70" s="73"/>
      <c r="UCK70" s="73"/>
      <c r="UCN70" s="73"/>
      <c r="UCQ70" s="73"/>
      <c r="UCT70" s="73"/>
      <c r="UCW70" s="73"/>
      <c r="UCZ70" s="73"/>
      <c r="UDC70" s="73"/>
      <c r="UDF70" s="73"/>
      <c r="UDI70" s="73"/>
      <c r="UDK70" s="73"/>
      <c r="UDX70" s="73"/>
      <c r="UDY70" s="73"/>
      <c r="UDZ70" s="73"/>
      <c r="UEA70" s="73"/>
      <c r="UEB70" s="73"/>
      <c r="UEC70" s="73"/>
      <c r="UED70" s="73"/>
      <c r="UEE70" s="73"/>
      <c r="UEF70" s="73"/>
      <c r="UEG70" s="73"/>
      <c r="UEH70" s="73"/>
      <c r="UEI70" s="73"/>
      <c r="UEJ70" s="73"/>
      <c r="UEK70" s="73"/>
      <c r="UEL70" s="73"/>
      <c r="UEM70" s="73"/>
      <c r="UEN70" s="73"/>
      <c r="UEO70" s="73"/>
      <c r="UEP70" s="73"/>
      <c r="UEQ70" s="73"/>
      <c r="UER70" s="73"/>
      <c r="UES70" s="73"/>
      <c r="UET70" s="73"/>
      <c r="UEU70" s="73"/>
      <c r="UEV70" s="73"/>
      <c r="UEW70" s="73"/>
      <c r="UEY70" s="73"/>
      <c r="UEZ70" s="73"/>
      <c r="UFA70" s="73"/>
      <c r="UFB70" s="73"/>
      <c r="UFC70" s="73"/>
      <c r="UFD70" s="73"/>
      <c r="UFE70" s="73"/>
      <c r="UFF70" s="73"/>
      <c r="UFG70" s="73"/>
      <c r="UFH70" s="73"/>
      <c r="UFI70" s="73"/>
      <c r="UFJ70" s="73"/>
      <c r="UFK70" s="73"/>
      <c r="UFN70" s="73"/>
      <c r="UFQ70" s="73"/>
      <c r="UFT70" s="73"/>
      <c r="UFW70" s="73"/>
      <c r="UFZ70" s="73"/>
      <c r="UGL70" s="73"/>
      <c r="UGO70" s="73"/>
      <c r="UGR70" s="73"/>
      <c r="UGU70" s="73"/>
      <c r="UHD70" s="73"/>
      <c r="UHJ70" s="73"/>
      <c r="UHM70" s="73"/>
      <c r="UHP70" s="73"/>
      <c r="UHS70" s="73"/>
      <c r="UHY70" s="73"/>
      <c r="UIH70" s="73"/>
      <c r="UIJ70" s="73"/>
      <c r="UIK70" s="73"/>
      <c r="UIM70" s="73"/>
      <c r="UIP70" s="73"/>
      <c r="UIS70" s="73"/>
      <c r="UIV70" s="73"/>
      <c r="UJD70" s="73"/>
      <c r="UJF70" s="73"/>
      <c r="UJI70" s="73"/>
      <c r="UJL70" s="73"/>
      <c r="UJU70" s="73"/>
      <c r="UJX70" s="73"/>
      <c r="UKC70" s="73"/>
      <c r="UKY70" s="73"/>
      <c r="UKZ70" s="73"/>
      <c r="ULA70" s="73"/>
      <c r="ULB70" s="73"/>
      <c r="ULC70" s="73"/>
      <c r="ULD70" s="73"/>
      <c r="ULV70" s="73"/>
      <c r="ULW70" s="73"/>
      <c r="ULZ70" s="73"/>
      <c r="UMC70" s="73"/>
      <c r="UME70" s="73"/>
      <c r="UMG70" s="73"/>
      <c r="UMJ70" s="73"/>
      <c r="UMM70" s="73"/>
      <c r="UMP70" s="73"/>
      <c r="UMS70" s="73"/>
      <c r="UMV70" s="73"/>
      <c r="UMY70" s="73"/>
      <c r="UNB70" s="73"/>
      <c r="UNE70" s="73"/>
      <c r="UNG70" s="73"/>
      <c r="UNT70" s="73"/>
      <c r="UNU70" s="73"/>
      <c r="UNV70" s="73"/>
      <c r="UNW70" s="73"/>
      <c r="UNX70" s="73"/>
      <c r="UNY70" s="73"/>
      <c r="UNZ70" s="73"/>
      <c r="UOA70" s="73"/>
      <c r="UOB70" s="73"/>
      <c r="UOC70" s="73"/>
      <c r="UOD70" s="73"/>
      <c r="UOE70" s="73"/>
      <c r="UOF70" s="73"/>
      <c r="UOG70" s="73"/>
      <c r="UOH70" s="73"/>
      <c r="UOI70" s="73"/>
      <c r="UOJ70" s="73"/>
      <c r="UOK70" s="73"/>
      <c r="UOL70" s="73"/>
      <c r="UOM70" s="73"/>
      <c r="UON70" s="73"/>
      <c r="UOO70" s="73"/>
      <c r="UOP70" s="73"/>
      <c r="UOQ70" s="73"/>
      <c r="UOR70" s="73"/>
      <c r="UOS70" s="73"/>
      <c r="UOU70" s="73"/>
      <c r="UOV70" s="73"/>
      <c r="UOW70" s="73"/>
      <c r="UOX70" s="73"/>
      <c r="UOY70" s="73"/>
      <c r="UOZ70" s="73"/>
      <c r="UPA70" s="73"/>
      <c r="UPB70" s="73"/>
      <c r="UPC70" s="73"/>
      <c r="UPD70" s="73"/>
      <c r="UPE70" s="73"/>
      <c r="UPF70" s="73"/>
      <c r="UPG70" s="73"/>
      <c r="UPJ70" s="73"/>
      <c r="UPM70" s="73"/>
      <c r="UPP70" s="73"/>
      <c r="UPS70" s="73"/>
      <c r="UPV70" s="73"/>
      <c r="UQH70" s="73"/>
      <c r="UQK70" s="73"/>
      <c r="UQN70" s="73"/>
      <c r="UQQ70" s="73"/>
      <c r="UQZ70" s="73"/>
      <c r="URF70" s="73"/>
      <c r="URI70" s="73"/>
      <c r="URL70" s="73"/>
      <c r="URO70" s="73"/>
      <c r="URU70" s="73"/>
      <c r="USD70" s="73"/>
      <c r="USF70" s="73"/>
      <c r="USG70" s="73"/>
      <c r="USI70" s="73"/>
      <c r="USL70" s="73"/>
      <c r="USO70" s="73"/>
      <c r="USR70" s="73"/>
      <c r="USZ70" s="73"/>
      <c r="UTB70" s="73"/>
      <c r="UTE70" s="73"/>
      <c r="UTH70" s="73"/>
      <c r="UTQ70" s="73"/>
      <c r="UTT70" s="73"/>
      <c r="UTY70" s="73"/>
      <c r="UUU70" s="73"/>
      <c r="UUV70" s="73"/>
      <c r="UUW70" s="73"/>
      <c r="UUX70" s="73"/>
      <c r="UUY70" s="73"/>
      <c r="UUZ70" s="73"/>
      <c r="UVR70" s="73"/>
      <c r="UVS70" s="73"/>
      <c r="UVV70" s="73"/>
      <c r="UVY70" s="73"/>
      <c r="UWA70" s="73"/>
      <c r="UWC70" s="73"/>
      <c r="UWF70" s="73"/>
      <c r="UWI70" s="73"/>
      <c r="UWL70" s="73"/>
      <c r="UWO70" s="73"/>
      <c r="UWR70" s="73"/>
      <c r="UWU70" s="73"/>
      <c r="UWX70" s="73"/>
      <c r="UXA70" s="73"/>
      <c r="UXC70" s="73"/>
      <c r="UXP70" s="73"/>
      <c r="UXQ70" s="73"/>
      <c r="UXR70" s="73"/>
      <c r="UXS70" s="73"/>
      <c r="UXT70" s="73"/>
      <c r="UXU70" s="73"/>
      <c r="UXV70" s="73"/>
      <c r="UXW70" s="73"/>
      <c r="UXX70" s="73"/>
      <c r="UXY70" s="73"/>
      <c r="UXZ70" s="73"/>
      <c r="UYA70" s="73"/>
      <c r="UYB70" s="73"/>
      <c r="UYC70" s="73"/>
      <c r="UYD70" s="73"/>
      <c r="UYE70" s="73"/>
      <c r="UYF70" s="73"/>
      <c r="UYG70" s="73"/>
      <c r="UYH70" s="73"/>
      <c r="UYI70" s="73"/>
      <c r="UYJ70" s="73"/>
      <c r="UYK70" s="73"/>
      <c r="UYL70" s="73"/>
      <c r="UYM70" s="73"/>
      <c r="UYN70" s="73"/>
      <c r="UYO70" s="73"/>
      <c r="UYQ70" s="73"/>
      <c r="UYR70" s="73"/>
      <c r="UYS70" s="73"/>
      <c r="UYT70" s="73"/>
      <c r="UYU70" s="73"/>
      <c r="UYV70" s="73"/>
      <c r="UYW70" s="73"/>
      <c r="UYX70" s="73"/>
      <c r="UYY70" s="73"/>
      <c r="UYZ70" s="73"/>
      <c r="UZA70" s="73"/>
      <c r="UZB70" s="73"/>
      <c r="UZC70" s="73"/>
      <c r="UZF70" s="73"/>
      <c r="UZI70" s="73"/>
      <c r="UZL70" s="73"/>
      <c r="UZO70" s="73"/>
      <c r="UZR70" s="73"/>
      <c r="VAD70" s="73"/>
      <c r="VAG70" s="73"/>
      <c r="VAJ70" s="73"/>
      <c r="VAM70" s="73"/>
      <c r="VAV70" s="73"/>
      <c r="VBB70" s="73"/>
      <c r="VBE70" s="73"/>
      <c r="VBH70" s="73"/>
      <c r="VBK70" s="73"/>
      <c r="VBQ70" s="73"/>
      <c r="VBZ70" s="73"/>
      <c r="VCB70" s="73"/>
      <c r="VCC70" s="73"/>
      <c r="VCE70" s="73"/>
      <c r="VCH70" s="73"/>
      <c r="VCK70" s="73"/>
      <c r="VCN70" s="73"/>
      <c r="VCV70" s="73"/>
      <c r="VCX70" s="73"/>
      <c r="VDA70" s="73"/>
      <c r="VDD70" s="73"/>
      <c r="VDM70" s="73"/>
      <c r="VDP70" s="73"/>
      <c r="VDU70" s="73"/>
      <c r="VEQ70" s="73"/>
      <c r="VER70" s="73"/>
      <c r="VES70" s="73"/>
      <c r="VET70" s="73"/>
      <c r="VEU70" s="73"/>
      <c r="VEV70" s="73"/>
      <c r="VFN70" s="73"/>
      <c r="VFO70" s="73"/>
      <c r="VFR70" s="73"/>
      <c r="VFU70" s="73"/>
      <c r="VFW70" s="73"/>
      <c r="VFY70" s="73"/>
      <c r="VGB70" s="73"/>
      <c r="VGE70" s="73"/>
      <c r="VGH70" s="73"/>
      <c r="VGK70" s="73"/>
      <c r="VGN70" s="73"/>
      <c r="VGQ70" s="73"/>
      <c r="VGT70" s="73"/>
      <c r="VGW70" s="73"/>
      <c r="VGY70" s="73"/>
      <c r="VHL70" s="73"/>
      <c r="VHM70" s="73"/>
      <c r="VHN70" s="73"/>
      <c r="VHO70" s="73"/>
      <c r="VHP70" s="73"/>
      <c r="VHQ70" s="73"/>
      <c r="VHR70" s="73"/>
      <c r="VHS70" s="73"/>
      <c r="VHT70" s="73"/>
      <c r="VHU70" s="73"/>
      <c r="VHV70" s="73"/>
      <c r="VHW70" s="73"/>
      <c r="VHX70" s="73"/>
      <c r="VHY70" s="73"/>
      <c r="VHZ70" s="73"/>
      <c r="VIA70" s="73"/>
      <c r="VIB70" s="73"/>
      <c r="VIC70" s="73"/>
      <c r="VID70" s="73"/>
      <c r="VIE70" s="73"/>
      <c r="VIF70" s="73"/>
      <c r="VIG70" s="73"/>
      <c r="VIH70" s="73"/>
      <c r="VII70" s="73"/>
      <c r="VIJ70" s="73"/>
      <c r="VIK70" s="73"/>
      <c r="VIM70" s="73"/>
      <c r="VIN70" s="73"/>
      <c r="VIO70" s="73"/>
      <c r="VIP70" s="73"/>
      <c r="VIQ70" s="73"/>
      <c r="VIR70" s="73"/>
      <c r="VIS70" s="73"/>
      <c r="VIT70" s="73"/>
      <c r="VIU70" s="73"/>
      <c r="VIV70" s="73"/>
      <c r="VIW70" s="73"/>
      <c r="VIX70" s="73"/>
      <c r="VIY70" s="73"/>
      <c r="VJB70" s="73"/>
      <c r="VJE70" s="73"/>
      <c r="VJH70" s="73"/>
      <c r="VJK70" s="73"/>
      <c r="VJN70" s="73"/>
      <c r="VJZ70" s="73"/>
      <c r="VKC70" s="73"/>
      <c r="VKF70" s="73"/>
      <c r="VKI70" s="73"/>
      <c r="VKR70" s="73"/>
      <c r="VKX70" s="73"/>
      <c r="VLA70" s="73"/>
      <c r="VLD70" s="73"/>
      <c r="VLG70" s="73"/>
      <c r="VLM70" s="73"/>
      <c r="VLV70" s="73"/>
      <c r="VLX70" s="73"/>
      <c r="VLY70" s="73"/>
      <c r="VMA70" s="73"/>
      <c r="VMD70" s="73"/>
      <c r="VMG70" s="73"/>
      <c r="VMJ70" s="73"/>
      <c r="VMR70" s="73"/>
      <c r="VMT70" s="73"/>
      <c r="VMW70" s="73"/>
      <c r="VMZ70" s="73"/>
      <c r="VNI70" s="73"/>
      <c r="VNL70" s="73"/>
      <c r="VNQ70" s="73"/>
      <c r="VOM70" s="73"/>
      <c r="VON70" s="73"/>
      <c r="VOO70" s="73"/>
      <c r="VOP70" s="73"/>
      <c r="VOQ70" s="73"/>
      <c r="VOR70" s="73"/>
      <c r="VPJ70" s="73"/>
      <c r="VPK70" s="73"/>
      <c r="VPN70" s="73"/>
      <c r="VPQ70" s="73"/>
      <c r="VPS70" s="73"/>
      <c r="VPU70" s="73"/>
      <c r="VPX70" s="73"/>
      <c r="VQA70" s="73"/>
      <c r="VQD70" s="73"/>
      <c r="VQG70" s="73"/>
      <c r="VQJ70" s="73"/>
      <c r="VQM70" s="73"/>
      <c r="VQP70" s="73"/>
      <c r="VQS70" s="73"/>
      <c r="VQU70" s="73"/>
      <c r="VRH70" s="73"/>
      <c r="VRI70" s="73"/>
      <c r="VRJ70" s="73"/>
      <c r="VRK70" s="73"/>
      <c r="VRL70" s="73"/>
      <c r="VRM70" s="73"/>
      <c r="VRN70" s="73"/>
      <c r="VRO70" s="73"/>
      <c r="VRP70" s="73"/>
      <c r="VRQ70" s="73"/>
      <c r="VRR70" s="73"/>
      <c r="VRS70" s="73"/>
      <c r="VRT70" s="73"/>
      <c r="VRU70" s="73"/>
      <c r="VRV70" s="73"/>
      <c r="VRW70" s="73"/>
      <c r="VRX70" s="73"/>
      <c r="VRY70" s="73"/>
      <c r="VRZ70" s="73"/>
      <c r="VSA70" s="73"/>
      <c r="VSB70" s="73"/>
      <c r="VSC70" s="73"/>
      <c r="VSD70" s="73"/>
      <c r="VSE70" s="73"/>
      <c r="VSF70" s="73"/>
      <c r="VSG70" s="73"/>
      <c r="VSI70" s="73"/>
      <c r="VSJ70" s="73"/>
      <c r="VSK70" s="73"/>
      <c r="VSL70" s="73"/>
      <c r="VSM70" s="73"/>
      <c r="VSN70" s="73"/>
      <c r="VSO70" s="73"/>
      <c r="VSP70" s="73"/>
      <c r="VSQ70" s="73"/>
      <c r="VSR70" s="73"/>
      <c r="VSS70" s="73"/>
      <c r="VST70" s="73"/>
      <c r="VSU70" s="73"/>
      <c r="VSX70" s="73"/>
      <c r="VTA70" s="73"/>
      <c r="VTD70" s="73"/>
      <c r="VTG70" s="73"/>
      <c r="VTJ70" s="73"/>
      <c r="VTV70" s="73"/>
      <c r="VTY70" s="73"/>
      <c r="VUB70" s="73"/>
      <c r="VUE70" s="73"/>
      <c r="VUN70" s="73"/>
      <c r="VUT70" s="73"/>
      <c r="VUW70" s="73"/>
      <c r="VUZ70" s="73"/>
      <c r="VVC70" s="73"/>
      <c r="VVI70" s="73"/>
      <c r="VVR70" s="73"/>
      <c r="VVT70" s="73"/>
      <c r="VVU70" s="73"/>
      <c r="VVW70" s="73"/>
      <c r="VVZ70" s="73"/>
      <c r="VWC70" s="73"/>
      <c r="VWF70" s="73"/>
      <c r="VWN70" s="73"/>
      <c r="VWP70" s="73"/>
      <c r="VWS70" s="73"/>
      <c r="VWV70" s="73"/>
      <c r="VXE70" s="73"/>
      <c r="VXH70" s="73"/>
      <c r="VXM70" s="73"/>
      <c r="VYI70" s="73"/>
      <c r="VYJ70" s="73"/>
      <c r="VYK70" s="73"/>
      <c r="VYL70" s="73"/>
      <c r="VYM70" s="73"/>
      <c r="VYN70" s="73"/>
      <c r="VZF70" s="73"/>
      <c r="VZG70" s="73"/>
      <c r="VZJ70" s="73"/>
      <c r="VZM70" s="73"/>
      <c r="VZO70" s="73"/>
      <c r="VZQ70" s="73"/>
      <c r="VZT70" s="73"/>
      <c r="VZW70" s="73"/>
      <c r="VZZ70" s="73"/>
      <c r="WAC70" s="73"/>
      <c r="WAF70" s="73"/>
      <c r="WAI70" s="73"/>
      <c r="WAL70" s="73"/>
      <c r="WAO70" s="73"/>
      <c r="WAQ70" s="73"/>
      <c r="WBD70" s="73"/>
      <c r="WBE70" s="73"/>
      <c r="WBF70" s="73"/>
      <c r="WBG70" s="73"/>
      <c r="WBH70" s="73"/>
      <c r="WBI70" s="73"/>
      <c r="WBJ70" s="73"/>
      <c r="WBK70" s="73"/>
      <c r="WBL70" s="73"/>
      <c r="WBM70" s="73"/>
      <c r="WBN70" s="73"/>
      <c r="WBO70" s="73"/>
      <c r="WBP70" s="73"/>
      <c r="WBQ70" s="73"/>
      <c r="WBR70" s="73"/>
      <c r="WBS70" s="73"/>
      <c r="WBT70" s="73"/>
      <c r="WBU70" s="73"/>
      <c r="WBV70" s="73"/>
      <c r="WBW70" s="73"/>
      <c r="WBX70" s="73"/>
      <c r="WBY70" s="73"/>
      <c r="WBZ70" s="73"/>
      <c r="WCA70" s="73"/>
      <c r="WCB70" s="73"/>
      <c r="WCC70" s="73"/>
      <c r="WCE70" s="73"/>
      <c r="WCF70" s="73"/>
      <c r="WCG70" s="73"/>
      <c r="WCH70" s="73"/>
      <c r="WCI70" s="73"/>
      <c r="WCJ70" s="73"/>
      <c r="WCK70" s="73"/>
      <c r="WCL70" s="73"/>
      <c r="WCM70" s="73"/>
      <c r="WCN70" s="73"/>
      <c r="WCO70" s="73"/>
      <c r="WCP70" s="73"/>
      <c r="WCQ70" s="73"/>
      <c r="WCT70" s="73"/>
      <c r="WCW70" s="73"/>
      <c r="WCZ70" s="73"/>
      <c r="WDC70" s="73"/>
      <c r="WDF70" s="73"/>
      <c r="WDR70" s="73"/>
      <c r="WDU70" s="73"/>
      <c r="WDX70" s="73"/>
      <c r="WEA70" s="73"/>
      <c r="WEJ70" s="73"/>
      <c r="WEP70" s="73"/>
      <c r="WES70" s="73"/>
      <c r="WEV70" s="73"/>
      <c r="WEY70" s="73"/>
      <c r="WFE70" s="73"/>
      <c r="WFN70" s="73"/>
      <c r="WFP70" s="73"/>
      <c r="WFQ70" s="73"/>
      <c r="WFS70" s="73"/>
      <c r="WFV70" s="73"/>
      <c r="WFY70" s="73"/>
      <c r="WGB70" s="73"/>
      <c r="WGJ70" s="73"/>
      <c r="WGL70" s="73"/>
      <c r="WGO70" s="73"/>
      <c r="WGR70" s="73"/>
      <c r="WHA70" s="73"/>
      <c r="WHD70" s="73"/>
      <c r="WHI70" s="73"/>
      <c r="WIE70" s="73"/>
      <c r="WIF70" s="73"/>
      <c r="WIG70" s="73"/>
      <c r="WIH70" s="73"/>
      <c r="WII70" s="73"/>
      <c r="WIJ70" s="73"/>
      <c r="WJB70" s="73"/>
      <c r="WJC70" s="73"/>
      <c r="WJF70" s="73"/>
      <c r="WJI70" s="73"/>
      <c r="WJK70" s="73"/>
      <c r="WJM70" s="73"/>
      <c r="WJP70" s="73"/>
      <c r="WJS70" s="73"/>
      <c r="WJV70" s="73"/>
      <c r="WJY70" s="73"/>
      <c r="WKB70" s="73"/>
      <c r="WKE70" s="73"/>
      <c r="WKH70" s="73"/>
      <c r="WKK70" s="73"/>
      <c r="WKM70" s="73"/>
      <c r="WKZ70" s="73"/>
      <c r="WLA70" s="73"/>
      <c r="WLB70" s="73"/>
      <c r="WLC70" s="73"/>
      <c r="WLD70" s="73"/>
      <c r="WLE70" s="73"/>
      <c r="WLF70" s="73"/>
      <c r="WLG70" s="73"/>
      <c r="WLH70" s="73"/>
      <c r="WLI70" s="73"/>
      <c r="WLJ70" s="73"/>
      <c r="WLK70" s="73"/>
      <c r="WLL70" s="73"/>
      <c r="WLM70" s="73"/>
      <c r="WLN70" s="73"/>
      <c r="WLO70" s="73"/>
      <c r="WLP70" s="73"/>
      <c r="WLQ70" s="73"/>
      <c r="WLR70" s="73"/>
      <c r="WLS70" s="73"/>
      <c r="WLT70" s="73"/>
      <c r="WLU70" s="73"/>
      <c r="WLV70" s="73"/>
      <c r="WLW70" s="73"/>
      <c r="WLX70" s="73"/>
      <c r="WLY70" s="73"/>
      <c r="WMA70" s="73"/>
      <c r="WMB70" s="73"/>
      <c r="WMC70" s="73"/>
      <c r="WMD70" s="73"/>
      <c r="WME70" s="73"/>
      <c r="WMF70" s="73"/>
      <c r="WMG70" s="73"/>
      <c r="WMH70" s="73"/>
      <c r="WMI70" s="73"/>
      <c r="WMJ70" s="73"/>
      <c r="WMK70" s="73"/>
      <c r="WML70" s="73"/>
      <c r="WMM70" s="73"/>
      <c r="WMP70" s="73"/>
      <c r="WMS70" s="73"/>
      <c r="WMV70" s="73"/>
      <c r="WMY70" s="73"/>
      <c r="WNB70" s="73"/>
      <c r="WNN70" s="73"/>
      <c r="WNQ70" s="73"/>
      <c r="WNT70" s="73"/>
      <c r="WNW70" s="73"/>
      <c r="WOF70" s="73"/>
      <c r="WOL70" s="73"/>
      <c r="WOO70" s="73"/>
      <c r="WOR70" s="73"/>
      <c r="WOU70" s="73"/>
      <c r="WPA70" s="73"/>
      <c r="WPJ70" s="73"/>
      <c r="WPL70" s="73"/>
      <c r="WPM70" s="73"/>
      <c r="WPO70" s="73"/>
      <c r="WPR70" s="73"/>
      <c r="WPU70" s="73"/>
      <c r="WPX70" s="73"/>
      <c r="WQF70" s="73"/>
      <c r="WQH70" s="73"/>
      <c r="WQK70" s="73"/>
      <c r="WQN70" s="73"/>
      <c r="WQW70" s="73"/>
      <c r="WQZ70" s="73"/>
      <c r="WRE70" s="73"/>
      <c r="WSA70" s="73"/>
      <c r="WSB70" s="73"/>
      <c r="WSC70" s="73"/>
      <c r="WSD70" s="73"/>
      <c r="WSE70" s="73"/>
      <c r="WSF70" s="73"/>
      <c r="WSX70" s="73"/>
      <c r="WSY70" s="73"/>
      <c r="WTB70" s="73"/>
      <c r="WTE70" s="73"/>
      <c r="WTG70" s="73"/>
      <c r="WTI70" s="73"/>
      <c r="WTL70" s="73"/>
      <c r="WTO70" s="73"/>
      <c r="WTR70" s="73"/>
      <c r="WTU70" s="73"/>
      <c r="WTX70" s="73"/>
      <c r="WUA70" s="73"/>
      <c r="WUD70" s="73"/>
      <c r="WUG70" s="73"/>
      <c r="WUI70" s="73"/>
      <c r="WUV70" s="73"/>
      <c r="WUW70" s="73"/>
      <c r="WUX70" s="73"/>
      <c r="WUY70" s="73"/>
      <c r="WUZ70" s="73"/>
      <c r="WVA70" s="73"/>
      <c r="WVB70" s="73"/>
      <c r="WVC70" s="73"/>
      <c r="WVD70" s="73"/>
      <c r="WVE70" s="73"/>
      <c r="WVF70" s="73"/>
      <c r="WVG70" s="73"/>
      <c r="WVH70" s="73"/>
      <c r="WVI70" s="73"/>
      <c r="WVJ70" s="73"/>
      <c r="WVK70" s="73"/>
      <c r="WVL70" s="73"/>
      <c r="WVM70" s="73"/>
      <c r="WVN70" s="73"/>
      <c r="WVO70" s="73"/>
      <c r="WVP70" s="73"/>
      <c r="WVQ70" s="73"/>
      <c r="WVR70" s="73"/>
      <c r="WVS70" s="73"/>
      <c r="WVT70" s="73"/>
      <c r="WVU70" s="73"/>
      <c r="WVV70" s="73"/>
      <c r="WVW70" s="73"/>
      <c r="WVX70" s="73"/>
      <c r="WVY70" s="73"/>
      <c r="WVZ70" s="73"/>
      <c r="WWA70" s="73"/>
      <c r="WWB70" s="73"/>
      <c r="WWC70" s="73"/>
      <c r="WWD70" s="73"/>
      <c r="WWE70" s="73"/>
      <c r="WWF70" s="73"/>
      <c r="WWG70" s="73"/>
      <c r="WWH70" s="73"/>
      <c r="WWI70" s="73"/>
      <c r="WWJ70" s="73"/>
      <c r="WWK70" s="73"/>
      <c r="WWL70" s="73"/>
      <c r="WWM70" s="73"/>
      <c r="WWN70" s="73"/>
      <c r="WWO70" s="73"/>
      <c r="WWP70" s="73"/>
      <c r="WWQ70" s="73"/>
      <c r="WWR70" s="73"/>
      <c r="WWS70" s="73"/>
      <c r="WWT70" s="73"/>
      <c r="WWU70" s="73"/>
      <c r="WWV70" s="73"/>
      <c r="WWW70" s="73"/>
      <c r="WWX70" s="73"/>
      <c r="WWY70" s="73"/>
      <c r="WWZ70" s="73"/>
      <c r="WXA70" s="73"/>
      <c r="WXB70" s="73"/>
      <c r="WXC70" s="73"/>
      <c r="WXD70" s="73"/>
      <c r="WXE70" s="73"/>
      <c r="WXF70" s="73"/>
      <c r="WXG70" s="73"/>
      <c r="WXH70" s="73"/>
      <c r="WXI70" s="73"/>
      <c r="WXJ70" s="73"/>
      <c r="WXK70" s="73"/>
      <c r="WXL70" s="73"/>
      <c r="WXM70" s="73"/>
      <c r="WXN70" s="73"/>
      <c r="WXO70" s="73"/>
      <c r="WXP70" s="73"/>
      <c r="WXQ70" s="73"/>
      <c r="WXR70" s="73"/>
      <c r="WXS70" s="73"/>
      <c r="WXT70" s="73"/>
      <c r="WXU70" s="73"/>
      <c r="WXV70" s="73"/>
      <c r="WXW70" s="73"/>
      <c r="WXX70" s="73"/>
      <c r="WXY70" s="73"/>
      <c r="WXZ70" s="73"/>
      <c r="WYA70" s="73"/>
      <c r="WYB70" s="73"/>
      <c r="WYC70" s="73"/>
      <c r="WYD70" s="73"/>
      <c r="WYE70" s="73"/>
      <c r="WYF70" s="73"/>
      <c r="WYG70" s="73"/>
      <c r="WYH70" s="73"/>
      <c r="WYI70" s="73"/>
      <c r="WYJ70" s="73"/>
      <c r="WYK70" s="73"/>
      <c r="WYL70" s="73"/>
      <c r="WYM70" s="73"/>
      <c r="WYN70" s="73"/>
      <c r="WYO70" s="73"/>
      <c r="WYP70" s="73"/>
      <c r="WYQ70" s="73"/>
      <c r="WYR70" s="73"/>
      <c r="WYS70" s="73"/>
      <c r="WYT70" s="73"/>
      <c r="WYU70" s="73"/>
      <c r="WYV70" s="73"/>
      <c r="WYW70" s="73"/>
      <c r="WYX70" s="73"/>
      <c r="WYY70" s="73"/>
      <c r="WYZ70" s="73"/>
      <c r="WZA70" s="73"/>
      <c r="WZB70" s="73"/>
      <c r="WZC70" s="73"/>
      <c r="WZD70" s="73"/>
      <c r="WZE70" s="73"/>
      <c r="WZF70" s="73"/>
      <c r="WZG70" s="73"/>
      <c r="WZH70" s="73"/>
      <c r="WZI70" s="73"/>
      <c r="WZJ70" s="73"/>
      <c r="WZK70" s="73"/>
      <c r="WZL70" s="73"/>
      <c r="WZM70" s="73"/>
      <c r="WZN70" s="73"/>
      <c r="WZO70" s="73"/>
      <c r="WZP70" s="73"/>
      <c r="WZQ70" s="73"/>
      <c r="WZR70" s="73"/>
      <c r="WZS70" s="73"/>
      <c r="WZT70" s="73"/>
      <c r="WZU70" s="73"/>
      <c r="WZV70" s="73"/>
      <c r="WZW70" s="73"/>
      <c r="WZX70" s="73"/>
      <c r="WZY70" s="73"/>
      <c r="WZZ70" s="73"/>
      <c r="XAA70" s="73"/>
      <c r="XAB70" s="73"/>
      <c r="XAC70" s="73"/>
      <c r="XAD70" s="73"/>
      <c r="XAE70" s="73"/>
      <c r="XAF70" s="73"/>
      <c r="XAG70" s="73"/>
      <c r="XAH70" s="73"/>
      <c r="XAI70" s="73"/>
      <c r="XAJ70" s="73"/>
      <c r="XAK70" s="73"/>
      <c r="XAL70" s="73"/>
      <c r="XAM70" s="73"/>
      <c r="XAN70" s="73"/>
      <c r="XAO70" s="73"/>
      <c r="XAP70" s="73"/>
      <c r="XAQ70" s="73"/>
      <c r="XAR70" s="73"/>
      <c r="XAS70" s="73"/>
      <c r="XAT70" s="73"/>
      <c r="XAU70" s="73"/>
      <c r="XAV70" s="73"/>
      <c r="XAW70" s="73"/>
      <c r="XAX70" s="73"/>
      <c r="XAY70" s="73"/>
      <c r="XAZ70" s="73"/>
      <c r="XBA70" s="73"/>
      <c r="XBB70" s="73"/>
      <c r="XBC70" s="73"/>
      <c r="XBD70" s="73"/>
      <c r="XBE70" s="73"/>
      <c r="XBF70" s="73"/>
      <c r="XBG70" s="73"/>
      <c r="XBH70" s="73"/>
      <c r="XBI70" s="73"/>
      <c r="XBJ70" s="73"/>
      <c r="XBK70" s="73"/>
      <c r="XBL70" s="73"/>
      <c r="XBM70" s="73"/>
      <c r="XBN70" s="73"/>
      <c r="XBO70" s="73"/>
      <c r="XBP70" s="73"/>
      <c r="XBQ70" s="73"/>
      <c r="XBR70" s="73"/>
      <c r="XBS70" s="73"/>
      <c r="XBT70" s="73"/>
      <c r="XBU70" s="73"/>
      <c r="XBV70" s="73"/>
      <c r="XBW70" s="73"/>
      <c r="XBX70" s="73"/>
      <c r="XBY70" s="73"/>
      <c r="XBZ70" s="73"/>
      <c r="XCA70" s="73"/>
      <c r="XCB70" s="73"/>
      <c r="XCC70" s="73"/>
      <c r="XCD70" s="73"/>
      <c r="XCE70" s="73"/>
      <c r="XCF70" s="73"/>
      <c r="XCG70" s="73"/>
      <c r="XCH70" s="73"/>
      <c r="XCI70" s="73"/>
      <c r="XCJ70" s="73"/>
      <c r="XCK70" s="73"/>
      <c r="XCL70" s="73"/>
      <c r="XCM70" s="73"/>
      <c r="XCN70" s="73"/>
      <c r="XCO70" s="73"/>
      <c r="XCP70" s="73"/>
      <c r="XCQ70" s="73"/>
      <c r="XCR70" s="73"/>
      <c r="XCS70" s="73"/>
      <c r="XCT70" s="73"/>
      <c r="XCU70" s="73"/>
      <c r="XCV70" s="73"/>
      <c r="XCW70" s="73"/>
      <c r="XCX70" s="73"/>
      <c r="XCY70" s="73"/>
      <c r="XCZ70" s="73"/>
      <c r="XDA70" s="73"/>
      <c r="XDB70" s="73"/>
      <c r="XDC70" s="73"/>
      <c r="XDD70" s="73"/>
      <c r="XDE70" s="73"/>
      <c r="XDF70" s="73"/>
      <c r="XDG70" s="73"/>
      <c r="XDH70" s="73"/>
      <c r="XDI70" s="73"/>
      <c r="XDJ70" s="73"/>
      <c r="XDK70" s="73"/>
      <c r="XDL70" s="73"/>
      <c r="XDM70" s="73"/>
      <c r="XDN70" s="73"/>
      <c r="XDO70" s="73"/>
      <c r="XDP70" s="73"/>
      <c r="XDQ70" s="73"/>
      <c r="XDR70" s="73"/>
      <c r="XDS70" s="73"/>
      <c r="XDT70" s="73"/>
      <c r="XDU70" s="73"/>
      <c r="XDV70" s="73"/>
      <c r="XDW70" s="73"/>
      <c r="XDX70" s="73"/>
      <c r="XDY70" s="73"/>
      <c r="XDZ70" s="73"/>
      <c r="XEA70" s="73"/>
      <c r="XEB70" s="73"/>
      <c r="XEC70" s="73"/>
      <c r="XED70" s="73"/>
      <c r="XEE70" s="73"/>
      <c r="XEF70" s="73"/>
      <c r="XEG70" s="73"/>
      <c r="XEH70" s="73"/>
      <c r="XEI70" s="73"/>
      <c r="XEJ70" s="73"/>
      <c r="XEK70" s="73"/>
      <c r="XEL70" s="73"/>
      <c r="XEM70" s="73"/>
      <c r="XEN70" s="73"/>
      <c r="XEO70" s="73"/>
      <c r="XEP70" s="73"/>
      <c r="XEQ70" s="73"/>
      <c r="XER70" s="73"/>
      <c r="XES70" s="73"/>
      <c r="XET70" s="73"/>
      <c r="XEU70" s="73"/>
      <c r="XEV70" s="73"/>
      <c r="XEW70" s="73"/>
      <c r="XEX70" s="73"/>
      <c r="XEY70" s="73"/>
      <c r="XEZ70" s="73"/>
      <c r="XFA70" s="73"/>
      <c r="XFB70" s="73"/>
      <c r="XFC70" s="73"/>
      <c r="XFD70" s="73"/>
    </row>
    <row r="71" spans="1:16384" s="192" customFormat="1" ht="20.25" hidden="1" customHeight="1">
      <c r="A71" s="207" t="s">
        <v>72</v>
      </c>
      <c r="B71" s="204" t="s">
        <v>325</v>
      </c>
      <c r="C71" s="205"/>
      <c r="D71" s="168">
        <f>IFERROR(VLOOKUP(A71,'4.1'!A90:C372,3,0),)</f>
        <v>0</v>
      </c>
      <c r="E71" s="166">
        <f t="shared" si="1"/>
        <v>0</v>
      </c>
    </row>
    <row r="72" spans="1:16384" s="192" customFormat="1" ht="21.75" hidden="1" customHeight="1">
      <c r="A72" s="207" t="s">
        <v>73</v>
      </c>
      <c r="B72" s="204" t="s">
        <v>325</v>
      </c>
      <c r="C72" s="205"/>
      <c r="D72" s="168">
        <f>IFERROR(VLOOKUP(A72,'4.1'!A91:C373,3,0),)</f>
        <v>0</v>
      </c>
      <c r="E72" s="166">
        <f t="shared" si="1"/>
        <v>0</v>
      </c>
    </row>
    <row r="73" spans="1:16384" s="192" customFormat="1" ht="20.25" customHeight="1">
      <c r="A73" s="209" t="s">
        <v>74</v>
      </c>
      <c r="B73" s="202" t="s">
        <v>323</v>
      </c>
      <c r="C73" s="203">
        <v>7</v>
      </c>
      <c r="D73" s="86">
        <f>IFERROR(VLOOKUP(A73,'4.1'!A92:C374,3,0),)</f>
        <v>15000</v>
      </c>
      <c r="E73" s="87">
        <f t="shared" si="1"/>
        <v>105000</v>
      </c>
      <c r="F73" s="73"/>
      <c r="G73" s="73"/>
      <c r="H73" s="73"/>
      <c r="I73" s="73"/>
      <c r="J73" s="73"/>
      <c r="K73" s="73"/>
      <c r="L73" s="73"/>
      <c r="M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D73" s="73"/>
      <c r="AG73" s="73"/>
      <c r="AJ73" s="73"/>
      <c r="AM73" s="73"/>
      <c r="AP73" s="73"/>
      <c r="BB73" s="73"/>
      <c r="BE73" s="73"/>
      <c r="BH73" s="73"/>
      <c r="BK73" s="73"/>
      <c r="BT73" s="73"/>
      <c r="BZ73" s="73"/>
      <c r="CC73" s="73"/>
      <c r="CF73" s="73"/>
      <c r="CI73" s="73"/>
      <c r="CO73" s="73"/>
      <c r="CX73" s="73"/>
      <c r="CZ73" s="73"/>
      <c r="DA73" s="73"/>
      <c r="DC73" s="73"/>
      <c r="DF73" s="73"/>
      <c r="DI73" s="73"/>
      <c r="DL73" s="73"/>
      <c r="DT73" s="73"/>
      <c r="DV73" s="73"/>
      <c r="DY73" s="73"/>
      <c r="EB73" s="73"/>
      <c r="EK73" s="73"/>
      <c r="EN73" s="73"/>
      <c r="ES73" s="73"/>
      <c r="FO73" s="73"/>
      <c r="FP73" s="73"/>
      <c r="FQ73" s="73"/>
      <c r="FR73" s="73"/>
      <c r="FS73" s="73"/>
      <c r="FT73" s="73"/>
      <c r="GL73" s="73"/>
      <c r="GM73" s="73"/>
      <c r="GP73" s="73"/>
      <c r="GS73" s="73"/>
      <c r="GU73" s="73"/>
      <c r="GW73" s="73"/>
      <c r="GZ73" s="73"/>
      <c r="HC73" s="73"/>
      <c r="HF73" s="73"/>
      <c r="HI73" s="73"/>
      <c r="HL73" s="73"/>
      <c r="HO73" s="73"/>
      <c r="HR73" s="73"/>
      <c r="HU73" s="73"/>
      <c r="HW73" s="73"/>
      <c r="IJ73" s="73"/>
      <c r="IK73" s="73"/>
      <c r="IL73" s="73"/>
      <c r="IM73" s="73"/>
      <c r="IN73" s="73"/>
      <c r="IO73" s="73"/>
      <c r="IP73" s="73"/>
      <c r="IQ73" s="73"/>
      <c r="IR73" s="73"/>
      <c r="IS73" s="73"/>
      <c r="IT73" s="73"/>
      <c r="IU73" s="73"/>
      <c r="IV73" s="73"/>
      <c r="IW73" s="73"/>
      <c r="IX73" s="73"/>
      <c r="IY73" s="73"/>
      <c r="IZ73" s="73"/>
      <c r="JA73" s="73"/>
      <c r="JB73" s="73"/>
      <c r="JC73" s="73"/>
      <c r="JD73" s="73"/>
      <c r="JE73" s="73"/>
      <c r="JF73" s="73"/>
      <c r="JG73" s="73"/>
      <c r="JH73" s="73"/>
      <c r="JI73" s="73"/>
      <c r="JK73" s="73"/>
      <c r="JL73" s="73"/>
      <c r="JM73" s="73"/>
      <c r="JN73" s="73"/>
      <c r="JO73" s="73"/>
      <c r="JP73" s="73"/>
      <c r="JQ73" s="73"/>
      <c r="JR73" s="73"/>
      <c r="JS73" s="73"/>
      <c r="JT73" s="73"/>
      <c r="JU73" s="73"/>
      <c r="JV73" s="73"/>
      <c r="JW73" s="73"/>
      <c r="JZ73" s="73"/>
      <c r="KC73" s="73"/>
      <c r="KF73" s="73"/>
      <c r="KI73" s="73"/>
      <c r="KL73" s="73"/>
      <c r="KX73" s="73"/>
      <c r="LA73" s="73"/>
      <c r="LD73" s="73"/>
      <c r="LG73" s="73"/>
      <c r="LP73" s="73"/>
      <c r="LV73" s="73"/>
      <c r="LY73" s="73"/>
      <c r="MB73" s="73"/>
      <c r="ME73" s="73"/>
      <c r="MK73" s="73"/>
      <c r="MT73" s="73"/>
      <c r="MV73" s="73"/>
      <c r="MW73" s="73"/>
      <c r="MY73" s="73"/>
      <c r="NB73" s="73"/>
      <c r="NE73" s="73"/>
      <c r="NH73" s="73"/>
      <c r="NP73" s="73"/>
      <c r="NR73" s="73"/>
      <c r="NU73" s="73"/>
      <c r="NX73" s="73"/>
      <c r="OG73" s="73"/>
      <c r="OJ73" s="73"/>
      <c r="OO73" s="73"/>
      <c r="PK73" s="73"/>
      <c r="PL73" s="73"/>
      <c r="PM73" s="73"/>
      <c r="PN73" s="73"/>
      <c r="PO73" s="73"/>
      <c r="PP73" s="73"/>
      <c r="QH73" s="73"/>
      <c r="QI73" s="73"/>
      <c r="QL73" s="73"/>
      <c r="QO73" s="73"/>
      <c r="QQ73" s="73"/>
      <c r="QS73" s="73"/>
      <c r="QV73" s="73"/>
      <c r="QY73" s="73"/>
      <c r="RB73" s="73"/>
      <c r="RE73" s="73"/>
      <c r="RH73" s="73"/>
      <c r="RK73" s="73"/>
      <c r="RN73" s="73"/>
      <c r="RQ73" s="73"/>
      <c r="RS73" s="73"/>
      <c r="SF73" s="73"/>
      <c r="SG73" s="73"/>
      <c r="SH73" s="73"/>
      <c r="SI73" s="73"/>
      <c r="SJ73" s="73"/>
      <c r="SK73" s="73"/>
      <c r="SL73" s="73"/>
      <c r="SM73" s="73"/>
      <c r="SN73" s="73"/>
      <c r="SO73" s="73"/>
      <c r="SP73" s="73"/>
      <c r="SQ73" s="73"/>
      <c r="SR73" s="73"/>
      <c r="SS73" s="73"/>
      <c r="ST73" s="73"/>
      <c r="SU73" s="73"/>
      <c r="SV73" s="73"/>
      <c r="SW73" s="73"/>
      <c r="SX73" s="73"/>
      <c r="SY73" s="73"/>
      <c r="SZ73" s="73"/>
      <c r="TA73" s="73"/>
      <c r="TB73" s="73"/>
      <c r="TC73" s="73"/>
      <c r="TD73" s="73"/>
      <c r="TE73" s="73"/>
      <c r="TG73" s="73"/>
      <c r="TH73" s="73"/>
      <c r="TI73" s="73"/>
      <c r="TJ73" s="73"/>
      <c r="TK73" s="73"/>
      <c r="TL73" s="73"/>
      <c r="TM73" s="73"/>
      <c r="TN73" s="73"/>
      <c r="TO73" s="73"/>
      <c r="TP73" s="73"/>
      <c r="TQ73" s="73"/>
      <c r="TR73" s="73"/>
      <c r="TS73" s="73"/>
      <c r="TV73" s="73"/>
      <c r="TY73" s="73"/>
      <c r="UB73" s="73"/>
      <c r="UE73" s="73"/>
      <c r="UH73" s="73"/>
      <c r="UT73" s="73"/>
      <c r="UW73" s="73"/>
      <c r="UZ73" s="73"/>
      <c r="VC73" s="73"/>
      <c r="VL73" s="73"/>
      <c r="VR73" s="73"/>
      <c r="VU73" s="73"/>
      <c r="VX73" s="73"/>
      <c r="WA73" s="73"/>
      <c r="WG73" s="73"/>
      <c r="WP73" s="73"/>
      <c r="WR73" s="73"/>
      <c r="WS73" s="73"/>
      <c r="WU73" s="73"/>
      <c r="WX73" s="73"/>
      <c r="XA73" s="73"/>
      <c r="XD73" s="73"/>
      <c r="XL73" s="73"/>
      <c r="XN73" s="73"/>
      <c r="XQ73" s="73"/>
      <c r="XT73" s="73"/>
      <c r="YC73" s="73"/>
      <c r="YF73" s="73"/>
      <c r="YK73" s="73"/>
      <c r="ZG73" s="73"/>
      <c r="ZH73" s="73"/>
      <c r="ZI73" s="73"/>
      <c r="ZJ73" s="73"/>
      <c r="ZK73" s="73"/>
      <c r="ZL73" s="73"/>
      <c r="AAD73" s="73"/>
      <c r="AAE73" s="73"/>
      <c r="AAH73" s="73"/>
      <c r="AAK73" s="73"/>
      <c r="AAM73" s="73"/>
      <c r="AAO73" s="73"/>
      <c r="AAR73" s="73"/>
      <c r="AAU73" s="73"/>
      <c r="AAX73" s="73"/>
      <c r="ABA73" s="73"/>
      <c r="ABD73" s="73"/>
      <c r="ABG73" s="73"/>
      <c r="ABJ73" s="73"/>
      <c r="ABM73" s="73"/>
      <c r="ABO73" s="73"/>
      <c r="ACB73" s="73"/>
      <c r="ACC73" s="73"/>
      <c r="ACD73" s="73"/>
      <c r="ACE73" s="73"/>
      <c r="ACF73" s="73"/>
      <c r="ACG73" s="73"/>
      <c r="ACH73" s="73"/>
      <c r="ACI73" s="73"/>
      <c r="ACJ73" s="73"/>
      <c r="ACK73" s="73"/>
      <c r="ACL73" s="73"/>
      <c r="ACM73" s="73"/>
      <c r="ACN73" s="73"/>
      <c r="ACO73" s="73"/>
      <c r="ACP73" s="73"/>
      <c r="ACQ73" s="73"/>
      <c r="ACR73" s="73"/>
      <c r="ACS73" s="73"/>
      <c r="ACT73" s="73"/>
      <c r="ACU73" s="73"/>
      <c r="ACV73" s="73"/>
      <c r="ACW73" s="73"/>
      <c r="ACX73" s="73"/>
      <c r="ACY73" s="73"/>
      <c r="ACZ73" s="73"/>
      <c r="ADA73" s="73"/>
      <c r="ADC73" s="73"/>
      <c r="ADD73" s="73"/>
      <c r="ADE73" s="73"/>
      <c r="ADF73" s="73"/>
      <c r="ADG73" s="73"/>
      <c r="ADH73" s="73"/>
      <c r="ADI73" s="73"/>
      <c r="ADJ73" s="73"/>
      <c r="ADK73" s="73"/>
      <c r="ADL73" s="73"/>
      <c r="ADM73" s="73"/>
      <c r="ADN73" s="73"/>
      <c r="ADO73" s="73"/>
      <c r="ADR73" s="73"/>
      <c r="ADU73" s="73"/>
      <c r="ADX73" s="73"/>
      <c r="AEA73" s="73"/>
      <c r="AED73" s="73"/>
      <c r="AEP73" s="73"/>
      <c r="AES73" s="73"/>
      <c r="AEV73" s="73"/>
      <c r="AEY73" s="73"/>
      <c r="AFH73" s="73"/>
      <c r="AFN73" s="73"/>
      <c r="AFQ73" s="73"/>
      <c r="AFT73" s="73"/>
      <c r="AFW73" s="73"/>
      <c r="AGC73" s="73"/>
      <c r="AGL73" s="73"/>
      <c r="AGN73" s="73"/>
      <c r="AGO73" s="73"/>
      <c r="AGQ73" s="73"/>
      <c r="AGT73" s="73"/>
      <c r="AGW73" s="73"/>
      <c r="AGZ73" s="73"/>
      <c r="AHH73" s="73"/>
      <c r="AHJ73" s="73"/>
      <c r="AHM73" s="73"/>
      <c r="AHP73" s="73"/>
      <c r="AHY73" s="73"/>
      <c r="AIB73" s="73"/>
      <c r="AIG73" s="73"/>
      <c r="AJC73" s="73"/>
      <c r="AJD73" s="73"/>
      <c r="AJE73" s="73"/>
      <c r="AJF73" s="73"/>
      <c r="AJG73" s="73"/>
      <c r="AJH73" s="73"/>
      <c r="AJZ73" s="73"/>
      <c r="AKA73" s="73"/>
      <c r="AKD73" s="73"/>
      <c r="AKG73" s="73"/>
      <c r="AKI73" s="73"/>
      <c r="AKK73" s="73"/>
      <c r="AKN73" s="73"/>
      <c r="AKQ73" s="73"/>
      <c r="AKT73" s="73"/>
      <c r="AKW73" s="73"/>
      <c r="AKZ73" s="73"/>
      <c r="ALC73" s="73"/>
      <c r="ALF73" s="73"/>
      <c r="ALI73" s="73"/>
      <c r="ALK73" s="73"/>
      <c r="ALX73" s="73"/>
      <c r="ALY73" s="73"/>
      <c r="ALZ73" s="73"/>
      <c r="AMA73" s="73"/>
      <c r="AMB73" s="73"/>
      <c r="AMC73" s="73"/>
      <c r="AMD73" s="73"/>
      <c r="AME73" s="73"/>
      <c r="AMF73" s="73"/>
      <c r="AMG73" s="73"/>
      <c r="AMH73" s="73"/>
      <c r="AMI73" s="73"/>
      <c r="AMJ73" s="73"/>
      <c r="AMK73" s="73"/>
      <c r="AML73" s="73"/>
      <c r="AMM73" s="73"/>
      <c r="AMN73" s="73"/>
      <c r="AMO73" s="73"/>
      <c r="AMP73" s="73"/>
      <c r="AMQ73" s="73"/>
      <c r="AMR73" s="73"/>
      <c r="AMS73" s="73"/>
      <c r="AMT73" s="73"/>
      <c r="AMU73" s="73"/>
      <c r="AMV73" s="73"/>
      <c r="AMW73" s="73"/>
      <c r="AMY73" s="73"/>
      <c r="AMZ73" s="73"/>
      <c r="ANA73" s="73"/>
      <c r="ANB73" s="73"/>
      <c r="ANC73" s="73"/>
      <c r="AND73" s="73"/>
      <c r="ANE73" s="73"/>
      <c r="ANF73" s="73"/>
      <c r="ANG73" s="73"/>
      <c r="ANH73" s="73"/>
      <c r="ANI73" s="73"/>
      <c r="ANJ73" s="73"/>
      <c r="ANK73" s="73"/>
      <c r="ANN73" s="73"/>
      <c r="ANQ73" s="73"/>
      <c r="ANT73" s="73"/>
      <c r="ANW73" s="73"/>
      <c r="ANZ73" s="73"/>
      <c r="AOL73" s="73"/>
      <c r="AOO73" s="73"/>
      <c r="AOR73" s="73"/>
      <c r="AOU73" s="73"/>
      <c r="APD73" s="73"/>
      <c r="APJ73" s="73"/>
      <c r="APM73" s="73"/>
      <c r="APP73" s="73"/>
      <c r="APS73" s="73"/>
      <c r="APY73" s="73"/>
      <c r="AQH73" s="73"/>
      <c r="AQJ73" s="73"/>
      <c r="AQK73" s="73"/>
      <c r="AQM73" s="73"/>
      <c r="AQP73" s="73"/>
      <c r="AQS73" s="73"/>
      <c r="AQV73" s="73"/>
      <c r="ARD73" s="73"/>
      <c r="ARF73" s="73"/>
      <c r="ARI73" s="73"/>
      <c r="ARL73" s="73"/>
      <c r="ARU73" s="73"/>
      <c r="ARX73" s="73"/>
      <c r="ASC73" s="73"/>
      <c r="ASY73" s="73"/>
      <c r="ASZ73" s="73"/>
      <c r="ATA73" s="73"/>
      <c r="ATB73" s="73"/>
      <c r="ATC73" s="73"/>
      <c r="ATD73" s="73"/>
      <c r="ATV73" s="73"/>
      <c r="ATW73" s="73"/>
      <c r="ATZ73" s="73"/>
      <c r="AUC73" s="73"/>
      <c r="AUE73" s="73"/>
      <c r="AUG73" s="73"/>
      <c r="AUJ73" s="73"/>
      <c r="AUM73" s="73"/>
      <c r="AUP73" s="73"/>
      <c r="AUS73" s="73"/>
      <c r="AUV73" s="73"/>
      <c r="AUY73" s="73"/>
      <c r="AVB73" s="73"/>
      <c r="AVE73" s="73"/>
      <c r="AVG73" s="73"/>
      <c r="AVT73" s="73"/>
      <c r="AVU73" s="73"/>
      <c r="AVV73" s="73"/>
      <c r="AVW73" s="73"/>
      <c r="AVX73" s="73"/>
      <c r="AVY73" s="73"/>
      <c r="AVZ73" s="73"/>
      <c r="AWA73" s="73"/>
      <c r="AWB73" s="73"/>
      <c r="AWC73" s="73"/>
      <c r="AWD73" s="73"/>
      <c r="AWE73" s="73"/>
      <c r="AWF73" s="73"/>
      <c r="AWG73" s="73"/>
      <c r="AWH73" s="73"/>
      <c r="AWI73" s="73"/>
      <c r="AWJ73" s="73"/>
      <c r="AWK73" s="73"/>
      <c r="AWL73" s="73"/>
      <c r="AWM73" s="73"/>
      <c r="AWN73" s="73"/>
      <c r="AWO73" s="73"/>
      <c r="AWP73" s="73"/>
      <c r="AWQ73" s="73"/>
      <c r="AWR73" s="73"/>
      <c r="AWS73" s="73"/>
      <c r="AWU73" s="73"/>
      <c r="AWV73" s="73"/>
      <c r="AWW73" s="73"/>
      <c r="AWX73" s="73"/>
      <c r="AWY73" s="73"/>
      <c r="AWZ73" s="73"/>
      <c r="AXA73" s="73"/>
      <c r="AXB73" s="73"/>
      <c r="AXC73" s="73"/>
      <c r="AXD73" s="73"/>
      <c r="AXE73" s="73"/>
      <c r="AXF73" s="73"/>
      <c r="AXG73" s="73"/>
      <c r="AXJ73" s="73"/>
      <c r="AXM73" s="73"/>
      <c r="AXP73" s="73"/>
      <c r="AXS73" s="73"/>
      <c r="AXV73" s="73"/>
      <c r="AYH73" s="73"/>
      <c r="AYK73" s="73"/>
      <c r="AYN73" s="73"/>
      <c r="AYQ73" s="73"/>
      <c r="AYZ73" s="73"/>
      <c r="AZF73" s="73"/>
      <c r="AZI73" s="73"/>
      <c r="AZL73" s="73"/>
      <c r="AZO73" s="73"/>
      <c r="AZU73" s="73"/>
      <c r="BAD73" s="73"/>
      <c r="BAF73" s="73"/>
      <c r="BAG73" s="73"/>
      <c r="BAI73" s="73"/>
      <c r="BAL73" s="73"/>
      <c r="BAO73" s="73"/>
      <c r="BAR73" s="73"/>
      <c r="BAZ73" s="73"/>
      <c r="BBB73" s="73"/>
      <c r="BBE73" s="73"/>
      <c r="BBH73" s="73"/>
      <c r="BBQ73" s="73"/>
      <c r="BBT73" s="73"/>
      <c r="BBY73" s="73"/>
      <c r="BCU73" s="73"/>
      <c r="BCV73" s="73"/>
      <c r="BCW73" s="73"/>
      <c r="BCX73" s="73"/>
      <c r="BCY73" s="73"/>
      <c r="BCZ73" s="73"/>
      <c r="BDR73" s="73"/>
      <c r="BDS73" s="73"/>
      <c r="BDV73" s="73"/>
      <c r="BDY73" s="73"/>
      <c r="BEA73" s="73"/>
      <c r="BEC73" s="73"/>
      <c r="BEF73" s="73"/>
      <c r="BEI73" s="73"/>
      <c r="BEL73" s="73"/>
      <c r="BEO73" s="73"/>
      <c r="BER73" s="73"/>
      <c r="BEU73" s="73"/>
      <c r="BEX73" s="73"/>
      <c r="BFA73" s="73"/>
      <c r="BFC73" s="73"/>
      <c r="BFP73" s="73"/>
      <c r="BFQ73" s="73"/>
      <c r="BFR73" s="73"/>
      <c r="BFS73" s="73"/>
      <c r="BFT73" s="73"/>
      <c r="BFU73" s="73"/>
      <c r="BFV73" s="73"/>
      <c r="BFW73" s="73"/>
      <c r="BFX73" s="73"/>
      <c r="BFY73" s="73"/>
      <c r="BFZ73" s="73"/>
      <c r="BGA73" s="73"/>
      <c r="BGB73" s="73"/>
      <c r="BGC73" s="73"/>
      <c r="BGD73" s="73"/>
      <c r="BGE73" s="73"/>
      <c r="BGF73" s="73"/>
      <c r="BGG73" s="73"/>
      <c r="BGH73" s="73"/>
      <c r="BGI73" s="73"/>
      <c r="BGJ73" s="73"/>
      <c r="BGK73" s="73"/>
      <c r="BGL73" s="73"/>
      <c r="BGM73" s="73"/>
      <c r="BGN73" s="73"/>
      <c r="BGO73" s="73"/>
      <c r="BGQ73" s="73"/>
      <c r="BGR73" s="73"/>
      <c r="BGS73" s="73"/>
      <c r="BGT73" s="73"/>
      <c r="BGU73" s="73"/>
      <c r="BGV73" s="73"/>
      <c r="BGW73" s="73"/>
      <c r="BGX73" s="73"/>
      <c r="BGY73" s="73"/>
      <c r="BGZ73" s="73"/>
      <c r="BHA73" s="73"/>
      <c r="BHB73" s="73"/>
      <c r="BHC73" s="73"/>
      <c r="BHF73" s="73"/>
      <c r="BHI73" s="73"/>
      <c r="BHL73" s="73"/>
      <c r="BHO73" s="73"/>
      <c r="BHR73" s="73"/>
      <c r="BID73" s="73"/>
      <c r="BIG73" s="73"/>
      <c r="BIJ73" s="73"/>
      <c r="BIM73" s="73"/>
      <c r="BIV73" s="73"/>
      <c r="BJB73" s="73"/>
      <c r="BJE73" s="73"/>
      <c r="BJH73" s="73"/>
      <c r="BJK73" s="73"/>
      <c r="BJQ73" s="73"/>
      <c r="BJZ73" s="73"/>
      <c r="BKB73" s="73"/>
      <c r="BKC73" s="73"/>
      <c r="BKE73" s="73"/>
      <c r="BKH73" s="73"/>
      <c r="BKK73" s="73"/>
      <c r="BKN73" s="73"/>
      <c r="BKV73" s="73"/>
      <c r="BKX73" s="73"/>
      <c r="BLA73" s="73"/>
      <c r="BLD73" s="73"/>
      <c r="BLM73" s="73"/>
      <c r="BLP73" s="73"/>
      <c r="BLU73" s="73"/>
      <c r="BMQ73" s="73"/>
      <c r="BMR73" s="73"/>
      <c r="BMS73" s="73"/>
      <c r="BMT73" s="73"/>
      <c r="BMU73" s="73"/>
      <c r="BMV73" s="73"/>
      <c r="BNN73" s="73"/>
      <c r="BNO73" s="73"/>
      <c r="BNR73" s="73"/>
      <c r="BNU73" s="73"/>
      <c r="BNW73" s="73"/>
      <c r="BNY73" s="73"/>
      <c r="BOB73" s="73"/>
      <c r="BOE73" s="73"/>
      <c r="BOH73" s="73"/>
      <c r="BOK73" s="73"/>
      <c r="BON73" s="73"/>
      <c r="BOQ73" s="73"/>
      <c r="BOT73" s="73"/>
      <c r="BOW73" s="73"/>
      <c r="BOY73" s="73"/>
      <c r="BPL73" s="73"/>
      <c r="BPM73" s="73"/>
      <c r="BPN73" s="73"/>
      <c r="BPO73" s="73"/>
      <c r="BPP73" s="73"/>
      <c r="BPQ73" s="73"/>
      <c r="BPR73" s="73"/>
      <c r="BPS73" s="73"/>
      <c r="BPT73" s="73"/>
      <c r="BPU73" s="73"/>
      <c r="BPV73" s="73"/>
      <c r="BPW73" s="73"/>
      <c r="BPX73" s="73"/>
      <c r="BPY73" s="73"/>
      <c r="BPZ73" s="73"/>
      <c r="BQA73" s="73"/>
      <c r="BQB73" s="73"/>
      <c r="BQC73" s="73"/>
      <c r="BQD73" s="73"/>
      <c r="BQE73" s="73"/>
      <c r="BQF73" s="73"/>
      <c r="BQG73" s="73"/>
      <c r="BQH73" s="73"/>
      <c r="BQI73" s="73"/>
      <c r="BQJ73" s="73"/>
      <c r="BQK73" s="73"/>
      <c r="BQM73" s="73"/>
      <c r="BQN73" s="73"/>
      <c r="BQO73" s="73"/>
      <c r="BQP73" s="73"/>
      <c r="BQQ73" s="73"/>
      <c r="BQR73" s="73"/>
      <c r="BQS73" s="73"/>
      <c r="BQT73" s="73"/>
      <c r="BQU73" s="73"/>
      <c r="BQV73" s="73"/>
      <c r="BQW73" s="73"/>
      <c r="BQX73" s="73"/>
      <c r="BQY73" s="73"/>
      <c r="BRB73" s="73"/>
      <c r="BRE73" s="73"/>
      <c r="BRH73" s="73"/>
      <c r="BRK73" s="73"/>
      <c r="BRN73" s="73"/>
      <c r="BRZ73" s="73"/>
      <c r="BSC73" s="73"/>
      <c r="BSF73" s="73"/>
      <c r="BSI73" s="73"/>
      <c r="BSR73" s="73"/>
      <c r="BSX73" s="73"/>
      <c r="BTA73" s="73"/>
      <c r="BTD73" s="73"/>
      <c r="BTG73" s="73"/>
      <c r="BTM73" s="73"/>
      <c r="BTV73" s="73"/>
      <c r="BTX73" s="73"/>
      <c r="BTY73" s="73"/>
      <c r="BUA73" s="73"/>
      <c r="BUD73" s="73"/>
      <c r="BUG73" s="73"/>
      <c r="BUJ73" s="73"/>
      <c r="BUR73" s="73"/>
      <c r="BUT73" s="73"/>
      <c r="BUW73" s="73"/>
      <c r="BUZ73" s="73"/>
      <c r="BVI73" s="73"/>
      <c r="BVL73" s="73"/>
      <c r="BVQ73" s="73"/>
      <c r="BWM73" s="73"/>
      <c r="BWN73" s="73"/>
      <c r="BWO73" s="73"/>
      <c r="BWP73" s="73"/>
      <c r="BWQ73" s="73"/>
      <c r="BWR73" s="73"/>
      <c r="BXJ73" s="73"/>
      <c r="BXK73" s="73"/>
      <c r="BXN73" s="73"/>
      <c r="BXQ73" s="73"/>
      <c r="BXS73" s="73"/>
      <c r="BXU73" s="73"/>
      <c r="BXX73" s="73"/>
      <c r="BYA73" s="73"/>
      <c r="BYD73" s="73"/>
      <c r="BYG73" s="73"/>
      <c r="BYJ73" s="73"/>
      <c r="BYM73" s="73"/>
      <c r="BYP73" s="73"/>
      <c r="BYS73" s="73"/>
      <c r="BYU73" s="73"/>
      <c r="BZH73" s="73"/>
      <c r="BZI73" s="73"/>
      <c r="BZJ73" s="73"/>
      <c r="BZK73" s="73"/>
      <c r="BZL73" s="73"/>
      <c r="BZM73" s="73"/>
      <c r="BZN73" s="73"/>
      <c r="BZO73" s="73"/>
      <c r="BZP73" s="73"/>
      <c r="BZQ73" s="73"/>
      <c r="BZR73" s="73"/>
      <c r="BZS73" s="73"/>
      <c r="BZT73" s="73"/>
      <c r="BZU73" s="73"/>
      <c r="BZV73" s="73"/>
      <c r="BZW73" s="73"/>
      <c r="BZX73" s="73"/>
      <c r="BZY73" s="73"/>
      <c r="BZZ73" s="73"/>
      <c r="CAA73" s="73"/>
      <c r="CAB73" s="73"/>
      <c r="CAC73" s="73"/>
      <c r="CAD73" s="73"/>
      <c r="CAE73" s="73"/>
      <c r="CAF73" s="73"/>
      <c r="CAG73" s="73"/>
      <c r="CAI73" s="73"/>
      <c r="CAJ73" s="73"/>
      <c r="CAK73" s="73"/>
      <c r="CAL73" s="73"/>
      <c r="CAM73" s="73"/>
      <c r="CAN73" s="73"/>
      <c r="CAO73" s="73"/>
      <c r="CAP73" s="73"/>
      <c r="CAQ73" s="73"/>
      <c r="CAR73" s="73"/>
      <c r="CAS73" s="73"/>
      <c r="CAT73" s="73"/>
      <c r="CAU73" s="73"/>
      <c r="CAX73" s="73"/>
      <c r="CBA73" s="73"/>
      <c r="CBD73" s="73"/>
      <c r="CBG73" s="73"/>
      <c r="CBJ73" s="73"/>
      <c r="CBV73" s="73"/>
      <c r="CBY73" s="73"/>
      <c r="CCB73" s="73"/>
      <c r="CCE73" s="73"/>
      <c r="CCN73" s="73"/>
      <c r="CCT73" s="73"/>
      <c r="CCW73" s="73"/>
      <c r="CCZ73" s="73"/>
      <c r="CDC73" s="73"/>
      <c r="CDI73" s="73"/>
      <c r="CDR73" s="73"/>
      <c r="CDT73" s="73"/>
      <c r="CDU73" s="73"/>
      <c r="CDW73" s="73"/>
      <c r="CDZ73" s="73"/>
      <c r="CEC73" s="73"/>
      <c r="CEF73" s="73"/>
      <c r="CEN73" s="73"/>
      <c r="CEP73" s="73"/>
      <c r="CES73" s="73"/>
      <c r="CEV73" s="73"/>
      <c r="CFE73" s="73"/>
      <c r="CFH73" s="73"/>
      <c r="CFM73" s="73"/>
      <c r="CGI73" s="73"/>
      <c r="CGJ73" s="73"/>
      <c r="CGK73" s="73"/>
      <c r="CGL73" s="73"/>
      <c r="CGM73" s="73"/>
      <c r="CGN73" s="73"/>
      <c r="CHF73" s="73"/>
      <c r="CHG73" s="73"/>
      <c r="CHJ73" s="73"/>
      <c r="CHM73" s="73"/>
      <c r="CHO73" s="73"/>
      <c r="CHQ73" s="73"/>
      <c r="CHT73" s="73"/>
      <c r="CHW73" s="73"/>
      <c r="CHZ73" s="73"/>
      <c r="CIC73" s="73"/>
      <c r="CIF73" s="73"/>
      <c r="CII73" s="73"/>
      <c r="CIL73" s="73"/>
      <c r="CIO73" s="73"/>
      <c r="CIQ73" s="73"/>
      <c r="CJD73" s="73"/>
      <c r="CJE73" s="73"/>
      <c r="CJF73" s="73"/>
      <c r="CJG73" s="73"/>
      <c r="CJH73" s="73"/>
      <c r="CJI73" s="73"/>
      <c r="CJJ73" s="73"/>
      <c r="CJK73" s="73"/>
      <c r="CJL73" s="73"/>
      <c r="CJM73" s="73"/>
      <c r="CJN73" s="73"/>
      <c r="CJO73" s="73"/>
      <c r="CJP73" s="73"/>
      <c r="CJQ73" s="73"/>
      <c r="CJR73" s="73"/>
      <c r="CJS73" s="73"/>
      <c r="CJT73" s="73"/>
      <c r="CJU73" s="73"/>
      <c r="CJV73" s="73"/>
      <c r="CJW73" s="73"/>
      <c r="CJX73" s="73"/>
      <c r="CJY73" s="73"/>
      <c r="CJZ73" s="73"/>
      <c r="CKA73" s="73"/>
      <c r="CKB73" s="73"/>
      <c r="CKC73" s="73"/>
      <c r="CKE73" s="73"/>
      <c r="CKF73" s="73"/>
      <c r="CKG73" s="73"/>
      <c r="CKH73" s="73"/>
      <c r="CKI73" s="73"/>
      <c r="CKJ73" s="73"/>
      <c r="CKK73" s="73"/>
      <c r="CKL73" s="73"/>
      <c r="CKM73" s="73"/>
      <c r="CKN73" s="73"/>
      <c r="CKO73" s="73"/>
      <c r="CKP73" s="73"/>
      <c r="CKQ73" s="73"/>
      <c r="CKT73" s="73"/>
      <c r="CKW73" s="73"/>
      <c r="CKZ73" s="73"/>
      <c r="CLC73" s="73"/>
      <c r="CLF73" s="73"/>
      <c r="CLR73" s="73"/>
      <c r="CLU73" s="73"/>
      <c r="CLX73" s="73"/>
      <c r="CMA73" s="73"/>
      <c r="CMJ73" s="73"/>
      <c r="CMP73" s="73"/>
      <c r="CMS73" s="73"/>
      <c r="CMV73" s="73"/>
      <c r="CMY73" s="73"/>
      <c r="CNE73" s="73"/>
      <c r="CNN73" s="73"/>
      <c r="CNP73" s="73"/>
      <c r="CNQ73" s="73"/>
      <c r="CNS73" s="73"/>
      <c r="CNV73" s="73"/>
      <c r="CNY73" s="73"/>
      <c r="COB73" s="73"/>
      <c r="COJ73" s="73"/>
      <c r="COL73" s="73"/>
      <c r="COO73" s="73"/>
      <c r="COR73" s="73"/>
      <c r="CPA73" s="73"/>
      <c r="CPD73" s="73"/>
      <c r="CPI73" s="73"/>
      <c r="CQE73" s="73"/>
      <c r="CQF73" s="73"/>
      <c r="CQG73" s="73"/>
      <c r="CQH73" s="73"/>
      <c r="CQI73" s="73"/>
      <c r="CQJ73" s="73"/>
      <c r="CRB73" s="73"/>
      <c r="CRC73" s="73"/>
      <c r="CRF73" s="73"/>
      <c r="CRI73" s="73"/>
      <c r="CRK73" s="73"/>
      <c r="CRM73" s="73"/>
      <c r="CRP73" s="73"/>
      <c r="CRS73" s="73"/>
      <c r="CRV73" s="73"/>
      <c r="CRY73" s="73"/>
      <c r="CSB73" s="73"/>
      <c r="CSE73" s="73"/>
      <c r="CSH73" s="73"/>
      <c r="CSK73" s="73"/>
      <c r="CSM73" s="73"/>
      <c r="CSZ73" s="73"/>
      <c r="CTA73" s="73"/>
      <c r="CTB73" s="73"/>
      <c r="CTC73" s="73"/>
      <c r="CTD73" s="73"/>
      <c r="CTE73" s="73"/>
      <c r="CTF73" s="73"/>
      <c r="CTG73" s="73"/>
      <c r="CTH73" s="73"/>
      <c r="CTI73" s="73"/>
      <c r="CTJ73" s="73"/>
      <c r="CTK73" s="73"/>
      <c r="CTL73" s="73"/>
      <c r="CTM73" s="73"/>
      <c r="CTN73" s="73"/>
      <c r="CTO73" s="73"/>
      <c r="CTP73" s="73"/>
      <c r="CTQ73" s="73"/>
      <c r="CTR73" s="73"/>
      <c r="CTS73" s="73"/>
      <c r="CTT73" s="73"/>
      <c r="CTU73" s="73"/>
      <c r="CTV73" s="73"/>
      <c r="CTW73" s="73"/>
      <c r="CTX73" s="73"/>
      <c r="CTY73" s="73"/>
      <c r="CUA73" s="73"/>
      <c r="CUB73" s="73"/>
      <c r="CUC73" s="73"/>
      <c r="CUD73" s="73"/>
      <c r="CUE73" s="73"/>
      <c r="CUF73" s="73"/>
      <c r="CUG73" s="73"/>
      <c r="CUH73" s="73"/>
      <c r="CUI73" s="73"/>
      <c r="CUJ73" s="73"/>
      <c r="CUK73" s="73"/>
      <c r="CUL73" s="73"/>
      <c r="CUM73" s="73"/>
      <c r="CUP73" s="73"/>
      <c r="CUS73" s="73"/>
      <c r="CUV73" s="73"/>
      <c r="CUY73" s="73"/>
      <c r="CVB73" s="73"/>
      <c r="CVN73" s="73"/>
      <c r="CVQ73" s="73"/>
      <c r="CVT73" s="73"/>
      <c r="CVW73" s="73"/>
      <c r="CWF73" s="73"/>
      <c r="CWL73" s="73"/>
      <c r="CWO73" s="73"/>
      <c r="CWR73" s="73"/>
      <c r="CWU73" s="73"/>
      <c r="CXA73" s="73"/>
      <c r="CXJ73" s="73"/>
      <c r="CXL73" s="73"/>
      <c r="CXM73" s="73"/>
      <c r="CXO73" s="73"/>
      <c r="CXR73" s="73"/>
      <c r="CXU73" s="73"/>
      <c r="CXX73" s="73"/>
      <c r="CYF73" s="73"/>
      <c r="CYH73" s="73"/>
      <c r="CYK73" s="73"/>
      <c r="CYN73" s="73"/>
      <c r="CYW73" s="73"/>
      <c r="CYZ73" s="73"/>
      <c r="CZE73" s="73"/>
      <c r="DAA73" s="73"/>
      <c r="DAB73" s="73"/>
      <c r="DAC73" s="73"/>
      <c r="DAD73" s="73"/>
      <c r="DAE73" s="73"/>
      <c r="DAF73" s="73"/>
      <c r="DAX73" s="73"/>
      <c r="DAY73" s="73"/>
      <c r="DBB73" s="73"/>
      <c r="DBE73" s="73"/>
      <c r="DBG73" s="73"/>
      <c r="DBI73" s="73"/>
      <c r="DBL73" s="73"/>
      <c r="DBO73" s="73"/>
      <c r="DBR73" s="73"/>
      <c r="DBU73" s="73"/>
      <c r="DBX73" s="73"/>
      <c r="DCA73" s="73"/>
      <c r="DCD73" s="73"/>
      <c r="DCG73" s="73"/>
      <c r="DCI73" s="73"/>
      <c r="DCV73" s="73"/>
      <c r="DCW73" s="73"/>
      <c r="DCX73" s="73"/>
      <c r="DCY73" s="73"/>
      <c r="DCZ73" s="73"/>
      <c r="DDA73" s="73"/>
      <c r="DDB73" s="73"/>
      <c r="DDC73" s="73"/>
      <c r="DDD73" s="73"/>
      <c r="DDE73" s="73"/>
      <c r="DDF73" s="73"/>
      <c r="DDG73" s="73"/>
      <c r="DDH73" s="73"/>
      <c r="DDI73" s="73"/>
      <c r="DDJ73" s="73"/>
      <c r="DDK73" s="73"/>
      <c r="DDL73" s="73"/>
      <c r="DDM73" s="73"/>
      <c r="DDN73" s="73"/>
      <c r="DDO73" s="73"/>
      <c r="DDP73" s="73"/>
      <c r="DDQ73" s="73"/>
      <c r="DDR73" s="73"/>
      <c r="DDS73" s="73"/>
      <c r="DDT73" s="73"/>
      <c r="DDU73" s="73"/>
      <c r="DDW73" s="73"/>
      <c r="DDX73" s="73"/>
      <c r="DDY73" s="73"/>
      <c r="DDZ73" s="73"/>
      <c r="DEA73" s="73"/>
      <c r="DEB73" s="73"/>
      <c r="DEC73" s="73"/>
      <c r="DED73" s="73"/>
      <c r="DEE73" s="73"/>
      <c r="DEF73" s="73"/>
      <c r="DEG73" s="73"/>
      <c r="DEH73" s="73"/>
      <c r="DEI73" s="73"/>
      <c r="DEL73" s="73"/>
      <c r="DEO73" s="73"/>
      <c r="DER73" s="73"/>
      <c r="DEU73" s="73"/>
      <c r="DEX73" s="73"/>
      <c r="DFJ73" s="73"/>
      <c r="DFM73" s="73"/>
      <c r="DFP73" s="73"/>
      <c r="DFS73" s="73"/>
      <c r="DGB73" s="73"/>
      <c r="DGH73" s="73"/>
      <c r="DGK73" s="73"/>
      <c r="DGN73" s="73"/>
      <c r="DGQ73" s="73"/>
      <c r="DGW73" s="73"/>
      <c r="DHF73" s="73"/>
      <c r="DHH73" s="73"/>
      <c r="DHI73" s="73"/>
      <c r="DHK73" s="73"/>
      <c r="DHN73" s="73"/>
      <c r="DHQ73" s="73"/>
      <c r="DHT73" s="73"/>
      <c r="DIB73" s="73"/>
      <c r="DID73" s="73"/>
      <c r="DIG73" s="73"/>
      <c r="DIJ73" s="73"/>
      <c r="DIS73" s="73"/>
      <c r="DIV73" s="73"/>
      <c r="DJA73" s="73"/>
      <c r="DJW73" s="73"/>
      <c r="DJX73" s="73"/>
      <c r="DJY73" s="73"/>
      <c r="DJZ73" s="73"/>
      <c r="DKA73" s="73"/>
      <c r="DKB73" s="73"/>
      <c r="DKT73" s="73"/>
      <c r="DKU73" s="73"/>
      <c r="DKX73" s="73"/>
      <c r="DLA73" s="73"/>
      <c r="DLC73" s="73"/>
      <c r="DLE73" s="73"/>
      <c r="DLH73" s="73"/>
      <c r="DLK73" s="73"/>
      <c r="DLN73" s="73"/>
      <c r="DLQ73" s="73"/>
      <c r="DLT73" s="73"/>
      <c r="DLW73" s="73"/>
      <c r="DLZ73" s="73"/>
      <c r="DMC73" s="73"/>
      <c r="DME73" s="73"/>
      <c r="DMR73" s="73"/>
      <c r="DMS73" s="73"/>
      <c r="DMT73" s="73"/>
      <c r="DMU73" s="73"/>
      <c r="DMV73" s="73"/>
      <c r="DMW73" s="73"/>
      <c r="DMX73" s="73"/>
      <c r="DMY73" s="73"/>
      <c r="DMZ73" s="73"/>
      <c r="DNA73" s="73"/>
      <c r="DNB73" s="73"/>
      <c r="DNC73" s="73"/>
      <c r="DND73" s="73"/>
      <c r="DNE73" s="73"/>
      <c r="DNF73" s="73"/>
      <c r="DNG73" s="73"/>
      <c r="DNH73" s="73"/>
      <c r="DNI73" s="73"/>
      <c r="DNJ73" s="73"/>
      <c r="DNK73" s="73"/>
      <c r="DNL73" s="73"/>
      <c r="DNM73" s="73"/>
      <c r="DNN73" s="73"/>
      <c r="DNO73" s="73"/>
      <c r="DNP73" s="73"/>
      <c r="DNQ73" s="73"/>
      <c r="DNS73" s="73"/>
      <c r="DNT73" s="73"/>
      <c r="DNU73" s="73"/>
      <c r="DNV73" s="73"/>
      <c r="DNW73" s="73"/>
      <c r="DNX73" s="73"/>
      <c r="DNY73" s="73"/>
      <c r="DNZ73" s="73"/>
      <c r="DOA73" s="73"/>
      <c r="DOB73" s="73"/>
      <c r="DOC73" s="73"/>
      <c r="DOD73" s="73"/>
      <c r="DOE73" s="73"/>
      <c r="DOH73" s="73"/>
      <c r="DOK73" s="73"/>
      <c r="DON73" s="73"/>
      <c r="DOQ73" s="73"/>
      <c r="DOT73" s="73"/>
      <c r="DPF73" s="73"/>
      <c r="DPI73" s="73"/>
      <c r="DPL73" s="73"/>
      <c r="DPO73" s="73"/>
      <c r="DPX73" s="73"/>
      <c r="DQD73" s="73"/>
      <c r="DQG73" s="73"/>
      <c r="DQJ73" s="73"/>
      <c r="DQM73" s="73"/>
      <c r="DQS73" s="73"/>
      <c r="DRB73" s="73"/>
      <c r="DRD73" s="73"/>
      <c r="DRE73" s="73"/>
      <c r="DRG73" s="73"/>
      <c r="DRJ73" s="73"/>
      <c r="DRM73" s="73"/>
      <c r="DRP73" s="73"/>
      <c r="DRX73" s="73"/>
      <c r="DRZ73" s="73"/>
      <c r="DSC73" s="73"/>
      <c r="DSF73" s="73"/>
      <c r="DSO73" s="73"/>
      <c r="DSR73" s="73"/>
      <c r="DSW73" s="73"/>
      <c r="DTS73" s="73"/>
      <c r="DTT73" s="73"/>
      <c r="DTU73" s="73"/>
      <c r="DTV73" s="73"/>
      <c r="DTW73" s="73"/>
      <c r="DTX73" s="73"/>
      <c r="DUP73" s="73"/>
      <c r="DUQ73" s="73"/>
      <c r="DUT73" s="73"/>
      <c r="DUW73" s="73"/>
      <c r="DUY73" s="73"/>
      <c r="DVA73" s="73"/>
      <c r="DVD73" s="73"/>
      <c r="DVG73" s="73"/>
      <c r="DVJ73" s="73"/>
      <c r="DVM73" s="73"/>
      <c r="DVP73" s="73"/>
      <c r="DVS73" s="73"/>
      <c r="DVV73" s="73"/>
      <c r="DVY73" s="73"/>
      <c r="DWA73" s="73"/>
      <c r="DWN73" s="73"/>
      <c r="DWO73" s="73"/>
      <c r="DWP73" s="73"/>
      <c r="DWQ73" s="73"/>
      <c r="DWR73" s="73"/>
      <c r="DWS73" s="73"/>
      <c r="DWT73" s="73"/>
      <c r="DWU73" s="73"/>
      <c r="DWV73" s="73"/>
      <c r="DWW73" s="73"/>
      <c r="DWX73" s="73"/>
      <c r="DWY73" s="73"/>
      <c r="DWZ73" s="73"/>
      <c r="DXA73" s="73"/>
      <c r="DXB73" s="73"/>
      <c r="DXC73" s="73"/>
      <c r="DXD73" s="73"/>
      <c r="DXE73" s="73"/>
      <c r="DXF73" s="73"/>
      <c r="DXG73" s="73"/>
      <c r="DXH73" s="73"/>
      <c r="DXI73" s="73"/>
      <c r="DXJ73" s="73"/>
      <c r="DXK73" s="73"/>
      <c r="DXL73" s="73"/>
      <c r="DXM73" s="73"/>
      <c r="DXO73" s="73"/>
      <c r="DXP73" s="73"/>
      <c r="DXQ73" s="73"/>
      <c r="DXR73" s="73"/>
      <c r="DXS73" s="73"/>
      <c r="DXT73" s="73"/>
      <c r="DXU73" s="73"/>
      <c r="DXV73" s="73"/>
      <c r="DXW73" s="73"/>
      <c r="DXX73" s="73"/>
      <c r="DXY73" s="73"/>
      <c r="DXZ73" s="73"/>
      <c r="DYA73" s="73"/>
      <c r="DYD73" s="73"/>
      <c r="DYG73" s="73"/>
      <c r="DYJ73" s="73"/>
      <c r="DYM73" s="73"/>
      <c r="DYP73" s="73"/>
      <c r="DZB73" s="73"/>
      <c r="DZE73" s="73"/>
      <c r="DZH73" s="73"/>
      <c r="DZK73" s="73"/>
      <c r="DZT73" s="73"/>
      <c r="DZZ73" s="73"/>
      <c r="EAC73" s="73"/>
      <c r="EAF73" s="73"/>
      <c r="EAI73" s="73"/>
      <c r="EAO73" s="73"/>
      <c r="EAX73" s="73"/>
      <c r="EAZ73" s="73"/>
      <c r="EBA73" s="73"/>
      <c r="EBC73" s="73"/>
      <c r="EBF73" s="73"/>
      <c r="EBI73" s="73"/>
      <c r="EBL73" s="73"/>
      <c r="EBT73" s="73"/>
      <c r="EBV73" s="73"/>
      <c r="EBY73" s="73"/>
      <c r="ECB73" s="73"/>
      <c r="ECK73" s="73"/>
      <c r="ECN73" s="73"/>
      <c r="ECS73" s="73"/>
      <c r="EDO73" s="73"/>
      <c r="EDP73" s="73"/>
      <c r="EDQ73" s="73"/>
      <c r="EDR73" s="73"/>
      <c r="EDS73" s="73"/>
      <c r="EDT73" s="73"/>
      <c r="EEL73" s="73"/>
      <c r="EEM73" s="73"/>
      <c r="EEP73" s="73"/>
      <c r="EES73" s="73"/>
      <c r="EEU73" s="73"/>
      <c r="EEW73" s="73"/>
      <c r="EEZ73" s="73"/>
      <c r="EFC73" s="73"/>
      <c r="EFF73" s="73"/>
      <c r="EFI73" s="73"/>
      <c r="EFL73" s="73"/>
      <c r="EFO73" s="73"/>
      <c r="EFR73" s="73"/>
      <c r="EFU73" s="73"/>
      <c r="EFW73" s="73"/>
      <c r="EGJ73" s="73"/>
      <c r="EGK73" s="73"/>
      <c r="EGL73" s="73"/>
      <c r="EGM73" s="73"/>
      <c r="EGN73" s="73"/>
      <c r="EGO73" s="73"/>
      <c r="EGP73" s="73"/>
      <c r="EGQ73" s="73"/>
      <c r="EGR73" s="73"/>
      <c r="EGS73" s="73"/>
      <c r="EGT73" s="73"/>
      <c r="EGU73" s="73"/>
      <c r="EGV73" s="73"/>
      <c r="EGW73" s="73"/>
      <c r="EGX73" s="73"/>
      <c r="EGY73" s="73"/>
      <c r="EGZ73" s="73"/>
      <c r="EHA73" s="73"/>
      <c r="EHB73" s="73"/>
      <c r="EHC73" s="73"/>
      <c r="EHD73" s="73"/>
      <c r="EHE73" s="73"/>
      <c r="EHF73" s="73"/>
      <c r="EHG73" s="73"/>
      <c r="EHH73" s="73"/>
      <c r="EHI73" s="73"/>
      <c r="EHK73" s="73"/>
      <c r="EHL73" s="73"/>
      <c r="EHM73" s="73"/>
      <c r="EHN73" s="73"/>
      <c r="EHO73" s="73"/>
      <c r="EHP73" s="73"/>
      <c r="EHQ73" s="73"/>
      <c r="EHR73" s="73"/>
      <c r="EHS73" s="73"/>
      <c r="EHT73" s="73"/>
      <c r="EHU73" s="73"/>
      <c r="EHV73" s="73"/>
      <c r="EHW73" s="73"/>
      <c r="EHZ73" s="73"/>
      <c r="EIC73" s="73"/>
      <c r="EIF73" s="73"/>
      <c r="EII73" s="73"/>
      <c r="EIL73" s="73"/>
      <c r="EIX73" s="73"/>
      <c r="EJA73" s="73"/>
      <c r="EJD73" s="73"/>
      <c r="EJG73" s="73"/>
      <c r="EJP73" s="73"/>
      <c r="EJV73" s="73"/>
      <c r="EJY73" s="73"/>
      <c r="EKB73" s="73"/>
      <c r="EKE73" s="73"/>
      <c r="EKK73" s="73"/>
      <c r="EKT73" s="73"/>
      <c r="EKV73" s="73"/>
      <c r="EKW73" s="73"/>
      <c r="EKY73" s="73"/>
      <c r="ELB73" s="73"/>
      <c r="ELE73" s="73"/>
      <c r="ELH73" s="73"/>
      <c r="ELP73" s="73"/>
      <c r="ELR73" s="73"/>
      <c r="ELU73" s="73"/>
      <c r="ELX73" s="73"/>
      <c r="EMG73" s="73"/>
      <c r="EMJ73" s="73"/>
      <c r="EMO73" s="73"/>
      <c r="ENK73" s="73"/>
      <c r="ENL73" s="73"/>
      <c r="ENM73" s="73"/>
      <c r="ENN73" s="73"/>
      <c r="ENO73" s="73"/>
      <c r="ENP73" s="73"/>
      <c r="EOH73" s="73"/>
      <c r="EOI73" s="73"/>
      <c r="EOL73" s="73"/>
      <c r="EOO73" s="73"/>
      <c r="EOQ73" s="73"/>
      <c r="EOS73" s="73"/>
      <c r="EOV73" s="73"/>
      <c r="EOY73" s="73"/>
      <c r="EPB73" s="73"/>
      <c r="EPE73" s="73"/>
      <c r="EPH73" s="73"/>
      <c r="EPK73" s="73"/>
      <c r="EPN73" s="73"/>
      <c r="EPQ73" s="73"/>
      <c r="EPS73" s="73"/>
      <c r="EQF73" s="73"/>
      <c r="EQG73" s="73"/>
      <c r="EQH73" s="73"/>
      <c r="EQI73" s="73"/>
      <c r="EQJ73" s="73"/>
      <c r="EQK73" s="73"/>
      <c r="EQL73" s="73"/>
      <c r="EQM73" s="73"/>
      <c r="EQN73" s="73"/>
      <c r="EQO73" s="73"/>
      <c r="EQP73" s="73"/>
      <c r="EQQ73" s="73"/>
      <c r="EQR73" s="73"/>
      <c r="EQS73" s="73"/>
      <c r="EQT73" s="73"/>
      <c r="EQU73" s="73"/>
      <c r="EQV73" s="73"/>
      <c r="EQW73" s="73"/>
      <c r="EQX73" s="73"/>
      <c r="EQY73" s="73"/>
      <c r="EQZ73" s="73"/>
      <c r="ERA73" s="73"/>
      <c r="ERB73" s="73"/>
      <c r="ERC73" s="73"/>
      <c r="ERD73" s="73"/>
      <c r="ERE73" s="73"/>
      <c r="ERG73" s="73"/>
      <c r="ERH73" s="73"/>
      <c r="ERI73" s="73"/>
      <c r="ERJ73" s="73"/>
      <c r="ERK73" s="73"/>
      <c r="ERL73" s="73"/>
      <c r="ERM73" s="73"/>
      <c r="ERN73" s="73"/>
      <c r="ERO73" s="73"/>
      <c r="ERP73" s="73"/>
      <c r="ERQ73" s="73"/>
      <c r="ERR73" s="73"/>
      <c r="ERS73" s="73"/>
      <c r="ERV73" s="73"/>
      <c r="ERY73" s="73"/>
      <c r="ESB73" s="73"/>
      <c r="ESE73" s="73"/>
      <c r="ESH73" s="73"/>
      <c r="EST73" s="73"/>
      <c r="ESW73" s="73"/>
      <c r="ESZ73" s="73"/>
      <c r="ETC73" s="73"/>
      <c r="ETL73" s="73"/>
      <c r="ETR73" s="73"/>
      <c r="ETU73" s="73"/>
      <c r="ETX73" s="73"/>
      <c r="EUA73" s="73"/>
      <c r="EUG73" s="73"/>
      <c r="EUP73" s="73"/>
      <c r="EUR73" s="73"/>
      <c r="EUS73" s="73"/>
      <c r="EUU73" s="73"/>
      <c r="EUX73" s="73"/>
      <c r="EVA73" s="73"/>
      <c r="EVD73" s="73"/>
      <c r="EVL73" s="73"/>
      <c r="EVN73" s="73"/>
      <c r="EVQ73" s="73"/>
      <c r="EVT73" s="73"/>
      <c r="EWC73" s="73"/>
      <c r="EWF73" s="73"/>
      <c r="EWK73" s="73"/>
      <c r="EXG73" s="73"/>
      <c r="EXH73" s="73"/>
      <c r="EXI73" s="73"/>
      <c r="EXJ73" s="73"/>
      <c r="EXK73" s="73"/>
      <c r="EXL73" s="73"/>
      <c r="EYD73" s="73"/>
      <c r="EYE73" s="73"/>
      <c r="EYH73" s="73"/>
      <c r="EYK73" s="73"/>
      <c r="EYM73" s="73"/>
      <c r="EYO73" s="73"/>
      <c r="EYR73" s="73"/>
      <c r="EYU73" s="73"/>
      <c r="EYX73" s="73"/>
      <c r="EZA73" s="73"/>
      <c r="EZD73" s="73"/>
      <c r="EZG73" s="73"/>
      <c r="EZJ73" s="73"/>
      <c r="EZM73" s="73"/>
      <c r="EZO73" s="73"/>
      <c r="FAB73" s="73"/>
      <c r="FAC73" s="73"/>
      <c r="FAD73" s="73"/>
      <c r="FAE73" s="73"/>
      <c r="FAF73" s="73"/>
      <c r="FAG73" s="73"/>
      <c r="FAH73" s="73"/>
      <c r="FAI73" s="73"/>
      <c r="FAJ73" s="73"/>
      <c r="FAK73" s="73"/>
      <c r="FAL73" s="73"/>
      <c r="FAM73" s="73"/>
      <c r="FAN73" s="73"/>
      <c r="FAO73" s="73"/>
      <c r="FAP73" s="73"/>
      <c r="FAQ73" s="73"/>
      <c r="FAR73" s="73"/>
      <c r="FAS73" s="73"/>
      <c r="FAT73" s="73"/>
      <c r="FAU73" s="73"/>
      <c r="FAV73" s="73"/>
      <c r="FAW73" s="73"/>
      <c r="FAX73" s="73"/>
      <c r="FAY73" s="73"/>
      <c r="FAZ73" s="73"/>
      <c r="FBA73" s="73"/>
      <c r="FBC73" s="73"/>
      <c r="FBD73" s="73"/>
      <c r="FBE73" s="73"/>
      <c r="FBF73" s="73"/>
      <c r="FBG73" s="73"/>
      <c r="FBH73" s="73"/>
      <c r="FBI73" s="73"/>
      <c r="FBJ73" s="73"/>
      <c r="FBK73" s="73"/>
      <c r="FBL73" s="73"/>
      <c r="FBM73" s="73"/>
      <c r="FBN73" s="73"/>
      <c r="FBO73" s="73"/>
      <c r="FBR73" s="73"/>
      <c r="FBU73" s="73"/>
      <c r="FBX73" s="73"/>
      <c r="FCA73" s="73"/>
      <c r="FCD73" s="73"/>
      <c r="FCP73" s="73"/>
      <c r="FCS73" s="73"/>
      <c r="FCV73" s="73"/>
      <c r="FCY73" s="73"/>
      <c r="FDH73" s="73"/>
      <c r="FDN73" s="73"/>
      <c r="FDQ73" s="73"/>
      <c r="FDT73" s="73"/>
      <c r="FDW73" s="73"/>
      <c r="FEC73" s="73"/>
      <c r="FEL73" s="73"/>
      <c r="FEN73" s="73"/>
      <c r="FEO73" s="73"/>
      <c r="FEQ73" s="73"/>
      <c r="FET73" s="73"/>
      <c r="FEW73" s="73"/>
      <c r="FEZ73" s="73"/>
      <c r="FFH73" s="73"/>
      <c r="FFJ73" s="73"/>
      <c r="FFM73" s="73"/>
      <c r="FFP73" s="73"/>
      <c r="FFY73" s="73"/>
      <c r="FGB73" s="73"/>
      <c r="FGG73" s="73"/>
      <c r="FHC73" s="73"/>
      <c r="FHD73" s="73"/>
      <c r="FHE73" s="73"/>
      <c r="FHF73" s="73"/>
      <c r="FHG73" s="73"/>
      <c r="FHH73" s="73"/>
      <c r="FHZ73" s="73"/>
      <c r="FIA73" s="73"/>
      <c r="FID73" s="73"/>
      <c r="FIG73" s="73"/>
      <c r="FII73" s="73"/>
      <c r="FIK73" s="73"/>
      <c r="FIN73" s="73"/>
      <c r="FIQ73" s="73"/>
      <c r="FIT73" s="73"/>
      <c r="FIW73" s="73"/>
      <c r="FIZ73" s="73"/>
      <c r="FJC73" s="73"/>
      <c r="FJF73" s="73"/>
      <c r="FJI73" s="73"/>
      <c r="FJK73" s="73"/>
      <c r="FJX73" s="73"/>
      <c r="FJY73" s="73"/>
      <c r="FJZ73" s="73"/>
      <c r="FKA73" s="73"/>
      <c r="FKB73" s="73"/>
      <c r="FKC73" s="73"/>
      <c r="FKD73" s="73"/>
      <c r="FKE73" s="73"/>
      <c r="FKF73" s="73"/>
      <c r="FKG73" s="73"/>
      <c r="FKH73" s="73"/>
      <c r="FKI73" s="73"/>
      <c r="FKJ73" s="73"/>
      <c r="FKK73" s="73"/>
      <c r="FKL73" s="73"/>
      <c r="FKM73" s="73"/>
      <c r="FKN73" s="73"/>
      <c r="FKO73" s="73"/>
      <c r="FKP73" s="73"/>
      <c r="FKQ73" s="73"/>
      <c r="FKR73" s="73"/>
      <c r="FKS73" s="73"/>
      <c r="FKT73" s="73"/>
      <c r="FKU73" s="73"/>
      <c r="FKV73" s="73"/>
      <c r="FKW73" s="73"/>
      <c r="FKY73" s="73"/>
      <c r="FKZ73" s="73"/>
      <c r="FLA73" s="73"/>
      <c r="FLB73" s="73"/>
      <c r="FLC73" s="73"/>
      <c r="FLD73" s="73"/>
      <c r="FLE73" s="73"/>
      <c r="FLF73" s="73"/>
      <c r="FLG73" s="73"/>
      <c r="FLH73" s="73"/>
      <c r="FLI73" s="73"/>
      <c r="FLJ73" s="73"/>
      <c r="FLK73" s="73"/>
      <c r="FLN73" s="73"/>
      <c r="FLQ73" s="73"/>
      <c r="FLT73" s="73"/>
      <c r="FLW73" s="73"/>
      <c r="FLZ73" s="73"/>
      <c r="FML73" s="73"/>
      <c r="FMO73" s="73"/>
      <c r="FMR73" s="73"/>
      <c r="FMU73" s="73"/>
      <c r="FND73" s="73"/>
      <c r="FNJ73" s="73"/>
      <c r="FNM73" s="73"/>
      <c r="FNP73" s="73"/>
      <c r="FNS73" s="73"/>
      <c r="FNY73" s="73"/>
      <c r="FOH73" s="73"/>
      <c r="FOJ73" s="73"/>
      <c r="FOK73" s="73"/>
      <c r="FOM73" s="73"/>
      <c r="FOP73" s="73"/>
      <c r="FOS73" s="73"/>
      <c r="FOV73" s="73"/>
      <c r="FPD73" s="73"/>
      <c r="FPF73" s="73"/>
      <c r="FPI73" s="73"/>
      <c r="FPL73" s="73"/>
      <c r="FPU73" s="73"/>
      <c r="FPX73" s="73"/>
      <c r="FQC73" s="73"/>
      <c r="FQY73" s="73"/>
      <c r="FQZ73" s="73"/>
      <c r="FRA73" s="73"/>
      <c r="FRB73" s="73"/>
      <c r="FRC73" s="73"/>
      <c r="FRD73" s="73"/>
      <c r="FRV73" s="73"/>
      <c r="FRW73" s="73"/>
      <c r="FRZ73" s="73"/>
      <c r="FSC73" s="73"/>
      <c r="FSE73" s="73"/>
      <c r="FSG73" s="73"/>
      <c r="FSJ73" s="73"/>
      <c r="FSM73" s="73"/>
      <c r="FSP73" s="73"/>
      <c r="FSS73" s="73"/>
      <c r="FSV73" s="73"/>
      <c r="FSY73" s="73"/>
      <c r="FTB73" s="73"/>
      <c r="FTE73" s="73"/>
      <c r="FTG73" s="73"/>
      <c r="FTT73" s="73"/>
      <c r="FTU73" s="73"/>
      <c r="FTV73" s="73"/>
      <c r="FTW73" s="73"/>
      <c r="FTX73" s="73"/>
      <c r="FTY73" s="73"/>
      <c r="FTZ73" s="73"/>
      <c r="FUA73" s="73"/>
      <c r="FUB73" s="73"/>
      <c r="FUC73" s="73"/>
      <c r="FUD73" s="73"/>
      <c r="FUE73" s="73"/>
      <c r="FUF73" s="73"/>
      <c r="FUG73" s="73"/>
      <c r="FUH73" s="73"/>
      <c r="FUI73" s="73"/>
      <c r="FUJ73" s="73"/>
      <c r="FUK73" s="73"/>
      <c r="FUL73" s="73"/>
      <c r="FUM73" s="73"/>
      <c r="FUN73" s="73"/>
      <c r="FUO73" s="73"/>
      <c r="FUP73" s="73"/>
      <c r="FUQ73" s="73"/>
      <c r="FUR73" s="73"/>
      <c r="FUS73" s="73"/>
      <c r="FUU73" s="73"/>
      <c r="FUV73" s="73"/>
      <c r="FUW73" s="73"/>
      <c r="FUX73" s="73"/>
      <c r="FUY73" s="73"/>
      <c r="FUZ73" s="73"/>
      <c r="FVA73" s="73"/>
      <c r="FVB73" s="73"/>
      <c r="FVC73" s="73"/>
      <c r="FVD73" s="73"/>
      <c r="FVE73" s="73"/>
      <c r="FVF73" s="73"/>
      <c r="FVG73" s="73"/>
      <c r="FVJ73" s="73"/>
      <c r="FVM73" s="73"/>
      <c r="FVP73" s="73"/>
      <c r="FVS73" s="73"/>
      <c r="FVV73" s="73"/>
      <c r="FWH73" s="73"/>
      <c r="FWK73" s="73"/>
      <c r="FWN73" s="73"/>
      <c r="FWQ73" s="73"/>
      <c r="FWZ73" s="73"/>
      <c r="FXF73" s="73"/>
      <c r="FXI73" s="73"/>
      <c r="FXL73" s="73"/>
      <c r="FXO73" s="73"/>
      <c r="FXU73" s="73"/>
      <c r="FYD73" s="73"/>
      <c r="FYF73" s="73"/>
      <c r="FYG73" s="73"/>
      <c r="FYI73" s="73"/>
      <c r="FYL73" s="73"/>
      <c r="FYO73" s="73"/>
      <c r="FYR73" s="73"/>
      <c r="FYZ73" s="73"/>
      <c r="FZB73" s="73"/>
      <c r="FZE73" s="73"/>
      <c r="FZH73" s="73"/>
      <c r="FZQ73" s="73"/>
      <c r="FZT73" s="73"/>
      <c r="FZY73" s="73"/>
      <c r="GAU73" s="73"/>
      <c r="GAV73" s="73"/>
      <c r="GAW73" s="73"/>
      <c r="GAX73" s="73"/>
      <c r="GAY73" s="73"/>
      <c r="GAZ73" s="73"/>
      <c r="GBR73" s="73"/>
      <c r="GBS73" s="73"/>
      <c r="GBV73" s="73"/>
      <c r="GBY73" s="73"/>
      <c r="GCA73" s="73"/>
      <c r="GCC73" s="73"/>
      <c r="GCF73" s="73"/>
      <c r="GCI73" s="73"/>
      <c r="GCL73" s="73"/>
      <c r="GCO73" s="73"/>
      <c r="GCR73" s="73"/>
      <c r="GCU73" s="73"/>
      <c r="GCX73" s="73"/>
      <c r="GDA73" s="73"/>
      <c r="GDC73" s="73"/>
      <c r="GDP73" s="73"/>
      <c r="GDQ73" s="73"/>
      <c r="GDR73" s="73"/>
      <c r="GDS73" s="73"/>
      <c r="GDT73" s="73"/>
      <c r="GDU73" s="73"/>
      <c r="GDV73" s="73"/>
      <c r="GDW73" s="73"/>
      <c r="GDX73" s="73"/>
      <c r="GDY73" s="73"/>
      <c r="GDZ73" s="73"/>
      <c r="GEA73" s="73"/>
      <c r="GEB73" s="73"/>
      <c r="GEC73" s="73"/>
      <c r="GED73" s="73"/>
      <c r="GEE73" s="73"/>
      <c r="GEF73" s="73"/>
      <c r="GEG73" s="73"/>
      <c r="GEH73" s="73"/>
      <c r="GEI73" s="73"/>
      <c r="GEJ73" s="73"/>
      <c r="GEK73" s="73"/>
      <c r="GEL73" s="73"/>
      <c r="GEM73" s="73"/>
      <c r="GEN73" s="73"/>
      <c r="GEO73" s="73"/>
      <c r="GEQ73" s="73"/>
      <c r="GER73" s="73"/>
      <c r="GES73" s="73"/>
      <c r="GET73" s="73"/>
      <c r="GEU73" s="73"/>
      <c r="GEV73" s="73"/>
      <c r="GEW73" s="73"/>
      <c r="GEX73" s="73"/>
      <c r="GEY73" s="73"/>
      <c r="GEZ73" s="73"/>
      <c r="GFA73" s="73"/>
      <c r="GFB73" s="73"/>
      <c r="GFC73" s="73"/>
      <c r="GFF73" s="73"/>
      <c r="GFI73" s="73"/>
      <c r="GFL73" s="73"/>
      <c r="GFO73" s="73"/>
      <c r="GFR73" s="73"/>
      <c r="GGD73" s="73"/>
      <c r="GGG73" s="73"/>
      <c r="GGJ73" s="73"/>
      <c r="GGM73" s="73"/>
      <c r="GGV73" s="73"/>
      <c r="GHB73" s="73"/>
      <c r="GHE73" s="73"/>
      <c r="GHH73" s="73"/>
      <c r="GHK73" s="73"/>
      <c r="GHQ73" s="73"/>
      <c r="GHZ73" s="73"/>
      <c r="GIB73" s="73"/>
      <c r="GIC73" s="73"/>
      <c r="GIE73" s="73"/>
      <c r="GIH73" s="73"/>
      <c r="GIK73" s="73"/>
      <c r="GIN73" s="73"/>
      <c r="GIV73" s="73"/>
      <c r="GIX73" s="73"/>
      <c r="GJA73" s="73"/>
      <c r="GJD73" s="73"/>
      <c r="GJM73" s="73"/>
      <c r="GJP73" s="73"/>
      <c r="GJU73" s="73"/>
      <c r="GKQ73" s="73"/>
      <c r="GKR73" s="73"/>
      <c r="GKS73" s="73"/>
      <c r="GKT73" s="73"/>
      <c r="GKU73" s="73"/>
      <c r="GKV73" s="73"/>
      <c r="GLN73" s="73"/>
      <c r="GLO73" s="73"/>
      <c r="GLR73" s="73"/>
      <c r="GLU73" s="73"/>
      <c r="GLW73" s="73"/>
      <c r="GLY73" s="73"/>
      <c r="GMB73" s="73"/>
      <c r="GME73" s="73"/>
      <c r="GMH73" s="73"/>
      <c r="GMK73" s="73"/>
      <c r="GMN73" s="73"/>
      <c r="GMQ73" s="73"/>
      <c r="GMT73" s="73"/>
      <c r="GMW73" s="73"/>
      <c r="GMY73" s="73"/>
      <c r="GNL73" s="73"/>
      <c r="GNM73" s="73"/>
      <c r="GNN73" s="73"/>
      <c r="GNO73" s="73"/>
      <c r="GNP73" s="73"/>
      <c r="GNQ73" s="73"/>
      <c r="GNR73" s="73"/>
      <c r="GNS73" s="73"/>
      <c r="GNT73" s="73"/>
      <c r="GNU73" s="73"/>
      <c r="GNV73" s="73"/>
      <c r="GNW73" s="73"/>
      <c r="GNX73" s="73"/>
      <c r="GNY73" s="73"/>
      <c r="GNZ73" s="73"/>
      <c r="GOA73" s="73"/>
      <c r="GOB73" s="73"/>
      <c r="GOC73" s="73"/>
      <c r="GOD73" s="73"/>
      <c r="GOE73" s="73"/>
      <c r="GOF73" s="73"/>
      <c r="GOG73" s="73"/>
      <c r="GOH73" s="73"/>
      <c r="GOI73" s="73"/>
      <c r="GOJ73" s="73"/>
      <c r="GOK73" s="73"/>
      <c r="GOM73" s="73"/>
      <c r="GON73" s="73"/>
      <c r="GOO73" s="73"/>
      <c r="GOP73" s="73"/>
      <c r="GOQ73" s="73"/>
      <c r="GOR73" s="73"/>
      <c r="GOS73" s="73"/>
      <c r="GOT73" s="73"/>
      <c r="GOU73" s="73"/>
      <c r="GOV73" s="73"/>
      <c r="GOW73" s="73"/>
      <c r="GOX73" s="73"/>
      <c r="GOY73" s="73"/>
      <c r="GPB73" s="73"/>
      <c r="GPE73" s="73"/>
      <c r="GPH73" s="73"/>
      <c r="GPK73" s="73"/>
      <c r="GPN73" s="73"/>
      <c r="GPZ73" s="73"/>
      <c r="GQC73" s="73"/>
      <c r="GQF73" s="73"/>
      <c r="GQI73" s="73"/>
      <c r="GQR73" s="73"/>
      <c r="GQX73" s="73"/>
      <c r="GRA73" s="73"/>
      <c r="GRD73" s="73"/>
      <c r="GRG73" s="73"/>
      <c r="GRM73" s="73"/>
      <c r="GRV73" s="73"/>
      <c r="GRX73" s="73"/>
      <c r="GRY73" s="73"/>
      <c r="GSA73" s="73"/>
      <c r="GSD73" s="73"/>
      <c r="GSG73" s="73"/>
      <c r="GSJ73" s="73"/>
      <c r="GSR73" s="73"/>
      <c r="GST73" s="73"/>
      <c r="GSW73" s="73"/>
      <c r="GSZ73" s="73"/>
      <c r="GTI73" s="73"/>
      <c r="GTL73" s="73"/>
      <c r="GTQ73" s="73"/>
      <c r="GUM73" s="73"/>
      <c r="GUN73" s="73"/>
      <c r="GUO73" s="73"/>
      <c r="GUP73" s="73"/>
      <c r="GUQ73" s="73"/>
      <c r="GUR73" s="73"/>
      <c r="GVJ73" s="73"/>
      <c r="GVK73" s="73"/>
      <c r="GVN73" s="73"/>
      <c r="GVQ73" s="73"/>
      <c r="GVS73" s="73"/>
      <c r="GVU73" s="73"/>
      <c r="GVX73" s="73"/>
      <c r="GWA73" s="73"/>
      <c r="GWD73" s="73"/>
      <c r="GWG73" s="73"/>
      <c r="GWJ73" s="73"/>
      <c r="GWM73" s="73"/>
      <c r="GWP73" s="73"/>
      <c r="GWS73" s="73"/>
      <c r="GWU73" s="73"/>
      <c r="GXH73" s="73"/>
      <c r="GXI73" s="73"/>
      <c r="GXJ73" s="73"/>
      <c r="GXK73" s="73"/>
      <c r="GXL73" s="73"/>
      <c r="GXM73" s="73"/>
      <c r="GXN73" s="73"/>
      <c r="GXO73" s="73"/>
      <c r="GXP73" s="73"/>
      <c r="GXQ73" s="73"/>
      <c r="GXR73" s="73"/>
      <c r="GXS73" s="73"/>
      <c r="GXT73" s="73"/>
      <c r="GXU73" s="73"/>
      <c r="GXV73" s="73"/>
      <c r="GXW73" s="73"/>
      <c r="GXX73" s="73"/>
      <c r="GXY73" s="73"/>
      <c r="GXZ73" s="73"/>
      <c r="GYA73" s="73"/>
      <c r="GYB73" s="73"/>
      <c r="GYC73" s="73"/>
      <c r="GYD73" s="73"/>
      <c r="GYE73" s="73"/>
      <c r="GYF73" s="73"/>
      <c r="GYG73" s="73"/>
      <c r="GYI73" s="73"/>
      <c r="GYJ73" s="73"/>
      <c r="GYK73" s="73"/>
      <c r="GYL73" s="73"/>
      <c r="GYM73" s="73"/>
      <c r="GYN73" s="73"/>
      <c r="GYO73" s="73"/>
      <c r="GYP73" s="73"/>
      <c r="GYQ73" s="73"/>
      <c r="GYR73" s="73"/>
      <c r="GYS73" s="73"/>
      <c r="GYT73" s="73"/>
      <c r="GYU73" s="73"/>
      <c r="GYX73" s="73"/>
      <c r="GZA73" s="73"/>
      <c r="GZD73" s="73"/>
      <c r="GZG73" s="73"/>
      <c r="GZJ73" s="73"/>
      <c r="GZV73" s="73"/>
      <c r="GZY73" s="73"/>
      <c r="HAB73" s="73"/>
      <c r="HAE73" s="73"/>
      <c r="HAN73" s="73"/>
      <c r="HAT73" s="73"/>
      <c r="HAW73" s="73"/>
      <c r="HAZ73" s="73"/>
      <c r="HBC73" s="73"/>
      <c r="HBI73" s="73"/>
      <c r="HBR73" s="73"/>
      <c r="HBT73" s="73"/>
      <c r="HBU73" s="73"/>
      <c r="HBW73" s="73"/>
      <c r="HBZ73" s="73"/>
      <c r="HCC73" s="73"/>
      <c r="HCF73" s="73"/>
      <c r="HCN73" s="73"/>
      <c r="HCP73" s="73"/>
      <c r="HCS73" s="73"/>
      <c r="HCV73" s="73"/>
      <c r="HDE73" s="73"/>
      <c r="HDH73" s="73"/>
      <c r="HDM73" s="73"/>
      <c r="HEI73" s="73"/>
      <c r="HEJ73" s="73"/>
      <c r="HEK73" s="73"/>
      <c r="HEL73" s="73"/>
      <c r="HEM73" s="73"/>
      <c r="HEN73" s="73"/>
      <c r="HFF73" s="73"/>
      <c r="HFG73" s="73"/>
      <c r="HFJ73" s="73"/>
      <c r="HFM73" s="73"/>
      <c r="HFO73" s="73"/>
      <c r="HFQ73" s="73"/>
      <c r="HFT73" s="73"/>
      <c r="HFW73" s="73"/>
      <c r="HFZ73" s="73"/>
      <c r="HGC73" s="73"/>
      <c r="HGF73" s="73"/>
      <c r="HGI73" s="73"/>
      <c r="HGL73" s="73"/>
      <c r="HGO73" s="73"/>
      <c r="HGQ73" s="73"/>
      <c r="HHD73" s="73"/>
      <c r="HHE73" s="73"/>
      <c r="HHF73" s="73"/>
      <c r="HHG73" s="73"/>
      <c r="HHH73" s="73"/>
      <c r="HHI73" s="73"/>
      <c r="HHJ73" s="73"/>
      <c r="HHK73" s="73"/>
      <c r="HHL73" s="73"/>
      <c r="HHM73" s="73"/>
      <c r="HHN73" s="73"/>
      <c r="HHO73" s="73"/>
      <c r="HHP73" s="73"/>
      <c r="HHQ73" s="73"/>
      <c r="HHR73" s="73"/>
      <c r="HHS73" s="73"/>
      <c r="HHT73" s="73"/>
      <c r="HHU73" s="73"/>
      <c r="HHV73" s="73"/>
      <c r="HHW73" s="73"/>
      <c r="HHX73" s="73"/>
      <c r="HHY73" s="73"/>
      <c r="HHZ73" s="73"/>
      <c r="HIA73" s="73"/>
      <c r="HIB73" s="73"/>
      <c r="HIC73" s="73"/>
      <c r="HIE73" s="73"/>
      <c r="HIF73" s="73"/>
      <c r="HIG73" s="73"/>
      <c r="HIH73" s="73"/>
      <c r="HII73" s="73"/>
      <c r="HIJ73" s="73"/>
      <c r="HIK73" s="73"/>
      <c r="HIL73" s="73"/>
      <c r="HIM73" s="73"/>
      <c r="HIN73" s="73"/>
      <c r="HIO73" s="73"/>
      <c r="HIP73" s="73"/>
      <c r="HIQ73" s="73"/>
      <c r="HIT73" s="73"/>
      <c r="HIW73" s="73"/>
      <c r="HIZ73" s="73"/>
      <c r="HJC73" s="73"/>
      <c r="HJF73" s="73"/>
      <c r="HJR73" s="73"/>
      <c r="HJU73" s="73"/>
      <c r="HJX73" s="73"/>
      <c r="HKA73" s="73"/>
      <c r="HKJ73" s="73"/>
      <c r="HKP73" s="73"/>
      <c r="HKS73" s="73"/>
      <c r="HKV73" s="73"/>
      <c r="HKY73" s="73"/>
      <c r="HLE73" s="73"/>
      <c r="HLN73" s="73"/>
      <c r="HLP73" s="73"/>
      <c r="HLQ73" s="73"/>
      <c r="HLS73" s="73"/>
      <c r="HLV73" s="73"/>
      <c r="HLY73" s="73"/>
      <c r="HMB73" s="73"/>
      <c r="HMJ73" s="73"/>
      <c r="HML73" s="73"/>
      <c r="HMO73" s="73"/>
      <c r="HMR73" s="73"/>
      <c r="HNA73" s="73"/>
      <c r="HND73" s="73"/>
      <c r="HNI73" s="73"/>
      <c r="HOE73" s="73"/>
      <c r="HOF73" s="73"/>
      <c r="HOG73" s="73"/>
      <c r="HOH73" s="73"/>
      <c r="HOI73" s="73"/>
      <c r="HOJ73" s="73"/>
      <c r="HPB73" s="73"/>
      <c r="HPC73" s="73"/>
      <c r="HPF73" s="73"/>
      <c r="HPI73" s="73"/>
      <c r="HPK73" s="73"/>
      <c r="HPM73" s="73"/>
      <c r="HPP73" s="73"/>
      <c r="HPS73" s="73"/>
      <c r="HPV73" s="73"/>
      <c r="HPY73" s="73"/>
      <c r="HQB73" s="73"/>
      <c r="HQE73" s="73"/>
      <c r="HQH73" s="73"/>
      <c r="HQK73" s="73"/>
      <c r="HQM73" s="73"/>
      <c r="HQZ73" s="73"/>
      <c r="HRA73" s="73"/>
      <c r="HRB73" s="73"/>
      <c r="HRC73" s="73"/>
      <c r="HRD73" s="73"/>
      <c r="HRE73" s="73"/>
      <c r="HRF73" s="73"/>
      <c r="HRG73" s="73"/>
      <c r="HRH73" s="73"/>
      <c r="HRI73" s="73"/>
      <c r="HRJ73" s="73"/>
      <c r="HRK73" s="73"/>
      <c r="HRL73" s="73"/>
      <c r="HRM73" s="73"/>
      <c r="HRN73" s="73"/>
      <c r="HRO73" s="73"/>
      <c r="HRP73" s="73"/>
      <c r="HRQ73" s="73"/>
      <c r="HRR73" s="73"/>
      <c r="HRS73" s="73"/>
      <c r="HRT73" s="73"/>
      <c r="HRU73" s="73"/>
      <c r="HRV73" s="73"/>
      <c r="HRW73" s="73"/>
      <c r="HRX73" s="73"/>
      <c r="HRY73" s="73"/>
      <c r="HSA73" s="73"/>
      <c r="HSB73" s="73"/>
      <c r="HSC73" s="73"/>
      <c r="HSD73" s="73"/>
      <c r="HSE73" s="73"/>
      <c r="HSF73" s="73"/>
      <c r="HSG73" s="73"/>
      <c r="HSH73" s="73"/>
      <c r="HSI73" s="73"/>
      <c r="HSJ73" s="73"/>
      <c r="HSK73" s="73"/>
      <c r="HSL73" s="73"/>
      <c r="HSM73" s="73"/>
      <c r="HSP73" s="73"/>
      <c r="HSS73" s="73"/>
      <c r="HSV73" s="73"/>
      <c r="HSY73" s="73"/>
      <c r="HTB73" s="73"/>
      <c r="HTN73" s="73"/>
      <c r="HTQ73" s="73"/>
      <c r="HTT73" s="73"/>
      <c r="HTW73" s="73"/>
      <c r="HUF73" s="73"/>
      <c r="HUL73" s="73"/>
      <c r="HUO73" s="73"/>
      <c r="HUR73" s="73"/>
      <c r="HUU73" s="73"/>
      <c r="HVA73" s="73"/>
      <c r="HVJ73" s="73"/>
      <c r="HVL73" s="73"/>
      <c r="HVM73" s="73"/>
      <c r="HVO73" s="73"/>
      <c r="HVR73" s="73"/>
      <c r="HVU73" s="73"/>
      <c r="HVX73" s="73"/>
      <c r="HWF73" s="73"/>
      <c r="HWH73" s="73"/>
      <c r="HWK73" s="73"/>
      <c r="HWN73" s="73"/>
      <c r="HWW73" s="73"/>
      <c r="HWZ73" s="73"/>
      <c r="HXE73" s="73"/>
      <c r="HYA73" s="73"/>
      <c r="HYB73" s="73"/>
      <c r="HYC73" s="73"/>
      <c r="HYD73" s="73"/>
      <c r="HYE73" s="73"/>
      <c r="HYF73" s="73"/>
      <c r="HYX73" s="73"/>
      <c r="HYY73" s="73"/>
      <c r="HZB73" s="73"/>
      <c r="HZE73" s="73"/>
      <c r="HZG73" s="73"/>
      <c r="HZI73" s="73"/>
      <c r="HZL73" s="73"/>
      <c r="HZO73" s="73"/>
      <c r="HZR73" s="73"/>
      <c r="HZU73" s="73"/>
      <c r="HZX73" s="73"/>
      <c r="IAA73" s="73"/>
      <c r="IAD73" s="73"/>
      <c r="IAG73" s="73"/>
      <c r="IAI73" s="73"/>
      <c r="IAV73" s="73"/>
      <c r="IAW73" s="73"/>
      <c r="IAX73" s="73"/>
      <c r="IAY73" s="73"/>
      <c r="IAZ73" s="73"/>
      <c r="IBA73" s="73"/>
      <c r="IBB73" s="73"/>
      <c r="IBC73" s="73"/>
      <c r="IBD73" s="73"/>
      <c r="IBE73" s="73"/>
      <c r="IBF73" s="73"/>
      <c r="IBG73" s="73"/>
      <c r="IBH73" s="73"/>
      <c r="IBI73" s="73"/>
      <c r="IBJ73" s="73"/>
      <c r="IBK73" s="73"/>
      <c r="IBL73" s="73"/>
      <c r="IBM73" s="73"/>
      <c r="IBN73" s="73"/>
      <c r="IBO73" s="73"/>
      <c r="IBP73" s="73"/>
      <c r="IBQ73" s="73"/>
      <c r="IBR73" s="73"/>
      <c r="IBS73" s="73"/>
      <c r="IBT73" s="73"/>
      <c r="IBU73" s="73"/>
      <c r="IBW73" s="73"/>
      <c r="IBX73" s="73"/>
      <c r="IBY73" s="73"/>
      <c r="IBZ73" s="73"/>
      <c r="ICA73" s="73"/>
      <c r="ICB73" s="73"/>
      <c r="ICC73" s="73"/>
      <c r="ICD73" s="73"/>
      <c r="ICE73" s="73"/>
      <c r="ICF73" s="73"/>
      <c r="ICG73" s="73"/>
      <c r="ICH73" s="73"/>
      <c r="ICI73" s="73"/>
      <c r="ICL73" s="73"/>
      <c r="ICO73" s="73"/>
      <c r="ICR73" s="73"/>
      <c r="ICU73" s="73"/>
      <c r="ICX73" s="73"/>
      <c r="IDJ73" s="73"/>
      <c r="IDM73" s="73"/>
      <c r="IDP73" s="73"/>
      <c r="IDS73" s="73"/>
      <c r="IEB73" s="73"/>
      <c r="IEH73" s="73"/>
      <c r="IEK73" s="73"/>
      <c r="IEN73" s="73"/>
      <c r="IEQ73" s="73"/>
      <c r="IEW73" s="73"/>
      <c r="IFF73" s="73"/>
      <c r="IFH73" s="73"/>
      <c r="IFI73" s="73"/>
      <c r="IFK73" s="73"/>
      <c r="IFN73" s="73"/>
      <c r="IFQ73" s="73"/>
      <c r="IFT73" s="73"/>
      <c r="IGB73" s="73"/>
      <c r="IGD73" s="73"/>
      <c r="IGG73" s="73"/>
      <c r="IGJ73" s="73"/>
      <c r="IGS73" s="73"/>
      <c r="IGV73" s="73"/>
      <c r="IHA73" s="73"/>
      <c r="IHW73" s="73"/>
      <c r="IHX73" s="73"/>
      <c r="IHY73" s="73"/>
      <c r="IHZ73" s="73"/>
      <c r="IIA73" s="73"/>
      <c r="IIB73" s="73"/>
      <c r="IIT73" s="73"/>
      <c r="IIU73" s="73"/>
      <c r="IIX73" s="73"/>
      <c r="IJA73" s="73"/>
      <c r="IJC73" s="73"/>
      <c r="IJE73" s="73"/>
      <c r="IJH73" s="73"/>
      <c r="IJK73" s="73"/>
      <c r="IJN73" s="73"/>
      <c r="IJQ73" s="73"/>
      <c r="IJT73" s="73"/>
      <c r="IJW73" s="73"/>
      <c r="IJZ73" s="73"/>
      <c r="IKC73" s="73"/>
      <c r="IKE73" s="73"/>
      <c r="IKR73" s="73"/>
      <c r="IKS73" s="73"/>
      <c r="IKT73" s="73"/>
      <c r="IKU73" s="73"/>
      <c r="IKV73" s="73"/>
      <c r="IKW73" s="73"/>
      <c r="IKX73" s="73"/>
      <c r="IKY73" s="73"/>
      <c r="IKZ73" s="73"/>
      <c r="ILA73" s="73"/>
      <c r="ILB73" s="73"/>
      <c r="ILC73" s="73"/>
      <c r="ILD73" s="73"/>
      <c r="ILE73" s="73"/>
      <c r="ILF73" s="73"/>
      <c r="ILG73" s="73"/>
      <c r="ILH73" s="73"/>
      <c r="ILI73" s="73"/>
      <c r="ILJ73" s="73"/>
      <c r="ILK73" s="73"/>
      <c r="ILL73" s="73"/>
      <c r="ILM73" s="73"/>
      <c r="ILN73" s="73"/>
      <c r="ILO73" s="73"/>
      <c r="ILP73" s="73"/>
      <c r="ILQ73" s="73"/>
      <c r="ILS73" s="73"/>
      <c r="ILT73" s="73"/>
      <c r="ILU73" s="73"/>
      <c r="ILV73" s="73"/>
      <c r="ILW73" s="73"/>
      <c r="ILX73" s="73"/>
      <c r="ILY73" s="73"/>
      <c r="ILZ73" s="73"/>
      <c r="IMA73" s="73"/>
      <c r="IMB73" s="73"/>
      <c r="IMC73" s="73"/>
      <c r="IMD73" s="73"/>
      <c r="IME73" s="73"/>
      <c r="IMH73" s="73"/>
      <c r="IMK73" s="73"/>
      <c r="IMN73" s="73"/>
      <c r="IMQ73" s="73"/>
      <c r="IMT73" s="73"/>
      <c r="INF73" s="73"/>
      <c r="INI73" s="73"/>
      <c r="INL73" s="73"/>
      <c r="INO73" s="73"/>
      <c r="INX73" s="73"/>
      <c r="IOD73" s="73"/>
      <c r="IOG73" s="73"/>
      <c r="IOJ73" s="73"/>
      <c r="IOM73" s="73"/>
      <c r="IOS73" s="73"/>
      <c r="IPB73" s="73"/>
      <c r="IPD73" s="73"/>
      <c r="IPE73" s="73"/>
      <c r="IPG73" s="73"/>
      <c r="IPJ73" s="73"/>
      <c r="IPM73" s="73"/>
      <c r="IPP73" s="73"/>
      <c r="IPX73" s="73"/>
      <c r="IPZ73" s="73"/>
      <c r="IQC73" s="73"/>
      <c r="IQF73" s="73"/>
      <c r="IQO73" s="73"/>
      <c r="IQR73" s="73"/>
      <c r="IQW73" s="73"/>
      <c r="IRS73" s="73"/>
      <c r="IRT73" s="73"/>
      <c r="IRU73" s="73"/>
      <c r="IRV73" s="73"/>
      <c r="IRW73" s="73"/>
      <c r="IRX73" s="73"/>
      <c r="ISP73" s="73"/>
      <c r="ISQ73" s="73"/>
      <c r="IST73" s="73"/>
      <c r="ISW73" s="73"/>
      <c r="ISY73" s="73"/>
      <c r="ITA73" s="73"/>
      <c r="ITD73" s="73"/>
      <c r="ITG73" s="73"/>
      <c r="ITJ73" s="73"/>
      <c r="ITM73" s="73"/>
      <c r="ITP73" s="73"/>
      <c r="ITS73" s="73"/>
      <c r="ITV73" s="73"/>
      <c r="ITY73" s="73"/>
      <c r="IUA73" s="73"/>
      <c r="IUN73" s="73"/>
      <c r="IUO73" s="73"/>
      <c r="IUP73" s="73"/>
      <c r="IUQ73" s="73"/>
      <c r="IUR73" s="73"/>
      <c r="IUS73" s="73"/>
      <c r="IUT73" s="73"/>
      <c r="IUU73" s="73"/>
      <c r="IUV73" s="73"/>
      <c r="IUW73" s="73"/>
      <c r="IUX73" s="73"/>
      <c r="IUY73" s="73"/>
      <c r="IUZ73" s="73"/>
      <c r="IVA73" s="73"/>
      <c r="IVB73" s="73"/>
      <c r="IVC73" s="73"/>
      <c r="IVD73" s="73"/>
      <c r="IVE73" s="73"/>
      <c r="IVF73" s="73"/>
      <c r="IVG73" s="73"/>
      <c r="IVH73" s="73"/>
      <c r="IVI73" s="73"/>
      <c r="IVJ73" s="73"/>
      <c r="IVK73" s="73"/>
      <c r="IVL73" s="73"/>
      <c r="IVM73" s="73"/>
      <c r="IVO73" s="73"/>
      <c r="IVP73" s="73"/>
      <c r="IVQ73" s="73"/>
      <c r="IVR73" s="73"/>
      <c r="IVS73" s="73"/>
      <c r="IVT73" s="73"/>
      <c r="IVU73" s="73"/>
      <c r="IVV73" s="73"/>
      <c r="IVW73" s="73"/>
      <c r="IVX73" s="73"/>
      <c r="IVY73" s="73"/>
      <c r="IVZ73" s="73"/>
      <c r="IWA73" s="73"/>
      <c r="IWD73" s="73"/>
      <c r="IWG73" s="73"/>
      <c r="IWJ73" s="73"/>
      <c r="IWM73" s="73"/>
      <c r="IWP73" s="73"/>
      <c r="IXB73" s="73"/>
      <c r="IXE73" s="73"/>
      <c r="IXH73" s="73"/>
      <c r="IXK73" s="73"/>
      <c r="IXT73" s="73"/>
      <c r="IXZ73" s="73"/>
      <c r="IYC73" s="73"/>
      <c r="IYF73" s="73"/>
      <c r="IYI73" s="73"/>
      <c r="IYO73" s="73"/>
      <c r="IYX73" s="73"/>
      <c r="IYZ73" s="73"/>
      <c r="IZA73" s="73"/>
      <c r="IZC73" s="73"/>
      <c r="IZF73" s="73"/>
      <c r="IZI73" s="73"/>
      <c r="IZL73" s="73"/>
      <c r="IZT73" s="73"/>
      <c r="IZV73" s="73"/>
      <c r="IZY73" s="73"/>
      <c r="JAB73" s="73"/>
      <c r="JAK73" s="73"/>
      <c r="JAN73" s="73"/>
      <c r="JAS73" s="73"/>
      <c r="JBO73" s="73"/>
      <c r="JBP73" s="73"/>
      <c r="JBQ73" s="73"/>
      <c r="JBR73" s="73"/>
      <c r="JBS73" s="73"/>
      <c r="JBT73" s="73"/>
      <c r="JCL73" s="73"/>
      <c r="JCM73" s="73"/>
      <c r="JCP73" s="73"/>
      <c r="JCS73" s="73"/>
      <c r="JCU73" s="73"/>
      <c r="JCW73" s="73"/>
      <c r="JCZ73" s="73"/>
      <c r="JDC73" s="73"/>
      <c r="JDF73" s="73"/>
      <c r="JDI73" s="73"/>
      <c r="JDL73" s="73"/>
      <c r="JDO73" s="73"/>
      <c r="JDR73" s="73"/>
      <c r="JDU73" s="73"/>
      <c r="JDW73" s="73"/>
      <c r="JEJ73" s="73"/>
      <c r="JEK73" s="73"/>
      <c r="JEL73" s="73"/>
      <c r="JEM73" s="73"/>
      <c r="JEN73" s="73"/>
      <c r="JEO73" s="73"/>
      <c r="JEP73" s="73"/>
      <c r="JEQ73" s="73"/>
      <c r="JER73" s="73"/>
      <c r="JES73" s="73"/>
      <c r="JET73" s="73"/>
      <c r="JEU73" s="73"/>
      <c r="JEV73" s="73"/>
      <c r="JEW73" s="73"/>
      <c r="JEX73" s="73"/>
      <c r="JEY73" s="73"/>
      <c r="JEZ73" s="73"/>
      <c r="JFA73" s="73"/>
      <c r="JFB73" s="73"/>
      <c r="JFC73" s="73"/>
      <c r="JFD73" s="73"/>
      <c r="JFE73" s="73"/>
      <c r="JFF73" s="73"/>
      <c r="JFG73" s="73"/>
      <c r="JFH73" s="73"/>
      <c r="JFI73" s="73"/>
      <c r="JFK73" s="73"/>
      <c r="JFL73" s="73"/>
      <c r="JFM73" s="73"/>
      <c r="JFN73" s="73"/>
      <c r="JFO73" s="73"/>
      <c r="JFP73" s="73"/>
      <c r="JFQ73" s="73"/>
      <c r="JFR73" s="73"/>
      <c r="JFS73" s="73"/>
      <c r="JFT73" s="73"/>
      <c r="JFU73" s="73"/>
      <c r="JFV73" s="73"/>
      <c r="JFW73" s="73"/>
      <c r="JFZ73" s="73"/>
      <c r="JGC73" s="73"/>
      <c r="JGF73" s="73"/>
      <c r="JGI73" s="73"/>
      <c r="JGL73" s="73"/>
      <c r="JGX73" s="73"/>
      <c r="JHA73" s="73"/>
      <c r="JHD73" s="73"/>
      <c r="JHG73" s="73"/>
      <c r="JHP73" s="73"/>
      <c r="JHV73" s="73"/>
      <c r="JHY73" s="73"/>
      <c r="JIB73" s="73"/>
      <c r="JIE73" s="73"/>
      <c r="JIK73" s="73"/>
      <c r="JIT73" s="73"/>
      <c r="JIV73" s="73"/>
      <c r="JIW73" s="73"/>
      <c r="JIY73" s="73"/>
      <c r="JJB73" s="73"/>
      <c r="JJE73" s="73"/>
      <c r="JJH73" s="73"/>
      <c r="JJP73" s="73"/>
      <c r="JJR73" s="73"/>
      <c r="JJU73" s="73"/>
      <c r="JJX73" s="73"/>
      <c r="JKG73" s="73"/>
      <c r="JKJ73" s="73"/>
      <c r="JKO73" s="73"/>
      <c r="JLK73" s="73"/>
      <c r="JLL73" s="73"/>
      <c r="JLM73" s="73"/>
      <c r="JLN73" s="73"/>
      <c r="JLO73" s="73"/>
      <c r="JLP73" s="73"/>
      <c r="JMH73" s="73"/>
      <c r="JMI73" s="73"/>
      <c r="JML73" s="73"/>
      <c r="JMO73" s="73"/>
      <c r="JMQ73" s="73"/>
      <c r="JMS73" s="73"/>
      <c r="JMV73" s="73"/>
      <c r="JMY73" s="73"/>
      <c r="JNB73" s="73"/>
      <c r="JNE73" s="73"/>
      <c r="JNH73" s="73"/>
      <c r="JNK73" s="73"/>
      <c r="JNN73" s="73"/>
      <c r="JNQ73" s="73"/>
      <c r="JNS73" s="73"/>
      <c r="JOF73" s="73"/>
      <c r="JOG73" s="73"/>
      <c r="JOH73" s="73"/>
      <c r="JOI73" s="73"/>
      <c r="JOJ73" s="73"/>
      <c r="JOK73" s="73"/>
      <c r="JOL73" s="73"/>
      <c r="JOM73" s="73"/>
      <c r="JON73" s="73"/>
      <c r="JOO73" s="73"/>
      <c r="JOP73" s="73"/>
      <c r="JOQ73" s="73"/>
      <c r="JOR73" s="73"/>
      <c r="JOS73" s="73"/>
      <c r="JOT73" s="73"/>
      <c r="JOU73" s="73"/>
      <c r="JOV73" s="73"/>
      <c r="JOW73" s="73"/>
      <c r="JOX73" s="73"/>
      <c r="JOY73" s="73"/>
      <c r="JOZ73" s="73"/>
      <c r="JPA73" s="73"/>
      <c r="JPB73" s="73"/>
      <c r="JPC73" s="73"/>
      <c r="JPD73" s="73"/>
      <c r="JPE73" s="73"/>
      <c r="JPG73" s="73"/>
      <c r="JPH73" s="73"/>
      <c r="JPI73" s="73"/>
      <c r="JPJ73" s="73"/>
      <c r="JPK73" s="73"/>
      <c r="JPL73" s="73"/>
      <c r="JPM73" s="73"/>
      <c r="JPN73" s="73"/>
      <c r="JPO73" s="73"/>
      <c r="JPP73" s="73"/>
      <c r="JPQ73" s="73"/>
      <c r="JPR73" s="73"/>
      <c r="JPS73" s="73"/>
      <c r="JPV73" s="73"/>
      <c r="JPY73" s="73"/>
      <c r="JQB73" s="73"/>
      <c r="JQE73" s="73"/>
      <c r="JQH73" s="73"/>
      <c r="JQT73" s="73"/>
      <c r="JQW73" s="73"/>
      <c r="JQZ73" s="73"/>
      <c r="JRC73" s="73"/>
      <c r="JRL73" s="73"/>
      <c r="JRR73" s="73"/>
      <c r="JRU73" s="73"/>
      <c r="JRX73" s="73"/>
      <c r="JSA73" s="73"/>
      <c r="JSG73" s="73"/>
      <c r="JSP73" s="73"/>
      <c r="JSR73" s="73"/>
      <c r="JSS73" s="73"/>
      <c r="JSU73" s="73"/>
      <c r="JSX73" s="73"/>
      <c r="JTA73" s="73"/>
      <c r="JTD73" s="73"/>
      <c r="JTL73" s="73"/>
      <c r="JTN73" s="73"/>
      <c r="JTQ73" s="73"/>
      <c r="JTT73" s="73"/>
      <c r="JUC73" s="73"/>
      <c r="JUF73" s="73"/>
      <c r="JUK73" s="73"/>
      <c r="JVG73" s="73"/>
      <c r="JVH73" s="73"/>
      <c r="JVI73" s="73"/>
      <c r="JVJ73" s="73"/>
      <c r="JVK73" s="73"/>
      <c r="JVL73" s="73"/>
      <c r="JWD73" s="73"/>
      <c r="JWE73" s="73"/>
      <c r="JWH73" s="73"/>
      <c r="JWK73" s="73"/>
      <c r="JWM73" s="73"/>
      <c r="JWO73" s="73"/>
      <c r="JWR73" s="73"/>
      <c r="JWU73" s="73"/>
      <c r="JWX73" s="73"/>
      <c r="JXA73" s="73"/>
      <c r="JXD73" s="73"/>
      <c r="JXG73" s="73"/>
      <c r="JXJ73" s="73"/>
      <c r="JXM73" s="73"/>
      <c r="JXO73" s="73"/>
      <c r="JYB73" s="73"/>
      <c r="JYC73" s="73"/>
      <c r="JYD73" s="73"/>
      <c r="JYE73" s="73"/>
      <c r="JYF73" s="73"/>
      <c r="JYG73" s="73"/>
      <c r="JYH73" s="73"/>
      <c r="JYI73" s="73"/>
      <c r="JYJ73" s="73"/>
      <c r="JYK73" s="73"/>
      <c r="JYL73" s="73"/>
      <c r="JYM73" s="73"/>
      <c r="JYN73" s="73"/>
      <c r="JYO73" s="73"/>
      <c r="JYP73" s="73"/>
      <c r="JYQ73" s="73"/>
      <c r="JYR73" s="73"/>
      <c r="JYS73" s="73"/>
      <c r="JYT73" s="73"/>
      <c r="JYU73" s="73"/>
      <c r="JYV73" s="73"/>
      <c r="JYW73" s="73"/>
      <c r="JYX73" s="73"/>
      <c r="JYY73" s="73"/>
      <c r="JYZ73" s="73"/>
      <c r="JZA73" s="73"/>
      <c r="JZC73" s="73"/>
      <c r="JZD73" s="73"/>
      <c r="JZE73" s="73"/>
      <c r="JZF73" s="73"/>
      <c r="JZG73" s="73"/>
      <c r="JZH73" s="73"/>
      <c r="JZI73" s="73"/>
      <c r="JZJ73" s="73"/>
      <c r="JZK73" s="73"/>
      <c r="JZL73" s="73"/>
      <c r="JZM73" s="73"/>
      <c r="JZN73" s="73"/>
      <c r="JZO73" s="73"/>
      <c r="JZR73" s="73"/>
      <c r="JZU73" s="73"/>
      <c r="JZX73" s="73"/>
      <c r="KAA73" s="73"/>
      <c r="KAD73" s="73"/>
      <c r="KAP73" s="73"/>
      <c r="KAS73" s="73"/>
      <c r="KAV73" s="73"/>
      <c r="KAY73" s="73"/>
      <c r="KBH73" s="73"/>
      <c r="KBN73" s="73"/>
      <c r="KBQ73" s="73"/>
      <c r="KBT73" s="73"/>
      <c r="KBW73" s="73"/>
      <c r="KCC73" s="73"/>
      <c r="KCL73" s="73"/>
      <c r="KCN73" s="73"/>
      <c r="KCO73" s="73"/>
      <c r="KCQ73" s="73"/>
      <c r="KCT73" s="73"/>
      <c r="KCW73" s="73"/>
      <c r="KCZ73" s="73"/>
      <c r="KDH73" s="73"/>
      <c r="KDJ73" s="73"/>
      <c r="KDM73" s="73"/>
      <c r="KDP73" s="73"/>
      <c r="KDY73" s="73"/>
      <c r="KEB73" s="73"/>
      <c r="KEG73" s="73"/>
      <c r="KFC73" s="73"/>
      <c r="KFD73" s="73"/>
      <c r="KFE73" s="73"/>
      <c r="KFF73" s="73"/>
      <c r="KFG73" s="73"/>
      <c r="KFH73" s="73"/>
      <c r="KFZ73" s="73"/>
      <c r="KGA73" s="73"/>
      <c r="KGD73" s="73"/>
      <c r="KGG73" s="73"/>
      <c r="KGI73" s="73"/>
      <c r="KGK73" s="73"/>
      <c r="KGN73" s="73"/>
      <c r="KGQ73" s="73"/>
      <c r="KGT73" s="73"/>
      <c r="KGW73" s="73"/>
      <c r="KGZ73" s="73"/>
      <c r="KHC73" s="73"/>
      <c r="KHF73" s="73"/>
      <c r="KHI73" s="73"/>
      <c r="KHK73" s="73"/>
      <c r="KHX73" s="73"/>
      <c r="KHY73" s="73"/>
      <c r="KHZ73" s="73"/>
      <c r="KIA73" s="73"/>
      <c r="KIB73" s="73"/>
      <c r="KIC73" s="73"/>
      <c r="KID73" s="73"/>
      <c r="KIE73" s="73"/>
      <c r="KIF73" s="73"/>
      <c r="KIG73" s="73"/>
      <c r="KIH73" s="73"/>
      <c r="KII73" s="73"/>
      <c r="KIJ73" s="73"/>
      <c r="KIK73" s="73"/>
      <c r="KIL73" s="73"/>
      <c r="KIM73" s="73"/>
      <c r="KIN73" s="73"/>
      <c r="KIO73" s="73"/>
      <c r="KIP73" s="73"/>
      <c r="KIQ73" s="73"/>
      <c r="KIR73" s="73"/>
      <c r="KIS73" s="73"/>
      <c r="KIT73" s="73"/>
      <c r="KIU73" s="73"/>
      <c r="KIV73" s="73"/>
      <c r="KIW73" s="73"/>
      <c r="KIY73" s="73"/>
      <c r="KIZ73" s="73"/>
      <c r="KJA73" s="73"/>
      <c r="KJB73" s="73"/>
      <c r="KJC73" s="73"/>
      <c r="KJD73" s="73"/>
      <c r="KJE73" s="73"/>
      <c r="KJF73" s="73"/>
      <c r="KJG73" s="73"/>
      <c r="KJH73" s="73"/>
      <c r="KJI73" s="73"/>
      <c r="KJJ73" s="73"/>
      <c r="KJK73" s="73"/>
      <c r="KJN73" s="73"/>
      <c r="KJQ73" s="73"/>
      <c r="KJT73" s="73"/>
      <c r="KJW73" s="73"/>
      <c r="KJZ73" s="73"/>
      <c r="KKL73" s="73"/>
      <c r="KKO73" s="73"/>
      <c r="KKR73" s="73"/>
      <c r="KKU73" s="73"/>
      <c r="KLD73" s="73"/>
      <c r="KLJ73" s="73"/>
      <c r="KLM73" s="73"/>
      <c r="KLP73" s="73"/>
      <c r="KLS73" s="73"/>
      <c r="KLY73" s="73"/>
      <c r="KMH73" s="73"/>
      <c r="KMJ73" s="73"/>
      <c r="KMK73" s="73"/>
      <c r="KMM73" s="73"/>
      <c r="KMP73" s="73"/>
      <c r="KMS73" s="73"/>
      <c r="KMV73" s="73"/>
      <c r="KND73" s="73"/>
      <c r="KNF73" s="73"/>
      <c r="KNI73" s="73"/>
      <c r="KNL73" s="73"/>
      <c r="KNU73" s="73"/>
      <c r="KNX73" s="73"/>
      <c r="KOC73" s="73"/>
      <c r="KOY73" s="73"/>
      <c r="KOZ73" s="73"/>
      <c r="KPA73" s="73"/>
      <c r="KPB73" s="73"/>
      <c r="KPC73" s="73"/>
      <c r="KPD73" s="73"/>
      <c r="KPV73" s="73"/>
      <c r="KPW73" s="73"/>
      <c r="KPZ73" s="73"/>
      <c r="KQC73" s="73"/>
      <c r="KQE73" s="73"/>
      <c r="KQG73" s="73"/>
      <c r="KQJ73" s="73"/>
      <c r="KQM73" s="73"/>
      <c r="KQP73" s="73"/>
      <c r="KQS73" s="73"/>
      <c r="KQV73" s="73"/>
      <c r="KQY73" s="73"/>
      <c r="KRB73" s="73"/>
      <c r="KRE73" s="73"/>
      <c r="KRG73" s="73"/>
      <c r="KRT73" s="73"/>
      <c r="KRU73" s="73"/>
      <c r="KRV73" s="73"/>
      <c r="KRW73" s="73"/>
      <c r="KRX73" s="73"/>
      <c r="KRY73" s="73"/>
      <c r="KRZ73" s="73"/>
      <c r="KSA73" s="73"/>
      <c r="KSB73" s="73"/>
      <c r="KSC73" s="73"/>
      <c r="KSD73" s="73"/>
      <c r="KSE73" s="73"/>
      <c r="KSF73" s="73"/>
      <c r="KSG73" s="73"/>
      <c r="KSH73" s="73"/>
      <c r="KSI73" s="73"/>
      <c r="KSJ73" s="73"/>
      <c r="KSK73" s="73"/>
      <c r="KSL73" s="73"/>
      <c r="KSM73" s="73"/>
      <c r="KSN73" s="73"/>
      <c r="KSO73" s="73"/>
      <c r="KSP73" s="73"/>
      <c r="KSQ73" s="73"/>
      <c r="KSR73" s="73"/>
      <c r="KSS73" s="73"/>
      <c r="KSU73" s="73"/>
      <c r="KSV73" s="73"/>
      <c r="KSW73" s="73"/>
      <c r="KSX73" s="73"/>
      <c r="KSY73" s="73"/>
      <c r="KSZ73" s="73"/>
      <c r="KTA73" s="73"/>
      <c r="KTB73" s="73"/>
      <c r="KTC73" s="73"/>
      <c r="KTD73" s="73"/>
      <c r="KTE73" s="73"/>
      <c r="KTF73" s="73"/>
      <c r="KTG73" s="73"/>
      <c r="KTJ73" s="73"/>
      <c r="KTM73" s="73"/>
      <c r="KTP73" s="73"/>
      <c r="KTS73" s="73"/>
      <c r="KTV73" s="73"/>
      <c r="KUH73" s="73"/>
      <c r="KUK73" s="73"/>
      <c r="KUN73" s="73"/>
      <c r="KUQ73" s="73"/>
      <c r="KUZ73" s="73"/>
      <c r="KVF73" s="73"/>
      <c r="KVI73" s="73"/>
      <c r="KVL73" s="73"/>
      <c r="KVO73" s="73"/>
      <c r="KVU73" s="73"/>
      <c r="KWD73" s="73"/>
      <c r="KWF73" s="73"/>
      <c r="KWG73" s="73"/>
      <c r="KWI73" s="73"/>
      <c r="KWL73" s="73"/>
      <c r="KWO73" s="73"/>
      <c r="KWR73" s="73"/>
      <c r="KWZ73" s="73"/>
      <c r="KXB73" s="73"/>
      <c r="KXE73" s="73"/>
      <c r="KXH73" s="73"/>
      <c r="KXQ73" s="73"/>
      <c r="KXT73" s="73"/>
      <c r="KXY73" s="73"/>
      <c r="KYU73" s="73"/>
      <c r="KYV73" s="73"/>
      <c r="KYW73" s="73"/>
      <c r="KYX73" s="73"/>
      <c r="KYY73" s="73"/>
      <c r="KYZ73" s="73"/>
      <c r="KZR73" s="73"/>
      <c r="KZS73" s="73"/>
      <c r="KZV73" s="73"/>
      <c r="KZY73" s="73"/>
      <c r="LAA73" s="73"/>
      <c r="LAC73" s="73"/>
      <c r="LAF73" s="73"/>
      <c r="LAI73" s="73"/>
      <c r="LAL73" s="73"/>
      <c r="LAO73" s="73"/>
      <c r="LAR73" s="73"/>
      <c r="LAU73" s="73"/>
      <c r="LAX73" s="73"/>
      <c r="LBA73" s="73"/>
      <c r="LBC73" s="73"/>
      <c r="LBP73" s="73"/>
      <c r="LBQ73" s="73"/>
      <c r="LBR73" s="73"/>
      <c r="LBS73" s="73"/>
      <c r="LBT73" s="73"/>
      <c r="LBU73" s="73"/>
      <c r="LBV73" s="73"/>
      <c r="LBW73" s="73"/>
      <c r="LBX73" s="73"/>
      <c r="LBY73" s="73"/>
      <c r="LBZ73" s="73"/>
      <c r="LCA73" s="73"/>
      <c r="LCB73" s="73"/>
      <c r="LCC73" s="73"/>
      <c r="LCD73" s="73"/>
      <c r="LCE73" s="73"/>
      <c r="LCF73" s="73"/>
      <c r="LCG73" s="73"/>
      <c r="LCH73" s="73"/>
      <c r="LCI73" s="73"/>
      <c r="LCJ73" s="73"/>
      <c r="LCK73" s="73"/>
      <c r="LCL73" s="73"/>
      <c r="LCM73" s="73"/>
      <c r="LCN73" s="73"/>
      <c r="LCO73" s="73"/>
      <c r="LCQ73" s="73"/>
      <c r="LCR73" s="73"/>
      <c r="LCS73" s="73"/>
      <c r="LCT73" s="73"/>
      <c r="LCU73" s="73"/>
      <c r="LCV73" s="73"/>
      <c r="LCW73" s="73"/>
      <c r="LCX73" s="73"/>
      <c r="LCY73" s="73"/>
      <c r="LCZ73" s="73"/>
      <c r="LDA73" s="73"/>
      <c r="LDB73" s="73"/>
      <c r="LDC73" s="73"/>
      <c r="LDF73" s="73"/>
      <c r="LDI73" s="73"/>
      <c r="LDL73" s="73"/>
      <c r="LDO73" s="73"/>
      <c r="LDR73" s="73"/>
      <c r="LED73" s="73"/>
      <c r="LEG73" s="73"/>
      <c r="LEJ73" s="73"/>
      <c r="LEM73" s="73"/>
      <c r="LEV73" s="73"/>
      <c r="LFB73" s="73"/>
      <c r="LFE73" s="73"/>
      <c r="LFH73" s="73"/>
      <c r="LFK73" s="73"/>
      <c r="LFQ73" s="73"/>
      <c r="LFZ73" s="73"/>
      <c r="LGB73" s="73"/>
      <c r="LGC73" s="73"/>
      <c r="LGE73" s="73"/>
      <c r="LGH73" s="73"/>
      <c r="LGK73" s="73"/>
      <c r="LGN73" s="73"/>
      <c r="LGV73" s="73"/>
      <c r="LGX73" s="73"/>
      <c r="LHA73" s="73"/>
      <c r="LHD73" s="73"/>
      <c r="LHM73" s="73"/>
      <c r="LHP73" s="73"/>
      <c r="LHU73" s="73"/>
      <c r="LIQ73" s="73"/>
      <c r="LIR73" s="73"/>
      <c r="LIS73" s="73"/>
      <c r="LIT73" s="73"/>
      <c r="LIU73" s="73"/>
      <c r="LIV73" s="73"/>
      <c r="LJN73" s="73"/>
      <c r="LJO73" s="73"/>
      <c r="LJR73" s="73"/>
      <c r="LJU73" s="73"/>
      <c r="LJW73" s="73"/>
      <c r="LJY73" s="73"/>
      <c r="LKB73" s="73"/>
      <c r="LKE73" s="73"/>
      <c r="LKH73" s="73"/>
      <c r="LKK73" s="73"/>
      <c r="LKN73" s="73"/>
      <c r="LKQ73" s="73"/>
      <c r="LKT73" s="73"/>
      <c r="LKW73" s="73"/>
      <c r="LKY73" s="73"/>
      <c r="LLL73" s="73"/>
      <c r="LLM73" s="73"/>
      <c r="LLN73" s="73"/>
      <c r="LLO73" s="73"/>
      <c r="LLP73" s="73"/>
      <c r="LLQ73" s="73"/>
      <c r="LLR73" s="73"/>
      <c r="LLS73" s="73"/>
      <c r="LLT73" s="73"/>
      <c r="LLU73" s="73"/>
      <c r="LLV73" s="73"/>
      <c r="LLW73" s="73"/>
      <c r="LLX73" s="73"/>
      <c r="LLY73" s="73"/>
      <c r="LLZ73" s="73"/>
      <c r="LMA73" s="73"/>
      <c r="LMB73" s="73"/>
      <c r="LMC73" s="73"/>
      <c r="LMD73" s="73"/>
      <c r="LME73" s="73"/>
      <c r="LMF73" s="73"/>
      <c r="LMG73" s="73"/>
      <c r="LMH73" s="73"/>
      <c r="LMI73" s="73"/>
      <c r="LMJ73" s="73"/>
      <c r="LMK73" s="73"/>
      <c r="LMM73" s="73"/>
      <c r="LMN73" s="73"/>
      <c r="LMO73" s="73"/>
      <c r="LMP73" s="73"/>
      <c r="LMQ73" s="73"/>
      <c r="LMR73" s="73"/>
      <c r="LMS73" s="73"/>
      <c r="LMT73" s="73"/>
      <c r="LMU73" s="73"/>
      <c r="LMV73" s="73"/>
      <c r="LMW73" s="73"/>
      <c r="LMX73" s="73"/>
      <c r="LMY73" s="73"/>
      <c r="LNB73" s="73"/>
      <c r="LNE73" s="73"/>
      <c r="LNH73" s="73"/>
      <c r="LNK73" s="73"/>
      <c r="LNN73" s="73"/>
      <c r="LNZ73" s="73"/>
      <c r="LOC73" s="73"/>
      <c r="LOF73" s="73"/>
      <c r="LOI73" s="73"/>
      <c r="LOR73" s="73"/>
      <c r="LOX73" s="73"/>
      <c r="LPA73" s="73"/>
      <c r="LPD73" s="73"/>
      <c r="LPG73" s="73"/>
      <c r="LPM73" s="73"/>
      <c r="LPV73" s="73"/>
      <c r="LPX73" s="73"/>
      <c r="LPY73" s="73"/>
      <c r="LQA73" s="73"/>
      <c r="LQD73" s="73"/>
      <c r="LQG73" s="73"/>
      <c r="LQJ73" s="73"/>
      <c r="LQR73" s="73"/>
      <c r="LQT73" s="73"/>
      <c r="LQW73" s="73"/>
      <c r="LQZ73" s="73"/>
      <c r="LRI73" s="73"/>
      <c r="LRL73" s="73"/>
      <c r="LRQ73" s="73"/>
      <c r="LSM73" s="73"/>
      <c r="LSN73" s="73"/>
      <c r="LSO73" s="73"/>
      <c r="LSP73" s="73"/>
      <c r="LSQ73" s="73"/>
      <c r="LSR73" s="73"/>
      <c r="LTJ73" s="73"/>
      <c r="LTK73" s="73"/>
      <c r="LTN73" s="73"/>
      <c r="LTQ73" s="73"/>
      <c r="LTS73" s="73"/>
      <c r="LTU73" s="73"/>
      <c r="LTX73" s="73"/>
      <c r="LUA73" s="73"/>
      <c r="LUD73" s="73"/>
      <c r="LUG73" s="73"/>
      <c r="LUJ73" s="73"/>
      <c r="LUM73" s="73"/>
      <c r="LUP73" s="73"/>
      <c r="LUS73" s="73"/>
      <c r="LUU73" s="73"/>
      <c r="LVH73" s="73"/>
      <c r="LVI73" s="73"/>
      <c r="LVJ73" s="73"/>
      <c r="LVK73" s="73"/>
      <c r="LVL73" s="73"/>
      <c r="LVM73" s="73"/>
      <c r="LVN73" s="73"/>
      <c r="LVO73" s="73"/>
      <c r="LVP73" s="73"/>
      <c r="LVQ73" s="73"/>
      <c r="LVR73" s="73"/>
      <c r="LVS73" s="73"/>
      <c r="LVT73" s="73"/>
      <c r="LVU73" s="73"/>
      <c r="LVV73" s="73"/>
      <c r="LVW73" s="73"/>
      <c r="LVX73" s="73"/>
      <c r="LVY73" s="73"/>
      <c r="LVZ73" s="73"/>
      <c r="LWA73" s="73"/>
      <c r="LWB73" s="73"/>
      <c r="LWC73" s="73"/>
      <c r="LWD73" s="73"/>
      <c r="LWE73" s="73"/>
      <c r="LWF73" s="73"/>
      <c r="LWG73" s="73"/>
      <c r="LWI73" s="73"/>
      <c r="LWJ73" s="73"/>
      <c r="LWK73" s="73"/>
      <c r="LWL73" s="73"/>
      <c r="LWM73" s="73"/>
      <c r="LWN73" s="73"/>
      <c r="LWO73" s="73"/>
      <c r="LWP73" s="73"/>
      <c r="LWQ73" s="73"/>
      <c r="LWR73" s="73"/>
      <c r="LWS73" s="73"/>
      <c r="LWT73" s="73"/>
      <c r="LWU73" s="73"/>
      <c r="LWX73" s="73"/>
      <c r="LXA73" s="73"/>
      <c r="LXD73" s="73"/>
      <c r="LXG73" s="73"/>
      <c r="LXJ73" s="73"/>
      <c r="LXV73" s="73"/>
      <c r="LXY73" s="73"/>
      <c r="LYB73" s="73"/>
      <c r="LYE73" s="73"/>
      <c r="LYN73" s="73"/>
      <c r="LYT73" s="73"/>
      <c r="LYW73" s="73"/>
      <c r="LYZ73" s="73"/>
      <c r="LZC73" s="73"/>
      <c r="LZI73" s="73"/>
      <c r="LZR73" s="73"/>
      <c r="LZT73" s="73"/>
      <c r="LZU73" s="73"/>
      <c r="LZW73" s="73"/>
      <c r="LZZ73" s="73"/>
      <c r="MAC73" s="73"/>
      <c r="MAF73" s="73"/>
      <c r="MAN73" s="73"/>
      <c r="MAP73" s="73"/>
      <c r="MAS73" s="73"/>
      <c r="MAV73" s="73"/>
      <c r="MBE73" s="73"/>
      <c r="MBH73" s="73"/>
      <c r="MBM73" s="73"/>
      <c r="MCI73" s="73"/>
      <c r="MCJ73" s="73"/>
      <c r="MCK73" s="73"/>
      <c r="MCL73" s="73"/>
      <c r="MCM73" s="73"/>
      <c r="MCN73" s="73"/>
      <c r="MDF73" s="73"/>
      <c r="MDG73" s="73"/>
      <c r="MDJ73" s="73"/>
      <c r="MDM73" s="73"/>
      <c r="MDO73" s="73"/>
      <c r="MDQ73" s="73"/>
      <c r="MDT73" s="73"/>
      <c r="MDW73" s="73"/>
      <c r="MDZ73" s="73"/>
      <c r="MEC73" s="73"/>
      <c r="MEF73" s="73"/>
      <c r="MEI73" s="73"/>
      <c r="MEL73" s="73"/>
      <c r="MEO73" s="73"/>
      <c r="MEQ73" s="73"/>
      <c r="MFD73" s="73"/>
      <c r="MFE73" s="73"/>
      <c r="MFF73" s="73"/>
      <c r="MFG73" s="73"/>
      <c r="MFH73" s="73"/>
      <c r="MFI73" s="73"/>
      <c r="MFJ73" s="73"/>
      <c r="MFK73" s="73"/>
      <c r="MFL73" s="73"/>
      <c r="MFM73" s="73"/>
      <c r="MFN73" s="73"/>
      <c r="MFO73" s="73"/>
      <c r="MFP73" s="73"/>
      <c r="MFQ73" s="73"/>
      <c r="MFR73" s="73"/>
      <c r="MFS73" s="73"/>
      <c r="MFT73" s="73"/>
      <c r="MFU73" s="73"/>
      <c r="MFV73" s="73"/>
      <c r="MFW73" s="73"/>
      <c r="MFX73" s="73"/>
      <c r="MFY73" s="73"/>
      <c r="MFZ73" s="73"/>
      <c r="MGA73" s="73"/>
      <c r="MGB73" s="73"/>
      <c r="MGC73" s="73"/>
      <c r="MGE73" s="73"/>
      <c r="MGF73" s="73"/>
      <c r="MGG73" s="73"/>
      <c r="MGH73" s="73"/>
      <c r="MGI73" s="73"/>
      <c r="MGJ73" s="73"/>
      <c r="MGK73" s="73"/>
      <c r="MGL73" s="73"/>
      <c r="MGM73" s="73"/>
      <c r="MGN73" s="73"/>
      <c r="MGO73" s="73"/>
      <c r="MGP73" s="73"/>
      <c r="MGQ73" s="73"/>
      <c r="MGT73" s="73"/>
      <c r="MGW73" s="73"/>
      <c r="MGZ73" s="73"/>
      <c r="MHC73" s="73"/>
      <c r="MHF73" s="73"/>
      <c r="MHR73" s="73"/>
      <c r="MHU73" s="73"/>
      <c r="MHX73" s="73"/>
      <c r="MIA73" s="73"/>
      <c r="MIJ73" s="73"/>
      <c r="MIP73" s="73"/>
      <c r="MIS73" s="73"/>
      <c r="MIV73" s="73"/>
      <c r="MIY73" s="73"/>
      <c r="MJE73" s="73"/>
      <c r="MJN73" s="73"/>
      <c r="MJP73" s="73"/>
      <c r="MJQ73" s="73"/>
      <c r="MJS73" s="73"/>
      <c r="MJV73" s="73"/>
      <c r="MJY73" s="73"/>
      <c r="MKB73" s="73"/>
      <c r="MKJ73" s="73"/>
      <c r="MKL73" s="73"/>
      <c r="MKO73" s="73"/>
      <c r="MKR73" s="73"/>
      <c r="MLA73" s="73"/>
      <c r="MLD73" s="73"/>
      <c r="MLI73" s="73"/>
      <c r="MME73" s="73"/>
      <c r="MMF73" s="73"/>
      <c r="MMG73" s="73"/>
      <c r="MMH73" s="73"/>
      <c r="MMI73" s="73"/>
      <c r="MMJ73" s="73"/>
      <c r="MNB73" s="73"/>
      <c r="MNC73" s="73"/>
      <c r="MNF73" s="73"/>
      <c r="MNI73" s="73"/>
      <c r="MNK73" s="73"/>
      <c r="MNM73" s="73"/>
      <c r="MNP73" s="73"/>
      <c r="MNS73" s="73"/>
      <c r="MNV73" s="73"/>
      <c r="MNY73" s="73"/>
      <c r="MOB73" s="73"/>
      <c r="MOE73" s="73"/>
      <c r="MOH73" s="73"/>
      <c r="MOK73" s="73"/>
      <c r="MOM73" s="73"/>
      <c r="MOZ73" s="73"/>
      <c r="MPA73" s="73"/>
      <c r="MPB73" s="73"/>
      <c r="MPC73" s="73"/>
      <c r="MPD73" s="73"/>
      <c r="MPE73" s="73"/>
      <c r="MPF73" s="73"/>
      <c r="MPG73" s="73"/>
      <c r="MPH73" s="73"/>
      <c r="MPI73" s="73"/>
      <c r="MPJ73" s="73"/>
      <c r="MPK73" s="73"/>
      <c r="MPL73" s="73"/>
      <c r="MPM73" s="73"/>
      <c r="MPN73" s="73"/>
      <c r="MPO73" s="73"/>
      <c r="MPP73" s="73"/>
      <c r="MPQ73" s="73"/>
      <c r="MPR73" s="73"/>
      <c r="MPS73" s="73"/>
      <c r="MPT73" s="73"/>
      <c r="MPU73" s="73"/>
      <c r="MPV73" s="73"/>
      <c r="MPW73" s="73"/>
      <c r="MPX73" s="73"/>
      <c r="MPY73" s="73"/>
      <c r="MQA73" s="73"/>
      <c r="MQB73" s="73"/>
      <c r="MQC73" s="73"/>
      <c r="MQD73" s="73"/>
      <c r="MQE73" s="73"/>
      <c r="MQF73" s="73"/>
      <c r="MQG73" s="73"/>
      <c r="MQH73" s="73"/>
      <c r="MQI73" s="73"/>
      <c r="MQJ73" s="73"/>
      <c r="MQK73" s="73"/>
      <c r="MQL73" s="73"/>
      <c r="MQM73" s="73"/>
      <c r="MQP73" s="73"/>
      <c r="MQS73" s="73"/>
      <c r="MQV73" s="73"/>
      <c r="MQY73" s="73"/>
      <c r="MRB73" s="73"/>
      <c r="MRN73" s="73"/>
      <c r="MRQ73" s="73"/>
      <c r="MRT73" s="73"/>
      <c r="MRW73" s="73"/>
      <c r="MSF73" s="73"/>
      <c r="MSL73" s="73"/>
      <c r="MSO73" s="73"/>
      <c r="MSR73" s="73"/>
      <c r="MSU73" s="73"/>
      <c r="MTA73" s="73"/>
      <c r="MTJ73" s="73"/>
      <c r="MTL73" s="73"/>
      <c r="MTM73" s="73"/>
      <c r="MTO73" s="73"/>
      <c r="MTR73" s="73"/>
      <c r="MTU73" s="73"/>
      <c r="MTX73" s="73"/>
      <c r="MUF73" s="73"/>
      <c r="MUH73" s="73"/>
      <c r="MUK73" s="73"/>
      <c r="MUN73" s="73"/>
      <c r="MUW73" s="73"/>
      <c r="MUZ73" s="73"/>
      <c r="MVE73" s="73"/>
      <c r="MWA73" s="73"/>
      <c r="MWB73" s="73"/>
      <c r="MWC73" s="73"/>
      <c r="MWD73" s="73"/>
      <c r="MWE73" s="73"/>
      <c r="MWF73" s="73"/>
      <c r="MWX73" s="73"/>
      <c r="MWY73" s="73"/>
      <c r="MXB73" s="73"/>
      <c r="MXE73" s="73"/>
      <c r="MXG73" s="73"/>
      <c r="MXI73" s="73"/>
      <c r="MXL73" s="73"/>
      <c r="MXO73" s="73"/>
      <c r="MXR73" s="73"/>
      <c r="MXU73" s="73"/>
      <c r="MXX73" s="73"/>
      <c r="MYA73" s="73"/>
      <c r="MYD73" s="73"/>
      <c r="MYG73" s="73"/>
      <c r="MYI73" s="73"/>
      <c r="MYV73" s="73"/>
      <c r="MYW73" s="73"/>
      <c r="MYX73" s="73"/>
      <c r="MYY73" s="73"/>
      <c r="MYZ73" s="73"/>
      <c r="MZA73" s="73"/>
      <c r="MZB73" s="73"/>
      <c r="MZC73" s="73"/>
      <c r="MZD73" s="73"/>
      <c r="MZE73" s="73"/>
      <c r="MZF73" s="73"/>
      <c r="MZG73" s="73"/>
      <c r="MZH73" s="73"/>
      <c r="MZI73" s="73"/>
      <c r="MZJ73" s="73"/>
      <c r="MZK73" s="73"/>
      <c r="MZL73" s="73"/>
      <c r="MZM73" s="73"/>
      <c r="MZN73" s="73"/>
      <c r="MZO73" s="73"/>
      <c r="MZP73" s="73"/>
      <c r="MZQ73" s="73"/>
      <c r="MZR73" s="73"/>
      <c r="MZS73" s="73"/>
      <c r="MZT73" s="73"/>
      <c r="MZU73" s="73"/>
      <c r="MZW73" s="73"/>
      <c r="MZX73" s="73"/>
      <c r="MZY73" s="73"/>
      <c r="MZZ73" s="73"/>
      <c r="NAA73" s="73"/>
      <c r="NAB73" s="73"/>
      <c r="NAC73" s="73"/>
      <c r="NAD73" s="73"/>
      <c r="NAE73" s="73"/>
      <c r="NAF73" s="73"/>
      <c r="NAG73" s="73"/>
      <c r="NAH73" s="73"/>
      <c r="NAI73" s="73"/>
      <c r="NAL73" s="73"/>
      <c r="NAO73" s="73"/>
      <c r="NAR73" s="73"/>
      <c r="NAU73" s="73"/>
      <c r="NAX73" s="73"/>
      <c r="NBJ73" s="73"/>
      <c r="NBM73" s="73"/>
      <c r="NBP73" s="73"/>
      <c r="NBS73" s="73"/>
      <c r="NCB73" s="73"/>
      <c r="NCH73" s="73"/>
      <c r="NCK73" s="73"/>
      <c r="NCN73" s="73"/>
      <c r="NCQ73" s="73"/>
      <c r="NCW73" s="73"/>
      <c r="NDF73" s="73"/>
      <c r="NDH73" s="73"/>
      <c r="NDI73" s="73"/>
      <c r="NDK73" s="73"/>
      <c r="NDN73" s="73"/>
      <c r="NDQ73" s="73"/>
      <c r="NDT73" s="73"/>
      <c r="NEB73" s="73"/>
      <c r="NED73" s="73"/>
      <c r="NEG73" s="73"/>
      <c r="NEJ73" s="73"/>
      <c r="NES73" s="73"/>
      <c r="NEV73" s="73"/>
      <c r="NFA73" s="73"/>
      <c r="NFW73" s="73"/>
      <c r="NFX73" s="73"/>
      <c r="NFY73" s="73"/>
      <c r="NFZ73" s="73"/>
      <c r="NGA73" s="73"/>
      <c r="NGB73" s="73"/>
      <c r="NGT73" s="73"/>
      <c r="NGU73" s="73"/>
      <c r="NGX73" s="73"/>
      <c r="NHA73" s="73"/>
      <c r="NHC73" s="73"/>
      <c r="NHE73" s="73"/>
      <c r="NHH73" s="73"/>
      <c r="NHK73" s="73"/>
      <c r="NHN73" s="73"/>
      <c r="NHQ73" s="73"/>
      <c r="NHT73" s="73"/>
      <c r="NHW73" s="73"/>
      <c r="NHZ73" s="73"/>
      <c r="NIC73" s="73"/>
      <c r="NIE73" s="73"/>
      <c r="NIR73" s="73"/>
      <c r="NIS73" s="73"/>
      <c r="NIT73" s="73"/>
      <c r="NIU73" s="73"/>
      <c r="NIV73" s="73"/>
      <c r="NIW73" s="73"/>
      <c r="NIX73" s="73"/>
      <c r="NIY73" s="73"/>
      <c r="NIZ73" s="73"/>
      <c r="NJA73" s="73"/>
      <c r="NJB73" s="73"/>
      <c r="NJC73" s="73"/>
      <c r="NJD73" s="73"/>
      <c r="NJE73" s="73"/>
      <c r="NJF73" s="73"/>
      <c r="NJG73" s="73"/>
      <c r="NJH73" s="73"/>
      <c r="NJI73" s="73"/>
      <c r="NJJ73" s="73"/>
      <c r="NJK73" s="73"/>
      <c r="NJL73" s="73"/>
      <c r="NJM73" s="73"/>
      <c r="NJN73" s="73"/>
      <c r="NJO73" s="73"/>
      <c r="NJP73" s="73"/>
      <c r="NJQ73" s="73"/>
      <c r="NJS73" s="73"/>
      <c r="NJT73" s="73"/>
      <c r="NJU73" s="73"/>
      <c r="NJV73" s="73"/>
      <c r="NJW73" s="73"/>
      <c r="NJX73" s="73"/>
      <c r="NJY73" s="73"/>
      <c r="NJZ73" s="73"/>
      <c r="NKA73" s="73"/>
      <c r="NKB73" s="73"/>
      <c r="NKC73" s="73"/>
      <c r="NKD73" s="73"/>
      <c r="NKE73" s="73"/>
      <c r="NKH73" s="73"/>
      <c r="NKK73" s="73"/>
      <c r="NKN73" s="73"/>
      <c r="NKQ73" s="73"/>
      <c r="NKT73" s="73"/>
      <c r="NLF73" s="73"/>
      <c r="NLI73" s="73"/>
      <c r="NLL73" s="73"/>
      <c r="NLO73" s="73"/>
      <c r="NLX73" s="73"/>
      <c r="NMD73" s="73"/>
      <c r="NMG73" s="73"/>
      <c r="NMJ73" s="73"/>
      <c r="NMM73" s="73"/>
      <c r="NMS73" s="73"/>
      <c r="NNB73" s="73"/>
      <c r="NND73" s="73"/>
      <c r="NNE73" s="73"/>
      <c r="NNG73" s="73"/>
      <c r="NNJ73" s="73"/>
      <c r="NNM73" s="73"/>
      <c r="NNP73" s="73"/>
      <c r="NNX73" s="73"/>
      <c r="NNZ73" s="73"/>
      <c r="NOC73" s="73"/>
      <c r="NOF73" s="73"/>
      <c r="NOO73" s="73"/>
      <c r="NOR73" s="73"/>
      <c r="NOW73" s="73"/>
      <c r="NPS73" s="73"/>
      <c r="NPT73" s="73"/>
      <c r="NPU73" s="73"/>
      <c r="NPV73" s="73"/>
      <c r="NPW73" s="73"/>
      <c r="NPX73" s="73"/>
      <c r="NQP73" s="73"/>
      <c r="NQQ73" s="73"/>
      <c r="NQT73" s="73"/>
      <c r="NQW73" s="73"/>
      <c r="NQY73" s="73"/>
      <c r="NRA73" s="73"/>
      <c r="NRD73" s="73"/>
      <c r="NRG73" s="73"/>
      <c r="NRJ73" s="73"/>
      <c r="NRM73" s="73"/>
      <c r="NRP73" s="73"/>
      <c r="NRS73" s="73"/>
      <c r="NRV73" s="73"/>
      <c r="NRY73" s="73"/>
      <c r="NSA73" s="73"/>
      <c r="NSN73" s="73"/>
      <c r="NSO73" s="73"/>
      <c r="NSP73" s="73"/>
      <c r="NSQ73" s="73"/>
      <c r="NSR73" s="73"/>
      <c r="NSS73" s="73"/>
      <c r="NST73" s="73"/>
      <c r="NSU73" s="73"/>
      <c r="NSV73" s="73"/>
      <c r="NSW73" s="73"/>
      <c r="NSX73" s="73"/>
      <c r="NSY73" s="73"/>
      <c r="NSZ73" s="73"/>
      <c r="NTA73" s="73"/>
      <c r="NTB73" s="73"/>
      <c r="NTC73" s="73"/>
      <c r="NTD73" s="73"/>
      <c r="NTE73" s="73"/>
      <c r="NTF73" s="73"/>
      <c r="NTG73" s="73"/>
      <c r="NTH73" s="73"/>
      <c r="NTI73" s="73"/>
      <c r="NTJ73" s="73"/>
      <c r="NTK73" s="73"/>
      <c r="NTL73" s="73"/>
      <c r="NTM73" s="73"/>
      <c r="NTO73" s="73"/>
      <c r="NTP73" s="73"/>
      <c r="NTQ73" s="73"/>
      <c r="NTR73" s="73"/>
      <c r="NTS73" s="73"/>
      <c r="NTT73" s="73"/>
      <c r="NTU73" s="73"/>
      <c r="NTV73" s="73"/>
      <c r="NTW73" s="73"/>
      <c r="NTX73" s="73"/>
      <c r="NTY73" s="73"/>
      <c r="NTZ73" s="73"/>
      <c r="NUA73" s="73"/>
      <c r="NUD73" s="73"/>
      <c r="NUG73" s="73"/>
      <c r="NUJ73" s="73"/>
      <c r="NUM73" s="73"/>
      <c r="NUP73" s="73"/>
      <c r="NVB73" s="73"/>
      <c r="NVE73" s="73"/>
      <c r="NVH73" s="73"/>
      <c r="NVK73" s="73"/>
      <c r="NVT73" s="73"/>
      <c r="NVZ73" s="73"/>
      <c r="NWC73" s="73"/>
      <c r="NWF73" s="73"/>
      <c r="NWI73" s="73"/>
      <c r="NWO73" s="73"/>
      <c r="NWX73" s="73"/>
      <c r="NWZ73" s="73"/>
      <c r="NXA73" s="73"/>
      <c r="NXC73" s="73"/>
      <c r="NXF73" s="73"/>
      <c r="NXI73" s="73"/>
      <c r="NXL73" s="73"/>
      <c r="NXT73" s="73"/>
      <c r="NXV73" s="73"/>
      <c r="NXY73" s="73"/>
      <c r="NYB73" s="73"/>
      <c r="NYK73" s="73"/>
      <c r="NYN73" s="73"/>
      <c r="NYS73" s="73"/>
      <c r="NZO73" s="73"/>
      <c r="NZP73" s="73"/>
      <c r="NZQ73" s="73"/>
      <c r="NZR73" s="73"/>
      <c r="NZS73" s="73"/>
      <c r="NZT73" s="73"/>
      <c r="OAL73" s="73"/>
      <c r="OAM73" s="73"/>
      <c r="OAP73" s="73"/>
      <c r="OAS73" s="73"/>
      <c r="OAU73" s="73"/>
      <c r="OAW73" s="73"/>
      <c r="OAZ73" s="73"/>
      <c r="OBC73" s="73"/>
      <c r="OBF73" s="73"/>
      <c r="OBI73" s="73"/>
      <c r="OBL73" s="73"/>
      <c r="OBO73" s="73"/>
      <c r="OBR73" s="73"/>
      <c r="OBU73" s="73"/>
      <c r="OBW73" s="73"/>
      <c r="OCJ73" s="73"/>
      <c r="OCK73" s="73"/>
      <c r="OCL73" s="73"/>
      <c r="OCM73" s="73"/>
      <c r="OCN73" s="73"/>
      <c r="OCO73" s="73"/>
      <c r="OCP73" s="73"/>
      <c r="OCQ73" s="73"/>
      <c r="OCR73" s="73"/>
      <c r="OCS73" s="73"/>
      <c r="OCT73" s="73"/>
      <c r="OCU73" s="73"/>
      <c r="OCV73" s="73"/>
      <c r="OCW73" s="73"/>
      <c r="OCX73" s="73"/>
      <c r="OCY73" s="73"/>
      <c r="OCZ73" s="73"/>
      <c r="ODA73" s="73"/>
      <c r="ODB73" s="73"/>
      <c r="ODC73" s="73"/>
      <c r="ODD73" s="73"/>
      <c r="ODE73" s="73"/>
      <c r="ODF73" s="73"/>
      <c r="ODG73" s="73"/>
      <c r="ODH73" s="73"/>
      <c r="ODI73" s="73"/>
      <c r="ODK73" s="73"/>
      <c r="ODL73" s="73"/>
      <c r="ODM73" s="73"/>
      <c r="ODN73" s="73"/>
      <c r="ODO73" s="73"/>
      <c r="ODP73" s="73"/>
      <c r="ODQ73" s="73"/>
      <c r="ODR73" s="73"/>
      <c r="ODS73" s="73"/>
      <c r="ODT73" s="73"/>
      <c r="ODU73" s="73"/>
      <c r="ODV73" s="73"/>
      <c r="ODW73" s="73"/>
      <c r="ODZ73" s="73"/>
      <c r="OEC73" s="73"/>
      <c r="OEF73" s="73"/>
      <c r="OEI73" s="73"/>
      <c r="OEL73" s="73"/>
      <c r="OEX73" s="73"/>
      <c r="OFA73" s="73"/>
      <c r="OFD73" s="73"/>
      <c r="OFG73" s="73"/>
      <c r="OFP73" s="73"/>
      <c r="OFV73" s="73"/>
      <c r="OFY73" s="73"/>
      <c r="OGB73" s="73"/>
      <c r="OGE73" s="73"/>
      <c r="OGK73" s="73"/>
      <c r="OGT73" s="73"/>
      <c r="OGV73" s="73"/>
      <c r="OGW73" s="73"/>
      <c r="OGY73" s="73"/>
      <c r="OHB73" s="73"/>
      <c r="OHE73" s="73"/>
      <c r="OHH73" s="73"/>
      <c r="OHP73" s="73"/>
      <c r="OHR73" s="73"/>
      <c r="OHU73" s="73"/>
      <c r="OHX73" s="73"/>
      <c r="OIG73" s="73"/>
      <c r="OIJ73" s="73"/>
      <c r="OIO73" s="73"/>
      <c r="OJK73" s="73"/>
      <c r="OJL73" s="73"/>
      <c r="OJM73" s="73"/>
      <c r="OJN73" s="73"/>
      <c r="OJO73" s="73"/>
      <c r="OJP73" s="73"/>
      <c r="OKH73" s="73"/>
      <c r="OKI73" s="73"/>
      <c r="OKL73" s="73"/>
      <c r="OKO73" s="73"/>
      <c r="OKQ73" s="73"/>
      <c r="OKS73" s="73"/>
      <c r="OKV73" s="73"/>
      <c r="OKY73" s="73"/>
      <c r="OLB73" s="73"/>
      <c r="OLE73" s="73"/>
      <c r="OLH73" s="73"/>
      <c r="OLK73" s="73"/>
      <c r="OLN73" s="73"/>
      <c r="OLQ73" s="73"/>
      <c r="OLS73" s="73"/>
      <c r="OMF73" s="73"/>
      <c r="OMG73" s="73"/>
      <c r="OMH73" s="73"/>
      <c r="OMI73" s="73"/>
      <c r="OMJ73" s="73"/>
      <c r="OMK73" s="73"/>
      <c r="OML73" s="73"/>
      <c r="OMM73" s="73"/>
      <c r="OMN73" s="73"/>
      <c r="OMO73" s="73"/>
      <c r="OMP73" s="73"/>
      <c r="OMQ73" s="73"/>
      <c r="OMR73" s="73"/>
      <c r="OMS73" s="73"/>
      <c r="OMT73" s="73"/>
      <c r="OMU73" s="73"/>
      <c r="OMV73" s="73"/>
      <c r="OMW73" s="73"/>
      <c r="OMX73" s="73"/>
      <c r="OMY73" s="73"/>
      <c r="OMZ73" s="73"/>
      <c r="ONA73" s="73"/>
      <c r="ONB73" s="73"/>
      <c r="ONC73" s="73"/>
      <c r="OND73" s="73"/>
      <c r="ONE73" s="73"/>
      <c r="ONG73" s="73"/>
      <c r="ONH73" s="73"/>
      <c r="ONI73" s="73"/>
      <c r="ONJ73" s="73"/>
      <c r="ONK73" s="73"/>
      <c r="ONL73" s="73"/>
      <c r="ONM73" s="73"/>
      <c r="ONN73" s="73"/>
      <c r="ONO73" s="73"/>
      <c r="ONP73" s="73"/>
      <c r="ONQ73" s="73"/>
      <c r="ONR73" s="73"/>
      <c r="ONS73" s="73"/>
      <c r="ONV73" s="73"/>
      <c r="ONY73" s="73"/>
      <c r="OOB73" s="73"/>
      <c r="OOE73" s="73"/>
      <c r="OOH73" s="73"/>
      <c r="OOT73" s="73"/>
      <c r="OOW73" s="73"/>
      <c r="OOZ73" s="73"/>
      <c r="OPC73" s="73"/>
      <c r="OPL73" s="73"/>
      <c r="OPR73" s="73"/>
      <c r="OPU73" s="73"/>
      <c r="OPX73" s="73"/>
      <c r="OQA73" s="73"/>
      <c r="OQG73" s="73"/>
      <c r="OQP73" s="73"/>
      <c r="OQR73" s="73"/>
      <c r="OQS73" s="73"/>
      <c r="OQU73" s="73"/>
      <c r="OQX73" s="73"/>
      <c r="ORA73" s="73"/>
      <c r="ORD73" s="73"/>
      <c r="ORL73" s="73"/>
      <c r="ORN73" s="73"/>
      <c r="ORQ73" s="73"/>
      <c r="ORT73" s="73"/>
      <c r="OSC73" s="73"/>
      <c r="OSF73" s="73"/>
      <c r="OSK73" s="73"/>
      <c r="OTG73" s="73"/>
      <c r="OTH73" s="73"/>
      <c r="OTI73" s="73"/>
      <c r="OTJ73" s="73"/>
      <c r="OTK73" s="73"/>
      <c r="OTL73" s="73"/>
      <c r="OUD73" s="73"/>
      <c r="OUE73" s="73"/>
      <c r="OUH73" s="73"/>
      <c r="OUK73" s="73"/>
      <c r="OUM73" s="73"/>
      <c r="OUO73" s="73"/>
      <c r="OUR73" s="73"/>
      <c r="OUU73" s="73"/>
      <c r="OUX73" s="73"/>
      <c r="OVA73" s="73"/>
      <c r="OVD73" s="73"/>
      <c r="OVG73" s="73"/>
      <c r="OVJ73" s="73"/>
      <c r="OVM73" s="73"/>
      <c r="OVO73" s="73"/>
      <c r="OWB73" s="73"/>
      <c r="OWC73" s="73"/>
      <c r="OWD73" s="73"/>
      <c r="OWE73" s="73"/>
      <c r="OWF73" s="73"/>
      <c r="OWG73" s="73"/>
      <c r="OWH73" s="73"/>
      <c r="OWI73" s="73"/>
      <c r="OWJ73" s="73"/>
      <c r="OWK73" s="73"/>
      <c r="OWL73" s="73"/>
      <c r="OWM73" s="73"/>
      <c r="OWN73" s="73"/>
      <c r="OWO73" s="73"/>
      <c r="OWP73" s="73"/>
      <c r="OWQ73" s="73"/>
      <c r="OWR73" s="73"/>
      <c r="OWS73" s="73"/>
      <c r="OWT73" s="73"/>
      <c r="OWU73" s="73"/>
      <c r="OWV73" s="73"/>
      <c r="OWW73" s="73"/>
      <c r="OWX73" s="73"/>
      <c r="OWY73" s="73"/>
      <c r="OWZ73" s="73"/>
      <c r="OXA73" s="73"/>
      <c r="OXC73" s="73"/>
      <c r="OXD73" s="73"/>
      <c r="OXE73" s="73"/>
      <c r="OXF73" s="73"/>
      <c r="OXG73" s="73"/>
      <c r="OXH73" s="73"/>
      <c r="OXI73" s="73"/>
      <c r="OXJ73" s="73"/>
      <c r="OXK73" s="73"/>
      <c r="OXL73" s="73"/>
      <c r="OXM73" s="73"/>
      <c r="OXN73" s="73"/>
      <c r="OXO73" s="73"/>
      <c r="OXR73" s="73"/>
      <c r="OXU73" s="73"/>
      <c r="OXX73" s="73"/>
      <c r="OYA73" s="73"/>
      <c r="OYD73" s="73"/>
      <c r="OYP73" s="73"/>
      <c r="OYS73" s="73"/>
      <c r="OYV73" s="73"/>
      <c r="OYY73" s="73"/>
      <c r="OZH73" s="73"/>
      <c r="OZN73" s="73"/>
      <c r="OZQ73" s="73"/>
      <c r="OZT73" s="73"/>
      <c r="OZW73" s="73"/>
      <c r="PAC73" s="73"/>
      <c r="PAL73" s="73"/>
      <c r="PAN73" s="73"/>
      <c r="PAO73" s="73"/>
      <c r="PAQ73" s="73"/>
      <c r="PAT73" s="73"/>
      <c r="PAW73" s="73"/>
      <c r="PAZ73" s="73"/>
      <c r="PBH73" s="73"/>
      <c r="PBJ73" s="73"/>
      <c r="PBM73" s="73"/>
      <c r="PBP73" s="73"/>
      <c r="PBY73" s="73"/>
      <c r="PCB73" s="73"/>
      <c r="PCG73" s="73"/>
      <c r="PDC73" s="73"/>
      <c r="PDD73" s="73"/>
      <c r="PDE73" s="73"/>
      <c r="PDF73" s="73"/>
      <c r="PDG73" s="73"/>
      <c r="PDH73" s="73"/>
      <c r="PDZ73" s="73"/>
      <c r="PEA73" s="73"/>
      <c r="PED73" s="73"/>
      <c r="PEG73" s="73"/>
      <c r="PEI73" s="73"/>
      <c r="PEK73" s="73"/>
      <c r="PEN73" s="73"/>
      <c r="PEQ73" s="73"/>
      <c r="PET73" s="73"/>
      <c r="PEW73" s="73"/>
      <c r="PEZ73" s="73"/>
      <c r="PFC73" s="73"/>
      <c r="PFF73" s="73"/>
      <c r="PFI73" s="73"/>
      <c r="PFK73" s="73"/>
      <c r="PFX73" s="73"/>
      <c r="PFY73" s="73"/>
      <c r="PFZ73" s="73"/>
      <c r="PGA73" s="73"/>
      <c r="PGB73" s="73"/>
      <c r="PGC73" s="73"/>
      <c r="PGD73" s="73"/>
      <c r="PGE73" s="73"/>
      <c r="PGF73" s="73"/>
      <c r="PGG73" s="73"/>
      <c r="PGH73" s="73"/>
      <c r="PGI73" s="73"/>
      <c r="PGJ73" s="73"/>
      <c r="PGK73" s="73"/>
      <c r="PGL73" s="73"/>
      <c r="PGM73" s="73"/>
      <c r="PGN73" s="73"/>
      <c r="PGO73" s="73"/>
      <c r="PGP73" s="73"/>
      <c r="PGQ73" s="73"/>
      <c r="PGR73" s="73"/>
      <c r="PGS73" s="73"/>
      <c r="PGT73" s="73"/>
      <c r="PGU73" s="73"/>
      <c r="PGV73" s="73"/>
      <c r="PGW73" s="73"/>
      <c r="PGY73" s="73"/>
      <c r="PGZ73" s="73"/>
      <c r="PHA73" s="73"/>
      <c r="PHB73" s="73"/>
      <c r="PHC73" s="73"/>
      <c r="PHD73" s="73"/>
      <c r="PHE73" s="73"/>
      <c r="PHF73" s="73"/>
      <c r="PHG73" s="73"/>
      <c r="PHH73" s="73"/>
      <c r="PHI73" s="73"/>
      <c r="PHJ73" s="73"/>
      <c r="PHK73" s="73"/>
      <c r="PHN73" s="73"/>
      <c r="PHQ73" s="73"/>
      <c r="PHT73" s="73"/>
      <c r="PHW73" s="73"/>
      <c r="PHZ73" s="73"/>
      <c r="PIL73" s="73"/>
      <c r="PIO73" s="73"/>
      <c r="PIR73" s="73"/>
      <c r="PIU73" s="73"/>
      <c r="PJD73" s="73"/>
      <c r="PJJ73" s="73"/>
      <c r="PJM73" s="73"/>
      <c r="PJP73" s="73"/>
      <c r="PJS73" s="73"/>
      <c r="PJY73" s="73"/>
      <c r="PKH73" s="73"/>
      <c r="PKJ73" s="73"/>
      <c r="PKK73" s="73"/>
      <c r="PKM73" s="73"/>
      <c r="PKP73" s="73"/>
      <c r="PKS73" s="73"/>
      <c r="PKV73" s="73"/>
      <c r="PLD73" s="73"/>
      <c r="PLF73" s="73"/>
      <c r="PLI73" s="73"/>
      <c r="PLL73" s="73"/>
      <c r="PLU73" s="73"/>
      <c r="PLX73" s="73"/>
      <c r="PMC73" s="73"/>
      <c r="PMY73" s="73"/>
      <c r="PMZ73" s="73"/>
      <c r="PNA73" s="73"/>
      <c r="PNB73" s="73"/>
      <c r="PNC73" s="73"/>
      <c r="PND73" s="73"/>
      <c r="PNV73" s="73"/>
      <c r="PNW73" s="73"/>
      <c r="PNZ73" s="73"/>
      <c r="POC73" s="73"/>
      <c r="POE73" s="73"/>
      <c r="POG73" s="73"/>
      <c r="POJ73" s="73"/>
      <c r="POM73" s="73"/>
      <c r="POP73" s="73"/>
      <c r="POS73" s="73"/>
      <c r="POV73" s="73"/>
      <c r="POY73" s="73"/>
      <c r="PPB73" s="73"/>
      <c r="PPE73" s="73"/>
      <c r="PPG73" s="73"/>
      <c r="PPT73" s="73"/>
      <c r="PPU73" s="73"/>
      <c r="PPV73" s="73"/>
      <c r="PPW73" s="73"/>
      <c r="PPX73" s="73"/>
      <c r="PPY73" s="73"/>
      <c r="PPZ73" s="73"/>
      <c r="PQA73" s="73"/>
      <c r="PQB73" s="73"/>
      <c r="PQC73" s="73"/>
      <c r="PQD73" s="73"/>
      <c r="PQE73" s="73"/>
      <c r="PQF73" s="73"/>
      <c r="PQG73" s="73"/>
      <c r="PQH73" s="73"/>
      <c r="PQI73" s="73"/>
      <c r="PQJ73" s="73"/>
      <c r="PQK73" s="73"/>
      <c r="PQL73" s="73"/>
      <c r="PQM73" s="73"/>
      <c r="PQN73" s="73"/>
      <c r="PQO73" s="73"/>
      <c r="PQP73" s="73"/>
      <c r="PQQ73" s="73"/>
      <c r="PQR73" s="73"/>
      <c r="PQS73" s="73"/>
      <c r="PQU73" s="73"/>
      <c r="PQV73" s="73"/>
      <c r="PQW73" s="73"/>
      <c r="PQX73" s="73"/>
      <c r="PQY73" s="73"/>
      <c r="PQZ73" s="73"/>
      <c r="PRA73" s="73"/>
      <c r="PRB73" s="73"/>
      <c r="PRC73" s="73"/>
      <c r="PRD73" s="73"/>
      <c r="PRE73" s="73"/>
      <c r="PRF73" s="73"/>
      <c r="PRG73" s="73"/>
      <c r="PRJ73" s="73"/>
      <c r="PRM73" s="73"/>
      <c r="PRP73" s="73"/>
      <c r="PRS73" s="73"/>
      <c r="PRV73" s="73"/>
      <c r="PSH73" s="73"/>
      <c r="PSK73" s="73"/>
      <c r="PSN73" s="73"/>
      <c r="PSQ73" s="73"/>
      <c r="PSZ73" s="73"/>
      <c r="PTF73" s="73"/>
      <c r="PTI73" s="73"/>
      <c r="PTL73" s="73"/>
      <c r="PTO73" s="73"/>
      <c r="PTU73" s="73"/>
      <c r="PUD73" s="73"/>
      <c r="PUF73" s="73"/>
      <c r="PUG73" s="73"/>
      <c r="PUI73" s="73"/>
      <c r="PUL73" s="73"/>
      <c r="PUO73" s="73"/>
      <c r="PUR73" s="73"/>
      <c r="PUZ73" s="73"/>
      <c r="PVB73" s="73"/>
      <c r="PVE73" s="73"/>
      <c r="PVH73" s="73"/>
      <c r="PVQ73" s="73"/>
      <c r="PVT73" s="73"/>
      <c r="PVY73" s="73"/>
      <c r="PWU73" s="73"/>
      <c r="PWV73" s="73"/>
      <c r="PWW73" s="73"/>
      <c r="PWX73" s="73"/>
      <c r="PWY73" s="73"/>
      <c r="PWZ73" s="73"/>
      <c r="PXR73" s="73"/>
      <c r="PXS73" s="73"/>
      <c r="PXV73" s="73"/>
      <c r="PXY73" s="73"/>
      <c r="PYA73" s="73"/>
      <c r="PYC73" s="73"/>
      <c r="PYF73" s="73"/>
      <c r="PYI73" s="73"/>
      <c r="PYL73" s="73"/>
      <c r="PYO73" s="73"/>
      <c r="PYR73" s="73"/>
      <c r="PYU73" s="73"/>
      <c r="PYX73" s="73"/>
      <c r="PZA73" s="73"/>
      <c r="PZC73" s="73"/>
      <c r="PZP73" s="73"/>
      <c r="PZQ73" s="73"/>
      <c r="PZR73" s="73"/>
      <c r="PZS73" s="73"/>
      <c r="PZT73" s="73"/>
      <c r="PZU73" s="73"/>
      <c r="PZV73" s="73"/>
      <c r="PZW73" s="73"/>
      <c r="PZX73" s="73"/>
      <c r="PZY73" s="73"/>
      <c r="PZZ73" s="73"/>
      <c r="QAA73" s="73"/>
      <c r="QAB73" s="73"/>
      <c r="QAC73" s="73"/>
      <c r="QAD73" s="73"/>
      <c r="QAE73" s="73"/>
      <c r="QAF73" s="73"/>
      <c r="QAG73" s="73"/>
      <c r="QAH73" s="73"/>
      <c r="QAI73" s="73"/>
      <c r="QAJ73" s="73"/>
      <c r="QAK73" s="73"/>
      <c r="QAL73" s="73"/>
      <c r="QAM73" s="73"/>
      <c r="QAN73" s="73"/>
      <c r="QAO73" s="73"/>
      <c r="QAQ73" s="73"/>
      <c r="QAR73" s="73"/>
      <c r="QAS73" s="73"/>
      <c r="QAT73" s="73"/>
      <c r="QAU73" s="73"/>
      <c r="QAV73" s="73"/>
      <c r="QAW73" s="73"/>
      <c r="QAX73" s="73"/>
      <c r="QAY73" s="73"/>
      <c r="QAZ73" s="73"/>
      <c r="QBA73" s="73"/>
      <c r="QBB73" s="73"/>
      <c r="QBC73" s="73"/>
      <c r="QBF73" s="73"/>
      <c r="QBI73" s="73"/>
      <c r="QBL73" s="73"/>
      <c r="QBO73" s="73"/>
      <c r="QBR73" s="73"/>
      <c r="QCD73" s="73"/>
      <c r="QCG73" s="73"/>
      <c r="QCJ73" s="73"/>
      <c r="QCM73" s="73"/>
      <c r="QCV73" s="73"/>
      <c r="QDB73" s="73"/>
      <c r="QDE73" s="73"/>
      <c r="QDH73" s="73"/>
      <c r="QDK73" s="73"/>
      <c r="QDQ73" s="73"/>
      <c r="QDZ73" s="73"/>
      <c r="QEB73" s="73"/>
      <c r="QEC73" s="73"/>
      <c r="QEE73" s="73"/>
      <c r="QEH73" s="73"/>
      <c r="QEK73" s="73"/>
      <c r="QEN73" s="73"/>
      <c r="QEV73" s="73"/>
      <c r="QEX73" s="73"/>
      <c r="QFA73" s="73"/>
      <c r="QFD73" s="73"/>
      <c r="QFM73" s="73"/>
      <c r="QFP73" s="73"/>
      <c r="QFU73" s="73"/>
      <c r="QGQ73" s="73"/>
      <c r="QGR73" s="73"/>
      <c r="QGS73" s="73"/>
      <c r="QGT73" s="73"/>
      <c r="QGU73" s="73"/>
      <c r="QGV73" s="73"/>
      <c r="QHN73" s="73"/>
      <c r="QHO73" s="73"/>
      <c r="QHR73" s="73"/>
      <c r="QHU73" s="73"/>
      <c r="QHW73" s="73"/>
      <c r="QHY73" s="73"/>
      <c r="QIB73" s="73"/>
      <c r="QIE73" s="73"/>
      <c r="QIH73" s="73"/>
      <c r="QIK73" s="73"/>
      <c r="QIN73" s="73"/>
      <c r="QIQ73" s="73"/>
      <c r="QIT73" s="73"/>
      <c r="QIW73" s="73"/>
      <c r="QIY73" s="73"/>
      <c r="QJL73" s="73"/>
      <c r="QJM73" s="73"/>
      <c r="QJN73" s="73"/>
      <c r="QJO73" s="73"/>
      <c r="QJP73" s="73"/>
      <c r="QJQ73" s="73"/>
      <c r="QJR73" s="73"/>
      <c r="QJS73" s="73"/>
      <c r="QJT73" s="73"/>
      <c r="QJU73" s="73"/>
      <c r="QJV73" s="73"/>
      <c r="QJW73" s="73"/>
      <c r="QJX73" s="73"/>
      <c r="QJY73" s="73"/>
      <c r="QJZ73" s="73"/>
      <c r="QKA73" s="73"/>
      <c r="QKB73" s="73"/>
      <c r="QKC73" s="73"/>
      <c r="QKD73" s="73"/>
      <c r="QKE73" s="73"/>
      <c r="QKF73" s="73"/>
      <c r="QKG73" s="73"/>
      <c r="QKH73" s="73"/>
      <c r="QKI73" s="73"/>
      <c r="QKJ73" s="73"/>
      <c r="QKK73" s="73"/>
      <c r="QKM73" s="73"/>
      <c r="QKN73" s="73"/>
      <c r="QKO73" s="73"/>
      <c r="QKP73" s="73"/>
      <c r="QKQ73" s="73"/>
      <c r="QKR73" s="73"/>
      <c r="QKS73" s="73"/>
      <c r="QKT73" s="73"/>
      <c r="QKU73" s="73"/>
      <c r="QKV73" s="73"/>
      <c r="QKW73" s="73"/>
      <c r="QKX73" s="73"/>
      <c r="QKY73" s="73"/>
      <c r="QLB73" s="73"/>
      <c r="QLE73" s="73"/>
      <c r="QLH73" s="73"/>
      <c r="QLK73" s="73"/>
      <c r="QLN73" s="73"/>
      <c r="QLZ73" s="73"/>
      <c r="QMC73" s="73"/>
      <c r="QMF73" s="73"/>
      <c r="QMI73" s="73"/>
      <c r="QMR73" s="73"/>
      <c r="QMX73" s="73"/>
      <c r="QNA73" s="73"/>
      <c r="QND73" s="73"/>
      <c r="QNG73" s="73"/>
      <c r="QNM73" s="73"/>
      <c r="QNV73" s="73"/>
      <c r="QNX73" s="73"/>
      <c r="QNY73" s="73"/>
      <c r="QOA73" s="73"/>
      <c r="QOD73" s="73"/>
      <c r="QOG73" s="73"/>
      <c r="QOJ73" s="73"/>
      <c r="QOR73" s="73"/>
      <c r="QOT73" s="73"/>
      <c r="QOW73" s="73"/>
      <c r="QOZ73" s="73"/>
      <c r="QPI73" s="73"/>
      <c r="QPL73" s="73"/>
      <c r="QPQ73" s="73"/>
      <c r="QQM73" s="73"/>
      <c r="QQN73" s="73"/>
      <c r="QQO73" s="73"/>
      <c r="QQP73" s="73"/>
      <c r="QQQ73" s="73"/>
      <c r="QQR73" s="73"/>
      <c r="QRJ73" s="73"/>
      <c r="QRK73" s="73"/>
      <c r="QRN73" s="73"/>
      <c r="QRQ73" s="73"/>
      <c r="QRS73" s="73"/>
      <c r="QRU73" s="73"/>
      <c r="QRX73" s="73"/>
      <c r="QSA73" s="73"/>
      <c r="QSD73" s="73"/>
      <c r="QSG73" s="73"/>
      <c r="QSJ73" s="73"/>
      <c r="QSM73" s="73"/>
      <c r="QSP73" s="73"/>
      <c r="QSS73" s="73"/>
      <c r="QSU73" s="73"/>
      <c r="QTH73" s="73"/>
      <c r="QTI73" s="73"/>
      <c r="QTJ73" s="73"/>
      <c r="QTK73" s="73"/>
      <c r="QTL73" s="73"/>
      <c r="QTM73" s="73"/>
      <c r="QTN73" s="73"/>
      <c r="QTO73" s="73"/>
      <c r="QTP73" s="73"/>
      <c r="QTQ73" s="73"/>
      <c r="QTR73" s="73"/>
      <c r="QTS73" s="73"/>
      <c r="QTT73" s="73"/>
      <c r="QTU73" s="73"/>
      <c r="QTV73" s="73"/>
      <c r="QTW73" s="73"/>
      <c r="QTX73" s="73"/>
      <c r="QTY73" s="73"/>
      <c r="QTZ73" s="73"/>
      <c r="QUA73" s="73"/>
      <c r="QUB73" s="73"/>
      <c r="QUC73" s="73"/>
      <c r="QUD73" s="73"/>
      <c r="QUE73" s="73"/>
      <c r="QUF73" s="73"/>
      <c r="QUG73" s="73"/>
      <c r="QUI73" s="73"/>
      <c r="QUJ73" s="73"/>
      <c r="QUK73" s="73"/>
      <c r="QUL73" s="73"/>
      <c r="QUM73" s="73"/>
      <c r="QUN73" s="73"/>
      <c r="QUO73" s="73"/>
      <c r="QUP73" s="73"/>
      <c r="QUQ73" s="73"/>
      <c r="QUR73" s="73"/>
      <c r="QUS73" s="73"/>
      <c r="QUT73" s="73"/>
      <c r="QUU73" s="73"/>
      <c r="QUX73" s="73"/>
      <c r="QVA73" s="73"/>
      <c r="QVD73" s="73"/>
      <c r="QVG73" s="73"/>
      <c r="QVJ73" s="73"/>
      <c r="QVV73" s="73"/>
      <c r="QVY73" s="73"/>
      <c r="QWB73" s="73"/>
      <c r="QWE73" s="73"/>
      <c r="QWN73" s="73"/>
      <c r="QWT73" s="73"/>
      <c r="QWW73" s="73"/>
      <c r="QWZ73" s="73"/>
      <c r="QXC73" s="73"/>
      <c r="QXI73" s="73"/>
      <c r="QXR73" s="73"/>
      <c r="QXT73" s="73"/>
      <c r="QXU73" s="73"/>
      <c r="QXW73" s="73"/>
      <c r="QXZ73" s="73"/>
      <c r="QYC73" s="73"/>
      <c r="QYF73" s="73"/>
      <c r="QYN73" s="73"/>
      <c r="QYP73" s="73"/>
      <c r="QYS73" s="73"/>
      <c r="QYV73" s="73"/>
      <c r="QZE73" s="73"/>
      <c r="QZH73" s="73"/>
      <c r="QZM73" s="73"/>
      <c r="RAI73" s="73"/>
      <c r="RAJ73" s="73"/>
      <c r="RAK73" s="73"/>
      <c r="RAL73" s="73"/>
      <c r="RAM73" s="73"/>
      <c r="RAN73" s="73"/>
      <c r="RBF73" s="73"/>
      <c r="RBG73" s="73"/>
      <c r="RBJ73" s="73"/>
      <c r="RBM73" s="73"/>
      <c r="RBO73" s="73"/>
      <c r="RBQ73" s="73"/>
      <c r="RBT73" s="73"/>
      <c r="RBW73" s="73"/>
      <c r="RBZ73" s="73"/>
      <c r="RCC73" s="73"/>
      <c r="RCF73" s="73"/>
      <c r="RCI73" s="73"/>
      <c r="RCL73" s="73"/>
      <c r="RCO73" s="73"/>
      <c r="RCQ73" s="73"/>
      <c r="RDD73" s="73"/>
      <c r="RDE73" s="73"/>
      <c r="RDF73" s="73"/>
      <c r="RDG73" s="73"/>
      <c r="RDH73" s="73"/>
      <c r="RDI73" s="73"/>
      <c r="RDJ73" s="73"/>
      <c r="RDK73" s="73"/>
      <c r="RDL73" s="73"/>
      <c r="RDM73" s="73"/>
      <c r="RDN73" s="73"/>
      <c r="RDO73" s="73"/>
      <c r="RDP73" s="73"/>
      <c r="RDQ73" s="73"/>
      <c r="RDR73" s="73"/>
      <c r="RDS73" s="73"/>
      <c r="RDT73" s="73"/>
      <c r="RDU73" s="73"/>
      <c r="RDV73" s="73"/>
      <c r="RDW73" s="73"/>
      <c r="RDX73" s="73"/>
      <c r="RDY73" s="73"/>
      <c r="RDZ73" s="73"/>
      <c r="REA73" s="73"/>
      <c r="REB73" s="73"/>
      <c r="REC73" s="73"/>
      <c r="REE73" s="73"/>
      <c r="REF73" s="73"/>
      <c r="REG73" s="73"/>
      <c r="REH73" s="73"/>
      <c r="REI73" s="73"/>
      <c r="REJ73" s="73"/>
      <c r="REK73" s="73"/>
      <c r="REL73" s="73"/>
      <c r="REM73" s="73"/>
      <c r="REN73" s="73"/>
      <c r="REO73" s="73"/>
      <c r="REP73" s="73"/>
      <c r="REQ73" s="73"/>
      <c r="RET73" s="73"/>
      <c r="REW73" s="73"/>
      <c r="REZ73" s="73"/>
      <c r="RFC73" s="73"/>
      <c r="RFF73" s="73"/>
      <c r="RFR73" s="73"/>
      <c r="RFU73" s="73"/>
      <c r="RFX73" s="73"/>
      <c r="RGA73" s="73"/>
      <c r="RGJ73" s="73"/>
      <c r="RGP73" s="73"/>
      <c r="RGS73" s="73"/>
      <c r="RGV73" s="73"/>
      <c r="RGY73" s="73"/>
      <c r="RHE73" s="73"/>
      <c r="RHN73" s="73"/>
      <c r="RHP73" s="73"/>
      <c r="RHQ73" s="73"/>
      <c r="RHS73" s="73"/>
      <c r="RHV73" s="73"/>
      <c r="RHY73" s="73"/>
      <c r="RIB73" s="73"/>
      <c r="RIJ73" s="73"/>
      <c r="RIL73" s="73"/>
      <c r="RIO73" s="73"/>
      <c r="RIR73" s="73"/>
      <c r="RJA73" s="73"/>
      <c r="RJD73" s="73"/>
      <c r="RJI73" s="73"/>
      <c r="RKE73" s="73"/>
      <c r="RKF73" s="73"/>
      <c r="RKG73" s="73"/>
      <c r="RKH73" s="73"/>
      <c r="RKI73" s="73"/>
      <c r="RKJ73" s="73"/>
      <c r="RLB73" s="73"/>
      <c r="RLC73" s="73"/>
      <c r="RLF73" s="73"/>
      <c r="RLI73" s="73"/>
      <c r="RLK73" s="73"/>
      <c r="RLM73" s="73"/>
      <c r="RLP73" s="73"/>
      <c r="RLS73" s="73"/>
      <c r="RLV73" s="73"/>
      <c r="RLY73" s="73"/>
      <c r="RMB73" s="73"/>
      <c r="RME73" s="73"/>
      <c r="RMH73" s="73"/>
      <c r="RMK73" s="73"/>
      <c r="RMM73" s="73"/>
      <c r="RMZ73" s="73"/>
      <c r="RNA73" s="73"/>
      <c r="RNB73" s="73"/>
      <c r="RNC73" s="73"/>
      <c r="RND73" s="73"/>
      <c r="RNE73" s="73"/>
      <c r="RNF73" s="73"/>
      <c r="RNG73" s="73"/>
      <c r="RNH73" s="73"/>
      <c r="RNI73" s="73"/>
      <c r="RNJ73" s="73"/>
      <c r="RNK73" s="73"/>
      <c r="RNL73" s="73"/>
      <c r="RNM73" s="73"/>
      <c r="RNN73" s="73"/>
      <c r="RNO73" s="73"/>
      <c r="RNP73" s="73"/>
      <c r="RNQ73" s="73"/>
      <c r="RNR73" s="73"/>
      <c r="RNS73" s="73"/>
      <c r="RNT73" s="73"/>
      <c r="RNU73" s="73"/>
      <c r="RNV73" s="73"/>
      <c r="RNW73" s="73"/>
      <c r="RNX73" s="73"/>
      <c r="RNY73" s="73"/>
      <c r="ROA73" s="73"/>
      <c r="ROB73" s="73"/>
      <c r="ROC73" s="73"/>
      <c r="ROD73" s="73"/>
      <c r="ROE73" s="73"/>
      <c r="ROF73" s="73"/>
      <c r="ROG73" s="73"/>
      <c r="ROH73" s="73"/>
      <c r="ROI73" s="73"/>
      <c r="ROJ73" s="73"/>
      <c r="ROK73" s="73"/>
      <c r="ROL73" s="73"/>
      <c r="ROM73" s="73"/>
      <c r="ROP73" s="73"/>
      <c r="ROS73" s="73"/>
      <c r="ROV73" s="73"/>
      <c r="ROY73" s="73"/>
      <c r="RPB73" s="73"/>
      <c r="RPN73" s="73"/>
      <c r="RPQ73" s="73"/>
      <c r="RPT73" s="73"/>
      <c r="RPW73" s="73"/>
      <c r="RQF73" s="73"/>
      <c r="RQL73" s="73"/>
      <c r="RQO73" s="73"/>
      <c r="RQR73" s="73"/>
      <c r="RQU73" s="73"/>
      <c r="RRA73" s="73"/>
      <c r="RRJ73" s="73"/>
      <c r="RRL73" s="73"/>
      <c r="RRM73" s="73"/>
      <c r="RRO73" s="73"/>
      <c r="RRR73" s="73"/>
      <c r="RRU73" s="73"/>
      <c r="RRX73" s="73"/>
      <c r="RSF73" s="73"/>
      <c r="RSH73" s="73"/>
      <c r="RSK73" s="73"/>
      <c r="RSN73" s="73"/>
      <c r="RSW73" s="73"/>
      <c r="RSZ73" s="73"/>
      <c r="RTE73" s="73"/>
      <c r="RUA73" s="73"/>
      <c r="RUB73" s="73"/>
      <c r="RUC73" s="73"/>
      <c r="RUD73" s="73"/>
      <c r="RUE73" s="73"/>
      <c r="RUF73" s="73"/>
      <c r="RUX73" s="73"/>
      <c r="RUY73" s="73"/>
      <c r="RVB73" s="73"/>
      <c r="RVE73" s="73"/>
      <c r="RVG73" s="73"/>
      <c r="RVI73" s="73"/>
      <c r="RVL73" s="73"/>
      <c r="RVO73" s="73"/>
      <c r="RVR73" s="73"/>
      <c r="RVU73" s="73"/>
      <c r="RVX73" s="73"/>
      <c r="RWA73" s="73"/>
      <c r="RWD73" s="73"/>
      <c r="RWG73" s="73"/>
      <c r="RWI73" s="73"/>
      <c r="RWV73" s="73"/>
      <c r="RWW73" s="73"/>
      <c r="RWX73" s="73"/>
      <c r="RWY73" s="73"/>
      <c r="RWZ73" s="73"/>
      <c r="RXA73" s="73"/>
      <c r="RXB73" s="73"/>
      <c r="RXC73" s="73"/>
      <c r="RXD73" s="73"/>
      <c r="RXE73" s="73"/>
      <c r="RXF73" s="73"/>
      <c r="RXG73" s="73"/>
      <c r="RXH73" s="73"/>
      <c r="RXI73" s="73"/>
      <c r="RXJ73" s="73"/>
      <c r="RXK73" s="73"/>
      <c r="RXL73" s="73"/>
      <c r="RXM73" s="73"/>
      <c r="RXN73" s="73"/>
      <c r="RXO73" s="73"/>
      <c r="RXP73" s="73"/>
      <c r="RXQ73" s="73"/>
      <c r="RXR73" s="73"/>
      <c r="RXS73" s="73"/>
      <c r="RXT73" s="73"/>
      <c r="RXU73" s="73"/>
      <c r="RXW73" s="73"/>
      <c r="RXX73" s="73"/>
      <c r="RXY73" s="73"/>
      <c r="RXZ73" s="73"/>
      <c r="RYA73" s="73"/>
      <c r="RYB73" s="73"/>
      <c r="RYC73" s="73"/>
      <c r="RYD73" s="73"/>
      <c r="RYE73" s="73"/>
      <c r="RYF73" s="73"/>
      <c r="RYG73" s="73"/>
      <c r="RYH73" s="73"/>
      <c r="RYI73" s="73"/>
      <c r="RYL73" s="73"/>
      <c r="RYO73" s="73"/>
      <c r="RYR73" s="73"/>
      <c r="RYU73" s="73"/>
      <c r="RYX73" s="73"/>
      <c r="RZJ73" s="73"/>
      <c r="RZM73" s="73"/>
      <c r="RZP73" s="73"/>
      <c r="RZS73" s="73"/>
      <c r="SAB73" s="73"/>
      <c r="SAH73" s="73"/>
      <c r="SAK73" s="73"/>
      <c r="SAN73" s="73"/>
      <c r="SAQ73" s="73"/>
      <c r="SAW73" s="73"/>
      <c r="SBF73" s="73"/>
      <c r="SBH73" s="73"/>
      <c r="SBI73" s="73"/>
      <c r="SBK73" s="73"/>
      <c r="SBN73" s="73"/>
      <c r="SBQ73" s="73"/>
      <c r="SBT73" s="73"/>
      <c r="SCB73" s="73"/>
      <c r="SCD73" s="73"/>
      <c r="SCG73" s="73"/>
      <c r="SCJ73" s="73"/>
      <c r="SCS73" s="73"/>
      <c r="SCV73" s="73"/>
      <c r="SDA73" s="73"/>
      <c r="SDW73" s="73"/>
      <c r="SDX73" s="73"/>
      <c r="SDY73" s="73"/>
      <c r="SDZ73" s="73"/>
      <c r="SEA73" s="73"/>
      <c r="SEB73" s="73"/>
      <c r="SET73" s="73"/>
      <c r="SEU73" s="73"/>
      <c r="SEX73" s="73"/>
      <c r="SFA73" s="73"/>
      <c r="SFC73" s="73"/>
      <c r="SFE73" s="73"/>
      <c r="SFH73" s="73"/>
      <c r="SFK73" s="73"/>
      <c r="SFN73" s="73"/>
      <c r="SFQ73" s="73"/>
      <c r="SFT73" s="73"/>
      <c r="SFW73" s="73"/>
      <c r="SFZ73" s="73"/>
      <c r="SGC73" s="73"/>
      <c r="SGE73" s="73"/>
      <c r="SGR73" s="73"/>
      <c r="SGS73" s="73"/>
      <c r="SGT73" s="73"/>
      <c r="SGU73" s="73"/>
      <c r="SGV73" s="73"/>
      <c r="SGW73" s="73"/>
      <c r="SGX73" s="73"/>
      <c r="SGY73" s="73"/>
      <c r="SGZ73" s="73"/>
      <c r="SHA73" s="73"/>
      <c r="SHB73" s="73"/>
      <c r="SHC73" s="73"/>
      <c r="SHD73" s="73"/>
      <c r="SHE73" s="73"/>
      <c r="SHF73" s="73"/>
      <c r="SHG73" s="73"/>
      <c r="SHH73" s="73"/>
      <c r="SHI73" s="73"/>
      <c r="SHJ73" s="73"/>
      <c r="SHK73" s="73"/>
      <c r="SHL73" s="73"/>
      <c r="SHM73" s="73"/>
      <c r="SHN73" s="73"/>
      <c r="SHO73" s="73"/>
      <c r="SHP73" s="73"/>
      <c r="SHQ73" s="73"/>
      <c r="SHS73" s="73"/>
      <c r="SHT73" s="73"/>
      <c r="SHU73" s="73"/>
      <c r="SHV73" s="73"/>
      <c r="SHW73" s="73"/>
      <c r="SHX73" s="73"/>
      <c r="SHY73" s="73"/>
      <c r="SHZ73" s="73"/>
      <c r="SIA73" s="73"/>
      <c r="SIB73" s="73"/>
      <c r="SIC73" s="73"/>
      <c r="SID73" s="73"/>
      <c r="SIE73" s="73"/>
      <c r="SIH73" s="73"/>
      <c r="SIK73" s="73"/>
      <c r="SIN73" s="73"/>
      <c r="SIQ73" s="73"/>
      <c r="SIT73" s="73"/>
      <c r="SJF73" s="73"/>
      <c r="SJI73" s="73"/>
      <c r="SJL73" s="73"/>
      <c r="SJO73" s="73"/>
      <c r="SJX73" s="73"/>
      <c r="SKD73" s="73"/>
      <c r="SKG73" s="73"/>
      <c r="SKJ73" s="73"/>
      <c r="SKM73" s="73"/>
      <c r="SKS73" s="73"/>
      <c r="SLB73" s="73"/>
      <c r="SLD73" s="73"/>
      <c r="SLE73" s="73"/>
      <c r="SLG73" s="73"/>
      <c r="SLJ73" s="73"/>
      <c r="SLM73" s="73"/>
      <c r="SLP73" s="73"/>
      <c r="SLX73" s="73"/>
      <c r="SLZ73" s="73"/>
      <c r="SMC73" s="73"/>
      <c r="SMF73" s="73"/>
      <c r="SMO73" s="73"/>
      <c r="SMR73" s="73"/>
      <c r="SMW73" s="73"/>
      <c r="SNS73" s="73"/>
      <c r="SNT73" s="73"/>
      <c r="SNU73" s="73"/>
      <c r="SNV73" s="73"/>
      <c r="SNW73" s="73"/>
      <c r="SNX73" s="73"/>
      <c r="SOP73" s="73"/>
      <c r="SOQ73" s="73"/>
      <c r="SOT73" s="73"/>
      <c r="SOW73" s="73"/>
      <c r="SOY73" s="73"/>
      <c r="SPA73" s="73"/>
      <c r="SPD73" s="73"/>
      <c r="SPG73" s="73"/>
      <c r="SPJ73" s="73"/>
      <c r="SPM73" s="73"/>
      <c r="SPP73" s="73"/>
      <c r="SPS73" s="73"/>
      <c r="SPV73" s="73"/>
      <c r="SPY73" s="73"/>
      <c r="SQA73" s="73"/>
      <c r="SQN73" s="73"/>
      <c r="SQO73" s="73"/>
      <c r="SQP73" s="73"/>
      <c r="SQQ73" s="73"/>
      <c r="SQR73" s="73"/>
      <c r="SQS73" s="73"/>
      <c r="SQT73" s="73"/>
      <c r="SQU73" s="73"/>
      <c r="SQV73" s="73"/>
      <c r="SQW73" s="73"/>
      <c r="SQX73" s="73"/>
      <c r="SQY73" s="73"/>
      <c r="SQZ73" s="73"/>
      <c r="SRA73" s="73"/>
      <c r="SRB73" s="73"/>
      <c r="SRC73" s="73"/>
      <c r="SRD73" s="73"/>
      <c r="SRE73" s="73"/>
      <c r="SRF73" s="73"/>
      <c r="SRG73" s="73"/>
      <c r="SRH73" s="73"/>
      <c r="SRI73" s="73"/>
      <c r="SRJ73" s="73"/>
      <c r="SRK73" s="73"/>
      <c r="SRL73" s="73"/>
      <c r="SRM73" s="73"/>
      <c r="SRO73" s="73"/>
      <c r="SRP73" s="73"/>
      <c r="SRQ73" s="73"/>
      <c r="SRR73" s="73"/>
      <c r="SRS73" s="73"/>
      <c r="SRT73" s="73"/>
      <c r="SRU73" s="73"/>
      <c r="SRV73" s="73"/>
      <c r="SRW73" s="73"/>
      <c r="SRX73" s="73"/>
      <c r="SRY73" s="73"/>
      <c r="SRZ73" s="73"/>
      <c r="SSA73" s="73"/>
      <c r="SSD73" s="73"/>
      <c r="SSG73" s="73"/>
      <c r="SSJ73" s="73"/>
      <c r="SSM73" s="73"/>
      <c r="SSP73" s="73"/>
      <c r="STB73" s="73"/>
      <c r="STE73" s="73"/>
      <c r="STH73" s="73"/>
      <c r="STK73" s="73"/>
      <c r="STT73" s="73"/>
      <c r="STZ73" s="73"/>
      <c r="SUC73" s="73"/>
      <c r="SUF73" s="73"/>
      <c r="SUI73" s="73"/>
      <c r="SUO73" s="73"/>
      <c r="SUX73" s="73"/>
      <c r="SUZ73" s="73"/>
      <c r="SVA73" s="73"/>
      <c r="SVC73" s="73"/>
      <c r="SVF73" s="73"/>
      <c r="SVI73" s="73"/>
      <c r="SVL73" s="73"/>
      <c r="SVT73" s="73"/>
      <c r="SVV73" s="73"/>
      <c r="SVY73" s="73"/>
      <c r="SWB73" s="73"/>
      <c r="SWK73" s="73"/>
      <c r="SWN73" s="73"/>
      <c r="SWS73" s="73"/>
      <c r="SXO73" s="73"/>
      <c r="SXP73" s="73"/>
      <c r="SXQ73" s="73"/>
      <c r="SXR73" s="73"/>
      <c r="SXS73" s="73"/>
      <c r="SXT73" s="73"/>
      <c r="SYL73" s="73"/>
      <c r="SYM73" s="73"/>
      <c r="SYP73" s="73"/>
      <c r="SYS73" s="73"/>
      <c r="SYU73" s="73"/>
      <c r="SYW73" s="73"/>
      <c r="SYZ73" s="73"/>
      <c r="SZC73" s="73"/>
      <c r="SZF73" s="73"/>
      <c r="SZI73" s="73"/>
      <c r="SZL73" s="73"/>
      <c r="SZO73" s="73"/>
      <c r="SZR73" s="73"/>
      <c r="SZU73" s="73"/>
      <c r="SZW73" s="73"/>
      <c r="TAJ73" s="73"/>
      <c r="TAK73" s="73"/>
      <c r="TAL73" s="73"/>
      <c r="TAM73" s="73"/>
      <c r="TAN73" s="73"/>
      <c r="TAO73" s="73"/>
      <c r="TAP73" s="73"/>
      <c r="TAQ73" s="73"/>
      <c r="TAR73" s="73"/>
      <c r="TAS73" s="73"/>
      <c r="TAT73" s="73"/>
      <c r="TAU73" s="73"/>
      <c r="TAV73" s="73"/>
      <c r="TAW73" s="73"/>
      <c r="TAX73" s="73"/>
      <c r="TAY73" s="73"/>
      <c r="TAZ73" s="73"/>
      <c r="TBA73" s="73"/>
      <c r="TBB73" s="73"/>
      <c r="TBC73" s="73"/>
      <c r="TBD73" s="73"/>
      <c r="TBE73" s="73"/>
      <c r="TBF73" s="73"/>
      <c r="TBG73" s="73"/>
      <c r="TBH73" s="73"/>
      <c r="TBI73" s="73"/>
      <c r="TBK73" s="73"/>
      <c r="TBL73" s="73"/>
      <c r="TBM73" s="73"/>
      <c r="TBN73" s="73"/>
      <c r="TBO73" s="73"/>
      <c r="TBP73" s="73"/>
      <c r="TBQ73" s="73"/>
      <c r="TBR73" s="73"/>
      <c r="TBS73" s="73"/>
      <c r="TBT73" s="73"/>
      <c r="TBU73" s="73"/>
      <c r="TBV73" s="73"/>
      <c r="TBW73" s="73"/>
      <c r="TBZ73" s="73"/>
      <c r="TCC73" s="73"/>
      <c r="TCF73" s="73"/>
      <c r="TCI73" s="73"/>
      <c r="TCL73" s="73"/>
      <c r="TCX73" s="73"/>
      <c r="TDA73" s="73"/>
      <c r="TDD73" s="73"/>
      <c r="TDG73" s="73"/>
      <c r="TDP73" s="73"/>
      <c r="TDV73" s="73"/>
      <c r="TDY73" s="73"/>
      <c r="TEB73" s="73"/>
      <c r="TEE73" s="73"/>
      <c r="TEK73" s="73"/>
      <c r="TET73" s="73"/>
      <c r="TEV73" s="73"/>
      <c r="TEW73" s="73"/>
      <c r="TEY73" s="73"/>
      <c r="TFB73" s="73"/>
      <c r="TFE73" s="73"/>
      <c r="TFH73" s="73"/>
      <c r="TFP73" s="73"/>
      <c r="TFR73" s="73"/>
      <c r="TFU73" s="73"/>
      <c r="TFX73" s="73"/>
      <c r="TGG73" s="73"/>
      <c r="TGJ73" s="73"/>
      <c r="TGO73" s="73"/>
      <c r="THK73" s="73"/>
      <c r="THL73" s="73"/>
      <c r="THM73" s="73"/>
      <c r="THN73" s="73"/>
      <c r="THO73" s="73"/>
      <c r="THP73" s="73"/>
      <c r="TIH73" s="73"/>
      <c r="TII73" s="73"/>
      <c r="TIL73" s="73"/>
      <c r="TIO73" s="73"/>
      <c r="TIQ73" s="73"/>
      <c r="TIS73" s="73"/>
      <c r="TIV73" s="73"/>
      <c r="TIY73" s="73"/>
      <c r="TJB73" s="73"/>
      <c r="TJE73" s="73"/>
      <c r="TJH73" s="73"/>
      <c r="TJK73" s="73"/>
      <c r="TJN73" s="73"/>
      <c r="TJQ73" s="73"/>
      <c r="TJS73" s="73"/>
      <c r="TKF73" s="73"/>
      <c r="TKG73" s="73"/>
      <c r="TKH73" s="73"/>
      <c r="TKI73" s="73"/>
      <c r="TKJ73" s="73"/>
      <c r="TKK73" s="73"/>
      <c r="TKL73" s="73"/>
      <c r="TKM73" s="73"/>
      <c r="TKN73" s="73"/>
      <c r="TKO73" s="73"/>
      <c r="TKP73" s="73"/>
      <c r="TKQ73" s="73"/>
      <c r="TKR73" s="73"/>
      <c r="TKS73" s="73"/>
      <c r="TKT73" s="73"/>
      <c r="TKU73" s="73"/>
      <c r="TKV73" s="73"/>
      <c r="TKW73" s="73"/>
      <c r="TKX73" s="73"/>
      <c r="TKY73" s="73"/>
      <c r="TKZ73" s="73"/>
      <c r="TLA73" s="73"/>
      <c r="TLB73" s="73"/>
      <c r="TLC73" s="73"/>
      <c r="TLD73" s="73"/>
      <c r="TLE73" s="73"/>
      <c r="TLG73" s="73"/>
      <c r="TLH73" s="73"/>
      <c r="TLI73" s="73"/>
      <c r="TLJ73" s="73"/>
      <c r="TLK73" s="73"/>
      <c r="TLL73" s="73"/>
      <c r="TLM73" s="73"/>
      <c r="TLN73" s="73"/>
      <c r="TLO73" s="73"/>
      <c r="TLP73" s="73"/>
      <c r="TLQ73" s="73"/>
      <c r="TLR73" s="73"/>
      <c r="TLS73" s="73"/>
      <c r="TLV73" s="73"/>
      <c r="TLY73" s="73"/>
      <c r="TMB73" s="73"/>
      <c r="TME73" s="73"/>
      <c r="TMH73" s="73"/>
      <c r="TMT73" s="73"/>
      <c r="TMW73" s="73"/>
      <c r="TMZ73" s="73"/>
      <c r="TNC73" s="73"/>
      <c r="TNL73" s="73"/>
      <c r="TNR73" s="73"/>
      <c r="TNU73" s="73"/>
      <c r="TNX73" s="73"/>
      <c r="TOA73" s="73"/>
      <c r="TOG73" s="73"/>
      <c r="TOP73" s="73"/>
      <c r="TOR73" s="73"/>
      <c r="TOS73" s="73"/>
      <c r="TOU73" s="73"/>
      <c r="TOX73" s="73"/>
      <c r="TPA73" s="73"/>
      <c r="TPD73" s="73"/>
      <c r="TPL73" s="73"/>
      <c r="TPN73" s="73"/>
      <c r="TPQ73" s="73"/>
      <c r="TPT73" s="73"/>
      <c r="TQC73" s="73"/>
      <c r="TQF73" s="73"/>
      <c r="TQK73" s="73"/>
      <c r="TRG73" s="73"/>
      <c r="TRH73" s="73"/>
      <c r="TRI73" s="73"/>
      <c r="TRJ73" s="73"/>
      <c r="TRK73" s="73"/>
      <c r="TRL73" s="73"/>
      <c r="TSD73" s="73"/>
      <c r="TSE73" s="73"/>
      <c r="TSH73" s="73"/>
      <c r="TSK73" s="73"/>
      <c r="TSM73" s="73"/>
      <c r="TSO73" s="73"/>
      <c r="TSR73" s="73"/>
      <c r="TSU73" s="73"/>
      <c r="TSX73" s="73"/>
      <c r="TTA73" s="73"/>
      <c r="TTD73" s="73"/>
      <c r="TTG73" s="73"/>
      <c r="TTJ73" s="73"/>
      <c r="TTM73" s="73"/>
      <c r="TTO73" s="73"/>
      <c r="TUB73" s="73"/>
      <c r="TUC73" s="73"/>
      <c r="TUD73" s="73"/>
      <c r="TUE73" s="73"/>
      <c r="TUF73" s="73"/>
      <c r="TUG73" s="73"/>
      <c r="TUH73" s="73"/>
      <c r="TUI73" s="73"/>
      <c r="TUJ73" s="73"/>
      <c r="TUK73" s="73"/>
      <c r="TUL73" s="73"/>
      <c r="TUM73" s="73"/>
      <c r="TUN73" s="73"/>
      <c r="TUO73" s="73"/>
      <c r="TUP73" s="73"/>
      <c r="TUQ73" s="73"/>
      <c r="TUR73" s="73"/>
      <c r="TUS73" s="73"/>
      <c r="TUT73" s="73"/>
      <c r="TUU73" s="73"/>
      <c r="TUV73" s="73"/>
      <c r="TUW73" s="73"/>
      <c r="TUX73" s="73"/>
      <c r="TUY73" s="73"/>
      <c r="TUZ73" s="73"/>
      <c r="TVA73" s="73"/>
      <c r="TVC73" s="73"/>
      <c r="TVD73" s="73"/>
      <c r="TVE73" s="73"/>
      <c r="TVF73" s="73"/>
      <c r="TVG73" s="73"/>
      <c r="TVH73" s="73"/>
      <c r="TVI73" s="73"/>
      <c r="TVJ73" s="73"/>
      <c r="TVK73" s="73"/>
      <c r="TVL73" s="73"/>
      <c r="TVM73" s="73"/>
      <c r="TVN73" s="73"/>
      <c r="TVO73" s="73"/>
      <c r="TVR73" s="73"/>
      <c r="TVU73" s="73"/>
      <c r="TVX73" s="73"/>
      <c r="TWA73" s="73"/>
      <c r="TWD73" s="73"/>
      <c r="TWP73" s="73"/>
      <c r="TWS73" s="73"/>
      <c r="TWV73" s="73"/>
      <c r="TWY73" s="73"/>
      <c r="TXH73" s="73"/>
      <c r="TXN73" s="73"/>
      <c r="TXQ73" s="73"/>
      <c r="TXT73" s="73"/>
      <c r="TXW73" s="73"/>
      <c r="TYC73" s="73"/>
      <c r="TYL73" s="73"/>
      <c r="TYN73" s="73"/>
      <c r="TYO73" s="73"/>
      <c r="TYQ73" s="73"/>
      <c r="TYT73" s="73"/>
      <c r="TYW73" s="73"/>
      <c r="TYZ73" s="73"/>
      <c r="TZH73" s="73"/>
      <c r="TZJ73" s="73"/>
      <c r="TZM73" s="73"/>
      <c r="TZP73" s="73"/>
      <c r="TZY73" s="73"/>
      <c r="UAB73" s="73"/>
      <c r="UAG73" s="73"/>
      <c r="UBC73" s="73"/>
      <c r="UBD73" s="73"/>
      <c r="UBE73" s="73"/>
      <c r="UBF73" s="73"/>
      <c r="UBG73" s="73"/>
      <c r="UBH73" s="73"/>
      <c r="UBZ73" s="73"/>
      <c r="UCA73" s="73"/>
      <c r="UCD73" s="73"/>
      <c r="UCG73" s="73"/>
      <c r="UCI73" s="73"/>
      <c r="UCK73" s="73"/>
      <c r="UCN73" s="73"/>
      <c r="UCQ73" s="73"/>
      <c r="UCT73" s="73"/>
      <c r="UCW73" s="73"/>
      <c r="UCZ73" s="73"/>
      <c r="UDC73" s="73"/>
      <c r="UDF73" s="73"/>
      <c r="UDI73" s="73"/>
      <c r="UDK73" s="73"/>
      <c r="UDX73" s="73"/>
      <c r="UDY73" s="73"/>
      <c r="UDZ73" s="73"/>
      <c r="UEA73" s="73"/>
      <c r="UEB73" s="73"/>
      <c r="UEC73" s="73"/>
      <c r="UED73" s="73"/>
      <c r="UEE73" s="73"/>
      <c r="UEF73" s="73"/>
      <c r="UEG73" s="73"/>
      <c r="UEH73" s="73"/>
      <c r="UEI73" s="73"/>
      <c r="UEJ73" s="73"/>
      <c r="UEK73" s="73"/>
      <c r="UEL73" s="73"/>
      <c r="UEM73" s="73"/>
      <c r="UEN73" s="73"/>
      <c r="UEO73" s="73"/>
      <c r="UEP73" s="73"/>
      <c r="UEQ73" s="73"/>
      <c r="UER73" s="73"/>
      <c r="UES73" s="73"/>
      <c r="UET73" s="73"/>
      <c r="UEU73" s="73"/>
      <c r="UEV73" s="73"/>
      <c r="UEW73" s="73"/>
      <c r="UEY73" s="73"/>
      <c r="UEZ73" s="73"/>
      <c r="UFA73" s="73"/>
      <c r="UFB73" s="73"/>
      <c r="UFC73" s="73"/>
      <c r="UFD73" s="73"/>
      <c r="UFE73" s="73"/>
      <c r="UFF73" s="73"/>
      <c r="UFG73" s="73"/>
      <c r="UFH73" s="73"/>
      <c r="UFI73" s="73"/>
      <c r="UFJ73" s="73"/>
      <c r="UFK73" s="73"/>
      <c r="UFN73" s="73"/>
      <c r="UFQ73" s="73"/>
      <c r="UFT73" s="73"/>
      <c r="UFW73" s="73"/>
      <c r="UFZ73" s="73"/>
      <c r="UGL73" s="73"/>
      <c r="UGO73" s="73"/>
      <c r="UGR73" s="73"/>
      <c r="UGU73" s="73"/>
      <c r="UHD73" s="73"/>
      <c r="UHJ73" s="73"/>
      <c r="UHM73" s="73"/>
      <c r="UHP73" s="73"/>
      <c r="UHS73" s="73"/>
      <c r="UHY73" s="73"/>
      <c r="UIH73" s="73"/>
      <c r="UIJ73" s="73"/>
      <c r="UIK73" s="73"/>
      <c r="UIM73" s="73"/>
      <c r="UIP73" s="73"/>
      <c r="UIS73" s="73"/>
      <c r="UIV73" s="73"/>
      <c r="UJD73" s="73"/>
      <c r="UJF73" s="73"/>
      <c r="UJI73" s="73"/>
      <c r="UJL73" s="73"/>
      <c r="UJU73" s="73"/>
      <c r="UJX73" s="73"/>
      <c r="UKC73" s="73"/>
      <c r="UKY73" s="73"/>
      <c r="UKZ73" s="73"/>
      <c r="ULA73" s="73"/>
      <c r="ULB73" s="73"/>
      <c r="ULC73" s="73"/>
      <c r="ULD73" s="73"/>
      <c r="ULV73" s="73"/>
      <c r="ULW73" s="73"/>
      <c r="ULZ73" s="73"/>
      <c r="UMC73" s="73"/>
      <c r="UME73" s="73"/>
      <c r="UMG73" s="73"/>
      <c r="UMJ73" s="73"/>
      <c r="UMM73" s="73"/>
      <c r="UMP73" s="73"/>
      <c r="UMS73" s="73"/>
      <c r="UMV73" s="73"/>
      <c r="UMY73" s="73"/>
      <c r="UNB73" s="73"/>
      <c r="UNE73" s="73"/>
      <c r="UNG73" s="73"/>
      <c r="UNT73" s="73"/>
      <c r="UNU73" s="73"/>
      <c r="UNV73" s="73"/>
      <c r="UNW73" s="73"/>
      <c r="UNX73" s="73"/>
      <c r="UNY73" s="73"/>
      <c r="UNZ73" s="73"/>
      <c r="UOA73" s="73"/>
      <c r="UOB73" s="73"/>
      <c r="UOC73" s="73"/>
      <c r="UOD73" s="73"/>
      <c r="UOE73" s="73"/>
      <c r="UOF73" s="73"/>
      <c r="UOG73" s="73"/>
      <c r="UOH73" s="73"/>
      <c r="UOI73" s="73"/>
      <c r="UOJ73" s="73"/>
      <c r="UOK73" s="73"/>
      <c r="UOL73" s="73"/>
      <c r="UOM73" s="73"/>
      <c r="UON73" s="73"/>
      <c r="UOO73" s="73"/>
      <c r="UOP73" s="73"/>
      <c r="UOQ73" s="73"/>
      <c r="UOR73" s="73"/>
      <c r="UOS73" s="73"/>
      <c r="UOU73" s="73"/>
      <c r="UOV73" s="73"/>
      <c r="UOW73" s="73"/>
      <c r="UOX73" s="73"/>
      <c r="UOY73" s="73"/>
      <c r="UOZ73" s="73"/>
      <c r="UPA73" s="73"/>
      <c r="UPB73" s="73"/>
      <c r="UPC73" s="73"/>
      <c r="UPD73" s="73"/>
      <c r="UPE73" s="73"/>
      <c r="UPF73" s="73"/>
      <c r="UPG73" s="73"/>
      <c r="UPJ73" s="73"/>
      <c r="UPM73" s="73"/>
      <c r="UPP73" s="73"/>
      <c r="UPS73" s="73"/>
      <c r="UPV73" s="73"/>
      <c r="UQH73" s="73"/>
      <c r="UQK73" s="73"/>
      <c r="UQN73" s="73"/>
      <c r="UQQ73" s="73"/>
      <c r="UQZ73" s="73"/>
      <c r="URF73" s="73"/>
      <c r="URI73" s="73"/>
      <c r="URL73" s="73"/>
      <c r="URO73" s="73"/>
      <c r="URU73" s="73"/>
      <c r="USD73" s="73"/>
      <c r="USF73" s="73"/>
      <c r="USG73" s="73"/>
      <c r="USI73" s="73"/>
      <c r="USL73" s="73"/>
      <c r="USO73" s="73"/>
      <c r="USR73" s="73"/>
      <c r="USZ73" s="73"/>
      <c r="UTB73" s="73"/>
      <c r="UTE73" s="73"/>
      <c r="UTH73" s="73"/>
      <c r="UTQ73" s="73"/>
      <c r="UTT73" s="73"/>
      <c r="UTY73" s="73"/>
      <c r="UUU73" s="73"/>
      <c r="UUV73" s="73"/>
      <c r="UUW73" s="73"/>
      <c r="UUX73" s="73"/>
      <c r="UUY73" s="73"/>
      <c r="UUZ73" s="73"/>
      <c r="UVR73" s="73"/>
      <c r="UVS73" s="73"/>
      <c r="UVV73" s="73"/>
      <c r="UVY73" s="73"/>
      <c r="UWA73" s="73"/>
      <c r="UWC73" s="73"/>
      <c r="UWF73" s="73"/>
      <c r="UWI73" s="73"/>
      <c r="UWL73" s="73"/>
      <c r="UWO73" s="73"/>
      <c r="UWR73" s="73"/>
      <c r="UWU73" s="73"/>
      <c r="UWX73" s="73"/>
      <c r="UXA73" s="73"/>
      <c r="UXC73" s="73"/>
      <c r="UXP73" s="73"/>
      <c r="UXQ73" s="73"/>
      <c r="UXR73" s="73"/>
      <c r="UXS73" s="73"/>
      <c r="UXT73" s="73"/>
      <c r="UXU73" s="73"/>
      <c r="UXV73" s="73"/>
      <c r="UXW73" s="73"/>
      <c r="UXX73" s="73"/>
      <c r="UXY73" s="73"/>
      <c r="UXZ73" s="73"/>
      <c r="UYA73" s="73"/>
      <c r="UYB73" s="73"/>
      <c r="UYC73" s="73"/>
      <c r="UYD73" s="73"/>
      <c r="UYE73" s="73"/>
      <c r="UYF73" s="73"/>
      <c r="UYG73" s="73"/>
      <c r="UYH73" s="73"/>
      <c r="UYI73" s="73"/>
      <c r="UYJ73" s="73"/>
      <c r="UYK73" s="73"/>
      <c r="UYL73" s="73"/>
      <c r="UYM73" s="73"/>
      <c r="UYN73" s="73"/>
      <c r="UYO73" s="73"/>
      <c r="UYQ73" s="73"/>
      <c r="UYR73" s="73"/>
      <c r="UYS73" s="73"/>
      <c r="UYT73" s="73"/>
      <c r="UYU73" s="73"/>
      <c r="UYV73" s="73"/>
      <c r="UYW73" s="73"/>
      <c r="UYX73" s="73"/>
      <c r="UYY73" s="73"/>
      <c r="UYZ73" s="73"/>
      <c r="UZA73" s="73"/>
      <c r="UZB73" s="73"/>
      <c r="UZC73" s="73"/>
      <c r="UZF73" s="73"/>
      <c r="UZI73" s="73"/>
      <c r="UZL73" s="73"/>
      <c r="UZO73" s="73"/>
      <c r="UZR73" s="73"/>
      <c r="VAD73" s="73"/>
      <c r="VAG73" s="73"/>
      <c r="VAJ73" s="73"/>
      <c r="VAM73" s="73"/>
      <c r="VAV73" s="73"/>
      <c r="VBB73" s="73"/>
      <c r="VBE73" s="73"/>
      <c r="VBH73" s="73"/>
      <c r="VBK73" s="73"/>
      <c r="VBQ73" s="73"/>
      <c r="VBZ73" s="73"/>
      <c r="VCB73" s="73"/>
      <c r="VCC73" s="73"/>
      <c r="VCE73" s="73"/>
      <c r="VCH73" s="73"/>
      <c r="VCK73" s="73"/>
      <c r="VCN73" s="73"/>
      <c r="VCV73" s="73"/>
      <c r="VCX73" s="73"/>
      <c r="VDA73" s="73"/>
      <c r="VDD73" s="73"/>
      <c r="VDM73" s="73"/>
      <c r="VDP73" s="73"/>
      <c r="VDU73" s="73"/>
      <c r="VEQ73" s="73"/>
      <c r="VER73" s="73"/>
      <c r="VES73" s="73"/>
      <c r="VET73" s="73"/>
      <c r="VEU73" s="73"/>
      <c r="VEV73" s="73"/>
      <c r="VFN73" s="73"/>
      <c r="VFO73" s="73"/>
      <c r="VFR73" s="73"/>
      <c r="VFU73" s="73"/>
      <c r="VFW73" s="73"/>
      <c r="VFY73" s="73"/>
      <c r="VGB73" s="73"/>
      <c r="VGE73" s="73"/>
      <c r="VGH73" s="73"/>
      <c r="VGK73" s="73"/>
      <c r="VGN73" s="73"/>
      <c r="VGQ73" s="73"/>
      <c r="VGT73" s="73"/>
      <c r="VGW73" s="73"/>
      <c r="VGY73" s="73"/>
      <c r="VHL73" s="73"/>
      <c r="VHM73" s="73"/>
      <c r="VHN73" s="73"/>
      <c r="VHO73" s="73"/>
      <c r="VHP73" s="73"/>
      <c r="VHQ73" s="73"/>
      <c r="VHR73" s="73"/>
      <c r="VHS73" s="73"/>
      <c r="VHT73" s="73"/>
      <c r="VHU73" s="73"/>
      <c r="VHV73" s="73"/>
      <c r="VHW73" s="73"/>
      <c r="VHX73" s="73"/>
      <c r="VHY73" s="73"/>
      <c r="VHZ73" s="73"/>
      <c r="VIA73" s="73"/>
      <c r="VIB73" s="73"/>
      <c r="VIC73" s="73"/>
      <c r="VID73" s="73"/>
      <c r="VIE73" s="73"/>
      <c r="VIF73" s="73"/>
      <c r="VIG73" s="73"/>
      <c r="VIH73" s="73"/>
      <c r="VII73" s="73"/>
      <c r="VIJ73" s="73"/>
      <c r="VIK73" s="73"/>
      <c r="VIM73" s="73"/>
      <c r="VIN73" s="73"/>
      <c r="VIO73" s="73"/>
      <c r="VIP73" s="73"/>
      <c r="VIQ73" s="73"/>
      <c r="VIR73" s="73"/>
      <c r="VIS73" s="73"/>
      <c r="VIT73" s="73"/>
      <c r="VIU73" s="73"/>
      <c r="VIV73" s="73"/>
      <c r="VIW73" s="73"/>
      <c r="VIX73" s="73"/>
      <c r="VIY73" s="73"/>
      <c r="VJB73" s="73"/>
      <c r="VJE73" s="73"/>
      <c r="VJH73" s="73"/>
      <c r="VJK73" s="73"/>
      <c r="VJN73" s="73"/>
      <c r="VJZ73" s="73"/>
      <c r="VKC73" s="73"/>
      <c r="VKF73" s="73"/>
      <c r="VKI73" s="73"/>
      <c r="VKR73" s="73"/>
      <c r="VKX73" s="73"/>
      <c r="VLA73" s="73"/>
      <c r="VLD73" s="73"/>
      <c r="VLG73" s="73"/>
      <c r="VLM73" s="73"/>
      <c r="VLV73" s="73"/>
      <c r="VLX73" s="73"/>
      <c r="VLY73" s="73"/>
      <c r="VMA73" s="73"/>
      <c r="VMD73" s="73"/>
      <c r="VMG73" s="73"/>
      <c r="VMJ73" s="73"/>
      <c r="VMR73" s="73"/>
      <c r="VMT73" s="73"/>
      <c r="VMW73" s="73"/>
      <c r="VMZ73" s="73"/>
      <c r="VNI73" s="73"/>
      <c r="VNL73" s="73"/>
      <c r="VNQ73" s="73"/>
      <c r="VOM73" s="73"/>
      <c r="VON73" s="73"/>
      <c r="VOO73" s="73"/>
      <c r="VOP73" s="73"/>
      <c r="VOQ73" s="73"/>
      <c r="VOR73" s="73"/>
      <c r="VPJ73" s="73"/>
      <c r="VPK73" s="73"/>
      <c r="VPN73" s="73"/>
      <c r="VPQ73" s="73"/>
      <c r="VPS73" s="73"/>
      <c r="VPU73" s="73"/>
      <c r="VPX73" s="73"/>
      <c r="VQA73" s="73"/>
      <c r="VQD73" s="73"/>
      <c r="VQG73" s="73"/>
      <c r="VQJ73" s="73"/>
      <c r="VQM73" s="73"/>
      <c r="VQP73" s="73"/>
      <c r="VQS73" s="73"/>
      <c r="VQU73" s="73"/>
      <c r="VRH73" s="73"/>
      <c r="VRI73" s="73"/>
      <c r="VRJ73" s="73"/>
      <c r="VRK73" s="73"/>
      <c r="VRL73" s="73"/>
      <c r="VRM73" s="73"/>
      <c r="VRN73" s="73"/>
      <c r="VRO73" s="73"/>
      <c r="VRP73" s="73"/>
      <c r="VRQ73" s="73"/>
      <c r="VRR73" s="73"/>
      <c r="VRS73" s="73"/>
      <c r="VRT73" s="73"/>
      <c r="VRU73" s="73"/>
      <c r="VRV73" s="73"/>
      <c r="VRW73" s="73"/>
      <c r="VRX73" s="73"/>
      <c r="VRY73" s="73"/>
      <c r="VRZ73" s="73"/>
      <c r="VSA73" s="73"/>
      <c r="VSB73" s="73"/>
      <c r="VSC73" s="73"/>
      <c r="VSD73" s="73"/>
      <c r="VSE73" s="73"/>
      <c r="VSF73" s="73"/>
      <c r="VSG73" s="73"/>
      <c r="VSI73" s="73"/>
      <c r="VSJ73" s="73"/>
      <c r="VSK73" s="73"/>
      <c r="VSL73" s="73"/>
      <c r="VSM73" s="73"/>
      <c r="VSN73" s="73"/>
      <c r="VSO73" s="73"/>
      <c r="VSP73" s="73"/>
      <c r="VSQ73" s="73"/>
      <c r="VSR73" s="73"/>
      <c r="VSS73" s="73"/>
      <c r="VST73" s="73"/>
      <c r="VSU73" s="73"/>
      <c r="VSX73" s="73"/>
      <c r="VTA73" s="73"/>
      <c r="VTD73" s="73"/>
      <c r="VTG73" s="73"/>
      <c r="VTJ73" s="73"/>
      <c r="VTV73" s="73"/>
      <c r="VTY73" s="73"/>
      <c r="VUB73" s="73"/>
      <c r="VUE73" s="73"/>
      <c r="VUN73" s="73"/>
      <c r="VUT73" s="73"/>
      <c r="VUW73" s="73"/>
      <c r="VUZ73" s="73"/>
      <c r="VVC73" s="73"/>
      <c r="VVI73" s="73"/>
      <c r="VVR73" s="73"/>
      <c r="VVT73" s="73"/>
      <c r="VVU73" s="73"/>
      <c r="VVW73" s="73"/>
      <c r="VVZ73" s="73"/>
      <c r="VWC73" s="73"/>
      <c r="VWF73" s="73"/>
      <c r="VWN73" s="73"/>
      <c r="VWP73" s="73"/>
      <c r="VWS73" s="73"/>
      <c r="VWV73" s="73"/>
      <c r="VXE73" s="73"/>
      <c r="VXH73" s="73"/>
      <c r="VXM73" s="73"/>
      <c r="VYI73" s="73"/>
      <c r="VYJ73" s="73"/>
      <c r="VYK73" s="73"/>
      <c r="VYL73" s="73"/>
      <c r="VYM73" s="73"/>
      <c r="VYN73" s="73"/>
      <c r="VZF73" s="73"/>
      <c r="VZG73" s="73"/>
      <c r="VZJ73" s="73"/>
      <c r="VZM73" s="73"/>
      <c r="VZO73" s="73"/>
      <c r="VZQ73" s="73"/>
      <c r="VZT73" s="73"/>
      <c r="VZW73" s="73"/>
      <c r="VZZ73" s="73"/>
      <c r="WAC73" s="73"/>
      <c r="WAF73" s="73"/>
      <c r="WAI73" s="73"/>
      <c r="WAL73" s="73"/>
      <c r="WAO73" s="73"/>
      <c r="WAQ73" s="73"/>
      <c r="WBD73" s="73"/>
      <c r="WBE73" s="73"/>
      <c r="WBF73" s="73"/>
      <c r="WBG73" s="73"/>
      <c r="WBH73" s="73"/>
      <c r="WBI73" s="73"/>
      <c r="WBJ73" s="73"/>
      <c r="WBK73" s="73"/>
      <c r="WBL73" s="73"/>
      <c r="WBM73" s="73"/>
      <c r="WBN73" s="73"/>
      <c r="WBO73" s="73"/>
      <c r="WBP73" s="73"/>
      <c r="WBQ73" s="73"/>
      <c r="WBR73" s="73"/>
      <c r="WBS73" s="73"/>
      <c r="WBT73" s="73"/>
      <c r="WBU73" s="73"/>
      <c r="WBV73" s="73"/>
      <c r="WBW73" s="73"/>
      <c r="WBX73" s="73"/>
      <c r="WBY73" s="73"/>
      <c r="WBZ73" s="73"/>
      <c r="WCA73" s="73"/>
      <c r="WCB73" s="73"/>
      <c r="WCC73" s="73"/>
      <c r="WCE73" s="73"/>
      <c r="WCF73" s="73"/>
      <c r="WCG73" s="73"/>
      <c r="WCH73" s="73"/>
      <c r="WCI73" s="73"/>
      <c r="WCJ73" s="73"/>
      <c r="WCK73" s="73"/>
      <c r="WCL73" s="73"/>
      <c r="WCM73" s="73"/>
      <c r="WCN73" s="73"/>
      <c r="WCO73" s="73"/>
      <c r="WCP73" s="73"/>
      <c r="WCQ73" s="73"/>
      <c r="WCT73" s="73"/>
      <c r="WCW73" s="73"/>
      <c r="WCZ73" s="73"/>
      <c r="WDC73" s="73"/>
      <c r="WDF73" s="73"/>
      <c r="WDR73" s="73"/>
      <c r="WDU73" s="73"/>
      <c r="WDX73" s="73"/>
      <c r="WEA73" s="73"/>
      <c r="WEJ73" s="73"/>
      <c r="WEP73" s="73"/>
      <c r="WES73" s="73"/>
      <c r="WEV73" s="73"/>
      <c r="WEY73" s="73"/>
      <c r="WFE73" s="73"/>
      <c r="WFN73" s="73"/>
      <c r="WFP73" s="73"/>
      <c r="WFQ73" s="73"/>
      <c r="WFS73" s="73"/>
      <c r="WFV73" s="73"/>
      <c r="WFY73" s="73"/>
      <c r="WGB73" s="73"/>
      <c r="WGJ73" s="73"/>
      <c r="WGL73" s="73"/>
      <c r="WGO73" s="73"/>
      <c r="WGR73" s="73"/>
      <c r="WHA73" s="73"/>
      <c r="WHD73" s="73"/>
      <c r="WHI73" s="73"/>
      <c r="WIE73" s="73"/>
      <c r="WIF73" s="73"/>
      <c r="WIG73" s="73"/>
      <c r="WIH73" s="73"/>
      <c r="WII73" s="73"/>
      <c r="WIJ73" s="73"/>
      <c r="WJB73" s="73"/>
      <c r="WJC73" s="73"/>
      <c r="WJF73" s="73"/>
      <c r="WJI73" s="73"/>
      <c r="WJK73" s="73"/>
      <c r="WJM73" s="73"/>
      <c r="WJP73" s="73"/>
      <c r="WJS73" s="73"/>
      <c r="WJV73" s="73"/>
      <c r="WJY73" s="73"/>
      <c r="WKB73" s="73"/>
      <c r="WKE73" s="73"/>
      <c r="WKH73" s="73"/>
      <c r="WKK73" s="73"/>
      <c r="WKM73" s="73"/>
      <c r="WKZ73" s="73"/>
      <c r="WLA73" s="73"/>
      <c r="WLB73" s="73"/>
      <c r="WLC73" s="73"/>
      <c r="WLD73" s="73"/>
      <c r="WLE73" s="73"/>
      <c r="WLF73" s="73"/>
      <c r="WLG73" s="73"/>
      <c r="WLH73" s="73"/>
      <c r="WLI73" s="73"/>
      <c r="WLJ73" s="73"/>
      <c r="WLK73" s="73"/>
      <c r="WLL73" s="73"/>
      <c r="WLM73" s="73"/>
      <c r="WLN73" s="73"/>
      <c r="WLO73" s="73"/>
      <c r="WLP73" s="73"/>
      <c r="WLQ73" s="73"/>
      <c r="WLR73" s="73"/>
      <c r="WLS73" s="73"/>
      <c r="WLT73" s="73"/>
      <c r="WLU73" s="73"/>
      <c r="WLV73" s="73"/>
      <c r="WLW73" s="73"/>
      <c r="WLX73" s="73"/>
      <c r="WLY73" s="73"/>
      <c r="WMA73" s="73"/>
      <c r="WMB73" s="73"/>
      <c r="WMC73" s="73"/>
      <c r="WMD73" s="73"/>
      <c r="WME73" s="73"/>
      <c r="WMF73" s="73"/>
      <c r="WMG73" s="73"/>
      <c r="WMH73" s="73"/>
      <c r="WMI73" s="73"/>
      <c r="WMJ73" s="73"/>
      <c r="WMK73" s="73"/>
      <c r="WML73" s="73"/>
      <c r="WMM73" s="73"/>
      <c r="WMP73" s="73"/>
      <c r="WMS73" s="73"/>
      <c r="WMV73" s="73"/>
      <c r="WMY73" s="73"/>
      <c r="WNB73" s="73"/>
      <c r="WNN73" s="73"/>
      <c r="WNQ73" s="73"/>
      <c r="WNT73" s="73"/>
      <c r="WNW73" s="73"/>
      <c r="WOF73" s="73"/>
      <c r="WOL73" s="73"/>
      <c r="WOO73" s="73"/>
      <c r="WOR73" s="73"/>
      <c r="WOU73" s="73"/>
      <c r="WPA73" s="73"/>
      <c r="WPJ73" s="73"/>
      <c r="WPL73" s="73"/>
      <c r="WPM73" s="73"/>
      <c r="WPO73" s="73"/>
      <c r="WPR73" s="73"/>
      <c r="WPU73" s="73"/>
      <c r="WPX73" s="73"/>
      <c r="WQF73" s="73"/>
      <c r="WQH73" s="73"/>
      <c r="WQK73" s="73"/>
      <c r="WQN73" s="73"/>
      <c r="WQW73" s="73"/>
      <c r="WQZ73" s="73"/>
      <c r="WRE73" s="73"/>
      <c r="WSA73" s="73"/>
      <c r="WSB73" s="73"/>
      <c r="WSC73" s="73"/>
      <c r="WSD73" s="73"/>
      <c r="WSE73" s="73"/>
      <c r="WSF73" s="73"/>
      <c r="WSX73" s="73"/>
      <c r="WSY73" s="73"/>
      <c r="WTB73" s="73"/>
      <c r="WTE73" s="73"/>
      <c r="WTG73" s="73"/>
      <c r="WTI73" s="73"/>
      <c r="WTL73" s="73"/>
      <c r="WTO73" s="73"/>
      <c r="WTR73" s="73"/>
      <c r="WTU73" s="73"/>
      <c r="WTX73" s="73"/>
      <c r="WUA73" s="73"/>
      <c r="WUD73" s="73"/>
      <c r="WUG73" s="73"/>
      <c r="WUI73" s="73"/>
      <c r="WUV73" s="73"/>
      <c r="WUW73" s="73"/>
      <c r="WUX73" s="73"/>
      <c r="WUY73" s="73"/>
      <c r="WUZ73" s="73"/>
      <c r="WVA73" s="73"/>
      <c r="WVB73" s="73"/>
      <c r="WVC73" s="73"/>
      <c r="WVD73" s="73"/>
      <c r="WVE73" s="73"/>
      <c r="WVF73" s="73"/>
      <c r="WVG73" s="73"/>
      <c r="WVH73" s="73"/>
      <c r="WVI73" s="73"/>
      <c r="WVJ73" s="73"/>
      <c r="WVK73" s="73"/>
      <c r="WVL73" s="73"/>
      <c r="WVM73" s="73"/>
      <c r="WVN73" s="73"/>
      <c r="WVO73" s="73"/>
      <c r="WVP73" s="73"/>
      <c r="WVQ73" s="73"/>
      <c r="WVR73" s="73"/>
      <c r="WVS73" s="73"/>
      <c r="WVT73" s="73"/>
      <c r="WVU73" s="73"/>
      <c r="WVV73" s="73"/>
      <c r="WVW73" s="73"/>
      <c r="WVX73" s="73"/>
      <c r="WVY73" s="73"/>
      <c r="WVZ73" s="73"/>
      <c r="WWA73" s="73"/>
      <c r="WWB73" s="73"/>
      <c r="WWC73" s="73"/>
      <c r="WWD73" s="73"/>
      <c r="WWE73" s="73"/>
      <c r="WWF73" s="73"/>
      <c r="WWG73" s="73"/>
      <c r="WWH73" s="73"/>
      <c r="WWI73" s="73"/>
      <c r="WWJ73" s="73"/>
      <c r="WWK73" s="73"/>
      <c r="WWL73" s="73"/>
      <c r="WWM73" s="73"/>
      <c r="WWN73" s="73"/>
      <c r="WWO73" s="73"/>
      <c r="WWP73" s="73"/>
      <c r="WWQ73" s="73"/>
      <c r="WWR73" s="73"/>
      <c r="WWS73" s="73"/>
      <c r="WWT73" s="73"/>
      <c r="WWU73" s="73"/>
      <c r="WWV73" s="73"/>
      <c r="WWW73" s="73"/>
      <c r="WWX73" s="73"/>
      <c r="WWY73" s="73"/>
      <c r="WWZ73" s="73"/>
      <c r="WXA73" s="73"/>
      <c r="WXB73" s="73"/>
      <c r="WXC73" s="73"/>
      <c r="WXD73" s="73"/>
      <c r="WXE73" s="73"/>
      <c r="WXF73" s="73"/>
      <c r="WXG73" s="73"/>
      <c r="WXH73" s="73"/>
      <c r="WXI73" s="73"/>
      <c r="WXJ73" s="73"/>
      <c r="WXK73" s="73"/>
      <c r="WXL73" s="73"/>
      <c r="WXM73" s="73"/>
      <c r="WXN73" s="73"/>
      <c r="WXO73" s="73"/>
      <c r="WXP73" s="73"/>
      <c r="WXQ73" s="73"/>
      <c r="WXR73" s="73"/>
      <c r="WXS73" s="73"/>
      <c r="WXT73" s="73"/>
      <c r="WXU73" s="73"/>
      <c r="WXV73" s="73"/>
      <c r="WXW73" s="73"/>
      <c r="WXX73" s="73"/>
      <c r="WXY73" s="73"/>
      <c r="WXZ73" s="73"/>
      <c r="WYA73" s="73"/>
      <c r="WYB73" s="73"/>
      <c r="WYC73" s="73"/>
      <c r="WYD73" s="73"/>
      <c r="WYE73" s="73"/>
      <c r="WYF73" s="73"/>
      <c r="WYG73" s="73"/>
      <c r="WYH73" s="73"/>
      <c r="WYI73" s="73"/>
      <c r="WYJ73" s="73"/>
      <c r="WYK73" s="73"/>
      <c r="WYL73" s="73"/>
      <c r="WYM73" s="73"/>
      <c r="WYN73" s="73"/>
      <c r="WYO73" s="73"/>
      <c r="WYP73" s="73"/>
      <c r="WYQ73" s="73"/>
      <c r="WYR73" s="73"/>
      <c r="WYS73" s="73"/>
      <c r="WYT73" s="73"/>
      <c r="WYU73" s="73"/>
      <c r="WYV73" s="73"/>
      <c r="WYW73" s="73"/>
      <c r="WYX73" s="73"/>
      <c r="WYY73" s="73"/>
      <c r="WYZ73" s="73"/>
      <c r="WZA73" s="73"/>
      <c r="WZB73" s="73"/>
      <c r="WZC73" s="73"/>
      <c r="WZD73" s="73"/>
      <c r="WZE73" s="73"/>
      <c r="WZF73" s="73"/>
      <c r="WZG73" s="73"/>
      <c r="WZH73" s="73"/>
      <c r="WZI73" s="73"/>
      <c r="WZJ73" s="73"/>
      <c r="WZK73" s="73"/>
      <c r="WZL73" s="73"/>
      <c r="WZM73" s="73"/>
      <c r="WZN73" s="73"/>
      <c r="WZO73" s="73"/>
      <c r="WZP73" s="73"/>
      <c r="WZQ73" s="73"/>
      <c r="WZR73" s="73"/>
      <c r="WZS73" s="73"/>
      <c r="WZT73" s="73"/>
      <c r="WZU73" s="73"/>
      <c r="WZV73" s="73"/>
      <c r="WZW73" s="73"/>
      <c r="WZX73" s="73"/>
      <c r="WZY73" s="73"/>
      <c r="WZZ73" s="73"/>
      <c r="XAA73" s="73"/>
      <c r="XAB73" s="73"/>
      <c r="XAC73" s="73"/>
      <c r="XAD73" s="73"/>
      <c r="XAE73" s="73"/>
      <c r="XAF73" s="73"/>
      <c r="XAG73" s="73"/>
      <c r="XAH73" s="73"/>
      <c r="XAI73" s="73"/>
      <c r="XAJ73" s="73"/>
      <c r="XAK73" s="73"/>
      <c r="XAL73" s="73"/>
      <c r="XAM73" s="73"/>
      <c r="XAN73" s="73"/>
      <c r="XAO73" s="73"/>
      <c r="XAP73" s="73"/>
      <c r="XAQ73" s="73"/>
      <c r="XAR73" s="73"/>
      <c r="XAS73" s="73"/>
      <c r="XAT73" s="73"/>
      <c r="XAU73" s="73"/>
      <c r="XAV73" s="73"/>
      <c r="XAW73" s="73"/>
      <c r="XAX73" s="73"/>
      <c r="XAY73" s="73"/>
      <c r="XAZ73" s="73"/>
      <c r="XBA73" s="73"/>
      <c r="XBB73" s="73"/>
      <c r="XBC73" s="73"/>
      <c r="XBD73" s="73"/>
      <c r="XBE73" s="73"/>
      <c r="XBF73" s="73"/>
      <c r="XBG73" s="73"/>
      <c r="XBH73" s="73"/>
      <c r="XBI73" s="73"/>
      <c r="XBJ73" s="73"/>
      <c r="XBK73" s="73"/>
      <c r="XBL73" s="73"/>
      <c r="XBM73" s="73"/>
      <c r="XBN73" s="73"/>
      <c r="XBO73" s="73"/>
      <c r="XBP73" s="73"/>
      <c r="XBQ73" s="73"/>
      <c r="XBR73" s="73"/>
      <c r="XBS73" s="73"/>
      <c r="XBT73" s="73"/>
      <c r="XBU73" s="73"/>
      <c r="XBV73" s="73"/>
      <c r="XBW73" s="73"/>
      <c r="XBX73" s="73"/>
      <c r="XBY73" s="73"/>
      <c r="XBZ73" s="73"/>
      <c r="XCA73" s="73"/>
      <c r="XCB73" s="73"/>
      <c r="XCC73" s="73"/>
      <c r="XCD73" s="73"/>
      <c r="XCE73" s="73"/>
      <c r="XCF73" s="73"/>
      <c r="XCG73" s="73"/>
      <c r="XCH73" s="73"/>
      <c r="XCI73" s="73"/>
      <c r="XCJ73" s="73"/>
      <c r="XCK73" s="73"/>
      <c r="XCL73" s="73"/>
      <c r="XCM73" s="73"/>
      <c r="XCN73" s="73"/>
      <c r="XCO73" s="73"/>
      <c r="XCP73" s="73"/>
      <c r="XCQ73" s="73"/>
      <c r="XCR73" s="73"/>
      <c r="XCS73" s="73"/>
      <c r="XCT73" s="73"/>
      <c r="XCU73" s="73"/>
      <c r="XCV73" s="73"/>
      <c r="XCW73" s="73"/>
      <c r="XCX73" s="73"/>
      <c r="XCY73" s="73"/>
      <c r="XCZ73" s="73"/>
      <c r="XDA73" s="73"/>
      <c r="XDB73" s="73"/>
      <c r="XDC73" s="73"/>
      <c r="XDD73" s="73"/>
      <c r="XDE73" s="73"/>
      <c r="XDF73" s="73"/>
      <c r="XDG73" s="73"/>
      <c r="XDH73" s="73"/>
      <c r="XDI73" s="73"/>
      <c r="XDJ73" s="73"/>
      <c r="XDK73" s="73"/>
      <c r="XDL73" s="73"/>
      <c r="XDM73" s="73"/>
      <c r="XDN73" s="73"/>
      <c r="XDO73" s="73"/>
      <c r="XDP73" s="73"/>
      <c r="XDQ73" s="73"/>
      <c r="XDR73" s="73"/>
      <c r="XDS73" s="73"/>
      <c r="XDT73" s="73"/>
      <c r="XDU73" s="73"/>
      <c r="XDV73" s="73"/>
      <c r="XDW73" s="73"/>
      <c r="XDX73" s="73"/>
      <c r="XDY73" s="73"/>
      <c r="XDZ73" s="73"/>
      <c r="XEA73" s="73"/>
      <c r="XEB73" s="73"/>
      <c r="XEC73" s="73"/>
      <c r="XED73" s="73"/>
      <c r="XEE73" s="73"/>
      <c r="XEF73" s="73"/>
      <c r="XEG73" s="73"/>
      <c r="XEH73" s="73"/>
      <c r="XEI73" s="73"/>
      <c r="XEJ73" s="73"/>
      <c r="XEK73" s="73"/>
      <c r="XEL73" s="73"/>
      <c r="XEM73" s="73"/>
      <c r="XEN73" s="73"/>
      <c r="XEO73" s="73"/>
      <c r="XEP73" s="73"/>
      <c r="XEQ73" s="73"/>
      <c r="XER73" s="73"/>
      <c r="XES73" s="73"/>
      <c r="XET73" s="73"/>
      <c r="XEU73" s="73"/>
      <c r="XEV73" s="73"/>
      <c r="XEW73" s="73"/>
      <c r="XEX73" s="73"/>
      <c r="XEY73" s="73"/>
      <c r="XEZ73" s="73"/>
      <c r="XFA73" s="73"/>
      <c r="XFB73" s="73"/>
      <c r="XFC73" s="73"/>
      <c r="XFD73" s="73"/>
    </row>
    <row r="74" spans="1:16384" s="192" customFormat="1" ht="20.25" hidden="1" customHeight="1">
      <c r="A74" s="207" t="s">
        <v>75</v>
      </c>
      <c r="B74" s="204" t="s">
        <v>327</v>
      </c>
      <c r="C74" s="205"/>
      <c r="D74" s="168">
        <f>IFERROR(VLOOKUP(A74,'4.1'!A93:C375,3,0),)</f>
        <v>0</v>
      </c>
      <c r="E74" s="166">
        <f t="shared" si="1"/>
        <v>0</v>
      </c>
    </row>
    <row r="75" spans="1:16384" s="192" customFormat="1" ht="36" hidden="1" customHeight="1">
      <c r="A75" s="218" t="s">
        <v>76</v>
      </c>
      <c r="B75" s="204" t="s">
        <v>323</v>
      </c>
      <c r="C75" s="205"/>
      <c r="D75" s="168">
        <f>IFERROR(VLOOKUP(A75,'4.1'!A94:C376,3,0),)</f>
        <v>0</v>
      </c>
      <c r="E75" s="166">
        <f t="shared" si="1"/>
        <v>0</v>
      </c>
    </row>
    <row r="76" spans="1:16384" s="192" customFormat="1" ht="36" hidden="1" customHeight="1">
      <c r="A76" s="219" t="s">
        <v>77</v>
      </c>
      <c r="B76" s="204" t="s">
        <v>328</v>
      </c>
      <c r="C76" s="205"/>
      <c r="D76" s="168">
        <f>IFERROR(VLOOKUP(A76,'4.1'!A95:C377,3,0),)</f>
        <v>0</v>
      </c>
      <c r="E76" s="166">
        <f t="shared" si="1"/>
        <v>0</v>
      </c>
    </row>
    <row r="77" spans="1:16384" s="192" customFormat="1" ht="21.75" customHeight="1">
      <c r="A77" s="220" t="s">
        <v>78</v>
      </c>
      <c r="B77" s="202" t="s">
        <v>323</v>
      </c>
      <c r="C77" s="203">
        <v>35</v>
      </c>
      <c r="D77" s="86">
        <v>26000</v>
      </c>
      <c r="E77" s="87">
        <f t="shared" si="1"/>
        <v>910000</v>
      </c>
      <c r="F77" s="73"/>
      <c r="G77" s="73"/>
      <c r="H77" s="73"/>
      <c r="I77" s="73"/>
      <c r="J77" s="73"/>
      <c r="K77" s="73"/>
      <c r="L77" s="73"/>
      <c r="M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D77" s="73"/>
      <c r="AG77" s="73"/>
      <c r="AJ77" s="73"/>
      <c r="AM77" s="73"/>
      <c r="AP77" s="73"/>
      <c r="BB77" s="73"/>
      <c r="BE77" s="73"/>
      <c r="BH77" s="73"/>
      <c r="BK77" s="73"/>
      <c r="BT77" s="73"/>
      <c r="BZ77" s="73"/>
      <c r="CC77" s="73"/>
      <c r="CF77" s="73"/>
      <c r="CI77" s="73"/>
      <c r="CO77" s="73"/>
      <c r="CX77" s="73"/>
      <c r="CZ77" s="73"/>
      <c r="DA77" s="73"/>
      <c r="DC77" s="73"/>
      <c r="DF77" s="73"/>
      <c r="DI77" s="73"/>
      <c r="DL77" s="73"/>
      <c r="DT77" s="73"/>
      <c r="DV77" s="73"/>
      <c r="DY77" s="73"/>
      <c r="EB77" s="73"/>
      <c r="EK77" s="73"/>
      <c r="EN77" s="73"/>
      <c r="ES77" s="73"/>
      <c r="FO77" s="73"/>
      <c r="FP77" s="73"/>
      <c r="FQ77" s="73"/>
      <c r="FR77" s="73"/>
      <c r="FS77" s="73"/>
      <c r="FT77" s="73"/>
      <c r="GL77" s="73"/>
      <c r="GM77" s="73"/>
      <c r="GP77" s="73"/>
      <c r="GS77" s="73"/>
      <c r="GU77" s="73"/>
      <c r="GW77" s="73"/>
      <c r="GZ77" s="73"/>
      <c r="HC77" s="73"/>
      <c r="HF77" s="73"/>
      <c r="HI77" s="73"/>
      <c r="HL77" s="73"/>
      <c r="HO77" s="73"/>
      <c r="HR77" s="73"/>
      <c r="HU77" s="73"/>
      <c r="HW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  <c r="JF77" s="73"/>
      <c r="JG77" s="73"/>
      <c r="JH77" s="73"/>
      <c r="JI77" s="73"/>
      <c r="JK77" s="73"/>
      <c r="JL77" s="73"/>
      <c r="JM77" s="73"/>
      <c r="JN77" s="73"/>
      <c r="JO77" s="73"/>
      <c r="JP77" s="73"/>
      <c r="JQ77" s="73"/>
      <c r="JR77" s="73"/>
      <c r="JS77" s="73"/>
      <c r="JT77" s="73"/>
      <c r="JU77" s="73"/>
      <c r="JV77" s="73"/>
      <c r="JW77" s="73"/>
      <c r="JZ77" s="73"/>
      <c r="KC77" s="73"/>
      <c r="KF77" s="73"/>
      <c r="KI77" s="73"/>
      <c r="KL77" s="73"/>
      <c r="KX77" s="73"/>
      <c r="LA77" s="73"/>
      <c r="LD77" s="73"/>
      <c r="LG77" s="73"/>
      <c r="LP77" s="73"/>
      <c r="LV77" s="73"/>
      <c r="LY77" s="73"/>
      <c r="MB77" s="73"/>
      <c r="ME77" s="73"/>
      <c r="MK77" s="73"/>
      <c r="MT77" s="73"/>
      <c r="MV77" s="73"/>
      <c r="MW77" s="73"/>
      <c r="MY77" s="73"/>
      <c r="NB77" s="73"/>
      <c r="NE77" s="73"/>
      <c r="NH77" s="73"/>
      <c r="NP77" s="73"/>
      <c r="NR77" s="73"/>
      <c r="NU77" s="73"/>
      <c r="NX77" s="73"/>
      <c r="OG77" s="73"/>
      <c r="OJ77" s="73"/>
      <c r="OO77" s="73"/>
      <c r="PK77" s="73"/>
      <c r="PL77" s="73"/>
      <c r="PM77" s="73"/>
      <c r="PN77" s="73"/>
      <c r="PO77" s="73"/>
      <c r="PP77" s="73"/>
      <c r="QH77" s="73"/>
      <c r="QI77" s="73"/>
      <c r="QL77" s="73"/>
      <c r="QO77" s="73"/>
      <c r="QQ77" s="73"/>
      <c r="QS77" s="73"/>
      <c r="QV77" s="73"/>
      <c r="QY77" s="73"/>
      <c r="RB77" s="73"/>
      <c r="RE77" s="73"/>
      <c r="RH77" s="73"/>
      <c r="RK77" s="73"/>
      <c r="RN77" s="73"/>
      <c r="RQ77" s="73"/>
      <c r="RS77" s="73"/>
      <c r="SF77" s="73"/>
      <c r="SG77" s="73"/>
      <c r="SH77" s="73"/>
      <c r="SI77" s="73"/>
      <c r="SJ77" s="73"/>
      <c r="SK77" s="73"/>
      <c r="SL77" s="73"/>
      <c r="SM77" s="73"/>
      <c r="SN77" s="73"/>
      <c r="SO77" s="73"/>
      <c r="SP77" s="73"/>
      <c r="SQ77" s="73"/>
      <c r="SR77" s="73"/>
      <c r="SS77" s="73"/>
      <c r="ST77" s="73"/>
      <c r="SU77" s="73"/>
      <c r="SV77" s="73"/>
      <c r="SW77" s="73"/>
      <c r="SX77" s="73"/>
      <c r="SY77" s="73"/>
      <c r="SZ77" s="73"/>
      <c r="TA77" s="73"/>
      <c r="TB77" s="73"/>
      <c r="TC77" s="73"/>
      <c r="TD77" s="73"/>
      <c r="TE77" s="73"/>
      <c r="TG77" s="73"/>
      <c r="TH77" s="73"/>
      <c r="TI77" s="73"/>
      <c r="TJ77" s="73"/>
      <c r="TK77" s="73"/>
      <c r="TL77" s="73"/>
      <c r="TM77" s="73"/>
      <c r="TN77" s="73"/>
      <c r="TO77" s="73"/>
      <c r="TP77" s="73"/>
      <c r="TQ77" s="73"/>
      <c r="TR77" s="73"/>
      <c r="TS77" s="73"/>
      <c r="TV77" s="73"/>
      <c r="TY77" s="73"/>
      <c r="UB77" s="73"/>
      <c r="UE77" s="73"/>
      <c r="UH77" s="73"/>
      <c r="UT77" s="73"/>
      <c r="UW77" s="73"/>
      <c r="UZ77" s="73"/>
      <c r="VC77" s="73"/>
      <c r="VL77" s="73"/>
      <c r="VR77" s="73"/>
      <c r="VU77" s="73"/>
      <c r="VX77" s="73"/>
      <c r="WA77" s="73"/>
      <c r="WG77" s="73"/>
      <c r="WP77" s="73"/>
      <c r="WR77" s="73"/>
      <c r="WS77" s="73"/>
      <c r="WU77" s="73"/>
      <c r="WX77" s="73"/>
      <c r="XA77" s="73"/>
      <c r="XD77" s="73"/>
      <c r="XL77" s="73"/>
      <c r="XN77" s="73"/>
      <c r="XQ77" s="73"/>
      <c r="XT77" s="73"/>
      <c r="YC77" s="73"/>
      <c r="YF77" s="73"/>
      <c r="YK77" s="73"/>
      <c r="ZG77" s="73"/>
      <c r="ZH77" s="73"/>
      <c r="ZI77" s="73"/>
      <c r="ZJ77" s="73"/>
      <c r="ZK77" s="73"/>
      <c r="ZL77" s="73"/>
      <c r="AAD77" s="73"/>
      <c r="AAE77" s="73"/>
      <c r="AAH77" s="73"/>
      <c r="AAK77" s="73"/>
      <c r="AAM77" s="73"/>
      <c r="AAO77" s="73"/>
      <c r="AAR77" s="73"/>
      <c r="AAU77" s="73"/>
      <c r="AAX77" s="73"/>
      <c r="ABA77" s="73"/>
      <c r="ABD77" s="73"/>
      <c r="ABG77" s="73"/>
      <c r="ABJ77" s="73"/>
      <c r="ABM77" s="73"/>
      <c r="ABO77" s="73"/>
      <c r="ACB77" s="73"/>
      <c r="ACC77" s="73"/>
      <c r="ACD77" s="73"/>
      <c r="ACE77" s="73"/>
      <c r="ACF77" s="73"/>
      <c r="ACG77" s="73"/>
      <c r="ACH77" s="73"/>
      <c r="ACI77" s="73"/>
      <c r="ACJ77" s="73"/>
      <c r="ACK77" s="73"/>
      <c r="ACL77" s="73"/>
      <c r="ACM77" s="73"/>
      <c r="ACN77" s="73"/>
      <c r="ACO77" s="73"/>
      <c r="ACP77" s="73"/>
      <c r="ACQ77" s="73"/>
      <c r="ACR77" s="73"/>
      <c r="ACS77" s="73"/>
      <c r="ACT77" s="73"/>
      <c r="ACU77" s="73"/>
      <c r="ACV77" s="73"/>
      <c r="ACW77" s="73"/>
      <c r="ACX77" s="73"/>
      <c r="ACY77" s="73"/>
      <c r="ACZ77" s="73"/>
      <c r="ADA77" s="73"/>
      <c r="ADC77" s="73"/>
      <c r="ADD77" s="73"/>
      <c r="ADE77" s="73"/>
      <c r="ADF77" s="73"/>
      <c r="ADG77" s="73"/>
      <c r="ADH77" s="73"/>
      <c r="ADI77" s="73"/>
      <c r="ADJ77" s="73"/>
      <c r="ADK77" s="73"/>
      <c r="ADL77" s="73"/>
      <c r="ADM77" s="73"/>
      <c r="ADN77" s="73"/>
      <c r="ADO77" s="73"/>
      <c r="ADR77" s="73"/>
      <c r="ADU77" s="73"/>
      <c r="ADX77" s="73"/>
      <c r="AEA77" s="73"/>
      <c r="AED77" s="73"/>
      <c r="AEP77" s="73"/>
      <c r="AES77" s="73"/>
      <c r="AEV77" s="73"/>
      <c r="AEY77" s="73"/>
      <c r="AFH77" s="73"/>
      <c r="AFN77" s="73"/>
      <c r="AFQ77" s="73"/>
      <c r="AFT77" s="73"/>
      <c r="AFW77" s="73"/>
      <c r="AGC77" s="73"/>
      <c r="AGL77" s="73"/>
      <c r="AGN77" s="73"/>
      <c r="AGO77" s="73"/>
      <c r="AGQ77" s="73"/>
      <c r="AGT77" s="73"/>
      <c r="AGW77" s="73"/>
      <c r="AGZ77" s="73"/>
      <c r="AHH77" s="73"/>
      <c r="AHJ77" s="73"/>
      <c r="AHM77" s="73"/>
      <c r="AHP77" s="73"/>
      <c r="AHY77" s="73"/>
      <c r="AIB77" s="73"/>
      <c r="AIG77" s="73"/>
      <c r="AJC77" s="73"/>
      <c r="AJD77" s="73"/>
      <c r="AJE77" s="73"/>
      <c r="AJF77" s="73"/>
      <c r="AJG77" s="73"/>
      <c r="AJH77" s="73"/>
      <c r="AJZ77" s="73"/>
      <c r="AKA77" s="73"/>
      <c r="AKD77" s="73"/>
      <c r="AKG77" s="73"/>
      <c r="AKI77" s="73"/>
      <c r="AKK77" s="73"/>
      <c r="AKN77" s="73"/>
      <c r="AKQ77" s="73"/>
      <c r="AKT77" s="73"/>
      <c r="AKW77" s="73"/>
      <c r="AKZ77" s="73"/>
      <c r="ALC77" s="73"/>
      <c r="ALF77" s="73"/>
      <c r="ALI77" s="73"/>
      <c r="ALK77" s="73"/>
      <c r="ALX77" s="73"/>
      <c r="ALY77" s="73"/>
      <c r="ALZ77" s="73"/>
      <c r="AMA77" s="73"/>
      <c r="AMB77" s="73"/>
      <c r="AMC77" s="73"/>
      <c r="AMD77" s="73"/>
      <c r="AME77" s="73"/>
      <c r="AMF77" s="73"/>
      <c r="AMG77" s="73"/>
      <c r="AMH77" s="73"/>
      <c r="AMI77" s="73"/>
      <c r="AMJ77" s="73"/>
      <c r="AMK77" s="73"/>
      <c r="AML77" s="73"/>
      <c r="AMM77" s="73"/>
      <c r="AMN77" s="73"/>
      <c r="AMO77" s="73"/>
      <c r="AMP77" s="73"/>
      <c r="AMQ77" s="73"/>
      <c r="AMR77" s="73"/>
      <c r="AMS77" s="73"/>
      <c r="AMT77" s="73"/>
      <c r="AMU77" s="73"/>
      <c r="AMV77" s="73"/>
      <c r="AMW77" s="73"/>
      <c r="AMY77" s="73"/>
      <c r="AMZ77" s="73"/>
      <c r="ANA77" s="73"/>
      <c r="ANB77" s="73"/>
      <c r="ANC77" s="73"/>
      <c r="AND77" s="73"/>
      <c r="ANE77" s="73"/>
      <c r="ANF77" s="73"/>
      <c r="ANG77" s="73"/>
      <c r="ANH77" s="73"/>
      <c r="ANI77" s="73"/>
      <c r="ANJ77" s="73"/>
      <c r="ANK77" s="73"/>
      <c r="ANN77" s="73"/>
      <c r="ANQ77" s="73"/>
      <c r="ANT77" s="73"/>
      <c r="ANW77" s="73"/>
      <c r="ANZ77" s="73"/>
      <c r="AOL77" s="73"/>
      <c r="AOO77" s="73"/>
      <c r="AOR77" s="73"/>
      <c r="AOU77" s="73"/>
      <c r="APD77" s="73"/>
      <c r="APJ77" s="73"/>
      <c r="APM77" s="73"/>
      <c r="APP77" s="73"/>
      <c r="APS77" s="73"/>
      <c r="APY77" s="73"/>
      <c r="AQH77" s="73"/>
      <c r="AQJ77" s="73"/>
      <c r="AQK77" s="73"/>
      <c r="AQM77" s="73"/>
      <c r="AQP77" s="73"/>
      <c r="AQS77" s="73"/>
      <c r="AQV77" s="73"/>
      <c r="ARD77" s="73"/>
      <c r="ARF77" s="73"/>
      <c r="ARI77" s="73"/>
      <c r="ARL77" s="73"/>
      <c r="ARU77" s="73"/>
      <c r="ARX77" s="73"/>
      <c r="ASC77" s="73"/>
      <c r="ASY77" s="73"/>
      <c r="ASZ77" s="73"/>
      <c r="ATA77" s="73"/>
      <c r="ATB77" s="73"/>
      <c r="ATC77" s="73"/>
      <c r="ATD77" s="73"/>
      <c r="ATV77" s="73"/>
      <c r="ATW77" s="73"/>
      <c r="ATZ77" s="73"/>
      <c r="AUC77" s="73"/>
      <c r="AUE77" s="73"/>
      <c r="AUG77" s="73"/>
      <c r="AUJ77" s="73"/>
      <c r="AUM77" s="73"/>
      <c r="AUP77" s="73"/>
      <c r="AUS77" s="73"/>
      <c r="AUV77" s="73"/>
      <c r="AUY77" s="73"/>
      <c r="AVB77" s="73"/>
      <c r="AVE77" s="73"/>
      <c r="AVG77" s="73"/>
      <c r="AVT77" s="73"/>
      <c r="AVU77" s="73"/>
      <c r="AVV77" s="73"/>
      <c r="AVW77" s="73"/>
      <c r="AVX77" s="73"/>
      <c r="AVY77" s="73"/>
      <c r="AVZ77" s="73"/>
      <c r="AWA77" s="73"/>
      <c r="AWB77" s="73"/>
      <c r="AWC77" s="73"/>
      <c r="AWD77" s="73"/>
      <c r="AWE77" s="73"/>
      <c r="AWF77" s="73"/>
      <c r="AWG77" s="73"/>
      <c r="AWH77" s="73"/>
      <c r="AWI77" s="73"/>
      <c r="AWJ77" s="73"/>
      <c r="AWK77" s="73"/>
      <c r="AWL77" s="73"/>
      <c r="AWM77" s="73"/>
      <c r="AWN77" s="73"/>
      <c r="AWO77" s="73"/>
      <c r="AWP77" s="73"/>
      <c r="AWQ77" s="73"/>
      <c r="AWR77" s="73"/>
      <c r="AWS77" s="73"/>
      <c r="AWU77" s="73"/>
      <c r="AWV77" s="73"/>
      <c r="AWW77" s="73"/>
      <c r="AWX77" s="73"/>
      <c r="AWY77" s="73"/>
      <c r="AWZ77" s="73"/>
      <c r="AXA77" s="73"/>
      <c r="AXB77" s="73"/>
      <c r="AXC77" s="73"/>
      <c r="AXD77" s="73"/>
      <c r="AXE77" s="73"/>
      <c r="AXF77" s="73"/>
      <c r="AXG77" s="73"/>
      <c r="AXJ77" s="73"/>
      <c r="AXM77" s="73"/>
      <c r="AXP77" s="73"/>
      <c r="AXS77" s="73"/>
      <c r="AXV77" s="73"/>
      <c r="AYH77" s="73"/>
      <c r="AYK77" s="73"/>
      <c r="AYN77" s="73"/>
      <c r="AYQ77" s="73"/>
      <c r="AYZ77" s="73"/>
      <c r="AZF77" s="73"/>
      <c r="AZI77" s="73"/>
      <c r="AZL77" s="73"/>
      <c r="AZO77" s="73"/>
      <c r="AZU77" s="73"/>
      <c r="BAD77" s="73"/>
      <c r="BAF77" s="73"/>
      <c r="BAG77" s="73"/>
      <c r="BAI77" s="73"/>
      <c r="BAL77" s="73"/>
      <c r="BAO77" s="73"/>
      <c r="BAR77" s="73"/>
      <c r="BAZ77" s="73"/>
      <c r="BBB77" s="73"/>
      <c r="BBE77" s="73"/>
      <c r="BBH77" s="73"/>
      <c r="BBQ77" s="73"/>
      <c r="BBT77" s="73"/>
      <c r="BBY77" s="73"/>
      <c r="BCU77" s="73"/>
      <c r="BCV77" s="73"/>
      <c r="BCW77" s="73"/>
      <c r="BCX77" s="73"/>
      <c r="BCY77" s="73"/>
      <c r="BCZ77" s="73"/>
      <c r="BDR77" s="73"/>
      <c r="BDS77" s="73"/>
      <c r="BDV77" s="73"/>
      <c r="BDY77" s="73"/>
      <c r="BEA77" s="73"/>
      <c r="BEC77" s="73"/>
      <c r="BEF77" s="73"/>
      <c r="BEI77" s="73"/>
      <c r="BEL77" s="73"/>
      <c r="BEO77" s="73"/>
      <c r="BER77" s="73"/>
      <c r="BEU77" s="73"/>
      <c r="BEX77" s="73"/>
      <c r="BFA77" s="73"/>
      <c r="BFC77" s="73"/>
      <c r="BFP77" s="73"/>
      <c r="BFQ77" s="73"/>
      <c r="BFR77" s="73"/>
      <c r="BFS77" s="73"/>
      <c r="BFT77" s="73"/>
      <c r="BFU77" s="73"/>
      <c r="BFV77" s="73"/>
      <c r="BFW77" s="73"/>
      <c r="BFX77" s="73"/>
      <c r="BFY77" s="73"/>
      <c r="BFZ77" s="73"/>
      <c r="BGA77" s="73"/>
      <c r="BGB77" s="73"/>
      <c r="BGC77" s="73"/>
      <c r="BGD77" s="73"/>
      <c r="BGE77" s="73"/>
      <c r="BGF77" s="73"/>
      <c r="BGG77" s="73"/>
      <c r="BGH77" s="73"/>
      <c r="BGI77" s="73"/>
      <c r="BGJ77" s="73"/>
      <c r="BGK77" s="73"/>
      <c r="BGL77" s="73"/>
      <c r="BGM77" s="73"/>
      <c r="BGN77" s="73"/>
      <c r="BGO77" s="73"/>
      <c r="BGQ77" s="73"/>
      <c r="BGR77" s="73"/>
      <c r="BGS77" s="73"/>
      <c r="BGT77" s="73"/>
      <c r="BGU77" s="73"/>
      <c r="BGV77" s="73"/>
      <c r="BGW77" s="73"/>
      <c r="BGX77" s="73"/>
      <c r="BGY77" s="73"/>
      <c r="BGZ77" s="73"/>
      <c r="BHA77" s="73"/>
      <c r="BHB77" s="73"/>
      <c r="BHC77" s="73"/>
      <c r="BHF77" s="73"/>
      <c r="BHI77" s="73"/>
      <c r="BHL77" s="73"/>
      <c r="BHO77" s="73"/>
      <c r="BHR77" s="73"/>
      <c r="BID77" s="73"/>
      <c r="BIG77" s="73"/>
      <c r="BIJ77" s="73"/>
      <c r="BIM77" s="73"/>
      <c r="BIV77" s="73"/>
      <c r="BJB77" s="73"/>
      <c r="BJE77" s="73"/>
      <c r="BJH77" s="73"/>
      <c r="BJK77" s="73"/>
      <c r="BJQ77" s="73"/>
      <c r="BJZ77" s="73"/>
      <c r="BKB77" s="73"/>
      <c r="BKC77" s="73"/>
      <c r="BKE77" s="73"/>
      <c r="BKH77" s="73"/>
      <c r="BKK77" s="73"/>
      <c r="BKN77" s="73"/>
      <c r="BKV77" s="73"/>
      <c r="BKX77" s="73"/>
      <c r="BLA77" s="73"/>
      <c r="BLD77" s="73"/>
      <c r="BLM77" s="73"/>
      <c r="BLP77" s="73"/>
      <c r="BLU77" s="73"/>
      <c r="BMQ77" s="73"/>
      <c r="BMR77" s="73"/>
      <c r="BMS77" s="73"/>
      <c r="BMT77" s="73"/>
      <c r="BMU77" s="73"/>
      <c r="BMV77" s="73"/>
      <c r="BNN77" s="73"/>
      <c r="BNO77" s="73"/>
      <c r="BNR77" s="73"/>
      <c r="BNU77" s="73"/>
      <c r="BNW77" s="73"/>
      <c r="BNY77" s="73"/>
      <c r="BOB77" s="73"/>
      <c r="BOE77" s="73"/>
      <c r="BOH77" s="73"/>
      <c r="BOK77" s="73"/>
      <c r="BON77" s="73"/>
      <c r="BOQ77" s="73"/>
      <c r="BOT77" s="73"/>
      <c r="BOW77" s="73"/>
      <c r="BOY77" s="73"/>
      <c r="BPL77" s="73"/>
      <c r="BPM77" s="73"/>
      <c r="BPN77" s="73"/>
      <c r="BPO77" s="73"/>
      <c r="BPP77" s="73"/>
      <c r="BPQ77" s="73"/>
      <c r="BPR77" s="73"/>
      <c r="BPS77" s="73"/>
      <c r="BPT77" s="73"/>
      <c r="BPU77" s="73"/>
      <c r="BPV77" s="73"/>
      <c r="BPW77" s="73"/>
      <c r="BPX77" s="73"/>
      <c r="BPY77" s="73"/>
      <c r="BPZ77" s="73"/>
      <c r="BQA77" s="73"/>
      <c r="BQB77" s="73"/>
      <c r="BQC77" s="73"/>
      <c r="BQD77" s="73"/>
      <c r="BQE77" s="73"/>
      <c r="BQF77" s="73"/>
      <c r="BQG77" s="73"/>
      <c r="BQH77" s="73"/>
      <c r="BQI77" s="73"/>
      <c r="BQJ77" s="73"/>
      <c r="BQK77" s="73"/>
      <c r="BQM77" s="73"/>
      <c r="BQN77" s="73"/>
      <c r="BQO77" s="73"/>
      <c r="BQP77" s="73"/>
      <c r="BQQ77" s="73"/>
      <c r="BQR77" s="73"/>
      <c r="BQS77" s="73"/>
      <c r="BQT77" s="73"/>
      <c r="BQU77" s="73"/>
      <c r="BQV77" s="73"/>
      <c r="BQW77" s="73"/>
      <c r="BQX77" s="73"/>
      <c r="BQY77" s="73"/>
      <c r="BRB77" s="73"/>
      <c r="BRE77" s="73"/>
      <c r="BRH77" s="73"/>
      <c r="BRK77" s="73"/>
      <c r="BRN77" s="73"/>
      <c r="BRZ77" s="73"/>
      <c r="BSC77" s="73"/>
      <c r="BSF77" s="73"/>
      <c r="BSI77" s="73"/>
      <c r="BSR77" s="73"/>
      <c r="BSX77" s="73"/>
      <c r="BTA77" s="73"/>
      <c r="BTD77" s="73"/>
      <c r="BTG77" s="73"/>
      <c r="BTM77" s="73"/>
      <c r="BTV77" s="73"/>
      <c r="BTX77" s="73"/>
      <c r="BTY77" s="73"/>
      <c r="BUA77" s="73"/>
      <c r="BUD77" s="73"/>
      <c r="BUG77" s="73"/>
      <c r="BUJ77" s="73"/>
      <c r="BUR77" s="73"/>
      <c r="BUT77" s="73"/>
      <c r="BUW77" s="73"/>
      <c r="BUZ77" s="73"/>
      <c r="BVI77" s="73"/>
      <c r="BVL77" s="73"/>
      <c r="BVQ77" s="73"/>
      <c r="BWM77" s="73"/>
      <c r="BWN77" s="73"/>
      <c r="BWO77" s="73"/>
      <c r="BWP77" s="73"/>
      <c r="BWQ77" s="73"/>
      <c r="BWR77" s="73"/>
      <c r="BXJ77" s="73"/>
      <c r="BXK77" s="73"/>
      <c r="BXN77" s="73"/>
      <c r="BXQ77" s="73"/>
      <c r="BXS77" s="73"/>
      <c r="BXU77" s="73"/>
      <c r="BXX77" s="73"/>
      <c r="BYA77" s="73"/>
      <c r="BYD77" s="73"/>
      <c r="BYG77" s="73"/>
      <c r="BYJ77" s="73"/>
      <c r="BYM77" s="73"/>
      <c r="BYP77" s="73"/>
      <c r="BYS77" s="73"/>
      <c r="BYU77" s="73"/>
      <c r="BZH77" s="73"/>
      <c r="BZI77" s="73"/>
      <c r="BZJ77" s="73"/>
      <c r="BZK77" s="73"/>
      <c r="BZL77" s="73"/>
      <c r="BZM77" s="73"/>
      <c r="BZN77" s="73"/>
      <c r="BZO77" s="73"/>
      <c r="BZP77" s="73"/>
      <c r="BZQ77" s="73"/>
      <c r="BZR77" s="73"/>
      <c r="BZS77" s="73"/>
      <c r="BZT77" s="73"/>
      <c r="BZU77" s="73"/>
      <c r="BZV77" s="73"/>
      <c r="BZW77" s="73"/>
      <c r="BZX77" s="73"/>
      <c r="BZY77" s="73"/>
      <c r="BZZ77" s="73"/>
      <c r="CAA77" s="73"/>
      <c r="CAB77" s="73"/>
      <c r="CAC77" s="73"/>
      <c r="CAD77" s="73"/>
      <c r="CAE77" s="73"/>
      <c r="CAF77" s="73"/>
      <c r="CAG77" s="73"/>
      <c r="CAI77" s="73"/>
      <c r="CAJ77" s="73"/>
      <c r="CAK77" s="73"/>
      <c r="CAL77" s="73"/>
      <c r="CAM77" s="73"/>
      <c r="CAN77" s="73"/>
      <c r="CAO77" s="73"/>
      <c r="CAP77" s="73"/>
      <c r="CAQ77" s="73"/>
      <c r="CAR77" s="73"/>
      <c r="CAS77" s="73"/>
      <c r="CAT77" s="73"/>
      <c r="CAU77" s="73"/>
      <c r="CAX77" s="73"/>
      <c r="CBA77" s="73"/>
      <c r="CBD77" s="73"/>
      <c r="CBG77" s="73"/>
      <c r="CBJ77" s="73"/>
      <c r="CBV77" s="73"/>
      <c r="CBY77" s="73"/>
      <c r="CCB77" s="73"/>
      <c r="CCE77" s="73"/>
      <c r="CCN77" s="73"/>
      <c r="CCT77" s="73"/>
      <c r="CCW77" s="73"/>
      <c r="CCZ77" s="73"/>
      <c r="CDC77" s="73"/>
      <c r="CDI77" s="73"/>
      <c r="CDR77" s="73"/>
      <c r="CDT77" s="73"/>
      <c r="CDU77" s="73"/>
      <c r="CDW77" s="73"/>
      <c r="CDZ77" s="73"/>
      <c r="CEC77" s="73"/>
      <c r="CEF77" s="73"/>
      <c r="CEN77" s="73"/>
      <c r="CEP77" s="73"/>
      <c r="CES77" s="73"/>
      <c r="CEV77" s="73"/>
      <c r="CFE77" s="73"/>
      <c r="CFH77" s="73"/>
      <c r="CFM77" s="73"/>
      <c r="CGI77" s="73"/>
      <c r="CGJ77" s="73"/>
      <c r="CGK77" s="73"/>
      <c r="CGL77" s="73"/>
      <c r="CGM77" s="73"/>
      <c r="CGN77" s="73"/>
      <c r="CHF77" s="73"/>
      <c r="CHG77" s="73"/>
      <c r="CHJ77" s="73"/>
      <c r="CHM77" s="73"/>
      <c r="CHO77" s="73"/>
      <c r="CHQ77" s="73"/>
      <c r="CHT77" s="73"/>
      <c r="CHW77" s="73"/>
      <c r="CHZ77" s="73"/>
      <c r="CIC77" s="73"/>
      <c r="CIF77" s="73"/>
      <c r="CII77" s="73"/>
      <c r="CIL77" s="73"/>
      <c r="CIO77" s="73"/>
      <c r="CIQ77" s="73"/>
      <c r="CJD77" s="73"/>
      <c r="CJE77" s="73"/>
      <c r="CJF77" s="73"/>
      <c r="CJG77" s="73"/>
      <c r="CJH77" s="73"/>
      <c r="CJI77" s="73"/>
      <c r="CJJ77" s="73"/>
      <c r="CJK77" s="73"/>
      <c r="CJL77" s="73"/>
      <c r="CJM77" s="73"/>
      <c r="CJN77" s="73"/>
      <c r="CJO77" s="73"/>
      <c r="CJP77" s="73"/>
      <c r="CJQ77" s="73"/>
      <c r="CJR77" s="73"/>
      <c r="CJS77" s="73"/>
      <c r="CJT77" s="73"/>
      <c r="CJU77" s="73"/>
      <c r="CJV77" s="73"/>
      <c r="CJW77" s="73"/>
      <c r="CJX77" s="73"/>
      <c r="CJY77" s="73"/>
      <c r="CJZ77" s="73"/>
      <c r="CKA77" s="73"/>
      <c r="CKB77" s="73"/>
      <c r="CKC77" s="73"/>
      <c r="CKE77" s="73"/>
      <c r="CKF77" s="73"/>
      <c r="CKG77" s="73"/>
      <c r="CKH77" s="73"/>
      <c r="CKI77" s="73"/>
      <c r="CKJ77" s="73"/>
      <c r="CKK77" s="73"/>
      <c r="CKL77" s="73"/>
      <c r="CKM77" s="73"/>
      <c r="CKN77" s="73"/>
      <c r="CKO77" s="73"/>
      <c r="CKP77" s="73"/>
      <c r="CKQ77" s="73"/>
      <c r="CKT77" s="73"/>
      <c r="CKW77" s="73"/>
      <c r="CKZ77" s="73"/>
      <c r="CLC77" s="73"/>
      <c r="CLF77" s="73"/>
      <c r="CLR77" s="73"/>
      <c r="CLU77" s="73"/>
      <c r="CLX77" s="73"/>
      <c r="CMA77" s="73"/>
      <c r="CMJ77" s="73"/>
      <c r="CMP77" s="73"/>
      <c r="CMS77" s="73"/>
      <c r="CMV77" s="73"/>
      <c r="CMY77" s="73"/>
      <c r="CNE77" s="73"/>
      <c r="CNN77" s="73"/>
      <c r="CNP77" s="73"/>
      <c r="CNQ77" s="73"/>
      <c r="CNS77" s="73"/>
      <c r="CNV77" s="73"/>
      <c r="CNY77" s="73"/>
      <c r="COB77" s="73"/>
      <c r="COJ77" s="73"/>
      <c r="COL77" s="73"/>
      <c r="COO77" s="73"/>
      <c r="COR77" s="73"/>
      <c r="CPA77" s="73"/>
      <c r="CPD77" s="73"/>
      <c r="CPI77" s="73"/>
      <c r="CQE77" s="73"/>
      <c r="CQF77" s="73"/>
      <c r="CQG77" s="73"/>
      <c r="CQH77" s="73"/>
      <c r="CQI77" s="73"/>
      <c r="CQJ77" s="73"/>
      <c r="CRB77" s="73"/>
      <c r="CRC77" s="73"/>
      <c r="CRF77" s="73"/>
      <c r="CRI77" s="73"/>
      <c r="CRK77" s="73"/>
      <c r="CRM77" s="73"/>
      <c r="CRP77" s="73"/>
      <c r="CRS77" s="73"/>
      <c r="CRV77" s="73"/>
      <c r="CRY77" s="73"/>
      <c r="CSB77" s="73"/>
      <c r="CSE77" s="73"/>
      <c r="CSH77" s="73"/>
      <c r="CSK77" s="73"/>
      <c r="CSM77" s="73"/>
      <c r="CSZ77" s="73"/>
      <c r="CTA77" s="73"/>
      <c r="CTB77" s="73"/>
      <c r="CTC77" s="73"/>
      <c r="CTD77" s="73"/>
      <c r="CTE77" s="73"/>
      <c r="CTF77" s="73"/>
      <c r="CTG77" s="73"/>
      <c r="CTH77" s="73"/>
      <c r="CTI77" s="73"/>
      <c r="CTJ77" s="73"/>
      <c r="CTK77" s="73"/>
      <c r="CTL77" s="73"/>
      <c r="CTM77" s="73"/>
      <c r="CTN77" s="73"/>
      <c r="CTO77" s="73"/>
      <c r="CTP77" s="73"/>
      <c r="CTQ77" s="73"/>
      <c r="CTR77" s="73"/>
      <c r="CTS77" s="73"/>
      <c r="CTT77" s="73"/>
      <c r="CTU77" s="73"/>
      <c r="CTV77" s="73"/>
      <c r="CTW77" s="73"/>
      <c r="CTX77" s="73"/>
      <c r="CTY77" s="73"/>
      <c r="CUA77" s="73"/>
      <c r="CUB77" s="73"/>
      <c r="CUC77" s="73"/>
      <c r="CUD77" s="73"/>
      <c r="CUE77" s="73"/>
      <c r="CUF77" s="73"/>
      <c r="CUG77" s="73"/>
      <c r="CUH77" s="73"/>
      <c r="CUI77" s="73"/>
      <c r="CUJ77" s="73"/>
      <c r="CUK77" s="73"/>
      <c r="CUL77" s="73"/>
      <c r="CUM77" s="73"/>
      <c r="CUP77" s="73"/>
      <c r="CUS77" s="73"/>
      <c r="CUV77" s="73"/>
      <c r="CUY77" s="73"/>
      <c r="CVB77" s="73"/>
      <c r="CVN77" s="73"/>
      <c r="CVQ77" s="73"/>
      <c r="CVT77" s="73"/>
      <c r="CVW77" s="73"/>
      <c r="CWF77" s="73"/>
      <c r="CWL77" s="73"/>
      <c r="CWO77" s="73"/>
      <c r="CWR77" s="73"/>
      <c r="CWU77" s="73"/>
      <c r="CXA77" s="73"/>
      <c r="CXJ77" s="73"/>
      <c r="CXL77" s="73"/>
      <c r="CXM77" s="73"/>
      <c r="CXO77" s="73"/>
      <c r="CXR77" s="73"/>
      <c r="CXU77" s="73"/>
      <c r="CXX77" s="73"/>
      <c r="CYF77" s="73"/>
      <c r="CYH77" s="73"/>
      <c r="CYK77" s="73"/>
      <c r="CYN77" s="73"/>
      <c r="CYW77" s="73"/>
      <c r="CYZ77" s="73"/>
      <c r="CZE77" s="73"/>
      <c r="DAA77" s="73"/>
      <c r="DAB77" s="73"/>
      <c r="DAC77" s="73"/>
      <c r="DAD77" s="73"/>
      <c r="DAE77" s="73"/>
      <c r="DAF77" s="73"/>
      <c r="DAX77" s="73"/>
      <c r="DAY77" s="73"/>
      <c r="DBB77" s="73"/>
      <c r="DBE77" s="73"/>
      <c r="DBG77" s="73"/>
      <c r="DBI77" s="73"/>
      <c r="DBL77" s="73"/>
      <c r="DBO77" s="73"/>
      <c r="DBR77" s="73"/>
      <c r="DBU77" s="73"/>
      <c r="DBX77" s="73"/>
      <c r="DCA77" s="73"/>
      <c r="DCD77" s="73"/>
      <c r="DCG77" s="73"/>
      <c r="DCI77" s="73"/>
      <c r="DCV77" s="73"/>
      <c r="DCW77" s="73"/>
      <c r="DCX77" s="73"/>
      <c r="DCY77" s="73"/>
      <c r="DCZ77" s="73"/>
      <c r="DDA77" s="73"/>
      <c r="DDB77" s="73"/>
      <c r="DDC77" s="73"/>
      <c r="DDD77" s="73"/>
      <c r="DDE77" s="73"/>
      <c r="DDF77" s="73"/>
      <c r="DDG77" s="73"/>
      <c r="DDH77" s="73"/>
      <c r="DDI77" s="73"/>
      <c r="DDJ77" s="73"/>
      <c r="DDK77" s="73"/>
      <c r="DDL77" s="73"/>
      <c r="DDM77" s="73"/>
      <c r="DDN77" s="73"/>
      <c r="DDO77" s="73"/>
      <c r="DDP77" s="73"/>
      <c r="DDQ77" s="73"/>
      <c r="DDR77" s="73"/>
      <c r="DDS77" s="73"/>
      <c r="DDT77" s="73"/>
      <c r="DDU77" s="73"/>
      <c r="DDW77" s="73"/>
      <c r="DDX77" s="73"/>
      <c r="DDY77" s="73"/>
      <c r="DDZ77" s="73"/>
      <c r="DEA77" s="73"/>
      <c r="DEB77" s="73"/>
      <c r="DEC77" s="73"/>
      <c r="DED77" s="73"/>
      <c r="DEE77" s="73"/>
      <c r="DEF77" s="73"/>
      <c r="DEG77" s="73"/>
      <c r="DEH77" s="73"/>
      <c r="DEI77" s="73"/>
      <c r="DEL77" s="73"/>
      <c r="DEO77" s="73"/>
      <c r="DER77" s="73"/>
      <c r="DEU77" s="73"/>
      <c r="DEX77" s="73"/>
      <c r="DFJ77" s="73"/>
      <c r="DFM77" s="73"/>
      <c r="DFP77" s="73"/>
      <c r="DFS77" s="73"/>
      <c r="DGB77" s="73"/>
      <c r="DGH77" s="73"/>
      <c r="DGK77" s="73"/>
      <c r="DGN77" s="73"/>
      <c r="DGQ77" s="73"/>
      <c r="DGW77" s="73"/>
      <c r="DHF77" s="73"/>
      <c r="DHH77" s="73"/>
      <c r="DHI77" s="73"/>
      <c r="DHK77" s="73"/>
      <c r="DHN77" s="73"/>
      <c r="DHQ77" s="73"/>
      <c r="DHT77" s="73"/>
      <c r="DIB77" s="73"/>
      <c r="DID77" s="73"/>
      <c r="DIG77" s="73"/>
      <c r="DIJ77" s="73"/>
      <c r="DIS77" s="73"/>
      <c r="DIV77" s="73"/>
      <c r="DJA77" s="73"/>
      <c r="DJW77" s="73"/>
      <c r="DJX77" s="73"/>
      <c r="DJY77" s="73"/>
      <c r="DJZ77" s="73"/>
      <c r="DKA77" s="73"/>
      <c r="DKB77" s="73"/>
      <c r="DKT77" s="73"/>
      <c r="DKU77" s="73"/>
      <c r="DKX77" s="73"/>
      <c r="DLA77" s="73"/>
      <c r="DLC77" s="73"/>
      <c r="DLE77" s="73"/>
      <c r="DLH77" s="73"/>
      <c r="DLK77" s="73"/>
      <c r="DLN77" s="73"/>
      <c r="DLQ77" s="73"/>
      <c r="DLT77" s="73"/>
      <c r="DLW77" s="73"/>
      <c r="DLZ77" s="73"/>
      <c r="DMC77" s="73"/>
      <c r="DME77" s="73"/>
      <c r="DMR77" s="73"/>
      <c r="DMS77" s="73"/>
      <c r="DMT77" s="73"/>
      <c r="DMU77" s="73"/>
      <c r="DMV77" s="73"/>
      <c r="DMW77" s="73"/>
      <c r="DMX77" s="73"/>
      <c r="DMY77" s="73"/>
      <c r="DMZ77" s="73"/>
      <c r="DNA77" s="73"/>
      <c r="DNB77" s="73"/>
      <c r="DNC77" s="73"/>
      <c r="DND77" s="73"/>
      <c r="DNE77" s="73"/>
      <c r="DNF77" s="73"/>
      <c r="DNG77" s="73"/>
      <c r="DNH77" s="73"/>
      <c r="DNI77" s="73"/>
      <c r="DNJ77" s="73"/>
      <c r="DNK77" s="73"/>
      <c r="DNL77" s="73"/>
      <c r="DNM77" s="73"/>
      <c r="DNN77" s="73"/>
      <c r="DNO77" s="73"/>
      <c r="DNP77" s="73"/>
      <c r="DNQ77" s="73"/>
      <c r="DNS77" s="73"/>
      <c r="DNT77" s="73"/>
      <c r="DNU77" s="73"/>
      <c r="DNV77" s="73"/>
      <c r="DNW77" s="73"/>
      <c r="DNX77" s="73"/>
      <c r="DNY77" s="73"/>
      <c r="DNZ77" s="73"/>
      <c r="DOA77" s="73"/>
      <c r="DOB77" s="73"/>
      <c r="DOC77" s="73"/>
      <c r="DOD77" s="73"/>
      <c r="DOE77" s="73"/>
      <c r="DOH77" s="73"/>
      <c r="DOK77" s="73"/>
      <c r="DON77" s="73"/>
      <c r="DOQ77" s="73"/>
      <c r="DOT77" s="73"/>
      <c r="DPF77" s="73"/>
      <c r="DPI77" s="73"/>
      <c r="DPL77" s="73"/>
      <c r="DPO77" s="73"/>
      <c r="DPX77" s="73"/>
      <c r="DQD77" s="73"/>
      <c r="DQG77" s="73"/>
      <c r="DQJ77" s="73"/>
      <c r="DQM77" s="73"/>
      <c r="DQS77" s="73"/>
      <c r="DRB77" s="73"/>
      <c r="DRD77" s="73"/>
      <c r="DRE77" s="73"/>
      <c r="DRG77" s="73"/>
      <c r="DRJ77" s="73"/>
      <c r="DRM77" s="73"/>
      <c r="DRP77" s="73"/>
      <c r="DRX77" s="73"/>
      <c r="DRZ77" s="73"/>
      <c r="DSC77" s="73"/>
      <c r="DSF77" s="73"/>
      <c r="DSO77" s="73"/>
      <c r="DSR77" s="73"/>
      <c r="DSW77" s="73"/>
      <c r="DTS77" s="73"/>
      <c r="DTT77" s="73"/>
      <c r="DTU77" s="73"/>
      <c r="DTV77" s="73"/>
      <c r="DTW77" s="73"/>
      <c r="DTX77" s="73"/>
      <c r="DUP77" s="73"/>
      <c r="DUQ77" s="73"/>
      <c r="DUT77" s="73"/>
      <c r="DUW77" s="73"/>
      <c r="DUY77" s="73"/>
      <c r="DVA77" s="73"/>
      <c r="DVD77" s="73"/>
      <c r="DVG77" s="73"/>
      <c r="DVJ77" s="73"/>
      <c r="DVM77" s="73"/>
      <c r="DVP77" s="73"/>
      <c r="DVS77" s="73"/>
      <c r="DVV77" s="73"/>
      <c r="DVY77" s="73"/>
      <c r="DWA77" s="73"/>
      <c r="DWN77" s="73"/>
      <c r="DWO77" s="73"/>
      <c r="DWP77" s="73"/>
      <c r="DWQ77" s="73"/>
      <c r="DWR77" s="73"/>
      <c r="DWS77" s="73"/>
      <c r="DWT77" s="73"/>
      <c r="DWU77" s="73"/>
      <c r="DWV77" s="73"/>
      <c r="DWW77" s="73"/>
      <c r="DWX77" s="73"/>
      <c r="DWY77" s="73"/>
      <c r="DWZ77" s="73"/>
      <c r="DXA77" s="73"/>
      <c r="DXB77" s="73"/>
      <c r="DXC77" s="73"/>
      <c r="DXD77" s="73"/>
      <c r="DXE77" s="73"/>
      <c r="DXF77" s="73"/>
      <c r="DXG77" s="73"/>
      <c r="DXH77" s="73"/>
      <c r="DXI77" s="73"/>
      <c r="DXJ77" s="73"/>
      <c r="DXK77" s="73"/>
      <c r="DXL77" s="73"/>
      <c r="DXM77" s="73"/>
      <c r="DXO77" s="73"/>
      <c r="DXP77" s="73"/>
      <c r="DXQ77" s="73"/>
      <c r="DXR77" s="73"/>
      <c r="DXS77" s="73"/>
      <c r="DXT77" s="73"/>
      <c r="DXU77" s="73"/>
      <c r="DXV77" s="73"/>
      <c r="DXW77" s="73"/>
      <c r="DXX77" s="73"/>
      <c r="DXY77" s="73"/>
      <c r="DXZ77" s="73"/>
      <c r="DYA77" s="73"/>
      <c r="DYD77" s="73"/>
      <c r="DYG77" s="73"/>
      <c r="DYJ77" s="73"/>
      <c r="DYM77" s="73"/>
      <c r="DYP77" s="73"/>
      <c r="DZB77" s="73"/>
      <c r="DZE77" s="73"/>
      <c r="DZH77" s="73"/>
      <c r="DZK77" s="73"/>
      <c r="DZT77" s="73"/>
      <c r="DZZ77" s="73"/>
      <c r="EAC77" s="73"/>
      <c r="EAF77" s="73"/>
      <c r="EAI77" s="73"/>
      <c r="EAO77" s="73"/>
      <c r="EAX77" s="73"/>
      <c r="EAZ77" s="73"/>
      <c r="EBA77" s="73"/>
      <c r="EBC77" s="73"/>
      <c r="EBF77" s="73"/>
      <c r="EBI77" s="73"/>
      <c r="EBL77" s="73"/>
      <c r="EBT77" s="73"/>
      <c r="EBV77" s="73"/>
      <c r="EBY77" s="73"/>
      <c r="ECB77" s="73"/>
      <c r="ECK77" s="73"/>
      <c r="ECN77" s="73"/>
      <c r="ECS77" s="73"/>
      <c r="EDO77" s="73"/>
      <c r="EDP77" s="73"/>
      <c r="EDQ77" s="73"/>
      <c r="EDR77" s="73"/>
      <c r="EDS77" s="73"/>
      <c r="EDT77" s="73"/>
      <c r="EEL77" s="73"/>
      <c r="EEM77" s="73"/>
      <c r="EEP77" s="73"/>
      <c r="EES77" s="73"/>
      <c r="EEU77" s="73"/>
      <c r="EEW77" s="73"/>
      <c r="EEZ77" s="73"/>
      <c r="EFC77" s="73"/>
      <c r="EFF77" s="73"/>
      <c r="EFI77" s="73"/>
      <c r="EFL77" s="73"/>
      <c r="EFO77" s="73"/>
      <c r="EFR77" s="73"/>
      <c r="EFU77" s="73"/>
      <c r="EFW77" s="73"/>
      <c r="EGJ77" s="73"/>
      <c r="EGK77" s="73"/>
      <c r="EGL77" s="73"/>
      <c r="EGM77" s="73"/>
      <c r="EGN77" s="73"/>
      <c r="EGO77" s="73"/>
      <c r="EGP77" s="73"/>
      <c r="EGQ77" s="73"/>
      <c r="EGR77" s="73"/>
      <c r="EGS77" s="73"/>
      <c r="EGT77" s="73"/>
      <c r="EGU77" s="73"/>
      <c r="EGV77" s="73"/>
      <c r="EGW77" s="73"/>
      <c r="EGX77" s="73"/>
      <c r="EGY77" s="73"/>
      <c r="EGZ77" s="73"/>
      <c r="EHA77" s="73"/>
      <c r="EHB77" s="73"/>
      <c r="EHC77" s="73"/>
      <c r="EHD77" s="73"/>
      <c r="EHE77" s="73"/>
      <c r="EHF77" s="73"/>
      <c r="EHG77" s="73"/>
      <c r="EHH77" s="73"/>
      <c r="EHI77" s="73"/>
      <c r="EHK77" s="73"/>
      <c r="EHL77" s="73"/>
      <c r="EHM77" s="73"/>
      <c r="EHN77" s="73"/>
      <c r="EHO77" s="73"/>
      <c r="EHP77" s="73"/>
      <c r="EHQ77" s="73"/>
      <c r="EHR77" s="73"/>
      <c r="EHS77" s="73"/>
      <c r="EHT77" s="73"/>
      <c r="EHU77" s="73"/>
      <c r="EHV77" s="73"/>
      <c r="EHW77" s="73"/>
      <c r="EHZ77" s="73"/>
      <c r="EIC77" s="73"/>
      <c r="EIF77" s="73"/>
      <c r="EII77" s="73"/>
      <c r="EIL77" s="73"/>
      <c r="EIX77" s="73"/>
      <c r="EJA77" s="73"/>
      <c r="EJD77" s="73"/>
      <c r="EJG77" s="73"/>
      <c r="EJP77" s="73"/>
      <c r="EJV77" s="73"/>
      <c r="EJY77" s="73"/>
      <c r="EKB77" s="73"/>
      <c r="EKE77" s="73"/>
      <c r="EKK77" s="73"/>
      <c r="EKT77" s="73"/>
      <c r="EKV77" s="73"/>
      <c r="EKW77" s="73"/>
      <c r="EKY77" s="73"/>
      <c r="ELB77" s="73"/>
      <c r="ELE77" s="73"/>
      <c r="ELH77" s="73"/>
      <c r="ELP77" s="73"/>
      <c r="ELR77" s="73"/>
      <c r="ELU77" s="73"/>
      <c r="ELX77" s="73"/>
      <c r="EMG77" s="73"/>
      <c r="EMJ77" s="73"/>
      <c r="EMO77" s="73"/>
      <c r="ENK77" s="73"/>
      <c r="ENL77" s="73"/>
      <c r="ENM77" s="73"/>
      <c r="ENN77" s="73"/>
      <c r="ENO77" s="73"/>
      <c r="ENP77" s="73"/>
      <c r="EOH77" s="73"/>
      <c r="EOI77" s="73"/>
      <c r="EOL77" s="73"/>
      <c r="EOO77" s="73"/>
      <c r="EOQ77" s="73"/>
      <c r="EOS77" s="73"/>
      <c r="EOV77" s="73"/>
      <c r="EOY77" s="73"/>
      <c r="EPB77" s="73"/>
      <c r="EPE77" s="73"/>
      <c r="EPH77" s="73"/>
      <c r="EPK77" s="73"/>
      <c r="EPN77" s="73"/>
      <c r="EPQ77" s="73"/>
      <c r="EPS77" s="73"/>
      <c r="EQF77" s="73"/>
      <c r="EQG77" s="73"/>
      <c r="EQH77" s="73"/>
      <c r="EQI77" s="73"/>
      <c r="EQJ77" s="73"/>
      <c r="EQK77" s="73"/>
      <c r="EQL77" s="73"/>
      <c r="EQM77" s="73"/>
      <c r="EQN77" s="73"/>
      <c r="EQO77" s="73"/>
      <c r="EQP77" s="73"/>
      <c r="EQQ77" s="73"/>
      <c r="EQR77" s="73"/>
      <c r="EQS77" s="73"/>
      <c r="EQT77" s="73"/>
      <c r="EQU77" s="73"/>
      <c r="EQV77" s="73"/>
      <c r="EQW77" s="73"/>
      <c r="EQX77" s="73"/>
      <c r="EQY77" s="73"/>
      <c r="EQZ77" s="73"/>
      <c r="ERA77" s="73"/>
      <c r="ERB77" s="73"/>
      <c r="ERC77" s="73"/>
      <c r="ERD77" s="73"/>
      <c r="ERE77" s="73"/>
      <c r="ERG77" s="73"/>
      <c r="ERH77" s="73"/>
      <c r="ERI77" s="73"/>
      <c r="ERJ77" s="73"/>
      <c r="ERK77" s="73"/>
      <c r="ERL77" s="73"/>
      <c r="ERM77" s="73"/>
      <c r="ERN77" s="73"/>
      <c r="ERO77" s="73"/>
      <c r="ERP77" s="73"/>
      <c r="ERQ77" s="73"/>
      <c r="ERR77" s="73"/>
      <c r="ERS77" s="73"/>
      <c r="ERV77" s="73"/>
      <c r="ERY77" s="73"/>
      <c r="ESB77" s="73"/>
      <c r="ESE77" s="73"/>
      <c r="ESH77" s="73"/>
      <c r="EST77" s="73"/>
      <c r="ESW77" s="73"/>
      <c r="ESZ77" s="73"/>
      <c r="ETC77" s="73"/>
      <c r="ETL77" s="73"/>
      <c r="ETR77" s="73"/>
      <c r="ETU77" s="73"/>
      <c r="ETX77" s="73"/>
      <c r="EUA77" s="73"/>
      <c r="EUG77" s="73"/>
      <c r="EUP77" s="73"/>
      <c r="EUR77" s="73"/>
      <c r="EUS77" s="73"/>
      <c r="EUU77" s="73"/>
      <c r="EUX77" s="73"/>
      <c r="EVA77" s="73"/>
      <c r="EVD77" s="73"/>
      <c r="EVL77" s="73"/>
      <c r="EVN77" s="73"/>
      <c r="EVQ77" s="73"/>
      <c r="EVT77" s="73"/>
      <c r="EWC77" s="73"/>
      <c r="EWF77" s="73"/>
      <c r="EWK77" s="73"/>
      <c r="EXG77" s="73"/>
      <c r="EXH77" s="73"/>
      <c r="EXI77" s="73"/>
      <c r="EXJ77" s="73"/>
      <c r="EXK77" s="73"/>
      <c r="EXL77" s="73"/>
      <c r="EYD77" s="73"/>
      <c r="EYE77" s="73"/>
      <c r="EYH77" s="73"/>
      <c r="EYK77" s="73"/>
      <c r="EYM77" s="73"/>
      <c r="EYO77" s="73"/>
      <c r="EYR77" s="73"/>
      <c r="EYU77" s="73"/>
      <c r="EYX77" s="73"/>
      <c r="EZA77" s="73"/>
      <c r="EZD77" s="73"/>
      <c r="EZG77" s="73"/>
      <c r="EZJ77" s="73"/>
      <c r="EZM77" s="73"/>
      <c r="EZO77" s="73"/>
      <c r="FAB77" s="73"/>
      <c r="FAC77" s="73"/>
      <c r="FAD77" s="73"/>
      <c r="FAE77" s="73"/>
      <c r="FAF77" s="73"/>
      <c r="FAG77" s="73"/>
      <c r="FAH77" s="73"/>
      <c r="FAI77" s="73"/>
      <c r="FAJ77" s="73"/>
      <c r="FAK77" s="73"/>
      <c r="FAL77" s="73"/>
      <c r="FAM77" s="73"/>
      <c r="FAN77" s="73"/>
      <c r="FAO77" s="73"/>
      <c r="FAP77" s="73"/>
      <c r="FAQ77" s="73"/>
      <c r="FAR77" s="73"/>
      <c r="FAS77" s="73"/>
      <c r="FAT77" s="73"/>
      <c r="FAU77" s="73"/>
      <c r="FAV77" s="73"/>
      <c r="FAW77" s="73"/>
      <c r="FAX77" s="73"/>
      <c r="FAY77" s="73"/>
      <c r="FAZ77" s="73"/>
      <c r="FBA77" s="73"/>
      <c r="FBC77" s="73"/>
      <c r="FBD77" s="73"/>
      <c r="FBE77" s="73"/>
      <c r="FBF77" s="73"/>
      <c r="FBG77" s="73"/>
      <c r="FBH77" s="73"/>
      <c r="FBI77" s="73"/>
      <c r="FBJ77" s="73"/>
      <c r="FBK77" s="73"/>
      <c r="FBL77" s="73"/>
      <c r="FBM77" s="73"/>
      <c r="FBN77" s="73"/>
      <c r="FBO77" s="73"/>
      <c r="FBR77" s="73"/>
      <c r="FBU77" s="73"/>
      <c r="FBX77" s="73"/>
      <c r="FCA77" s="73"/>
      <c r="FCD77" s="73"/>
      <c r="FCP77" s="73"/>
      <c r="FCS77" s="73"/>
      <c r="FCV77" s="73"/>
      <c r="FCY77" s="73"/>
      <c r="FDH77" s="73"/>
      <c r="FDN77" s="73"/>
      <c r="FDQ77" s="73"/>
      <c r="FDT77" s="73"/>
      <c r="FDW77" s="73"/>
      <c r="FEC77" s="73"/>
      <c r="FEL77" s="73"/>
      <c r="FEN77" s="73"/>
      <c r="FEO77" s="73"/>
      <c r="FEQ77" s="73"/>
      <c r="FET77" s="73"/>
      <c r="FEW77" s="73"/>
      <c r="FEZ77" s="73"/>
      <c r="FFH77" s="73"/>
      <c r="FFJ77" s="73"/>
      <c r="FFM77" s="73"/>
      <c r="FFP77" s="73"/>
      <c r="FFY77" s="73"/>
      <c r="FGB77" s="73"/>
      <c r="FGG77" s="73"/>
      <c r="FHC77" s="73"/>
      <c r="FHD77" s="73"/>
      <c r="FHE77" s="73"/>
      <c r="FHF77" s="73"/>
      <c r="FHG77" s="73"/>
      <c r="FHH77" s="73"/>
      <c r="FHZ77" s="73"/>
      <c r="FIA77" s="73"/>
      <c r="FID77" s="73"/>
      <c r="FIG77" s="73"/>
      <c r="FII77" s="73"/>
      <c r="FIK77" s="73"/>
      <c r="FIN77" s="73"/>
      <c r="FIQ77" s="73"/>
      <c r="FIT77" s="73"/>
      <c r="FIW77" s="73"/>
      <c r="FIZ77" s="73"/>
      <c r="FJC77" s="73"/>
      <c r="FJF77" s="73"/>
      <c r="FJI77" s="73"/>
      <c r="FJK77" s="73"/>
      <c r="FJX77" s="73"/>
      <c r="FJY77" s="73"/>
      <c r="FJZ77" s="73"/>
      <c r="FKA77" s="73"/>
      <c r="FKB77" s="73"/>
      <c r="FKC77" s="73"/>
      <c r="FKD77" s="73"/>
      <c r="FKE77" s="73"/>
      <c r="FKF77" s="73"/>
      <c r="FKG77" s="73"/>
      <c r="FKH77" s="73"/>
      <c r="FKI77" s="73"/>
      <c r="FKJ77" s="73"/>
      <c r="FKK77" s="73"/>
      <c r="FKL77" s="73"/>
      <c r="FKM77" s="73"/>
      <c r="FKN77" s="73"/>
      <c r="FKO77" s="73"/>
      <c r="FKP77" s="73"/>
      <c r="FKQ77" s="73"/>
      <c r="FKR77" s="73"/>
      <c r="FKS77" s="73"/>
      <c r="FKT77" s="73"/>
      <c r="FKU77" s="73"/>
      <c r="FKV77" s="73"/>
      <c r="FKW77" s="73"/>
      <c r="FKY77" s="73"/>
      <c r="FKZ77" s="73"/>
      <c r="FLA77" s="73"/>
      <c r="FLB77" s="73"/>
      <c r="FLC77" s="73"/>
      <c r="FLD77" s="73"/>
      <c r="FLE77" s="73"/>
      <c r="FLF77" s="73"/>
      <c r="FLG77" s="73"/>
      <c r="FLH77" s="73"/>
      <c r="FLI77" s="73"/>
      <c r="FLJ77" s="73"/>
      <c r="FLK77" s="73"/>
      <c r="FLN77" s="73"/>
      <c r="FLQ77" s="73"/>
      <c r="FLT77" s="73"/>
      <c r="FLW77" s="73"/>
      <c r="FLZ77" s="73"/>
      <c r="FML77" s="73"/>
      <c r="FMO77" s="73"/>
      <c r="FMR77" s="73"/>
      <c r="FMU77" s="73"/>
      <c r="FND77" s="73"/>
      <c r="FNJ77" s="73"/>
      <c r="FNM77" s="73"/>
      <c r="FNP77" s="73"/>
      <c r="FNS77" s="73"/>
      <c r="FNY77" s="73"/>
      <c r="FOH77" s="73"/>
      <c r="FOJ77" s="73"/>
      <c r="FOK77" s="73"/>
      <c r="FOM77" s="73"/>
      <c r="FOP77" s="73"/>
      <c r="FOS77" s="73"/>
      <c r="FOV77" s="73"/>
      <c r="FPD77" s="73"/>
      <c r="FPF77" s="73"/>
      <c r="FPI77" s="73"/>
      <c r="FPL77" s="73"/>
      <c r="FPU77" s="73"/>
      <c r="FPX77" s="73"/>
      <c r="FQC77" s="73"/>
      <c r="FQY77" s="73"/>
      <c r="FQZ77" s="73"/>
      <c r="FRA77" s="73"/>
      <c r="FRB77" s="73"/>
      <c r="FRC77" s="73"/>
      <c r="FRD77" s="73"/>
      <c r="FRV77" s="73"/>
      <c r="FRW77" s="73"/>
      <c r="FRZ77" s="73"/>
      <c r="FSC77" s="73"/>
      <c r="FSE77" s="73"/>
      <c r="FSG77" s="73"/>
      <c r="FSJ77" s="73"/>
      <c r="FSM77" s="73"/>
      <c r="FSP77" s="73"/>
      <c r="FSS77" s="73"/>
      <c r="FSV77" s="73"/>
      <c r="FSY77" s="73"/>
      <c r="FTB77" s="73"/>
      <c r="FTE77" s="73"/>
      <c r="FTG77" s="73"/>
      <c r="FTT77" s="73"/>
      <c r="FTU77" s="73"/>
      <c r="FTV77" s="73"/>
      <c r="FTW77" s="73"/>
      <c r="FTX77" s="73"/>
      <c r="FTY77" s="73"/>
      <c r="FTZ77" s="73"/>
      <c r="FUA77" s="73"/>
      <c r="FUB77" s="73"/>
      <c r="FUC77" s="73"/>
      <c r="FUD77" s="73"/>
      <c r="FUE77" s="73"/>
      <c r="FUF77" s="73"/>
      <c r="FUG77" s="73"/>
      <c r="FUH77" s="73"/>
      <c r="FUI77" s="73"/>
      <c r="FUJ77" s="73"/>
      <c r="FUK77" s="73"/>
      <c r="FUL77" s="73"/>
      <c r="FUM77" s="73"/>
      <c r="FUN77" s="73"/>
      <c r="FUO77" s="73"/>
      <c r="FUP77" s="73"/>
      <c r="FUQ77" s="73"/>
      <c r="FUR77" s="73"/>
      <c r="FUS77" s="73"/>
      <c r="FUU77" s="73"/>
      <c r="FUV77" s="73"/>
      <c r="FUW77" s="73"/>
      <c r="FUX77" s="73"/>
      <c r="FUY77" s="73"/>
      <c r="FUZ77" s="73"/>
      <c r="FVA77" s="73"/>
      <c r="FVB77" s="73"/>
      <c r="FVC77" s="73"/>
      <c r="FVD77" s="73"/>
      <c r="FVE77" s="73"/>
      <c r="FVF77" s="73"/>
      <c r="FVG77" s="73"/>
      <c r="FVJ77" s="73"/>
      <c r="FVM77" s="73"/>
      <c r="FVP77" s="73"/>
      <c r="FVS77" s="73"/>
      <c r="FVV77" s="73"/>
      <c r="FWH77" s="73"/>
      <c r="FWK77" s="73"/>
      <c r="FWN77" s="73"/>
      <c r="FWQ77" s="73"/>
      <c r="FWZ77" s="73"/>
      <c r="FXF77" s="73"/>
      <c r="FXI77" s="73"/>
      <c r="FXL77" s="73"/>
      <c r="FXO77" s="73"/>
      <c r="FXU77" s="73"/>
      <c r="FYD77" s="73"/>
      <c r="FYF77" s="73"/>
      <c r="FYG77" s="73"/>
      <c r="FYI77" s="73"/>
      <c r="FYL77" s="73"/>
      <c r="FYO77" s="73"/>
      <c r="FYR77" s="73"/>
      <c r="FYZ77" s="73"/>
      <c r="FZB77" s="73"/>
      <c r="FZE77" s="73"/>
      <c r="FZH77" s="73"/>
      <c r="FZQ77" s="73"/>
      <c r="FZT77" s="73"/>
      <c r="FZY77" s="73"/>
      <c r="GAU77" s="73"/>
      <c r="GAV77" s="73"/>
      <c r="GAW77" s="73"/>
      <c r="GAX77" s="73"/>
      <c r="GAY77" s="73"/>
      <c r="GAZ77" s="73"/>
      <c r="GBR77" s="73"/>
      <c r="GBS77" s="73"/>
      <c r="GBV77" s="73"/>
      <c r="GBY77" s="73"/>
      <c r="GCA77" s="73"/>
      <c r="GCC77" s="73"/>
      <c r="GCF77" s="73"/>
      <c r="GCI77" s="73"/>
      <c r="GCL77" s="73"/>
      <c r="GCO77" s="73"/>
      <c r="GCR77" s="73"/>
      <c r="GCU77" s="73"/>
      <c r="GCX77" s="73"/>
      <c r="GDA77" s="73"/>
      <c r="GDC77" s="73"/>
      <c r="GDP77" s="73"/>
      <c r="GDQ77" s="73"/>
      <c r="GDR77" s="73"/>
      <c r="GDS77" s="73"/>
      <c r="GDT77" s="73"/>
      <c r="GDU77" s="73"/>
      <c r="GDV77" s="73"/>
      <c r="GDW77" s="73"/>
      <c r="GDX77" s="73"/>
      <c r="GDY77" s="73"/>
      <c r="GDZ77" s="73"/>
      <c r="GEA77" s="73"/>
      <c r="GEB77" s="73"/>
      <c r="GEC77" s="73"/>
      <c r="GED77" s="73"/>
      <c r="GEE77" s="73"/>
      <c r="GEF77" s="73"/>
      <c r="GEG77" s="73"/>
      <c r="GEH77" s="73"/>
      <c r="GEI77" s="73"/>
      <c r="GEJ77" s="73"/>
      <c r="GEK77" s="73"/>
      <c r="GEL77" s="73"/>
      <c r="GEM77" s="73"/>
      <c r="GEN77" s="73"/>
      <c r="GEO77" s="73"/>
      <c r="GEQ77" s="73"/>
      <c r="GER77" s="73"/>
      <c r="GES77" s="73"/>
      <c r="GET77" s="73"/>
      <c r="GEU77" s="73"/>
      <c r="GEV77" s="73"/>
      <c r="GEW77" s="73"/>
      <c r="GEX77" s="73"/>
      <c r="GEY77" s="73"/>
      <c r="GEZ77" s="73"/>
      <c r="GFA77" s="73"/>
      <c r="GFB77" s="73"/>
      <c r="GFC77" s="73"/>
      <c r="GFF77" s="73"/>
      <c r="GFI77" s="73"/>
      <c r="GFL77" s="73"/>
      <c r="GFO77" s="73"/>
      <c r="GFR77" s="73"/>
      <c r="GGD77" s="73"/>
      <c r="GGG77" s="73"/>
      <c r="GGJ77" s="73"/>
      <c r="GGM77" s="73"/>
      <c r="GGV77" s="73"/>
      <c r="GHB77" s="73"/>
      <c r="GHE77" s="73"/>
      <c r="GHH77" s="73"/>
      <c r="GHK77" s="73"/>
      <c r="GHQ77" s="73"/>
      <c r="GHZ77" s="73"/>
      <c r="GIB77" s="73"/>
      <c r="GIC77" s="73"/>
      <c r="GIE77" s="73"/>
      <c r="GIH77" s="73"/>
      <c r="GIK77" s="73"/>
      <c r="GIN77" s="73"/>
      <c r="GIV77" s="73"/>
      <c r="GIX77" s="73"/>
      <c r="GJA77" s="73"/>
      <c r="GJD77" s="73"/>
      <c r="GJM77" s="73"/>
      <c r="GJP77" s="73"/>
      <c r="GJU77" s="73"/>
      <c r="GKQ77" s="73"/>
      <c r="GKR77" s="73"/>
      <c r="GKS77" s="73"/>
      <c r="GKT77" s="73"/>
      <c r="GKU77" s="73"/>
      <c r="GKV77" s="73"/>
      <c r="GLN77" s="73"/>
      <c r="GLO77" s="73"/>
      <c r="GLR77" s="73"/>
      <c r="GLU77" s="73"/>
      <c r="GLW77" s="73"/>
      <c r="GLY77" s="73"/>
      <c r="GMB77" s="73"/>
      <c r="GME77" s="73"/>
      <c r="GMH77" s="73"/>
      <c r="GMK77" s="73"/>
      <c r="GMN77" s="73"/>
      <c r="GMQ77" s="73"/>
      <c r="GMT77" s="73"/>
      <c r="GMW77" s="73"/>
      <c r="GMY77" s="73"/>
      <c r="GNL77" s="73"/>
      <c r="GNM77" s="73"/>
      <c r="GNN77" s="73"/>
      <c r="GNO77" s="73"/>
      <c r="GNP77" s="73"/>
      <c r="GNQ77" s="73"/>
      <c r="GNR77" s="73"/>
      <c r="GNS77" s="73"/>
      <c r="GNT77" s="73"/>
      <c r="GNU77" s="73"/>
      <c r="GNV77" s="73"/>
      <c r="GNW77" s="73"/>
      <c r="GNX77" s="73"/>
      <c r="GNY77" s="73"/>
      <c r="GNZ77" s="73"/>
      <c r="GOA77" s="73"/>
      <c r="GOB77" s="73"/>
      <c r="GOC77" s="73"/>
      <c r="GOD77" s="73"/>
      <c r="GOE77" s="73"/>
      <c r="GOF77" s="73"/>
      <c r="GOG77" s="73"/>
      <c r="GOH77" s="73"/>
      <c r="GOI77" s="73"/>
      <c r="GOJ77" s="73"/>
      <c r="GOK77" s="73"/>
      <c r="GOM77" s="73"/>
      <c r="GON77" s="73"/>
      <c r="GOO77" s="73"/>
      <c r="GOP77" s="73"/>
      <c r="GOQ77" s="73"/>
      <c r="GOR77" s="73"/>
      <c r="GOS77" s="73"/>
      <c r="GOT77" s="73"/>
      <c r="GOU77" s="73"/>
      <c r="GOV77" s="73"/>
      <c r="GOW77" s="73"/>
      <c r="GOX77" s="73"/>
      <c r="GOY77" s="73"/>
      <c r="GPB77" s="73"/>
      <c r="GPE77" s="73"/>
      <c r="GPH77" s="73"/>
      <c r="GPK77" s="73"/>
      <c r="GPN77" s="73"/>
      <c r="GPZ77" s="73"/>
      <c r="GQC77" s="73"/>
      <c r="GQF77" s="73"/>
      <c r="GQI77" s="73"/>
      <c r="GQR77" s="73"/>
      <c r="GQX77" s="73"/>
      <c r="GRA77" s="73"/>
      <c r="GRD77" s="73"/>
      <c r="GRG77" s="73"/>
      <c r="GRM77" s="73"/>
      <c r="GRV77" s="73"/>
      <c r="GRX77" s="73"/>
      <c r="GRY77" s="73"/>
      <c r="GSA77" s="73"/>
      <c r="GSD77" s="73"/>
      <c r="GSG77" s="73"/>
      <c r="GSJ77" s="73"/>
      <c r="GSR77" s="73"/>
      <c r="GST77" s="73"/>
      <c r="GSW77" s="73"/>
      <c r="GSZ77" s="73"/>
      <c r="GTI77" s="73"/>
      <c r="GTL77" s="73"/>
      <c r="GTQ77" s="73"/>
      <c r="GUM77" s="73"/>
      <c r="GUN77" s="73"/>
      <c r="GUO77" s="73"/>
      <c r="GUP77" s="73"/>
      <c r="GUQ77" s="73"/>
      <c r="GUR77" s="73"/>
      <c r="GVJ77" s="73"/>
      <c r="GVK77" s="73"/>
      <c r="GVN77" s="73"/>
      <c r="GVQ77" s="73"/>
      <c r="GVS77" s="73"/>
      <c r="GVU77" s="73"/>
      <c r="GVX77" s="73"/>
      <c r="GWA77" s="73"/>
      <c r="GWD77" s="73"/>
      <c r="GWG77" s="73"/>
      <c r="GWJ77" s="73"/>
      <c r="GWM77" s="73"/>
      <c r="GWP77" s="73"/>
      <c r="GWS77" s="73"/>
      <c r="GWU77" s="73"/>
      <c r="GXH77" s="73"/>
      <c r="GXI77" s="73"/>
      <c r="GXJ77" s="73"/>
      <c r="GXK77" s="73"/>
      <c r="GXL77" s="73"/>
      <c r="GXM77" s="73"/>
      <c r="GXN77" s="73"/>
      <c r="GXO77" s="73"/>
      <c r="GXP77" s="73"/>
      <c r="GXQ77" s="73"/>
      <c r="GXR77" s="73"/>
      <c r="GXS77" s="73"/>
      <c r="GXT77" s="73"/>
      <c r="GXU77" s="73"/>
      <c r="GXV77" s="73"/>
      <c r="GXW77" s="73"/>
      <c r="GXX77" s="73"/>
      <c r="GXY77" s="73"/>
      <c r="GXZ77" s="73"/>
      <c r="GYA77" s="73"/>
      <c r="GYB77" s="73"/>
      <c r="GYC77" s="73"/>
      <c r="GYD77" s="73"/>
      <c r="GYE77" s="73"/>
      <c r="GYF77" s="73"/>
      <c r="GYG77" s="73"/>
      <c r="GYI77" s="73"/>
      <c r="GYJ77" s="73"/>
      <c r="GYK77" s="73"/>
      <c r="GYL77" s="73"/>
      <c r="GYM77" s="73"/>
      <c r="GYN77" s="73"/>
      <c r="GYO77" s="73"/>
      <c r="GYP77" s="73"/>
      <c r="GYQ77" s="73"/>
      <c r="GYR77" s="73"/>
      <c r="GYS77" s="73"/>
      <c r="GYT77" s="73"/>
      <c r="GYU77" s="73"/>
      <c r="GYX77" s="73"/>
      <c r="GZA77" s="73"/>
      <c r="GZD77" s="73"/>
      <c r="GZG77" s="73"/>
      <c r="GZJ77" s="73"/>
      <c r="GZV77" s="73"/>
      <c r="GZY77" s="73"/>
      <c r="HAB77" s="73"/>
      <c r="HAE77" s="73"/>
      <c r="HAN77" s="73"/>
      <c r="HAT77" s="73"/>
      <c r="HAW77" s="73"/>
      <c r="HAZ77" s="73"/>
      <c r="HBC77" s="73"/>
      <c r="HBI77" s="73"/>
      <c r="HBR77" s="73"/>
      <c r="HBT77" s="73"/>
      <c r="HBU77" s="73"/>
      <c r="HBW77" s="73"/>
      <c r="HBZ77" s="73"/>
      <c r="HCC77" s="73"/>
      <c r="HCF77" s="73"/>
      <c r="HCN77" s="73"/>
      <c r="HCP77" s="73"/>
      <c r="HCS77" s="73"/>
      <c r="HCV77" s="73"/>
      <c r="HDE77" s="73"/>
      <c r="HDH77" s="73"/>
      <c r="HDM77" s="73"/>
      <c r="HEI77" s="73"/>
      <c r="HEJ77" s="73"/>
      <c r="HEK77" s="73"/>
      <c r="HEL77" s="73"/>
      <c r="HEM77" s="73"/>
      <c r="HEN77" s="73"/>
      <c r="HFF77" s="73"/>
      <c r="HFG77" s="73"/>
      <c r="HFJ77" s="73"/>
      <c r="HFM77" s="73"/>
      <c r="HFO77" s="73"/>
      <c r="HFQ77" s="73"/>
      <c r="HFT77" s="73"/>
      <c r="HFW77" s="73"/>
      <c r="HFZ77" s="73"/>
      <c r="HGC77" s="73"/>
      <c r="HGF77" s="73"/>
      <c r="HGI77" s="73"/>
      <c r="HGL77" s="73"/>
      <c r="HGO77" s="73"/>
      <c r="HGQ77" s="73"/>
      <c r="HHD77" s="73"/>
      <c r="HHE77" s="73"/>
      <c r="HHF77" s="73"/>
      <c r="HHG77" s="73"/>
      <c r="HHH77" s="73"/>
      <c r="HHI77" s="73"/>
      <c r="HHJ77" s="73"/>
      <c r="HHK77" s="73"/>
      <c r="HHL77" s="73"/>
      <c r="HHM77" s="73"/>
      <c r="HHN77" s="73"/>
      <c r="HHO77" s="73"/>
      <c r="HHP77" s="73"/>
      <c r="HHQ77" s="73"/>
      <c r="HHR77" s="73"/>
      <c r="HHS77" s="73"/>
      <c r="HHT77" s="73"/>
      <c r="HHU77" s="73"/>
      <c r="HHV77" s="73"/>
      <c r="HHW77" s="73"/>
      <c r="HHX77" s="73"/>
      <c r="HHY77" s="73"/>
      <c r="HHZ77" s="73"/>
      <c r="HIA77" s="73"/>
      <c r="HIB77" s="73"/>
      <c r="HIC77" s="73"/>
      <c r="HIE77" s="73"/>
      <c r="HIF77" s="73"/>
      <c r="HIG77" s="73"/>
      <c r="HIH77" s="73"/>
      <c r="HII77" s="73"/>
      <c r="HIJ77" s="73"/>
      <c r="HIK77" s="73"/>
      <c r="HIL77" s="73"/>
      <c r="HIM77" s="73"/>
      <c r="HIN77" s="73"/>
      <c r="HIO77" s="73"/>
      <c r="HIP77" s="73"/>
      <c r="HIQ77" s="73"/>
      <c r="HIT77" s="73"/>
      <c r="HIW77" s="73"/>
      <c r="HIZ77" s="73"/>
      <c r="HJC77" s="73"/>
      <c r="HJF77" s="73"/>
      <c r="HJR77" s="73"/>
      <c r="HJU77" s="73"/>
      <c r="HJX77" s="73"/>
      <c r="HKA77" s="73"/>
      <c r="HKJ77" s="73"/>
      <c r="HKP77" s="73"/>
      <c r="HKS77" s="73"/>
      <c r="HKV77" s="73"/>
      <c r="HKY77" s="73"/>
      <c r="HLE77" s="73"/>
      <c r="HLN77" s="73"/>
      <c r="HLP77" s="73"/>
      <c r="HLQ77" s="73"/>
      <c r="HLS77" s="73"/>
      <c r="HLV77" s="73"/>
      <c r="HLY77" s="73"/>
      <c r="HMB77" s="73"/>
      <c r="HMJ77" s="73"/>
      <c r="HML77" s="73"/>
      <c r="HMO77" s="73"/>
      <c r="HMR77" s="73"/>
      <c r="HNA77" s="73"/>
      <c r="HND77" s="73"/>
      <c r="HNI77" s="73"/>
      <c r="HOE77" s="73"/>
      <c r="HOF77" s="73"/>
      <c r="HOG77" s="73"/>
      <c r="HOH77" s="73"/>
      <c r="HOI77" s="73"/>
      <c r="HOJ77" s="73"/>
      <c r="HPB77" s="73"/>
      <c r="HPC77" s="73"/>
      <c r="HPF77" s="73"/>
      <c r="HPI77" s="73"/>
      <c r="HPK77" s="73"/>
      <c r="HPM77" s="73"/>
      <c r="HPP77" s="73"/>
      <c r="HPS77" s="73"/>
      <c r="HPV77" s="73"/>
      <c r="HPY77" s="73"/>
      <c r="HQB77" s="73"/>
      <c r="HQE77" s="73"/>
      <c r="HQH77" s="73"/>
      <c r="HQK77" s="73"/>
      <c r="HQM77" s="73"/>
      <c r="HQZ77" s="73"/>
      <c r="HRA77" s="73"/>
      <c r="HRB77" s="73"/>
      <c r="HRC77" s="73"/>
      <c r="HRD77" s="73"/>
      <c r="HRE77" s="73"/>
      <c r="HRF77" s="73"/>
      <c r="HRG77" s="73"/>
      <c r="HRH77" s="73"/>
      <c r="HRI77" s="73"/>
      <c r="HRJ77" s="73"/>
      <c r="HRK77" s="73"/>
      <c r="HRL77" s="73"/>
      <c r="HRM77" s="73"/>
      <c r="HRN77" s="73"/>
      <c r="HRO77" s="73"/>
      <c r="HRP77" s="73"/>
      <c r="HRQ77" s="73"/>
      <c r="HRR77" s="73"/>
      <c r="HRS77" s="73"/>
      <c r="HRT77" s="73"/>
      <c r="HRU77" s="73"/>
      <c r="HRV77" s="73"/>
      <c r="HRW77" s="73"/>
      <c r="HRX77" s="73"/>
      <c r="HRY77" s="73"/>
      <c r="HSA77" s="73"/>
      <c r="HSB77" s="73"/>
      <c r="HSC77" s="73"/>
      <c r="HSD77" s="73"/>
      <c r="HSE77" s="73"/>
      <c r="HSF77" s="73"/>
      <c r="HSG77" s="73"/>
      <c r="HSH77" s="73"/>
      <c r="HSI77" s="73"/>
      <c r="HSJ77" s="73"/>
      <c r="HSK77" s="73"/>
      <c r="HSL77" s="73"/>
      <c r="HSM77" s="73"/>
      <c r="HSP77" s="73"/>
      <c r="HSS77" s="73"/>
      <c r="HSV77" s="73"/>
      <c r="HSY77" s="73"/>
      <c r="HTB77" s="73"/>
      <c r="HTN77" s="73"/>
      <c r="HTQ77" s="73"/>
      <c r="HTT77" s="73"/>
      <c r="HTW77" s="73"/>
      <c r="HUF77" s="73"/>
      <c r="HUL77" s="73"/>
      <c r="HUO77" s="73"/>
      <c r="HUR77" s="73"/>
      <c r="HUU77" s="73"/>
      <c r="HVA77" s="73"/>
      <c r="HVJ77" s="73"/>
      <c r="HVL77" s="73"/>
      <c r="HVM77" s="73"/>
      <c r="HVO77" s="73"/>
      <c r="HVR77" s="73"/>
      <c r="HVU77" s="73"/>
      <c r="HVX77" s="73"/>
      <c r="HWF77" s="73"/>
      <c r="HWH77" s="73"/>
      <c r="HWK77" s="73"/>
      <c r="HWN77" s="73"/>
      <c r="HWW77" s="73"/>
      <c r="HWZ77" s="73"/>
      <c r="HXE77" s="73"/>
      <c r="HYA77" s="73"/>
      <c r="HYB77" s="73"/>
      <c r="HYC77" s="73"/>
      <c r="HYD77" s="73"/>
      <c r="HYE77" s="73"/>
      <c r="HYF77" s="73"/>
      <c r="HYX77" s="73"/>
      <c r="HYY77" s="73"/>
      <c r="HZB77" s="73"/>
      <c r="HZE77" s="73"/>
      <c r="HZG77" s="73"/>
      <c r="HZI77" s="73"/>
      <c r="HZL77" s="73"/>
      <c r="HZO77" s="73"/>
      <c r="HZR77" s="73"/>
      <c r="HZU77" s="73"/>
      <c r="HZX77" s="73"/>
      <c r="IAA77" s="73"/>
      <c r="IAD77" s="73"/>
      <c r="IAG77" s="73"/>
      <c r="IAI77" s="73"/>
      <c r="IAV77" s="73"/>
      <c r="IAW77" s="73"/>
      <c r="IAX77" s="73"/>
      <c r="IAY77" s="73"/>
      <c r="IAZ77" s="73"/>
      <c r="IBA77" s="73"/>
      <c r="IBB77" s="73"/>
      <c r="IBC77" s="73"/>
      <c r="IBD77" s="73"/>
      <c r="IBE77" s="73"/>
      <c r="IBF77" s="73"/>
      <c r="IBG77" s="73"/>
      <c r="IBH77" s="73"/>
      <c r="IBI77" s="73"/>
      <c r="IBJ77" s="73"/>
      <c r="IBK77" s="73"/>
      <c r="IBL77" s="73"/>
      <c r="IBM77" s="73"/>
      <c r="IBN77" s="73"/>
      <c r="IBO77" s="73"/>
      <c r="IBP77" s="73"/>
      <c r="IBQ77" s="73"/>
      <c r="IBR77" s="73"/>
      <c r="IBS77" s="73"/>
      <c r="IBT77" s="73"/>
      <c r="IBU77" s="73"/>
      <c r="IBW77" s="73"/>
      <c r="IBX77" s="73"/>
      <c r="IBY77" s="73"/>
      <c r="IBZ77" s="73"/>
      <c r="ICA77" s="73"/>
      <c r="ICB77" s="73"/>
      <c r="ICC77" s="73"/>
      <c r="ICD77" s="73"/>
      <c r="ICE77" s="73"/>
      <c r="ICF77" s="73"/>
      <c r="ICG77" s="73"/>
      <c r="ICH77" s="73"/>
      <c r="ICI77" s="73"/>
      <c r="ICL77" s="73"/>
      <c r="ICO77" s="73"/>
      <c r="ICR77" s="73"/>
      <c r="ICU77" s="73"/>
      <c r="ICX77" s="73"/>
      <c r="IDJ77" s="73"/>
      <c r="IDM77" s="73"/>
      <c r="IDP77" s="73"/>
      <c r="IDS77" s="73"/>
      <c r="IEB77" s="73"/>
      <c r="IEH77" s="73"/>
      <c r="IEK77" s="73"/>
      <c r="IEN77" s="73"/>
      <c r="IEQ77" s="73"/>
      <c r="IEW77" s="73"/>
      <c r="IFF77" s="73"/>
      <c r="IFH77" s="73"/>
      <c r="IFI77" s="73"/>
      <c r="IFK77" s="73"/>
      <c r="IFN77" s="73"/>
      <c r="IFQ77" s="73"/>
      <c r="IFT77" s="73"/>
      <c r="IGB77" s="73"/>
      <c r="IGD77" s="73"/>
      <c r="IGG77" s="73"/>
      <c r="IGJ77" s="73"/>
      <c r="IGS77" s="73"/>
      <c r="IGV77" s="73"/>
      <c r="IHA77" s="73"/>
      <c r="IHW77" s="73"/>
      <c r="IHX77" s="73"/>
      <c r="IHY77" s="73"/>
      <c r="IHZ77" s="73"/>
      <c r="IIA77" s="73"/>
      <c r="IIB77" s="73"/>
      <c r="IIT77" s="73"/>
      <c r="IIU77" s="73"/>
      <c r="IIX77" s="73"/>
      <c r="IJA77" s="73"/>
      <c r="IJC77" s="73"/>
      <c r="IJE77" s="73"/>
      <c r="IJH77" s="73"/>
      <c r="IJK77" s="73"/>
      <c r="IJN77" s="73"/>
      <c r="IJQ77" s="73"/>
      <c r="IJT77" s="73"/>
      <c r="IJW77" s="73"/>
      <c r="IJZ77" s="73"/>
      <c r="IKC77" s="73"/>
      <c r="IKE77" s="73"/>
      <c r="IKR77" s="73"/>
      <c r="IKS77" s="73"/>
      <c r="IKT77" s="73"/>
      <c r="IKU77" s="73"/>
      <c r="IKV77" s="73"/>
      <c r="IKW77" s="73"/>
      <c r="IKX77" s="73"/>
      <c r="IKY77" s="73"/>
      <c r="IKZ77" s="73"/>
      <c r="ILA77" s="73"/>
      <c r="ILB77" s="73"/>
      <c r="ILC77" s="73"/>
      <c r="ILD77" s="73"/>
      <c r="ILE77" s="73"/>
      <c r="ILF77" s="73"/>
      <c r="ILG77" s="73"/>
      <c r="ILH77" s="73"/>
      <c r="ILI77" s="73"/>
      <c r="ILJ77" s="73"/>
      <c r="ILK77" s="73"/>
      <c r="ILL77" s="73"/>
      <c r="ILM77" s="73"/>
      <c r="ILN77" s="73"/>
      <c r="ILO77" s="73"/>
      <c r="ILP77" s="73"/>
      <c r="ILQ77" s="73"/>
      <c r="ILS77" s="73"/>
      <c r="ILT77" s="73"/>
      <c r="ILU77" s="73"/>
      <c r="ILV77" s="73"/>
      <c r="ILW77" s="73"/>
      <c r="ILX77" s="73"/>
      <c r="ILY77" s="73"/>
      <c r="ILZ77" s="73"/>
      <c r="IMA77" s="73"/>
      <c r="IMB77" s="73"/>
      <c r="IMC77" s="73"/>
      <c r="IMD77" s="73"/>
      <c r="IME77" s="73"/>
      <c r="IMH77" s="73"/>
      <c r="IMK77" s="73"/>
      <c r="IMN77" s="73"/>
      <c r="IMQ77" s="73"/>
      <c r="IMT77" s="73"/>
      <c r="INF77" s="73"/>
      <c r="INI77" s="73"/>
      <c r="INL77" s="73"/>
      <c r="INO77" s="73"/>
      <c r="INX77" s="73"/>
      <c r="IOD77" s="73"/>
      <c r="IOG77" s="73"/>
      <c r="IOJ77" s="73"/>
      <c r="IOM77" s="73"/>
      <c r="IOS77" s="73"/>
      <c r="IPB77" s="73"/>
      <c r="IPD77" s="73"/>
      <c r="IPE77" s="73"/>
      <c r="IPG77" s="73"/>
      <c r="IPJ77" s="73"/>
      <c r="IPM77" s="73"/>
      <c r="IPP77" s="73"/>
      <c r="IPX77" s="73"/>
      <c r="IPZ77" s="73"/>
      <c r="IQC77" s="73"/>
      <c r="IQF77" s="73"/>
      <c r="IQO77" s="73"/>
      <c r="IQR77" s="73"/>
      <c r="IQW77" s="73"/>
      <c r="IRS77" s="73"/>
      <c r="IRT77" s="73"/>
      <c r="IRU77" s="73"/>
      <c r="IRV77" s="73"/>
      <c r="IRW77" s="73"/>
      <c r="IRX77" s="73"/>
      <c r="ISP77" s="73"/>
      <c r="ISQ77" s="73"/>
      <c r="IST77" s="73"/>
      <c r="ISW77" s="73"/>
      <c r="ISY77" s="73"/>
      <c r="ITA77" s="73"/>
      <c r="ITD77" s="73"/>
      <c r="ITG77" s="73"/>
      <c r="ITJ77" s="73"/>
      <c r="ITM77" s="73"/>
      <c r="ITP77" s="73"/>
      <c r="ITS77" s="73"/>
      <c r="ITV77" s="73"/>
      <c r="ITY77" s="73"/>
      <c r="IUA77" s="73"/>
      <c r="IUN77" s="73"/>
      <c r="IUO77" s="73"/>
      <c r="IUP77" s="73"/>
      <c r="IUQ77" s="73"/>
      <c r="IUR77" s="73"/>
      <c r="IUS77" s="73"/>
      <c r="IUT77" s="73"/>
      <c r="IUU77" s="73"/>
      <c r="IUV77" s="73"/>
      <c r="IUW77" s="73"/>
      <c r="IUX77" s="73"/>
      <c r="IUY77" s="73"/>
      <c r="IUZ77" s="73"/>
      <c r="IVA77" s="73"/>
      <c r="IVB77" s="73"/>
      <c r="IVC77" s="73"/>
      <c r="IVD77" s="73"/>
      <c r="IVE77" s="73"/>
      <c r="IVF77" s="73"/>
      <c r="IVG77" s="73"/>
      <c r="IVH77" s="73"/>
      <c r="IVI77" s="73"/>
      <c r="IVJ77" s="73"/>
      <c r="IVK77" s="73"/>
      <c r="IVL77" s="73"/>
      <c r="IVM77" s="73"/>
      <c r="IVO77" s="73"/>
      <c r="IVP77" s="73"/>
      <c r="IVQ77" s="73"/>
      <c r="IVR77" s="73"/>
      <c r="IVS77" s="73"/>
      <c r="IVT77" s="73"/>
      <c r="IVU77" s="73"/>
      <c r="IVV77" s="73"/>
      <c r="IVW77" s="73"/>
      <c r="IVX77" s="73"/>
      <c r="IVY77" s="73"/>
      <c r="IVZ77" s="73"/>
      <c r="IWA77" s="73"/>
      <c r="IWD77" s="73"/>
      <c r="IWG77" s="73"/>
      <c r="IWJ77" s="73"/>
      <c r="IWM77" s="73"/>
      <c r="IWP77" s="73"/>
      <c r="IXB77" s="73"/>
      <c r="IXE77" s="73"/>
      <c r="IXH77" s="73"/>
      <c r="IXK77" s="73"/>
      <c r="IXT77" s="73"/>
      <c r="IXZ77" s="73"/>
      <c r="IYC77" s="73"/>
      <c r="IYF77" s="73"/>
      <c r="IYI77" s="73"/>
      <c r="IYO77" s="73"/>
      <c r="IYX77" s="73"/>
      <c r="IYZ77" s="73"/>
      <c r="IZA77" s="73"/>
      <c r="IZC77" s="73"/>
      <c r="IZF77" s="73"/>
      <c r="IZI77" s="73"/>
      <c r="IZL77" s="73"/>
      <c r="IZT77" s="73"/>
      <c r="IZV77" s="73"/>
      <c r="IZY77" s="73"/>
      <c r="JAB77" s="73"/>
      <c r="JAK77" s="73"/>
      <c r="JAN77" s="73"/>
      <c r="JAS77" s="73"/>
      <c r="JBO77" s="73"/>
      <c r="JBP77" s="73"/>
      <c r="JBQ77" s="73"/>
      <c r="JBR77" s="73"/>
      <c r="JBS77" s="73"/>
      <c r="JBT77" s="73"/>
      <c r="JCL77" s="73"/>
      <c r="JCM77" s="73"/>
      <c r="JCP77" s="73"/>
      <c r="JCS77" s="73"/>
      <c r="JCU77" s="73"/>
      <c r="JCW77" s="73"/>
      <c r="JCZ77" s="73"/>
      <c r="JDC77" s="73"/>
      <c r="JDF77" s="73"/>
      <c r="JDI77" s="73"/>
      <c r="JDL77" s="73"/>
      <c r="JDO77" s="73"/>
      <c r="JDR77" s="73"/>
      <c r="JDU77" s="73"/>
      <c r="JDW77" s="73"/>
      <c r="JEJ77" s="73"/>
      <c r="JEK77" s="73"/>
      <c r="JEL77" s="73"/>
      <c r="JEM77" s="73"/>
      <c r="JEN77" s="73"/>
      <c r="JEO77" s="73"/>
      <c r="JEP77" s="73"/>
      <c r="JEQ77" s="73"/>
      <c r="JER77" s="73"/>
      <c r="JES77" s="73"/>
      <c r="JET77" s="73"/>
      <c r="JEU77" s="73"/>
      <c r="JEV77" s="73"/>
      <c r="JEW77" s="73"/>
      <c r="JEX77" s="73"/>
      <c r="JEY77" s="73"/>
      <c r="JEZ77" s="73"/>
      <c r="JFA77" s="73"/>
      <c r="JFB77" s="73"/>
      <c r="JFC77" s="73"/>
      <c r="JFD77" s="73"/>
      <c r="JFE77" s="73"/>
      <c r="JFF77" s="73"/>
      <c r="JFG77" s="73"/>
      <c r="JFH77" s="73"/>
      <c r="JFI77" s="73"/>
      <c r="JFK77" s="73"/>
      <c r="JFL77" s="73"/>
      <c r="JFM77" s="73"/>
      <c r="JFN77" s="73"/>
      <c r="JFO77" s="73"/>
      <c r="JFP77" s="73"/>
      <c r="JFQ77" s="73"/>
      <c r="JFR77" s="73"/>
      <c r="JFS77" s="73"/>
      <c r="JFT77" s="73"/>
      <c r="JFU77" s="73"/>
      <c r="JFV77" s="73"/>
      <c r="JFW77" s="73"/>
      <c r="JFZ77" s="73"/>
      <c r="JGC77" s="73"/>
      <c r="JGF77" s="73"/>
      <c r="JGI77" s="73"/>
      <c r="JGL77" s="73"/>
      <c r="JGX77" s="73"/>
      <c r="JHA77" s="73"/>
      <c r="JHD77" s="73"/>
      <c r="JHG77" s="73"/>
      <c r="JHP77" s="73"/>
      <c r="JHV77" s="73"/>
      <c r="JHY77" s="73"/>
      <c r="JIB77" s="73"/>
      <c r="JIE77" s="73"/>
      <c r="JIK77" s="73"/>
      <c r="JIT77" s="73"/>
      <c r="JIV77" s="73"/>
      <c r="JIW77" s="73"/>
      <c r="JIY77" s="73"/>
      <c r="JJB77" s="73"/>
      <c r="JJE77" s="73"/>
      <c r="JJH77" s="73"/>
      <c r="JJP77" s="73"/>
      <c r="JJR77" s="73"/>
      <c r="JJU77" s="73"/>
      <c r="JJX77" s="73"/>
      <c r="JKG77" s="73"/>
      <c r="JKJ77" s="73"/>
      <c r="JKO77" s="73"/>
      <c r="JLK77" s="73"/>
      <c r="JLL77" s="73"/>
      <c r="JLM77" s="73"/>
      <c r="JLN77" s="73"/>
      <c r="JLO77" s="73"/>
      <c r="JLP77" s="73"/>
      <c r="JMH77" s="73"/>
      <c r="JMI77" s="73"/>
      <c r="JML77" s="73"/>
      <c r="JMO77" s="73"/>
      <c r="JMQ77" s="73"/>
      <c r="JMS77" s="73"/>
      <c r="JMV77" s="73"/>
      <c r="JMY77" s="73"/>
      <c r="JNB77" s="73"/>
      <c r="JNE77" s="73"/>
      <c r="JNH77" s="73"/>
      <c r="JNK77" s="73"/>
      <c r="JNN77" s="73"/>
      <c r="JNQ77" s="73"/>
      <c r="JNS77" s="73"/>
      <c r="JOF77" s="73"/>
      <c r="JOG77" s="73"/>
      <c r="JOH77" s="73"/>
      <c r="JOI77" s="73"/>
      <c r="JOJ77" s="73"/>
      <c r="JOK77" s="73"/>
      <c r="JOL77" s="73"/>
      <c r="JOM77" s="73"/>
      <c r="JON77" s="73"/>
      <c r="JOO77" s="73"/>
      <c r="JOP77" s="73"/>
      <c r="JOQ77" s="73"/>
      <c r="JOR77" s="73"/>
      <c r="JOS77" s="73"/>
      <c r="JOT77" s="73"/>
      <c r="JOU77" s="73"/>
      <c r="JOV77" s="73"/>
      <c r="JOW77" s="73"/>
      <c r="JOX77" s="73"/>
      <c r="JOY77" s="73"/>
      <c r="JOZ77" s="73"/>
      <c r="JPA77" s="73"/>
      <c r="JPB77" s="73"/>
      <c r="JPC77" s="73"/>
      <c r="JPD77" s="73"/>
      <c r="JPE77" s="73"/>
      <c r="JPG77" s="73"/>
      <c r="JPH77" s="73"/>
      <c r="JPI77" s="73"/>
      <c r="JPJ77" s="73"/>
      <c r="JPK77" s="73"/>
      <c r="JPL77" s="73"/>
      <c r="JPM77" s="73"/>
      <c r="JPN77" s="73"/>
      <c r="JPO77" s="73"/>
      <c r="JPP77" s="73"/>
      <c r="JPQ77" s="73"/>
      <c r="JPR77" s="73"/>
      <c r="JPS77" s="73"/>
      <c r="JPV77" s="73"/>
      <c r="JPY77" s="73"/>
      <c r="JQB77" s="73"/>
      <c r="JQE77" s="73"/>
      <c r="JQH77" s="73"/>
      <c r="JQT77" s="73"/>
      <c r="JQW77" s="73"/>
      <c r="JQZ77" s="73"/>
      <c r="JRC77" s="73"/>
      <c r="JRL77" s="73"/>
      <c r="JRR77" s="73"/>
      <c r="JRU77" s="73"/>
      <c r="JRX77" s="73"/>
      <c r="JSA77" s="73"/>
      <c r="JSG77" s="73"/>
      <c r="JSP77" s="73"/>
      <c r="JSR77" s="73"/>
      <c r="JSS77" s="73"/>
      <c r="JSU77" s="73"/>
      <c r="JSX77" s="73"/>
      <c r="JTA77" s="73"/>
      <c r="JTD77" s="73"/>
      <c r="JTL77" s="73"/>
      <c r="JTN77" s="73"/>
      <c r="JTQ77" s="73"/>
      <c r="JTT77" s="73"/>
      <c r="JUC77" s="73"/>
      <c r="JUF77" s="73"/>
      <c r="JUK77" s="73"/>
      <c r="JVG77" s="73"/>
      <c r="JVH77" s="73"/>
      <c r="JVI77" s="73"/>
      <c r="JVJ77" s="73"/>
      <c r="JVK77" s="73"/>
      <c r="JVL77" s="73"/>
      <c r="JWD77" s="73"/>
      <c r="JWE77" s="73"/>
      <c r="JWH77" s="73"/>
      <c r="JWK77" s="73"/>
      <c r="JWM77" s="73"/>
      <c r="JWO77" s="73"/>
      <c r="JWR77" s="73"/>
      <c r="JWU77" s="73"/>
      <c r="JWX77" s="73"/>
      <c r="JXA77" s="73"/>
      <c r="JXD77" s="73"/>
      <c r="JXG77" s="73"/>
      <c r="JXJ77" s="73"/>
      <c r="JXM77" s="73"/>
      <c r="JXO77" s="73"/>
      <c r="JYB77" s="73"/>
      <c r="JYC77" s="73"/>
      <c r="JYD77" s="73"/>
      <c r="JYE77" s="73"/>
      <c r="JYF77" s="73"/>
      <c r="JYG77" s="73"/>
      <c r="JYH77" s="73"/>
      <c r="JYI77" s="73"/>
      <c r="JYJ77" s="73"/>
      <c r="JYK77" s="73"/>
      <c r="JYL77" s="73"/>
      <c r="JYM77" s="73"/>
      <c r="JYN77" s="73"/>
      <c r="JYO77" s="73"/>
      <c r="JYP77" s="73"/>
      <c r="JYQ77" s="73"/>
      <c r="JYR77" s="73"/>
      <c r="JYS77" s="73"/>
      <c r="JYT77" s="73"/>
      <c r="JYU77" s="73"/>
      <c r="JYV77" s="73"/>
      <c r="JYW77" s="73"/>
      <c r="JYX77" s="73"/>
      <c r="JYY77" s="73"/>
      <c r="JYZ77" s="73"/>
      <c r="JZA77" s="73"/>
      <c r="JZC77" s="73"/>
      <c r="JZD77" s="73"/>
      <c r="JZE77" s="73"/>
      <c r="JZF77" s="73"/>
      <c r="JZG77" s="73"/>
      <c r="JZH77" s="73"/>
      <c r="JZI77" s="73"/>
      <c r="JZJ77" s="73"/>
      <c r="JZK77" s="73"/>
      <c r="JZL77" s="73"/>
      <c r="JZM77" s="73"/>
      <c r="JZN77" s="73"/>
      <c r="JZO77" s="73"/>
      <c r="JZR77" s="73"/>
      <c r="JZU77" s="73"/>
      <c r="JZX77" s="73"/>
      <c r="KAA77" s="73"/>
      <c r="KAD77" s="73"/>
      <c r="KAP77" s="73"/>
      <c r="KAS77" s="73"/>
      <c r="KAV77" s="73"/>
      <c r="KAY77" s="73"/>
      <c r="KBH77" s="73"/>
      <c r="KBN77" s="73"/>
      <c r="KBQ77" s="73"/>
      <c r="KBT77" s="73"/>
      <c r="KBW77" s="73"/>
      <c r="KCC77" s="73"/>
      <c r="KCL77" s="73"/>
      <c r="KCN77" s="73"/>
      <c r="KCO77" s="73"/>
      <c r="KCQ77" s="73"/>
      <c r="KCT77" s="73"/>
      <c r="KCW77" s="73"/>
      <c r="KCZ77" s="73"/>
      <c r="KDH77" s="73"/>
      <c r="KDJ77" s="73"/>
      <c r="KDM77" s="73"/>
      <c r="KDP77" s="73"/>
      <c r="KDY77" s="73"/>
      <c r="KEB77" s="73"/>
      <c r="KEG77" s="73"/>
      <c r="KFC77" s="73"/>
      <c r="KFD77" s="73"/>
      <c r="KFE77" s="73"/>
      <c r="KFF77" s="73"/>
      <c r="KFG77" s="73"/>
      <c r="KFH77" s="73"/>
      <c r="KFZ77" s="73"/>
      <c r="KGA77" s="73"/>
      <c r="KGD77" s="73"/>
      <c r="KGG77" s="73"/>
      <c r="KGI77" s="73"/>
      <c r="KGK77" s="73"/>
      <c r="KGN77" s="73"/>
      <c r="KGQ77" s="73"/>
      <c r="KGT77" s="73"/>
      <c r="KGW77" s="73"/>
      <c r="KGZ77" s="73"/>
      <c r="KHC77" s="73"/>
      <c r="KHF77" s="73"/>
      <c r="KHI77" s="73"/>
      <c r="KHK77" s="73"/>
      <c r="KHX77" s="73"/>
      <c r="KHY77" s="73"/>
      <c r="KHZ77" s="73"/>
      <c r="KIA77" s="73"/>
      <c r="KIB77" s="73"/>
      <c r="KIC77" s="73"/>
      <c r="KID77" s="73"/>
      <c r="KIE77" s="73"/>
      <c r="KIF77" s="73"/>
      <c r="KIG77" s="73"/>
      <c r="KIH77" s="73"/>
      <c r="KII77" s="73"/>
      <c r="KIJ77" s="73"/>
      <c r="KIK77" s="73"/>
      <c r="KIL77" s="73"/>
      <c r="KIM77" s="73"/>
      <c r="KIN77" s="73"/>
      <c r="KIO77" s="73"/>
      <c r="KIP77" s="73"/>
      <c r="KIQ77" s="73"/>
      <c r="KIR77" s="73"/>
      <c r="KIS77" s="73"/>
      <c r="KIT77" s="73"/>
      <c r="KIU77" s="73"/>
      <c r="KIV77" s="73"/>
      <c r="KIW77" s="73"/>
      <c r="KIY77" s="73"/>
      <c r="KIZ77" s="73"/>
      <c r="KJA77" s="73"/>
      <c r="KJB77" s="73"/>
      <c r="KJC77" s="73"/>
      <c r="KJD77" s="73"/>
      <c r="KJE77" s="73"/>
      <c r="KJF77" s="73"/>
      <c r="KJG77" s="73"/>
      <c r="KJH77" s="73"/>
      <c r="KJI77" s="73"/>
      <c r="KJJ77" s="73"/>
      <c r="KJK77" s="73"/>
      <c r="KJN77" s="73"/>
      <c r="KJQ77" s="73"/>
      <c r="KJT77" s="73"/>
      <c r="KJW77" s="73"/>
      <c r="KJZ77" s="73"/>
      <c r="KKL77" s="73"/>
      <c r="KKO77" s="73"/>
      <c r="KKR77" s="73"/>
      <c r="KKU77" s="73"/>
      <c r="KLD77" s="73"/>
      <c r="KLJ77" s="73"/>
      <c r="KLM77" s="73"/>
      <c r="KLP77" s="73"/>
      <c r="KLS77" s="73"/>
      <c r="KLY77" s="73"/>
      <c r="KMH77" s="73"/>
      <c r="KMJ77" s="73"/>
      <c r="KMK77" s="73"/>
      <c r="KMM77" s="73"/>
      <c r="KMP77" s="73"/>
      <c r="KMS77" s="73"/>
      <c r="KMV77" s="73"/>
      <c r="KND77" s="73"/>
      <c r="KNF77" s="73"/>
      <c r="KNI77" s="73"/>
      <c r="KNL77" s="73"/>
      <c r="KNU77" s="73"/>
      <c r="KNX77" s="73"/>
      <c r="KOC77" s="73"/>
      <c r="KOY77" s="73"/>
      <c r="KOZ77" s="73"/>
      <c r="KPA77" s="73"/>
      <c r="KPB77" s="73"/>
      <c r="KPC77" s="73"/>
      <c r="KPD77" s="73"/>
      <c r="KPV77" s="73"/>
      <c r="KPW77" s="73"/>
      <c r="KPZ77" s="73"/>
      <c r="KQC77" s="73"/>
      <c r="KQE77" s="73"/>
      <c r="KQG77" s="73"/>
      <c r="KQJ77" s="73"/>
      <c r="KQM77" s="73"/>
      <c r="KQP77" s="73"/>
      <c r="KQS77" s="73"/>
      <c r="KQV77" s="73"/>
      <c r="KQY77" s="73"/>
      <c r="KRB77" s="73"/>
      <c r="KRE77" s="73"/>
      <c r="KRG77" s="73"/>
      <c r="KRT77" s="73"/>
      <c r="KRU77" s="73"/>
      <c r="KRV77" s="73"/>
      <c r="KRW77" s="73"/>
      <c r="KRX77" s="73"/>
      <c r="KRY77" s="73"/>
      <c r="KRZ77" s="73"/>
      <c r="KSA77" s="73"/>
      <c r="KSB77" s="73"/>
      <c r="KSC77" s="73"/>
      <c r="KSD77" s="73"/>
      <c r="KSE77" s="73"/>
      <c r="KSF77" s="73"/>
      <c r="KSG77" s="73"/>
      <c r="KSH77" s="73"/>
      <c r="KSI77" s="73"/>
      <c r="KSJ77" s="73"/>
      <c r="KSK77" s="73"/>
      <c r="KSL77" s="73"/>
      <c r="KSM77" s="73"/>
      <c r="KSN77" s="73"/>
      <c r="KSO77" s="73"/>
      <c r="KSP77" s="73"/>
      <c r="KSQ77" s="73"/>
      <c r="KSR77" s="73"/>
      <c r="KSS77" s="73"/>
      <c r="KSU77" s="73"/>
      <c r="KSV77" s="73"/>
      <c r="KSW77" s="73"/>
      <c r="KSX77" s="73"/>
      <c r="KSY77" s="73"/>
      <c r="KSZ77" s="73"/>
      <c r="KTA77" s="73"/>
      <c r="KTB77" s="73"/>
      <c r="KTC77" s="73"/>
      <c r="KTD77" s="73"/>
      <c r="KTE77" s="73"/>
      <c r="KTF77" s="73"/>
      <c r="KTG77" s="73"/>
      <c r="KTJ77" s="73"/>
      <c r="KTM77" s="73"/>
      <c r="KTP77" s="73"/>
      <c r="KTS77" s="73"/>
      <c r="KTV77" s="73"/>
      <c r="KUH77" s="73"/>
      <c r="KUK77" s="73"/>
      <c r="KUN77" s="73"/>
      <c r="KUQ77" s="73"/>
      <c r="KUZ77" s="73"/>
      <c r="KVF77" s="73"/>
      <c r="KVI77" s="73"/>
      <c r="KVL77" s="73"/>
      <c r="KVO77" s="73"/>
      <c r="KVU77" s="73"/>
      <c r="KWD77" s="73"/>
      <c r="KWF77" s="73"/>
      <c r="KWG77" s="73"/>
      <c r="KWI77" s="73"/>
      <c r="KWL77" s="73"/>
      <c r="KWO77" s="73"/>
      <c r="KWR77" s="73"/>
      <c r="KWZ77" s="73"/>
      <c r="KXB77" s="73"/>
      <c r="KXE77" s="73"/>
      <c r="KXH77" s="73"/>
      <c r="KXQ77" s="73"/>
      <c r="KXT77" s="73"/>
      <c r="KXY77" s="73"/>
      <c r="KYU77" s="73"/>
      <c r="KYV77" s="73"/>
      <c r="KYW77" s="73"/>
      <c r="KYX77" s="73"/>
      <c r="KYY77" s="73"/>
      <c r="KYZ77" s="73"/>
      <c r="KZR77" s="73"/>
      <c r="KZS77" s="73"/>
      <c r="KZV77" s="73"/>
      <c r="KZY77" s="73"/>
      <c r="LAA77" s="73"/>
      <c r="LAC77" s="73"/>
      <c r="LAF77" s="73"/>
      <c r="LAI77" s="73"/>
      <c r="LAL77" s="73"/>
      <c r="LAO77" s="73"/>
      <c r="LAR77" s="73"/>
      <c r="LAU77" s="73"/>
      <c r="LAX77" s="73"/>
      <c r="LBA77" s="73"/>
      <c r="LBC77" s="73"/>
      <c r="LBP77" s="73"/>
      <c r="LBQ77" s="73"/>
      <c r="LBR77" s="73"/>
      <c r="LBS77" s="73"/>
      <c r="LBT77" s="73"/>
      <c r="LBU77" s="73"/>
      <c r="LBV77" s="73"/>
      <c r="LBW77" s="73"/>
      <c r="LBX77" s="73"/>
      <c r="LBY77" s="73"/>
      <c r="LBZ77" s="73"/>
      <c r="LCA77" s="73"/>
      <c r="LCB77" s="73"/>
      <c r="LCC77" s="73"/>
      <c r="LCD77" s="73"/>
      <c r="LCE77" s="73"/>
      <c r="LCF77" s="73"/>
      <c r="LCG77" s="73"/>
      <c r="LCH77" s="73"/>
      <c r="LCI77" s="73"/>
      <c r="LCJ77" s="73"/>
      <c r="LCK77" s="73"/>
      <c r="LCL77" s="73"/>
      <c r="LCM77" s="73"/>
      <c r="LCN77" s="73"/>
      <c r="LCO77" s="73"/>
      <c r="LCQ77" s="73"/>
      <c r="LCR77" s="73"/>
      <c r="LCS77" s="73"/>
      <c r="LCT77" s="73"/>
      <c r="LCU77" s="73"/>
      <c r="LCV77" s="73"/>
      <c r="LCW77" s="73"/>
      <c r="LCX77" s="73"/>
      <c r="LCY77" s="73"/>
      <c r="LCZ77" s="73"/>
      <c r="LDA77" s="73"/>
      <c r="LDB77" s="73"/>
      <c r="LDC77" s="73"/>
      <c r="LDF77" s="73"/>
      <c r="LDI77" s="73"/>
      <c r="LDL77" s="73"/>
      <c r="LDO77" s="73"/>
      <c r="LDR77" s="73"/>
      <c r="LED77" s="73"/>
      <c r="LEG77" s="73"/>
      <c r="LEJ77" s="73"/>
      <c r="LEM77" s="73"/>
      <c r="LEV77" s="73"/>
      <c r="LFB77" s="73"/>
      <c r="LFE77" s="73"/>
      <c r="LFH77" s="73"/>
      <c r="LFK77" s="73"/>
      <c r="LFQ77" s="73"/>
      <c r="LFZ77" s="73"/>
      <c r="LGB77" s="73"/>
      <c r="LGC77" s="73"/>
      <c r="LGE77" s="73"/>
      <c r="LGH77" s="73"/>
      <c r="LGK77" s="73"/>
      <c r="LGN77" s="73"/>
      <c r="LGV77" s="73"/>
      <c r="LGX77" s="73"/>
      <c r="LHA77" s="73"/>
      <c r="LHD77" s="73"/>
      <c r="LHM77" s="73"/>
      <c r="LHP77" s="73"/>
      <c r="LHU77" s="73"/>
      <c r="LIQ77" s="73"/>
      <c r="LIR77" s="73"/>
      <c r="LIS77" s="73"/>
      <c r="LIT77" s="73"/>
      <c r="LIU77" s="73"/>
      <c r="LIV77" s="73"/>
      <c r="LJN77" s="73"/>
      <c r="LJO77" s="73"/>
      <c r="LJR77" s="73"/>
      <c r="LJU77" s="73"/>
      <c r="LJW77" s="73"/>
      <c r="LJY77" s="73"/>
      <c r="LKB77" s="73"/>
      <c r="LKE77" s="73"/>
      <c r="LKH77" s="73"/>
      <c r="LKK77" s="73"/>
      <c r="LKN77" s="73"/>
      <c r="LKQ77" s="73"/>
      <c r="LKT77" s="73"/>
      <c r="LKW77" s="73"/>
      <c r="LKY77" s="73"/>
      <c r="LLL77" s="73"/>
      <c r="LLM77" s="73"/>
      <c r="LLN77" s="73"/>
      <c r="LLO77" s="73"/>
      <c r="LLP77" s="73"/>
      <c r="LLQ77" s="73"/>
      <c r="LLR77" s="73"/>
      <c r="LLS77" s="73"/>
      <c r="LLT77" s="73"/>
      <c r="LLU77" s="73"/>
      <c r="LLV77" s="73"/>
      <c r="LLW77" s="73"/>
      <c r="LLX77" s="73"/>
      <c r="LLY77" s="73"/>
      <c r="LLZ77" s="73"/>
      <c r="LMA77" s="73"/>
      <c r="LMB77" s="73"/>
      <c r="LMC77" s="73"/>
      <c r="LMD77" s="73"/>
      <c r="LME77" s="73"/>
      <c r="LMF77" s="73"/>
      <c r="LMG77" s="73"/>
      <c r="LMH77" s="73"/>
      <c r="LMI77" s="73"/>
      <c r="LMJ77" s="73"/>
      <c r="LMK77" s="73"/>
      <c r="LMM77" s="73"/>
      <c r="LMN77" s="73"/>
      <c r="LMO77" s="73"/>
      <c r="LMP77" s="73"/>
      <c r="LMQ77" s="73"/>
      <c r="LMR77" s="73"/>
      <c r="LMS77" s="73"/>
      <c r="LMT77" s="73"/>
      <c r="LMU77" s="73"/>
      <c r="LMV77" s="73"/>
      <c r="LMW77" s="73"/>
      <c r="LMX77" s="73"/>
      <c r="LMY77" s="73"/>
      <c r="LNB77" s="73"/>
      <c r="LNE77" s="73"/>
      <c r="LNH77" s="73"/>
      <c r="LNK77" s="73"/>
      <c r="LNN77" s="73"/>
      <c r="LNZ77" s="73"/>
      <c r="LOC77" s="73"/>
      <c r="LOF77" s="73"/>
      <c r="LOI77" s="73"/>
      <c r="LOR77" s="73"/>
      <c r="LOX77" s="73"/>
      <c r="LPA77" s="73"/>
      <c r="LPD77" s="73"/>
      <c r="LPG77" s="73"/>
      <c r="LPM77" s="73"/>
      <c r="LPV77" s="73"/>
      <c r="LPX77" s="73"/>
      <c r="LPY77" s="73"/>
      <c r="LQA77" s="73"/>
      <c r="LQD77" s="73"/>
      <c r="LQG77" s="73"/>
      <c r="LQJ77" s="73"/>
      <c r="LQR77" s="73"/>
      <c r="LQT77" s="73"/>
      <c r="LQW77" s="73"/>
      <c r="LQZ77" s="73"/>
      <c r="LRI77" s="73"/>
      <c r="LRL77" s="73"/>
      <c r="LRQ77" s="73"/>
      <c r="LSM77" s="73"/>
      <c r="LSN77" s="73"/>
      <c r="LSO77" s="73"/>
      <c r="LSP77" s="73"/>
      <c r="LSQ77" s="73"/>
      <c r="LSR77" s="73"/>
      <c r="LTJ77" s="73"/>
      <c r="LTK77" s="73"/>
      <c r="LTN77" s="73"/>
      <c r="LTQ77" s="73"/>
      <c r="LTS77" s="73"/>
      <c r="LTU77" s="73"/>
      <c r="LTX77" s="73"/>
      <c r="LUA77" s="73"/>
      <c r="LUD77" s="73"/>
      <c r="LUG77" s="73"/>
      <c r="LUJ77" s="73"/>
      <c r="LUM77" s="73"/>
      <c r="LUP77" s="73"/>
      <c r="LUS77" s="73"/>
      <c r="LUU77" s="73"/>
      <c r="LVH77" s="73"/>
      <c r="LVI77" s="73"/>
      <c r="LVJ77" s="73"/>
      <c r="LVK77" s="73"/>
      <c r="LVL77" s="73"/>
      <c r="LVM77" s="73"/>
      <c r="LVN77" s="73"/>
      <c r="LVO77" s="73"/>
      <c r="LVP77" s="73"/>
      <c r="LVQ77" s="73"/>
      <c r="LVR77" s="73"/>
      <c r="LVS77" s="73"/>
      <c r="LVT77" s="73"/>
      <c r="LVU77" s="73"/>
      <c r="LVV77" s="73"/>
      <c r="LVW77" s="73"/>
      <c r="LVX77" s="73"/>
      <c r="LVY77" s="73"/>
      <c r="LVZ77" s="73"/>
      <c r="LWA77" s="73"/>
      <c r="LWB77" s="73"/>
      <c r="LWC77" s="73"/>
      <c r="LWD77" s="73"/>
      <c r="LWE77" s="73"/>
      <c r="LWF77" s="73"/>
      <c r="LWG77" s="73"/>
      <c r="LWI77" s="73"/>
      <c r="LWJ77" s="73"/>
      <c r="LWK77" s="73"/>
      <c r="LWL77" s="73"/>
      <c r="LWM77" s="73"/>
      <c r="LWN77" s="73"/>
      <c r="LWO77" s="73"/>
      <c r="LWP77" s="73"/>
      <c r="LWQ77" s="73"/>
      <c r="LWR77" s="73"/>
      <c r="LWS77" s="73"/>
      <c r="LWT77" s="73"/>
      <c r="LWU77" s="73"/>
      <c r="LWX77" s="73"/>
      <c r="LXA77" s="73"/>
      <c r="LXD77" s="73"/>
      <c r="LXG77" s="73"/>
      <c r="LXJ77" s="73"/>
      <c r="LXV77" s="73"/>
      <c r="LXY77" s="73"/>
      <c r="LYB77" s="73"/>
      <c r="LYE77" s="73"/>
      <c r="LYN77" s="73"/>
      <c r="LYT77" s="73"/>
      <c r="LYW77" s="73"/>
      <c r="LYZ77" s="73"/>
      <c r="LZC77" s="73"/>
      <c r="LZI77" s="73"/>
      <c r="LZR77" s="73"/>
      <c r="LZT77" s="73"/>
      <c r="LZU77" s="73"/>
      <c r="LZW77" s="73"/>
      <c r="LZZ77" s="73"/>
      <c r="MAC77" s="73"/>
      <c r="MAF77" s="73"/>
      <c r="MAN77" s="73"/>
      <c r="MAP77" s="73"/>
      <c r="MAS77" s="73"/>
      <c r="MAV77" s="73"/>
      <c r="MBE77" s="73"/>
      <c r="MBH77" s="73"/>
      <c r="MBM77" s="73"/>
      <c r="MCI77" s="73"/>
      <c r="MCJ77" s="73"/>
      <c r="MCK77" s="73"/>
      <c r="MCL77" s="73"/>
      <c r="MCM77" s="73"/>
      <c r="MCN77" s="73"/>
      <c r="MDF77" s="73"/>
      <c r="MDG77" s="73"/>
      <c r="MDJ77" s="73"/>
      <c r="MDM77" s="73"/>
      <c r="MDO77" s="73"/>
      <c r="MDQ77" s="73"/>
      <c r="MDT77" s="73"/>
      <c r="MDW77" s="73"/>
      <c r="MDZ77" s="73"/>
      <c r="MEC77" s="73"/>
      <c r="MEF77" s="73"/>
      <c r="MEI77" s="73"/>
      <c r="MEL77" s="73"/>
      <c r="MEO77" s="73"/>
      <c r="MEQ77" s="73"/>
      <c r="MFD77" s="73"/>
      <c r="MFE77" s="73"/>
      <c r="MFF77" s="73"/>
      <c r="MFG77" s="73"/>
      <c r="MFH77" s="73"/>
      <c r="MFI77" s="73"/>
      <c r="MFJ77" s="73"/>
      <c r="MFK77" s="73"/>
      <c r="MFL77" s="73"/>
      <c r="MFM77" s="73"/>
      <c r="MFN77" s="73"/>
      <c r="MFO77" s="73"/>
      <c r="MFP77" s="73"/>
      <c r="MFQ77" s="73"/>
      <c r="MFR77" s="73"/>
      <c r="MFS77" s="73"/>
      <c r="MFT77" s="73"/>
      <c r="MFU77" s="73"/>
      <c r="MFV77" s="73"/>
      <c r="MFW77" s="73"/>
      <c r="MFX77" s="73"/>
      <c r="MFY77" s="73"/>
      <c r="MFZ77" s="73"/>
      <c r="MGA77" s="73"/>
      <c r="MGB77" s="73"/>
      <c r="MGC77" s="73"/>
      <c r="MGE77" s="73"/>
      <c r="MGF77" s="73"/>
      <c r="MGG77" s="73"/>
      <c r="MGH77" s="73"/>
      <c r="MGI77" s="73"/>
      <c r="MGJ77" s="73"/>
      <c r="MGK77" s="73"/>
      <c r="MGL77" s="73"/>
      <c r="MGM77" s="73"/>
      <c r="MGN77" s="73"/>
      <c r="MGO77" s="73"/>
      <c r="MGP77" s="73"/>
      <c r="MGQ77" s="73"/>
      <c r="MGT77" s="73"/>
      <c r="MGW77" s="73"/>
      <c r="MGZ77" s="73"/>
      <c r="MHC77" s="73"/>
      <c r="MHF77" s="73"/>
      <c r="MHR77" s="73"/>
      <c r="MHU77" s="73"/>
      <c r="MHX77" s="73"/>
      <c r="MIA77" s="73"/>
      <c r="MIJ77" s="73"/>
      <c r="MIP77" s="73"/>
      <c r="MIS77" s="73"/>
      <c r="MIV77" s="73"/>
      <c r="MIY77" s="73"/>
      <c r="MJE77" s="73"/>
      <c r="MJN77" s="73"/>
      <c r="MJP77" s="73"/>
      <c r="MJQ77" s="73"/>
      <c r="MJS77" s="73"/>
      <c r="MJV77" s="73"/>
      <c r="MJY77" s="73"/>
      <c r="MKB77" s="73"/>
      <c r="MKJ77" s="73"/>
      <c r="MKL77" s="73"/>
      <c r="MKO77" s="73"/>
      <c r="MKR77" s="73"/>
      <c r="MLA77" s="73"/>
      <c r="MLD77" s="73"/>
      <c r="MLI77" s="73"/>
      <c r="MME77" s="73"/>
      <c r="MMF77" s="73"/>
      <c r="MMG77" s="73"/>
      <c r="MMH77" s="73"/>
      <c r="MMI77" s="73"/>
      <c r="MMJ77" s="73"/>
      <c r="MNB77" s="73"/>
      <c r="MNC77" s="73"/>
      <c r="MNF77" s="73"/>
      <c r="MNI77" s="73"/>
      <c r="MNK77" s="73"/>
      <c r="MNM77" s="73"/>
      <c r="MNP77" s="73"/>
      <c r="MNS77" s="73"/>
      <c r="MNV77" s="73"/>
      <c r="MNY77" s="73"/>
      <c r="MOB77" s="73"/>
      <c r="MOE77" s="73"/>
      <c r="MOH77" s="73"/>
      <c r="MOK77" s="73"/>
      <c r="MOM77" s="73"/>
      <c r="MOZ77" s="73"/>
      <c r="MPA77" s="73"/>
      <c r="MPB77" s="73"/>
      <c r="MPC77" s="73"/>
      <c r="MPD77" s="73"/>
      <c r="MPE77" s="73"/>
      <c r="MPF77" s="73"/>
      <c r="MPG77" s="73"/>
      <c r="MPH77" s="73"/>
      <c r="MPI77" s="73"/>
      <c r="MPJ77" s="73"/>
      <c r="MPK77" s="73"/>
      <c r="MPL77" s="73"/>
      <c r="MPM77" s="73"/>
      <c r="MPN77" s="73"/>
      <c r="MPO77" s="73"/>
      <c r="MPP77" s="73"/>
      <c r="MPQ77" s="73"/>
      <c r="MPR77" s="73"/>
      <c r="MPS77" s="73"/>
      <c r="MPT77" s="73"/>
      <c r="MPU77" s="73"/>
      <c r="MPV77" s="73"/>
      <c r="MPW77" s="73"/>
      <c r="MPX77" s="73"/>
      <c r="MPY77" s="73"/>
      <c r="MQA77" s="73"/>
      <c r="MQB77" s="73"/>
      <c r="MQC77" s="73"/>
      <c r="MQD77" s="73"/>
      <c r="MQE77" s="73"/>
      <c r="MQF77" s="73"/>
      <c r="MQG77" s="73"/>
      <c r="MQH77" s="73"/>
      <c r="MQI77" s="73"/>
      <c r="MQJ77" s="73"/>
      <c r="MQK77" s="73"/>
      <c r="MQL77" s="73"/>
      <c r="MQM77" s="73"/>
      <c r="MQP77" s="73"/>
      <c r="MQS77" s="73"/>
      <c r="MQV77" s="73"/>
      <c r="MQY77" s="73"/>
      <c r="MRB77" s="73"/>
      <c r="MRN77" s="73"/>
      <c r="MRQ77" s="73"/>
      <c r="MRT77" s="73"/>
      <c r="MRW77" s="73"/>
      <c r="MSF77" s="73"/>
      <c r="MSL77" s="73"/>
      <c r="MSO77" s="73"/>
      <c r="MSR77" s="73"/>
      <c r="MSU77" s="73"/>
      <c r="MTA77" s="73"/>
      <c r="MTJ77" s="73"/>
      <c r="MTL77" s="73"/>
      <c r="MTM77" s="73"/>
      <c r="MTO77" s="73"/>
      <c r="MTR77" s="73"/>
      <c r="MTU77" s="73"/>
      <c r="MTX77" s="73"/>
      <c r="MUF77" s="73"/>
      <c r="MUH77" s="73"/>
      <c r="MUK77" s="73"/>
      <c r="MUN77" s="73"/>
      <c r="MUW77" s="73"/>
      <c r="MUZ77" s="73"/>
      <c r="MVE77" s="73"/>
      <c r="MWA77" s="73"/>
      <c r="MWB77" s="73"/>
      <c r="MWC77" s="73"/>
      <c r="MWD77" s="73"/>
      <c r="MWE77" s="73"/>
      <c r="MWF77" s="73"/>
      <c r="MWX77" s="73"/>
      <c r="MWY77" s="73"/>
      <c r="MXB77" s="73"/>
      <c r="MXE77" s="73"/>
      <c r="MXG77" s="73"/>
      <c r="MXI77" s="73"/>
      <c r="MXL77" s="73"/>
      <c r="MXO77" s="73"/>
      <c r="MXR77" s="73"/>
      <c r="MXU77" s="73"/>
      <c r="MXX77" s="73"/>
      <c r="MYA77" s="73"/>
      <c r="MYD77" s="73"/>
      <c r="MYG77" s="73"/>
      <c r="MYI77" s="73"/>
      <c r="MYV77" s="73"/>
      <c r="MYW77" s="73"/>
      <c r="MYX77" s="73"/>
      <c r="MYY77" s="73"/>
      <c r="MYZ77" s="73"/>
      <c r="MZA77" s="73"/>
      <c r="MZB77" s="73"/>
      <c r="MZC77" s="73"/>
      <c r="MZD77" s="73"/>
      <c r="MZE77" s="73"/>
      <c r="MZF77" s="73"/>
      <c r="MZG77" s="73"/>
      <c r="MZH77" s="73"/>
      <c r="MZI77" s="73"/>
      <c r="MZJ77" s="73"/>
      <c r="MZK77" s="73"/>
      <c r="MZL77" s="73"/>
      <c r="MZM77" s="73"/>
      <c r="MZN77" s="73"/>
      <c r="MZO77" s="73"/>
      <c r="MZP77" s="73"/>
      <c r="MZQ77" s="73"/>
      <c r="MZR77" s="73"/>
      <c r="MZS77" s="73"/>
      <c r="MZT77" s="73"/>
      <c r="MZU77" s="73"/>
      <c r="MZW77" s="73"/>
      <c r="MZX77" s="73"/>
      <c r="MZY77" s="73"/>
      <c r="MZZ77" s="73"/>
      <c r="NAA77" s="73"/>
      <c r="NAB77" s="73"/>
      <c r="NAC77" s="73"/>
      <c r="NAD77" s="73"/>
      <c r="NAE77" s="73"/>
      <c r="NAF77" s="73"/>
      <c r="NAG77" s="73"/>
      <c r="NAH77" s="73"/>
      <c r="NAI77" s="73"/>
      <c r="NAL77" s="73"/>
      <c r="NAO77" s="73"/>
      <c r="NAR77" s="73"/>
      <c r="NAU77" s="73"/>
      <c r="NAX77" s="73"/>
      <c r="NBJ77" s="73"/>
      <c r="NBM77" s="73"/>
      <c r="NBP77" s="73"/>
      <c r="NBS77" s="73"/>
      <c r="NCB77" s="73"/>
      <c r="NCH77" s="73"/>
      <c r="NCK77" s="73"/>
      <c r="NCN77" s="73"/>
      <c r="NCQ77" s="73"/>
      <c r="NCW77" s="73"/>
      <c r="NDF77" s="73"/>
      <c r="NDH77" s="73"/>
      <c r="NDI77" s="73"/>
      <c r="NDK77" s="73"/>
      <c r="NDN77" s="73"/>
      <c r="NDQ77" s="73"/>
      <c r="NDT77" s="73"/>
      <c r="NEB77" s="73"/>
      <c r="NED77" s="73"/>
      <c r="NEG77" s="73"/>
      <c r="NEJ77" s="73"/>
      <c r="NES77" s="73"/>
      <c r="NEV77" s="73"/>
      <c r="NFA77" s="73"/>
      <c r="NFW77" s="73"/>
      <c r="NFX77" s="73"/>
      <c r="NFY77" s="73"/>
      <c r="NFZ77" s="73"/>
      <c r="NGA77" s="73"/>
      <c r="NGB77" s="73"/>
      <c r="NGT77" s="73"/>
      <c r="NGU77" s="73"/>
      <c r="NGX77" s="73"/>
      <c r="NHA77" s="73"/>
      <c r="NHC77" s="73"/>
      <c r="NHE77" s="73"/>
      <c r="NHH77" s="73"/>
      <c r="NHK77" s="73"/>
      <c r="NHN77" s="73"/>
      <c r="NHQ77" s="73"/>
      <c r="NHT77" s="73"/>
      <c r="NHW77" s="73"/>
      <c r="NHZ77" s="73"/>
      <c r="NIC77" s="73"/>
      <c r="NIE77" s="73"/>
      <c r="NIR77" s="73"/>
      <c r="NIS77" s="73"/>
      <c r="NIT77" s="73"/>
      <c r="NIU77" s="73"/>
      <c r="NIV77" s="73"/>
      <c r="NIW77" s="73"/>
      <c r="NIX77" s="73"/>
      <c r="NIY77" s="73"/>
      <c r="NIZ77" s="73"/>
      <c r="NJA77" s="73"/>
      <c r="NJB77" s="73"/>
      <c r="NJC77" s="73"/>
      <c r="NJD77" s="73"/>
      <c r="NJE77" s="73"/>
      <c r="NJF77" s="73"/>
      <c r="NJG77" s="73"/>
      <c r="NJH77" s="73"/>
      <c r="NJI77" s="73"/>
      <c r="NJJ77" s="73"/>
      <c r="NJK77" s="73"/>
      <c r="NJL77" s="73"/>
      <c r="NJM77" s="73"/>
      <c r="NJN77" s="73"/>
      <c r="NJO77" s="73"/>
      <c r="NJP77" s="73"/>
      <c r="NJQ77" s="73"/>
      <c r="NJS77" s="73"/>
      <c r="NJT77" s="73"/>
      <c r="NJU77" s="73"/>
      <c r="NJV77" s="73"/>
      <c r="NJW77" s="73"/>
      <c r="NJX77" s="73"/>
      <c r="NJY77" s="73"/>
      <c r="NJZ77" s="73"/>
      <c r="NKA77" s="73"/>
      <c r="NKB77" s="73"/>
      <c r="NKC77" s="73"/>
      <c r="NKD77" s="73"/>
      <c r="NKE77" s="73"/>
      <c r="NKH77" s="73"/>
      <c r="NKK77" s="73"/>
      <c r="NKN77" s="73"/>
      <c r="NKQ77" s="73"/>
      <c r="NKT77" s="73"/>
      <c r="NLF77" s="73"/>
      <c r="NLI77" s="73"/>
      <c r="NLL77" s="73"/>
      <c r="NLO77" s="73"/>
      <c r="NLX77" s="73"/>
      <c r="NMD77" s="73"/>
      <c r="NMG77" s="73"/>
      <c r="NMJ77" s="73"/>
      <c r="NMM77" s="73"/>
      <c r="NMS77" s="73"/>
      <c r="NNB77" s="73"/>
      <c r="NND77" s="73"/>
      <c r="NNE77" s="73"/>
      <c r="NNG77" s="73"/>
      <c r="NNJ77" s="73"/>
      <c r="NNM77" s="73"/>
      <c r="NNP77" s="73"/>
      <c r="NNX77" s="73"/>
      <c r="NNZ77" s="73"/>
      <c r="NOC77" s="73"/>
      <c r="NOF77" s="73"/>
      <c r="NOO77" s="73"/>
      <c r="NOR77" s="73"/>
      <c r="NOW77" s="73"/>
      <c r="NPS77" s="73"/>
      <c r="NPT77" s="73"/>
      <c r="NPU77" s="73"/>
      <c r="NPV77" s="73"/>
      <c r="NPW77" s="73"/>
      <c r="NPX77" s="73"/>
      <c r="NQP77" s="73"/>
      <c r="NQQ77" s="73"/>
      <c r="NQT77" s="73"/>
      <c r="NQW77" s="73"/>
      <c r="NQY77" s="73"/>
      <c r="NRA77" s="73"/>
      <c r="NRD77" s="73"/>
      <c r="NRG77" s="73"/>
      <c r="NRJ77" s="73"/>
      <c r="NRM77" s="73"/>
      <c r="NRP77" s="73"/>
      <c r="NRS77" s="73"/>
      <c r="NRV77" s="73"/>
      <c r="NRY77" s="73"/>
      <c r="NSA77" s="73"/>
      <c r="NSN77" s="73"/>
      <c r="NSO77" s="73"/>
      <c r="NSP77" s="73"/>
      <c r="NSQ77" s="73"/>
      <c r="NSR77" s="73"/>
      <c r="NSS77" s="73"/>
      <c r="NST77" s="73"/>
      <c r="NSU77" s="73"/>
      <c r="NSV77" s="73"/>
      <c r="NSW77" s="73"/>
      <c r="NSX77" s="73"/>
      <c r="NSY77" s="73"/>
      <c r="NSZ77" s="73"/>
      <c r="NTA77" s="73"/>
      <c r="NTB77" s="73"/>
      <c r="NTC77" s="73"/>
      <c r="NTD77" s="73"/>
      <c r="NTE77" s="73"/>
      <c r="NTF77" s="73"/>
      <c r="NTG77" s="73"/>
      <c r="NTH77" s="73"/>
      <c r="NTI77" s="73"/>
      <c r="NTJ77" s="73"/>
      <c r="NTK77" s="73"/>
      <c r="NTL77" s="73"/>
      <c r="NTM77" s="73"/>
      <c r="NTO77" s="73"/>
      <c r="NTP77" s="73"/>
      <c r="NTQ77" s="73"/>
      <c r="NTR77" s="73"/>
      <c r="NTS77" s="73"/>
      <c r="NTT77" s="73"/>
      <c r="NTU77" s="73"/>
      <c r="NTV77" s="73"/>
      <c r="NTW77" s="73"/>
      <c r="NTX77" s="73"/>
      <c r="NTY77" s="73"/>
      <c r="NTZ77" s="73"/>
      <c r="NUA77" s="73"/>
      <c r="NUD77" s="73"/>
      <c r="NUG77" s="73"/>
      <c r="NUJ77" s="73"/>
      <c r="NUM77" s="73"/>
      <c r="NUP77" s="73"/>
      <c r="NVB77" s="73"/>
      <c r="NVE77" s="73"/>
      <c r="NVH77" s="73"/>
      <c r="NVK77" s="73"/>
      <c r="NVT77" s="73"/>
      <c r="NVZ77" s="73"/>
      <c r="NWC77" s="73"/>
      <c r="NWF77" s="73"/>
      <c r="NWI77" s="73"/>
      <c r="NWO77" s="73"/>
      <c r="NWX77" s="73"/>
      <c r="NWZ77" s="73"/>
      <c r="NXA77" s="73"/>
      <c r="NXC77" s="73"/>
      <c r="NXF77" s="73"/>
      <c r="NXI77" s="73"/>
      <c r="NXL77" s="73"/>
      <c r="NXT77" s="73"/>
      <c r="NXV77" s="73"/>
      <c r="NXY77" s="73"/>
      <c r="NYB77" s="73"/>
      <c r="NYK77" s="73"/>
      <c r="NYN77" s="73"/>
      <c r="NYS77" s="73"/>
      <c r="NZO77" s="73"/>
      <c r="NZP77" s="73"/>
      <c r="NZQ77" s="73"/>
      <c r="NZR77" s="73"/>
      <c r="NZS77" s="73"/>
      <c r="NZT77" s="73"/>
      <c r="OAL77" s="73"/>
      <c r="OAM77" s="73"/>
      <c r="OAP77" s="73"/>
      <c r="OAS77" s="73"/>
      <c r="OAU77" s="73"/>
      <c r="OAW77" s="73"/>
      <c r="OAZ77" s="73"/>
      <c r="OBC77" s="73"/>
      <c r="OBF77" s="73"/>
      <c r="OBI77" s="73"/>
      <c r="OBL77" s="73"/>
      <c r="OBO77" s="73"/>
      <c r="OBR77" s="73"/>
      <c r="OBU77" s="73"/>
      <c r="OBW77" s="73"/>
      <c r="OCJ77" s="73"/>
      <c r="OCK77" s="73"/>
      <c r="OCL77" s="73"/>
      <c r="OCM77" s="73"/>
      <c r="OCN77" s="73"/>
      <c r="OCO77" s="73"/>
      <c r="OCP77" s="73"/>
      <c r="OCQ77" s="73"/>
      <c r="OCR77" s="73"/>
      <c r="OCS77" s="73"/>
      <c r="OCT77" s="73"/>
      <c r="OCU77" s="73"/>
      <c r="OCV77" s="73"/>
      <c r="OCW77" s="73"/>
      <c r="OCX77" s="73"/>
      <c r="OCY77" s="73"/>
      <c r="OCZ77" s="73"/>
      <c r="ODA77" s="73"/>
      <c r="ODB77" s="73"/>
      <c r="ODC77" s="73"/>
      <c r="ODD77" s="73"/>
      <c r="ODE77" s="73"/>
      <c r="ODF77" s="73"/>
      <c r="ODG77" s="73"/>
      <c r="ODH77" s="73"/>
      <c r="ODI77" s="73"/>
      <c r="ODK77" s="73"/>
      <c r="ODL77" s="73"/>
      <c r="ODM77" s="73"/>
      <c r="ODN77" s="73"/>
      <c r="ODO77" s="73"/>
      <c r="ODP77" s="73"/>
      <c r="ODQ77" s="73"/>
      <c r="ODR77" s="73"/>
      <c r="ODS77" s="73"/>
      <c r="ODT77" s="73"/>
      <c r="ODU77" s="73"/>
      <c r="ODV77" s="73"/>
      <c r="ODW77" s="73"/>
      <c r="ODZ77" s="73"/>
      <c r="OEC77" s="73"/>
      <c r="OEF77" s="73"/>
      <c r="OEI77" s="73"/>
      <c r="OEL77" s="73"/>
      <c r="OEX77" s="73"/>
      <c r="OFA77" s="73"/>
      <c r="OFD77" s="73"/>
      <c r="OFG77" s="73"/>
      <c r="OFP77" s="73"/>
      <c r="OFV77" s="73"/>
      <c r="OFY77" s="73"/>
      <c r="OGB77" s="73"/>
      <c r="OGE77" s="73"/>
      <c r="OGK77" s="73"/>
      <c r="OGT77" s="73"/>
      <c r="OGV77" s="73"/>
      <c r="OGW77" s="73"/>
      <c r="OGY77" s="73"/>
      <c r="OHB77" s="73"/>
      <c r="OHE77" s="73"/>
      <c r="OHH77" s="73"/>
      <c r="OHP77" s="73"/>
      <c r="OHR77" s="73"/>
      <c r="OHU77" s="73"/>
      <c r="OHX77" s="73"/>
      <c r="OIG77" s="73"/>
      <c r="OIJ77" s="73"/>
      <c r="OIO77" s="73"/>
      <c r="OJK77" s="73"/>
      <c r="OJL77" s="73"/>
      <c r="OJM77" s="73"/>
      <c r="OJN77" s="73"/>
      <c r="OJO77" s="73"/>
      <c r="OJP77" s="73"/>
      <c r="OKH77" s="73"/>
      <c r="OKI77" s="73"/>
      <c r="OKL77" s="73"/>
      <c r="OKO77" s="73"/>
      <c r="OKQ77" s="73"/>
      <c r="OKS77" s="73"/>
      <c r="OKV77" s="73"/>
      <c r="OKY77" s="73"/>
      <c r="OLB77" s="73"/>
      <c r="OLE77" s="73"/>
      <c r="OLH77" s="73"/>
      <c r="OLK77" s="73"/>
      <c r="OLN77" s="73"/>
      <c r="OLQ77" s="73"/>
      <c r="OLS77" s="73"/>
      <c r="OMF77" s="73"/>
      <c r="OMG77" s="73"/>
      <c r="OMH77" s="73"/>
      <c r="OMI77" s="73"/>
      <c r="OMJ77" s="73"/>
      <c r="OMK77" s="73"/>
      <c r="OML77" s="73"/>
      <c r="OMM77" s="73"/>
      <c r="OMN77" s="73"/>
      <c r="OMO77" s="73"/>
      <c r="OMP77" s="73"/>
      <c r="OMQ77" s="73"/>
      <c r="OMR77" s="73"/>
      <c r="OMS77" s="73"/>
      <c r="OMT77" s="73"/>
      <c r="OMU77" s="73"/>
      <c r="OMV77" s="73"/>
      <c r="OMW77" s="73"/>
      <c r="OMX77" s="73"/>
      <c r="OMY77" s="73"/>
      <c r="OMZ77" s="73"/>
      <c r="ONA77" s="73"/>
      <c r="ONB77" s="73"/>
      <c r="ONC77" s="73"/>
      <c r="OND77" s="73"/>
      <c r="ONE77" s="73"/>
      <c r="ONG77" s="73"/>
      <c r="ONH77" s="73"/>
      <c r="ONI77" s="73"/>
      <c r="ONJ77" s="73"/>
      <c r="ONK77" s="73"/>
      <c r="ONL77" s="73"/>
      <c r="ONM77" s="73"/>
      <c r="ONN77" s="73"/>
      <c r="ONO77" s="73"/>
      <c r="ONP77" s="73"/>
      <c r="ONQ77" s="73"/>
      <c r="ONR77" s="73"/>
      <c r="ONS77" s="73"/>
      <c r="ONV77" s="73"/>
      <c r="ONY77" s="73"/>
      <c r="OOB77" s="73"/>
      <c r="OOE77" s="73"/>
      <c r="OOH77" s="73"/>
      <c r="OOT77" s="73"/>
      <c r="OOW77" s="73"/>
      <c r="OOZ77" s="73"/>
      <c r="OPC77" s="73"/>
      <c r="OPL77" s="73"/>
      <c r="OPR77" s="73"/>
      <c r="OPU77" s="73"/>
      <c r="OPX77" s="73"/>
      <c r="OQA77" s="73"/>
      <c r="OQG77" s="73"/>
      <c r="OQP77" s="73"/>
      <c r="OQR77" s="73"/>
      <c r="OQS77" s="73"/>
      <c r="OQU77" s="73"/>
      <c r="OQX77" s="73"/>
      <c r="ORA77" s="73"/>
      <c r="ORD77" s="73"/>
      <c r="ORL77" s="73"/>
      <c r="ORN77" s="73"/>
      <c r="ORQ77" s="73"/>
      <c r="ORT77" s="73"/>
      <c r="OSC77" s="73"/>
      <c r="OSF77" s="73"/>
      <c r="OSK77" s="73"/>
      <c r="OTG77" s="73"/>
      <c r="OTH77" s="73"/>
      <c r="OTI77" s="73"/>
      <c r="OTJ77" s="73"/>
      <c r="OTK77" s="73"/>
      <c r="OTL77" s="73"/>
      <c r="OUD77" s="73"/>
      <c r="OUE77" s="73"/>
      <c r="OUH77" s="73"/>
      <c r="OUK77" s="73"/>
      <c r="OUM77" s="73"/>
      <c r="OUO77" s="73"/>
      <c r="OUR77" s="73"/>
      <c r="OUU77" s="73"/>
      <c r="OUX77" s="73"/>
      <c r="OVA77" s="73"/>
      <c r="OVD77" s="73"/>
      <c r="OVG77" s="73"/>
      <c r="OVJ77" s="73"/>
      <c r="OVM77" s="73"/>
      <c r="OVO77" s="73"/>
      <c r="OWB77" s="73"/>
      <c r="OWC77" s="73"/>
      <c r="OWD77" s="73"/>
      <c r="OWE77" s="73"/>
      <c r="OWF77" s="73"/>
      <c r="OWG77" s="73"/>
      <c r="OWH77" s="73"/>
      <c r="OWI77" s="73"/>
      <c r="OWJ77" s="73"/>
      <c r="OWK77" s="73"/>
      <c r="OWL77" s="73"/>
      <c r="OWM77" s="73"/>
      <c r="OWN77" s="73"/>
      <c r="OWO77" s="73"/>
      <c r="OWP77" s="73"/>
      <c r="OWQ77" s="73"/>
      <c r="OWR77" s="73"/>
      <c r="OWS77" s="73"/>
      <c r="OWT77" s="73"/>
      <c r="OWU77" s="73"/>
      <c r="OWV77" s="73"/>
      <c r="OWW77" s="73"/>
      <c r="OWX77" s="73"/>
      <c r="OWY77" s="73"/>
      <c r="OWZ77" s="73"/>
      <c r="OXA77" s="73"/>
      <c r="OXC77" s="73"/>
      <c r="OXD77" s="73"/>
      <c r="OXE77" s="73"/>
      <c r="OXF77" s="73"/>
      <c r="OXG77" s="73"/>
      <c r="OXH77" s="73"/>
      <c r="OXI77" s="73"/>
      <c r="OXJ77" s="73"/>
      <c r="OXK77" s="73"/>
      <c r="OXL77" s="73"/>
      <c r="OXM77" s="73"/>
      <c r="OXN77" s="73"/>
      <c r="OXO77" s="73"/>
      <c r="OXR77" s="73"/>
      <c r="OXU77" s="73"/>
      <c r="OXX77" s="73"/>
      <c r="OYA77" s="73"/>
      <c r="OYD77" s="73"/>
      <c r="OYP77" s="73"/>
      <c r="OYS77" s="73"/>
      <c r="OYV77" s="73"/>
      <c r="OYY77" s="73"/>
      <c r="OZH77" s="73"/>
      <c r="OZN77" s="73"/>
      <c r="OZQ77" s="73"/>
      <c r="OZT77" s="73"/>
      <c r="OZW77" s="73"/>
      <c r="PAC77" s="73"/>
      <c r="PAL77" s="73"/>
      <c r="PAN77" s="73"/>
      <c r="PAO77" s="73"/>
      <c r="PAQ77" s="73"/>
      <c r="PAT77" s="73"/>
      <c r="PAW77" s="73"/>
      <c r="PAZ77" s="73"/>
      <c r="PBH77" s="73"/>
      <c r="PBJ77" s="73"/>
      <c r="PBM77" s="73"/>
      <c r="PBP77" s="73"/>
      <c r="PBY77" s="73"/>
      <c r="PCB77" s="73"/>
      <c r="PCG77" s="73"/>
      <c r="PDC77" s="73"/>
      <c r="PDD77" s="73"/>
      <c r="PDE77" s="73"/>
      <c r="PDF77" s="73"/>
      <c r="PDG77" s="73"/>
      <c r="PDH77" s="73"/>
      <c r="PDZ77" s="73"/>
      <c r="PEA77" s="73"/>
      <c r="PED77" s="73"/>
      <c r="PEG77" s="73"/>
      <c r="PEI77" s="73"/>
      <c r="PEK77" s="73"/>
      <c r="PEN77" s="73"/>
      <c r="PEQ77" s="73"/>
      <c r="PET77" s="73"/>
      <c r="PEW77" s="73"/>
      <c r="PEZ77" s="73"/>
      <c r="PFC77" s="73"/>
      <c r="PFF77" s="73"/>
      <c r="PFI77" s="73"/>
      <c r="PFK77" s="73"/>
      <c r="PFX77" s="73"/>
      <c r="PFY77" s="73"/>
      <c r="PFZ77" s="73"/>
      <c r="PGA77" s="73"/>
      <c r="PGB77" s="73"/>
      <c r="PGC77" s="73"/>
      <c r="PGD77" s="73"/>
      <c r="PGE77" s="73"/>
      <c r="PGF77" s="73"/>
      <c r="PGG77" s="73"/>
      <c r="PGH77" s="73"/>
      <c r="PGI77" s="73"/>
      <c r="PGJ77" s="73"/>
      <c r="PGK77" s="73"/>
      <c r="PGL77" s="73"/>
      <c r="PGM77" s="73"/>
      <c r="PGN77" s="73"/>
      <c r="PGO77" s="73"/>
      <c r="PGP77" s="73"/>
      <c r="PGQ77" s="73"/>
      <c r="PGR77" s="73"/>
      <c r="PGS77" s="73"/>
      <c r="PGT77" s="73"/>
      <c r="PGU77" s="73"/>
      <c r="PGV77" s="73"/>
      <c r="PGW77" s="73"/>
      <c r="PGY77" s="73"/>
      <c r="PGZ77" s="73"/>
      <c r="PHA77" s="73"/>
      <c r="PHB77" s="73"/>
      <c r="PHC77" s="73"/>
      <c r="PHD77" s="73"/>
      <c r="PHE77" s="73"/>
      <c r="PHF77" s="73"/>
      <c r="PHG77" s="73"/>
      <c r="PHH77" s="73"/>
      <c r="PHI77" s="73"/>
      <c r="PHJ77" s="73"/>
      <c r="PHK77" s="73"/>
      <c r="PHN77" s="73"/>
      <c r="PHQ77" s="73"/>
      <c r="PHT77" s="73"/>
      <c r="PHW77" s="73"/>
      <c r="PHZ77" s="73"/>
      <c r="PIL77" s="73"/>
      <c r="PIO77" s="73"/>
      <c r="PIR77" s="73"/>
      <c r="PIU77" s="73"/>
      <c r="PJD77" s="73"/>
      <c r="PJJ77" s="73"/>
      <c r="PJM77" s="73"/>
      <c r="PJP77" s="73"/>
      <c r="PJS77" s="73"/>
      <c r="PJY77" s="73"/>
      <c r="PKH77" s="73"/>
      <c r="PKJ77" s="73"/>
      <c r="PKK77" s="73"/>
      <c r="PKM77" s="73"/>
      <c r="PKP77" s="73"/>
      <c r="PKS77" s="73"/>
      <c r="PKV77" s="73"/>
      <c r="PLD77" s="73"/>
      <c r="PLF77" s="73"/>
      <c r="PLI77" s="73"/>
      <c r="PLL77" s="73"/>
      <c r="PLU77" s="73"/>
      <c r="PLX77" s="73"/>
      <c r="PMC77" s="73"/>
      <c r="PMY77" s="73"/>
      <c r="PMZ77" s="73"/>
      <c r="PNA77" s="73"/>
      <c r="PNB77" s="73"/>
      <c r="PNC77" s="73"/>
      <c r="PND77" s="73"/>
      <c r="PNV77" s="73"/>
      <c r="PNW77" s="73"/>
      <c r="PNZ77" s="73"/>
      <c r="POC77" s="73"/>
      <c r="POE77" s="73"/>
      <c r="POG77" s="73"/>
      <c r="POJ77" s="73"/>
      <c r="POM77" s="73"/>
      <c r="POP77" s="73"/>
      <c r="POS77" s="73"/>
      <c r="POV77" s="73"/>
      <c r="POY77" s="73"/>
      <c r="PPB77" s="73"/>
      <c r="PPE77" s="73"/>
      <c r="PPG77" s="73"/>
      <c r="PPT77" s="73"/>
      <c r="PPU77" s="73"/>
      <c r="PPV77" s="73"/>
      <c r="PPW77" s="73"/>
      <c r="PPX77" s="73"/>
      <c r="PPY77" s="73"/>
      <c r="PPZ77" s="73"/>
      <c r="PQA77" s="73"/>
      <c r="PQB77" s="73"/>
      <c r="PQC77" s="73"/>
      <c r="PQD77" s="73"/>
      <c r="PQE77" s="73"/>
      <c r="PQF77" s="73"/>
      <c r="PQG77" s="73"/>
      <c r="PQH77" s="73"/>
      <c r="PQI77" s="73"/>
      <c r="PQJ77" s="73"/>
      <c r="PQK77" s="73"/>
      <c r="PQL77" s="73"/>
      <c r="PQM77" s="73"/>
      <c r="PQN77" s="73"/>
      <c r="PQO77" s="73"/>
      <c r="PQP77" s="73"/>
      <c r="PQQ77" s="73"/>
      <c r="PQR77" s="73"/>
      <c r="PQS77" s="73"/>
      <c r="PQU77" s="73"/>
      <c r="PQV77" s="73"/>
      <c r="PQW77" s="73"/>
      <c r="PQX77" s="73"/>
      <c r="PQY77" s="73"/>
      <c r="PQZ77" s="73"/>
      <c r="PRA77" s="73"/>
      <c r="PRB77" s="73"/>
      <c r="PRC77" s="73"/>
      <c r="PRD77" s="73"/>
      <c r="PRE77" s="73"/>
      <c r="PRF77" s="73"/>
      <c r="PRG77" s="73"/>
      <c r="PRJ77" s="73"/>
      <c r="PRM77" s="73"/>
      <c r="PRP77" s="73"/>
      <c r="PRS77" s="73"/>
      <c r="PRV77" s="73"/>
      <c r="PSH77" s="73"/>
      <c r="PSK77" s="73"/>
      <c r="PSN77" s="73"/>
      <c r="PSQ77" s="73"/>
      <c r="PSZ77" s="73"/>
      <c r="PTF77" s="73"/>
      <c r="PTI77" s="73"/>
      <c r="PTL77" s="73"/>
      <c r="PTO77" s="73"/>
      <c r="PTU77" s="73"/>
      <c r="PUD77" s="73"/>
      <c r="PUF77" s="73"/>
      <c r="PUG77" s="73"/>
      <c r="PUI77" s="73"/>
      <c r="PUL77" s="73"/>
      <c r="PUO77" s="73"/>
      <c r="PUR77" s="73"/>
      <c r="PUZ77" s="73"/>
      <c r="PVB77" s="73"/>
      <c r="PVE77" s="73"/>
      <c r="PVH77" s="73"/>
      <c r="PVQ77" s="73"/>
      <c r="PVT77" s="73"/>
      <c r="PVY77" s="73"/>
      <c r="PWU77" s="73"/>
      <c r="PWV77" s="73"/>
      <c r="PWW77" s="73"/>
      <c r="PWX77" s="73"/>
      <c r="PWY77" s="73"/>
      <c r="PWZ77" s="73"/>
      <c r="PXR77" s="73"/>
      <c r="PXS77" s="73"/>
      <c r="PXV77" s="73"/>
      <c r="PXY77" s="73"/>
      <c r="PYA77" s="73"/>
      <c r="PYC77" s="73"/>
      <c r="PYF77" s="73"/>
      <c r="PYI77" s="73"/>
      <c r="PYL77" s="73"/>
      <c r="PYO77" s="73"/>
      <c r="PYR77" s="73"/>
      <c r="PYU77" s="73"/>
      <c r="PYX77" s="73"/>
      <c r="PZA77" s="73"/>
      <c r="PZC77" s="73"/>
      <c r="PZP77" s="73"/>
      <c r="PZQ77" s="73"/>
      <c r="PZR77" s="73"/>
      <c r="PZS77" s="73"/>
      <c r="PZT77" s="73"/>
      <c r="PZU77" s="73"/>
      <c r="PZV77" s="73"/>
      <c r="PZW77" s="73"/>
      <c r="PZX77" s="73"/>
      <c r="PZY77" s="73"/>
      <c r="PZZ77" s="73"/>
      <c r="QAA77" s="73"/>
      <c r="QAB77" s="73"/>
      <c r="QAC77" s="73"/>
      <c r="QAD77" s="73"/>
      <c r="QAE77" s="73"/>
      <c r="QAF77" s="73"/>
      <c r="QAG77" s="73"/>
      <c r="QAH77" s="73"/>
      <c r="QAI77" s="73"/>
      <c r="QAJ77" s="73"/>
      <c r="QAK77" s="73"/>
      <c r="QAL77" s="73"/>
      <c r="QAM77" s="73"/>
      <c r="QAN77" s="73"/>
      <c r="QAO77" s="73"/>
      <c r="QAQ77" s="73"/>
      <c r="QAR77" s="73"/>
      <c r="QAS77" s="73"/>
      <c r="QAT77" s="73"/>
      <c r="QAU77" s="73"/>
      <c r="QAV77" s="73"/>
      <c r="QAW77" s="73"/>
      <c r="QAX77" s="73"/>
      <c r="QAY77" s="73"/>
      <c r="QAZ77" s="73"/>
      <c r="QBA77" s="73"/>
      <c r="QBB77" s="73"/>
      <c r="QBC77" s="73"/>
      <c r="QBF77" s="73"/>
      <c r="QBI77" s="73"/>
      <c r="QBL77" s="73"/>
      <c r="QBO77" s="73"/>
      <c r="QBR77" s="73"/>
      <c r="QCD77" s="73"/>
      <c r="QCG77" s="73"/>
      <c r="QCJ77" s="73"/>
      <c r="QCM77" s="73"/>
      <c r="QCV77" s="73"/>
      <c r="QDB77" s="73"/>
      <c r="QDE77" s="73"/>
      <c r="QDH77" s="73"/>
      <c r="QDK77" s="73"/>
      <c r="QDQ77" s="73"/>
      <c r="QDZ77" s="73"/>
      <c r="QEB77" s="73"/>
      <c r="QEC77" s="73"/>
      <c r="QEE77" s="73"/>
      <c r="QEH77" s="73"/>
      <c r="QEK77" s="73"/>
      <c r="QEN77" s="73"/>
      <c r="QEV77" s="73"/>
      <c r="QEX77" s="73"/>
      <c r="QFA77" s="73"/>
      <c r="QFD77" s="73"/>
      <c r="QFM77" s="73"/>
      <c r="QFP77" s="73"/>
      <c r="QFU77" s="73"/>
      <c r="QGQ77" s="73"/>
      <c r="QGR77" s="73"/>
      <c r="QGS77" s="73"/>
      <c r="QGT77" s="73"/>
      <c r="QGU77" s="73"/>
      <c r="QGV77" s="73"/>
      <c r="QHN77" s="73"/>
      <c r="QHO77" s="73"/>
      <c r="QHR77" s="73"/>
      <c r="QHU77" s="73"/>
      <c r="QHW77" s="73"/>
      <c r="QHY77" s="73"/>
      <c r="QIB77" s="73"/>
      <c r="QIE77" s="73"/>
      <c r="QIH77" s="73"/>
      <c r="QIK77" s="73"/>
      <c r="QIN77" s="73"/>
      <c r="QIQ77" s="73"/>
      <c r="QIT77" s="73"/>
      <c r="QIW77" s="73"/>
      <c r="QIY77" s="73"/>
      <c r="QJL77" s="73"/>
      <c r="QJM77" s="73"/>
      <c r="QJN77" s="73"/>
      <c r="QJO77" s="73"/>
      <c r="QJP77" s="73"/>
      <c r="QJQ77" s="73"/>
      <c r="QJR77" s="73"/>
      <c r="QJS77" s="73"/>
      <c r="QJT77" s="73"/>
      <c r="QJU77" s="73"/>
      <c r="QJV77" s="73"/>
      <c r="QJW77" s="73"/>
      <c r="QJX77" s="73"/>
      <c r="QJY77" s="73"/>
      <c r="QJZ77" s="73"/>
      <c r="QKA77" s="73"/>
      <c r="QKB77" s="73"/>
      <c r="QKC77" s="73"/>
      <c r="QKD77" s="73"/>
      <c r="QKE77" s="73"/>
      <c r="QKF77" s="73"/>
      <c r="QKG77" s="73"/>
      <c r="QKH77" s="73"/>
      <c r="QKI77" s="73"/>
      <c r="QKJ77" s="73"/>
      <c r="QKK77" s="73"/>
      <c r="QKM77" s="73"/>
      <c r="QKN77" s="73"/>
      <c r="QKO77" s="73"/>
      <c r="QKP77" s="73"/>
      <c r="QKQ77" s="73"/>
      <c r="QKR77" s="73"/>
      <c r="QKS77" s="73"/>
      <c r="QKT77" s="73"/>
      <c r="QKU77" s="73"/>
      <c r="QKV77" s="73"/>
      <c r="QKW77" s="73"/>
      <c r="QKX77" s="73"/>
      <c r="QKY77" s="73"/>
      <c r="QLB77" s="73"/>
      <c r="QLE77" s="73"/>
      <c r="QLH77" s="73"/>
      <c r="QLK77" s="73"/>
      <c r="QLN77" s="73"/>
      <c r="QLZ77" s="73"/>
      <c r="QMC77" s="73"/>
      <c r="QMF77" s="73"/>
      <c r="QMI77" s="73"/>
      <c r="QMR77" s="73"/>
      <c r="QMX77" s="73"/>
      <c r="QNA77" s="73"/>
      <c r="QND77" s="73"/>
      <c r="QNG77" s="73"/>
      <c r="QNM77" s="73"/>
      <c r="QNV77" s="73"/>
      <c r="QNX77" s="73"/>
      <c r="QNY77" s="73"/>
      <c r="QOA77" s="73"/>
      <c r="QOD77" s="73"/>
      <c r="QOG77" s="73"/>
      <c r="QOJ77" s="73"/>
      <c r="QOR77" s="73"/>
      <c r="QOT77" s="73"/>
      <c r="QOW77" s="73"/>
      <c r="QOZ77" s="73"/>
      <c r="QPI77" s="73"/>
      <c r="QPL77" s="73"/>
      <c r="QPQ77" s="73"/>
      <c r="QQM77" s="73"/>
      <c r="QQN77" s="73"/>
      <c r="QQO77" s="73"/>
      <c r="QQP77" s="73"/>
      <c r="QQQ77" s="73"/>
      <c r="QQR77" s="73"/>
      <c r="QRJ77" s="73"/>
      <c r="QRK77" s="73"/>
      <c r="QRN77" s="73"/>
      <c r="QRQ77" s="73"/>
      <c r="QRS77" s="73"/>
      <c r="QRU77" s="73"/>
      <c r="QRX77" s="73"/>
      <c r="QSA77" s="73"/>
      <c r="QSD77" s="73"/>
      <c r="QSG77" s="73"/>
      <c r="QSJ77" s="73"/>
      <c r="QSM77" s="73"/>
      <c r="QSP77" s="73"/>
      <c r="QSS77" s="73"/>
      <c r="QSU77" s="73"/>
      <c r="QTH77" s="73"/>
      <c r="QTI77" s="73"/>
      <c r="QTJ77" s="73"/>
      <c r="QTK77" s="73"/>
      <c r="QTL77" s="73"/>
      <c r="QTM77" s="73"/>
      <c r="QTN77" s="73"/>
      <c r="QTO77" s="73"/>
      <c r="QTP77" s="73"/>
      <c r="QTQ77" s="73"/>
      <c r="QTR77" s="73"/>
      <c r="QTS77" s="73"/>
      <c r="QTT77" s="73"/>
      <c r="QTU77" s="73"/>
      <c r="QTV77" s="73"/>
      <c r="QTW77" s="73"/>
      <c r="QTX77" s="73"/>
      <c r="QTY77" s="73"/>
      <c r="QTZ77" s="73"/>
      <c r="QUA77" s="73"/>
      <c r="QUB77" s="73"/>
      <c r="QUC77" s="73"/>
      <c r="QUD77" s="73"/>
      <c r="QUE77" s="73"/>
      <c r="QUF77" s="73"/>
      <c r="QUG77" s="73"/>
      <c r="QUI77" s="73"/>
      <c r="QUJ77" s="73"/>
      <c r="QUK77" s="73"/>
      <c r="QUL77" s="73"/>
      <c r="QUM77" s="73"/>
      <c r="QUN77" s="73"/>
      <c r="QUO77" s="73"/>
      <c r="QUP77" s="73"/>
      <c r="QUQ77" s="73"/>
      <c r="QUR77" s="73"/>
      <c r="QUS77" s="73"/>
      <c r="QUT77" s="73"/>
      <c r="QUU77" s="73"/>
      <c r="QUX77" s="73"/>
      <c r="QVA77" s="73"/>
      <c r="QVD77" s="73"/>
      <c r="QVG77" s="73"/>
      <c r="QVJ77" s="73"/>
      <c r="QVV77" s="73"/>
      <c r="QVY77" s="73"/>
      <c r="QWB77" s="73"/>
      <c r="QWE77" s="73"/>
      <c r="QWN77" s="73"/>
      <c r="QWT77" s="73"/>
      <c r="QWW77" s="73"/>
      <c r="QWZ77" s="73"/>
      <c r="QXC77" s="73"/>
      <c r="QXI77" s="73"/>
      <c r="QXR77" s="73"/>
      <c r="QXT77" s="73"/>
      <c r="QXU77" s="73"/>
      <c r="QXW77" s="73"/>
      <c r="QXZ77" s="73"/>
      <c r="QYC77" s="73"/>
      <c r="QYF77" s="73"/>
      <c r="QYN77" s="73"/>
      <c r="QYP77" s="73"/>
      <c r="QYS77" s="73"/>
      <c r="QYV77" s="73"/>
      <c r="QZE77" s="73"/>
      <c r="QZH77" s="73"/>
      <c r="QZM77" s="73"/>
      <c r="RAI77" s="73"/>
      <c r="RAJ77" s="73"/>
      <c r="RAK77" s="73"/>
      <c r="RAL77" s="73"/>
      <c r="RAM77" s="73"/>
      <c r="RAN77" s="73"/>
      <c r="RBF77" s="73"/>
      <c r="RBG77" s="73"/>
      <c r="RBJ77" s="73"/>
      <c r="RBM77" s="73"/>
      <c r="RBO77" s="73"/>
      <c r="RBQ77" s="73"/>
      <c r="RBT77" s="73"/>
      <c r="RBW77" s="73"/>
      <c r="RBZ77" s="73"/>
      <c r="RCC77" s="73"/>
      <c r="RCF77" s="73"/>
      <c r="RCI77" s="73"/>
      <c r="RCL77" s="73"/>
      <c r="RCO77" s="73"/>
      <c r="RCQ77" s="73"/>
      <c r="RDD77" s="73"/>
      <c r="RDE77" s="73"/>
      <c r="RDF77" s="73"/>
      <c r="RDG77" s="73"/>
      <c r="RDH77" s="73"/>
      <c r="RDI77" s="73"/>
      <c r="RDJ77" s="73"/>
      <c r="RDK77" s="73"/>
      <c r="RDL77" s="73"/>
      <c r="RDM77" s="73"/>
      <c r="RDN77" s="73"/>
      <c r="RDO77" s="73"/>
      <c r="RDP77" s="73"/>
      <c r="RDQ77" s="73"/>
      <c r="RDR77" s="73"/>
      <c r="RDS77" s="73"/>
      <c r="RDT77" s="73"/>
      <c r="RDU77" s="73"/>
      <c r="RDV77" s="73"/>
      <c r="RDW77" s="73"/>
      <c r="RDX77" s="73"/>
      <c r="RDY77" s="73"/>
      <c r="RDZ77" s="73"/>
      <c r="REA77" s="73"/>
      <c r="REB77" s="73"/>
      <c r="REC77" s="73"/>
      <c r="REE77" s="73"/>
      <c r="REF77" s="73"/>
      <c r="REG77" s="73"/>
      <c r="REH77" s="73"/>
      <c r="REI77" s="73"/>
      <c r="REJ77" s="73"/>
      <c r="REK77" s="73"/>
      <c r="REL77" s="73"/>
      <c r="REM77" s="73"/>
      <c r="REN77" s="73"/>
      <c r="REO77" s="73"/>
      <c r="REP77" s="73"/>
      <c r="REQ77" s="73"/>
      <c r="RET77" s="73"/>
      <c r="REW77" s="73"/>
      <c r="REZ77" s="73"/>
      <c r="RFC77" s="73"/>
      <c r="RFF77" s="73"/>
      <c r="RFR77" s="73"/>
      <c r="RFU77" s="73"/>
      <c r="RFX77" s="73"/>
      <c r="RGA77" s="73"/>
      <c r="RGJ77" s="73"/>
      <c r="RGP77" s="73"/>
      <c r="RGS77" s="73"/>
      <c r="RGV77" s="73"/>
      <c r="RGY77" s="73"/>
      <c r="RHE77" s="73"/>
      <c r="RHN77" s="73"/>
      <c r="RHP77" s="73"/>
      <c r="RHQ77" s="73"/>
      <c r="RHS77" s="73"/>
      <c r="RHV77" s="73"/>
      <c r="RHY77" s="73"/>
      <c r="RIB77" s="73"/>
      <c r="RIJ77" s="73"/>
      <c r="RIL77" s="73"/>
      <c r="RIO77" s="73"/>
      <c r="RIR77" s="73"/>
      <c r="RJA77" s="73"/>
      <c r="RJD77" s="73"/>
      <c r="RJI77" s="73"/>
      <c r="RKE77" s="73"/>
      <c r="RKF77" s="73"/>
      <c r="RKG77" s="73"/>
      <c r="RKH77" s="73"/>
      <c r="RKI77" s="73"/>
      <c r="RKJ77" s="73"/>
      <c r="RLB77" s="73"/>
      <c r="RLC77" s="73"/>
      <c r="RLF77" s="73"/>
      <c r="RLI77" s="73"/>
      <c r="RLK77" s="73"/>
      <c r="RLM77" s="73"/>
      <c r="RLP77" s="73"/>
      <c r="RLS77" s="73"/>
      <c r="RLV77" s="73"/>
      <c r="RLY77" s="73"/>
      <c r="RMB77" s="73"/>
      <c r="RME77" s="73"/>
      <c r="RMH77" s="73"/>
      <c r="RMK77" s="73"/>
      <c r="RMM77" s="73"/>
      <c r="RMZ77" s="73"/>
      <c r="RNA77" s="73"/>
      <c r="RNB77" s="73"/>
      <c r="RNC77" s="73"/>
      <c r="RND77" s="73"/>
      <c r="RNE77" s="73"/>
      <c r="RNF77" s="73"/>
      <c r="RNG77" s="73"/>
      <c r="RNH77" s="73"/>
      <c r="RNI77" s="73"/>
      <c r="RNJ77" s="73"/>
      <c r="RNK77" s="73"/>
      <c r="RNL77" s="73"/>
      <c r="RNM77" s="73"/>
      <c r="RNN77" s="73"/>
      <c r="RNO77" s="73"/>
      <c r="RNP77" s="73"/>
      <c r="RNQ77" s="73"/>
      <c r="RNR77" s="73"/>
      <c r="RNS77" s="73"/>
      <c r="RNT77" s="73"/>
      <c r="RNU77" s="73"/>
      <c r="RNV77" s="73"/>
      <c r="RNW77" s="73"/>
      <c r="RNX77" s="73"/>
      <c r="RNY77" s="73"/>
      <c r="ROA77" s="73"/>
      <c r="ROB77" s="73"/>
      <c r="ROC77" s="73"/>
      <c r="ROD77" s="73"/>
      <c r="ROE77" s="73"/>
      <c r="ROF77" s="73"/>
      <c r="ROG77" s="73"/>
      <c r="ROH77" s="73"/>
      <c r="ROI77" s="73"/>
      <c r="ROJ77" s="73"/>
      <c r="ROK77" s="73"/>
      <c r="ROL77" s="73"/>
      <c r="ROM77" s="73"/>
      <c r="ROP77" s="73"/>
      <c r="ROS77" s="73"/>
      <c r="ROV77" s="73"/>
      <c r="ROY77" s="73"/>
      <c r="RPB77" s="73"/>
      <c r="RPN77" s="73"/>
      <c r="RPQ77" s="73"/>
      <c r="RPT77" s="73"/>
      <c r="RPW77" s="73"/>
      <c r="RQF77" s="73"/>
      <c r="RQL77" s="73"/>
      <c r="RQO77" s="73"/>
      <c r="RQR77" s="73"/>
      <c r="RQU77" s="73"/>
      <c r="RRA77" s="73"/>
      <c r="RRJ77" s="73"/>
      <c r="RRL77" s="73"/>
      <c r="RRM77" s="73"/>
      <c r="RRO77" s="73"/>
      <c r="RRR77" s="73"/>
      <c r="RRU77" s="73"/>
      <c r="RRX77" s="73"/>
      <c r="RSF77" s="73"/>
      <c r="RSH77" s="73"/>
      <c r="RSK77" s="73"/>
      <c r="RSN77" s="73"/>
      <c r="RSW77" s="73"/>
      <c r="RSZ77" s="73"/>
      <c r="RTE77" s="73"/>
      <c r="RUA77" s="73"/>
      <c r="RUB77" s="73"/>
      <c r="RUC77" s="73"/>
      <c r="RUD77" s="73"/>
      <c r="RUE77" s="73"/>
      <c r="RUF77" s="73"/>
      <c r="RUX77" s="73"/>
      <c r="RUY77" s="73"/>
      <c r="RVB77" s="73"/>
      <c r="RVE77" s="73"/>
      <c r="RVG77" s="73"/>
      <c r="RVI77" s="73"/>
      <c r="RVL77" s="73"/>
      <c r="RVO77" s="73"/>
      <c r="RVR77" s="73"/>
      <c r="RVU77" s="73"/>
      <c r="RVX77" s="73"/>
      <c r="RWA77" s="73"/>
      <c r="RWD77" s="73"/>
      <c r="RWG77" s="73"/>
      <c r="RWI77" s="73"/>
      <c r="RWV77" s="73"/>
      <c r="RWW77" s="73"/>
      <c r="RWX77" s="73"/>
      <c r="RWY77" s="73"/>
      <c r="RWZ77" s="73"/>
      <c r="RXA77" s="73"/>
      <c r="RXB77" s="73"/>
      <c r="RXC77" s="73"/>
      <c r="RXD77" s="73"/>
      <c r="RXE77" s="73"/>
      <c r="RXF77" s="73"/>
      <c r="RXG77" s="73"/>
      <c r="RXH77" s="73"/>
      <c r="RXI77" s="73"/>
      <c r="RXJ77" s="73"/>
      <c r="RXK77" s="73"/>
      <c r="RXL77" s="73"/>
      <c r="RXM77" s="73"/>
      <c r="RXN77" s="73"/>
      <c r="RXO77" s="73"/>
      <c r="RXP77" s="73"/>
      <c r="RXQ77" s="73"/>
      <c r="RXR77" s="73"/>
      <c r="RXS77" s="73"/>
      <c r="RXT77" s="73"/>
      <c r="RXU77" s="73"/>
      <c r="RXW77" s="73"/>
      <c r="RXX77" s="73"/>
      <c r="RXY77" s="73"/>
      <c r="RXZ77" s="73"/>
      <c r="RYA77" s="73"/>
      <c r="RYB77" s="73"/>
      <c r="RYC77" s="73"/>
      <c r="RYD77" s="73"/>
      <c r="RYE77" s="73"/>
      <c r="RYF77" s="73"/>
      <c r="RYG77" s="73"/>
      <c r="RYH77" s="73"/>
      <c r="RYI77" s="73"/>
      <c r="RYL77" s="73"/>
      <c r="RYO77" s="73"/>
      <c r="RYR77" s="73"/>
      <c r="RYU77" s="73"/>
      <c r="RYX77" s="73"/>
      <c r="RZJ77" s="73"/>
      <c r="RZM77" s="73"/>
      <c r="RZP77" s="73"/>
      <c r="RZS77" s="73"/>
      <c r="SAB77" s="73"/>
      <c r="SAH77" s="73"/>
      <c r="SAK77" s="73"/>
      <c r="SAN77" s="73"/>
      <c r="SAQ77" s="73"/>
      <c r="SAW77" s="73"/>
      <c r="SBF77" s="73"/>
      <c r="SBH77" s="73"/>
      <c r="SBI77" s="73"/>
      <c r="SBK77" s="73"/>
      <c r="SBN77" s="73"/>
      <c r="SBQ77" s="73"/>
      <c r="SBT77" s="73"/>
      <c r="SCB77" s="73"/>
      <c r="SCD77" s="73"/>
      <c r="SCG77" s="73"/>
      <c r="SCJ77" s="73"/>
      <c r="SCS77" s="73"/>
      <c r="SCV77" s="73"/>
      <c r="SDA77" s="73"/>
      <c r="SDW77" s="73"/>
      <c r="SDX77" s="73"/>
      <c r="SDY77" s="73"/>
      <c r="SDZ77" s="73"/>
      <c r="SEA77" s="73"/>
      <c r="SEB77" s="73"/>
      <c r="SET77" s="73"/>
      <c r="SEU77" s="73"/>
      <c r="SEX77" s="73"/>
      <c r="SFA77" s="73"/>
      <c r="SFC77" s="73"/>
      <c r="SFE77" s="73"/>
      <c r="SFH77" s="73"/>
      <c r="SFK77" s="73"/>
      <c r="SFN77" s="73"/>
      <c r="SFQ77" s="73"/>
      <c r="SFT77" s="73"/>
      <c r="SFW77" s="73"/>
      <c r="SFZ77" s="73"/>
      <c r="SGC77" s="73"/>
      <c r="SGE77" s="73"/>
      <c r="SGR77" s="73"/>
      <c r="SGS77" s="73"/>
      <c r="SGT77" s="73"/>
      <c r="SGU77" s="73"/>
      <c r="SGV77" s="73"/>
      <c r="SGW77" s="73"/>
      <c r="SGX77" s="73"/>
      <c r="SGY77" s="73"/>
      <c r="SGZ77" s="73"/>
      <c r="SHA77" s="73"/>
      <c r="SHB77" s="73"/>
      <c r="SHC77" s="73"/>
      <c r="SHD77" s="73"/>
      <c r="SHE77" s="73"/>
      <c r="SHF77" s="73"/>
      <c r="SHG77" s="73"/>
      <c r="SHH77" s="73"/>
      <c r="SHI77" s="73"/>
      <c r="SHJ77" s="73"/>
      <c r="SHK77" s="73"/>
      <c r="SHL77" s="73"/>
      <c r="SHM77" s="73"/>
      <c r="SHN77" s="73"/>
      <c r="SHO77" s="73"/>
      <c r="SHP77" s="73"/>
      <c r="SHQ77" s="73"/>
      <c r="SHS77" s="73"/>
      <c r="SHT77" s="73"/>
      <c r="SHU77" s="73"/>
      <c r="SHV77" s="73"/>
      <c r="SHW77" s="73"/>
      <c r="SHX77" s="73"/>
      <c r="SHY77" s="73"/>
      <c r="SHZ77" s="73"/>
      <c r="SIA77" s="73"/>
      <c r="SIB77" s="73"/>
      <c r="SIC77" s="73"/>
      <c r="SID77" s="73"/>
      <c r="SIE77" s="73"/>
      <c r="SIH77" s="73"/>
      <c r="SIK77" s="73"/>
      <c r="SIN77" s="73"/>
      <c r="SIQ77" s="73"/>
      <c r="SIT77" s="73"/>
      <c r="SJF77" s="73"/>
      <c r="SJI77" s="73"/>
      <c r="SJL77" s="73"/>
      <c r="SJO77" s="73"/>
      <c r="SJX77" s="73"/>
      <c r="SKD77" s="73"/>
      <c r="SKG77" s="73"/>
      <c r="SKJ77" s="73"/>
      <c r="SKM77" s="73"/>
      <c r="SKS77" s="73"/>
      <c r="SLB77" s="73"/>
      <c r="SLD77" s="73"/>
      <c r="SLE77" s="73"/>
      <c r="SLG77" s="73"/>
      <c r="SLJ77" s="73"/>
      <c r="SLM77" s="73"/>
      <c r="SLP77" s="73"/>
      <c r="SLX77" s="73"/>
      <c r="SLZ77" s="73"/>
      <c r="SMC77" s="73"/>
      <c r="SMF77" s="73"/>
      <c r="SMO77" s="73"/>
      <c r="SMR77" s="73"/>
      <c r="SMW77" s="73"/>
      <c r="SNS77" s="73"/>
      <c r="SNT77" s="73"/>
      <c r="SNU77" s="73"/>
      <c r="SNV77" s="73"/>
      <c r="SNW77" s="73"/>
      <c r="SNX77" s="73"/>
      <c r="SOP77" s="73"/>
      <c r="SOQ77" s="73"/>
      <c r="SOT77" s="73"/>
      <c r="SOW77" s="73"/>
      <c r="SOY77" s="73"/>
      <c r="SPA77" s="73"/>
      <c r="SPD77" s="73"/>
      <c r="SPG77" s="73"/>
      <c r="SPJ77" s="73"/>
      <c r="SPM77" s="73"/>
      <c r="SPP77" s="73"/>
      <c r="SPS77" s="73"/>
      <c r="SPV77" s="73"/>
      <c r="SPY77" s="73"/>
      <c r="SQA77" s="73"/>
      <c r="SQN77" s="73"/>
      <c r="SQO77" s="73"/>
      <c r="SQP77" s="73"/>
      <c r="SQQ77" s="73"/>
      <c r="SQR77" s="73"/>
      <c r="SQS77" s="73"/>
      <c r="SQT77" s="73"/>
      <c r="SQU77" s="73"/>
      <c r="SQV77" s="73"/>
      <c r="SQW77" s="73"/>
      <c r="SQX77" s="73"/>
      <c r="SQY77" s="73"/>
      <c r="SQZ77" s="73"/>
      <c r="SRA77" s="73"/>
      <c r="SRB77" s="73"/>
      <c r="SRC77" s="73"/>
      <c r="SRD77" s="73"/>
      <c r="SRE77" s="73"/>
      <c r="SRF77" s="73"/>
      <c r="SRG77" s="73"/>
      <c r="SRH77" s="73"/>
      <c r="SRI77" s="73"/>
      <c r="SRJ77" s="73"/>
      <c r="SRK77" s="73"/>
      <c r="SRL77" s="73"/>
      <c r="SRM77" s="73"/>
      <c r="SRO77" s="73"/>
      <c r="SRP77" s="73"/>
      <c r="SRQ77" s="73"/>
      <c r="SRR77" s="73"/>
      <c r="SRS77" s="73"/>
      <c r="SRT77" s="73"/>
      <c r="SRU77" s="73"/>
      <c r="SRV77" s="73"/>
      <c r="SRW77" s="73"/>
      <c r="SRX77" s="73"/>
      <c r="SRY77" s="73"/>
      <c r="SRZ77" s="73"/>
      <c r="SSA77" s="73"/>
      <c r="SSD77" s="73"/>
      <c r="SSG77" s="73"/>
      <c r="SSJ77" s="73"/>
      <c r="SSM77" s="73"/>
      <c r="SSP77" s="73"/>
      <c r="STB77" s="73"/>
      <c r="STE77" s="73"/>
      <c r="STH77" s="73"/>
      <c r="STK77" s="73"/>
      <c r="STT77" s="73"/>
      <c r="STZ77" s="73"/>
      <c r="SUC77" s="73"/>
      <c r="SUF77" s="73"/>
      <c r="SUI77" s="73"/>
      <c r="SUO77" s="73"/>
      <c r="SUX77" s="73"/>
      <c r="SUZ77" s="73"/>
      <c r="SVA77" s="73"/>
      <c r="SVC77" s="73"/>
      <c r="SVF77" s="73"/>
      <c r="SVI77" s="73"/>
      <c r="SVL77" s="73"/>
      <c r="SVT77" s="73"/>
      <c r="SVV77" s="73"/>
      <c r="SVY77" s="73"/>
      <c r="SWB77" s="73"/>
      <c r="SWK77" s="73"/>
      <c r="SWN77" s="73"/>
      <c r="SWS77" s="73"/>
      <c r="SXO77" s="73"/>
      <c r="SXP77" s="73"/>
      <c r="SXQ77" s="73"/>
      <c r="SXR77" s="73"/>
      <c r="SXS77" s="73"/>
      <c r="SXT77" s="73"/>
      <c r="SYL77" s="73"/>
      <c r="SYM77" s="73"/>
      <c r="SYP77" s="73"/>
      <c r="SYS77" s="73"/>
      <c r="SYU77" s="73"/>
      <c r="SYW77" s="73"/>
      <c r="SYZ77" s="73"/>
      <c r="SZC77" s="73"/>
      <c r="SZF77" s="73"/>
      <c r="SZI77" s="73"/>
      <c r="SZL77" s="73"/>
      <c r="SZO77" s="73"/>
      <c r="SZR77" s="73"/>
      <c r="SZU77" s="73"/>
      <c r="SZW77" s="73"/>
      <c r="TAJ77" s="73"/>
      <c r="TAK77" s="73"/>
      <c r="TAL77" s="73"/>
      <c r="TAM77" s="73"/>
      <c r="TAN77" s="73"/>
      <c r="TAO77" s="73"/>
      <c r="TAP77" s="73"/>
      <c r="TAQ77" s="73"/>
      <c r="TAR77" s="73"/>
      <c r="TAS77" s="73"/>
      <c r="TAT77" s="73"/>
      <c r="TAU77" s="73"/>
      <c r="TAV77" s="73"/>
      <c r="TAW77" s="73"/>
      <c r="TAX77" s="73"/>
      <c r="TAY77" s="73"/>
      <c r="TAZ77" s="73"/>
      <c r="TBA77" s="73"/>
      <c r="TBB77" s="73"/>
      <c r="TBC77" s="73"/>
      <c r="TBD77" s="73"/>
      <c r="TBE77" s="73"/>
      <c r="TBF77" s="73"/>
      <c r="TBG77" s="73"/>
      <c r="TBH77" s="73"/>
      <c r="TBI77" s="73"/>
      <c r="TBK77" s="73"/>
      <c r="TBL77" s="73"/>
      <c r="TBM77" s="73"/>
      <c r="TBN77" s="73"/>
      <c r="TBO77" s="73"/>
      <c r="TBP77" s="73"/>
      <c r="TBQ77" s="73"/>
      <c r="TBR77" s="73"/>
      <c r="TBS77" s="73"/>
      <c r="TBT77" s="73"/>
      <c r="TBU77" s="73"/>
      <c r="TBV77" s="73"/>
      <c r="TBW77" s="73"/>
      <c r="TBZ77" s="73"/>
      <c r="TCC77" s="73"/>
      <c r="TCF77" s="73"/>
      <c r="TCI77" s="73"/>
      <c r="TCL77" s="73"/>
      <c r="TCX77" s="73"/>
      <c r="TDA77" s="73"/>
      <c r="TDD77" s="73"/>
      <c r="TDG77" s="73"/>
      <c r="TDP77" s="73"/>
      <c r="TDV77" s="73"/>
      <c r="TDY77" s="73"/>
      <c r="TEB77" s="73"/>
      <c r="TEE77" s="73"/>
      <c r="TEK77" s="73"/>
      <c r="TET77" s="73"/>
      <c r="TEV77" s="73"/>
      <c r="TEW77" s="73"/>
      <c r="TEY77" s="73"/>
      <c r="TFB77" s="73"/>
      <c r="TFE77" s="73"/>
      <c r="TFH77" s="73"/>
      <c r="TFP77" s="73"/>
      <c r="TFR77" s="73"/>
      <c r="TFU77" s="73"/>
      <c r="TFX77" s="73"/>
      <c r="TGG77" s="73"/>
      <c r="TGJ77" s="73"/>
      <c r="TGO77" s="73"/>
      <c r="THK77" s="73"/>
      <c r="THL77" s="73"/>
      <c r="THM77" s="73"/>
      <c r="THN77" s="73"/>
      <c r="THO77" s="73"/>
      <c r="THP77" s="73"/>
      <c r="TIH77" s="73"/>
      <c r="TII77" s="73"/>
      <c r="TIL77" s="73"/>
      <c r="TIO77" s="73"/>
      <c r="TIQ77" s="73"/>
      <c r="TIS77" s="73"/>
      <c r="TIV77" s="73"/>
      <c r="TIY77" s="73"/>
      <c r="TJB77" s="73"/>
      <c r="TJE77" s="73"/>
      <c r="TJH77" s="73"/>
      <c r="TJK77" s="73"/>
      <c r="TJN77" s="73"/>
      <c r="TJQ77" s="73"/>
      <c r="TJS77" s="73"/>
      <c r="TKF77" s="73"/>
      <c r="TKG77" s="73"/>
      <c r="TKH77" s="73"/>
      <c r="TKI77" s="73"/>
      <c r="TKJ77" s="73"/>
      <c r="TKK77" s="73"/>
      <c r="TKL77" s="73"/>
      <c r="TKM77" s="73"/>
      <c r="TKN77" s="73"/>
      <c r="TKO77" s="73"/>
      <c r="TKP77" s="73"/>
      <c r="TKQ77" s="73"/>
      <c r="TKR77" s="73"/>
      <c r="TKS77" s="73"/>
      <c r="TKT77" s="73"/>
      <c r="TKU77" s="73"/>
      <c r="TKV77" s="73"/>
      <c r="TKW77" s="73"/>
      <c r="TKX77" s="73"/>
      <c r="TKY77" s="73"/>
      <c r="TKZ77" s="73"/>
      <c r="TLA77" s="73"/>
      <c r="TLB77" s="73"/>
      <c r="TLC77" s="73"/>
      <c r="TLD77" s="73"/>
      <c r="TLE77" s="73"/>
      <c r="TLG77" s="73"/>
      <c r="TLH77" s="73"/>
      <c r="TLI77" s="73"/>
      <c r="TLJ77" s="73"/>
      <c r="TLK77" s="73"/>
      <c r="TLL77" s="73"/>
      <c r="TLM77" s="73"/>
      <c r="TLN77" s="73"/>
      <c r="TLO77" s="73"/>
      <c r="TLP77" s="73"/>
      <c r="TLQ77" s="73"/>
      <c r="TLR77" s="73"/>
      <c r="TLS77" s="73"/>
      <c r="TLV77" s="73"/>
      <c r="TLY77" s="73"/>
      <c r="TMB77" s="73"/>
      <c r="TME77" s="73"/>
      <c r="TMH77" s="73"/>
      <c r="TMT77" s="73"/>
      <c r="TMW77" s="73"/>
      <c r="TMZ77" s="73"/>
      <c r="TNC77" s="73"/>
      <c r="TNL77" s="73"/>
      <c r="TNR77" s="73"/>
      <c r="TNU77" s="73"/>
      <c r="TNX77" s="73"/>
      <c r="TOA77" s="73"/>
      <c r="TOG77" s="73"/>
      <c r="TOP77" s="73"/>
      <c r="TOR77" s="73"/>
      <c r="TOS77" s="73"/>
      <c r="TOU77" s="73"/>
      <c r="TOX77" s="73"/>
      <c r="TPA77" s="73"/>
      <c r="TPD77" s="73"/>
      <c r="TPL77" s="73"/>
      <c r="TPN77" s="73"/>
      <c r="TPQ77" s="73"/>
      <c r="TPT77" s="73"/>
      <c r="TQC77" s="73"/>
      <c r="TQF77" s="73"/>
      <c r="TQK77" s="73"/>
      <c r="TRG77" s="73"/>
      <c r="TRH77" s="73"/>
      <c r="TRI77" s="73"/>
      <c r="TRJ77" s="73"/>
      <c r="TRK77" s="73"/>
      <c r="TRL77" s="73"/>
      <c r="TSD77" s="73"/>
      <c r="TSE77" s="73"/>
      <c r="TSH77" s="73"/>
      <c r="TSK77" s="73"/>
      <c r="TSM77" s="73"/>
      <c r="TSO77" s="73"/>
      <c r="TSR77" s="73"/>
      <c r="TSU77" s="73"/>
      <c r="TSX77" s="73"/>
      <c r="TTA77" s="73"/>
      <c r="TTD77" s="73"/>
      <c r="TTG77" s="73"/>
      <c r="TTJ77" s="73"/>
      <c r="TTM77" s="73"/>
      <c r="TTO77" s="73"/>
      <c r="TUB77" s="73"/>
      <c r="TUC77" s="73"/>
      <c r="TUD77" s="73"/>
      <c r="TUE77" s="73"/>
      <c r="TUF77" s="73"/>
      <c r="TUG77" s="73"/>
      <c r="TUH77" s="73"/>
      <c r="TUI77" s="73"/>
      <c r="TUJ77" s="73"/>
      <c r="TUK77" s="73"/>
      <c r="TUL77" s="73"/>
      <c r="TUM77" s="73"/>
      <c r="TUN77" s="73"/>
      <c r="TUO77" s="73"/>
      <c r="TUP77" s="73"/>
      <c r="TUQ77" s="73"/>
      <c r="TUR77" s="73"/>
      <c r="TUS77" s="73"/>
      <c r="TUT77" s="73"/>
      <c r="TUU77" s="73"/>
      <c r="TUV77" s="73"/>
      <c r="TUW77" s="73"/>
      <c r="TUX77" s="73"/>
      <c r="TUY77" s="73"/>
      <c r="TUZ77" s="73"/>
      <c r="TVA77" s="73"/>
      <c r="TVC77" s="73"/>
      <c r="TVD77" s="73"/>
      <c r="TVE77" s="73"/>
      <c r="TVF77" s="73"/>
      <c r="TVG77" s="73"/>
      <c r="TVH77" s="73"/>
      <c r="TVI77" s="73"/>
      <c r="TVJ77" s="73"/>
      <c r="TVK77" s="73"/>
      <c r="TVL77" s="73"/>
      <c r="TVM77" s="73"/>
      <c r="TVN77" s="73"/>
      <c r="TVO77" s="73"/>
      <c r="TVR77" s="73"/>
      <c r="TVU77" s="73"/>
      <c r="TVX77" s="73"/>
      <c r="TWA77" s="73"/>
      <c r="TWD77" s="73"/>
      <c r="TWP77" s="73"/>
      <c r="TWS77" s="73"/>
      <c r="TWV77" s="73"/>
      <c r="TWY77" s="73"/>
      <c r="TXH77" s="73"/>
      <c r="TXN77" s="73"/>
      <c r="TXQ77" s="73"/>
      <c r="TXT77" s="73"/>
      <c r="TXW77" s="73"/>
      <c r="TYC77" s="73"/>
      <c r="TYL77" s="73"/>
      <c r="TYN77" s="73"/>
      <c r="TYO77" s="73"/>
      <c r="TYQ77" s="73"/>
      <c r="TYT77" s="73"/>
      <c r="TYW77" s="73"/>
      <c r="TYZ77" s="73"/>
      <c r="TZH77" s="73"/>
      <c r="TZJ77" s="73"/>
      <c r="TZM77" s="73"/>
      <c r="TZP77" s="73"/>
      <c r="TZY77" s="73"/>
      <c r="UAB77" s="73"/>
      <c r="UAG77" s="73"/>
      <c r="UBC77" s="73"/>
      <c r="UBD77" s="73"/>
      <c r="UBE77" s="73"/>
      <c r="UBF77" s="73"/>
      <c r="UBG77" s="73"/>
      <c r="UBH77" s="73"/>
      <c r="UBZ77" s="73"/>
      <c r="UCA77" s="73"/>
      <c r="UCD77" s="73"/>
      <c r="UCG77" s="73"/>
      <c r="UCI77" s="73"/>
      <c r="UCK77" s="73"/>
      <c r="UCN77" s="73"/>
      <c r="UCQ77" s="73"/>
      <c r="UCT77" s="73"/>
      <c r="UCW77" s="73"/>
      <c r="UCZ77" s="73"/>
      <c r="UDC77" s="73"/>
      <c r="UDF77" s="73"/>
      <c r="UDI77" s="73"/>
      <c r="UDK77" s="73"/>
      <c r="UDX77" s="73"/>
      <c r="UDY77" s="73"/>
      <c r="UDZ77" s="73"/>
      <c r="UEA77" s="73"/>
      <c r="UEB77" s="73"/>
      <c r="UEC77" s="73"/>
      <c r="UED77" s="73"/>
      <c r="UEE77" s="73"/>
      <c r="UEF77" s="73"/>
      <c r="UEG77" s="73"/>
      <c r="UEH77" s="73"/>
      <c r="UEI77" s="73"/>
      <c r="UEJ77" s="73"/>
      <c r="UEK77" s="73"/>
      <c r="UEL77" s="73"/>
      <c r="UEM77" s="73"/>
      <c r="UEN77" s="73"/>
      <c r="UEO77" s="73"/>
      <c r="UEP77" s="73"/>
      <c r="UEQ77" s="73"/>
      <c r="UER77" s="73"/>
      <c r="UES77" s="73"/>
      <c r="UET77" s="73"/>
      <c r="UEU77" s="73"/>
      <c r="UEV77" s="73"/>
      <c r="UEW77" s="73"/>
      <c r="UEY77" s="73"/>
      <c r="UEZ77" s="73"/>
      <c r="UFA77" s="73"/>
      <c r="UFB77" s="73"/>
      <c r="UFC77" s="73"/>
      <c r="UFD77" s="73"/>
      <c r="UFE77" s="73"/>
      <c r="UFF77" s="73"/>
      <c r="UFG77" s="73"/>
      <c r="UFH77" s="73"/>
      <c r="UFI77" s="73"/>
      <c r="UFJ77" s="73"/>
      <c r="UFK77" s="73"/>
      <c r="UFN77" s="73"/>
      <c r="UFQ77" s="73"/>
      <c r="UFT77" s="73"/>
      <c r="UFW77" s="73"/>
      <c r="UFZ77" s="73"/>
      <c r="UGL77" s="73"/>
      <c r="UGO77" s="73"/>
      <c r="UGR77" s="73"/>
      <c r="UGU77" s="73"/>
      <c r="UHD77" s="73"/>
      <c r="UHJ77" s="73"/>
      <c r="UHM77" s="73"/>
      <c r="UHP77" s="73"/>
      <c r="UHS77" s="73"/>
      <c r="UHY77" s="73"/>
      <c r="UIH77" s="73"/>
      <c r="UIJ77" s="73"/>
      <c r="UIK77" s="73"/>
      <c r="UIM77" s="73"/>
      <c r="UIP77" s="73"/>
      <c r="UIS77" s="73"/>
      <c r="UIV77" s="73"/>
      <c r="UJD77" s="73"/>
      <c r="UJF77" s="73"/>
      <c r="UJI77" s="73"/>
      <c r="UJL77" s="73"/>
      <c r="UJU77" s="73"/>
      <c r="UJX77" s="73"/>
      <c r="UKC77" s="73"/>
      <c r="UKY77" s="73"/>
      <c r="UKZ77" s="73"/>
      <c r="ULA77" s="73"/>
      <c r="ULB77" s="73"/>
      <c r="ULC77" s="73"/>
      <c r="ULD77" s="73"/>
      <c r="ULV77" s="73"/>
      <c r="ULW77" s="73"/>
      <c r="ULZ77" s="73"/>
      <c r="UMC77" s="73"/>
      <c r="UME77" s="73"/>
      <c r="UMG77" s="73"/>
      <c r="UMJ77" s="73"/>
      <c r="UMM77" s="73"/>
      <c r="UMP77" s="73"/>
      <c r="UMS77" s="73"/>
      <c r="UMV77" s="73"/>
      <c r="UMY77" s="73"/>
      <c r="UNB77" s="73"/>
      <c r="UNE77" s="73"/>
      <c r="UNG77" s="73"/>
      <c r="UNT77" s="73"/>
      <c r="UNU77" s="73"/>
      <c r="UNV77" s="73"/>
      <c r="UNW77" s="73"/>
      <c r="UNX77" s="73"/>
      <c r="UNY77" s="73"/>
      <c r="UNZ77" s="73"/>
      <c r="UOA77" s="73"/>
      <c r="UOB77" s="73"/>
      <c r="UOC77" s="73"/>
      <c r="UOD77" s="73"/>
      <c r="UOE77" s="73"/>
      <c r="UOF77" s="73"/>
      <c r="UOG77" s="73"/>
      <c r="UOH77" s="73"/>
      <c r="UOI77" s="73"/>
      <c r="UOJ77" s="73"/>
      <c r="UOK77" s="73"/>
      <c r="UOL77" s="73"/>
      <c r="UOM77" s="73"/>
      <c r="UON77" s="73"/>
      <c r="UOO77" s="73"/>
      <c r="UOP77" s="73"/>
      <c r="UOQ77" s="73"/>
      <c r="UOR77" s="73"/>
      <c r="UOS77" s="73"/>
      <c r="UOU77" s="73"/>
      <c r="UOV77" s="73"/>
      <c r="UOW77" s="73"/>
      <c r="UOX77" s="73"/>
      <c r="UOY77" s="73"/>
      <c r="UOZ77" s="73"/>
      <c r="UPA77" s="73"/>
      <c r="UPB77" s="73"/>
      <c r="UPC77" s="73"/>
      <c r="UPD77" s="73"/>
      <c r="UPE77" s="73"/>
      <c r="UPF77" s="73"/>
      <c r="UPG77" s="73"/>
      <c r="UPJ77" s="73"/>
      <c r="UPM77" s="73"/>
      <c r="UPP77" s="73"/>
      <c r="UPS77" s="73"/>
      <c r="UPV77" s="73"/>
      <c r="UQH77" s="73"/>
      <c r="UQK77" s="73"/>
      <c r="UQN77" s="73"/>
      <c r="UQQ77" s="73"/>
      <c r="UQZ77" s="73"/>
      <c r="URF77" s="73"/>
      <c r="URI77" s="73"/>
      <c r="URL77" s="73"/>
      <c r="URO77" s="73"/>
      <c r="URU77" s="73"/>
      <c r="USD77" s="73"/>
      <c r="USF77" s="73"/>
      <c r="USG77" s="73"/>
      <c r="USI77" s="73"/>
      <c r="USL77" s="73"/>
      <c r="USO77" s="73"/>
      <c r="USR77" s="73"/>
      <c r="USZ77" s="73"/>
      <c r="UTB77" s="73"/>
      <c r="UTE77" s="73"/>
      <c r="UTH77" s="73"/>
      <c r="UTQ77" s="73"/>
      <c r="UTT77" s="73"/>
      <c r="UTY77" s="73"/>
      <c r="UUU77" s="73"/>
      <c r="UUV77" s="73"/>
      <c r="UUW77" s="73"/>
      <c r="UUX77" s="73"/>
      <c r="UUY77" s="73"/>
      <c r="UUZ77" s="73"/>
      <c r="UVR77" s="73"/>
      <c r="UVS77" s="73"/>
      <c r="UVV77" s="73"/>
      <c r="UVY77" s="73"/>
      <c r="UWA77" s="73"/>
      <c r="UWC77" s="73"/>
      <c r="UWF77" s="73"/>
      <c r="UWI77" s="73"/>
      <c r="UWL77" s="73"/>
      <c r="UWO77" s="73"/>
      <c r="UWR77" s="73"/>
      <c r="UWU77" s="73"/>
      <c r="UWX77" s="73"/>
      <c r="UXA77" s="73"/>
      <c r="UXC77" s="73"/>
      <c r="UXP77" s="73"/>
      <c r="UXQ77" s="73"/>
      <c r="UXR77" s="73"/>
      <c r="UXS77" s="73"/>
      <c r="UXT77" s="73"/>
      <c r="UXU77" s="73"/>
      <c r="UXV77" s="73"/>
      <c r="UXW77" s="73"/>
      <c r="UXX77" s="73"/>
      <c r="UXY77" s="73"/>
      <c r="UXZ77" s="73"/>
      <c r="UYA77" s="73"/>
      <c r="UYB77" s="73"/>
      <c r="UYC77" s="73"/>
      <c r="UYD77" s="73"/>
      <c r="UYE77" s="73"/>
      <c r="UYF77" s="73"/>
      <c r="UYG77" s="73"/>
      <c r="UYH77" s="73"/>
      <c r="UYI77" s="73"/>
      <c r="UYJ77" s="73"/>
      <c r="UYK77" s="73"/>
      <c r="UYL77" s="73"/>
      <c r="UYM77" s="73"/>
      <c r="UYN77" s="73"/>
      <c r="UYO77" s="73"/>
      <c r="UYQ77" s="73"/>
      <c r="UYR77" s="73"/>
      <c r="UYS77" s="73"/>
      <c r="UYT77" s="73"/>
      <c r="UYU77" s="73"/>
      <c r="UYV77" s="73"/>
      <c r="UYW77" s="73"/>
      <c r="UYX77" s="73"/>
      <c r="UYY77" s="73"/>
      <c r="UYZ77" s="73"/>
      <c r="UZA77" s="73"/>
      <c r="UZB77" s="73"/>
      <c r="UZC77" s="73"/>
      <c r="UZF77" s="73"/>
      <c r="UZI77" s="73"/>
      <c r="UZL77" s="73"/>
      <c r="UZO77" s="73"/>
      <c r="UZR77" s="73"/>
      <c r="VAD77" s="73"/>
      <c r="VAG77" s="73"/>
      <c r="VAJ77" s="73"/>
      <c r="VAM77" s="73"/>
      <c r="VAV77" s="73"/>
      <c r="VBB77" s="73"/>
      <c r="VBE77" s="73"/>
      <c r="VBH77" s="73"/>
      <c r="VBK77" s="73"/>
      <c r="VBQ77" s="73"/>
      <c r="VBZ77" s="73"/>
      <c r="VCB77" s="73"/>
      <c r="VCC77" s="73"/>
      <c r="VCE77" s="73"/>
      <c r="VCH77" s="73"/>
      <c r="VCK77" s="73"/>
      <c r="VCN77" s="73"/>
      <c r="VCV77" s="73"/>
      <c r="VCX77" s="73"/>
      <c r="VDA77" s="73"/>
      <c r="VDD77" s="73"/>
      <c r="VDM77" s="73"/>
      <c r="VDP77" s="73"/>
      <c r="VDU77" s="73"/>
      <c r="VEQ77" s="73"/>
      <c r="VER77" s="73"/>
      <c r="VES77" s="73"/>
      <c r="VET77" s="73"/>
      <c r="VEU77" s="73"/>
      <c r="VEV77" s="73"/>
      <c r="VFN77" s="73"/>
      <c r="VFO77" s="73"/>
      <c r="VFR77" s="73"/>
      <c r="VFU77" s="73"/>
      <c r="VFW77" s="73"/>
      <c r="VFY77" s="73"/>
      <c r="VGB77" s="73"/>
      <c r="VGE77" s="73"/>
      <c r="VGH77" s="73"/>
      <c r="VGK77" s="73"/>
      <c r="VGN77" s="73"/>
      <c r="VGQ77" s="73"/>
      <c r="VGT77" s="73"/>
      <c r="VGW77" s="73"/>
      <c r="VGY77" s="73"/>
      <c r="VHL77" s="73"/>
      <c r="VHM77" s="73"/>
      <c r="VHN77" s="73"/>
      <c r="VHO77" s="73"/>
      <c r="VHP77" s="73"/>
      <c r="VHQ77" s="73"/>
      <c r="VHR77" s="73"/>
      <c r="VHS77" s="73"/>
      <c r="VHT77" s="73"/>
      <c r="VHU77" s="73"/>
      <c r="VHV77" s="73"/>
      <c r="VHW77" s="73"/>
      <c r="VHX77" s="73"/>
      <c r="VHY77" s="73"/>
      <c r="VHZ77" s="73"/>
      <c r="VIA77" s="73"/>
      <c r="VIB77" s="73"/>
      <c r="VIC77" s="73"/>
      <c r="VID77" s="73"/>
      <c r="VIE77" s="73"/>
      <c r="VIF77" s="73"/>
      <c r="VIG77" s="73"/>
      <c r="VIH77" s="73"/>
      <c r="VII77" s="73"/>
      <c r="VIJ77" s="73"/>
      <c r="VIK77" s="73"/>
      <c r="VIM77" s="73"/>
      <c r="VIN77" s="73"/>
      <c r="VIO77" s="73"/>
      <c r="VIP77" s="73"/>
      <c r="VIQ77" s="73"/>
      <c r="VIR77" s="73"/>
      <c r="VIS77" s="73"/>
      <c r="VIT77" s="73"/>
      <c r="VIU77" s="73"/>
      <c r="VIV77" s="73"/>
      <c r="VIW77" s="73"/>
      <c r="VIX77" s="73"/>
      <c r="VIY77" s="73"/>
      <c r="VJB77" s="73"/>
      <c r="VJE77" s="73"/>
      <c r="VJH77" s="73"/>
      <c r="VJK77" s="73"/>
      <c r="VJN77" s="73"/>
      <c r="VJZ77" s="73"/>
      <c r="VKC77" s="73"/>
      <c r="VKF77" s="73"/>
      <c r="VKI77" s="73"/>
      <c r="VKR77" s="73"/>
      <c r="VKX77" s="73"/>
      <c r="VLA77" s="73"/>
      <c r="VLD77" s="73"/>
      <c r="VLG77" s="73"/>
      <c r="VLM77" s="73"/>
      <c r="VLV77" s="73"/>
      <c r="VLX77" s="73"/>
      <c r="VLY77" s="73"/>
      <c r="VMA77" s="73"/>
      <c r="VMD77" s="73"/>
      <c r="VMG77" s="73"/>
      <c r="VMJ77" s="73"/>
      <c r="VMR77" s="73"/>
      <c r="VMT77" s="73"/>
      <c r="VMW77" s="73"/>
      <c r="VMZ77" s="73"/>
      <c r="VNI77" s="73"/>
      <c r="VNL77" s="73"/>
      <c r="VNQ77" s="73"/>
      <c r="VOM77" s="73"/>
      <c r="VON77" s="73"/>
      <c r="VOO77" s="73"/>
      <c r="VOP77" s="73"/>
      <c r="VOQ77" s="73"/>
      <c r="VOR77" s="73"/>
      <c r="VPJ77" s="73"/>
      <c r="VPK77" s="73"/>
      <c r="VPN77" s="73"/>
      <c r="VPQ77" s="73"/>
      <c r="VPS77" s="73"/>
      <c r="VPU77" s="73"/>
      <c r="VPX77" s="73"/>
      <c r="VQA77" s="73"/>
      <c r="VQD77" s="73"/>
      <c r="VQG77" s="73"/>
      <c r="VQJ77" s="73"/>
      <c r="VQM77" s="73"/>
      <c r="VQP77" s="73"/>
      <c r="VQS77" s="73"/>
      <c r="VQU77" s="73"/>
      <c r="VRH77" s="73"/>
      <c r="VRI77" s="73"/>
      <c r="VRJ77" s="73"/>
      <c r="VRK77" s="73"/>
      <c r="VRL77" s="73"/>
      <c r="VRM77" s="73"/>
      <c r="VRN77" s="73"/>
      <c r="VRO77" s="73"/>
      <c r="VRP77" s="73"/>
      <c r="VRQ77" s="73"/>
      <c r="VRR77" s="73"/>
      <c r="VRS77" s="73"/>
      <c r="VRT77" s="73"/>
      <c r="VRU77" s="73"/>
      <c r="VRV77" s="73"/>
      <c r="VRW77" s="73"/>
      <c r="VRX77" s="73"/>
      <c r="VRY77" s="73"/>
      <c r="VRZ77" s="73"/>
      <c r="VSA77" s="73"/>
      <c r="VSB77" s="73"/>
      <c r="VSC77" s="73"/>
      <c r="VSD77" s="73"/>
      <c r="VSE77" s="73"/>
      <c r="VSF77" s="73"/>
      <c r="VSG77" s="73"/>
      <c r="VSI77" s="73"/>
      <c r="VSJ77" s="73"/>
      <c r="VSK77" s="73"/>
      <c r="VSL77" s="73"/>
      <c r="VSM77" s="73"/>
      <c r="VSN77" s="73"/>
      <c r="VSO77" s="73"/>
      <c r="VSP77" s="73"/>
      <c r="VSQ77" s="73"/>
      <c r="VSR77" s="73"/>
      <c r="VSS77" s="73"/>
      <c r="VST77" s="73"/>
      <c r="VSU77" s="73"/>
      <c r="VSX77" s="73"/>
      <c r="VTA77" s="73"/>
      <c r="VTD77" s="73"/>
      <c r="VTG77" s="73"/>
      <c r="VTJ77" s="73"/>
      <c r="VTV77" s="73"/>
      <c r="VTY77" s="73"/>
      <c r="VUB77" s="73"/>
      <c r="VUE77" s="73"/>
      <c r="VUN77" s="73"/>
      <c r="VUT77" s="73"/>
      <c r="VUW77" s="73"/>
      <c r="VUZ77" s="73"/>
      <c r="VVC77" s="73"/>
      <c r="VVI77" s="73"/>
      <c r="VVR77" s="73"/>
      <c r="VVT77" s="73"/>
      <c r="VVU77" s="73"/>
      <c r="VVW77" s="73"/>
      <c r="VVZ77" s="73"/>
      <c r="VWC77" s="73"/>
      <c r="VWF77" s="73"/>
      <c r="VWN77" s="73"/>
      <c r="VWP77" s="73"/>
      <c r="VWS77" s="73"/>
      <c r="VWV77" s="73"/>
      <c r="VXE77" s="73"/>
      <c r="VXH77" s="73"/>
      <c r="VXM77" s="73"/>
      <c r="VYI77" s="73"/>
      <c r="VYJ77" s="73"/>
      <c r="VYK77" s="73"/>
      <c r="VYL77" s="73"/>
      <c r="VYM77" s="73"/>
      <c r="VYN77" s="73"/>
      <c r="VZF77" s="73"/>
      <c r="VZG77" s="73"/>
      <c r="VZJ77" s="73"/>
      <c r="VZM77" s="73"/>
      <c r="VZO77" s="73"/>
      <c r="VZQ77" s="73"/>
      <c r="VZT77" s="73"/>
      <c r="VZW77" s="73"/>
      <c r="VZZ77" s="73"/>
      <c r="WAC77" s="73"/>
      <c r="WAF77" s="73"/>
      <c r="WAI77" s="73"/>
      <c r="WAL77" s="73"/>
      <c r="WAO77" s="73"/>
      <c r="WAQ77" s="73"/>
      <c r="WBD77" s="73"/>
      <c r="WBE77" s="73"/>
      <c r="WBF77" s="73"/>
      <c r="WBG77" s="73"/>
      <c r="WBH77" s="73"/>
      <c r="WBI77" s="73"/>
      <c r="WBJ77" s="73"/>
      <c r="WBK77" s="73"/>
      <c r="WBL77" s="73"/>
      <c r="WBM77" s="73"/>
      <c r="WBN77" s="73"/>
      <c r="WBO77" s="73"/>
      <c r="WBP77" s="73"/>
      <c r="WBQ77" s="73"/>
      <c r="WBR77" s="73"/>
      <c r="WBS77" s="73"/>
      <c r="WBT77" s="73"/>
      <c r="WBU77" s="73"/>
      <c r="WBV77" s="73"/>
      <c r="WBW77" s="73"/>
      <c r="WBX77" s="73"/>
      <c r="WBY77" s="73"/>
      <c r="WBZ77" s="73"/>
      <c r="WCA77" s="73"/>
      <c r="WCB77" s="73"/>
      <c r="WCC77" s="73"/>
      <c r="WCE77" s="73"/>
      <c r="WCF77" s="73"/>
      <c r="WCG77" s="73"/>
      <c r="WCH77" s="73"/>
      <c r="WCI77" s="73"/>
      <c r="WCJ77" s="73"/>
      <c r="WCK77" s="73"/>
      <c r="WCL77" s="73"/>
      <c r="WCM77" s="73"/>
      <c r="WCN77" s="73"/>
      <c r="WCO77" s="73"/>
      <c r="WCP77" s="73"/>
      <c r="WCQ77" s="73"/>
      <c r="WCT77" s="73"/>
      <c r="WCW77" s="73"/>
      <c r="WCZ77" s="73"/>
      <c r="WDC77" s="73"/>
      <c r="WDF77" s="73"/>
      <c r="WDR77" s="73"/>
      <c r="WDU77" s="73"/>
      <c r="WDX77" s="73"/>
      <c r="WEA77" s="73"/>
      <c r="WEJ77" s="73"/>
      <c r="WEP77" s="73"/>
      <c r="WES77" s="73"/>
      <c r="WEV77" s="73"/>
      <c r="WEY77" s="73"/>
      <c r="WFE77" s="73"/>
      <c r="WFN77" s="73"/>
      <c r="WFP77" s="73"/>
      <c r="WFQ77" s="73"/>
      <c r="WFS77" s="73"/>
      <c r="WFV77" s="73"/>
      <c r="WFY77" s="73"/>
      <c r="WGB77" s="73"/>
      <c r="WGJ77" s="73"/>
      <c r="WGL77" s="73"/>
      <c r="WGO77" s="73"/>
      <c r="WGR77" s="73"/>
      <c r="WHA77" s="73"/>
      <c r="WHD77" s="73"/>
      <c r="WHI77" s="73"/>
      <c r="WIE77" s="73"/>
      <c r="WIF77" s="73"/>
      <c r="WIG77" s="73"/>
      <c r="WIH77" s="73"/>
      <c r="WII77" s="73"/>
      <c r="WIJ77" s="73"/>
      <c r="WJB77" s="73"/>
      <c r="WJC77" s="73"/>
      <c r="WJF77" s="73"/>
      <c r="WJI77" s="73"/>
      <c r="WJK77" s="73"/>
      <c r="WJM77" s="73"/>
      <c r="WJP77" s="73"/>
      <c r="WJS77" s="73"/>
      <c r="WJV77" s="73"/>
      <c r="WJY77" s="73"/>
      <c r="WKB77" s="73"/>
      <c r="WKE77" s="73"/>
      <c r="WKH77" s="73"/>
      <c r="WKK77" s="73"/>
      <c r="WKM77" s="73"/>
      <c r="WKZ77" s="73"/>
      <c r="WLA77" s="73"/>
      <c r="WLB77" s="73"/>
      <c r="WLC77" s="73"/>
      <c r="WLD77" s="73"/>
      <c r="WLE77" s="73"/>
      <c r="WLF77" s="73"/>
      <c r="WLG77" s="73"/>
      <c r="WLH77" s="73"/>
      <c r="WLI77" s="73"/>
      <c r="WLJ77" s="73"/>
      <c r="WLK77" s="73"/>
      <c r="WLL77" s="73"/>
      <c r="WLM77" s="73"/>
      <c r="WLN77" s="73"/>
      <c r="WLO77" s="73"/>
      <c r="WLP77" s="73"/>
      <c r="WLQ77" s="73"/>
      <c r="WLR77" s="73"/>
      <c r="WLS77" s="73"/>
      <c r="WLT77" s="73"/>
      <c r="WLU77" s="73"/>
      <c r="WLV77" s="73"/>
      <c r="WLW77" s="73"/>
      <c r="WLX77" s="73"/>
      <c r="WLY77" s="73"/>
      <c r="WMA77" s="73"/>
      <c r="WMB77" s="73"/>
      <c r="WMC77" s="73"/>
      <c r="WMD77" s="73"/>
      <c r="WME77" s="73"/>
      <c r="WMF77" s="73"/>
      <c r="WMG77" s="73"/>
      <c r="WMH77" s="73"/>
      <c r="WMI77" s="73"/>
      <c r="WMJ77" s="73"/>
      <c r="WMK77" s="73"/>
      <c r="WML77" s="73"/>
      <c r="WMM77" s="73"/>
      <c r="WMP77" s="73"/>
      <c r="WMS77" s="73"/>
      <c r="WMV77" s="73"/>
      <c r="WMY77" s="73"/>
      <c r="WNB77" s="73"/>
      <c r="WNN77" s="73"/>
      <c r="WNQ77" s="73"/>
      <c r="WNT77" s="73"/>
      <c r="WNW77" s="73"/>
      <c r="WOF77" s="73"/>
      <c r="WOL77" s="73"/>
      <c r="WOO77" s="73"/>
      <c r="WOR77" s="73"/>
      <c r="WOU77" s="73"/>
      <c r="WPA77" s="73"/>
      <c r="WPJ77" s="73"/>
      <c r="WPL77" s="73"/>
      <c r="WPM77" s="73"/>
      <c r="WPO77" s="73"/>
      <c r="WPR77" s="73"/>
      <c r="WPU77" s="73"/>
      <c r="WPX77" s="73"/>
      <c r="WQF77" s="73"/>
      <c r="WQH77" s="73"/>
      <c r="WQK77" s="73"/>
      <c r="WQN77" s="73"/>
      <c r="WQW77" s="73"/>
      <c r="WQZ77" s="73"/>
      <c r="WRE77" s="73"/>
      <c r="WSA77" s="73"/>
      <c r="WSB77" s="73"/>
      <c r="WSC77" s="73"/>
      <c r="WSD77" s="73"/>
      <c r="WSE77" s="73"/>
      <c r="WSF77" s="73"/>
      <c r="WSX77" s="73"/>
      <c r="WSY77" s="73"/>
      <c r="WTB77" s="73"/>
      <c r="WTE77" s="73"/>
      <c r="WTG77" s="73"/>
      <c r="WTI77" s="73"/>
      <c r="WTL77" s="73"/>
      <c r="WTO77" s="73"/>
      <c r="WTR77" s="73"/>
      <c r="WTU77" s="73"/>
      <c r="WTX77" s="73"/>
      <c r="WUA77" s="73"/>
      <c r="WUD77" s="73"/>
      <c r="WUG77" s="73"/>
      <c r="WUI77" s="73"/>
      <c r="WUV77" s="73"/>
      <c r="WUW77" s="73"/>
      <c r="WUX77" s="73"/>
      <c r="WUY77" s="73"/>
      <c r="WUZ77" s="73"/>
      <c r="WVA77" s="73"/>
      <c r="WVB77" s="73"/>
      <c r="WVC77" s="73"/>
      <c r="WVD77" s="73"/>
      <c r="WVE77" s="73"/>
      <c r="WVF77" s="73"/>
      <c r="WVG77" s="73"/>
      <c r="WVH77" s="73"/>
      <c r="WVI77" s="73"/>
      <c r="WVJ77" s="73"/>
      <c r="WVK77" s="73"/>
      <c r="WVL77" s="73"/>
      <c r="WVM77" s="73"/>
      <c r="WVN77" s="73"/>
      <c r="WVO77" s="73"/>
      <c r="WVP77" s="73"/>
      <c r="WVQ77" s="73"/>
      <c r="WVR77" s="73"/>
      <c r="WVS77" s="73"/>
      <c r="WVT77" s="73"/>
      <c r="WVU77" s="73"/>
      <c r="WVV77" s="73"/>
      <c r="WVW77" s="73"/>
      <c r="WVX77" s="73"/>
      <c r="WVY77" s="73"/>
      <c r="WVZ77" s="73"/>
      <c r="WWA77" s="73"/>
      <c r="WWB77" s="73"/>
      <c r="WWC77" s="73"/>
      <c r="WWD77" s="73"/>
      <c r="WWE77" s="73"/>
      <c r="WWF77" s="73"/>
      <c r="WWG77" s="73"/>
      <c r="WWH77" s="73"/>
      <c r="WWI77" s="73"/>
      <c r="WWJ77" s="73"/>
      <c r="WWK77" s="73"/>
      <c r="WWL77" s="73"/>
      <c r="WWM77" s="73"/>
      <c r="WWN77" s="73"/>
      <c r="WWO77" s="73"/>
      <c r="WWP77" s="73"/>
      <c r="WWQ77" s="73"/>
      <c r="WWR77" s="73"/>
      <c r="WWS77" s="73"/>
      <c r="WWT77" s="73"/>
      <c r="WWU77" s="73"/>
      <c r="WWV77" s="73"/>
      <c r="WWW77" s="73"/>
      <c r="WWX77" s="73"/>
      <c r="WWY77" s="73"/>
      <c r="WWZ77" s="73"/>
      <c r="WXA77" s="73"/>
      <c r="WXB77" s="73"/>
      <c r="WXC77" s="73"/>
      <c r="WXD77" s="73"/>
      <c r="WXE77" s="73"/>
      <c r="WXF77" s="73"/>
      <c r="WXG77" s="73"/>
      <c r="WXH77" s="73"/>
      <c r="WXI77" s="73"/>
      <c r="WXJ77" s="73"/>
      <c r="WXK77" s="73"/>
      <c r="WXL77" s="73"/>
      <c r="WXM77" s="73"/>
      <c r="WXN77" s="73"/>
      <c r="WXO77" s="73"/>
      <c r="WXP77" s="73"/>
      <c r="WXQ77" s="73"/>
      <c r="WXR77" s="73"/>
      <c r="WXS77" s="73"/>
      <c r="WXT77" s="73"/>
      <c r="WXU77" s="73"/>
      <c r="WXV77" s="73"/>
      <c r="WXW77" s="73"/>
      <c r="WXX77" s="73"/>
      <c r="WXY77" s="73"/>
      <c r="WXZ77" s="73"/>
      <c r="WYA77" s="73"/>
      <c r="WYB77" s="73"/>
      <c r="WYC77" s="73"/>
      <c r="WYD77" s="73"/>
      <c r="WYE77" s="73"/>
      <c r="WYF77" s="73"/>
      <c r="WYG77" s="73"/>
      <c r="WYH77" s="73"/>
      <c r="WYI77" s="73"/>
      <c r="WYJ77" s="73"/>
      <c r="WYK77" s="73"/>
      <c r="WYL77" s="73"/>
      <c r="WYM77" s="73"/>
      <c r="WYN77" s="73"/>
      <c r="WYO77" s="73"/>
      <c r="WYP77" s="73"/>
      <c r="WYQ77" s="73"/>
      <c r="WYR77" s="73"/>
      <c r="WYS77" s="73"/>
      <c r="WYT77" s="73"/>
      <c r="WYU77" s="73"/>
      <c r="WYV77" s="73"/>
      <c r="WYW77" s="73"/>
      <c r="WYX77" s="73"/>
      <c r="WYY77" s="73"/>
      <c r="WYZ77" s="73"/>
      <c r="WZA77" s="73"/>
      <c r="WZB77" s="73"/>
      <c r="WZC77" s="73"/>
      <c r="WZD77" s="73"/>
      <c r="WZE77" s="73"/>
      <c r="WZF77" s="73"/>
      <c r="WZG77" s="73"/>
      <c r="WZH77" s="73"/>
      <c r="WZI77" s="73"/>
      <c r="WZJ77" s="73"/>
      <c r="WZK77" s="73"/>
      <c r="WZL77" s="73"/>
      <c r="WZM77" s="73"/>
      <c r="WZN77" s="73"/>
      <c r="WZO77" s="73"/>
      <c r="WZP77" s="73"/>
      <c r="WZQ77" s="73"/>
      <c r="WZR77" s="73"/>
      <c r="WZS77" s="73"/>
      <c r="WZT77" s="73"/>
      <c r="WZU77" s="73"/>
      <c r="WZV77" s="73"/>
      <c r="WZW77" s="73"/>
      <c r="WZX77" s="73"/>
      <c r="WZY77" s="73"/>
      <c r="WZZ77" s="73"/>
      <c r="XAA77" s="73"/>
      <c r="XAB77" s="73"/>
      <c r="XAC77" s="73"/>
      <c r="XAD77" s="73"/>
      <c r="XAE77" s="73"/>
      <c r="XAF77" s="73"/>
      <c r="XAG77" s="73"/>
      <c r="XAH77" s="73"/>
      <c r="XAI77" s="73"/>
      <c r="XAJ77" s="73"/>
      <c r="XAK77" s="73"/>
      <c r="XAL77" s="73"/>
      <c r="XAM77" s="73"/>
      <c r="XAN77" s="73"/>
      <c r="XAO77" s="73"/>
      <c r="XAP77" s="73"/>
      <c r="XAQ77" s="73"/>
      <c r="XAR77" s="73"/>
      <c r="XAS77" s="73"/>
      <c r="XAT77" s="73"/>
      <c r="XAU77" s="73"/>
      <c r="XAV77" s="73"/>
      <c r="XAW77" s="73"/>
      <c r="XAX77" s="73"/>
      <c r="XAY77" s="73"/>
      <c r="XAZ77" s="73"/>
      <c r="XBA77" s="73"/>
      <c r="XBB77" s="73"/>
      <c r="XBC77" s="73"/>
      <c r="XBD77" s="73"/>
      <c r="XBE77" s="73"/>
      <c r="XBF77" s="73"/>
      <c r="XBG77" s="73"/>
      <c r="XBH77" s="73"/>
      <c r="XBI77" s="73"/>
      <c r="XBJ77" s="73"/>
      <c r="XBK77" s="73"/>
      <c r="XBL77" s="73"/>
      <c r="XBM77" s="73"/>
      <c r="XBN77" s="73"/>
      <c r="XBO77" s="73"/>
      <c r="XBP77" s="73"/>
      <c r="XBQ77" s="73"/>
      <c r="XBR77" s="73"/>
      <c r="XBS77" s="73"/>
      <c r="XBT77" s="73"/>
      <c r="XBU77" s="73"/>
      <c r="XBV77" s="73"/>
      <c r="XBW77" s="73"/>
      <c r="XBX77" s="73"/>
      <c r="XBY77" s="73"/>
      <c r="XBZ77" s="73"/>
      <c r="XCA77" s="73"/>
      <c r="XCB77" s="73"/>
      <c r="XCC77" s="73"/>
      <c r="XCD77" s="73"/>
      <c r="XCE77" s="73"/>
      <c r="XCF77" s="73"/>
      <c r="XCG77" s="73"/>
      <c r="XCH77" s="73"/>
      <c r="XCI77" s="73"/>
      <c r="XCJ77" s="73"/>
      <c r="XCK77" s="73"/>
      <c r="XCL77" s="73"/>
      <c r="XCM77" s="73"/>
      <c r="XCN77" s="73"/>
      <c r="XCO77" s="73"/>
      <c r="XCP77" s="73"/>
      <c r="XCQ77" s="73"/>
      <c r="XCR77" s="73"/>
      <c r="XCS77" s="73"/>
      <c r="XCT77" s="73"/>
      <c r="XCU77" s="73"/>
      <c r="XCV77" s="73"/>
      <c r="XCW77" s="73"/>
      <c r="XCX77" s="73"/>
      <c r="XCY77" s="73"/>
      <c r="XCZ77" s="73"/>
      <c r="XDA77" s="73"/>
      <c r="XDB77" s="73"/>
      <c r="XDC77" s="73"/>
      <c r="XDD77" s="73"/>
      <c r="XDE77" s="73"/>
      <c r="XDF77" s="73"/>
      <c r="XDG77" s="73"/>
      <c r="XDH77" s="73"/>
      <c r="XDI77" s="73"/>
      <c r="XDJ77" s="73"/>
      <c r="XDK77" s="73"/>
      <c r="XDL77" s="73"/>
      <c r="XDM77" s="73"/>
      <c r="XDN77" s="73"/>
      <c r="XDO77" s="73"/>
      <c r="XDP77" s="73"/>
      <c r="XDQ77" s="73"/>
      <c r="XDR77" s="73"/>
      <c r="XDS77" s="73"/>
      <c r="XDT77" s="73"/>
      <c r="XDU77" s="73"/>
      <c r="XDV77" s="73"/>
      <c r="XDW77" s="73"/>
      <c r="XDX77" s="73"/>
      <c r="XDY77" s="73"/>
      <c r="XDZ77" s="73"/>
      <c r="XEA77" s="73"/>
      <c r="XEB77" s="73"/>
      <c r="XEC77" s="73"/>
      <c r="XED77" s="73"/>
      <c r="XEE77" s="73"/>
      <c r="XEF77" s="73"/>
      <c r="XEG77" s="73"/>
      <c r="XEH77" s="73"/>
      <c r="XEI77" s="73"/>
      <c r="XEJ77" s="73"/>
      <c r="XEK77" s="73"/>
      <c r="XEL77" s="73"/>
      <c r="XEM77" s="73"/>
      <c r="XEN77" s="73"/>
      <c r="XEO77" s="73"/>
      <c r="XEP77" s="73"/>
      <c r="XEQ77" s="73"/>
      <c r="XER77" s="73"/>
      <c r="XES77" s="73"/>
      <c r="XET77" s="73"/>
      <c r="XEU77" s="73"/>
      <c r="XEV77" s="73"/>
      <c r="XEW77" s="73"/>
      <c r="XEX77" s="73"/>
      <c r="XEY77" s="73"/>
      <c r="XEZ77" s="73"/>
      <c r="XFA77" s="73"/>
      <c r="XFB77" s="73"/>
      <c r="XFC77" s="73"/>
      <c r="XFD77" s="73"/>
    </row>
    <row r="78" spans="1:16384" s="192" customFormat="1" ht="20.25" hidden="1" customHeight="1">
      <c r="A78" s="210" t="s">
        <v>79</v>
      </c>
      <c r="B78" s="204" t="s">
        <v>322</v>
      </c>
      <c r="C78" s="205"/>
      <c r="D78" s="168">
        <f>IFERROR(VLOOKUP(A78,'4.1'!A97:C379,3,0),)</f>
        <v>0</v>
      </c>
      <c r="E78" s="166">
        <f t="shared" si="1"/>
        <v>0</v>
      </c>
    </row>
    <row r="79" spans="1:16384" s="192" customFormat="1" ht="23.25" hidden="1">
      <c r="A79" s="221" t="s">
        <v>80</v>
      </c>
      <c r="B79" s="204" t="s">
        <v>325</v>
      </c>
      <c r="C79" s="205"/>
      <c r="D79" s="168">
        <f>IFERROR(VLOOKUP(A79,'4.1'!A98:C380,3,0),)</f>
        <v>0</v>
      </c>
      <c r="E79" s="166">
        <f t="shared" si="1"/>
        <v>0</v>
      </c>
    </row>
    <row r="80" spans="1:16384" s="192" customFormat="1" ht="21.75" hidden="1" customHeight="1">
      <c r="A80" s="221" t="s">
        <v>81</v>
      </c>
      <c r="B80" s="204" t="s">
        <v>323</v>
      </c>
      <c r="C80" s="205"/>
      <c r="D80" s="168">
        <f>IFERROR(VLOOKUP(A80,'4.1'!A99:C381,3,0),)</f>
        <v>0</v>
      </c>
      <c r="E80" s="166">
        <f t="shared" si="1"/>
        <v>0</v>
      </c>
    </row>
    <row r="81" spans="1:16384" s="192" customFormat="1" ht="21.75" hidden="1" customHeight="1">
      <c r="A81" s="221" t="s">
        <v>82</v>
      </c>
      <c r="B81" s="204" t="s">
        <v>323</v>
      </c>
      <c r="C81" s="205"/>
      <c r="D81" s="168">
        <f>IFERROR(VLOOKUP(A81,'4.1'!A100:C382,3,0),)</f>
        <v>0</v>
      </c>
      <c r="E81" s="166">
        <f t="shared" si="1"/>
        <v>0</v>
      </c>
    </row>
    <row r="82" spans="1:16384" s="192" customFormat="1" ht="21.75" hidden="1" customHeight="1">
      <c r="A82" s="221" t="s">
        <v>83</v>
      </c>
      <c r="B82" s="204" t="s">
        <v>325</v>
      </c>
      <c r="C82" s="205"/>
      <c r="D82" s="168">
        <f>IFERROR(VLOOKUP(A82,'4.1'!A101:C383,3,0),)</f>
        <v>0</v>
      </c>
      <c r="E82" s="166">
        <f t="shared" si="1"/>
        <v>0</v>
      </c>
    </row>
    <row r="83" spans="1:16384" s="192" customFormat="1" ht="21.75" hidden="1" customHeight="1">
      <c r="A83" s="207" t="s">
        <v>84</v>
      </c>
      <c r="B83" s="204" t="s">
        <v>323</v>
      </c>
      <c r="C83" s="222"/>
      <c r="D83" s="168">
        <f>IFERROR(VLOOKUP(A83,'4.1'!A102:C384,3,0),)</f>
        <v>0</v>
      </c>
      <c r="E83" s="166">
        <f t="shared" si="1"/>
        <v>0</v>
      </c>
    </row>
    <row r="84" spans="1:16384" s="192" customFormat="1" ht="21.75" hidden="1" customHeight="1">
      <c r="A84" s="207" t="s">
        <v>85</v>
      </c>
      <c r="B84" s="204" t="s">
        <v>323</v>
      </c>
      <c r="C84" s="205"/>
      <c r="D84" s="168">
        <f>IFERROR(VLOOKUP(A84,'4.1'!A103:C385,3,0),)</f>
        <v>0</v>
      </c>
      <c r="E84" s="166">
        <f t="shared" si="1"/>
        <v>0</v>
      </c>
    </row>
    <row r="85" spans="1:16384" s="192" customFormat="1" ht="20.25" hidden="1" customHeight="1">
      <c r="A85" s="207" t="s">
        <v>86</v>
      </c>
      <c r="B85" s="204" t="s">
        <v>323</v>
      </c>
      <c r="C85" s="205"/>
      <c r="D85" s="168">
        <f>IFERROR(VLOOKUP(A85,'4.1'!A104:C386,3,0),)</f>
        <v>0</v>
      </c>
      <c r="E85" s="166">
        <f t="shared" si="1"/>
        <v>0</v>
      </c>
    </row>
    <row r="86" spans="1:16384" s="192" customFormat="1" ht="20.25" hidden="1" customHeight="1">
      <c r="A86" s="207" t="s">
        <v>87</v>
      </c>
      <c r="B86" s="204" t="s">
        <v>325</v>
      </c>
      <c r="C86" s="205"/>
      <c r="D86" s="168">
        <f>IFERROR(VLOOKUP(A86,'4.1'!A105:C387,3,0),)</f>
        <v>0</v>
      </c>
      <c r="E86" s="166">
        <f t="shared" si="1"/>
        <v>0</v>
      </c>
    </row>
    <row r="87" spans="1:16384" s="192" customFormat="1" ht="20.25" hidden="1" customHeight="1">
      <c r="A87" s="207" t="s">
        <v>88</v>
      </c>
      <c r="B87" s="204" t="s">
        <v>323</v>
      </c>
      <c r="C87" s="205"/>
      <c r="D87" s="168">
        <f>IFERROR(VLOOKUP(A87,'4.1'!A106:C388,3,0),)</f>
        <v>0</v>
      </c>
      <c r="E87" s="166">
        <f t="shared" si="1"/>
        <v>0</v>
      </c>
    </row>
    <row r="88" spans="1:16384" s="192" customFormat="1" ht="20.25" hidden="1" customHeight="1">
      <c r="A88" s="207" t="s">
        <v>89</v>
      </c>
      <c r="B88" s="204" t="s">
        <v>325</v>
      </c>
      <c r="C88" s="205"/>
      <c r="D88" s="168">
        <f>IFERROR(VLOOKUP(A88,'4.1'!A107:C389,3,0),)</f>
        <v>0</v>
      </c>
      <c r="E88" s="166">
        <f t="shared" si="1"/>
        <v>0</v>
      </c>
    </row>
    <row r="89" spans="1:16384" s="192" customFormat="1" ht="21.75" customHeight="1">
      <c r="A89" s="209" t="s">
        <v>90</v>
      </c>
      <c r="B89" s="202" t="s">
        <v>323</v>
      </c>
      <c r="C89" s="203">
        <v>2</v>
      </c>
      <c r="D89" s="86">
        <v>28000</v>
      </c>
      <c r="E89" s="87">
        <f t="shared" si="1"/>
        <v>56000</v>
      </c>
      <c r="F89" s="73"/>
      <c r="G89" s="73"/>
      <c r="H89" s="73"/>
      <c r="I89" s="73"/>
      <c r="J89" s="73"/>
      <c r="K89" s="73"/>
      <c r="L89" s="73"/>
      <c r="M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D89" s="73"/>
      <c r="AG89" s="73"/>
      <c r="AJ89" s="73"/>
      <c r="AM89" s="73"/>
      <c r="AP89" s="73"/>
      <c r="BB89" s="73"/>
      <c r="BE89" s="73"/>
      <c r="BH89" s="73"/>
      <c r="BK89" s="73"/>
      <c r="BT89" s="73"/>
      <c r="BZ89" s="73"/>
      <c r="CC89" s="73"/>
      <c r="CF89" s="73"/>
      <c r="CI89" s="73"/>
      <c r="CO89" s="73"/>
      <c r="CX89" s="73"/>
      <c r="CZ89" s="73"/>
      <c r="DA89" s="73"/>
      <c r="DC89" s="73"/>
      <c r="DF89" s="73"/>
      <c r="DI89" s="73"/>
      <c r="DL89" s="73"/>
      <c r="DT89" s="73"/>
      <c r="DV89" s="73"/>
      <c r="DY89" s="73"/>
      <c r="EB89" s="73"/>
      <c r="EK89" s="73"/>
      <c r="EN89" s="73"/>
      <c r="ES89" s="73"/>
      <c r="FO89" s="73"/>
      <c r="FP89" s="73"/>
      <c r="FQ89" s="73"/>
      <c r="FR89" s="73"/>
      <c r="FS89" s="73"/>
      <c r="FT89" s="73"/>
      <c r="GL89" s="73"/>
      <c r="GM89" s="73"/>
      <c r="GP89" s="73"/>
      <c r="GS89" s="73"/>
      <c r="GU89" s="73"/>
      <c r="GW89" s="73"/>
      <c r="GZ89" s="73"/>
      <c r="HC89" s="73"/>
      <c r="HF89" s="73"/>
      <c r="HI89" s="73"/>
      <c r="HL89" s="73"/>
      <c r="HO89" s="73"/>
      <c r="HR89" s="73"/>
      <c r="HU89" s="73"/>
      <c r="HW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Z89" s="73"/>
      <c r="KC89" s="73"/>
      <c r="KF89" s="73"/>
      <c r="KI89" s="73"/>
      <c r="KL89" s="73"/>
      <c r="KX89" s="73"/>
      <c r="LA89" s="73"/>
      <c r="LD89" s="73"/>
      <c r="LG89" s="73"/>
      <c r="LP89" s="73"/>
      <c r="LV89" s="73"/>
      <c r="LY89" s="73"/>
      <c r="MB89" s="73"/>
      <c r="ME89" s="73"/>
      <c r="MK89" s="73"/>
      <c r="MT89" s="73"/>
      <c r="MV89" s="73"/>
      <c r="MW89" s="73"/>
      <c r="MY89" s="73"/>
      <c r="NB89" s="73"/>
      <c r="NE89" s="73"/>
      <c r="NH89" s="73"/>
      <c r="NP89" s="73"/>
      <c r="NR89" s="73"/>
      <c r="NU89" s="73"/>
      <c r="NX89" s="73"/>
      <c r="OG89" s="73"/>
      <c r="OJ89" s="73"/>
      <c r="OO89" s="73"/>
      <c r="PK89" s="73"/>
      <c r="PL89" s="73"/>
      <c r="PM89" s="73"/>
      <c r="PN89" s="73"/>
      <c r="PO89" s="73"/>
      <c r="PP89" s="73"/>
      <c r="QH89" s="73"/>
      <c r="QI89" s="73"/>
      <c r="QL89" s="73"/>
      <c r="QO89" s="73"/>
      <c r="QQ89" s="73"/>
      <c r="QS89" s="73"/>
      <c r="QV89" s="73"/>
      <c r="QY89" s="73"/>
      <c r="RB89" s="73"/>
      <c r="RE89" s="73"/>
      <c r="RH89" s="73"/>
      <c r="RK89" s="73"/>
      <c r="RN89" s="73"/>
      <c r="RQ89" s="73"/>
      <c r="RS89" s="73"/>
      <c r="SF89" s="73"/>
      <c r="SG89" s="73"/>
      <c r="SH89" s="73"/>
      <c r="SI89" s="73"/>
      <c r="SJ89" s="73"/>
      <c r="SK89" s="73"/>
      <c r="SL89" s="73"/>
      <c r="SM89" s="73"/>
      <c r="SN89" s="73"/>
      <c r="SO89" s="73"/>
      <c r="SP89" s="73"/>
      <c r="SQ89" s="73"/>
      <c r="SR89" s="73"/>
      <c r="SS89" s="73"/>
      <c r="ST89" s="73"/>
      <c r="SU89" s="73"/>
      <c r="SV89" s="73"/>
      <c r="SW89" s="73"/>
      <c r="SX89" s="73"/>
      <c r="SY89" s="73"/>
      <c r="SZ89" s="73"/>
      <c r="TA89" s="73"/>
      <c r="TB89" s="73"/>
      <c r="TC89" s="73"/>
      <c r="TD89" s="73"/>
      <c r="TE89" s="73"/>
      <c r="TG89" s="73"/>
      <c r="TH89" s="73"/>
      <c r="TI89" s="73"/>
      <c r="TJ89" s="73"/>
      <c r="TK89" s="73"/>
      <c r="TL89" s="73"/>
      <c r="TM89" s="73"/>
      <c r="TN89" s="73"/>
      <c r="TO89" s="73"/>
      <c r="TP89" s="73"/>
      <c r="TQ89" s="73"/>
      <c r="TR89" s="73"/>
      <c r="TS89" s="73"/>
      <c r="TV89" s="73"/>
      <c r="TY89" s="73"/>
      <c r="UB89" s="73"/>
      <c r="UE89" s="73"/>
      <c r="UH89" s="73"/>
      <c r="UT89" s="73"/>
      <c r="UW89" s="73"/>
      <c r="UZ89" s="73"/>
      <c r="VC89" s="73"/>
      <c r="VL89" s="73"/>
      <c r="VR89" s="73"/>
      <c r="VU89" s="73"/>
      <c r="VX89" s="73"/>
      <c r="WA89" s="73"/>
      <c r="WG89" s="73"/>
      <c r="WP89" s="73"/>
      <c r="WR89" s="73"/>
      <c r="WS89" s="73"/>
      <c r="WU89" s="73"/>
      <c r="WX89" s="73"/>
      <c r="XA89" s="73"/>
      <c r="XD89" s="73"/>
      <c r="XL89" s="73"/>
      <c r="XN89" s="73"/>
      <c r="XQ89" s="73"/>
      <c r="XT89" s="73"/>
      <c r="YC89" s="73"/>
      <c r="YF89" s="73"/>
      <c r="YK89" s="73"/>
      <c r="ZG89" s="73"/>
      <c r="ZH89" s="73"/>
      <c r="ZI89" s="73"/>
      <c r="ZJ89" s="73"/>
      <c r="ZK89" s="73"/>
      <c r="ZL89" s="73"/>
      <c r="AAD89" s="73"/>
      <c r="AAE89" s="73"/>
      <c r="AAH89" s="73"/>
      <c r="AAK89" s="73"/>
      <c r="AAM89" s="73"/>
      <c r="AAO89" s="73"/>
      <c r="AAR89" s="73"/>
      <c r="AAU89" s="73"/>
      <c r="AAX89" s="73"/>
      <c r="ABA89" s="73"/>
      <c r="ABD89" s="73"/>
      <c r="ABG89" s="73"/>
      <c r="ABJ89" s="73"/>
      <c r="ABM89" s="73"/>
      <c r="ABO89" s="73"/>
      <c r="ACB89" s="73"/>
      <c r="ACC89" s="73"/>
      <c r="ACD89" s="73"/>
      <c r="ACE89" s="73"/>
      <c r="ACF89" s="73"/>
      <c r="ACG89" s="73"/>
      <c r="ACH89" s="73"/>
      <c r="ACI89" s="73"/>
      <c r="ACJ89" s="73"/>
      <c r="ACK89" s="73"/>
      <c r="ACL89" s="73"/>
      <c r="ACM89" s="73"/>
      <c r="ACN89" s="73"/>
      <c r="ACO89" s="73"/>
      <c r="ACP89" s="73"/>
      <c r="ACQ89" s="73"/>
      <c r="ACR89" s="73"/>
      <c r="ACS89" s="73"/>
      <c r="ACT89" s="73"/>
      <c r="ACU89" s="73"/>
      <c r="ACV89" s="73"/>
      <c r="ACW89" s="73"/>
      <c r="ACX89" s="73"/>
      <c r="ACY89" s="73"/>
      <c r="ACZ89" s="73"/>
      <c r="ADA89" s="73"/>
      <c r="ADC89" s="73"/>
      <c r="ADD89" s="73"/>
      <c r="ADE89" s="73"/>
      <c r="ADF89" s="73"/>
      <c r="ADG89" s="73"/>
      <c r="ADH89" s="73"/>
      <c r="ADI89" s="73"/>
      <c r="ADJ89" s="73"/>
      <c r="ADK89" s="73"/>
      <c r="ADL89" s="73"/>
      <c r="ADM89" s="73"/>
      <c r="ADN89" s="73"/>
      <c r="ADO89" s="73"/>
      <c r="ADR89" s="73"/>
      <c r="ADU89" s="73"/>
      <c r="ADX89" s="73"/>
      <c r="AEA89" s="73"/>
      <c r="AED89" s="73"/>
      <c r="AEP89" s="73"/>
      <c r="AES89" s="73"/>
      <c r="AEV89" s="73"/>
      <c r="AEY89" s="73"/>
      <c r="AFH89" s="73"/>
      <c r="AFN89" s="73"/>
      <c r="AFQ89" s="73"/>
      <c r="AFT89" s="73"/>
      <c r="AFW89" s="73"/>
      <c r="AGC89" s="73"/>
      <c r="AGL89" s="73"/>
      <c r="AGN89" s="73"/>
      <c r="AGO89" s="73"/>
      <c r="AGQ89" s="73"/>
      <c r="AGT89" s="73"/>
      <c r="AGW89" s="73"/>
      <c r="AGZ89" s="73"/>
      <c r="AHH89" s="73"/>
      <c r="AHJ89" s="73"/>
      <c r="AHM89" s="73"/>
      <c r="AHP89" s="73"/>
      <c r="AHY89" s="73"/>
      <c r="AIB89" s="73"/>
      <c r="AIG89" s="73"/>
      <c r="AJC89" s="73"/>
      <c r="AJD89" s="73"/>
      <c r="AJE89" s="73"/>
      <c r="AJF89" s="73"/>
      <c r="AJG89" s="73"/>
      <c r="AJH89" s="73"/>
      <c r="AJZ89" s="73"/>
      <c r="AKA89" s="73"/>
      <c r="AKD89" s="73"/>
      <c r="AKG89" s="73"/>
      <c r="AKI89" s="73"/>
      <c r="AKK89" s="73"/>
      <c r="AKN89" s="73"/>
      <c r="AKQ89" s="73"/>
      <c r="AKT89" s="73"/>
      <c r="AKW89" s="73"/>
      <c r="AKZ89" s="73"/>
      <c r="ALC89" s="73"/>
      <c r="ALF89" s="73"/>
      <c r="ALI89" s="73"/>
      <c r="ALK89" s="73"/>
      <c r="ALX89" s="73"/>
      <c r="ALY89" s="73"/>
      <c r="ALZ89" s="73"/>
      <c r="AMA89" s="73"/>
      <c r="AMB89" s="73"/>
      <c r="AMC89" s="73"/>
      <c r="AMD89" s="73"/>
      <c r="AME89" s="73"/>
      <c r="AMF89" s="73"/>
      <c r="AMG89" s="73"/>
      <c r="AMH89" s="73"/>
      <c r="AMI89" s="73"/>
      <c r="AMJ89" s="73"/>
      <c r="AMK89" s="73"/>
      <c r="AML89" s="73"/>
      <c r="AMM89" s="73"/>
      <c r="AMN89" s="73"/>
      <c r="AMO89" s="73"/>
      <c r="AMP89" s="73"/>
      <c r="AMQ89" s="73"/>
      <c r="AMR89" s="73"/>
      <c r="AMS89" s="73"/>
      <c r="AMT89" s="73"/>
      <c r="AMU89" s="73"/>
      <c r="AMV89" s="73"/>
      <c r="AMW89" s="73"/>
      <c r="AMY89" s="73"/>
      <c r="AMZ89" s="73"/>
      <c r="ANA89" s="73"/>
      <c r="ANB89" s="73"/>
      <c r="ANC89" s="73"/>
      <c r="AND89" s="73"/>
      <c r="ANE89" s="73"/>
      <c r="ANF89" s="73"/>
      <c r="ANG89" s="73"/>
      <c r="ANH89" s="73"/>
      <c r="ANI89" s="73"/>
      <c r="ANJ89" s="73"/>
      <c r="ANK89" s="73"/>
      <c r="ANN89" s="73"/>
      <c r="ANQ89" s="73"/>
      <c r="ANT89" s="73"/>
      <c r="ANW89" s="73"/>
      <c r="ANZ89" s="73"/>
      <c r="AOL89" s="73"/>
      <c r="AOO89" s="73"/>
      <c r="AOR89" s="73"/>
      <c r="AOU89" s="73"/>
      <c r="APD89" s="73"/>
      <c r="APJ89" s="73"/>
      <c r="APM89" s="73"/>
      <c r="APP89" s="73"/>
      <c r="APS89" s="73"/>
      <c r="APY89" s="73"/>
      <c r="AQH89" s="73"/>
      <c r="AQJ89" s="73"/>
      <c r="AQK89" s="73"/>
      <c r="AQM89" s="73"/>
      <c r="AQP89" s="73"/>
      <c r="AQS89" s="73"/>
      <c r="AQV89" s="73"/>
      <c r="ARD89" s="73"/>
      <c r="ARF89" s="73"/>
      <c r="ARI89" s="73"/>
      <c r="ARL89" s="73"/>
      <c r="ARU89" s="73"/>
      <c r="ARX89" s="73"/>
      <c r="ASC89" s="73"/>
      <c r="ASY89" s="73"/>
      <c r="ASZ89" s="73"/>
      <c r="ATA89" s="73"/>
      <c r="ATB89" s="73"/>
      <c r="ATC89" s="73"/>
      <c r="ATD89" s="73"/>
      <c r="ATV89" s="73"/>
      <c r="ATW89" s="73"/>
      <c r="ATZ89" s="73"/>
      <c r="AUC89" s="73"/>
      <c r="AUE89" s="73"/>
      <c r="AUG89" s="73"/>
      <c r="AUJ89" s="73"/>
      <c r="AUM89" s="73"/>
      <c r="AUP89" s="73"/>
      <c r="AUS89" s="73"/>
      <c r="AUV89" s="73"/>
      <c r="AUY89" s="73"/>
      <c r="AVB89" s="73"/>
      <c r="AVE89" s="73"/>
      <c r="AVG89" s="73"/>
      <c r="AVT89" s="73"/>
      <c r="AVU89" s="73"/>
      <c r="AVV89" s="73"/>
      <c r="AVW89" s="73"/>
      <c r="AVX89" s="73"/>
      <c r="AVY89" s="73"/>
      <c r="AVZ89" s="73"/>
      <c r="AWA89" s="73"/>
      <c r="AWB89" s="73"/>
      <c r="AWC89" s="73"/>
      <c r="AWD89" s="73"/>
      <c r="AWE89" s="73"/>
      <c r="AWF89" s="73"/>
      <c r="AWG89" s="73"/>
      <c r="AWH89" s="73"/>
      <c r="AWI89" s="73"/>
      <c r="AWJ89" s="73"/>
      <c r="AWK89" s="73"/>
      <c r="AWL89" s="73"/>
      <c r="AWM89" s="73"/>
      <c r="AWN89" s="73"/>
      <c r="AWO89" s="73"/>
      <c r="AWP89" s="73"/>
      <c r="AWQ89" s="73"/>
      <c r="AWR89" s="73"/>
      <c r="AWS89" s="73"/>
      <c r="AWU89" s="73"/>
      <c r="AWV89" s="73"/>
      <c r="AWW89" s="73"/>
      <c r="AWX89" s="73"/>
      <c r="AWY89" s="73"/>
      <c r="AWZ89" s="73"/>
      <c r="AXA89" s="73"/>
      <c r="AXB89" s="73"/>
      <c r="AXC89" s="73"/>
      <c r="AXD89" s="73"/>
      <c r="AXE89" s="73"/>
      <c r="AXF89" s="73"/>
      <c r="AXG89" s="73"/>
      <c r="AXJ89" s="73"/>
      <c r="AXM89" s="73"/>
      <c r="AXP89" s="73"/>
      <c r="AXS89" s="73"/>
      <c r="AXV89" s="73"/>
      <c r="AYH89" s="73"/>
      <c r="AYK89" s="73"/>
      <c r="AYN89" s="73"/>
      <c r="AYQ89" s="73"/>
      <c r="AYZ89" s="73"/>
      <c r="AZF89" s="73"/>
      <c r="AZI89" s="73"/>
      <c r="AZL89" s="73"/>
      <c r="AZO89" s="73"/>
      <c r="AZU89" s="73"/>
      <c r="BAD89" s="73"/>
      <c r="BAF89" s="73"/>
      <c r="BAG89" s="73"/>
      <c r="BAI89" s="73"/>
      <c r="BAL89" s="73"/>
      <c r="BAO89" s="73"/>
      <c r="BAR89" s="73"/>
      <c r="BAZ89" s="73"/>
      <c r="BBB89" s="73"/>
      <c r="BBE89" s="73"/>
      <c r="BBH89" s="73"/>
      <c r="BBQ89" s="73"/>
      <c r="BBT89" s="73"/>
      <c r="BBY89" s="73"/>
      <c r="BCU89" s="73"/>
      <c r="BCV89" s="73"/>
      <c r="BCW89" s="73"/>
      <c r="BCX89" s="73"/>
      <c r="BCY89" s="73"/>
      <c r="BCZ89" s="73"/>
      <c r="BDR89" s="73"/>
      <c r="BDS89" s="73"/>
      <c r="BDV89" s="73"/>
      <c r="BDY89" s="73"/>
      <c r="BEA89" s="73"/>
      <c r="BEC89" s="73"/>
      <c r="BEF89" s="73"/>
      <c r="BEI89" s="73"/>
      <c r="BEL89" s="73"/>
      <c r="BEO89" s="73"/>
      <c r="BER89" s="73"/>
      <c r="BEU89" s="73"/>
      <c r="BEX89" s="73"/>
      <c r="BFA89" s="73"/>
      <c r="BFC89" s="73"/>
      <c r="BFP89" s="73"/>
      <c r="BFQ89" s="73"/>
      <c r="BFR89" s="73"/>
      <c r="BFS89" s="73"/>
      <c r="BFT89" s="73"/>
      <c r="BFU89" s="73"/>
      <c r="BFV89" s="73"/>
      <c r="BFW89" s="73"/>
      <c r="BFX89" s="73"/>
      <c r="BFY89" s="73"/>
      <c r="BFZ89" s="73"/>
      <c r="BGA89" s="73"/>
      <c r="BGB89" s="73"/>
      <c r="BGC89" s="73"/>
      <c r="BGD89" s="73"/>
      <c r="BGE89" s="73"/>
      <c r="BGF89" s="73"/>
      <c r="BGG89" s="73"/>
      <c r="BGH89" s="73"/>
      <c r="BGI89" s="73"/>
      <c r="BGJ89" s="73"/>
      <c r="BGK89" s="73"/>
      <c r="BGL89" s="73"/>
      <c r="BGM89" s="73"/>
      <c r="BGN89" s="73"/>
      <c r="BGO89" s="73"/>
      <c r="BGQ89" s="73"/>
      <c r="BGR89" s="73"/>
      <c r="BGS89" s="73"/>
      <c r="BGT89" s="73"/>
      <c r="BGU89" s="73"/>
      <c r="BGV89" s="73"/>
      <c r="BGW89" s="73"/>
      <c r="BGX89" s="73"/>
      <c r="BGY89" s="73"/>
      <c r="BGZ89" s="73"/>
      <c r="BHA89" s="73"/>
      <c r="BHB89" s="73"/>
      <c r="BHC89" s="73"/>
      <c r="BHF89" s="73"/>
      <c r="BHI89" s="73"/>
      <c r="BHL89" s="73"/>
      <c r="BHO89" s="73"/>
      <c r="BHR89" s="73"/>
      <c r="BID89" s="73"/>
      <c r="BIG89" s="73"/>
      <c r="BIJ89" s="73"/>
      <c r="BIM89" s="73"/>
      <c r="BIV89" s="73"/>
      <c r="BJB89" s="73"/>
      <c r="BJE89" s="73"/>
      <c r="BJH89" s="73"/>
      <c r="BJK89" s="73"/>
      <c r="BJQ89" s="73"/>
      <c r="BJZ89" s="73"/>
      <c r="BKB89" s="73"/>
      <c r="BKC89" s="73"/>
      <c r="BKE89" s="73"/>
      <c r="BKH89" s="73"/>
      <c r="BKK89" s="73"/>
      <c r="BKN89" s="73"/>
      <c r="BKV89" s="73"/>
      <c r="BKX89" s="73"/>
      <c r="BLA89" s="73"/>
      <c r="BLD89" s="73"/>
      <c r="BLM89" s="73"/>
      <c r="BLP89" s="73"/>
      <c r="BLU89" s="73"/>
      <c r="BMQ89" s="73"/>
      <c r="BMR89" s="73"/>
      <c r="BMS89" s="73"/>
      <c r="BMT89" s="73"/>
      <c r="BMU89" s="73"/>
      <c r="BMV89" s="73"/>
      <c r="BNN89" s="73"/>
      <c r="BNO89" s="73"/>
      <c r="BNR89" s="73"/>
      <c r="BNU89" s="73"/>
      <c r="BNW89" s="73"/>
      <c r="BNY89" s="73"/>
      <c r="BOB89" s="73"/>
      <c r="BOE89" s="73"/>
      <c r="BOH89" s="73"/>
      <c r="BOK89" s="73"/>
      <c r="BON89" s="73"/>
      <c r="BOQ89" s="73"/>
      <c r="BOT89" s="73"/>
      <c r="BOW89" s="73"/>
      <c r="BOY89" s="73"/>
      <c r="BPL89" s="73"/>
      <c r="BPM89" s="73"/>
      <c r="BPN89" s="73"/>
      <c r="BPO89" s="73"/>
      <c r="BPP89" s="73"/>
      <c r="BPQ89" s="73"/>
      <c r="BPR89" s="73"/>
      <c r="BPS89" s="73"/>
      <c r="BPT89" s="73"/>
      <c r="BPU89" s="73"/>
      <c r="BPV89" s="73"/>
      <c r="BPW89" s="73"/>
      <c r="BPX89" s="73"/>
      <c r="BPY89" s="73"/>
      <c r="BPZ89" s="73"/>
      <c r="BQA89" s="73"/>
      <c r="BQB89" s="73"/>
      <c r="BQC89" s="73"/>
      <c r="BQD89" s="73"/>
      <c r="BQE89" s="73"/>
      <c r="BQF89" s="73"/>
      <c r="BQG89" s="73"/>
      <c r="BQH89" s="73"/>
      <c r="BQI89" s="73"/>
      <c r="BQJ89" s="73"/>
      <c r="BQK89" s="73"/>
      <c r="BQM89" s="73"/>
      <c r="BQN89" s="73"/>
      <c r="BQO89" s="73"/>
      <c r="BQP89" s="73"/>
      <c r="BQQ89" s="73"/>
      <c r="BQR89" s="73"/>
      <c r="BQS89" s="73"/>
      <c r="BQT89" s="73"/>
      <c r="BQU89" s="73"/>
      <c r="BQV89" s="73"/>
      <c r="BQW89" s="73"/>
      <c r="BQX89" s="73"/>
      <c r="BQY89" s="73"/>
      <c r="BRB89" s="73"/>
      <c r="BRE89" s="73"/>
      <c r="BRH89" s="73"/>
      <c r="BRK89" s="73"/>
      <c r="BRN89" s="73"/>
      <c r="BRZ89" s="73"/>
      <c r="BSC89" s="73"/>
      <c r="BSF89" s="73"/>
      <c r="BSI89" s="73"/>
      <c r="BSR89" s="73"/>
      <c r="BSX89" s="73"/>
      <c r="BTA89" s="73"/>
      <c r="BTD89" s="73"/>
      <c r="BTG89" s="73"/>
      <c r="BTM89" s="73"/>
      <c r="BTV89" s="73"/>
      <c r="BTX89" s="73"/>
      <c r="BTY89" s="73"/>
      <c r="BUA89" s="73"/>
      <c r="BUD89" s="73"/>
      <c r="BUG89" s="73"/>
      <c r="BUJ89" s="73"/>
      <c r="BUR89" s="73"/>
      <c r="BUT89" s="73"/>
      <c r="BUW89" s="73"/>
      <c r="BUZ89" s="73"/>
      <c r="BVI89" s="73"/>
      <c r="BVL89" s="73"/>
      <c r="BVQ89" s="73"/>
      <c r="BWM89" s="73"/>
      <c r="BWN89" s="73"/>
      <c r="BWO89" s="73"/>
      <c r="BWP89" s="73"/>
      <c r="BWQ89" s="73"/>
      <c r="BWR89" s="73"/>
      <c r="BXJ89" s="73"/>
      <c r="BXK89" s="73"/>
      <c r="BXN89" s="73"/>
      <c r="BXQ89" s="73"/>
      <c r="BXS89" s="73"/>
      <c r="BXU89" s="73"/>
      <c r="BXX89" s="73"/>
      <c r="BYA89" s="73"/>
      <c r="BYD89" s="73"/>
      <c r="BYG89" s="73"/>
      <c r="BYJ89" s="73"/>
      <c r="BYM89" s="73"/>
      <c r="BYP89" s="73"/>
      <c r="BYS89" s="73"/>
      <c r="BYU89" s="73"/>
      <c r="BZH89" s="73"/>
      <c r="BZI89" s="73"/>
      <c r="BZJ89" s="73"/>
      <c r="BZK89" s="73"/>
      <c r="BZL89" s="73"/>
      <c r="BZM89" s="73"/>
      <c r="BZN89" s="73"/>
      <c r="BZO89" s="73"/>
      <c r="BZP89" s="73"/>
      <c r="BZQ89" s="73"/>
      <c r="BZR89" s="73"/>
      <c r="BZS89" s="73"/>
      <c r="BZT89" s="73"/>
      <c r="BZU89" s="73"/>
      <c r="BZV89" s="73"/>
      <c r="BZW89" s="73"/>
      <c r="BZX89" s="73"/>
      <c r="BZY89" s="73"/>
      <c r="BZZ89" s="73"/>
      <c r="CAA89" s="73"/>
      <c r="CAB89" s="73"/>
      <c r="CAC89" s="73"/>
      <c r="CAD89" s="73"/>
      <c r="CAE89" s="73"/>
      <c r="CAF89" s="73"/>
      <c r="CAG89" s="73"/>
      <c r="CAI89" s="73"/>
      <c r="CAJ89" s="73"/>
      <c r="CAK89" s="73"/>
      <c r="CAL89" s="73"/>
      <c r="CAM89" s="73"/>
      <c r="CAN89" s="73"/>
      <c r="CAO89" s="73"/>
      <c r="CAP89" s="73"/>
      <c r="CAQ89" s="73"/>
      <c r="CAR89" s="73"/>
      <c r="CAS89" s="73"/>
      <c r="CAT89" s="73"/>
      <c r="CAU89" s="73"/>
      <c r="CAX89" s="73"/>
      <c r="CBA89" s="73"/>
      <c r="CBD89" s="73"/>
      <c r="CBG89" s="73"/>
      <c r="CBJ89" s="73"/>
      <c r="CBV89" s="73"/>
      <c r="CBY89" s="73"/>
      <c r="CCB89" s="73"/>
      <c r="CCE89" s="73"/>
      <c r="CCN89" s="73"/>
      <c r="CCT89" s="73"/>
      <c r="CCW89" s="73"/>
      <c r="CCZ89" s="73"/>
      <c r="CDC89" s="73"/>
      <c r="CDI89" s="73"/>
      <c r="CDR89" s="73"/>
      <c r="CDT89" s="73"/>
      <c r="CDU89" s="73"/>
      <c r="CDW89" s="73"/>
      <c r="CDZ89" s="73"/>
      <c r="CEC89" s="73"/>
      <c r="CEF89" s="73"/>
      <c r="CEN89" s="73"/>
      <c r="CEP89" s="73"/>
      <c r="CES89" s="73"/>
      <c r="CEV89" s="73"/>
      <c r="CFE89" s="73"/>
      <c r="CFH89" s="73"/>
      <c r="CFM89" s="73"/>
      <c r="CGI89" s="73"/>
      <c r="CGJ89" s="73"/>
      <c r="CGK89" s="73"/>
      <c r="CGL89" s="73"/>
      <c r="CGM89" s="73"/>
      <c r="CGN89" s="73"/>
      <c r="CHF89" s="73"/>
      <c r="CHG89" s="73"/>
      <c r="CHJ89" s="73"/>
      <c r="CHM89" s="73"/>
      <c r="CHO89" s="73"/>
      <c r="CHQ89" s="73"/>
      <c r="CHT89" s="73"/>
      <c r="CHW89" s="73"/>
      <c r="CHZ89" s="73"/>
      <c r="CIC89" s="73"/>
      <c r="CIF89" s="73"/>
      <c r="CII89" s="73"/>
      <c r="CIL89" s="73"/>
      <c r="CIO89" s="73"/>
      <c r="CIQ89" s="73"/>
      <c r="CJD89" s="73"/>
      <c r="CJE89" s="73"/>
      <c r="CJF89" s="73"/>
      <c r="CJG89" s="73"/>
      <c r="CJH89" s="73"/>
      <c r="CJI89" s="73"/>
      <c r="CJJ89" s="73"/>
      <c r="CJK89" s="73"/>
      <c r="CJL89" s="73"/>
      <c r="CJM89" s="73"/>
      <c r="CJN89" s="73"/>
      <c r="CJO89" s="73"/>
      <c r="CJP89" s="73"/>
      <c r="CJQ89" s="73"/>
      <c r="CJR89" s="73"/>
      <c r="CJS89" s="73"/>
      <c r="CJT89" s="73"/>
      <c r="CJU89" s="73"/>
      <c r="CJV89" s="73"/>
      <c r="CJW89" s="73"/>
      <c r="CJX89" s="73"/>
      <c r="CJY89" s="73"/>
      <c r="CJZ89" s="73"/>
      <c r="CKA89" s="73"/>
      <c r="CKB89" s="73"/>
      <c r="CKC89" s="73"/>
      <c r="CKE89" s="73"/>
      <c r="CKF89" s="73"/>
      <c r="CKG89" s="73"/>
      <c r="CKH89" s="73"/>
      <c r="CKI89" s="73"/>
      <c r="CKJ89" s="73"/>
      <c r="CKK89" s="73"/>
      <c r="CKL89" s="73"/>
      <c r="CKM89" s="73"/>
      <c r="CKN89" s="73"/>
      <c r="CKO89" s="73"/>
      <c r="CKP89" s="73"/>
      <c r="CKQ89" s="73"/>
      <c r="CKT89" s="73"/>
      <c r="CKW89" s="73"/>
      <c r="CKZ89" s="73"/>
      <c r="CLC89" s="73"/>
      <c r="CLF89" s="73"/>
      <c r="CLR89" s="73"/>
      <c r="CLU89" s="73"/>
      <c r="CLX89" s="73"/>
      <c r="CMA89" s="73"/>
      <c r="CMJ89" s="73"/>
      <c r="CMP89" s="73"/>
      <c r="CMS89" s="73"/>
      <c r="CMV89" s="73"/>
      <c r="CMY89" s="73"/>
      <c r="CNE89" s="73"/>
      <c r="CNN89" s="73"/>
      <c r="CNP89" s="73"/>
      <c r="CNQ89" s="73"/>
      <c r="CNS89" s="73"/>
      <c r="CNV89" s="73"/>
      <c r="CNY89" s="73"/>
      <c r="COB89" s="73"/>
      <c r="COJ89" s="73"/>
      <c r="COL89" s="73"/>
      <c r="COO89" s="73"/>
      <c r="COR89" s="73"/>
      <c r="CPA89" s="73"/>
      <c r="CPD89" s="73"/>
      <c r="CPI89" s="73"/>
      <c r="CQE89" s="73"/>
      <c r="CQF89" s="73"/>
      <c r="CQG89" s="73"/>
      <c r="CQH89" s="73"/>
      <c r="CQI89" s="73"/>
      <c r="CQJ89" s="73"/>
      <c r="CRB89" s="73"/>
      <c r="CRC89" s="73"/>
      <c r="CRF89" s="73"/>
      <c r="CRI89" s="73"/>
      <c r="CRK89" s="73"/>
      <c r="CRM89" s="73"/>
      <c r="CRP89" s="73"/>
      <c r="CRS89" s="73"/>
      <c r="CRV89" s="73"/>
      <c r="CRY89" s="73"/>
      <c r="CSB89" s="73"/>
      <c r="CSE89" s="73"/>
      <c r="CSH89" s="73"/>
      <c r="CSK89" s="73"/>
      <c r="CSM89" s="73"/>
      <c r="CSZ89" s="73"/>
      <c r="CTA89" s="73"/>
      <c r="CTB89" s="73"/>
      <c r="CTC89" s="73"/>
      <c r="CTD89" s="73"/>
      <c r="CTE89" s="73"/>
      <c r="CTF89" s="73"/>
      <c r="CTG89" s="73"/>
      <c r="CTH89" s="73"/>
      <c r="CTI89" s="73"/>
      <c r="CTJ89" s="73"/>
      <c r="CTK89" s="73"/>
      <c r="CTL89" s="73"/>
      <c r="CTM89" s="73"/>
      <c r="CTN89" s="73"/>
      <c r="CTO89" s="73"/>
      <c r="CTP89" s="73"/>
      <c r="CTQ89" s="73"/>
      <c r="CTR89" s="73"/>
      <c r="CTS89" s="73"/>
      <c r="CTT89" s="73"/>
      <c r="CTU89" s="73"/>
      <c r="CTV89" s="73"/>
      <c r="CTW89" s="73"/>
      <c r="CTX89" s="73"/>
      <c r="CTY89" s="73"/>
      <c r="CUA89" s="73"/>
      <c r="CUB89" s="73"/>
      <c r="CUC89" s="73"/>
      <c r="CUD89" s="73"/>
      <c r="CUE89" s="73"/>
      <c r="CUF89" s="73"/>
      <c r="CUG89" s="73"/>
      <c r="CUH89" s="73"/>
      <c r="CUI89" s="73"/>
      <c r="CUJ89" s="73"/>
      <c r="CUK89" s="73"/>
      <c r="CUL89" s="73"/>
      <c r="CUM89" s="73"/>
      <c r="CUP89" s="73"/>
      <c r="CUS89" s="73"/>
      <c r="CUV89" s="73"/>
      <c r="CUY89" s="73"/>
      <c r="CVB89" s="73"/>
      <c r="CVN89" s="73"/>
      <c r="CVQ89" s="73"/>
      <c r="CVT89" s="73"/>
      <c r="CVW89" s="73"/>
      <c r="CWF89" s="73"/>
      <c r="CWL89" s="73"/>
      <c r="CWO89" s="73"/>
      <c r="CWR89" s="73"/>
      <c r="CWU89" s="73"/>
      <c r="CXA89" s="73"/>
      <c r="CXJ89" s="73"/>
      <c r="CXL89" s="73"/>
      <c r="CXM89" s="73"/>
      <c r="CXO89" s="73"/>
      <c r="CXR89" s="73"/>
      <c r="CXU89" s="73"/>
      <c r="CXX89" s="73"/>
      <c r="CYF89" s="73"/>
      <c r="CYH89" s="73"/>
      <c r="CYK89" s="73"/>
      <c r="CYN89" s="73"/>
      <c r="CYW89" s="73"/>
      <c r="CYZ89" s="73"/>
      <c r="CZE89" s="73"/>
      <c r="DAA89" s="73"/>
      <c r="DAB89" s="73"/>
      <c r="DAC89" s="73"/>
      <c r="DAD89" s="73"/>
      <c r="DAE89" s="73"/>
      <c r="DAF89" s="73"/>
      <c r="DAX89" s="73"/>
      <c r="DAY89" s="73"/>
      <c r="DBB89" s="73"/>
      <c r="DBE89" s="73"/>
      <c r="DBG89" s="73"/>
      <c r="DBI89" s="73"/>
      <c r="DBL89" s="73"/>
      <c r="DBO89" s="73"/>
      <c r="DBR89" s="73"/>
      <c r="DBU89" s="73"/>
      <c r="DBX89" s="73"/>
      <c r="DCA89" s="73"/>
      <c r="DCD89" s="73"/>
      <c r="DCG89" s="73"/>
      <c r="DCI89" s="73"/>
      <c r="DCV89" s="73"/>
      <c r="DCW89" s="73"/>
      <c r="DCX89" s="73"/>
      <c r="DCY89" s="73"/>
      <c r="DCZ89" s="73"/>
      <c r="DDA89" s="73"/>
      <c r="DDB89" s="73"/>
      <c r="DDC89" s="73"/>
      <c r="DDD89" s="73"/>
      <c r="DDE89" s="73"/>
      <c r="DDF89" s="73"/>
      <c r="DDG89" s="73"/>
      <c r="DDH89" s="73"/>
      <c r="DDI89" s="73"/>
      <c r="DDJ89" s="73"/>
      <c r="DDK89" s="73"/>
      <c r="DDL89" s="73"/>
      <c r="DDM89" s="73"/>
      <c r="DDN89" s="73"/>
      <c r="DDO89" s="73"/>
      <c r="DDP89" s="73"/>
      <c r="DDQ89" s="73"/>
      <c r="DDR89" s="73"/>
      <c r="DDS89" s="73"/>
      <c r="DDT89" s="73"/>
      <c r="DDU89" s="73"/>
      <c r="DDW89" s="73"/>
      <c r="DDX89" s="73"/>
      <c r="DDY89" s="73"/>
      <c r="DDZ89" s="73"/>
      <c r="DEA89" s="73"/>
      <c r="DEB89" s="73"/>
      <c r="DEC89" s="73"/>
      <c r="DED89" s="73"/>
      <c r="DEE89" s="73"/>
      <c r="DEF89" s="73"/>
      <c r="DEG89" s="73"/>
      <c r="DEH89" s="73"/>
      <c r="DEI89" s="73"/>
      <c r="DEL89" s="73"/>
      <c r="DEO89" s="73"/>
      <c r="DER89" s="73"/>
      <c r="DEU89" s="73"/>
      <c r="DEX89" s="73"/>
      <c r="DFJ89" s="73"/>
      <c r="DFM89" s="73"/>
      <c r="DFP89" s="73"/>
      <c r="DFS89" s="73"/>
      <c r="DGB89" s="73"/>
      <c r="DGH89" s="73"/>
      <c r="DGK89" s="73"/>
      <c r="DGN89" s="73"/>
      <c r="DGQ89" s="73"/>
      <c r="DGW89" s="73"/>
      <c r="DHF89" s="73"/>
      <c r="DHH89" s="73"/>
      <c r="DHI89" s="73"/>
      <c r="DHK89" s="73"/>
      <c r="DHN89" s="73"/>
      <c r="DHQ89" s="73"/>
      <c r="DHT89" s="73"/>
      <c r="DIB89" s="73"/>
      <c r="DID89" s="73"/>
      <c r="DIG89" s="73"/>
      <c r="DIJ89" s="73"/>
      <c r="DIS89" s="73"/>
      <c r="DIV89" s="73"/>
      <c r="DJA89" s="73"/>
      <c r="DJW89" s="73"/>
      <c r="DJX89" s="73"/>
      <c r="DJY89" s="73"/>
      <c r="DJZ89" s="73"/>
      <c r="DKA89" s="73"/>
      <c r="DKB89" s="73"/>
      <c r="DKT89" s="73"/>
      <c r="DKU89" s="73"/>
      <c r="DKX89" s="73"/>
      <c r="DLA89" s="73"/>
      <c r="DLC89" s="73"/>
      <c r="DLE89" s="73"/>
      <c r="DLH89" s="73"/>
      <c r="DLK89" s="73"/>
      <c r="DLN89" s="73"/>
      <c r="DLQ89" s="73"/>
      <c r="DLT89" s="73"/>
      <c r="DLW89" s="73"/>
      <c r="DLZ89" s="73"/>
      <c r="DMC89" s="73"/>
      <c r="DME89" s="73"/>
      <c r="DMR89" s="73"/>
      <c r="DMS89" s="73"/>
      <c r="DMT89" s="73"/>
      <c r="DMU89" s="73"/>
      <c r="DMV89" s="73"/>
      <c r="DMW89" s="73"/>
      <c r="DMX89" s="73"/>
      <c r="DMY89" s="73"/>
      <c r="DMZ89" s="73"/>
      <c r="DNA89" s="73"/>
      <c r="DNB89" s="73"/>
      <c r="DNC89" s="73"/>
      <c r="DND89" s="73"/>
      <c r="DNE89" s="73"/>
      <c r="DNF89" s="73"/>
      <c r="DNG89" s="73"/>
      <c r="DNH89" s="73"/>
      <c r="DNI89" s="73"/>
      <c r="DNJ89" s="73"/>
      <c r="DNK89" s="73"/>
      <c r="DNL89" s="73"/>
      <c r="DNM89" s="73"/>
      <c r="DNN89" s="73"/>
      <c r="DNO89" s="73"/>
      <c r="DNP89" s="73"/>
      <c r="DNQ89" s="73"/>
      <c r="DNS89" s="73"/>
      <c r="DNT89" s="73"/>
      <c r="DNU89" s="73"/>
      <c r="DNV89" s="73"/>
      <c r="DNW89" s="73"/>
      <c r="DNX89" s="73"/>
      <c r="DNY89" s="73"/>
      <c r="DNZ89" s="73"/>
      <c r="DOA89" s="73"/>
      <c r="DOB89" s="73"/>
      <c r="DOC89" s="73"/>
      <c r="DOD89" s="73"/>
      <c r="DOE89" s="73"/>
      <c r="DOH89" s="73"/>
      <c r="DOK89" s="73"/>
      <c r="DON89" s="73"/>
      <c r="DOQ89" s="73"/>
      <c r="DOT89" s="73"/>
      <c r="DPF89" s="73"/>
      <c r="DPI89" s="73"/>
      <c r="DPL89" s="73"/>
      <c r="DPO89" s="73"/>
      <c r="DPX89" s="73"/>
      <c r="DQD89" s="73"/>
      <c r="DQG89" s="73"/>
      <c r="DQJ89" s="73"/>
      <c r="DQM89" s="73"/>
      <c r="DQS89" s="73"/>
      <c r="DRB89" s="73"/>
      <c r="DRD89" s="73"/>
      <c r="DRE89" s="73"/>
      <c r="DRG89" s="73"/>
      <c r="DRJ89" s="73"/>
      <c r="DRM89" s="73"/>
      <c r="DRP89" s="73"/>
      <c r="DRX89" s="73"/>
      <c r="DRZ89" s="73"/>
      <c r="DSC89" s="73"/>
      <c r="DSF89" s="73"/>
      <c r="DSO89" s="73"/>
      <c r="DSR89" s="73"/>
      <c r="DSW89" s="73"/>
      <c r="DTS89" s="73"/>
      <c r="DTT89" s="73"/>
      <c r="DTU89" s="73"/>
      <c r="DTV89" s="73"/>
      <c r="DTW89" s="73"/>
      <c r="DTX89" s="73"/>
      <c r="DUP89" s="73"/>
      <c r="DUQ89" s="73"/>
      <c r="DUT89" s="73"/>
      <c r="DUW89" s="73"/>
      <c r="DUY89" s="73"/>
      <c r="DVA89" s="73"/>
      <c r="DVD89" s="73"/>
      <c r="DVG89" s="73"/>
      <c r="DVJ89" s="73"/>
      <c r="DVM89" s="73"/>
      <c r="DVP89" s="73"/>
      <c r="DVS89" s="73"/>
      <c r="DVV89" s="73"/>
      <c r="DVY89" s="73"/>
      <c r="DWA89" s="73"/>
      <c r="DWN89" s="73"/>
      <c r="DWO89" s="73"/>
      <c r="DWP89" s="73"/>
      <c r="DWQ89" s="73"/>
      <c r="DWR89" s="73"/>
      <c r="DWS89" s="73"/>
      <c r="DWT89" s="73"/>
      <c r="DWU89" s="73"/>
      <c r="DWV89" s="73"/>
      <c r="DWW89" s="73"/>
      <c r="DWX89" s="73"/>
      <c r="DWY89" s="73"/>
      <c r="DWZ89" s="73"/>
      <c r="DXA89" s="73"/>
      <c r="DXB89" s="73"/>
      <c r="DXC89" s="73"/>
      <c r="DXD89" s="73"/>
      <c r="DXE89" s="73"/>
      <c r="DXF89" s="73"/>
      <c r="DXG89" s="73"/>
      <c r="DXH89" s="73"/>
      <c r="DXI89" s="73"/>
      <c r="DXJ89" s="73"/>
      <c r="DXK89" s="73"/>
      <c r="DXL89" s="73"/>
      <c r="DXM89" s="73"/>
      <c r="DXO89" s="73"/>
      <c r="DXP89" s="73"/>
      <c r="DXQ89" s="73"/>
      <c r="DXR89" s="73"/>
      <c r="DXS89" s="73"/>
      <c r="DXT89" s="73"/>
      <c r="DXU89" s="73"/>
      <c r="DXV89" s="73"/>
      <c r="DXW89" s="73"/>
      <c r="DXX89" s="73"/>
      <c r="DXY89" s="73"/>
      <c r="DXZ89" s="73"/>
      <c r="DYA89" s="73"/>
      <c r="DYD89" s="73"/>
      <c r="DYG89" s="73"/>
      <c r="DYJ89" s="73"/>
      <c r="DYM89" s="73"/>
      <c r="DYP89" s="73"/>
      <c r="DZB89" s="73"/>
      <c r="DZE89" s="73"/>
      <c r="DZH89" s="73"/>
      <c r="DZK89" s="73"/>
      <c r="DZT89" s="73"/>
      <c r="DZZ89" s="73"/>
      <c r="EAC89" s="73"/>
      <c r="EAF89" s="73"/>
      <c r="EAI89" s="73"/>
      <c r="EAO89" s="73"/>
      <c r="EAX89" s="73"/>
      <c r="EAZ89" s="73"/>
      <c r="EBA89" s="73"/>
      <c r="EBC89" s="73"/>
      <c r="EBF89" s="73"/>
      <c r="EBI89" s="73"/>
      <c r="EBL89" s="73"/>
      <c r="EBT89" s="73"/>
      <c r="EBV89" s="73"/>
      <c r="EBY89" s="73"/>
      <c r="ECB89" s="73"/>
      <c r="ECK89" s="73"/>
      <c r="ECN89" s="73"/>
      <c r="ECS89" s="73"/>
      <c r="EDO89" s="73"/>
      <c r="EDP89" s="73"/>
      <c r="EDQ89" s="73"/>
      <c r="EDR89" s="73"/>
      <c r="EDS89" s="73"/>
      <c r="EDT89" s="73"/>
      <c r="EEL89" s="73"/>
      <c r="EEM89" s="73"/>
      <c r="EEP89" s="73"/>
      <c r="EES89" s="73"/>
      <c r="EEU89" s="73"/>
      <c r="EEW89" s="73"/>
      <c r="EEZ89" s="73"/>
      <c r="EFC89" s="73"/>
      <c r="EFF89" s="73"/>
      <c r="EFI89" s="73"/>
      <c r="EFL89" s="73"/>
      <c r="EFO89" s="73"/>
      <c r="EFR89" s="73"/>
      <c r="EFU89" s="73"/>
      <c r="EFW89" s="73"/>
      <c r="EGJ89" s="73"/>
      <c r="EGK89" s="73"/>
      <c r="EGL89" s="73"/>
      <c r="EGM89" s="73"/>
      <c r="EGN89" s="73"/>
      <c r="EGO89" s="73"/>
      <c r="EGP89" s="73"/>
      <c r="EGQ89" s="73"/>
      <c r="EGR89" s="73"/>
      <c r="EGS89" s="73"/>
      <c r="EGT89" s="73"/>
      <c r="EGU89" s="73"/>
      <c r="EGV89" s="73"/>
      <c r="EGW89" s="73"/>
      <c r="EGX89" s="73"/>
      <c r="EGY89" s="73"/>
      <c r="EGZ89" s="73"/>
      <c r="EHA89" s="73"/>
      <c r="EHB89" s="73"/>
      <c r="EHC89" s="73"/>
      <c r="EHD89" s="73"/>
      <c r="EHE89" s="73"/>
      <c r="EHF89" s="73"/>
      <c r="EHG89" s="73"/>
      <c r="EHH89" s="73"/>
      <c r="EHI89" s="73"/>
      <c r="EHK89" s="73"/>
      <c r="EHL89" s="73"/>
      <c r="EHM89" s="73"/>
      <c r="EHN89" s="73"/>
      <c r="EHO89" s="73"/>
      <c r="EHP89" s="73"/>
      <c r="EHQ89" s="73"/>
      <c r="EHR89" s="73"/>
      <c r="EHS89" s="73"/>
      <c r="EHT89" s="73"/>
      <c r="EHU89" s="73"/>
      <c r="EHV89" s="73"/>
      <c r="EHW89" s="73"/>
      <c r="EHZ89" s="73"/>
      <c r="EIC89" s="73"/>
      <c r="EIF89" s="73"/>
      <c r="EII89" s="73"/>
      <c r="EIL89" s="73"/>
      <c r="EIX89" s="73"/>
      <c r="EJA89" s="73"/>
      <c r="EJD89" s="73"/>
      <c r="EJG89" s="73"/>
      <c r="EJP89" s="73"/>
      <c r="EJV89" s="73"/>
      <c r="EJY89" s="73"/>
      <c r="EKB89" s="73"/>
      <c r="EKE89" s="73"/>
      <c r="EKK89" s="73"/>
      <c r="EKT89" s="73"/>
      <c r="EKV89" s="73"/>
      <c r="EKW89" s="73"/>
      <c r="EKY89" s="73"/>
      <c r="ELB89" s="73"/>
      <c r="ELE89" s="73"/>
      <c r="ELH89" s="73"/>
      <c r="ELP89" s="73"/>
      <c r="ELR89" s="73"/>
      <c r="ELU89" s="73"/>
      <c r="ELX89" s="73"/>
      <c r="EMG89" s="73"/>
      <c r="EMJ89" s="73"/>
      <c r="EMO89" s="73"/>
      <c r="ENK89" s="73"/>
      <c r="ENL89" s="73"/>
      <c r="ENM89" s="73"/>
      <c r="ENN89" s="73"/>
      <c r="ENO89" s="73"/>
      <c r="ENP89" s="73"/>
      <c r="EOH89" s="73"/>
      <c r="EOI89" s="73"/>
      <c r="EOL89" s="73"/>
      <c r="EOO89" s="73"/>
      <c r="EOQ89" s="73"/>
      <c r="EOS89" s="73"/>
      <c r="EOV89" s="73"/>
      <c r="EOY89" s="73"/>
      <c r="EPB89" s="73"/>
      <c r="EPE89" s="73"/>
      <c r="EPH89" s="73"/>
      <c r="EPK89" s="73"/>
      <c r="EPN89" s="73"/>
      <c r="EPQ89" s="73"/>
      <c r="EPS89" s="73"/>
      <c r="EQF89" s="73"/>
      <c r="EQG89" s="73"/>
      <c r="EQH89" s="73"/>
      <c r="EQI89" s="73"/>
      <c r="EQJ89" s="73"/>
      <c r="EQK89" s="73"/>
      <c r="EQL89" s="73"/>
      <c r="EQM89" s="73"/>
      <c r="EQN89" s="73"/>
      <c r="EQO89" s="73"/>
      <c r="EQP89" s="73"/>
      <c r="EQQ89" s="73"/>
      <c r="EQR89" s="73"/>
      <c r="EQS89" s="73"/>
      <c r="EQT89" s="73"/>
      <c r="EQU89" s="73"/>
      <c r="EQV89" s="73"/>
      <c r="EQW89" s="73"/>
      <c r="EQX89" s="73"/>
      <c r="EQY89" s="73"/>
      <c r="EQZ89" s="73"/>
      <c r="ERA89" s="73"/>
      <c r="ERB89" s="73"/>
      <c r="ERC89" s="73"/>
      <c r="ERD89" s="73"/>
      <c r="ERE89" s="73"/>
      <c r="ERG89" s="73"/>
      <c r="ERH89" s="73"/>
      <c r="ERI89" s="73"/>
      <c r="ERJ89" s="73"/>
      <c r="ERK89" s="73"/>
      <c r="ERL89" s="73"/>
      <c r="ERM89" s="73"/>
      <c r="ERN89" s="73"/>
      <c r="ERO89" s="73"/>
      <c r="ERP89" s="73"/>
      <c r="ERQ89" s="73"/>
      <c r="ERR89" s="73"/>
      <c r="ERS89" s="73"/>
      <c r="ERV89" s="73"/>
      <c r="ERY89" s="73"/>
      <c r="ESB89" s="73"/>
      <c r="ESE89" s="73"/>
      <c r="ESH89" s="73"/>
      <c r="EST89" s="73"/>
      <c r="ESW89" s="73"/>
      <c r="ESZ89" s="73"/>
      <c r="ETC89" s="73"/>
      <c r="ETL89" s="73"/>
      <c r="ETR89" s="73"/>
      <c r="ETU89" s="73"/>
      <c r="ETX89" s="73"/>
      <c r="EUA89" s="73"/>
      <c r="EUG89" s="73"/>
      <c r="EUP89" s="73"/>
      <c r="EUR89" s="73"/>
      <c r="EUS89" s="73"/>
      <c r="EUU89" s="73"/>
      <c r="EUX89" s="73"/>
      <c r="EVA89" s="73"/>
      <c r="EVD89" s="73"/>
      <c r="EVL89" s="73"/>
      <c r="EVN89" s="73"/>
      <c r="EVQ89" s="73"/>
      <c r="EVT89" s="73"/>
      <c r="EWC89" s="73"/>
      <c r="EWF89" s="73"/>
      <c r="EWK89" s="73"/>
      <c r="EXG89" s="73"/>
      <c r="EXH89" s="73"/>
      <c r="EXI89" s="73"/>
      <c r="EXJ89" s="73"/>
      <c r="EXK89" s="73"/>
      <c r="EXL89" s="73"/>
      <c r="EYD89" s="73"/>
      <c r="EYE89" s="73"/>
      <c r="EYH89" s="73"/>
      <c r="EYK89" s="73"/>
      <c r="EYM89" s="73"/>
      <c r="EYO89" s="73"/>
      <c r="EYR89" s="73"/>
      <c r="EYU89" s="73"/>
      <c r="EYX89" s="73"/>
      <c r="EZA89" s="73"/>
      <c r="EZD89" s="73"/>
      <c r="EZG89" s="73"/>
      <c r="EZJ89" s="73"/>
      <c r="EZM89" s="73"/>
      <c r="EZO89" s="73"/>
      <c r="FAB89" s="73"/>
      <c r="FAC89" s="73"/>
      <c r="FAD89" s="73"/>
      <c r="FAE89" s="73"/>
      <c r="FAF89" s="73"/>
      <c r="FAG89" s="73"/>
      <c r="FAH89" s="73"/>
      <c r="FAI89" s="73"/>
      <c r="FAJ89" s="73"/>
      <c r="FAK89" s="73"/>
      <c r="FAL89" s="73"/>
      <c r="FAM89" s="73"/>
      <c r="FAN89" s="73"/>
      <c r="FAO89" s="73"/>
      <c r="FAP89" s="73"/>
      <c r="FAQ89" s="73"/>
      <c r="FAR89" s="73"/>
      <c r="FAS89" s="73"/>
      <c r="FAT89" s="73"/>
      <c r="FAU89" s="73"/>
      <c r="FAV89" s="73"/>
      <c r="FAW89" s="73"/>
      <c r="FAX89" s="73"/>
      <c r="FAY89" s="73"/>
      <c r="FAZ89" s="73"/>
      <c r="FBA89" s="73"/>
      <c r="FBC89" s="73"/>
      <c r="FBD89" s="73"/>
      <c r="FBE89" s="73"/>
      <c r="FBF89" s="73"/>
      <c r="FBG89" s="73"/>
      <c r="FBH89" s="73"/>
      <c r="FBI89" s="73"/>
      <c r="FBJ89" s="73"/>
      <c r="FBK89" s="73"/>
      <c r="FBL89" s="73"/>
      <c r="FBM89" s="73"/>
      <c r="FBN89" s="73"/>
      <c r="FBO89" s="73"/>
      <c r="FBR89" s="73"/>
      <c r="FBU89" s="73"/>
      <c r="FBX89" s="73"/>
      <c r="FCA89" s="73"/>
      <c r="FCD89" s="73"/>
      <c r="FCP89" s="73"/>
      <c r="FCS89" s="73"/>
      <c r="FCV89" s="73"/>
      <c r="FCY89" s="73"/>
      <c r="FDH89" s="73"/>
      <c r="FDN89" s="73"/>
      <c r="FDQ89" s="73"/>
      <c r="FDT89" s="73"/>
      <c r="FDW89" s="73"/>
      <c r="FEC89" s="73"/>
      <c r="FEL89" s="73"/>
      <c r="FEN89" s="73"/>
      <c r="FEO89" s="73"/>
      <c r="FEQ89" s="73"/>
      <c r="FET89" s="73"/>
      <c r="FEW89" s="73"/>
      <c r="FEZ89" s="73"/>
      <c r="FFH89" s="73"/>
      <c r="FFJ89" s="73"/>
      <c r="FFM89" s="73"/>
      <c r="FFP89" s="73"/>
      <c r="FFY89" s="73"/>
      <c r="FGB89" s="73"/>
      <c r="FGG89" s="73"/>
      <c r="FHC89" s="73"/>
      <c r="FHD89" s="73"/>
      <c r="FHE89" s="73"/>
      <c r="FHF89" s="73"/>
      <c r="FHG89" s="73"/>
      <c r="FHH89" s="73"/>
      <c r="FHZ89" s="73"/>
      <c r="FIA89" s="73"/>
      <c r="FID89" s="73"/>
      <c r="FIG89" s="73"/>
      <c r="FII89" s="73"/>
      <c r="FIK89" s="73"/>
      <c r="FIN89" s="73"/>
      <c r="FIQ89" s="73"/>
      <c r="FIT89" s="73"/>
      <c r="FIW89" s="73"/>
      <c r="FIZ89" s="73"/>
      <c r="FJC89" s="73"/>
      <c r="FJF89" s="73"/>
      <c r="FJI89" s="73"/>
      <c r="FJK89" s="73"/>
      <c r="FJX89" s="73"/>
      <c r="FJY89" s="73"/>
      <c r="FJZ89" s="73"/>
      <c r="FKA89" s="73"/>
      <c r="FKB89" s="73"/>
      <c r="FKC89" s="73"/>
      <c r="FKD89" s="73"/>
      <c r="FKE89" s="73"/>
      <c r="FKF89" s="73"/>
      <c r="FKG89" s="73"/>
      <c r="FKH89" s="73"/>
      <c r="FKI89" s="73"/>
      <c r="FKJ89" s="73"/>
      <c r="FKK89" s="73"/>
      <c r="FKL89" s="73"/>
      <c r="FKM89" s="73"/>
      <c r="FKN89" s="73"/>
      <c r="FKO89" s="73"/>
      <c r="FKP89" s="73"/>
      <c r="FKQ89" s="73"/>
      <c r="FKR89" s="73"/>
      <c r="FKS89" s="73"/>
      <c r="FKT89" s="73"/>
      <c r="FKU89" s="73"/>
      <c r="FKV89" s="73"/>
      <c r="FKW89" s="73"/>
      <c r="FKY89" s="73"/>
      <c r="FKZ89" s="73"/>
      <c r="FLA89" s="73"/>
      <c r="FLB89" s="73"/>
      <c r="FLC89" s="73"/>
      <c r="FLD89" s="73"/>
      <c r="FLE89" s="73"/>
      <c r="FLF89" s="73"/>
      <c r="FLG89" s="73"/>
      <c r="FLH89" s="73"/>
      <c r="FLI89" s="73"/>
      <c r="FLJ89" s="73"/>
      <c r="FLK89" s="73"/>
      <c r="FLN89" s="73"/>
      <c r="FLQ89" s="73"/>
      <c r="FLT89" s="73"/>
      <c r="FLW89" s="73"/>
      <c r="FLZ89" s="73"/>
      <c r="FML89" s="73"/>
      <c r="FMO89" s="73"/>
      <c r="FMR89" s="73"/>
      <c r="FMU89" s="73"/>
      <c r="FND89" s="73"/>
      <c r="FNJ89" s="73"/>
      <c r="FNM89" s="73"/>
      <c r="FNP89" s="73"/>
      <c r="FNS89" s="73"/>
      <c r="FNY89" s="73"/>
      <c r="FOH89" s="73"/>
      <c r="FOJ89" s="73"/>
      <c r="FOK89" s="73"/>
      <c r="FOM89" s="73"/>
      <c r="FOP89" s="73"/>
      <c r="FOS89" s="73"/>
      <c r="FOV89" s="73"/>
      <c r="FPD89" s="73"/>
      <c r="FPF89" s="73"/>
      <c r="FPI89" s="73"/>
      <c r="FPL89" s="73"/>
      <c r="FPU89" s="73"/>
      <c r="FPX89" s="73"/>
      <c r="FQC89" s="73"/>
      <c r="FQY89" s="73"/>
      <c r="FQZ89" s="73"/>
      <c r="FRA89" s="73"/>
      <c r="FRB89" s="73"/>
      <c r="FRC89" s="73"/>
      <c r="FRD89" s="73"/>
      <c r="FRV89" s="73"/>
      <c r="FRW89" s="73"/>
      <c r="FRZ89" s="73"/>
      <c r="FSC89" s="73"/>
      <c r="FSE89" s="73"/>
      <c r="FSG89" s="73"/>
      <c r="FSJ89" s="73"/>
      <c r="FSM89" s="73"/>
      <c r="FSP89" s="73"/>
      <c r="FSS89" s="73"/>
      <c r="FSV89" s="73"/>
      <c r="FSY89" s="73"/>
      <c r="FTB89" s="73"/>
      <c r="FTE89" s="73"/>
      <c r="FTG89" s="73"/>
      <c r="FTT89" s="73"/>
      <c r="FTU89" s="73"/>
      <c r="FTV89" s="73"/>
      <c r="FTW89" s="73"/>
      <c r="FTX89" s="73"/>
      <c r="FTY89" s="73"/>
      <c r="FTZ89" s="73"/>
      <c r="FUA89" s="73"/>
      <c r="FUB89" s="73"/>
      <c r="FUC89" s="73"/>
      <c r="FUD89" s="73"/>
      <c r="FUE89" s="73"/>
      <c r="FUF89" s="73"/>
      <c r="FUG89" s="73"/>
      <c r="FUH89" s="73"/>
      <c r="FUI89" s="73"/>
      <c r="FUJ89" s="73"/>
      <c r="FUK89" s="73"/>
      <c r="FUL89" s="73"/>
      <c r="FUM89" s="73"/>
      <c r="FUN89" s="73"/>
      <c r="FUO89" s="73"/>
      <c r="FUP89" s="73"/>
      <c r="FUQ89" s="73"/>
      <c r="FUR89" s="73"/>
      <c r="FUS89" s="73"/>
      <c r="FUU89" s="73"/>
      <c r="FUV89" s="73"/>
      <c r="FUW89" s="73"/>
      <c r="FUX89" s="73"/>
      <c r="FUY89" s="73"/>
      <c r="FUZ89" s="73"/>
      <c r="FVA89" s="73"/>
      <c r="FVB89" s="73"/>
      <c r="FVC89" s="73"/>
      <c r="FVD89" s="73"/>
      <c r="FVE89" s="73"/>
      <c r="FVF89" s="73"/>
      <c r="FVG89" s="73"/>
      <c r="FVJ89" s="73"/>
      <c r="FVM89" s="73"/>
      <c r="FVP89" s="73"/>
      <c r="FVS89" s="73"/>
      <c r="FVV89" s="73"/>
      <c r="FWH89" s="73"/>
      <c r="FWK89" s="73"/>
      <c r="FWN89" s="73"/>
      <c r="FWQ89" s="73"/>
      <c r="FWZ89" s="73"/>
      <c r="FXF89" s="73"/>
      <c r="FXI89" s="73"/>
      <c r="FXL89" s="73"/>
      <c r="FXO89" s="73"/>
      <c r="FXU89" s="73"/>
      <c r="FYD89" s="73"/>
      <c r="FYF89" s="73"/>
      <c r="FYG89" s="73"/>
      <c r="FYI89" s="73"/>
      <c r="FYL89" s="73"/>
      <c r="FYO89" s="73"/>
      <c r="FYR89" s="73"/>
      <c r="FYZ89" s="73"/>
      <c r="FZB89" s="73"/>
      <c r="FZE89" s="73"/>
      <c r="FZH89" s="73"/>
      <c r="FZQ89" s="73"/>
      <c r="FZT89" s="73"/>
      <c r="FZY89" s="73"/>
      <c r="GAU89" s="73"/>
      <c r="GAV89" s="73"/>
      <c r="GAW89" s="73"/>
      <c r="GAX89" s="73"/>
      <c r="GAY89" s="73"/>
      <c r="GAZ89" s="73"/>
      <c r="GBR89" s="73"/>
      <c r="GBS89" s="73"/>
      <c r="GBV89" s="73"/>
      <c r="GBY89" s="73"/>
      <c r="GCA89" s="73"/>
      <c r="GCC89" s="73"/>
      <c r="GCF89" s="73"/>
      <c r="GCI89" s="73"/>
      <c r="GCL89" s="73"/>
      <c r="GCO89" s="73"/>
      <c r="GCR89" s="73"/>
      <c r="GCU89" s="73"/>
      <c r="GCX89" s="73"/>
      <c r="GDA89" s="73"/>
      <c r="GDC89" s="73"/>
      <c r="GDP89" s="73"/>
      <c r="GDQ89" s="73"/>
      <c r="GDR89" s="73"/>
      <c r="GDS89" s="73"/>
      <c r="GDT89" s="73"/>
      <c r="GDU89" s="73"/>
      <c r="GDV89" s="73"/>
      <c r="GDW89" s="73"/>
      <c r="GDX89" s="73"/>
      <c r="GDY89" s="73"/>
      <c r="GDZ89" s="73"/>
      <c r="GEA89" s="73"/>
      <c r="GEB89" s="73"/>
      <c r="GEC89" s="73"/>
      <c r="GED89" s="73"/>
      <c r="GEE89" s="73"/>
      <c r="GEF89" s="73"/>
      <c r="GEG89" s="73"/>
      <c r="GEH89" s="73"/>
      <c r="GEI89" s="73"/>
      <c r="GEJ89" s="73"/>
      <c r="GEK89" s="73"/>
      <c r="GEL89" s="73"/>
      <c r="GEM89" s="73"/>
      <c r="GEN89" s="73"/>
      <c r="GEO89" s="73"/>
      <c r="GEQ89" s="73"/>
      <c r="GER89" s="73"/>
      <c r="GES89" s="73"/>
      <c r="GET89" s="73"/>
      <c r="GEU89" s="73"/>
      <c r="GEV89" s="73"/>
      <c r="GEW89" s="73"/>
      <c r="GEX89" s="73"/>
      <c r="GEY89" s="73"/>
      <c r="GEZ89" s="73"/>
      <c r="GFA89" s="73"/>
      <c r="GFB89" s="73"/>
      <c r="GFC89" s="73"/>
      <c r="GFF89" s="73"/>
      <c r="GFI89" s="73"/>
      <c r="GFL89" s="73"/>
      <c r="GFO89" s="73"/>
      <c r="GFR89" s="73"/>
      <c r="GGD89" s="73"/>
      <c r="GGG89" s="73"/>
      <c r="GGJ89" s="73"/>
      <c r="GGM89" s="73"/>
      <c r="GGV89" s="73"/>
      <c r="GHB89" s="73"/>
      <c r="GHE89" s="73"/>
      <c r="GHH89" s="73"/>
      <c r="GHK89" s="73"/>
      <c r="GHQ89" s="73"/>
      <c r="GHZ89" s="73"/>
      <c r="GIB89" s="73"/>
      <c r="GIC89" s="73"/>
      <c r="GIE89" s="73"/>
      <c r="GIH89" s="73"/>
      <c r="GIK89" s="73"/>
      <c r="GIN89" s="73"/>
      <c r="GIV89" s="73"/>
      <c r="GIX89" s="73"/>
      <c r="GJA89" s="73"/>
      <c r="GJD89" s="73"/>
      <c r="GJM89" s="73"/>
      <c r="GJP89" s="73"/>
      <c r="GJU89" s="73"/>
      <c r="GKQ89" s="73"/>
      <c r="GKR89" s="73"/>
      <c r="GKS89" s="73"/>
      <c r="GKT89" s="73"/>
      <c r="GKU89" s="73"/>
      <c r="GKV89" s="73"/>
      <c r="GLN89" s="73"/>
      <c r="GLO89" s="73"/>
      <c r="GLR89" s="73"/>
      <c r="GLU89" s="73"/>
      <c r="GLW89" s="73"/>
      <c r="GLY89" s="73"/>
      <c r="GMB89" s="73"/>
      <c r="GME89" s="73"/>
      <c r="GMH89" s="73"/>
      <c r="GMK89" s="73"/>
      <c r="GMN89" s="73"/>
      <c r="GMQ89" s="73"/>
      <c r="GMT89" s="73"/>
      <c r="GMW89" s="73"/>
      <c r="GMY89" s="73"/>
      <c r="GNL89" s="73"/>
      <c r="GNM89" s="73"/>
      <c r="GNN89" s="73"/>
      <c r="GNO89" s="73"/>
      <c r="GNP89" s="73"/>
      <c r="GNQ89" s="73"/>
      <c r="GNR89" s="73"/>
      <c r="GNS89" s="73"/>
      <c r="GNT89" s="73"/>
      <c r="GNU89" s="73"/>
      <c r="GNV89" s="73"/>
      <c r="GNW89" s="73"/>
      <c r="GNX89" s="73"/>
      <c r="GNY89" s="73"/>
      <c r="GNZ89" s="73"/>
      <c r="GOA89" s="73"/>
      <c r="GOB89" s="73"/>
      <c r="GOC89" s="73"/>
      <c r="GOD89" s="73"/>
      <c r="GOE89" s="73"/>
      <c r="GOF89" s="73"/>
      <c r="GOG89" s="73"/>
      <c r="GOH89" s="73"/>
      <c r="GOI89" s="73"/>
      <c r="GOJ89" s="73"/>
      <c r="GOK89" s="73"/>
      <c r="GOM89" s="73"/>
      <c r="GON89" s="73"/>
      <c r="GOO89" s="73"/>
      <c r="GOP89" s="73"/>
      <c r="GOQ89" s="73"/>
      <c r="GOR89" s="73"/>
      <c r="GOS89" s="73"/>
      <c r="GOT89" s="73"/>
      <c r="GOU89" s="73"/>
      <c r="GOV89" s="73"/>
      <c r="GOW89" s="73"/>
      <c r="GOX89" s="73"/>
      <c r="GOY89" s="73"/>
      <c r="GPB89" s="73"/>
      <c r="GPE89" s="73"/>
      <c r="GPH89" s="73"/>
      <c r="GPK89" s="73"/>
      <c r="GPN89" s="73"/>
      <c r="GPZ89" s="73"/>
      <c r="GQC89" s="73"/>
      <c r="GQF89" s="73"/>
      <c r="GQI89" s="73"/>
      <c r="GQR89" s="73"/>
      <c r="GQX89" s="73"/>
      <c r="GRA89" s="73"/>
      <c r="GRD89" s="73"/>
      <c r="GRG89" s="73"/>
      <c r="GRM89" s="73"/>
      <c r="GRV89" s="73"/>
      <c r="GRX89" s="73"/>
      <c r="GRY89" s="73"/>
      <c r="GSA89" s="73"/>
      <c r="GSD89" s="73"/>
      <c r="GSG89" s="73"/>
      <c r="GSJ89" s="73"/>
      <c r="GSR89" s="73"/>
      <c r="GST89" s="73"/>
      <c r="GSW89" s="73"/>
      <c r="GSZ89" s="73"/>
      <c r="GTI89" s="73"/>
      <c r="GTL89" s="73"/>
      <c r="GTQ89" s="73"/>
      <c r="GUM89" s="73"/>
      <c r="GUN89" s="73"/>
      <c r="GUO89" s="73"/>
      <c r="GUP89" s="73"/>
      <c r="GUQ89" s="73"/>
      <c r="GUR89" s="73"/>
      <c r="GVJ89" s="73"/>
      <c r="GVK89" s="73"/>
      <c r="GVN89" s="73"/>
      <c r="GVQ89" s="73"/>
      <c r="GVS89" s="73"/>
      <c r="GVU89" s="73"/>
      <c r="GVX89" s="73"/>
      <c r="GWA89" s="73"/>
      <c r="GWD89" s="73"/>
      <c r="GWG89" s="73"/>
      <c r="GWJ89" s="73"/>
      <c r="GWM89" s="73"/>
      <c r="GWP89" s="73"/>
      <c r="GWS89" s="73"/>
      <c r="GWU89" s="73"/>
      <c r="GXH89" s="73"/>
      <c r="GXI89" s="73"/>
      <c r="GXJ89" s="73"/>
      <c r="GXK89" s="73"/>
      <c r="GXL89" s="73"/>
      <c r="GXM89" s="73"/>
      <c r="GXN89" s="73"/>
      <c r="GXO89" s="73"/>
      <c r="GXP89" s="73"/>
      <c r="GXQ89" s="73"/>
      <c r="GXR89" s="73"/>
      <c r="GXS89" s="73"/>
      <c r="GXT89" s="73"/>
      <c r="GXU89" s="73"/>
      <c r="GXV89" s="73"/>
      <c r="GXW89" s="73"/>
      <c r="GXX89" s="73"/>
      <c r="GXY89" s="73"/>
      <c r="GXZ89" s="73"/>
      <c r="GYA89" s="73"/>
      <c r="GYB89" s="73"/>
      <c r="GYC89" s="73"/>
      <c r="GYD89" s="73"/>
      <c r="GYE89" s="73"/>
      <c r="GYF89" s="73"/>
      <c r="GYG89" s="73"/>
      <c r="GYI89" s="73"/>
      <c r="GYJ89" s="73"/>
      <c r="GYK89" s="73"/>
      <c r="GYL89" s="73"/>
      <c r="GYM89" s="73"/>
      <c r="GYN89" s="73"/>
      <c r="GYO89" s="73"/>
      <c r="GYP89" s="73"/>
      <c r="GYQ89" s="73"/>
      <c r="GYR89" s="73"/>
      <c r="GYS89" s="73"/>
      <c r="GYT89" s="73"/>
      <c r="GYU89" s="73"/>
      <c r="GYX89" s="73"/>
      <c r="GZA89" s="73"/>
      <c r="GZD89" s="73"/>
      <c r="GZG89" s="73"/>
      <c r="GZJ89" s="73"/>
      <c r="GZV89" s="73"/>
      <c r="GZY89" s="73"/>
      <c r="HAB89" s="73"/>
      <c r="HAE89" s="73"/>
      <c r="HAN89" s="73"/>
      <c r="HAT89" s="73"/>
      <c r="HAW89" s="73"/>
      <c r="HAZ89" s="73"/>
      <c r="HBC89" s="73"/>
      <c r="HBI89" s="73"/>
      <c r="HBR89" s="73"/>
      <c r="HBT89" s="73"/>
      <c r="HBU89" s="73"/>
      <c r="HBW89" s="73"/>
      <c r="HBZ89" s="73"/>
      <c r="HCC89" s="73"/>
      <c r="HCF89" s="73"/>
      <c r="HCN89" s="73"/>
      <c r="HCP89" s="73"/>
      <c r="HCS89" s="73"/>
      <c r="HCV89" s="73"/>
      <c r="HDE89" s="73"/>
      <c r="HDH89" s="73"/>
      <c r="HDM89" s="73"/>
      <c r="HEI89" s="73"/>
      <c r="HEJ89" s="73"/>
      <c r="HEK89" s="73"/>
      <c r="HEL89" s="73"/>
      <c r="HEM89" s="73"/>
      <c r="HEN89" s="73"/>
      <c r="HFF89" s="73"/>
      <c r="HFG89" s="73"/>
      <c r="HFJ89" s="73"/>
      <c r="HFM89" s="73"/>
      <c r="HFO89" s="73"/>
      <c r="HFQ89" s="73"/>
      <c r="HFT89" s="73"/>
      <c r="HFW89" s="73"/>
      <c r="HFZ89" s="73"/>
      <c r="HGC89" s="73"/>
      <c r="HGF89" s="73"/>
      <c r="HGI89" s="73"/>
      <c r="HGL89" s="73"/>
      <c r="HGO89" s="73"/>
      <c r="HGQ89" s="73"/>
      <c r="HHD89" s="73"/>
      <c r="HHE89" s="73"/>
      <c r="HHF89" s="73"/>
      <c r="HHG89" s="73"/>
      <c r="HHH89" s="73"/>
      <c r="HHI89" s="73"/>
      <c r="HHJ89" s="73"/>
      <c r="HHK89" s="73"/>
      <c r="HHL89" s="73"/>
      <c r="HHM89" s="73"/>
      <c r="HHN89" s="73"/>
      <c r="HHO89" s="73"/>
      <c r="HHP89" s="73"/>
      <c r="HHQ89" s="73"/>
      <c r="HHR89" s="73"/>
      <c r="HHS89" s="73"/>
      <c r="HHT89" s="73"/>
      <c r="HHU89" s="73"/>
      <c r="HHV89" s="73"/>
      <c r="HHW89" s="73"/>
      <c r="HHX89" s="73"/>
      <c r="HHY89" s="73"/>
      <c r="HHZ89" s="73"/>
      <c r="HIA89" s="73"/>
      <c r="HIB89" s="73"/>
      <c r="HIC89" s="73"/>
      <c r="HIE89" s="73"/>
      <c r="HIF89" s="73"/>
      <c r="HIG89" s="73"/>
      <c r="HIH89" s="73"/>
      <c r="HII89" s="73"/>
      <c r="HIJ89" s="73"/>
      <c r="HIK89" s="73"/>
      <c r="HIL89" s="73"/>
      <c r="HIM89" s="73"/>
      <c r="HIN89" s="73"/>
      <c r="HIO89" s="73"/>
      <c r="HIP89" s="73"/>
      <c r="HIQ89" s="73"/>
      <c r="HIT89" s="73"/>
      <c r="HIW89" s="73"/>
      <c r="HIZ89" s="73"/>
      <c r="HJC89" s="73"/>
      <c r="HJF89" s="73"/>
      <c r="HJR89" s="73"/>
      <c r="HJU89" s="73"/>
      <c r="HJX89" s="73"/>
      <c r="HKA89" s="73"/>
      <c r="HKJ89" s="73"/>
      <c r="HKP89" s="73"/>
      <c r="HKS89" s="73"/>
      <c r="HKV89" s="73"/>
      <c r="HKY89" s="73"/>
      <c r="HLE89" s="73"/>
      <c r="HLN89" s="73"/>
      <c r="HLP89" s="73"/>
      <c r="HLQ89" s="73"/>
      <c r="HLS89" s="73"/>
      <c r="HLV89" s="73"/>
      <c r="HLY89" s="73"/>
      <c r="HMB89" s="73"/>
      <c r="HMJ89" s="73"/>
      <c r="HML89" s="73"/>
      <c r="HMO89" s="73"/>
      <c r="HMR89" s="73"/>
      <c r="HNA89" s="73"/>
      <c r="HND89" s="73"/>
      <c r="HNI89" s="73"/>
      <c r="HOE89" s="73"/>
      <c r="HOF89" s="73"/>
      <c r="HOG89" s="73"/>
      <c r="HOH89" s="73"/>
      <c r="HOI89" s="73"/>
      <c r="HOJ89" s="73"/>
      <c r="HPB89" s="73"/>
      <c r="HPC89" s="73"/>
      <c r="HPF89" s="73"/>
      <c r="HPI89" s="73"/>
      <c r="HPK89" s="73"/>
      <c r="HPM89" s="73"/>
      <c r="HPP89" s="73"/>
      <c r="HPS89" s="73"/>
      <c r="HPV89" s="73"/>
      <c r="HPY89" s="73"/>
      <c r="HQB89" s="73"/>
      <c r="HQE89" s="73"/>
      <c r="HQH89" s="73"/>
      <c r="HQK89" s="73"/>
      <c r="HQM89" s="73"/>
      <c r="HQZ89" s="73"/>
      <c r="HRA89" s="73"/>
      <c r="HRB89" s="73"/>
      <c r="HRC89" s="73"/>
      <c r="HRD89" s="73"/>
      <c r="HRE89" s="73"/>
      <c r="HRF89" s="73"/>
      <c r="HRG89" s="73"/>
      <c r="HRH89" s="73"/>
      <c r="HRI89" s="73"/>
      <c r="HRJ89" s="73"/>
      <c r="HRK89" s="73"/>
      <c r="HRL89" s="73"/>
      <c r="HRM89" s="73"/>
      <c r="HRN89" s="73"/>
      <c r="HRO89" s="73"/>
      <c r="HRP89" s="73"/>
      <c r="HRQ89" s="73"/>
      <c r="HRR89" s="73"/>
      <c r="HRS89" s="73"/>
      <c r="HRT89" s="73"/>
      <c r="HRU89" s="73"/>
      <c r="HRV89" s="73"/>
      <c r="HRW89" s="73"/>
      <c r="HRX89" s="73"/>
      <c r="HRY89" s="73"/>
      <c r="HSA89" s="73"/>
      <c r="HSB89" s="73"/>
      <c r="HSC89" s="73"/>
      <c r="HSD89" s="73"/>
      <c r="HSE89" s="73"/>
      <c r="HSF89" s="73"/>
      <c r="HSG89" s="73"/>
      <c r="HSH89" s="73"/>
      <c r="HSI89" s="73"/>
      <c r="HSJ89" s="73"/>
      <c r="HSK89" s="73"/>
      <c r="HSL89" s="73"/>
      <c r="HSM89" s="73"/>
      <c r="HSP89" s="73"/>
      <c r="HSS89" s="73"/>
      <c r="HSV89" s="73"/>
      <c r="HSY89" s="73"/>
      <c r="HTB89" s="73"/>
      <c r="HTN89" s="73"/>
      <c r="HTQ89" s="73"/>
      <c r="HTT89" s="73"/>
      <c r="HTW89" s="73"/>
      <c r="HUF89" s="73"/>
      <c r="HUL89" s="73"/>
      <c r="HUO89" s="73"/>
      <c r="HUR89" s="73"/>
      <c r="HUU89" s="73"/>
      <c r="HVA89" s="73"/>
      <c r="HVJ89" s="73"/>
      <c r="HVL89" s="73"/>
      <c r="HVM89" s="73"/>
      <c r="HVO89" s="73"/>
      <c r="HVR89" s="73"/>
      <c r="HVU89" s="73"/>
      <c r="HVX89" s="73"/>
      <c r="HWF89" s="73"/>
      <c r="HWH89" s="73"/>
      <c r="HWK89" s="73"/>
      <c r="HWN89" s="73"/>
      <c r="HWW89" s="73"/>
      <c r="HWZ89" s="73"/>
      <c r="HXE89" s="73"/>
      <c r="HYA89" s="73"/>
      <c r="HYB89" s="73"/>
      <c r="HYC89" s="73"/>
      <c r="HYD89" s="73"/>
      <c r="HYE89" s="73"/>
      <c r="HYF89" s="73"/>
      <c r="HYX89" s="73"/>
      <c r="HYY89" s="73"/>
      <c r="HZB89" s="73"/>
      <c r="HZE89" s="73"/>
      <c r="HZG89" s="73"/>
      <c r="HZI89" s="73"/>
      <c r="HZL89" s="73"/>
      <c r="HZO89" s="73"/>
      <c r="HZR89" s="73"/>
      <c r="HZU89" s="73"/>
      <c r="HZX89" s="73"/>
      <c r="IAA89" s="73"/>
      <c r="IAD89" s="73"/>
      <c r="IAG89" s="73"/>
      <c r="IAI89" s="73"/>
      <c r="IAV89" s="73"/>
      <c r="IAW89" s="73"/>
      <c r="IAX89" s="73"/>
      <c r="IAY89" s="73"/>
      <c r="IAZ89" s="73"/>
      <c r="IBA89" s="73"/>
      <c r="IBB89" s="73"/>
      <c r="IBC89" s="73"/>
      <c r="IBD89" s="73"/>
      <c r="IBE89" s="73"/>
      <c r="IBF89" s="73"/>
      <c r="IBG89" s="73"/>
      <c r="IBH89" s="73"/>
      <c r="IBI89" s="73"/>
      <c r="IBJ89" s="73"/>
      <c r="IBK89" s="73"/>
      <c r="IBL89" s="73"/>
      <c r="IBM89" s="73"/>
      <c r="IBN89" s="73"/>
      <c r="IBO89" s="73"/>
      <c r="IBP89" s="73"/>
      <c r="IBQ89" s="73"/>
      <c r="IBR89" s="73"/>
      <c r="IBS89" s="73"/>
      <c r="IBT89" s="73"/>
      <c r="IBU89" s="73"/>
      <c r="IBW89" s="73"/>
      <c r="IBX89" s="73"/>
      <c r="IBY89" s="73"/>
      <c r="IBZ89" s="73"/>
      <c r="ICA89" s="73"/>
      <c r="ICB89" s="73"/>
      <c r="ICC89" s="73"/>
      <c r="ICD89" s="73"/>
      <c r="ICE89" s="73"/>
      <c r="ICF89" s="73"/>
      <c r="ICG89" s="73"/>
      <c r="ICH89" s="73"/>
      <c r="ICI89" s="73"/>
      <c r="ICL89" s="73"/>
      <c r="ICO89" s="73"/>
      <c r="ICR89" s="73"/>
      <c r="ICU89" s="73"/>
      <c r="ICX89" s="73"/>
      <c r="IDJ89" s="73"/>
      <c r="IDM89" s="73"/>
      <c r="IDP89" s="73"/>
      <c r="IDS89" s="73"/>
      <c r="IEB89" s="73"/>
      <c r="IEH89" s="73"/>
      <c r="IEK89" s="73"/>
      <c r="IEN89" s="73"/>
      <c r="IEQ89" s="73"/>
      <c r="IEW89" s="73"/>
      <c r="IFF89" s="73"/>
      <c r="IFH89" s="73"/>
      <c r="IFI89" s="73"/>
      <c r="IFK89" s="73"/>
      <c r="IFN89" s="73"/>
      <c r="IFQ89" s="73"/>
      <c r="IFT89" s="73"/>
      <c r="IGB89" s="73"/>
      <c r="IGD89" s="73"/>
      <c r="IGG89" s="73"/>
      <c r="IGJ89" s="73"/>
      <c r="IGS89" s="73"/>
      <c r="IGV89" s="73"/>
      <c r="IHA89" s="73"/>
      <c r="IHW89" s="73"/>
      <c r="IHX89" s="73"/>
      <c r="IHY89" s="73"/>
      <c r="IHZ89" s="73"/>
      <c r="IIA89" s="73"/>
      <c r="IIB89" s="73"/>
      <c r="IIT89" s="73"/>
      <c r="IIU89" s="73"/>
      <c r="IIX89" s="73"/>
      <c r="IJA89" s="73"/>
      <c r="IJC89" s="73"/>
      <c r="IJE89" s="73"/>
      <c r="IJH89" s="73"/>
      <c r="IJK89" s="73"/>
      <c r="IJN89" s="73"/>
      <c r="IJQ89" s="73"/>
      <c r="IJT89" s="73"/>
      <c r="IJW89" s="73"/>
      <c r="IJZ89" s="73"/>
      <c r="IKC89" s="73"/>
      <c r="IKE89" s="73"/>
      <c r="IKR89" s="73"/>
      <c r="IKS89" s="73"/>
      <c r="IKT89" s="73"/>
      <c r="IKU89" s="73"/>
      <c r="IKV89" s="73"/>
      <c r="IKW89" s="73"/>
      <c r="IKX89" s="73"/>
      <c r="IKY89" s="73"/>
      <c r="IKZ89" s="73"/>
      <c r="ILA89" s="73"/>
      <c r="ILB89" s="73"/>
      <c r="ILC89" s="73"/>
      <c r="ILD89" s="73"/>
      <c r="ILE89" s="73"/>
      <c r="ILF89" s="73"/>
      <c r="ILG89" s="73"/>
      <c r="ILH89" s="73"/>
      <c r="ILI89" s="73"/>
      <c r="ILJ89" s="73"/>
      <c r="ILK89" s="73"/>
      <c r="ILL89" s="73"/>
      <c r="ILM89" s="73"/>
      <c r="ILN89" s="73"/>
      <c r="ILO89" s="73"/>
      <c r="ILP89" s="73"/>
      <c r="ILQ89" s="73"/>
      <c r="ILS89" s="73"/>
      <c r="ILT89" s="73"/>
      <c r="ILU89" s="73"/>
      <c r="ILV89" s="73"/>
      <c r="ILW89" s="73"/>
      <c r="ILX89" s="73"/>
      <c r="ILY89" s="73"/>
      <c r="ILZ89" s="73"/>
      <c r="IMA89" s="73"/>
      <c r="IMB89" s="73"/>
      <c r="IMC89" s="73"/>
      <c r="IMD89" s="73"/>
      <c r="IME89" s="73"/>
      <c r="IMH89" s="73"/>
      <c r="IMK89" s="73"/>
      <c r="IMN89" s="73"/>
      <c r="IMQ89" s="73"/>
      <c r="IMT89" s="73"/>
      <c r="INF89" s="73"/>
      <c r="INI89" s="73"/>
      <c r="INL89" s="73"/>
      <c r="INO89" s="73"/>
      <c r="INX89" s="73"/>
      <c r="IOD89" s="73"/>
      <c r="IOG89" s="73"/>
      <c r="IOJ89" s="73"/>
      <c r="IOM89" s="73"/>
      <c r="IOS89" s="73"/>
      <c r="IPB89" s="73"/>
      <c r="IPD89" s="73"/>
      <c r="IPE89" s="73"/>
      <c r="IPG89" s="73"/>
      <c r="IPJ89" s="73"/>
      <c r="IPM89" s="73"/>
      <c r="IPP89" s="73"/>
      <c r="IPX89" s="73"/>
      <c r="IPZ89" s="73"/>
      <c r="IQC89" s="73"/>
      <c r="IQF89" s="73"/>
      <c r="IQO89" s="73"/>
      <c r="IQR89" s="73"/>
      <c r="IQW89" s="73"/>
      <c r="IRS89" s="73"/>
      <c r="IRT89" s="73"/>
      <c r="IRU89" s="73"/>
      <c r="IRV89" s="73"/>
      <c r="IRW89" s="73"/>
      <c r="IRX89" s="73"/>
      <c r="ISP89" s="73"/>
      <c r="ISQ89" s="73"/>
      <c r="IST89" s="73"/>
      <c r="ISW89" s="73"/>
      <c r="ISY89" s="73"/>
      <c r="ITA89" s="73"/>
      <c r="ITD89" s="73"/>
      <c r="ITG89" s="73"/>
      <c r="ITJ89" s="73"/>
      <c r="ITM89" s="73"/>
      <c r="ITP89" s="73"/>
      <c r="ITS89" s="73"/>
      <c r="ITV89" s="73"/>
      <c r="ITY89" s="73"/>
      <c r="IUA89" s="73"/>
      <c r="IUN89" s="73"/>
      <c r="IUO89" s="73"/>
      <c r="IUP89" s="73"/>
      <c r="IUQ89" s="73"/>
      <c r="IUR89" s="73"/>
      <c r="IUS89" s="73"/>
      <c r="IUT89" s="73"/>
      <c r="IUU89" s="73"/>
      <c r="IUV89" s="73"/>
      <c r="IUW89" s="73"/>
      <c r="IUX89" s="73"/>
      <c r="IUY89" s="73"/>
      <c r="IUZ89" s="73"/>
      <c r="IVA89" s="73"/>
      <c r="IVB89" s="73"/>
      <c r="IVC89" s="73"/>
      <c r="IVD89" s="73"/>
      <c r="IVE89" s="73"/>
      <c r="IVF89" s="73"/>
      <c r="IVG89" s="73"/>
      <c r="IVH89" s="73"/>
      <c r="IVI89" s="73"/>
      <c r="IVJ89" s="73"/>
      <c r="IVK89" s="73"/>
      <c r="IVL89" s="73"/>
      <c r="IVM89" s="73"/>
      <c r="IVO89" s="73"/>
      <c r="IVP89" s="73"/>
      <c r="IVQ89" s="73"/>
      <c r="IVR89" s="73"/>
      <c r="IVS89" s="73"/>
      <c r="IVT89" s="73"/>
      <c r="IVU89" s="73"/>
      <c r="IVV89" s="73"/>
      <c r="IVW89" s="73"/>
      <c r="IVX89" s="73"/>
      <c r="IVY89" s="73"/>
      <c r="IVZ89" s="73"/>
      <c r="IWA89" s="73"/>
      <c r="IWD89" s="73"/>
      <c r="IWG89" s="73"/>
      <c r="IWJ89" s="73"/>
      <c r="IWM89" s="73"/>
      <c r="IWP89" s="73"/>
      <c r="IXB89" s="73"/>
      <c r="IXE89" s="73"/>
      <c r="IXH89" s="73"/>
      <c r="IXK89" s="73"/>
      <c r="IXT89" s="73"/>
      <c r="IXZ89" s="73"/>
      <c r="IYC89" s="73"/>
      <c r="IYF89" s="73"/>
      <c r="IYI89" s="73"/>
      <c r="IYO89" s="73"/>
      <c r="IYX89" s="73"/>
      <c r="IYZ89" s="73"/>
      <c r="IZA89" s="73"/>
      <c r="IZC89" s="73"/>
      <c r="IZF89" s="73"/>
      <c r="IZI89" s="73"/>
      <c r="IZL89" s="73"/>
      <c r="IZT89" s="73"/>
      <c r="IZV89" s="73"/>
      <c r="IZY89" s="73"/>
      <c r="JAB89" s="73"/>
      <c r="JAK89" s="73"/>
      <c r="JAN89" s="73"/>
      <c r="JAS89" s="73"/>
      <c r="JBO89" s="73"/>
      <c r="JBP89" s="73"/>
      <c r="JBQ89" s="73"/>
      <c r="JBR89" s="73"/>
      <c r="JBS89" s="73"/>
      <c r="JBT89" s="73"/>
      <c r="JCL89" s="73"/>
      <c r="JCM89" s="73"/>
      <c r="JCP89" s="73"/>
      <c r="JCS89" s="73"/>
      <c r="JCU89" s="73"/>
      <c r="JCW89" s="73"/>
      <c r="JCZ89" s="73"/>
      <c r="JDC89" s="73"/>
      <c r="JDF89" s="73"/>
      <c r="JDI89" s="73"/>
      <c r="JDL89" s="73"/>
      <c r="JDO89" s="73"/>
      <c r="JDR89" s="73"/>
      <c r="JDU89" s="73"/>
      <c r="JDW89" s="73"/>
      <c r="JEJ89" s="73"/>
      <c r="JEK89" s="73"/>
      <c r="JEL89" s="73"/>
      <c r="JEM89" s="73"/>
      <c r="JEN89" s="73"/>
      <c r="JEO89" s="73"/>
      <c r="JEP89" s="73"/>
      <c r="JEQ89" s="73"/>
      <c r="JER89" s="73"/>
      <c r="JES89" s="73"/>
      <c r="JET89" s="73"/>
      <c r="JEU89" s="73"/>
      <c r="JEV89" s="73"/>
      <c r="JEW89" s="73"/>
      <c r="JEX89" s="73"/>
      <c r="JEY89" s="73"/>
      <c r="JEZ89" s="73"/>
      <c r="JFA89" s="73"/>
      <c r="JFB89" s="73"/>
      <c r="JFC89" s="73"/>
      <c r="JFD89" s="73"/>
      <c r="JFE89" s="73"/>
      <c r="JFF89" s="73"/>
      <c r="JFG89" s="73"/>
      <c r="JFH89" s="73"/>
      <c r="JFI89" s="73"/>
      <c r="JFK89" s="73"/>
      <c r="JFL89" s="73"/>
      <c r="JFM89" s="73"/>
      <c r="JFN89" s="73"/>
      <c r="JFO89" s="73"/>
      <c r="JFP89" s="73"/>
      <c r="JFQ89" s="73"/>
      <c r="JFR89" s="73"/>
      <c r="JFS89" s="73"/>
      <c r="JFT89" s="73"/>
      <c r="JFU89" s="73"/>
      <c r="JFV89" s="73"/>
      <c r="JFW89" s="73"/>
      <c r="JFZ89" s="73"/>
      <c r="JGC89" s="73"/>
      <c r="JGF89" s="73"/>
      <c r="JGI89" s="73"/>
      <c r="JGL89" s="73"/>
      <c r="JGX89" s="73"/>
      <c r="JHA89" s="73"/>
      <c r="JHD89" s="73"/>
      <c r="JHG89" s="73"/>
      <c r="JHP89" s="73"/>
      <c r="JHV89" s="73"/>
      <c r="JHY89" s="73"/>
      <c r="JIB89" s="73"/>
      <c r="JIE89" s="73"/>
      <c r="JIK89" s="73"/>
      <c r="JIT89" s="73"/>
      <c r="JIV89" s="73"/>
      <c r="JIW89" s="73"/>
      <c r="JIY89" s="73"/>
      <c r="JJB89" s="73"/>
      <c r="JJE89" s="73"/>
      <c r="JJH89" s="73"/>
      <c r="JJP89" s="73"/>
      <c r="JJR89" s="73"/>
      <c r="JJU89" s="73"/>
      <c r="JJX89" s="73"/>
      <c r="JKG89" s="73"/>
      <c r="JKJ89" s="73"/>
      <c r="JKO89" s="73"/>
      <c r="JLK89" s="73"/>
      <c r="JLL89" s="73"/>
      <c r="JLM89" s="73"/>
      <c r="JLN89" s="73"/>
      <c r="JLO89" s="73"/>
      <c r="JLP89" s="73"/>
      <c r="JMH89" s="73"/>
      <c r="JMI89" s="73"/>
      <c r="JML89" s="73"/>
      <c r="JMO89" s="73"/>
      <c r="JMQ89" s="73"/>
      <c r="JMS89" s="73"/>
      <c r="JMV89" s="73"/>
      <c r="JMY89" s="73"/>
      <c r="JNB89" s="73"/>
      <c r="JNE89" s="73"/>
      <c r="JNH89" s="73"/>
      <c r="JNK89" s="73"/>
      <c r="JNN89" s="73"/>
      <c r="JNQ89" s="73"/>
      <c r="JNS89" s="73"/>
      <c r="JOF89" s="73"/>
      <c r="JOG89" s="73"/>
      <c r="JOH89" s="73"/>
      <c r="JOI89" s="73"/>
      <c r="JOJ89" s="73"/>
      <c r="JOK89" s="73"/>
      <c r="JOL89" s="73"/>
      <c r="JOM89" s="73"/>
      <c r="JON89" s="73"/>
      <c r="JOO89" s="73"/>
      <c r="JOP89" s="73"/>
      <c r="JOQ89" s="73"/>
      <c r="JOR89" s="73"/>
      <c r="JOS89" s="73"/>
      <c r="JOT89" s="73"/>
      <c r="JOU89" s="73"/>
      <c r="JOV89" s="73"/>
      <c r="JOW89" s="73"/>
      <c r="JOX89" s="73"/>
      <c r="JOY89" s="73"/>
      <c r="JOZ89" s="73"/>
      <c r="JPA89" s="73"/>
      <c r="JPB89" s="73"/>
      <c r="JPC89" s="73"/>
      <c r="JPD89" s="73"/>
      <c r="JPE89" s="73"/>
      <c r="JPG89" s="73"/>
      <c r="JPH89" s="73"/>
      <c r="JPI89" s="73"/>
      <c r="JPJ89" s="73"/>
      <c r="JPK89" s="73"/>
      <c r="JPL89" s="73"/>
      <c r="JPM89" s="73"/>
      <c r="JPN89" s="73"/>
      <c r="JPO89" s="73"/>
      <c r="JPP89" s="73"/>
      <c r="JPQ89" s="73"/>
      <c r="JPR89" s="73"/>
      <c r="JPS89" s="73"/>
      <c r="JPV89" s="73"/>
      <c r="JPY89" s="73"/>
      <c r="JQB89" s="73"/>
      <c r="JQE89" s="73"/>
      <c r="JQH89" s="73"/>
      <c r="JQT89" s="73"/>
      <c r="JQW89" s="73"/>
      <c r="JQZ89" s="73"/>
      <c r="JRC89" s="73"/>
      <c r="JRL89" s="73"/>
      <c r="JRR89" s="73"/>
      <c r="JRU89" s="73"/>
      <c r="JRX89" s="73"/>
      <c r="JSA89" s="73"/>
      <c r="JSG89" s="73"/>
      <c r="JSP89" s="73"/>
      <c r="JSR89" s="73"/>
      <c r="JSS89" s="73"/>
      <c r="JSU89" s="73"/>
      <c r="JSX89" s="73"/>
      <c r="JTA89" s="73"/>
      <c r="JTD89" s="73"/>
      <c r="JTL89" s="73"/>
      <c r="JTN89" s="73"/>
      <c r="JTQ89" s="73"/>
      <c r="JTT89" s="73"/>
      <c r="JUC89" s="73"/>
      <c r="JUF89" s="73"/>
      <c r="JUK89" s="73"/>
      <c r="JVG89" s="73"/>
      <c r="JVH89" s="73"/>
      <c r="JVI89" s="73"/>
      <c r="JVJ89" s="73"/>
      <c r="JVK89" s="73"/>
      <c r="JVL89" s="73"/>
      <c r="JWD89" s="73"/>
      <c r="JWE89" s="73"/>
      <c r="JWH89" s="73"/>
      <c r="JWK89" s="73"/>
      <c r="JWM89" s="73"/>
      <c r="JWO89" s="73"/>
      <c r="JWR89" s="73"/>
      <c r="JWU89" s="73"/>
      <c r="JWX89" s="73"/>
      <c r="JXA89" s="73"/>
      <c r="JXD89" s="73"/>
      <c r="JXG89" s="73"/>
      <c r="JXJ89" s="73"/>
      <c r="JXM89" s="73"/>
      <c r="JXO89" s="73"/>
      <c r="JYB89" s="73"/>
      <c r="JYC89" s="73"/>
      <c r="JYD89" s="73"/>
      <c r="JYE89" s="73"/>
      <c r="JYF89" s="73"/>
      <c r="JYG89" s="73"/>
      <c r="JYH89" s="73"/>
      <c r="JYI89" s="73"/>
      <c r="JYJ89" s="73"/>
      <c r="JYK89" s="73"/>
      <c r="JYL89" s="73"/>
      <c r="JYM89" s="73"/>
      <c r="JYN89" s="73"/>
      <c r="JYO89" s="73"/>
      <c r="JYP89" s="73"/>
      <c r="JYQ89" s="73"/>
      <c r="JYR89" s="73"/>
      <c r="JYS89" s="73"/>
      <c r="JYT89" s="73"/>
      <c r="JYU89" s="73"/>
      <c r="JYV89" s="73"/>
      <c r="JYW89" s="73"/>
      <c r="JYX89" s="73"/>
      <c r="JYY89" s="73"/>
      <c r="JYZ89" s="73"/>
      <c r="JZA89" s="73"/>
      <c r="JZC89" s="73"/>
      <c r="JZD89" s="73"/>
      <c r="JZE89" s="73"/>
      <c r="JZF89" s="73"/>
      <c r="JZG89" s="73"/>
      <c r="JZH89" s="73"/>
      <c r="JZI89" s="73"/>
      <c r="JZJ89" s="73"/>
      <c r="JZK89" s="73"/>
      <c r="JZL89" s="73"/>
      <c r="JZM89" s="73"/>
      <c r="JZN89" s="73"/>
      <c r="JZO89" s="73"/>
      <c r="JZR89" s="73"/>
      <c r="JZU89" s="73"/>
      <c r="JZX89" s="73"/>
      <c r="KAA89" s="73"/>
      <c r="KAD89" s="73"/>
      <c r="KAP89" s="73"/>
      <c r="KAS89" s="73"/>
      <c r="KAV89" s="73"/>
      <c r="KAY89" s="73"/>
      <c r="KBH89" s="73"/>
      <c r="KBN89" s="73"/>
      <c r="KBQ89" s="73"/>
      <c r="KBT89" s="73"/>
      <c r="KBW89" s="73"/>
      <c r="KCC89" s="73"/>
      <c r="KCL89" s="73"/>
      <c r="KCN89" s="73"/>
      <c r="KCO89" s="73"/>
      <c r="KCQ89" s="73"/>
      <c r="KCT89" s="73"/>
      <c r="KCW89" s="73"/>
      <c r="KCZ89" s="73"/>
      <c r="KDH89" s="73"/>
      <c r="KDJ89" s="73"/>
      <c r="KDM89" s="73"/>
      <c r="KDP89" s="73"/>
      <c r="KDY89" s="73"/>
      <c r="KEB89" s="73"/>
      <c r="KEG89" s="73"/>
      <c r="KFC89" s="73"/>
      <c r="KFD89" s="73"/>
      <c r="KFE89" s="73"/>
      <c r="KFF89" s="73"/>
      <c r="KFG89" s="73"/>
      <c r="KFH89" s="73"/>
      <c r="KFZ89" s="73"/>
      <c r="KGA89" s="73"/>
      <c r="KGD89" s="73"/>
      <c r="KGG89" s="73"/>
      <c r="KGI89" s="73"/>
      <c r="KGK89" s="73"/>
      <c r="KGN89" s="73"/>
      <c r="KGQ89" s="73"/>
      <c r="KGT89" s="73"/>
      <c r="KGW89" s="73"/>
      <c r="KGZ89" s="73"/>
      <c r="KHC89" s="73"/>
      <c r="KHF89" s="73"/>
      <c r="KHI89" s="73"/>
      <c r="KHK89" s="73"/>
      <c r="KHX89" s="73"/>
      <c r="KHY89" s="73"/>
      <c r="KHZ89" s="73"/>
      <c r="KIA89" s="73"/>
      <c r="KIB89" s="73"/>
      <c r="KIC89" s="73"/>
      <c r="KID89" s="73"/>
      <c r="KIE89" s="73"/>
      <c r="KIF89" s="73"/>
      <c r="KIG89" s="73"/>
      <c r="KIH89" s="73"/>
      <c r="KII89" s="73"/>
      <c r="KIJ89" s="73"/>
      <c r="KIK89" s="73"/>
      <c r="KIL89" s="73"/>
      <c r="KIM89" s="73"/>
      <c r="KIN89" s="73"/>
      <c r="KIO89" s="73"/>
      <c r="KIP89" s="73"/>
      <c r="KIQ89" s="73"/>
      <c r="KIR89" s="73"/>
      <c r="KIS89" s="73"/>
      <c r="KIT89" s="73"/>
      <c r="KIU89" s="73"/>
      <c r="KIV89" s="73"/>
      <c r="KIW89" s="73"/>
      <c r="KIY89" s="73"/>
      <c r="KIZ89" s="73"/>
      <c r="KJA89" s="73"/>
      <c r="KJB89" s="73"/>
      <c r="KJC89" s="73"/>
      <c r="KJD89" s="73"/>
      <c r="KJE89" s="73"/>
      <c r="KJF89" s="73"/>
      <c r="KJG89" s="73"/>
      <c r="KJH89" s="73"/>
      <c r="KJI89" s="73"/>
      <c r="KJJ89" s="73"/>
      <c r="KJK89" s="73"/>
      <c r="KJN89" s="73"/>
      <c r="KJQ89" s="73"/>
      <c r="KJT89" s="73"/>
      <c r="KJW89" s="73"/>
      <c r="KJZ89" s="73"/>
      <c r="KKL89" s="73"/>
      <c r="KKO89" s="73"/>
      <c r="KKR89" s="73"/>
      <c r="KKU89" s="73"/>
      <c r="KLD89" s="73"/>
      <c r="KLJ89" s="73"/>
      <c r="KLM89" s="73"/>
      <c r="KLP89" s="73"/>
      <c r="KLS89" s="73"/>
      <c r="KLY89" s="73"/>
      <c r="KMH89" s="73"/>
      <c r="KMJ89" s="73"/>
      <c r="KMK89" s="73"/>
      <c r="KMM89" s="73"/>
      <c r="KMP89" s="73"/>
      <c r="KMS89" s="73"/>
      <c r="KMV89" s="73"/>
      <c r="KND89" s="73"/>
      <c r="KNF89" s="73"/>
      <c r="KNI89" s="73"/>
      <c r="KNL89" s="73"/>
      <c r="KNU89" s="73"/>
      <c r="KNX89" s="73"/>
      <c r="KOC89" s="73"/>
      <c r="KOY89" s="73"/>
      <c r="KOZ89" s="73"/>
      <c r="KPA89" s="73"/>
      <c r="KPB89" s="73"/>
      <c r="KPC89" s="73"/>
      <c r="KPD89" s="73"/>
      <c r="KPV89" s="73"/>
      <c r="KPW89" s="73"/>
      <c r="KPZ89" s="73"/>
      <c r="KQC89" s="73"/>
      <c r="KQE89" s="73"/>
      <c r="KQG89" s="73"/>
      <c r="KQJ89" s="73"/>
      <c r="KQM89" s="73"/>
      <c r="KQP89" s="73"/>
      <c r="KQS89" s="73"/>
      <c r="KQV89" s="73"/>
      <c r="KQY89" s="73"/>
      <c r="KRB89" s="73"/>
      <c r="KRE89" s="73"/>
      <c r="KRG89" s="73"/>
      <c r="KRT89" s="73"/>
      <c r="KRU89" s="73"/>
      <c r="KRV89" s="73"/>
      <c r="KRW89" s="73"/>
      <c r="KRX89" s="73"/>
      <c r="KRY89" s="73"/>
      <c r="KRZ89" s="73"/>
      <c r="KSA89" s="73"/>
      <c r="KSB89" s="73"/>
      <c r="KSC89" s="73"/>
      <c r="KSD89" s="73"/>
      <c r="KSE89" s="73"/>
      <c r="KSF89" s="73"/>
      <c r="KSG89" s="73"/>
      <c r="KSH89" s="73"/>
      <c r="KSI89" s="73"/>
      <c r="KSJ89" s="73"/>
      <c r="KSK89" s="73"/>
      <c r="KSL89" s="73"/>
      <c r="KSM89" s="73"/>
      <c r="KSN89" s="73"/>
      <c r="KSO89" s="73"/>
      <c r="KSP89" s="73"/>
      <c r="KSQ89" s="73"/>
      <c r="KSR89" s="73"/>
      <c r="KSS89" s="73"/>
      <c r="KSU89" s="73"/>
      <c r="KSV89" s="73"/>
      <c r="KSW89" s="73"/>
      <c r="KSX89" s="73"/>
      <c r="KSY89" s="73"/>
      <c r="KSZ89" s="73"/>
      <c r="KTA89" s="73"/>
      <c r="KTB89" s="73"/>
      <c r="KTC89" s="73"/>
      <c r="KTD89" s="73"/>
      <c r="KTE89" s="73"/>
      <c r="KTF89" s="73"/>
      <c r="KTG89" s="73"/>
      <c r="KTJ89" s="73"/>
      <c r="KTM89" s="73"/>
      <c r="KTP89" s="73"/>
      <c r="KTS89" s="73"/>
      <c r="KTV89" s="73"/>
      <c r="KUH89" s="73"/>
      <c r="KUK89" s="73"/>
      <c r="KUN89" s="73"/>
      <c r="KUQ89" s="73"/>
      <c r="KUZ89" s="73"/>
      <c r="KVF89" s="73"/>
      <c r="KVI89" s="73"/>
      <c r="KVL89" s="73"/>
      <c r="KVO89" s="73"/>
      <c r="KVU89" s="73"/>
      <c r="KWD89" s="73"/>
      <c r="KWF89" s="73"/>
      <c r="KWG89" s="73"/>
      <c r="KWI89" s="73"/>
      <c r="KWL89" s="73"/>
      <c r="KWO89" s="73"/>
      <c r="KWR89" s="73"/>
      <c r="KWZ89" s="73"/>
      <c r="KXB89" s="73"/>
      <c r="KXE89" s="73"/>
      <c r="KXH89" s="73"/>
      <c r="KXQ89" s="73"/>
      <c r="KXT89" s="73"/>
      <c r="KXY89" s="73"/>
      <c r="KYU89" s="73"/>
      <c r="KYV89" s="73"/>
      <c r="KYW89" s="73"/>
      <c r="KYX89" s="73"/>
      <c r="KYY89" s="73"/>
      <c r="KYZ89" s="73"/>
      <c r="KZR89" s="73"/>
      <c r="KZS89" s="73"/>
      <c r="KZV89" s="73"/>
      <c r="KZY89" s="73"/>
      <c r="LAA89" s="73"/>
      <c r="LAC89" s="73"/>
      <c r="LAF89" s="73"/>
      <c r="LAI89" s="73"/>
      <c r="LAL89" s="73"/>
      <c r="LAO89" s="73"/>
      <c r="LAR89" s="73"/>
      <c r="LAU89" s="73"/>
      <c r="LAX89" s="73"/>
      <c r="LBA89" s="73"/>
      <c r="LBC89" s="73"/>
      <c r="LBP89" s="73"/>
      <c r="LBQ89" s="73"/>
      <c r="LBR89" s="73"/>
      <c r="LBS89" s="73"/>
      <c r="LBT89" s="73"/>
      <c r="LBU89" s="73"/>
      <c r="LBV89" s="73"/>
      <c r="LBW89" s="73"/>
      <c r="LBX89" s="73"/>
      <c r="LBY89" s="73"/>
      <c r="LBZ89" s="73"/>
      <c r="LCA89" s="73"/>
      <c r="LCB89" s="73"/>
      <c r="LCC89" s="73"/>
      <c r="LCD89" s="73"/>
      <c r="LCE89" s="73"/>
      <c r="LCF89" s="73"/>
      <c r="LCG89" s="73"/>
      <c r="LCH89" s="73"/>
      <c r="LCI89" s="73"/>
      <c r="LCJ89" s="73"/>
      <c r="LCK89" s="73"/>
      <c r="LCL89" s="73"/>
      <c r="LCM89" s="73"/>
      <c r="LCN89" s="73"/>
      <c r="LCO89" s="73"/>
      <c r="LCQ89" s="73"/>
      <c r="LCR89" s="73"/>
      <c r="LCS89" s="73"/>
      <c r="LCT89" s="73"/>
      <c r="LCU89" s="73"/>
      <c r="LCV89" s="73"/>
      <c r="LCW89" s="73"/>
      <c r="LCX89" s="73"/>
      <c r="LCY89" s="73"/>
      <c r="LCZ89" s="73"/>
      <c r="LDA89" s="73"/>
      <c r="LDB89" s="73"/>
      <c r="LDC89" s="73"/>
      <c r="LDF89" s="73"/>
      <c r="LDI89" s="73"/>
      <c r="LDL89" s="73"/>
      <c r="LDO89" s="73"/>
      <c r="LDR89" s="73"/>
      <c r="LED89" s="73"/>
      <c r="LEG89" s="73"/>
      <c r="LEJ89" s="73"/>
      <c r="LEM89" s="73"/>
      <c r="LEV89" s="73"/>
      <c r="LFB89" s="73"/>
      <c r="LFE89" s="73"/>
      <c r="LFH89" s="73"/>
      <c r="LFK89" s="73"/>
      <c r="LFQ89" s="73"/>
      <c r="LFZ89" s="73"/>
      <c r="LGB89" s="73"/>
      <c r="LGC89" s="73"/>
      <c r="LGE89" s="73"/>
      <c r="LGH89" s="73"/>
      <c r="LGK89" s="73"/>
      <c r="LGN89" s="73"/>
      <c r="LGV89" s="73"/>
      <c r="LGX89" s="73"/>
      <c r="LHA89" s="73"/>
      <c r="LHD89" s="73"/>
      <c r="LHM89" s="73"/>
      <c r="LHP89" s="73"/>
      <c r="LHU89" s="73"/>
      <c r="LIQ89" s="73"/>
      <c r="LIR89" s="73"/>
      <c r="LIS89" s="73"/>
      <c r="LIT89" s="73"/>
      <c r="LIU89" s="73"/>
      <c r="LIV89" s="73"/>
      <c r="LJN89" s="73"/>
      <c r="LJO89" s="73"/>
      <c r="LJR89" s="73"/>
      <c r="LJU89" s="73"/>
      <c r="LJW89" s="73"/>
      <c r="LJY89" s="73"/>
      <c r="LKB89" s="73"/>
      <c r="LKE89" s="73"/>
      <c r="LKH89" s="73"/>
      <c r="LKK89" s="73"/>
      <c r="LKN89" s="73"/>
      <c r="LKQ89" s="73"/>
      <c r="LKT89" s="73"/>
      <c r="LKW89" s="73"/>
      <c r="LKY89" s="73"/>
      <c r="LLL89" s="73"/>
      <c r="LLM89" s="73"/>
      <c r="LLN89" s="73"/>
      <c r="LLO89" s="73"/>
      <c r="LLP89" s="73"/>
      <c r="LLQ89" s="73"/>
      <c r="LLR89" s="73"/>
      <c r="LLS89" s="73"/>
      <c r="LLT89" s="73"/>
      <c r="LLU89" s="73"/>
      <c r="LLV89" s="73"/>
      <c r="LLW89" s="73"/>
      <c r="LLX89" s="73"/>
      <c r="LLY89" s="73"/>
      <c r="LLZ89" s="73"/>
      <c r="LMA89" s="73"/>
      <c r="LMB89" s="73"/>
      <c r="LMC89" s="73"/>
      <c r="LMD89" s="73"/>
      <c r="LME89" s="73"/>
      <c r="LMF89" s="73"/>
      <c r="LMG89" s="73"/>
      <c r="LMH89" s="73"/>
      <c r="LMI89" s="73"/>
      <c r="LMJ89" s="73"/>
      <c r="LMK89" s="73"/>
      <c r="LMM89" s="73"/>
      <c r="LMN89" s="73"/>
      <c r="LMO89" s="73"/>
      <c r="LMP89" s="73"/>
      <c r="LMQ89" s="73"/>
      <c r="LMR89" s="73"/>
      <c r="LMS89" s="73"/>
      <c r="LMT89" s="73"/>
      <c r="LMU89" s="73"/>
      <c r="LMV89" s="73"/>
      <c r="LMW89" s="73"/>
      <c r="LMX89" s="73"/>
      <c r="LMY89" s="73"/>
      <c r="LNB89" s="73"/>
      <c r="LNE89" s="73"/>
      <c r="LNH89" s="73"/>
      <c r="LNK89" s="73"/>
      <c r="LNN89" s="73"/>
      <c r="LNZ89" s="73"/>
      <c r="LOC89" s="73"/>
      <c r="LOF89" s="73"/>
      <c r="LOI89" s="73"/>
      <c r="LOR89" s="73"/>
      <c r="LOX89" s="73"/>
      <c r="LPA89" s="73"/>
      <c r="LPD89" s="73"/>
      <c r="LPG89" s="73"/>
      <c r="LPM89" s="73"/>
      <c r="LPV89" s="73"/>
      <c r="LPX89" s="73"/>
      <c r="LPY89" s="73"/>
      <c r="LQA89" s="73"/>
      <c r="LQD89" s="73"/>
      <c r="LQG89" s="73"/>
      <c r="LQJ89" s="73"/>
      <c r="LQR89" s="73"/>
      <c r="LQT89" s="73"/>
      <c r="LQW89" s="73"/>
      <c r="LQZ89" s="73"/>
      <c r="LRI89" s="73"/>
      <c r="LRL89" s="73"/>
      <c r="LRQ89" s="73"/>
      <c r="LSM89" s="73"/>
      <c r="LSN89" s="73"/>
      <c r="LSO89" s="73"/>
      <c r="LSP89" s="73"/>
      <c r="LSQ89" s="73"/>
      <c r="LSR89" s="73"/>
      <c r="LTJ89" s="73"/>
      <c r="LTK89" s="73"/>
      <c r="LTN89" s="73"/>
      <c r="LTQ89" s="73"/>
      <c r="LTS89" s="73"/>
      <c r="LTU89" s="73"/>
      <c r="LTX89" s="73"/>
      <c r="LUA89" s="73"/>
      <c r="LUD89" s="73"/>
      <c r="LUG89" s="73"/>
      <c r="LUJ89" s="73"/>
      <c r="LUM89" s="73"/>
      <c r="LUP89" s="73"/>
      <c r="LUS89" s="73"/>
      <c r="LUU89" s="73"/>
      <c r="LVH89" s="73"/>
      <c r="LVI89" s="73"/>
      <c r="LVJ89" s="73"/>
      <c r="LVK89" s="73"/>
      <c r="LVL89" s="73"/>
      <c r="LVM89" s="73"/>
      <c r="LVN89" s="73"/>
      <c r="LVO89" s="73"/>
      <c r="LVP89" s="73"/>
      <c r="LVQ89" s="73"/>
      <c r="LVR89" s="73"/>
      <c r="LVS89" s="73"/>
      <c r="LVT89" s="73"/>
      <c r="LVU89" s="73"/>
      <c r="LVV89" s="73"/>
      <c r="LVW89" s="73"/>
      <c r="LVX89" s="73"/>
      <c r="LVY89" s="73"/>
      <c r="LVZ89" s="73"/>
      <c r="LWA89" s="73"/>
      <c r="LWB89" s="73"/>
      <c r="LWC89" s="73"/>
      <c r="LWD89" s="73"/>
      <c r="LWE89" s="73"/>
      <c r="LWF89" s="73"/>
      <c r="LWG89" s="73"/>
      <c r="LWI89" s="73"/>
      <c r="LWJ89" s="73"/>
      <c r="LWK89" s="73"/>
      <c r="LWL89" s="73"/>
      <c r="LWM89" s="73"/>
      <c r="LWN89" s="73"/>
      <c r="LWO89" s="73"/>
      <c r="LWP89" s="73"/>
      <c r="LWQ89" s="73"/>
      <c r="LWR89" s="73"/>
      <c r="LWS89" s="73"/>
      <c r="LWT89" s="73"/>
      <c r="LWU89" s="73"/>
      <c r="LWX89" s="73"/>
      <c r="LXA89" s="73"/>
      <c r="LXD89" s="73"/>
      <c r="LXG89" s="73"/>
      <c r="LXJ89" s="73"/>
      <c r="LXV89" s="73"/>
      <c r="LXY89" s="73"/>
      <c r="LYB89" s="73"/>
      <c r="LYE89" s="73"/>
      <c r="LYN89" s="73"/>
      <c r="LYT89" s="73"/>
      <c r="LYW89" s="73"/>
      <c r="LYZ89" s="73"/>
      <c r="LZC89" s="73"/>
      <c r="LZI89" s="73"/>
      <c r="LZR89" s="73"/>
      <c r="LZT89" s="73"/>
      <c r="LZU89" s="73"/>
      <c r="LZW89" s="73"/>
      <c r="LZZ89" s="73"/>
      <c r="MAC89" s="73"/>
      <c r="MAF89" s="73"/>
      <c r="MAN89" s="73"/>
      <c r="MAP89" s="73"/>
      <c r="MAS89" s="73"/>
      <c r="MAV89" s="73"/>
      <c r="MBE89" s="73"/>
      <c r="MBH89" s="73"/>
      <c r="MBM89" s="73"/>
      <c r="MCI89" s="73"/>
      <c r="MCJ89" s="73"/>
      <c r="MCK89" s="73"/>
      <c r="MCL89" s="73"/>
      <c r="MCM89" s="73"/>
      <c r="MCN89" s="73"/>
      <c r="MDF89" s="73"/>
      <c r="MDG89" s="73"/>
      <c r="MDJ89" s="73"/>
      <c r="MDM89" s="73"/>
      <c r="MDO89" s="73"/>
      <c r="MDQ89" s="73"/>
      <c r="MDT89" s="73"/>
      <c r="MDW89" s="73"/>
      <c r="MDZ89" s="73"/>
      <c r="MEC89" s="73"/>
      <c r="MEF89" s="73"/>
      <c r="MEI89" s="73"/>
      <c r="MEL89" s="73"/>
      <c r="MEO89" s="73"/>
      <c r="MEQ89" s="73"/>
      <c r="MFD89" s="73"/>
      <c r="MFE89" s="73"/>
      <c r="MFF89" s="73"/>
      <c r="MFG89" s="73"/>
      <c r="MFH89" s="73"/>
      <c r="MFI89" s="73"/>
      <c r="MFJ89" s="73"/>
      <c r="MFK89" s="73"/>
      <c r="MFL89" s="73"/>
      <c r="MFM89" s="73"/>
      <c r="MFN89" s="73"/>
      <c r="MFO89" s="73"/>
      <c r="MFP89" s="73"/>
      <c r="MFQ89" s="73"/>
      <c r="MFR89" s="73"/>
      <c r="MFS89" s="73"/>
      <c r="MFT89" s="73"/>
      <c r="MFU89" s="73"/>
      <c r="MFV89" s="73"/>
      <c r="MFW89" s="73"/>
      <c r="MFX89" s="73"/>
      <c r="MFY89" s="73"/>
      <c r="MFZ89" s="73"/>
      <c r="MGA89" s="73"/>
      <c r="MGB89" s="73"/>
      <c r="MGC89" s="73"/>
      <c r="MGE89" s="73"/>
      <c r="MGF89" s="73"/>
      <c r="MGG89" s="73"/>
      <c r="MGH89" s="73"/>
      <c r="MGI89" s="73"/>
      <c r="MGJ89" s="73"/>
      <c r="MGK89" s="73"/>
      <c r="MGL89" s="73"/>
      <c r="MGM89" s="73"/>
      <c r="MGN89" s="73"/>
      <c r="MGO89" s="73"/>
      <c r="MGP89" s="73"/>
      <c r="MGQ89" s="73"/>
      <c r="MGT89" s="73"/>
      <c r="MGW89" s="73"/>
      <c r="MGZ89" s="73"/>
      <c r="MHC89" s="73"/>
      <c r="MHF89" s="73"/>
      <c r="MHR89" s="73"/>
      <c r="MHU89" s="73"/>
      <c r="MHX89" s="73"/>
      <c r="MIA89" s="73"/>
      <c r="MIJ89" s="73"/>
      <c r="MIP89" s="73"/>
      <c r="MIS89" s="73"/>
      <c r="MIV89" s="73"/>
      <c r="MIY89" s="73"/>
      <c r="MJE89" s="73"/>
      <c r="MJN89" s="73"/>
      <c r="MJP89" s="73"/>
      <c r="MJQ89" s="73"/>
      <c r="MJS89" s="73"/>
      <c r="MJV89" s="73"/>
      <c r="MJY89" s="73"/>
      <c r="MKB89" s="73"/>
      <c r="MKJ89" s="73"/>
      <c r="MKL89" s="73"/>
      <c r="MKO89" s="73"/>
      <c r="MKR89" s="73"/>
      <c r="MLA89" s="73"/>
      <c r="MLD89" s="73"/>
      <c r="MLI89" s="73"/>
      <c r="MME89" s="73"/>
      <c r="MMF89" s="73"/>
      <c r="MMG89" s="73"/>
      <c r="MMH89" s="73"/>
      <c r="MMI89" s="73"/>
      <c r="MMJ89" s="73"/>
      <c r="MNB89" s="73"/>
      <c r="MNC89" s="73"/>
      <c r="MNF89" s="73"/>
      <c r="MNI89" s="73"/>
      <c r="MNK89" s="73"/>
      <c r="MNM89" s="73"/>
      <c r="MNP89" s="73"/>
      <c r="MNS89" s="73"/>
      <c r="MNV89" s="73"/>
      <c r="MNY89" s="73"/>
      <c r="MOB89" s="73"/>
      <c r="MOE89" s="73"/>
      <c r="MOH89" s="73"/>
      <c r="MOK89" s="73"/>
      <c r="MOM89" s="73"/>
      <c r="MOZ89" s="73"/>
      <c r="MPA89" s="73"/>
      <c r="MPB89" s="73"/>
      <c r="MPC89" s="73"/>
      <c r="MPD89" s="73"/>
      <c r="MPE89" s="73"/>
      <c r="MPF89" s="73"/>
      <c r="MPG89" s="73"/>
      <c r="MPH89" s="73"/>
      <c r="MPI89" s="73"/>
      <c r="MPJ89" s="73"/>
      <c r="MPK89" s="73"/>
      <c r="MPL89" s="73"/>
      <c r="MPM89" s="73"/>
      <c r="MPN89" s="73"/>
      <c r="MPO89" s="73"/>
      <c r="MPP89" s="73"/>
      <c r="MPQ89" s="73"/>
      <c r="MPR89" s="73"/>
      <c r="MPS89" s="73"/>
      <c r="MPT89" s="73"/>
      <c r="MPU89" s="73"/>
      <c r="MPV89" s="73"/>
      <c r="MPW89" s="73"/>
      <c r="MPX89" s="73"/>
      <c r="MPY89" s="73"/>
      <c r="MQA89" s="73"/>
      <c r="MQB89" s="73"/>
      <c r="MQC89" s="73"/>
      <c r="MQD89" s="73"/>
      <c r="MQE89" s="73"/>
      <c r="MQF89" s="73"/>
      <c r="MQG89" s="73"/>
      <c r="MQH89" s="73"/>
      <c r="MQI89" s="73"/>
      <c r="MQJ89" s="73"/>
      <c r="MQK89" s="73"/>
      <c r="MQL89" s="73"/>
      <c r="MQM89" s="73"/>
      <c r="MQP89" s="73"/>
      <c r="MQS89" s="73"/>
      <c r="MQV89" s="73"/>
      <c r="MQY89" s="73"/>
      <c r="MRB89" s="73"/>
      <c r="MRN89" s="73"/>
      <c r="MRQ89" s="73"/>
      <c r="MRT89" s="73"/>
      <c r="MRW89" s="73"/>
      <c r="MSF89" s="73"/>
      <c r="MSL89" s="73"/>
      <c r="MSO89" s="73"/>
      <c r="MSR89" s="73"/>
      <c r="MSU89" s="73"/>
      <c r="MTA89" s="73"/>
      <c r="MTJ89" s="73"/>
      <c r="MTL89" s="73"/>
      <c r="MTM89" s="73"/>
      <c r="MTO89" s="73"/>
      <c r="MTR89" s="73"/>
      <c r="MTU89" s="73"/>
      <c r="MTX89" s="73"/>
      <c r="MUF89" s="73"/>
      <c r="MUH89" s="73"/>
      <c r="MUK89" s="73"/>
      <c r="MUN89" s="73"/>
      <c r="MUW89" s="73"/>
      <c r="MUZ89" s="73"/>
      <c r="MVE89" s="73"/>
      <c r="MWA89" s="73"/>
      <c r="MWB89" s="73"/>
      <c r="MWC89" s="73"/>
      <c r="MWD89" s="73"/>
      <c r="MWE89" s="73"/>
      <c r="MWF89" s="73"/>
      <c r="MWX89" s="73"/>
      <c r="MWY89" s="73"/>
      <c r="MXB89" s="73"/>
      <c r="MXE89" s="73"/>
      <c r="MXG89" s="73"/>
      <c r="MXI89" s="73"/>
      <c r="MXL89" s="73"/>
      <c r="MXO89" s="73"/>
      <c r="MXR89" s="73"/>
      <c r="MXU89" s="73"/>
      <c r="MXX89" s="73"/>
      <c r="MYA89" s="73"/>
      <c r="MYD89" s="73"/>
      <c r="MYG89" s="73"/>
      <c r="MYI89" s="73"/>
      <c r="MYV89" s="73"/>
      <c r="MYW89" s="73"/>
      <c r="MYX89" s="73"/>
      <c r="MYY89" s="73"/>
      <c r="MYZ89" s="73"/>
      <c r="MZA89" s="73"/>
      <c r="MZB89" s="73"/>
      <c r="MZC89" s="73"/>
      <c r="MZD89" s="73"/>
      <c r="MZE89" s="73"/>
      <c r="MZF89" s="73"/>
      <c r="MZG89" s="73"/>
      <c r="MZH89" s="73"/>
      <c r="MZI89" s="73"/>
      <c r="MZJ89" s="73"/>
      <c r="MZK89" s="73"/>
      <c r="MZL89" s="73"/>
      <c r="MZM89" s="73"/>
      <c r="MZN89" s="73"/>
      <c r="MZO89" s="73"/>
      <c r="MZP89" s="73"/>
      <c r="MZQ89" s="73"/>
      <c r="MZR89" s="73"/>
      <c r="MZS89" s="73"/>
      <c r="MZT89" s="73"/>
      <c r="MZU89" s="73"/>
      <c r="MZW89" s="73"/>
      <c r="MZX89" s="73"/>
      <c r="MZY89" s="73"/>
      <c r="MZZ89" s="73"/>
      <c r="NAA89" s="73"/>
      <c r="NAB89" s="73"/>
      <c r="NAC89" s="73"/>
      <c r="NAD89" s="73"/>
      <c r="NAE89" s="73"/>
      <c r="NAF89" s="73"/>
      <c r="NAG89" s="73"/>
      <c r="NAH89" s="73"/>
      <c r="NAI89" s="73"/>
      <c r="NAL89" s="73"/>
      <c r="NAO89" s="73"/>
      <c r="NAR89" s="73"/>
      <c r="NAU89" s="73"/>
      <c r="NAX89" s="73"/>
      <c r="NBJ89" s="73"/>
      <c r="NBM89" s="73"/>
      <c r="NBP89" s="73"/>
      <c r="NBS89" s="73"/>
      <c r="NCB89" s="73"/>
      <c r="NCH89" s="73"/>
      <c r="NCK89" s="73"/>
      <c r="NCN89" s="73"/>
      <c r="NCQ89" s="73"/>
      <c r="NCW89" s="73"/>
      <c r="NDF89" s="73"/>
      <c r="NDH89" s="73"/>
      <c r="NDI89" s="73"/>
      <c r="NDK89" s="73"/>
      <c r="NDN89" s="73"/>
      <c r="NDQ89" s="73"/>
      <c r="NDT89" s="73"/>
      <c r="NEB89" s="73"/>
      <c r="NED89" s="73"/>
      <c r="NEG89" s="73"/>
      <c r="NEJ89" s="73"/>
      <c r="NES89" s="73"/>
      <c r="NEV89" s="73"/>
      <c r="NFA89" s="73"/>
      <c r="NFW89" s="73"/>
      <c r="NFX89" s="73"/>
      <c r="NFY89" s="73"/>
      <c r="NFZ89" s="73"/>
      <c r="NGA89" s="73"/>
      <c r="NGB89" s="73"/>
      <c r="NGT89" s="73"/>
      <c r="NGU89" s="73"/>
      <c r="NGX89" s="73"/>
      <c r="NHA89" s="73"/>
      <c r="NHC89" s="73"/>
      <c r="NHE89" s="73"/>
      <c r="NHH89" s="73"/>
      <c r="NHK89" s="73"/>
      <c r="NHN89" s="73"/>
      <c r="NHQ89" s="73"/>
      <c r="NHT89" s="73"/>
      <c r="NHW89" s="73"/>
      <c r="NHZ89" s="73"/>
      <c r="NIC89" s="73"/>
      <c r="NIE89" s="73"/>
      <c r="NIR89" s="73"/>
      <c r="NIS89" s="73"/>
      <c r="NIT89" s="73"/>
      <c r="NIU89" s="73"/>
      <c r="NIV89" s="73"/>
      <c r="NIW89" s="73"/>
      <c r="NIX89" s="73"/>
      <c r="NIY89" s="73"/>
      <c r="NIZ89" s="73"/>
      <c r="NJA89" s="73"/>
      <c r="NJB89" s="73"/>
      <c r="NJC89" s="73"/>
      <c r="NJD89" s="73"/>
      <c r="NJE89" s="73"/>
      <c r="NJF89" s="73"/>
      <c r="NJG89" s="73"/>
      <c r="NJH89" s="73"/>
      <c r="NJI89" s="73"/>
      <c r="NJJ89" s="73"/>
      <c r="NJK89" s="73"/>
      <c r="NJL89" s="73"/>
      <c r="NJM89" s="73"/>
      <c r="NJN89" s="73"/>
      <c r="NJO89" s="73"/>
      <c r="NJP89" s="73"/>
      <c r="NJQ89" s="73"/>
      <c r="NJS89" s="73"/>
      <c r="NJT89" s="73"/>
      <c r="NJU89" s="73"/>
      <c r="NJV89" s="73"/>
      <c r="NJW89" s="73"/>
      <c r="NJX89" s="73"/>
      <c r="NJY89" s="73"/>
      <c r="NJZ89" s="73"/>
      <c r="NKA89" s="73"/>
      <c r="NKB89" s="73"/>
      <c r="NKC89" s="73"/>
      <c r="NKD89" s="73"/>
      <c r="NKE89" s="73"/>
      <c r="NKH89" s="73"/>
      <c r="NKK89" s="73"/>
      <c r="NKN89" s="73"/>
      <c r="NKQ89" s="73"/>
      <c r="NKT89" s="73"/>
      <c r="NLF89" s="73"/>
      <c r="NLI89" s="73"/>
      <c r="NLL89" s="73"/>
      <c r="NLO89" s="73"/>
      <c r="NLX89" s="73"/>
      <c r="NMD89" s="73"/>
      <c r="NMG89" s="73"/>
      <c r="NMJ89" s="73"/>
      <c r="NMM89" s="73"/>
      <c r="NMS89" s="73"/>
      <c r="NNB89" s="73"/>
      <c r="NND89" s="73"/>
      <c r="NNE89" s="73"/>
      <c r="NNG89" s="73"/>
      <c r="NNJ89" s="73"/>
      <c r="NNM89" s="73"/>
      <c r="NNP89" s="73"/>
      <c r="NNX89" s="73"/>
      <c r="NNZ89" s="73"/>
      <c r="NOC89" s="73"/>
      <c r="NOF89" s="73"/>
      <c r="NOO89" s="73"/>
      <c r="NOR89" s="73"/>
      <c r="NOW89" s="73"/>
      <c r="NPS89" s="73"/>
      <c r="NPT89" s="73"/>
      <c r="NPU89" s="73"/>
      <c r="NPV89" s="73"/>
      <c r="NPW89" s="73"/>
      <c r="NPX89" s="73"/>
      <c r="NQP89" s="73"/>
      <c r="NQQ89" s="73"/>
      <c r="NQT89" s="73"/>
      <c r="NQW89" s="73"/>
      <c r="NQY89" s="73"/>
      <c r="NRA89" s="73"/>
      <c r="NRD89" s="73"/>
      <c r="NRG89" s="73"/>
      <c r="NRJ89" s="73"/>
      <c r="NRM89" s="73"/>
      <c r="NRP89" s="73"/>
      <c r="NRS89" s="73"/>
      <c r="NRV89" s="73"/>
      <c r="NRY89" s="73"/>
      <c r="NSA89" s="73"/>
      <c r="NSN89" s="73"/>
      <c r="NSO89" s="73"/>
      <c r="NSP89" s="73"/>
      <c r="NSQ89" s="73"/>
      <c r="NSR89" s="73"/>
      <c r="NSS89" s="73"/>
      <c r="NST89" s="73"/>
      <c r="NSU89" s="73"/>
      <c r="NSV89" s="73"/>
      <c r="NSW89" s="73"/>
      <c r="NSX89" s="73"/>
      <c r="NSY89" s="73"/>
      <c r="NSZ89" s="73"/>
      <c r="NTA89" s="73"/>
      <c r="NTB89" s="73"/>
      <c r="NTC89" s="73"/>
      <c r="NTD89" s="73"/>
      <c r="NTE89" s="73"/>
      <c r="NTF89" s="73"/>
      <c r="NTG89" s="73"/>
      <c r="NTH89" s="73"/>
      <c r="NTI89" s="73"/>
      <c r="NTJ89" s="73"/>
      <c r="NTK89" s="73"/>
      <c r="NTL89" s="73"/>
      <c r="NTM89" s="73"/>
      <c r="NTO89" s="73"/>
      <c r="NTP89" s="73"/>
      <c r="NTQ89" s="73"/>
      <c r="NTR89" s="73"/>
      <c r="NTS89" s="73"/>
      <c r="NTT89" s="73"/>
      <c r="NTU89" s="73"/>
      <c r="NTV89" s="73"/>
      <c r="NTW89" s="73"/>
      <c r="NTX89" s="73"/>
      <c r="NTY89" s="73"/>
      <c r="NTZ89" s="73"/>
      <c r="NUA89" s="73"/>
      <c r="NUD89" s="73"/>
      <c r="NUG89" s="73"/>
      <c r="NUJ89" s="73"/>
      <c r="NUM89" s="73"/>
      <c r="NUP89" s="73"/>
      <c r="NVB89" s="73"/>
      <c r="NVE89" s="73"/>
      <c r="NVH89" s="73"/>
      <c r="NVK89" s="73"/>
      <c r="NVT89" s="73"/>
      <c r="NVZ89" s="73"/>
      <c r="NWC89" s="73"/>
      <c r="NWF89" s="73"/>
      <c r="NWI89" s="73"/>
      <c r="NWO89" s="73"/>
      <c r="NWX89" s="73"/>
      <c r="NWZ89" s="73"/>
      <c r="NXA89" s="73"/>
      <c r="NXC89" s="73"/>
      <c r="NXF89" s="73"/>
      <c r="NXI89" s="73"/>
      <c r="NXL89" s="73"/>
      <c r="NXT89" s="73"/>
      <c r="NXV89" s="73"/>
      <c r="NXY89" s="73"/>
      <c r="NYB89" s="73"/>
      <c r="NYK89" s="73"/>
      <c r="NYN89" s="73"/>
      <c r="NYS89" s="73"/>
      <c r="NZO89" s="73"/>
      <c r="NZP89" s="73"/>
      <c r="NZQ89" s="73"/>
      <c r="NZR89" s="73"/>
      <c r="NZS89" s="73"/>
      <c r="NZT89" s="73"/>
      <c r="OAL89" s="73"/>
      <c r="OAM89" s="73"/>
      <c r="OAP89" s="73"/>
      <c r="OAS89" s="73"/>
      <c r="OAU89" s="73"/>
      <c r="OAW89" s="73"/>
      <c r="OAZ89" s="73"/>
      <c r="OBC89" s="73"/>
      <c r="OBF89" s="73"/>
      <c r="OBI89" s="73"/>
      <c r="OBL89" s="73"/>
      <c r="OBO89" s="73"/>
      <c r="OBR89" s="73"/>
      <c r="OBU89" s="73"/>
      <c r="OBW89" s="73"/>
      <c r="OCJ89" s="73"/>
      <c r="OCK89" s="73"/>
      <c r="OCL89" s="73"/>
      <c r="OCM89" s="73"/>
      <c r="OCN89" s="73"/>
      <c r="OCO89" s="73"/>
      <c r="OCP89" s="73"/>
      <c r="OCQ89" s="73"/>
      <c r="OCR89" s="73"/>
      <c r="OCS89" s="73"/>
      <c r="OCT89" s="73"/>
      <c r="OCU89" s="73"/>
      <c r="OCV89" s="73"/>
      <c r="OCW89" s="73"/>
      <c r="OCX89" s="73"/>
      <c r="OCY89" s="73"/>
      <c r="OCZ89" s="73"/>
      <c r="ODA89" s="73"/>
      <c r="ODB89" s="73"/>
      <c r="ODC89" s="73"/>
      <c r="ODD89" s="73"/>
      <c r="ODE89" s="73"/>
      <c r="ODF89" s="73"/>
      <c r="ODG89" s="73"/>
      <c r="ODH89" s="73"/>
      <c r="ODI89" s="73"/>
      <c r="ODK89" s="73"/>
      <c r="ODL89" s="73"/>
      <c r="ODM89" s="73"/>
      <c r="ODN89" s="73"/>
      <c r="ODO89" s="73"/>
      <c r="ODP89" s="73"/>
      <c r="ODQ89" s="73"/>
      <c r="ODR89" s="73"/>
      <c r="ODS89" s="73"/>
      <c r="ODT89" s="73"/>
      <c r="ODU89" s="73"/>
      <c r="ODV89" s="73"/>
      <c r="ODW89" s="73"/>
      <c r="ODZ89" s="73"/>
      <c r="OEC89" s="73"/>
      <c r="OEF89" s="73"/>
      <c r="OEI89" s="73"/>
      <c r="OEL89" s="73"/>
      <c r="OEX89" s="73"/>
      <c r="OFA89" s="73"/>
      <c r="OFD89" s="73"/>
      <c r="OFG89" s="73"/>
      <c r="OFP89" s="73"/>
      <c r="OFV89" s="73"/>
      <c r="OFY89" s="73"/>
      <c r="OGB89" s="73"/>
      <c r="OGE89" s="73"/>
      <c r="OGK89" s="73"/>
      <c r="OGT89" s="73"/>
      <c r="OGV89" s="73"/>
      <c r="OGW89" s="73"/>
      <c r="OGY89" s="73"/>
      <c r="OHB89" s="73"/>
      <c r="OHE89" s="73"/>
      <c r="OHH89" s="73"/>
      <c r="OHP89" s="73"/>
      <c r="OHR89" s="73"/>
      <c r="OHU89" s="73"/>
      <c r="OHX89" s="73"/>
      <c r="OIG89" s="73"/>
      <c r="OIJ89" s="73"/>
      <c r="OIO89" s="73"/>
      <c r="OJK89" s="73"/>
      <c r="OJL89" s="73"/>
      <c r="OJM89" s="73"/>
      <c r="OJN89" s="73"/>
      <c r="OJO89" s="73"/>
      <c r="OJP89" s="73"/>
      <c r="OKH89" s="73"/>
      <c r="OKI89" s="73"/>
      <c r="OKL89" s="73"/>
      <c r="OKO89" s="73"/>
      <c r="OKQ89" s="73"/>
      <c r="OKS89" s="73"/>
      <c r="OKV89" s="73"/>
      <c r="OKY89" s="73"/>
      <c r="OLB89" s="73"/>
      <c r="OLE89" s="73"/>
      <c r="OLH89" s="73"/>
      <c r="OLK89" s="73"/>
      <c r="OLN89" s="73"/>
      <c r="OLQ89" s="73"/>
      <c r="OLS89" s="73"/>
      <c r="OMF89" s="73"/>
      <c r="OMG89" s="73"/>
      <c r="OMH89" s="73"/>
      <c r="OMI89" s="73"/>
      <c r="OMJ89" s="73"/>
      <c r="OMK89" s="73"/>
      <c r="OML89" s="73"/>
      <c r="OMM89" s="73"/>
      <c r="OMN89" s="73"/>
      <c r="OMO89" s="73"/>
      <c r="OMP89" s="73"/>
      <c r="OMQ89" s="73"/>
      <c r="OMR89" s="73"/>
      <c r="OMS89" s="73"/>
      <c r="OMT89" s="73"/>
      <c r="OMU89" s="73"/>
      <c r="OMV89" s="73"/>
      <c r="OMW89" s="73"/>
      <c r="OMX89" s="73"/>
      <c r="OMY89" s="73"/>
      <c r="OMZ89" s="73"/>
      <c r="ONA89" s="73"/>
      <c r="ONB89" s="73"/>
      <c r="ONC89" s="73"/>
      <c r="OND89" s="73"/>
      <c r="ONE89" s="73"/>
      <c r="ONG89" s="73"/>
      <c r="ONH89" s="73"/>
      <c r="ONI89" s="73"/>
      <c r="ONJ89" s="73"/>
      <c r="ONK89" s="73"/>
      <c r="ONL89" s="73"/>
      <c r="ONM89" s="73"/>
      <c r="ONN89" s="73"/>
      <c r="ONO89" s="73"/>
      <c r="ONP89" s="73"/>
      <c r="ONQ89" s="73"/>
      <c r="ONR89" s="73"/>
      <c r="ONS89" s="73"/>
      <c r="ONV89" s="73"/>
      <c r="ONY89" s="73"/>
      <c r="OOB89" s="73"/>
      <c r="OOE89" s="73"/>
      <c r="OOH89" s="73"/>
      <c r="OOT89" s="73"/>
      <c r="OOW89" s="73"/>
      <c r="OOZ89" s="73"/>
      <c r="OPC89" s="73"/>
      <c r="OPL89" s="73"/>
      <c r="OPR89" s="73"/>
      <c r="OPU89" s="73"/>
      <c r="OPX89" s="73"/>
      <c r="OQA89" s="73"/>
      <c r="OQG89" s="73"/>
      <c r="OQP89" s="73"/>
      <c r="OQR89" s="73"/>
      <c r="OQS89" s="73"/>
      <c r="OQU89" s="73"/>
      <c r="OQX89" s="73"/>
      <c r="ORA89" s="73"/>
      <c r="ORD89" s="73"/>
      <c r="ORL89" s="73"/>
      <c r="ORN89" s="73"/>
      <c r="ORQ89" s="73"/>
      <c r="ORT89" s="73"/>
      <c r="OSC89" s="73"/>
      <c r="OSF89" s="73"/>
      <c r="OSK89" s="73"/>
      <c r="OTG89" s="73"/>
      <c r="OTH89" s="73"/>
      <c r="OTI89" s="73"/>
      <c r="OTJ89" s="73"/>
      <c r="OTK89" s="73"/>
      <c r="OTL89" s="73"/>
      <c r="OUD89" s="73"/>
      <c r="OUE89" s="73"/>
      <c r="OUH89" s="73"/>
      <c r="OUK89" s="73"/>
      <c r="OUM89" s="73"/>
      <c r="OUO89" s="73"/>
      <c r="OUR89" s="73"/>
      <c r="OUU89" s="73"/>
      <c r="OUX89" s="73"/>
      <c r="OVA89" s="73"/>
      <c r="OVD89" s="73"/>
      <c r="OVG89" s="73"/>
      <c r="OVJ89" s="73"/>
      <c r="OVM89" s="73"/>
      <c r="OVO89" s="73"/>
      <c r="OWB89" s="73"/>
      <c r="OWC89" s="73"/>
      <c r="OWD89" s="73"/>
      <c r="OWE89" s="73"/>
      <c r="OWF89" s="73"/>
      <c r="OWG89" s="73"/>
      <c r="OWH89" s="73"/>
      <c r="OWI89" s="73"/>
      <c r="OWJ89" s="73"/>
      <c r="OWK89" s="73"/>
      <c r="OWL89" s="73"/>
      <c r="OWM89" s="73"/>
      <c r="OWN89" s="73"/>
      <c r="OWO89" s="73"/>
      <c r="OWP89" s="73"/>
      <c r="OWQ89" s="73"/>
      <c r="OWR89" s="73"/>
      <c r="OWS89" s="73"/>
      <c r="OWT89" s="73"/>
      <c r="OWU89" s="73"/>
      <c r="OWV89" s="73"/>
      <c r="OWW89" s="73"/>
      <c r="OWX89" s="73"/>
      <c r="OWY89" s="73"/>
      <c r="OWZ89" s="73"/>
      <c r="OXA89" s="73"/>
      <c r="OXC89" s="73"/>
      <c r="OXD89" s="73"/>
      <c r="OXE89" s="73"/>
      <c r="OXF89" s="73"/>
      <c r="OXG89" s="73"/>
      <c r="OXH89" s="73"/>
      <c r="OXI89" s="73"/>
      <c r="OXJ89" s="73"/>
      <c r="OXK89" s="73"/>
      <c r="OXL89" s="73"/>
      <c r="OXM89" s="73"/>
      <c r="OXN89" s="73"/>
      <c r="OXO89" s="73"/>
      <c r="OXR89" s="73"/>
      <c r="OXU89" s="73"/>
      <c r="OXX89" s="73"/>
      <c r="OYA89" s="73"/>
      <c r="OYD89" s="73"/>
      <c r="OYP89" s="73"/>
      <c r="OYS89" s="73"/>
      <c r="OYV89" s="73"/>
      <c r="OYY89" s="73"/>
      <c r="OZH89" s="73"/>
      <c r="OZN89" s="73"/>
      <c r="OZQ89" s="73"/>
      <c r="OZT89" s="73"/>
      <c r="OZW89" s="73"/>
      <c r="PAC89" s="73"/>
      <c r="PAL89" s="73"/>
      <c r="PAN89" s="73"/>
      <c r="PAO89" s="73"/>
      <c r="PAQ89" s="73"/>
      <c r="PAT89" s="73"/>
      <c r="PAW89" s="73"/>
      <c r="PAZ89" s="73"/>
      <c r="PBH89" s="73"/>
      <c r="PBJ89" s="73"/>
      <c r="PBM89" s="73"/>
      <c r="PBP89" s="73"/>
      <c r="PBY89" s="73"/>
      <c r="PCB89" s="73"/>
      <c r="PCG89" s="73"/>
      <c r="PDC89" s="73"/>
      <c r="PDD89" s="73"/>
      <c r="PDE89" s="73"/>
      <c r="PDF89" s="73"/>
      <c r="PDG89" s="73"/>
      <c r="PDH89" s="73"/>
      <c r="PDZ89" s="73"/>
      <c r="PEA89" s="73"/>
      <c r="PED89" s="73"/>
      <c r="PEG89" s="73"/>
      <c r="PEI89" s="73"/>
      <c r="PEK89" s="73"/>
      <c r="PEN89" s="73"/>
      <c r="PEQ89" s="73"/>
      <c r="PET89" s="73"/>
      <c r="PEW89" s="73"/>
      <c r="PEZ89" s="73"/>
      <c r="PFC89" s="73"/>
      <c r="PFF89" s="73"/>
      <c r="PFI89" s="73"/>
      <c r="PFK89" s="73"/>
      <c r="PFX89" s="73"/>
      <c r="PFY89" s="73"/>
      <c r="PFZ89" s="73"/>
      <c r="PGA89" s="73"/>
      <c r="PGB89" s="73"/>
      <c r="PGC89" s="73"/>
      <c r="PGD89" s="73"/>
      <c r="PGE89" s="73"/>
      <c r="PGF89" s="73"/>
      <c r="PGG89" s="73"/>
      <c r="PGH89" s="73"/>
      <c r="PGI89" s="73"/>
      <c r="PGJ89" s="73"/>
      <c r="PGK89" s="73"/>
      <c r="PGL89" s="73"/>
      <c r="PGM89" s="73"/>
      <c r="PGN89" s="73"/>
      <c r="PGO89" s="73"/>
      <c r="PGP89" s="73"/>
      <c r="PGQ89" s="73"/>
      <c r="PGR89" s="73"/>
      <c r="PGS89" s="73"/>
      <c r="PGT89" s="73"/>
      <c r="PGU89" s="73"/>
      <c r="PGV89" s="73"/>
      <c r="PGW89" s="73"/>
      <c r="PGY89" s="73"/>
      <c r="PGZ89" s="73"/>
      <c r="PHA89" s="73"/>
      <c r="PHB89" s="73"/>
      <c r="PHC89" s="73"/>
      <c r="PHD89" s="73"/>
      <c r="PHE89" s="73"/>
      <c r="PHF89" s="73"/>
      <c r="PHG89" s="73"/>
      <c r="PHH89" s="73"/>
      <c r="PHI89" s="73"/>
      <c r="PHJ89" s="73"/>
      <c r="PHK89" s="73"/>
      <c r="PHN89" s="73"/>
      <c r="PHQ89" s="73"/>
      <c r="PHT89" s="73"/>
      <c r="PHW89" s="73"/>
      <c r="PHZ89" s="73"/>
      <c r="PIL89" s="73"/>
      <c r="PIO89" s="73"/>
      <c r="PIR89" s="73"/>
      <c r="PIU89" s="73"/>
      <c r="PJD89" s="73"/>
      <c r="PJJ89" s="73"/>
      <c r="PJM89" s="73"/>
      <c r="PJP89" s="73"/>
      <c r="PJS89" s="73"/>
      <c r="PJY89" s="73"/>
      <c r="PKH89" s="73"/>
      <c r="PKJ89" s="73"/>
      <c r="PKK89" s="73"/>
      <c r="PKM89" s="73"/>
      <c r="PKP89" s="73"/>
      <c r="PKS89" s="73"/>
      <c r="PKV89" s="73"/>
      <c r="PLD89" s="73"/>
      <c r="PLF89" s="73"/>
      <c r="PLI89" s="73"/>
      <c r="PLL89" s="73"/>
      <c r="PLU89" s="73"/>
      <c r="PLX89" s="73"/>
      <c r="PMC89" s="73"/>
      <c r="PMY89" s="73"/>
      <c r="PMZ89" s="73"/>
      <c r="PNA89" s="73"/>
      <c r="PNB89" s="73"/>
      <c r="PNC89" s="73"/>
      <c r="PND89" s="73"/>
      <c r="PNV89" s="73"/>
      <c r="PNW89" s="73"/>
      <c r="PNZ89" s="73"/>
      <c r="POC89" s="73"/>
      <c r="POE89" s="73"/>
      <c r="POG89" s="73"/>
      <c r="POJ89" s="73"/>
      <c r="POM89" s="73"/>
      <c r="POP89" s="73"/>
      <c r="POS89" s="73"/>
      <c r="POV89" s="73"/>
      <c r="POY89" s="73"/>
      <c r="PPB89" s="73"/>
      <c r="PPE89" s="73"/>
      <c r="PPG89" s="73"/>
      <c r="PPT89" s="73"/>
      <c r="PPU89" s="73"/>
      <c r="PPV89" s="73"/>
      <c r="PPW89" s="73"/>
      <c r="PPX89" s="73"/>
      <c r="PPY89" s="73"/>
      <c r="PPZ89" s="73"/>
      <c r="PQA89" s="73"/>
      <c r="PQB89" s="73"/>
      <c r="PQC89" s="73"/>
      <c r="PQD89" s="73"/>
      <c r="PQE89" s="73"/>
      <c r="PQF89" s="73"/>
      <c r="PQG89" s="73"/>
      <c r="PQH89" s="73"/>
      <c r="PQI89" s="73"/>
      <c r="PQJ89" s="73"/>
      <c r="PQK89" s="73"/>
      <c r="PQL89" s="73"/>
      <c r="PQM89" s="73"/>
      <c r="PQN89" s="73"/>
      <c r="PQO89" s="73"/>
      <c r="PQP89" s="73"/>
      <c r="PQQ89" s="73"/>
      <c r="PQR89" s="73"/>
      <c r="PQS89" s="73"/>
      <c r="PQU89" s="73"/>
      <c r="PQV89" s="73"/>
      <c r="PQW89" s="73"/>
      <c r="PQX89" s="73"/>
      <c r="PQY89" s="73"/>
      <c r="PQZ89" s="73"/>
      <c r="PRA89" s="73"/>
      <c r="PRB89" s="73"/>
      <c r="PRC89" s="73"/>
      <c r="PRD89" s="73"/>
      <c r="PRE89" s="73"/>
      <c r="PRF89" s="73"/>
      <c r="PRG89" s="73"/>
      <c r="PRJ89" s="73"/>
      <c r="PRM89" s="73"/>
      <c r="PRP89" s="73"/>
      <c r="PRS89" s="73"/>
      <c r="PRV89" s="73"/>
      <c r="PSH89" s="73"/>
      <c r="PSK89" s="73"/>
      <c r="PSN89" s="73"/>
      <c r="PSQ89" s="73"/>
      <c r="PSZ89" s="73"/>
      <c r="PTF89" s="73"/>
      <c r="PTI89" s="73"/>
      <c r="PTL89" s="73"/>
      <c r="PTO89" s="73"/>
      <c r="PTU89" s="73"/>
      <c r="PUD89" s="73"/>
      <c r="PUF89" s="73"/>
      <c r="PUG89" s="73"/>
      <c r="PUI89" s="73"/>
      <c r="PUL89" s="73"/>
      <c r="PUO89" s="73"/>
      <c r="PUR89" s="73"/>
      <c r="PUZ89" s="73"/>
      <c r="PVB89" s="73"/>
      <c r="PVE89" s="73"/>
      <c r="PVH89" s="73"/>
      <c r="PVQ89" s="73"/>
      <c r="PVT89" s="73"/>
      <c r="PVY89" s="73"/>
      <c r="PWU89" s="73"/>
      <c r="PWV89" s="73"/>
      <c r="PWW89" s="73"/>
      <c r="PWX89" s="73"/>
      <c r="PWY89" s="73"/>
      <c r="PWZ89" s="73"/>
      <c r="PXR89" s="73"/>
      <c r="PXS89" s="73"/>
      <c r="PXV89" s="73"/>
      <c r="PXY89" s="73"/>
      <c r="PYA89" s="73"/>
      <c r="PYC89" s="73"/>
      <c r="PYF89" s="73"/>
      <c r="PYI89" s="73"/>
      <c r="PYL89" s="73"/>
      <c r="PYO89" s="73"/>
      <c r="PYR89" s="73"/>
      <c r="PYU89" s="73"/>
      <c r="PYX89" s="73"/>
      <c r="PZA89" s="73"/>
      <c r="PZC89" s="73"/>
      <c r="PZP89" s="73"/>
      <c r="PZQ89" s="73"/>
      <c r="PZR89" s="73"/>
      <c r="PZS89" s="73"/>
      <c r="PZT89" s="73"/>
      <c r="PZU89" s="73"/>
      <c r="PZV89" s="73"/>
      <c r="PZW89" s="73"/>
      <c r="PZX89" s="73"/>
      <c r="PZY89" s="73"/>
      <c r="PZZ89" s="73"/>
      <c r="QAA89" s="73"/>
      <c r="QAB89" s="73"/>
      <c r="QAC89" s="73"/>
      <c r="QAD89" s="73"/>
      <c r="QAE89" s="73"/>
      <c r="QAF89" s="73"/>
      <c r="QAG89" s="73"/>
      <c r="QAH89" s="73"/>
      <c r="QAI89" s="73"/>
      <c r="QAJ89" s="73"/>
      <c r="QAK89" s="73"/>
      <c r="QAL89" s="73"/>
      <c r="QAM89" s="73"/>
      <c r="QAN89" s="73"/>
      <c r="QAO89" s="73"/>
      <c r="QAQ89" s="73"/>
      <c r="QAR89" s="73"/>
      <c r="QAS89" s="73"/>
      <c r="QAT89" s="73"/>
      <c r="QAU89" s="73"/>
      <c r="QAV89" s="73"/>
      <c r="QAW89" s="73"/>
      <c r="QAX89" s="73"/>
      <c r="QAY89" s="73"/>
      <c r="QAZ89" s="73"/>
      <c r="QBA89" s="73"/>
      <c r="QBB89" s="73"/>
      <c r="QBC89" s="73"/>
      <c r="QBF89" s="73"/>
      <c r="QBI89" s="73"/>
      <c r="QBL89" s="73"/>
      <c r="QBO89" s="73"/>
      <c r="QBR89" s="73"/>
      <c r="QCD89" s="73"/>
      <c r="QCG89" s="73"/>
      <c r="QCJ89" s="73"/>
      <c r="QCM89" s="73"/>
      <c r="QCV89" s="73"/>
      <c r="QDB89" s="73"/>
      <c r="QDE89" s="73"/>
      <c r="QDH89" s="73"/>
      <c r="QDK89" s="73"/>
      <c r="QDQ89" s="73"/>
      <c r="QDZ89" s="73"/>
      <c r="QEB89" s="73"/>
      <c r="QEC89" s="73"/>
      <c r="QEE89" s="73"/>
      <c r="QEH89" s="73"/>
      <c r="QEK89" s="73"/>
      <c r="QEN89" s="73"/>
      <c r="QEV89" s="73"/>
      <c r="QEX89" s="73"/>
      <c r="QFA89" s="73"/>
      <c r="QFD89" s="73"/>
      <c r="QFM89" s="73"/>
      <c r="QFP89" s="73"/>
      <c r="QFU89" s="73"/>
      <c r="QGQ89" s="73"/>
      <c r="QGR89" s="73"/>
      <c r="QGS89" s="73"/>
      <c r="QGT89" s="73"/>
      <c r="QGU89" s="73"/>
      <c r="QGV89" s="73"/>
      <c r="QHN89" s="73"/>
      <c r="QHO89" s="73"/>
      <c r="QHR89" s="73"/>
      <c r="QHU89" s="73"/>
      <c r="QHW89" s="73"/>
      <c r="QHY89" s="73"/>
      <c r="QIB89" s="73"/>
      <c r="QIE89" s="73"/>
      <c r="QIH89" s="73"/>
      <c r="QIK89" s="73"/>
      <c r="QIN89" s="73"/>
      <c r="QIQ89" s="73"/>
      <c r="QIT89" s="73"/>
      <c r="QIW89" s="73"/>
      <c r="QIY89" s="73"/>
      <c r="QJL89" s="73"/>
      <c r="QJM89" s="73"/>
      <c r="QJN89" s="73"/>
      <c r="QJO89" s="73"/>
      <c r="QJP89" s="73"/>
      <c r="QJQ89" s="73"/>
      <c r="QJR89" s="73"/>
      <c r="QJS89" s="73"/>
      <c r="QJT89" s="73"/>
      <c r="QJU89" s="73"/>
      <c r="QJV89" s="73"/>
      <c r="QJW89" s="73"/>
      <c r="QJX89" s="73"/>
      <c r="QJY89" s="73"/>
      <c r="QJZ89" s="73"/>
      <c r="QKA89" s="73"/>
      <c r="QKB89" s="73"/>
      <c r="QKC89" s="73"/>
      <c r="QKD89" s="73"/>
      <c r="QKE89" s="73"/>
      <c r="QKF89" s="73"/>
      <c r="QKG89" s="73"/>
      <c r="QKH89" s="73"/>
      <c r="QKI89" s="73"/>
      <c r="QKJ89" s="73"/>
      <c r="QKK89" s="73"/>
      <c r="QKM89" s="73"/>
      <c r="QKN89" s="73"/>
      <c r="QKO89" s="73"/>
      <c r="QKP89" s="73"/>
      <c r="QKQ89" s="73"/>
      <c r="QKR89" s="73"/>
      <c r="QKS89" s="73"/>
      <c r="QKT89" s="73"/>
      <c r="QKU89" s="73"/>
      <c r="QKV89" s="73"/>
      <c r="QKW89" s="73"/>
      <c r="QKX89" s="73"/>
      <c r="QKY89" s="73"/>
      <c r="QLB89" s="73"/>
      <c r="QLE89" s="73"/>
      <c r="QLH89" s="73"/>
      <c r="QLK89" s="73"/>
      <c r="QLN89" s="73"/>
      <c r="QLZ89" s="73"/>
      <c r="QMC89" s="73"/>
      <c r="QMF89" s="73"/>
      <c r="QMI89" s="73"/>
      <c r="QMR89" s="73"/>
      <c r="QMX89" s="73"/>
      <c r="QNA89" s="73"/>
      <c r="QND89" s="73"/>
      <c r="QNG89" s="73"/>
      <c r="QNM89" s="73"/>
      <c r="QNV89" s="73"/>
      <c r="QNX89" s="73"/>
      <c r="QNY89" s="73"/>
      <c r="QOA89" s="73"/>
      <c r="QOD89" s="73"/>
      <c r="QOG89" s="73"/>
      <c r="QOJ89" s="73"/>
      <c r="QOR89" s="73"/>
      <c r="QOT89" s="73"/>
      <c r="QOW89" s="73"/>
      <c r="QOZ89" s="73"/>
      <c r="QPI89" s="73"/>
      <c r="QPL89" s="73"/>
      <c r="QPQ89" s="73"/>
      <c r="QQM89" s="73"/>
      <c r="QQN89" s="73"/>
      <c r="QQO89" s="73"/>
      <c r="QQP89" s="73"/>
      <c r="QQQ89" s="73"/>
      <c r="QQR89" s="73"/>
      <c r="QRJ89" s="73"/>
      <c r="QRK89" s="73"/>
      <c r="QRN89" s="73"/>
      <c r="QRQ89" s="73"/>
      <c r="QRS89" s="73"/>
      <c r="QRU89" s="73"/>
      <c r="QRX89" s="73"/>
      <c r="QSA89" s="73"/>
      <c r="QSD89" s="73"/>
      <c r="QSG89" s="73"/>
      <c r="QSJ89" s="73"/>
      <c r="QSM89" s="73"/>
      <c r="QSP89" s="73"/>
      <c r="QSS89" s="73"/>
      <c r="QSU89" s="73"/>
      <c r="QTH89" s="73"/>
      <c r="QTI89" s="73"/>
      <c r="QTJ89" s="73"/>
      <c r="QTK89" s="73"/>
      <c r="QTL89" s="73"/>
      <c r="QTM89" s="73"/>
      <c r="QTN89" s="73"/>
      <c r="QTO89" s="73"/>
      <c r="QTP89" s="73"/>
      <c r="QTQ89" s="73"/>
      <c r="QTR89" s="73"/>
      <c r="QTS89" s="73"/>
      <c r="QTT89" s="73"/>
      <c r="QTU89" s="73"/>
      <c r="QTV89" s="73"/>
      <c r="QTW89" s="73"/>
      <c r="QTX89" s="73"/>
      <c r="QTY89" s="73"/>
      <c r="QTZ89" s="73"/>
      <c r="QUA89" s="73"/>
      <c r="QUB89" s="73"/>
      <c r="QUC89" s="73"/>
      <c r="QUD89" s="73"/>
      <c r="QUE89" s="73"/>
      <c r="QUF89" s="73"/>
      <c r="QUG89" s="73"/>
      <c r="QUI89" s="73"/>
      <c r="QUJ89" s="73"/>
      <c r="QUK89" s="73"/>
      <c r="QUL89" s="73"/>
      <c r="QUM89" s="73"/>
      <c r="QUN89" s="73"/>
      <c r="QUO89" s="73"/>
      <c r="QUP89" s="73"/>
      <c r="QUQ89" s="73"/>
      <c r="QUR89" s="73"/>
      <c r="QUS89" s="73"/>
      <c r="QUT89" s="73"/>
      <c r="QUU89" s="73"/>
      <c r="QUX89" s="73"/>
      <c r="QVA89" s="73"/>
      <c r="QVD89" s="73"/>
      <c r="QVG89" s="73"/>
      <c r="QVJ89" s="73"/>
      <c r="QVV89" s="73"/>
      <c r="QVY89" s="73"/>
      <c r="QWB89" s="73"/>
      <c r="QWE89" s="73"/>
      <c r="QWN89" s="73"/>
      <c r="QWT89" s="73"/>
      <c r="QWW89" s="73"/>
      <c r="QWZ89" s="73"/>
      <c r="QXC89" s="73"/>
      <c r="QXI89" s="73"/>
      <c r="QXR89" s="73"/>
      <c r="QXT89" s="73"/>
      <c r="QXU89" s="73"/>
      <c r="QXW89" s="73"/>
      <c r="QXZ89" s="73"/>
      <c r="QYC89" s="73"/>
      <c r="QYF89" s="73"/>
      <c r="QYN89" s="73"/>
      <c r="QYP89" s="73"/>
      <c r="QYS89" s="73"/>
      <c r="QYV89" s="73"/>
      <c r="QZE89" s="73"/>
      <c r="QZH89" s="73"/>
      <c r="QZM89" s="73"/>
      <c r="RAI89" s="73"/>
      <c r="RAJ89" s="73"/>
      <c r="RAK89" s="73"/>
      <c r="RAL89" s="73"/>
      <c r="RAM89" s="73"/>
      <c r="RAN89" s="73"/>
      <c r="RBF89" s="73"/>
      <c r="RBG89" s="73"/>
      <c r="RBJ89" s="73"/>
      <c r="RBM89" s="73"/>
      <c r="RBO89" s="73"/>
      <c r="RBQ89" s="73"/>
      <c r="RBT89" s="73"/>
      <c r="RBW89" s="73"/>
      <c r="RBZ89" s="73"/>
      <c r="RCC89" s="73"/>
      <c r="RCF89" s="73"/>
      <c r="RCI89" s="73"/>
      <c r="RCL89" s="73"/>
      <c r="RCO89" s="73"/>
      <c r="RCQ89" s="73"/>
      <c r="RDD89" s="73"/>
      <c r="RDE89" s="73"/>
      <c r="RDF89" s="73"/>
      <c r="RDG89" s="73"/>
      <c r="RDH89" s="73"/>
      <c r="RDI89" s="73"/>
      <c r="RDJ89" s="73"/>
      <c r="RDK89" s="73"/>
      <c r="RDL89" s="73"/>
      <c r="RDM89" s="73"/>
      <c r="RDN89" s="73"/>
      <c r="RDO89" s="73"/>
      <c r="RDP89" s="73"/>
      <c r="RDQ89" s="73"/>
      <c r="RDR89" s="73"/>
      <c r="RDS89" s="73"/>
      <c r="RDT89" s="73"/>
      <c r="RDU89" s="73"/>
      <c r="RDV89" s="73"/>
      <c r="RDW89" s="73"/>
      <c r="RDX89" s="73"/>
      <c r="RDY89" s="73"/>
      <c r="RDZ89" s="73"/>
      <c r="REA89" s="73"/>
      <c r="REB89" s="73"/>
      <c r="REC89" s="73"/>
      <c r="REE89" s="73"/>
      <c r="REF89" s="73"/>
      <c r="REG89" s="73"/>
      <c r="REH89" s="73"/>
      <c r="REI89" s="73"/>
      <c r="REJ89" s="73"/>
      <c r="REK89" s="73"/>
      <c r="REL89" s="73"/>
      <c r="REM89" s="73"/>
      <c r="REN89" s="73"/>
      <c r="REO89" s="73"/>
      <c r="REP89" s="73"/>
      <c r="REQ89" s="73"/>
      <c r="RET89" s="73"/>
      <c r="REW89" s="73"/>
      <c r="REZ89" s="73"/>
      <c r="RFC89" s="73"/>
      <c r="RFF89" s="73"/>
      <c r="RFR89" s="73"/>
      <c r="RFU89" s="73"/>
      <c r="RFX89" s="73"/>
      <c r="RGA89" s="73"/>
      <c r="RGJ89" s="73"/>
      <c r="RGP89" s="73"/>
      <c r="RGS89" s="73"/>
      <c r="RGV89" s="73"/>
      <c r="RGY89" s="73"/>
      <c r="RHE89" s="73"/>
      <c r="RHN89" s="73"/>
      <c r="RHP89" s="73"/>
      <c r="RHQ89" s="73"/>
      <c r="RHS89" s="73"/>
      <c r="RHV89" s="73"/>
      <c r="RHY89" s="73"/>
      <c r="RIB89" s="73"/>
      <c r="RIJ89" s="73"/>
      <c r="RIL89" s="73"/>
      <c r="RIO89" s="73"/>
      <c r="RIR89" s="73"/>
      <c r="RJA89" s="73"/>
      <c r="RJD89" s="73"/>
      <c r="RJI89" s="73"/>
      <c r="RKE89" s="73"/>
      <c r="RKF89" s="73"/>
      <c r="RKG89" s="73"/>
      <c r="RKH89" s="73"/>
      <c r="RKI89" s="73"/>
      <c r="RKJ89" s="73"/>
      <c r="RLB89" s="73"/>
      <c r="RLC89" s="73"/>
      <c r="RLF89" s="73"/>
      <c r="RLI89" s="73"/>
      <c r="RLK89" s="73"/>
      <c r="RLM89" s="73"/>
      <c r="RLP89" s="73"/>
      <c r="RLS89" s="73"/>
      <c r="RLV89" s="73"/>
      <c r="RLY89" s="73"/>
      <c r="RMB89" s="73"/>
      <c r="RME89" s="73"/>
      <c r="RMH89" s="73"/>
      <c r="RMK89" s="73"/>
      <c r="RMM89" s="73"/>
      <c r="RMZ89" s="73"/>
      <c r="RNA89" s="73"/>
      <c r="RNB89" s="73"/>
      <c r="RNC89" s="73"/>
      <c r="RND89" s="73"/>
      <c r="RNE89" s="73"/>
      <c r="RNF89" s="73"/>
      <c r="RNG89" s="73"/>
      <c r="RNH89" s="73"/>
      <c r="RNI89" s="73"/>
      <c r="RNJ89" s="73"/>
      <c r="RNK89" s="73"/>
      <c r="RNL89" s="73"/>
      <c r="RNM89" s="73"/>
      <c r="RNN89" s="73"/>
      <c r="RNO89" s="73"/>
      <c r="RNP89" s="73"/>
      <c r="RNQ89" s="73"/>
      <c r="RNR89" s="73"/>
      <c r="RNS89" s="73"/>
      <c r="RNT89" s="73"/>
      <c r="RNU89" s="73"/>
      <c r="RNV89" s="73"/>
      <c r="RNW89" s="73"/>
      <c r="RNX89" s="73"/>
      <c r="RNY89" s="73"/>
      <c r="ROA89" s="73"/>
      <c r="ROB89" s="73"/>
      <c r="ROC89" s="73"/>
      <c r="ROD89" s="73"/>
      <c r="ROE89" s="73"/>
      <c r="ROF89" s="73"/>
      <c r="ROG89" s="73"/>
      <c r="ROH89" s="73"/>
      <c r="ROI89" s="73"/>
      <c r="ROJ89" s="73"/>
      <c r="ROK89" s="73"/>
      <c r="ROL89" s="73"/>
      <c r="ROM89" s="73"/>
      <c r="ROP89" s="73"/>
      <c r="ROS89" s="73"/>
      <c r="ROV89" s="73"/>
      <c r="ROY89" s="73"/>
      <c r="RPB89" s="73"/>
      <c r="RPN89" s="73"/>
      <c r="RPQ89" s="73"/>
      <c r="RPT89" s="73"/>
      <c r="RPW89" s="73"/>
      <c r="RQF89" s="73"/>
      <c r="RQL89" s="73"/>
      <c r="RQO89" s="73"/>
      <c r="RQR89" s="73"/>
      <c r="RQU89" s="73"/>
      <c r="RRA89" s="73"/>
      <c r="RRJ89" s="73"/>
      <c r="RRL89" s="73"/>
      <c r="RRM89" s="73"/>
      <c r="RRO89" s="73"/>
      <c r="RRR89" s="73"/>
      <c r="RRU89" s="73"/>
      <c r="RRX89" s="73"/>
      <c r="RSF89" s="73"/>
      <c r="RSH89" s="73"/>
      <c r="RSK89" s="73"/>
      <c r="RSN89" s="73"/>
      <c r="RSW89" s="73"/>
      <c r="RSZ89" s="73"/>
      <c r="RTE89" s="73"/>
      <c r="RUA89" s="73"/>
      <c r="RUB89" s="73"/>
      <c r="RUC89" s="73"/>
      <c r="RUD89" s="73"/>
      <c r="RUE89" s="73"/>
      <c r="RUF89" s="73"/>
      <c r="RUX89" s="73"/>
      <c r="RUY89" s="73"/>
      <c r="RVB89" s="73"/>
      <c r="RVE89" s="73"/>
      <c r="RVG89" s="73"/>
      <c r="RVI89" s="73"/>
      <c r="RVL89" s="73"/>
      <c r="RVO89" s="73"/>
      <c r="RVR89" s="73"/>
      <c r="RVU89" s="73"/>
      <c r="RVX89" s="73"/>
      <c r="RWA89" s="73"/>
      <c r="RWD89" s="73"/>
      <c r="RWG89" s="73"/>
      <c r="RWI89" s="73"/>
      <c r="RWV89" s="73"/>
      <c r="RWW89" s="73"/>
      <c r="RWX89" s="73"/>
      <c r="RWY89" s="73"/>
      <c r="RWZ89" s="73"/>
      <c r="RXA89" s="73"/>
      <c r="RXB89" s="73"/>
      <c r="RXC89" s="73"/>
      <c r="RXD89" s="73"/>
      <c r="RXE89" s="73"/>
      <c r="RXF89" s="73"/>
      <c r="RXG89" s="73"/>
      <c r="RXH89" s="73"/>
      <c r="RXI89" s="73"/>
      <c r="RXJ89" s="73"/>
      <c r="RXK89" s="73"/>
      <c r="RXL89" s="73"/>
      <c r="RXM89" s="73"/>
      <c r="RXN89" s="73"/>
      <c r="RXO89" s="73"/>
      <c r="RXP89" s="73"/>
      <c r="RXQ89" s="73"/>
      <c r="RXR89" s="73"/>
      <c r="RXS89" s="73"/>
      <c r="RXT89" s="73"/>
      <c r="RXU89" s="73"/>
      <c r="RXW89" s="73"/>
      <c r="RXX89" s="73"/>
      <c r="RXY89" s="73"/>
      <c r="RXZ89" s="73"/>
      <c r="RYA89" s="73"/>
      <c r="RYB89" s="73"/>
      <c r="RYC89" s="73"/>
      <c r="RYD89" s="73"/>
      <c r="RYE89" s="73"/>
      <c r="RYF89" s="73"/>
      <c r="RYG89" s="73"/>
      <c r="RYH89" s="73"/>
      <c r="RYI89" s="73"/>
      <c r="RYL89" s="73"/>
      <c r="RYO89" s="73"/>
      <c r="RYR89" s="73"/>
      <c r="RYU89" s="73"/>
      <c r="RYX89" s="73"/>
      <c r="RZJ89" s="73"/>
      <c r="RZM89" s="73"/>
      <c r="RZP89" s="73"/>
      <c r="RZS89" s="73"/>
      <c r="SAB89" s="73"/>
      <c r="SAH89" s="73"/>
      <c r="SAK89" s="73"/>
      <c r="SAN89" s="73"/>
      <c r="SAQ89" s="73"/>
      <c r="SAW89" s="73"/>
      <c r="SBF89" s="73"/>
      <c r="SBH89" s="73"/>
      <c r="SBI89" s="73"/>
      <c r="SBK89" s="73"/>
      <c r="SBN89" s="73"/>
      <c r="SBQ89" s="73"/>
      <c r="SBT89" s="73"/>
      <c r="SCB89" s="73"/>
      <c r="SCD89" s="73"/>
      <c r="SCG89" s="73"/>
      <c r="SCJ89" s="73"/>
      <c r="SCS89" s="73"/>
      <c r="SCV89" s="73"/>
      <c r="SDA89" s="73"/>
      <c r="SDW89" s="73"/>
      <c r="SDX89" s="73"/>
      <c r="SDY89" s="73"/>
      <c r="SDZ89" s="73"/>
      <c r="SEA89" s="73"/>
      <c r="SEB89" s="73"/>
      <c r="SET89" s="73"/>
      <c r="SEU89" s="73"/>
      <c r="SEX89" s="73"/>
      <c r="SFA89" s="73"/>
      <c r="SFC89" s="73"/>
      <c r="SFE89" s="73"/>
      <c r="SFH89" s="73"/>
      <c r="SFK89" s="73"/>
      <c r="SFN89" s="73"/>
      <c r="SFQ89" s="73"/>
      <c r="SFT89" s="73"/>
      <c r="SFW89" s="73"/>
      <c r="SFZ89" s="73"/>
      <c r="SGC89" s="73"/>
      <c r="SGE89" s="73"/>
      <c r="SGR89" s="73"/>
      <c r="SGS89" s="73"/>
      <c r="SGT89" s="73"/>
      <c r="SGU89" s="73"/>
      <c r="SGV89" s="73"/>
      <c r="SGW89" s="73"/>
      <c r="SGX89" s="73"/>
      <c r="SGY89" s="73"/>
      <c r="SGZ89" s="73"/>
      <c r="SHA89" s="73"/>
      <c r="SHB89" s="73"/>
      <c r="SHC89" s="73"/>
      <c r="SHD89" s="73"/>
      <c r="SHE89" s="73"/>
      <c r="SHF89" s="73"/>
      <c r="SHG89" s="73"/>
      <c r="SHH89" s="73"/>
      <c r="SHI89" s="73"/>
      <c r="SHJ89" s="73"/>
      <c r="SHK89" s="73"/>
      <c r="SHL89" s="73"/>
      <c r="SHM89" s="73"/>
      <c r="SHN89" s="73"/>
      <c r="SHO89" s="73"/>
      <c r="SHP89" s="73"/>
      <c r="SHQ89" s="73"/>
      <c r="SHS89" s="73"/>
      <c r="SHT89" s="73"/>
      <c r="SHU89" s="73"/>
      <c r="SHV89" s="73"/>
      <c r="SHW89" s="73"/>
      <c r="SHX89" s="73"/>
      <c r="SHY89" s="73"/>
      <c r="SHZ89" s="73"/>
      <c r="SIA89" s="73"/>
      <c r="SIB89" s="73"/>
      <c r="SIC89" s="73"/>
      <c r="SID89" s="73"/>
      <c r="SIE89" s="73"/>
      <c r="SIH89" s="73"/>
      <c r="SIK89" s="73"/>
      <c r="SIN89" s="73"/>
      <c r="SIQ89" s="73"/>
      <c r="SIT89" s="73"/>
      <c r="SJF89" s="73"/>
      <c r="SJI89" s="73"/>
      <c r="SJL89" s="73"/>
      <c r="SJO89" s="73"/>
      <c r="SJX89" s="73"/>
      <c r="SKD89" s="73"/>
      <c r="SKG89" s="73"/>
      <c r="SKJ89" s="73"/>
      <c r="SKM89" s="73"/>
      <c r="SKS89" s="73"/>
      <c r="SLB89" s="73"/>
      <c r="SLD89" s="73"/>
      <c r="SLE89" s="73"/>
      <c r="SLG89" s="73"/>
      <c r="SLJ89" s="73"/>
      <c r="SLM89" s="73"/>
      <c r="SLP89" s="73"/>
      <c r="SLX89" s="73"/>
      <c r="SLZ89" s="73"/>
      <c r="SMC89" s="73"/>
      <c r="SMF89" s="73"/>
      <c r="SMO89" s="73"/>
      <c r="SMR89" s="73"/>
      <c r="SMW89" s="73"/>
      <c r="SNS89" s="73"/>
      <c r="SNT89" s="73"/>
      <c r="SNU89" s="73"/>
      <c r="SNV89" s="73"/>
      <c r="SNW89" s="73"/>
      <c r="SNX89" s="73"/>
      <c r="SOP89" s="73"/>
      <c r="SOQ89" s="73"/>
      <c r="SOT89" s="73"/>
      <c r="SOW89" s="73"/>
      <c r="SOY89" s="73"/>
      <c r="SPA89" s="73"/>
      <c r="SPD89" s="73"/>
      <c r="SPG89" s="73"/>
      <c r="SPJ89" s="73"/>
      <c r="SPM89" s="73"/>
      <c r="SPP89" s="73"/>
      <c r="SPS89" s="73"/>
      <c r="SPV89" s="73"/>
      <c r="SPY89" s="73"/>
      <c r="SQA89" s="73"/>
      <c r="SQN89" s="73"/>
      <c r="SQO89" s="73"/>
      <c r="SQP89" s="73"/>
      <c r="SQQ89" s="73"/>
      <c r="SQR89" s="73"/>
      <c r="SQS89" s="73"/>
      <c r="SQT89" s="73"/>
      <c r="SQU89" s="73"/>
      <c r="SQV89" s="73"/>
      <c r="SQW89" s="73"/>
      <c r="SQX89" s="73"/>
      <c r="SQY89" s="73"/>
      <c r="SQZ89" s="73"/>
      <c r="SRA89" s="73"/>
      <c r="SRB89" s="73"/>
      <c r="SRC89" s="73"/>
      <c r="SRD89" s="73"/>
      <c r="SRE89" s="73"/>
      <c r="SRF89" s="73"/>
      <c r="SRG89" s="73"/>
      <c r="SRH89" s="73"/>
      <c r="SRI89" s="73"/>
      <c r="SRJ89" s="73"/>
      <c r="SRK89" s="73"/>
      <c r="SRL89" s="73"/>
      <c r="SRM89" s="73"/>
      <c r="SRO89" s="73"/>
      <c r="SRP89" s="73"/>
      <c r="SRQ89" s="73"/>
      <c r="SRR89" s="73"/>
      <c r="SRS89" s="73"/>
      <c r="SRT89" s="73"/>
      <c r="SRU89" s="73"/>
      <c r="SRV89" s="73"/>
      <c r="SRW89" s="73"/>
      <c r="SRX89" s="73"/>
      <c r="SRY89" s="73"/>
      <c r="SRZ89" s="73"/>
      <c r="SSA89" s="73"/>
      <c r="SSD89" s="73"/>
      <c r="SSG89" s="73"/>
      <c r="SSJ89" s="73"/>
      <c r="SSM89" s="73"/>
      <c r="SSP89" s="73"/>
      <c r="STB89" s="73"/>
      <c r="STE89" s="73"/>
      <c r="STH89" s="73"/>
      <c r="STK89" s="73"/>
      <c r="STT89" s="73"/>
      <c r="STZ89" s="73"/>
      <c r="SUC89" s="73"/>
      <c r="SUF89" s="73"/>
      <c r="SUI89" s="73"/>
      <c r="SUO89" s="73"/>
      <c r="SUX89" s="73"/>
      <c r="SUZ89" s="73"/>
      <c r="SVA89" s="73"/>
      <c r="SVC89" s="73"/>
      <c r="SVF89" s="73"/>
      <c r="SVI89" s="73"/>
      <c r="SVL89" s="73"/>
      <c r="SVT89" s="73"/>
      <c r="SVV89" s="73"/>
      <c r="SVY89" s="73"/>
      <c r="SWB89" s="73"/>
      <c r="SWK89" s="73"/>
      <c r="SWN89" s="73"/>
      <c r="SWS89" s="73"/>
      <c r="SXO89" s="73"/>
      <c r="SXP89" s="73"/>
      <c r="SXQ89" s="73"/>
      <c r="SXR89" s="73"/>
      <c r="SXS89" s="73"/>
      <c r="SXT89" s="73"/>
      <c r="SYL89" s="73"/>
      <c r="SYM89" s="73"/>
      <c r="SYP89" s="73"/>
      <c r="SYS89" s="73"/>
      <c r="SYU89" s="73"/>
      <c r="SYW89" s="73"/>
      <c r="SYZ89" s="73"/>
      <c r="SZC89" s="73"/>
      <c r="SZF89" s="73"/>
      <c r="SZI89" s="73"/>
      <c r="SZL89" s="73"/>
      <c r="SZO89" s="73"/>
      <c r="SZR89" s="73"/>
      <c r="SZU89" s="73"/>
      <c r="SZW89" s="73"/>
      <c r="TAJ89" s="73"/>
      <c r="TAK89" s="73"/>
      <c r="TAL89" s="73"/>
      <c r="TAM89" s="73"/>
      <c r="TAN89" s="73"/>
      <c r="TAO89" s="73"/>
      <c r="TAP89" s="73"/>
      <c r="TAQ89" s="73"/>
      <c r="TAR89" s="73"/>
      <c r="TAS89" s="73"/>
      <c r="TAT89" s="73"/>
      <c r="TAU89" s="73"/>
      <c r="TAV89" s="73"/>
      <c r="TAW89" s="73"/>
      <c r="TAX89" s="73"/>
      <c r="TAY89" s="73"/>
      <c r="TAZ89" s="73"/>
      <c r="TBA89" s="73"/>
      <c r="TBB89" s="73"/>
      <c r="TBC89" s="73"/>
      <c r="TBD89" s="73"/>
      <c r="TBE89" s="73"/>
      <c r="TBF89" s="73"/>
      <c r="TBG89" s="73"/>
      <c r="TBH89" s="73"/>
      <c r="TBI89" s="73"/>
      <c r="TBK89" s="73"/>
      <c r="TBL89" s="73"/>
      <c r="TBM89" s="73"/>
      <c r="TBN89" s="73"/>
      <c r="TBO89" s="73"/>
      <c r="TBP89" s="73"/>
      <c r="TBQ89" s="73"/>
      <c r="TBR89" s="73"/>
      <c r="TBS89" s="73"/>
      <c r="TBT89" s="73"/>
      <c r="TBU89" s="73"/>
      <c r="TBV89" s="73"/>
      <c r="TBW89" s="73"/>
      <c r="TBZ89" s="73"/>
      <c r="TCC89" s="73"/>
      <c r="TCF89" s="73"/>
      <c r="TCI89" s="73"/>
      <c r="TCL89" s="73"/>
      <c r="TCX89" s="73"/>
      <c r="TDA89" s="73"/>
      <c r="TDD89" s="73"/>
      <c r="TDG89" s="73"/>
      <c r="TDP89" s="73"/>
      <c r="TDV89" s="73"/>
      <c r="TDY89" s="73"/>
      <c r="TEB89" s="73"/>
      <c r="TEE89" s="73"/>
      <c r="TEK89" s="73"/>
      <c r="TET89" s="73"/>
      <c r="TEV89" s="73"/>
      <c r="TEW89" s="73"/>
      <c r="TEY89" s="73"/>
      <c r="TFB89" s="73"/>
      <c r="TFE89" s="73"/>
      <c r="TFH89" s="73"/>
      <c r="TFP89" s="73"/>
      <c r="TFR89" s="73"/>
      <c r="TFU89" s="73"/>
      <c r="TFX89" s="73"/>
      <c r="TGG89" s="73"/>
      <c r="TGJ89" s="73"/>
      <c r="TGO89" s="73"/>
      <c r="THK89" s="73"/>
      <c r="THL89" s="73"/>
      <c r="THM89" s="73"/>
      <c r="THN89" s="73"/>
      <c r="THO89" s="73"/>
      <c r="THP89" s="73"/>
      <c r="TIH89" s="73"/>
      <c r="TII89" s="73"/>
      <c r="TIL89" s="73"/>
      <c r="TIO89" s="73"/>
      <c r="TIQ89" s="73"/>
      <c r="TIS89" s="73"/>
      <c r="TIV89" s="73"/>
      <c r="TIY89" s="73"/>
      <c r="TJB89" s="73"/>
      <c r="TJE89" s="73"/>
      <c r="TJH89" s="73"/>
      <c r="TJK89" s="73"/>
      <c r="TJN89" s="73"/>
      <c r="TJQ89" s="73"/>
      <c r="TJS89" s="73"/>
      <c r="TKF89" s="73"/>
      <c r="TKG89" s="73"/>
      <c r="TKH89" s="73"/>
      <c r="TKI89" s="73"/>
      <c r="TKJ89" s="73"/>
      <c r="TKK89" s="73"/>
      <c r="TKL89" s="73"/>
      <c r="TKM89" s="73"/>
      <c r="TKN89" s="73"/>
      <c r="TKO89" s="73"/>
      <c r="TKP89" s="73"/>
      <c r="TKQ89" s="73"/>
      <c r="TKR89" s="73"/>
      <c r="TKS89" s="73"/>
      <c r="TKT89" s="73"/>
      <c r="TKU89" s="73"/>
      <c r="TKV89" s="73"/>
      <c r="TKW89" s="73"/>
      <c r="TKX89" s="73"/>
      <c r="TKY89" s="73"/>
      <c r="TKZ89" s="73"/>
      <c r="TLA89" s="73"/>
      <c r="TLB89" s="73"/>
      <c r="TLC89" s="73"/>
      <c r="TLD89" s="73"/>
      <c r="TLE89" s="73"/>
      <c r="TLG89" s="73"/>
      <c r="TLH89" s="73"/>
      <c r="TLI89" s="73"/>
      <c r="TLJ89" s="73"/>
      <c r="TLK89" s="73"/>
      <c r="TLL89" s="73"/>
      <c r="TLM89" s="73"/>
      <c r="TLN89" s="73"/>
      <c r="TLO89" s="73"/>
      <c r="TLP89" s="73"/>
      <c r="TLQ89" s="73"/>
      <c r="TLR89" s="73"/>
      <c r="TLS89" s="73"/>
      <c r="TLV89" s="73"/>
      <c r="TLY89" s="73"/>
      <c r="TMB89" s="73"/>
      <c r="TME89" s="73"/>
      <c r="TMH89" s="73"/>
      <c r="TMT89" s="73"/>
      <c r="TMW89" s="73"/>
      <c r="TMZ89" s="73"/>
      <c r="TNC89" s="73"/>
      <c r="TNL89" s="73"/>
      <c r="TNR89" s="73"/>
      <c r="TNU89" s="73"/>
      <c r="TNX89" s="73"/>
      <c r="TOA89" s="73"/>
      <c r="TOG89" s="73"/>
      <c r="TOP89" s="73"/>
      <c r="TOR89" s="73"/>
      <c r="TOS89" s="73"/>
      <c r="TOU89" s="73"/>
      <c r="TOX89" s="73"/>
      <c r="TPA89" s="73"/>
      <c r="TPD89" s="73"/>
      <c r="TPL89" s="73"/>
      <c r="TPN89" s="73"/>
      <c r="TPQ89" s="73"/>
      <c r="TPT89" s="73"/>
      <c r="TQC89" s="73"/>
      <c r="TQF89" s="73"/>
      <c r="TQK89" s="73"/>
      <c r="TRG89" s="73"/>
      <c r="TRH89" s="73"/>
      <c r="TRI89" s="73"/>
      <c r="TRJ89" s="73"/>
      <c r="TRK89" s="73"/>
      <c r="TRL89" s="73"/>
      <c r="TSD89" s="73"/>
      <c r="TSE89" s="73"/>
      <c r="TSH89" s="73"/>
      <c r="TSK89" s="73"/>
      <c r="TSM89" s="73"/>
      <c r="TSO89" s="73"/>
      <c r="TSR89" s="73"/>
      <c r="TSU89" s="73"/>
      <c r="TSX89" s="73"/>
      <c r="TTA89" s="73"/>
      <c r="TTD89" s="73"/>
      <c r="TTG89" s="73"/>
      <c r="TTJ89" s="73"/>
      <c r="TTM89" s="73"/>
      <c r="TTO89" s="73"/>
      <c r="TUB89" s="73"/>
      <c r="TUC89" s="73"/>
      <c r="TUD89" s="73"/>
      <c r="TUE89" s="73"/>
      <c r="TUF89" s="73"/>
      <c r="TUG89" s="73"/>
      <c r="TUH89" s="73"/>
      <c r="TUI89" s="73"/>
      <c r="TUJ89" s="73"/>
      <c r="TUK89" s="73"/>
      <c r="TUL89" s="73"/>
      <c r="TUM89" s="73"/>
      <c r="TUN89" s="73"/>
      <c r="TUO89" s="73"/>
      <c r="TUP89" s="73"/>
      <c r="TUQ89" s="73"/>
      <c r="TUR89" s="73"/>
      <c r="TUS89" s="73"/>
      <c r="TUT89" s="73"/>
      <c r="TUU89" s="73"/>
      <c r="TUV89" s="73"/>
      <c r="TUW89" s="73"/>
      <c r="TUX89" s="73"/>
      <c r="TUY89" s="73"/>
      <c r="TUZ89" s="73"/>
      <c r="TVA89" s="73"/>
      <c r="TVC89" s="73"/>
      <c r="TVD89" s="73"/>
      <c r="TVE89" s="73"/>
      <c r="TVF89" s="73"/>
      <c r="TVG89" s="73"/>
      <c r="TVH89" s="73"/>
      <c r="TVI89" s="73"/>
      <c r="TVJ89" s="73"/>
      <c r="TVK89" s="73"/>
      <c r="TVL89" s="73"/>
      <c r="TVM89" s="73"/>
      <c r="TVN89" s="73"/>
      <c r="TVO89" s="73"/>
      <c r="TVR89" s="73"/>
      <c r="TVU89" s="73"/>
      <c r="TVX89" s="73"/>
      <c r="TWA89" s="73"/>
      <c r="TWD89" s="73"/>
      <c r="TWP89" s="73"/>
      <c r="TWS89" s="73"/>
      <c r="TWV89" s="73"/>
      <c r="TWY89" s="73"/>
      <c r="TXH89" s="73"/>
      <c r="TXN89" s="73"/>
      <c r="TXQ89" s="73"/>
      <c r="TXT89" s="73"/>
      <c r="TXW89" s="73"/>
      <c r="TYC89" s="73"/>
      <c r="TYL89" s="73"/>
      <c r="TYN89" s="73"/>
      <c r="TYO89" s="73"/>
      <c r="TYQ89" s="73"/>
      <c r="TYT89" s="73"/>
      <c r="TYW89" s="73"/>
      <c r="TYZ89" s="73"/>
      <c r="TZH89" s="73"/>
      <c r="TZJ89" s="73"/>
      <c r="TZM89" s="73"/>
      <c r="TZP89" s="73"/>
      <c r="TZY89" s="73"/>
      <c r="UAB89" s="73"/>
      <c r="UAG89" s="73"/>
      <c r="UBC89" s="73"/>
      <c r="UBD89" s="73"/>
      <c r="UBE89" s="73"/>
      <c r="UBF89" s="73"/>
      <c r="UBG89" s="73"/>
      <c r="UBH89" s="73"/>
      <c r="UBZ89" s="73"/>
      <c r="UCA89" s="73"/>
      <c r="UCD89" s="73"/>
      <c r="UCG89" s="73"/>
      <c r="UCI89" s="73"/>
      <c r="UCK89" s="73"/>
      <c r="UCN89" s="73"/>
      <c r="UCQ89" s="73"/>
      <c r="UCT89" s="73"/>
      <c r="UCW89" s="73"/>
      <c r="UCZ89" s="73"/>
      <c r="UDC89" s="73"/>
      <c r="UDF89" s="73"/>
      <c r="UDI89" s="73"/>
      <c r="UDK89" s="73"/>
      <c r="UDX89" s="73"/>
      <c r="UDY89" s="73"/>
      <c r="UDZ89" s="73"/>
      <c r="UEA89" s="73"/>
      <c r="UEB89" s="73"/>
      <c r="UEC89" s="73"/>
      <c r="UED89" s="73"/>
      <c r="UEE89" s="73"/>
      <c r="UEF89" s="73"/>
      <c r="UEG89" s="73"/>
      <c r="UEH89" s="73"/>
      <c r="UEI89" s="73"/>
      <c r="UEJ89" s="73"/>
      <c r="UEK89" s="73"/>
      <c r="UEL89" s="73"/>
      <c r="UEM89" s="73"/>
      <c r="UEN89" s="73"/>
      <c r="UEO89" s="73"/>
      <c r="UEP89" s="73"/>
      <c r="UEQ89" s="73"/>
      <c r="UER89" s="73"/>
      <c r="UES89" s="73"/>
      <c r="UET89" s="73"/>
      <c r="UEU89" s="73"/>
      <c r="UEV89" s="73"/>
      <c r="UEW89" s="73"/>
      <c r="UEY89" s="73"/>
      <c r="UEZ89" s="73"/>
      <c r="UFA89" s="73"/>
      <c r="UFB89" s="73"/>
      <c r="UFC89" s="73"/>
      <c r="UFD89" s="73"/>
      <c r="UFE89" s="73"/>
      <c r="UFF89" s="73"/>
      <c r="UFG89" s="73"/>
      <c r="UFH89" s="73"/>
      <c r="UFI89" s="73"/>
      <c r="UFJ89" s="73"/>
      <c r="UFK89" s="73"/>
      <c r="UFN89" s="73"/>
      <c r="UFQ89" s="73"/>
      <c r="UFT89" s="73"/>
      <c r="UFW89" s="73"/>
      <c r="UFZ89" s="73"/>
      <c r="UGL89" s="73"/>
      <c r="UGO89" s="73"/>
      <c r="UGR89" s="73"/>
      <c r="UGU89" s="73"/>
      <c r="UHD89" s="73"/>
      <c r="UHJ89" s="73"/>
      <c r="UHM89" s="73"/>
      <c r="UHP89" s="73"/>
      <c r="UHS89" s="73"/>
      <c r="UHY89" s="73"/>
      <c r="UIH89" s="73"/>
      <c r="UIJ89" s="73"/>
      <c r="UIK89" s="73"/>
      <c r="UIM89" s="73"/>
      <c r="UIP89" s="73"/>
      <c r="UIS89" s="73"/>
      <c r="UIV89" s="73"/>
      <c r="UJD89" s="73"/>
      <c r="UJF89" s="73"/>
      <c r="UJI89" s="73"/>
      <c r="UJL89" s="73"/>
      <c r="UJU89" s="73"/>
      <c r="UJX89" s="73"/>
      <c r="UKC89" s="73"/>
      <c r="UKY89" s="73"/>
      <c r="UKZ89" s="73"/>
      <c r="ULA89" s="73"/>
      <c r="ULB89" s="73"/>
      <c r="ULC89" s="73"/>
      <c r="ULD89" s="73"/>
      <c r="ULV89" s="73"/>
      <c r="ULW89" s="73"/>
      <c r="ULZ89" s="73"/>
      <c r="UMC89" s="73"/>
      <c r="UME89" s="73"/>
      <c r="UMG89" s="73"/>
      <c r="UMJ89" s="73"/>
      <c r="UMM89" s="73"/>
      <c r="UMP89" s="73"/>
      <c r="UMS89" s="73"/>
      <c r="UMV89" s="73"/>
      <c r="UMY89" s="73"/>
      <c r="UNB89" s="73"/>
      <c r="UNE89" s="73"/>
      <c r="UNG89" s="73"/>
      <c r="UNT89" s="73"/>
      <c r="UNU89" s="73"/>
      <c r="UNV89" s="73"/>
      <c r="UNW89" s="73"/>
      <c r="UNX89" s="73"/>
      <c r="UNY89" s="73"/>
      <c r="UNZ89" s="73"/>
      <c r="UOA89" s="73"/>
      <c r="UOB89" s="73"/>
      <c r="UOC89" s="73"/>
      <c r="UOD89" s="73"/>
      <c r="UOE89" s="73"/>
      <c r="UOF89" s="73"/>
      <c r="UOG89" s="73"/>
      <c r="UOH89" s="73"/>
      <c r="UOI89" s="73"/>
      <c r="UOJ89" s="73"/>
      <c r="UOK89" s="73"/>
      <c r="UOL89" s="73"/>
      <c r="UOM89" s="73"/>
      <c r="UON89" s="73"/>
      <c r="UOO89" s="73"/>
      <c r="UOP89" s="73"/>
      <c r="UOQ89" s="73"/>
      <c r="UOR89" s="73"/>
      <c r="UOS89" s="73"/>
      <c r="UOU89" s="73"/>
      <c r="UOV89" s="73"/>
      <c r="UOW89" s="73"/>
      <c r="UOX89" s="73"/>
      <c r="UOY89" s="73"/>
      <c r="UOZ89" s="73"/>
      <c r="UPA89" s="73"/>
      <c r="UPB89" s="73"/>
      <c r="UPC89" s="73"/>
      <c r="UPD89" s="73"/>
      <c r="UPE89" s="73"/>
      <c r="UPF89" s="73"/>
      <c r="UPG89" s="73"/>
      <c r="UPJ89" s="73"/>
      <c r="UPM89" s="73"/>
      <c r="UPP89" s="73"/>
      <c r="UPS89" s="73"/>
      <c r="UPV89" s="73"/>
      <c r="UQH89" s="73"/>
      <c r="UQK89" s="73"/>
      <c r="UQN89" s="73"/>
      <c r="UQQ89" s="73"/>
      <c r="UQZ89" s="73"/>
      <c r="URF89" s="73"/>
      <c r="URI89" s="73"/>
      <c r="URL89" s="73"/>
      <c r="URO89" s="73"/>
      <c r="URU89" s="73"/>
      <c r="USD89" s="73"/>
      <c r="USF89" s="73"/>
      <c r="USG89" s="73"/>
      <c r="USI89" s="73"/>
      <c r="USL89" s="73"/>
      <c r="USO89" s="73"/>
      <c r="USR89" s="73"/>
      <c r="USZ89" s="73"/>
      <c r="UTB89" s="73"/>
      <c r="UTE89" s="73"/>
      <c r="UTH89" s="73"/>
      <c r="UTQ89" s="73"/>
      <c r="UTT89" s="73"/>
      <c r="UTY89" s="73"/>
      <c r="UUU89" s="73"/>
      <c r="UUV89" s="73"/>
      <c r="UUW89" s="73"/>
      <c r="UUX89" s="73"/>
      <c r="UUY89" s="73"/>
      <c r="UUZ89" s="73"/>
      <c r="UVR89" s="73"/>
      <c r="UVS89" s="73"/>
      <c r="UVV89" s="73"/>
      <c r="UVY89" s="73"/>
      <c r="UWA89" s="73"/>
      <c r="UWC89" s="73"/>
      <c r="UWF89" s="73"/>
      <c r="UWI89" s="73"/>
      <c r="UWL89" s="73"/>
      <c r="UWO89" s="73"/>
      <c r="UWR89" s="73"/>
      <c r="UWU89" s="73"/>
      <c r="UWX89" s="73"/>
      <c r="UXA89" s="73"/>
      <c r="UXC89" s="73"/>
      <c r="UXP89" s="73"/>
      <c r="UXQ89" s="73"/>
      <c r="UXR89" s="73"/>
      <c r="UXS89" s="73"/>
      <c r="UXT89" s="73"/>
      <c r="UXU89" s="73"/>
      <c r="UXV89" s="73"/>
      <c r="UXW89" s="73"/>
      <c r="UXX89" s="73"/>
      <c r="UXY89" s="73"/>
      <c r="UXZ89" s="73"/>
      <c r="UYA89" s="73"/>
      <c r="UYB89" s="73"/>
      <c r="UYC89" s="73"/>
      <c r="UYD89" s="73"/>
      <c r="UYE89" s="73"/>
      <c r="UYF89" s="73"/>
      <c r="UYG89" s="73"/>
      <c r="UYH89" s="73"/>
      <c r="UYI89" s="73"/>
      <c r="UYJ89" s="73"/>
      <c r="UYK89" s="73"/>
      <c r="UYL89" s="73"/>
      <c r="UYM89" s="73"/>
      <c r="UYN89" s="73"/>
      <c r="UYO89" s="73"/>
      <c r="UYQ89" s="73"/>
      <c r="UYR89" s="73"/>
      <c r="UYS89" s="73"/>
      <c r="UYT89" s="73"/>
      <c r="UYU89" s="73"/>
      <c r="UYV89" s="73"/>
      <c r="UYW89" s="73"/>
      <c r="UYX89" s="73"/>
      <c r="UYY89" s="73"/>
      <c r="UYZ89" s="73"/>
      <c r="UZA89" s="73"/>
      <c r="UZB89" s="73"/>
      <c r="UZC89" s="73"/>
      <c r="UZF89" s="73"/>
      <c r="UZI89" s="73"/>
      <c r="UZL89" s="73"/>
      <c r="UZO89" s="73"/>
      <c r="UZR89" s="73"/>
      <c r="VAD89" s="73"/>
      <c r="VAG89" s="73"/>
      <c r="VAJ89" s="73"/>
      <c r="VAM89" s="73"/>
      <c r="VAV89" s="73"/>
      <c r="VBB89" s="73"/>
      <c r="VBE89" s="73"/>
      <c r="VBH89" s="73"/>
      <c r="VBK89" s="73"/>
      <c r="VBQ89" s="73"/>
      <c r="VBZ89" s="73"/>
      <c r="VCB89" s="73"/>
      <c r="VCC89" s="73"/>
      <c r="VCE89" s="73"/>
      <c r="VCH89" s="73"/>
      <c r="VCK89" s="73"/>
      <c r="VCN89" s="73"/>
      <c r="VCV89" s="73"/>
      <c r="VCX89" s="73"/>
      <c r="VDA89" s="73"/>
      <c r="VDD89" s="73"/>
      <c r="VDM89" s="73"/>
      <c r="VDP89" s="73"/>
      <c r="VDU89" s="73"/>
      <c r="VEQ89" s="73"/>
      <c r="VER89" s="73"/>
      <c r="VES89" s="73"/>
      <c r="VET89" s="73"/>
      <c r="VEU89" s="73"/>
      <c r="VEV89" s="73"/>
      <c r="VFN89" s="73"/>
      <c r="VFO89" s="73"/>
      <c r="VFR89" s="73"/>
      <c r="VFU89" s="73"/>
      <c r="VFW89" s="73"/>
      <c r="VFY89" s="73"/>
      <c r="VGB89" s="73"/>
      <c r="VGE89" s="73"/>
      <c r="VGH89" s="73"/>
      <c r="VGK89" s="73"/>
      <c r="VGN89" s="73"/>
      <c r="VGQ89" s="73"/>
      <c r="VGT89" s="73"/>
      <c r="VGW89" s="73"/>
      <c r="VGY89" s="73"/>
      <c r="VHL89" s="73"/>
      <c r="VHM89" s="73"/>
      <c r="VHN89" s="73"/>
      <c r="VHO89" s="73"/>
      <c r="VHP89" s="73"/>
      <c r="VHQ89" s="73"/>
      <c r="VHR89" s="73"/>
      <c r="VHS89" s="73"/>
      <c r="VHT89" s="73"/>
      <c r="VHU89" s="73"/>
      <c r="VHV89" s="73"/>
      <c r="VHW89" s="73"/>
      <c r="VHX89" s="73"/>
      <c r="VHY89" s="73"/>
      <c r="VHZ89" s="73"/>
      <c r="VIA89" s="73"/>
      <c r="VIB89" s="73"/>
      <c r="VIC89" s="73"/>
      <c r="VID89" s="73"/>
      <c r="VIE89" s="73"/>
      <c r="VIF89" s="73"/>
      <c r="VIG89" s="73"/>
      <c r="VIH89" s="73"/>
      <c r="VII89" s="73"/>
      <c r="VIJ89" s="73"/>
      <c r="VIK89" s="73"/>
      <c r="VIM89" s="73"/>
      <c r="VIN89" s="73"/>
      <c r="VIO89" s="73"/>
      <c r="VIP89" s="73"/>
      <c r="VIQ89" s="73"/>
      <c r="VIR89" s="73"/>
      <c r="VIS89" s="73"/>
      <c r="VIT89" s="73"/>
      <c r="VIU89" s="73"/>
      <c r="VIV89" s="73"/>
      <c r="VIW89" s="73"/>
      <c r="VIX89" s="73"/>
      <c r="VIY89" s="73"/>
      <c r="VJB89" s="73"/>
      <c r="VJE89" s="73"/>
      <c r="VJH89" s="73"/>
      <c r="VJK89" s="73"/>
      <c r="VJN89" s="73"/>
      <c r="VJZ89" s="73"/>
      <c r="VKC89" s="73"/>
      <c r="VKF89" s="73"/>
      <c r="VKI89" s="73"/>
      <c r="VKR89" s="73"/>
      <c r="VKX89" s="73"/>
      <c r="VLA89" s="73"/>
      <c r="VLD89" s="73"/>
      <c r="VLG89" s="73"/>
      <c r="VLM89" s="73"/>
      <c r="VLV89" s="73"/>
      <c r="VLX89" s="73"/>
      <c r="VLY89" s="73"/>
      <c r="VMA89" s="73"/>
      <c r="VMD89" s="73"/>
      <c r="VMG89" s="73"/>
      <c r="VMJ89" s="73"/>
      <c r="VMR89" s="73"/>
      <c r="VMT89" s="73"/>
      <c r="VMW89" s="73"/>
      <c r="VMZ89" s="73"/>
      <c r="VNI89" s="73"/>
      <c r="VNL89" s="73"/>
      <c r="VNQ89" s="73"/>
      <c r="VOM89" s="73"/>
      <c r="VON89" s="73"/>
      <c r="VOO89" s="73"/>
      <c r="VOP89" s="73"/>
      <c r="VOQ89" s="73"/>
      <c r="VOR89" s="73"/>
      <c r="VPJ89" s="73"/>
      <c r="VPK89" s="73"/>
      <c r="VPN89" s="73"/>
      <c r="VPQ89" s="73"/>
      <c r="VPS89" s="73"/>
      <c r="VPU89" s="73"/>
      <c r="VPX89" s="73"/>
      <c r="VQA89" s="73"/>
      <c r="VQD89" s="73"/>
      <c r="VQG89" s="73"/>
      <c r="VQJ89" s="73"/>
      <c r="VQM89" s="73"/>
      <c r="VQP89" s="73"/>
      <c r="VQS89" s="73"/>
      <c r="VQU89" s="73"/>
      <c r="VRH89" s="73"/>
      <c r="VRI89" s="73"/>
      <c r="VRJ89" s="73"/>
      <c r="VRK89" s="73"/>
      <c r="VRL89" s="73"/>
      <c r="VRM89" s="73"/>
      <c r="VRN89" s="73"/>
      <c r="VRO89" s="73"/>
      <c r="VRP89" s="73"/>
      <c r="VRQ89" s="73"/>
      <c r="VRR89" s="73"/>
      <c r="VRS89" s="73"/>
      <c r="VRT89" s="73"/>
      <c r="VRU89" s="73"/>
      <c r="VRV89" s="73"/>
      <c r="VRW89" s="73"/>
      <c r="VRX89" s="73"/>
      <c r="VRY89" s="73"/>
      <c r="VRZ89" s="73"/>
      <c r="VSA89" s="73"/>
      <c r="VSB89" s="73"/>
      <c r="VSC89" s="73"/>
      <c r="VSD89" s="73"/>
      <c r="VSE89" s="73"/>
      <c r="VSF89" s="73"/>
      <c r="VSG89" s="73"/>
      <c r="VSI89" s="73"/>
      <c r="VSJ89" s="73"/>
      <c r="VSK89" s="73"/>
      <c r="VSL89" s="73"/>
      <c r="VSM89" s="73"/>
      <c r="VSN89" s="73"/>
      <c r="VSO89" s="73"/>
      <c r="VSP89" s="73"/>
      <c r="VSQ89" s="73"/>
      <c r="VSR89" s="73"/>
      <c r="VSS89" s="73"/>
      <c r="VST89" s="73"/>
      <c r="VSU89" s="73"/>
      <c r="VSX89" s="73"/>
      <c r="VTA89" s="73"/>
      <c r="VTD89" s="73"/>
      <c r="VTG89" s="73"/>
      <c r="VTJ89" s="73"/>
      <c r="VTV89" s="73"/>
      <c r="VTY89" s="73"/>
      <c r="VUB89" s="73"/>
      <c r="VUE89" s="73"/>
      <c r="VUN89" s="73"/>
      <c r="VUT89" s="73"/>
      <c r="VUW89" s="73"/>
      <c r="VUZ89" s="73"/>
      <c r="VVC89" s="73"/>
      <c r="VVI89" s="73"/>
      <c r="VVR89" s="73"/>
      <c r="VVT89" s="73"/>
      <c r="VVU89" s="73"/>
      <c r="VVW89" s="73"/>
      <c r="VVZ89" s="73"/>
      <c r="VWC89" s="73"/>
      <c r="VWF89" s="73"/>
      <c r="VWN89" s="73"/>
      <c r="VWP89" s="73"/>
      <c r="VWS89" s="73"/>
      <c r="VWV89" s="73"/>
      <c r="VXE89" s="73"/>
      <c r="VXH89" s="73"/>
      <c r="VXM89" s="73"/>
      <c r="VYI89" s="73"/>
      <c r="VYJ89" s="73"/>
      <c r="VYK89" s="73"/>
      <c r="VYL89" s="73"/>
      <c r="VYM89" s="73"/>
      <c r="VYN89" s="73"/>
      <c r="VZF89" s="73"/>
      <c r="VZG89" s="73"/>
      <c r="VZJ89" s="73"/>
      <c r="VZM89" s="73"/>
      <c r="VZO89" s="73"/>
      <c r="VZQ89" s="73"/>
      <c r="VZT89" s="73"/>
      <c r="VZW89" s="73"/>
      <c r="VZZ89" s="73"/>
      <c r="WAC89" s="73"/>
      <c r="WAF89" s="73"/>
      <c r="WAI89" s="73"/>
      <c r="WAL89" s="73"/>
      <c r="WAO89" s="73"/>
      <c r="WAQ89" s="73"/>
      <c r="WBD89" s="73"/>
      <c r="WBE89" s="73"/>
      <c r="WBF89" s="73"/>
      <c r="WBG89" s="73"/>
      <c r="WBH89" s="73"/>
      <c r="WBI89" s="73"/>
      <c r="WBJ89" s="73"/>
      <c r="WBK89" s="73"/>
      <c r="WBL89" s="73"/>
      <c r="WBM89" s="73"/>
      <c r="WBN89" s="73"/>
      <c r="WBO89" s="73"/>
      <c r="WBP89" s="73"/>
      <c r="WBQ89" s="73"/>
      <c r="WBR89" s="73"/>
      <c r="WBS89" s="73"/>
      <c r="WBT89" s="73"/>
      <c r="WBU89" s="73"/>
      <c r="WBV89" s="73"/>
      <c r="WBW89" s="73"/>
      <c r="WBX89" s="73"/>
      <c r="WBY89" s="73"/>
      <c r="WBZ89" s="73"/>
      <c r="WCA89" s="73"/>
      <c r="WCB89" s="73"/>
      <c r="WCC89" s="73"/>
      <c r="WCE89" s="73"/>
      <c r="WCF89" s="73"/>
      <c r="WCG89" s="73"/>
      <c r="WCH89" s="73"/>
      <c r="WCI89" s="73"/>
      <c r="WCJ89" s="73"/>
      <c r="WCK89" s="73"/>
      <c r="WCL89" s="73"/>
      <c r="WCM89" s="73"/>
      <c r="WCN89" s="73"/>
      <c r="WCO89" s="73"/>
      <c r="WCP89" s="73"/>
      <c r="WCQ89" s="73"/>
      <c r="WCT89" s="73"/>
      <c r="WCW89" s="73"/>
      <c r="WCZ89" s="73"/>
      <c r="WDC89" s="73"/>
      <c r="WDF89" s="73"/>
      <c r="WDR89" s="73"/>
      <c r="WDU89" s="73"/>
      <c r="WDX89" s="73"/>
      <c r="WEA89" s="73"/>
      <c r="WEJ89" s="73"/>
      <c r="WEP89" s="73"/>
      <c r="WES89" s="73"/>
      <c r="WEV89" s="73"/>
      <c r="WEY89" s="73"/>
      <c r="WFE89" s="73"/>
      <c r="WFN89" s="73"/>
      <c r="WFP89" s="73"/>
      <c r="WFQ89" s="73"/>
      <c r="WFS89" s="73"/>
      <c r="WFV89" s="73"/>
      <c r="WFY89" s="73"/>
      <c r="WGB89" s="73"/>
      <c r="WGJ89" s="73"/>
      <c r="WGL89" s="73"/>
      <c r="WGO89" s="73"/>
      <c r="WGR89" s="73"/>
      <c r="WHA89" s="73"/>
      <c r="WHD89" s="73"/>
      <c r="WHI89" s="73"/>
      <c r="WIE89" s="73"/>
      <c r="WIF89" s="73"/>
      <c r="WIG89" s="73"/>
      <c r="WIH89" s="73"/>
      <c r="WII89" s="73"/>
      <c r="WIJ89" s="73"/>
      <c r="WJB89" s="73"/>
      <c r="WJC89" s="73"/>
      <c r="WJF89" s="73"/>
      <c r="WJI89" s="73"/>
      <c r="WJK89" s="73"/>
      <c r="WJM89" s="73"/>
      <c r="WJP89" s="73"/>
      <c r="WJS89" s="73"/>
      <c r="WJV89" s="73"/>
      <c r="WJY89" s="73"/>
      <c r="WKB89" s="73"/>
      <c r="WKE89" s="73"/>
      <c r="WKH89" s="73"/>
      <c r="WKK89" s="73"/>
      <c r="WKM89" s="73"/>
      <c r="WKZ89" s="73"/>
      <c r="WLA89" s="73"/>
      <c r="WLB89" s="73"/>
      <c r="WLC89" s="73"/>
      <c r="WLD89" s="73"/>
      <c r="WLE89" s="73"/>
      <c r="WLF89" s="73"/>
      <c r="WLG89" s="73"/>
      <c r="WLH89" s="73"/>
      <c r="WLI89" s="73"/>
      <c r="WLJ89" s="73"/>
      <c r="WLK89" s="73"/>
      <c r="WLL89" s="73"/>
      <c r="WLM89" s="73"/>
      <c r="WLN89" s="73"/>
      <c r="WLO89" s="73"/>
      <c r="WLP89" s="73"/>
      <c r="WLQ89" s="73"/>
      <c r="WLR89" s="73"/>
      <c r="WLS89" s="73"/>
      <c r="WLT89" s="73"/>
      <c r="WLU89" s="73"/>
      <c r="WLV89" s="73"/>
      <c r="WLW89" s="73"/>
      <c r="WLX89" s="73"/>
      <c r="WLY89" s="73"/>
      <c r="WMA89" s="73"/>
      <c r="WMB89" s="73"/>
      <c r="WMC89" s="73"/>
      <c r="WMD89" s="73"/>
      <c r="WME89" s="73"/>
      <c r="WMF89" s="73"/>
      <c r="WMG89" s="73"/>
      <c r="WMH89" s="73"/>
      <c r="WMI89" s="73"/>
      <c r="WMJ89" s="73"/>
      <c r="WMK89" s="73"/>
      <c r="WML89" s="73"/>
      <c r="WMM89" s="73"/>
      <c r="WMP89" s="73"/>
      <c r="WMS89" s="73"/>
      <c r="WMV89" s="73"/>
      <c r="WMY89" s="73"/>
      <c r="WNB89" s="73"/>
      <c r="WNN89" s="73"/>
      <c r="WNQ89" s="73"/>
      <c r="WNT89" s="73"/>
      <c r="WNW89" s="73"/>
      <c r="WOF89" s="73"/>
      <c r="WOL89" s="73"/>
      <c r="WOO89" s="73"/>
      <c r="WOR89" s="73"/>
      <c r="WOU89" s="73"/>
      <c r="WPA89" s="73"/>
      <c r="WPJ89" s="73"/>
      <c r="WPL89" s="73"/>
      <c r="WPM89" s="73"/>
      <c r="WPO89" s="73"/>
      <c r="WPR89" s="73"/>
      <c r="WPU89" s="73"/>
      <c r="WPX89" s="73"/>
      <c r="WQF89" s="73"/>
      <c r="WQH89" s="73"/>
      <c r="WQK89" s="73"/>
      <c r="WQN89" s="73"/>
      <c r="WQW89" s="73"/>
      <c r="WQZ89" s="73"/>
      <c r="WRE89" s="73"/>
      <c r="WSA89" s="73"/>
      <c r="WSB89" s="73"/>
      <c r="WSC89" s="73"/>
      <c r="WSD89" s="73"/>
      <c r="WSE89" s="73"/>
      <c r="WSF89" s="73"/>
      <c r="WSX89" s="73"/>
      <c r="WSY89" s="73"/>
      <c r="WTB89" s="73"/>
      <c r="WTE89" s="73"/>
      <c r="WTG89" s="73"/>
      <c r="WTI89" s="73"/>
      <c r="WTL89" s="73"/>
      <c r="WTO89" s="73"/>
      <c r="WTR89" s="73"/>
      <c r="WTU89" s="73"/>
      <c r="WTX89" s="73"/>
      <c r="WUA89" s="73"/>
      <c r="WUD89" s="73"/>
      <c r="WUG89" s="73"/>
      <c r="WUI89" s="73"/>
      <c r="WUV89" s="73"/>
      <c r="WUW89" s="73"/>
      <c r="WUX89" s="73"/>
      <c r="WUY89" s="73"/>
      <c r="WUZ89" s="73"/>
      <c r="WVA89" s="73"/>
      <c r="WVB89" s="73"/>
      <c r="WVC89" s="73"/>
      <c r="WVD89" s="73"/>
      <c r="WVE89" s="73"/>
      <c r="WVF89" s="73"/>
      <c r="WVG89" s="73"/>
      <c r="WVH89" s="73"/>
      <c r="WVI89" s="73"/>
      <c r="WVJ89" s="73"/>
      <c r="WVK89" s="73"/>
      <c r="WVL89" s="73"/>
      <c r="WVM89" s="73"/>
      <c r="WVN89" s="73"/>
      <c r="WVO89" s="73"/>
      <c r="WVP89" s="73"/>
      <c r="WVQ89" s="73"/>
      <c r="WVR89" s="73"/>
      <c r="WVS89" s="73"/>
      <c r="WVT89" s="73"/>
      <c r="WVU89" s="73"/>
      <c r="WVV89" s="73"/>
      <c r="WVW89" s="73"/>
      <c r="WVX89" s="73"/>
      <c r="WVY89" s="73"/>
      <c r="WVZ89" s="73"/>
      <c r="WWA89" s="73"/>
      <c r="WWB89" s="73"/>
      <c r="WWC89" s="73"/>
      <c r="WWD89" s="73"/>
      <c r="WWE89" s="73"/>
      <c r="WWF89" s="73"/>
      <c r="WWG89" s="73"/>
      <c r="WWH89" s="73"/>
      <c r="WWI89" s="73"/>
      <c r="WWJ89" s="73"/>
      <c r="WWK89" s="73"/>
      <c r="WWL89" s="73"/>
      <c r="WWM89" s="73"/>
      <c r="WWN89" s="73"/>
      <c r="WWO89" s="73"/>
      <c r="WWP89" s="73"/>
      <c r="WWQ89" s="73"/>
      <c r="WWR89" s="73"/>
      <c r="WWS89" s="73"/>
      <c r="WWT89" s="73"/>
      <c r="WWU89" s="73"/>
      <c r="WWV89" s="73"/>
      <c r="WWW89" s="73"/>
      <c r="WWX89" s="73"/>
      <c r="WWY89" s="73"/>
      <c r="WWZ89" s="73"/>
      <c r="WXA89" s="73"/>
      <c r="WXB89" s="73"/>
      <c r="WXC89" s="73"/>
      <c r="WXD89" s="73"/>
      <c r="WXE89" s="73"/>
      <c r="WXF89" s="73"/>
      <c r="WXG89" s="73"/>
      <c r="WXH89" s="73"/>
      <c r="WXI89" s="73"/>
      <c r="WXJ89" s="73"/>
      <c r="WXK89" s="73"/>
      <c r="WXL89" s="73"/>
      <c r="WXM89" s="73"/>
      <c r="WXN89" s="73"/>
      <c r="WXO89" s="73"/>
      <c r="WXP89" s="73"/>
      <c r="WXQ89" s="73"/>
      <c r="WXR89" s="73"/>
      <c r="WXS89" s="73"/>
      <c r="WXT89" s="73"/>
      <c r="WXU89" s="73"/>
      <c r="WXV89" s="73"/>
      <c r="WXW89" s="73"/>
      <c r="WXX89" s="73"/>
      <c r="WXY89" s="73"/>
      <c r="WXZ89" s="73"/>
      <c r="WYA89" s="73"/>
      <c r="WYB89" s="73"/>
      <c r="WYC89" s="73"/>
      <c r="WYD89" s="73"/>
      <c r="WYE89" s="73"/>
      <c r="WYF89" s="73"/>
      <c r="WYG89" s="73"/>
      <c r="WYH89" s="73"/>
      <c r="WYI89" s="73"/>
      <c r="WYJ89" s="73"/>
      <c r="WYK89" s="73"/>
      <c r="WYL89" s="73"/>
      <c r="WYM89" s="73"/>
      <c r="WYN89" s="73"/>
      <c r="WYO89" s="73"/>
      <c r="WYP89" s="73"/>
      <c r="WYQ89" s="73"/>
      <c r="WYR89" s="73"/>
      <c r="WYS89" s="73"/>
      <c r="WYT89" s="73"/>
      <c r="WYU89" s="73"/>
      <c r="WYV89" s="73"/>
      <c r="WYW89" s="73"/>
      <c r="WYX89" s="73"/>
      <c r="WYY89" s="73"/>
      <c r="WYZ89" s="73"/>
      <c r="WZA89" s="73"/>
      <c r="WZB89" s="73"/>
      <c r="WZC89" s="73"/>
      <c r="WZD89" s="73"/>
      <c r="WZE89" s="73"/>
      <c r="WZF89" s="73"/>
      <c r="WZG89" s="73"/>
      <c r="WZH89" s="73"/>
      <c r="WZI89" s="73"/>
      <c r="WZJ89" s="73"/>
      <c r="WZK89" s="73"/>
      <c r="WZL89" s="73"/>
      <c r="WZM89" s="73"/>
      <c r="WZN89" s="73"/>
      <c r="WZO89" s="73"/>
      <c r="WZP89" s="73"/>
      <c r="WZQ89" s="73"/>
      <c r="WZR89" s="73"/>
      <c r="WZS89" s="73"/>
      <c r="WZT89" s="73"/>
      <c r="WZU89" s="73"/>
      <c r="WZV89" s="73"/>
      <c r="WZW89" s="73"/>
      <c r="WZX89" s="73"/>
      <c r="WZY89" s="73"/>
      <c r="WZZ89" s="73"/>
      <c r="XAA89" s="73"/>
      <c r="XAB89" s="73"/>
      <c r="XAC89" s="73"/>
      <c r="XAD89" s="73"/>
      <c r="XAE89" s="73"/>
      <c r="XAF89" s="73"/>
      <c r="XAG89" s="73"/>
      <c r="XAH89" s="73"/>
      <c r="XAI89" s="73"/>
      <c r="XAJ89" s="73"/>
      <c r="XAK89" s="73"/>
      <c r="XAL89" s="73"/>
      <c r="XAM89" s="73"/>
      <c r="XAN89" s="73"/>
      <c r="XAO89" s="73"/>
      <c r="XAP89" s="73"/>
      <c r="XAQ89" s="73"/>
      <c r="XAR89" s="73"/>
      <c r="XAS89" s="73"/>
      <c r="XAT89" s="73"/>
      <c r="XAU89" s="73"/>
      <c r="XAV89" s="73"/>
      <c r="XAW89" s="73"/>
      <c r="XAX89" s="73"/>
      <c r="XAY89" s="73"/>
      <c r="XAZ89" s="73"/>
      <c r="XBA89" s="73"/>
      <c r="XBB89" s="73"/>
      <c r="XBC89" s="73"/>
      <c r="XBD89" s="73"/>
      <c r="XBE89" s="73"/>
      <c r="XBF89" s="73"/>
      <c r="XBG89" s="73"/>
      <c r="XBH89" s="73"/>
      <c r="XBI89" s="73"/>
      <c r="XBJ89" s="73"/>
      <c r="XBK89" s="73"/>
      <c r="XBL89" s="73"/>
      <c r="XBM89" s="73"/>
      <c r="XBN89" s="73"/>
      <c r="XBO89" s="73"/>
      <c r="XBP89" s="73"/>
      <c r="XBQ89" s="73"/>
      <c r="XBR89" s="73"/>
      <c r="XBS89" s="73"/>
      <c r="XBT89" s="73"/>
      <c r="XBU89" s="73"/>
      <c r="XBV89" s="73"/>
      <c r="XBW89" s="73"/>
      <c r="XBX89" s="73"/>
      <c r="XBY89" s="73"/>
      <c r="XBZ89" s="73"/>
      <c r="XCA89" s="73"/>
      <c r="XCB89" s="73"/>
      <c r="XCC89" s="73"/>
      <c r="XCD89" s="73"/>
      <c r="XCE89" s="73"/>
      <c r="XCF89" s="73"/>
      <c r="XCG89" s="73"/>
      <c r="XCH89" s="73"/>
      <c r="XCI89" s="73"/>
      <c r="XCJ89" s="73"/>
      <c r="XCK89" s="73"/>
      <c r="XCL89" s="73"/>
      <c r="XCM89" s="73"/>
      <c r="XCN89" s="73"/>
      <c r="XCO89" s="73"/>
      <c r="XCP89" s="73"/>
      <c r="XCQ89" s="73"/>
      <c r="XCR89" s="73"/>
      <c r="XCS89" s="73"/>
      <c r="XCT89" s="73"/>
      <c r="XCU89" s="73"/>
      <c r="XCV89" s="73"/>
      <c r="XCW89" s="73"/>
      <c r="XCX89" s="73"/>
      <c r="XCY89" s="73"/>
      <c r="XCZ89" s="73"/>
      <c r="XDA89" s="73"/>
      <c r="XDB89" s="73"/>
      <c r="XDC89" s="73"/>
      <c r="XDD89" s="73"/>
      <c r="XDE89" s="73"/>
      <c r="XDF89" s="73"/>
      <c r="XDG89" s="73"/>
      <c r="XDH89" s="73"/>
      <c r="XDI89" s="73"/>
      <c r="XDJ89" s="73"/>
      <c r="XDK89" s="73"/>
      <c r="XDL89" s="73"/>
      <c r="XDM89" s="73"/>
      <c r="XDN89" s="73"/>
      <c r="XDO89" s="73"/>
      <c r="XDP89" s="73"/>
      <c r="XDQ89" s="73"/>
      <c r="XDR89" s="73"/>
      <c r="XDS89" s="73"/>
      <c r="XDT89" s="73"/>
      <c r="XDU89" s="73"/>
      <c r="XDV89" s="73"/>
      <c r="XDW89" s="73"/>
      <c r="XDX89" s="73"/>
      <c r="XDY89" s="73"/>
      <c r="XDZ89" s="73"/>
      <c r="XEA89" s="73"/>
      <c r="XEB89" s="73"/>
      <c r="XEC89" s="73"/>
      <c r="XED89" s="73"/>
      <c r="XEE89" s="73"/>
      <c r="XEF89" s="73"/>
      <c r="XEG89" s="73"/>
      <c r="XEH89" s="73"/>
      <c r="XEI89" s="73"/>
      <c r="XEJ89" s="73"/>
      <c r="XEK89" s="73"/>
      <c r="XEL89" s="73"/>
      <c r="XEM89" s="73"/>
      <c r="XEN89" s="73"/>
      <c r="XEO89" s="73"/>
      <c r="XEP89" s="73"/>
      <c r="XEQ89" s="73"/>
      <c r="XER89" s="73"/>
      <c r="XES89" s="73"/>
      <c r="XET89" s="73"/>
      <c r="XEU89" s="73"/>
      <c r="XEV89" s="73"/>
      <c r="XEW89" s="73"/>
      <c r="XEX89" s="73"/>
      <c r="XEY89" s="73"/>
      <c r="XEZ89" s="73"/>
      <c r="XFA89" s="73"/>
      <c r="XFB89" s="73"/>
      <c r="XFC89" s="73"/>
      <c r="XFD89" s="73"/>
    </row>
    <row r="90" spans="1:16384" s="192" customFormat="1" ht="20.25" hidden="1" customHeight="1">
      <c r="A90" s="223" t="s">
        <v>91</v>
      </c>
      <c r="B90" s="204" t="s">
        <v>323</v>
      </c>
      <c r="C90" s="205"/>
      <c r="D90" s="168">
        <f>IFERROR(VLOOKUP(A90,'4.1'!A109:C391,3,0),)</f>
        <v>0</v>
      </c>
      <c r="E90" s="166">
        <f t="shared" si="1"/>
        <v>0</v>
      </c>
    </row>
    <row r="91" spans="1:16384" s="192" customFormat="1" ht="20.25" hidden="1" customHeight="1">
      <c r="A91" s="207" t="s">
        <v>92</v>
      </c>
      <c r="B91" s="204" t="s">
        <v>323</v>
      </c>
      <c r="C91" s="205"/>
      <c r="D91" s="168">
        <f>IFERROR(VLOOKUP(A91,'4.1'!A110:C392,3,0),)</f>
        <v>0</v>
      </c>
      <c r="E91" s="166">
        <f t="shared" si="1"/>
        <v>0</v>
      </c>
    </row>
    <row r="92" spans="1:16384" s="192" customFormat="1" ht="21.75" hidden="1" customHeight="1">
      <c r="A92" s="207" t="s">
        <v>93</v>
      </c>
      <c r="B92" s="204" t="s">
        <v>325</v>
      </c>
      <c r="C92" s="205"/>
      <c r="D92" s="168">
        <f>IFERROR(VLOOKUP(A92,'4.1'!A111:C393,3,0),)</f>
        <v>0</v>
      </c>
      <c r="E92" s="166">
        <f t="shared" si="1"/>
        <v>0</v>
      </c>
    </row>
    <row r="93" spans="1:16384" s="192" customFormat="1" ht="20.25" hidden="1" customHeight="1">
      <c r="A93" s="207" t="s">
        <v>94</v>
      </c>
      <c r="B93" s="204" t="s">
        <v>323</v>
      </c>
      <c r="C93" s="208"/>
      <c r="D93" s="168">
        <f>IFERROR(VLOOKUP(A93,'4.1'!A112:C394,3,0),)</f>
        <v>0</v>
      </c>
      <c r="E93" s="166">
        <f t="shared" si="1"/>
        <v>0</v>
      </c>
    </row>
    <row r="94" spans="1:16384" s="192" customFormat="1" ht="20.25" hidden="1" customHeight="1">
      <c r="A94" s="221" t="s">
        <v>95</v>
      </c>
      <c r="B94" s="204" t="s">
        <v>323</v>
      </c>
      <c r="C94" s="205"/>
      <c r="D94" s="168">
        <f>IFERROR(VLOOKUP(A94,'4.1'!A113:C395,3,0),)</f>
        <v>0</v>
      </c>
      <c r="E94" s="166">
        <f t="shared" si="1"/>
        <v>0</v>
      </c>
    </row>
    <row r="95" spans="1:16384" s="192" customFormat="1" ht="20.25" hidden="1" customHeight="1">
      <c r="A95" s="141" t="s">
        <v>96</v>
      </c>
      <c r="B95" s="204" t="s">
        <v>323</v>
      </c>
      <c r="C95" s="205"/>
      <c r="D95" s="168">
        <f>IFERROR(VLOOKUP(A95,'4.1'!A114:C396,3,0),)</f>
        <v>0</v>
      </c>
      <c r="E95" s="166">
        <f t="shared" si="1"/>
        <v>0</v>
      </c>
    </row>
    <row r="96" spans="1:16384" s="192" customFormat="1" ht="21.75" hidden="1" customHeight="1">
      <c r="A96" s="210" t="s">
        <v>97</v>
      </c>
      <c r="B96" s="204" t="s">
        <v>325</v>
      </c>
      <c r="C96" s="205"/>
      <c r="D96" s="168">
        <f>IFERROR(VLOOKUP(A96,'4.1'!A115:C397,3,0),)</f>
        <v>0</v>
      </c>
      <c r="E96" s="166">
        <f t="shared" si="1"/>
        <v>0</v>
      </c>
    </row>
    <row r="97" spans="1:16384" s="192" customFormat="1" ht="21.75" hidden="1" customHeight="1">
      <c r="A97" s="207" t="s">
        <v>98</v>
      </c>
      <c r="B97" s="204" t="s">
        <v>323</v>
      </c>
      <c r="C97" s="205"/>
      <c r="D97" s="168">
        <f>IFERROR(VLOOKUP(A97,'4.1'!A116:C398,3,0),)</f>
        <v>0</v>
      </c>
      <c r="E97" s="166">
        <f t="shared" si="1"/>
        <v>0</v>
      </c>
    </row>
    <row r="98" spans="1:16384" s="192" customFormat="1" ht="20.25" customHeight="1">
      <c r="A98" s="210" t="s">
        <v>99</v>
      </c>
      <c r="B98" s="202" t="s">
        <v>324</v>
      </c>
      <c r="C98" s="203">
        <v>5</v>
      </c>
      <c r="D98" s="86">
        <f>50000*0.3</f>
        <v>15000</v>
      </c>
      <c r="E98" s="87">
        <f t="shared" si="1"/>
        <v>75000</v>
      </c>
      <c r="F98" s="73"/>
      <c r="G98" s="73"/>
      <c r="H98" s="73"/>
      <c r="I98" s="73"/>
      <c r="J98" s="73"/>
      <c r="K98" s="73"/>
      <c r="L98" s="73"/>
      <c r="M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D98" s="73"/>
      <c r="AG98" s="73"/>
      <c r="AJ98" s="73"/>
      <c r="AM98" s="73"/>
      <c r="AP98" s="73"/>
      <c r="BB98" s="73"/>
      <c r="BE98" s="73"/>
      <c r="BH98" s="73"/>
      <c r="BK98" s="73"/>
      <c r="BT98" s="73"/>
      <c r="BZ98" s="73"/>
      <c r="CC98" s="73"/>
      <c r="CF98" s="73"/>
      <c r="CI98" s="73"/>
      <c r="CO98" s="73"/>
      <c r="CX98" s="73"/>
      <c r="CZ98" s="73"/>
      <c r="DA98" s="73"/>
      <c r="DC98" s="73"/>
      <c r="DF98" s="73"/>
      <c r="DI98" s="73"/>
      <c r="DL98" s="73"/>
      <c r="DT98" s="73"/>
      <c r="DV98" s="73"/>
      <c r="DY98" s="73"/>
      <c r="EB98" s="73"/>
      <c r="EK98" s="73"/>
      <c r="EN98" s="73"/>
      <c r="ES98" s="73"/>
      <c r="FO98" s="73"/>
      <c r="FP98" s="73"/>
      <c r="FQ98" s="73"/>
      <c r="FR98" s="73"/>
      <c r="FS98" s="73"/>
      <c r="FT98" s="73"/>
      <c r="GL98" s="73"/>
      <c r="GM98" s="73"/>
      <c r="GP98" s="73"/>
      <c r="GS98" s="73"/>
      <c r="GU98" s="73"/>
      <c r="GW98" s="73"/>
      <c r="GZ98" s="73"/>
      <c r="HC98" s="73"/>
      <c r="HF98" s="73"/>
      <c r="HI98" s="73"/>
      <c r="HL98" s="73"/>
      <c r="HO98" s="73"/>
      <c r="HR98" s="73"/>
      <c r="HU98" s="73"/>
      <c r="HW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Z98" s="73"/>
      <c r="KC98" s="73"/>
      <c r="KF98" s="73"/>
      <c r="KI98" s="73"/>
      <c r="KL98" s="73"/>
      <c r="KX98" s="73"/>
      <c r="LA98" s="73"/>
      <c r="LD98" s="73"/>
      <c r="LG98" s="73"/>
      <c r="LP98" s="73"/>
      <c r="LV98" s="73"/>
      <c r="LY98" s="73"/>
      <c r="MB98" s="73"/>
      <c r="ME98" s="73"/>
      <c r="MK98" s="73"/>
      <c r="MT98" s="73"/>
      <c r="MV98" s="73"/>
      <c r="MW98" s="73"/>
      <c r="MY98" s="73"/>
      <c r="NB98" s="73"/>
      <c r="NE98" s="73"/>
      <c r="NH98" s="73"/>
      <c r="NP98" s="73"/>
      <c r="NR98" s="73"/>
      <c r="NU98" s="73"/>
      <c r="NX98" s="73"/>
      <c r="OG98" s="73"/>
      <c r="OJ98" s="73"/>
      <c r="OO98" s="73"/>
      <c r="PK98" s="73"/>
      <c r="PL98" s="73"/>
      <c r="PM98" s="73"/>
      <c r="PN98" s="73"/>
      <c r="PO98" s="73"/>
      <c r="PP98" s="73"/>
      <c r="QH98" s="73"/>
      <c r="QI98" s="73"/>
      <c r="QL98" s="73"/>
      <c r="QO98" s="73"/>
      <c r="QQ98" s="73"/>
      <c r="QS98" s="73"/>
      <c r="QV98" s="73"/>
      <c r="QY98" s="73"/>
      <c r="RB98" s="73"/>
      <c r="RE98" s="73"/>
      <c r="RH98" s="73"/>
      <c r="RK98" s="73"/>
      <c r="RN98" s="73"/>
      <c r="RQ98" s="73"/>
      <c r="RS98" s="73"/>
      <c r="SF98" s="73"/>
      <c r="SG98" s="73"/>
      <c r="SH98" s="73"/>
      <c r="SI98" s="73"/>
      <c r="SJ98" s="73"/>
      <c r="SK98" s="73"/>
      <c r="SL98" s="73"/>
      <c r="SM98" s="73"/>
      <c r="SN98" s="73"/>
      <c r="SO98" s="73"/>
      <c r="SP98" s="73"/>
      <c r="SQ98" s="73"/>
      <c r="SR98" s="73"/>
      <c r="SS98" s="73"/>
      <c r="ST98" s="73"/>
      <c r="SU98" s="73"/>
      <c r="SV98" s="73"/>
      <c r="SW98" s="73"/>
      <c r="SX98" s="73"/>
      <c r="SY98" s="73"/>
      <c r="SZ98" s="73"/>
      <c r="TA98" s="73"/>
      <c r="TB98" s="73"/>
      <c r="TC98" s="73"/>
      <c r="TD98" s="73"/>
      <c r="TE98" s="73"/>
      <c r="TG98" s="73"/>
      <c r="TH98" s="73"/>
      <c r="TI98" s="73"/>
      <c r="TJ98" s="73"/>
      <c r="TK98" s="73"/>
      <c r="TL98" s="73"/>
      <c r="TM98" s="73"/>
      <c r="TN98" s="73"/>
      <c r="TO98" s="73"/>
      <c r="TP98" s="73"/>
      <c r="TQ98" s="73"/>
      <c r="TR98" s="73"/>
      <c r="TS98" s="73"/>
      <c r="TV98" s="73"/>
      <c r="TY98" s="73"/>
      <c r="UB98" s="73"/>
      <c r="UE98" s="73"/>
      <c r="UH98" s="73"/>
      <c r="UT98" s="73"/>
      <c r="UW98" s="73"/>
      <c r="UZ98" s="73"/>
      <c r="VC98" s="73"/>
      <c r="VL98" s="73"/>
      <c r="VR98" s="73"/>
      <c r="VU98" s="73"/>
      <c r="VX98" s="73"/>
      <c r="WA98" s="73"/>
      <c r="WG98" s="73"/>
      <c r="WP98" s="73"/>
      <c r="WR98" s="73"/>
      <c r="WS98" s="73"/>
      <c r="WU98" s="73"/>
      <c r="WX98" s="73"/>
      <c r="XA98" s="73"/>
      <c r="XD98" s="73"/>
      <c r="XL98" s="73"/>
      <c r="XN98" s="73"/>
      <c r="XQ98" s="73"/>
      <c r="XT98" s="73"/>
      <c r="YC98" s="73"/>
      <c r="YF98" s="73"/>
      <c r="YK98" s="73"/>
      <c r="ZG98" s="73"/>
      <c r="ZH98" s="73"/>
      <c r="ZI98" s="73"/>
      <c r="ZJ98" s="73"/>
      <c r="ZK98" s="73"/>
      <c r="ZL98" s="73"/>
      <c r="AAD98" s="73"/>
      <c r="AAE98" s="73"/>
      <c r="AAH98" s="73"/>
      <c r="AAK98" s="73"/>
      <c r="AAM98" s="73"/>
      <c r="AAO98" s="73"/>
      <c r="AAR98" s="73"/>
      <c r="AAU98" s="73"/>
      <c r="AAX98" s="73"/>
      <c r="ABA98" s="73"/>
      <c r="ABD98" s="73"/>
      <c r="ABG98" s="73"/>
      <c r="ABJ98" s="73"/>
      <c r="ABM98" s="73"/>
      <c r="ABO98" s="73"/>
      <c r="ACB98" s="73"/>
      <c r="ACC98" s="73"/>
      <c r="ACD98" s="73"/>
      <c r="ACE98" s="73"/>
      <c r="ACF98" s="73"/>
      <c r="ACG98" s="73"/>
      <c r="ACH98" s="73"/>
      <c r="ACI98" s="73"/>
      <c r="ACJ98" s="73"/>
      <c r="ACK98" s="73"/>
      <c r="ACL98" s="73"/>
      <c r="ACM98" s="73"/>
      <c r="ACN98" s="73"/>
      <c r="ACO98" s="73"/>
      <c r="ACP98" s="73"/>
      <c r="ACQ98" s="73"/>
      <c r="ACR98" s="73"/>
      <c r="ACS98" s="73"/>
      <c r="ACT98" s="73"/>
      <c r="ACU98" s="73"/>
      <c r="ACV98" s="73"/>
      <c r="ACW98" s="73"/>
      <c r="ACX98" s="73"/>
      <c r="ACY98" s="73"/>
      <c r="ACZ98" s="73"/>
      <c r="ADA98" s="73"/>
      <c r="ADC98" s="73"/>
      <c r="ADD98" s="73"/>
      <c r="ADE98" s="73"/>
      <c r="ADF98" s="73"/>
      <c r="ADG98" s="73"/>
      <c r="ADH98" s="73"/>
      <c r="ADI98" s="73"/>
      <c r="ADJ98" s="73"/>
      <c r="ADK98" s="73"/>
      <c r="ADL98" s="73"/>
      <c r="ADM98" s="73"/>
      <c r="ADN98" s="73"/>
      <c r="ADO98" s="73"/>
      <c r="ADR98" s="73"/>
      <c r="ADU98" s="73"/>
      <c r="ADX98" s="73"/>
      <c r="AEA98" s="73"/>
      <c r="AED98" s="73"/>
      <c r="AEP98" s="73"/>
      <c r="AES98" s="73"/>
      <c r="AEV98" s="73"/>
      <c r="AEY98" s="73"/>
      <c r="AFH98" s="73"/>
      <c r="AFN98" s="73"/>
      <c r="AFQ98" s="73"/>
      <c r="AFT98" s="73"/>
      <c r="AFW98" s="73"/>
      <c r="AGC98" s="73"/>
      <c r="AGL98" s="73"/>
      <c r="AGN98" s="73"/>
      <c r="AGO98" s="73"/>
      <c r="AGQ98" s="73"/>
      <c r="AGT98" s="73"/>
      <c r="AGW98" s="73"/>
      <c r="AGZ98" s="73"/>
      <c r="AHH98" s="73"/>
      <c r="AHJ98" s="73"/>
      <c r="AHM98" s="73"/>
      <c r="AHP98" s="73"/>
      <c r="AHY98" s="73"/>
      <c r="AIB98" s="73"/>
      <c r="AIG98" s="73"/>
      <c r="AJC98" s="73"/>
      <c r="AJD98" s="73"/>
      <c r="AJE98" s="73"/>
      <c r="AJF98" s="73"/>
      <c r="AJG98" s="73"/>
      <c r="AJH98" s="73"/>
      <c r="AJZ98" s="73"/>
      <c r="AKA98" s="73"/>
      <c r="AKD98" s="73"/>
      <c r="AKG98" s="73"/>
      <c r="AKI98" s="73"/>
      <c r="AKK98" s="73"/>
      <c r="AKN98" s="73"/>
      <c r="AKQ98" s="73"/>
      <c r="AKT98" s="73"/>
      <c r="AKW98" s="73"/>
      <c r="AKZ98" s="73"/>
      <c r="ALC98" s="73"/>
      <c r="ALF98" s="73"/>
      <c r="ALI98" s="73"/>
      <c r="ALK98" s="73"/>
      <c r="ALX98" s="73"/>
      <c r="ALY98" s="73"/>
      <c r="ALZ98" s="73"/>
      <c r="AMA98" s="73"/>
      <c r="AMB98" s="73"/>
      <c r="AMC98" s="73"/>
      <c r="AMD98" s="73"/>
      <c r="AME98" s="73"/>
      <c r="AMF98" s="73"/>
      <c r="AMG98" s="73"/>
      <c r="AMH98" s="73"/>
      <c r="AMI98" s="73"/>
      <c r="AMJ98" s="73"/>
      <c r="AMK98" s="73"/>
      <c r="AML98" s="73"/>
      <c r="AMM98" s="73"/>
      <c r="AMN98" s="73"/>
      <c r="AMO98" s="73"/>
      <c r="AMP98" s="73"/>
      <c r="AMQ98" s="73"/>
      <c r="AMR98" s="73"/>
      <c r="AMS98" s="73"/>
      <c r="AMT98" s="73"/>
      <c r="AMU98" s="73"/>
      <c r="AMV98" s="73"/>
      <c r="AMW98" s="73"/>
      <c r="AMY98" s="73"/>
      <c r="AMZ98" s="73"/>
      <c r="ANA98" s="73"/>
      <c r="ANB98" s="73"/>
      <c r="ANC98" s="73"/>
      <c r="AND98" s="73"/>
      <c r="ANE98" s="73"/>
      <c r="ANF98" s="73"/>
      <c r="ANG98" s="73"/>
      <c r="ANH98" s="73"/>
      <c r="ANI98" s="73"/>
      <c r="ANJ98" s="73"/>
      <c r="ANK98" s="73"/>
      <c r="ANN98" s="73"/>
      <c r="ANQ98" s="73"/>
      <c r="ANT98" s="73"/>
      <c r="ANW98" s="73"/>
      <c r="ANZ98" s="73"/>
      <c r="AOL98" s="73"/>
      <c r="AOO98" s="73"/>
      <c r="AOR98" s="73"/>
      <c r="AOU98" s="73"/>
      <c r="APD98" s="73"/>
      <c r="APJ98" s="73"/>
      <c r="APM98" s="73"/>
      <c r="APP98" s="73"/>
      <c r="APS98" s="73"/>
      <c r="APY98" s="73"/>
      <c r="AQH98" s="73"/>
      <c r="AQJ98" s="73"/>
      <c r="AQK98" s="73"/>
      <c r="AQM98" s="73"/>
      <c r="AQP98" s="73"/>
      <c r="AQS98" s="73"/>
      <c r="AQV98" s="73"/>
      <c r="ARD98" s="73"/>
      <c r="ARF98" s="73"/>
      <c r="ARI98" s="73"/>
      <c r="ARL98" s="73"/>
      <c r="ARU98" s="73"/>
      <c r="ARX98" s="73"/>
      <c r="ASC98" s="73"/>
      <c r="ASY98" s="73"/>
      <c r="ASZ98" s="73"/>
      <c r="ATA98" s="73"/>
      <c r="ATB98" s="73"/>
      <c r="ATC98" s="73"/>
      <c r="ATD98" s="73"/>
      <c r="ATV98" s="73"/>
      <c r="ATW98" s="73"/>
      <c r="ATZ98" s="73"/>
      <c r="AUC98" s="73"/>
      <c r="AUE98" s="73"/>
      <c r="AUG98" s="73"/>
      <c r="AUJ98" s="73"/>
      <c r="AUM98" s="73"/>
      <c r="AUP98" s="73"/>
      <c r="AUS98" s="73"/>
      <c r="AUV98" s="73"/>
      <c r="AUY98" s="73"/>
      <c r="AVB98" s="73"/>
      <c r="AVE98" s="73"/>
      <c r="AVG98" s="73"/>
      <c r="AVT98" s="73"/>
      <c r="AVU98" s="73"/>
      <c r="AVV98" s="73"/>
      <c r="AVW98" s="73"/>
      <c r="AVX98" s="73"/>
      <c r="AVY98" s="73"/>
      <c r="AVZ98" s="73"/>
      <c r="AWA98" s="73"/>
      <c r="AWB98" s="73"/>
      <c r="AWC98" s="73"/>
      <c r="AWD98" s="73"/>
      <c r="AWE98" s="73"/>
      <c r="AWF98" s="73"/>
      <c r="AWG98" s="73"/>
      <c r="AWH98" s="73"/>
      <c r="AWI98" s="73"/>
      <c r="AWJ98" s="73"/>
      <c r="AWK98" s="73"/>
      <c r="AWL98" s="73"/>
      <c r="AWM98" s="73"/>
      <c r="AWN98" s="73"/>
      <c r="AWO98" s="73"/>
      <c r="AWP98" s="73"/>
      <c r="AWQ98" s="73"/>
      <c r="AWR98" s="73"/>
      <c r="AWS98" s="73"/>
      <c r="AWU98" s="73"/>
      <c r="AWV98" s="73"/>
      <c r="AWW98" s="73"/>
      <c r="AWX98" s="73"/>
      <c r="AWY98" s="73"/>
      <c r="AWZ98" s="73"/>
      <c r="AXA98" s="73"/>
      <c r="AXB98" s="73"/>
      <c r="AXC98" s="73"/>
      <c r="AXD98" s="73"/>
      <c r="AXE98" s="73"/>
      <c r="AXF98" s="73"/>
      <c r="AXG98" s="73"/>
      <c r="AXJ98" s="73"/>
      <c r="AXM98" s="73"/>
      <c r="AXP98" s="73"/>
      <c r="AXS98" s="73"/>
      <c r="AXV98" s="73"/>
      <c r="AYH98" s="73"/>
      <c r="AYK98" s="73"/>
      <c r="AYN98" s="73"/>
      <c r="AYQ98" s="73"/>
      <c r="AYZ98" s="73"/>
      <c r="AZF98" s="73"/>
      <c r="AZI98" s="73"/>
      <c r="AZL98" s="73"/>
      <c r="AZO98" s="73"/>
      <c r="AZU98" s="73"/>
      <c r="BAD98" s="73"/>
      <c r="BAF98" s="73"/>
      <c r="BAG98" s="73"/>
      <c r="BAI98" s="73"/>
      <c r="BAL98" s="73"/>
      <c r="BAO98" s="73"/>
      <c r="BAR98" s="73"/>
      <c r="BAZ98" s="73"/>
      <c r="BBB98" s="73"/>
      <c r="BBE98" s="73"/>
      <c r="BBH98" s="73"/>
      <c r="BBQ98" s="73"/>
      <c r="BBT98" s="73"/>
      <c r="BBY98" s="73"/>
      <c r="BCU98" s="73"/>
      <c r="BCV98" s="73"/>
      <c r="BCW98" s="73"/>
      <c r="BCX98" s="73"/>
      <c r="BCY98" s="73"/>
      <c r="BCZ98" s="73"/>
      <c r="BDR98" s="73"/>
      <c r="BDS98" s="73"/>
      <c r="BDV98" s="73"/>
      <c r="BDY98" s="73"/>
      <c r="BEA98" s="73"/>
      <c r="BEC98" s="73"/>
      <c r="BEF98" s="73"/>
      <c r="BEI98" s="73"/>
      <c r="BEL98" s="73"/>
      <c r="BEO98" s="73"/>
      <c r="BER98" s="73"/>
      <c r="BEU98" s="73"/>
      <c r="BEX98" s="73"/>
      <c r="BFA98" s="73"/>
      <c r="BFC98" s="73"/>
      <c r="BFP98" s="73"/>
      <c r="BFQ98" s="73"/>
      <c r="BFR98" s="73"/>
      <c r="BFS98" s="73"/>
      <c r="BFT98" s="73"/>
      <c r="BFU98" s="73"/>
      <c r="BFV98" s="73"/>
      <c r="BFW98" s="73"/>
      <c r="BFX98" s="73"/>
      <c r="BFY98" s="73"/>
      <c r="BFZ98" s="73"/>
      <c r="BGA98" s="73"/>
      <c r="BGB98" s="73"/>
      <c r="BGC98" s="73"/>
      <c r="BGD98" s="73"/>
      <c r="BGE98" s="73"/>
      <c r="BGF98" s="73"/>
      <c r="BGG98" s="73"/>
      <c r="BGH98" s="73"/>
      <c r="BGI98" s="73"/>
      <c r="BGJ98" s="73"/>
      <c r="BGK98" s="73"/>
      <c r="BGL98" s="73"/>
      <c r="BGM98" s="73"/>
      <c r="BGN98" s="73"/>
      <c r="BGO98" s="73"/>
      <c r="BGQ98" s="73"/>
      <c r="BGR98" s="73"/>
      <c r="BGS98" s="73"/>
      <c r="BGT98" s="73"/>
      <c r="BGU98" s="73"/>
      <c r="BGV98" s="73"/>
      <c r="BGW98" s="73"/>
      <c r="BGX98" s="73"/>
      <c r="BGY98" s="73"/>
      <c r="BGZ98" s="73"/>
      <c r="BHA98" s="73"/>
      <c r="BHB98" s="73"/>
      <c r="BHC98" s="73"/>
      <c r="BHF98" s="73"/>
      <c r="BHI98" s="73"/>
      <c r="BHL98" s="73"/>
      <c r="BHO98" s="73"/>
      <c r="BHR98" s="73"/>
      <c r="BID98" s="73"/>
      <c r="BIG98" s="73"/>
      <c r="BIJ98" s="73"/>
      <c r="BIM98" s="73"/>
      <c r="BIV98" s="73"/>
      <c r="BJB98" s="73"/>
      <c r="BJE98" s="73"/>
      <c r="BJH98" s="73"/>
      <c r="BJK98" s="73"/>
      <c r="BJQ98" s="73"/>
      <c r="BJZ98" s="73"/>
      <c r="BKB98" s="73"/>
      <c r="BKC98" s="73"/>
      <c r="BKE98" s="73"/>
      <c r="BKH98" s="73"/>
      <c r="BKK98" s="73"/>
      <c r="BKN98" s="73"/>
      <c r="BKV98" s="73"/>
      <c r="BKX98" s="73"/>
      <c r="BLA98" s="73"/>
      <c r="BLD98" s="73"/>
      <c r="BLM98" s="73"/>
      <c r="BLP98" s="73"/>
      <c r="BLU98" s="73"/>
      <c r="BMQ98" s="73"/>
      <c r="BMR98" s="73"/>
      <c r="BMS98" s="73"/>
      <c r="BMT98" s="73"/>
      <c r="BMU98" s="73"/>
      <c r="BMV98" s="73"/>
      <c r="BNN98" s="73"/>
      <c r="BNO98" s="73"/>
      <c r="BNR98" s="73"/>
      <c r="BNU98" s="73"/>
      <c r="BNW98" s="73"/>
      <c r="BNY98" s="73"/>
      <c r="BOB98" s="73"/>
      <c r="BOE98" s="73"/>
      <c r="BOH98" s="73"/>
      <c r="BOK98" s="73"/>
      <c r="BON98" s="73"/>
      <c r="BOQ98" s="73"/>
      <c r="BOT98" s="73"/>
      <c r="BOW98" s="73"/>
      <c r="BOY98" s="73"/>
      <c r="BPL98" s="73"/>
      <c r="BPM98" s="73"/>
      <c r="BPN98" s="73"/>
      <c r="BPO98" s="73"/>
      <c r="BPP98" s="73"/>
      <c r="BPQ98" s="73"/>
      <c r="BPR98" s="73"/>
      <c r="BPS98" s="73"/>
      <c r="BPT98" s="73"/>
      <c r="BPU98" s="73"/>
      <c r="BPV98" s="73"/>
      <c r="BPW98" s="73"/>
      <c r="BPX98" s="73"/>
      <c r="BPY98" s="73"/>
      <c r="BPZ98" s="73"/>
      <c r="BQA98" s="73"/>
      <c r="BQB98" s="73"/>
      <c r="BQC98" s="73"/>
      <c r="BQD98" s="73"/>
      <c r="BQE98" s="73"/>
      <c r="BQF98" s="73"/>
      <c r="BQG98" s="73"/>
      <c r="BQH98" s="73"/>
      <c r="BQI98" s="73"/>
      <c r="BQJ98" s="73"/>
      <c r="BQK98" s="73"/>
      <c r="BQM98" s="73"/>
      <c r="BQN98" s="73"/>
      <c r="BQO98" s="73"/>
      <c r="BQP98" s="73"/>
      <c r="BQQ98" s="73"/>
      <c r="BQR98" s="73"/>
      <c r="BQS98" s="73"/>
      <c r="BQT98" s="73"/>
      <c r="BQU98" s="73"/>
      <c r="BQV98" s="73"/>
      <c r="BQW98" s="73"/>
      <c r="BQX98" s="73"/>
      <c r="BQY98" s="73"/>
      <c r="BRB98" s="73"/>
      <c r="BRE98" s="73"/>
      <c r="BRH98" s="73"/>
      <c r="BRK98" s="73"/>
      <c r="BRN98" s="73"/>
      <c r="BRZ98" s="73"/>
      <c r="BSC98" s="73"/>
      <c r="BSF98" s="73"/>
      <c r="BSI98" s="73"/>
      <c r="BSR98" s="73"/>
      <c r="BSX98" s="73"/>
      <c r="BTA98" s="73"/>
      <c r="BTD98" s="73"/>
      <c r="BTG98" s="73"/>
      <c r="BTM98" s="73"/>
      <c r="BTV98" s="73"/>
      <c r="BTX98" s="73"/>
      <c r="BTY98" s="73"/>
      <c r="BUA98" s="73"/>
      <c r="BUD98" s="73"/>
      <c r="BUG98" s="73"/>
      <c r="BUJ98" s="73"/>
      <c r="BUR98" s="73"/>
      <c r="BUT98" s="73"/>
      <c r="BUW98" s="73"/>
      <c r="BUZ98" s="73"/>
      <c r="BVI98" s="73"/>
      <c r="BVL98" s="73"/>
      <c r="BVQ98" s="73"/>
      <c r="BWM98" s="73"/>
      <c r="BWN98" s="73"/>
      <c r="BWO98" s="73"/>
      <c r="BWP98" s="73"/>
      <c r="BWQ98" s="73"/>
      <c r="BWR98" s="73"/>
      <c r="BXJ98" s="73"/>
      <c r="BXK98" s="73"/>
      <c r="BXN98" s="73"/>
      <c r="BXQ98" s="73"/>
      <c r="BXS98" s="73"/>
      <c r="BXU98" s="73"/>
      <c r="BXX98" s="73"/>
      <c r="BYA98" s="73"/>
      <c r="BYD98" s="73"/>
      <c r="BYG98" s="73"/>
      <c r="BYJ98" s="73"/>
      <c r="BYM98" s="73"/>
      <c r="BYP98" s="73"/>
      <c r="BYS98" s="73"/>
      <c r="BYU98" s="73"/>
      <c r="BZH98" s="73"/>
      <c r="BZI98" s="73"/>
      <c r="BZJ98" s="73"/>
      <c r="BZK98" s="73"/>
      <c r="BZL98" s="73"/>
      <c r="BZM98" s="73"/>
      <c r="BZN98" s="73"/>
      <c r="BZO98" s="73"/>
      <c r="BZP98" s="73"/>
      <c r="BZQ98" s="73"/>
      <c r="BZR98" s="73"/>
      <c r="BZS98" s="73"/>
      <c r="BZT98" s="73"/>
      <c r="BZU98" s="73"/>
      <c r="BZV98" s="73"/>
      <c r="BZW98" s="73"/>
      <c r="BZX98" s="73"/>
      <c r="BZY98" s="73"/>
      <c r="BZZ98" s="73"/>
      <c r="CAA98" s="73"/>
      <c r="CAB98" s="73"/>
      <c r="CAC98" s="73"/>
      <c r="CAD98" s="73"/>
      <c r="CAE98" s="73"/>
      <c r="CAF98" s="73"/>
      <c r="CAG98" s="73"/>
      <c r="CAI98" s="73"/>
      <c r="CAJ98" s="73"/>
      <c r="CAK98" s="73"/>
      <c r="CAL98" s="73"/>
      <c r="CAM98" s="73"/>
      <c r="CAN98" s="73"/>
      <c r="CAO98" s="73"/>
      <c r="CAP98" s="73"/>
      <c r="CAQ98" s="73"/>
      <c r="CAR98" s="73"/>
      <c r="CAS98" s="73"/>
      <c r="CAT98" s="73"/>
      <c r="CAU98" s="73"/>
      <c r="CAX98" s="73"/>
      <c r="CBA98" s="73"/>
      <c r="CBD98" s="73"/>
      <c r="CBG98" s="73"/>
      <c r="CBJ98" s="73"/>
      <c r="CBV98" s="73"/>
      <c r="CBY98" s="73"/>
      <c r="CCB98" s="73"/>
      <c r="CCE98" s="73"/>
      <c r="CCN98" s="73"/>
      <c r="CCT98" s="73"/>
      <c r="CCW98" s="73"/>
      <c r="CCZ98" s="73"/>
      <c r="CDC98" s="73"/>
      <c r="CDI98" s="73"/>
      <c r="CDR98" s="73"/>
      <c r="CDT98" s="73"/>
      <c r="CDU98" s="73"/>
      <c r="CDW98" s="73"/>
      <c r="CDZ98" s="73"/>
      <c r="CEC98" s="73"/>
      <c r="CEF98" s="73"/>
      <c r="CEN98" s="73"/>
      <c r="CEP98" s="73"/>
      <c r="CES98" s="73"/>
      <c r="CEV98" s="73"/>
      <c r="CFE98" s="73"/>
      <c r="CFH98" s="73"/>
      <c r="CFM98" s="73"/>
      <c r="CGI98" s="73"/>
      <c r="CGJ98" s="73"/>
      <c r="CGK98" s="73"/>
      <c r="CGL98" s="73"/>
      <c r="CGM98" s="73"/>
      <c r="CGN98" s="73"/>
      <c r="CHF98" s="73"/>
      <c r="CHG98" s="73"/>
      <c r="CHJ98" s="73"/>
      <c r="CHM98" s="73"/>
      <c r="CHO98" s="73"/>
      <c r="CHQ98" s="73"/>
      <c r="CHT98" s="73"/>
      <c r="CHW98" s="73"/>
      <c r="CHZ98" s="73"/>
      <c r="CIC98" s="73"/>
      <c r="CIF98" s="73"/>
      <c r="CII98" s="73"/>
      <c r="CIL98" s="73"/>
      <c r="CIO98" s="73"/>
      <c r="CIQ98" s="73"/>
      <c r="CJD98" s="73"/>
      <c r="CJE98" s="73"/>
      <c r="CJF98" s="73"/>
      <c r="CJG98" s="73"/>
      <c r="CJH98" s="73"/>
      <c r="CJI98" s="73"/>
      <c r="CJJ98" s="73"/>
      <c r="CJK98" s="73"/>
      <c r="CJL98" s="73"/>
      <c r="CJM98" s="73"/>
      <c r="CJN98" s="73"/>
      <c r="CJO98" s="73"/>
      <c r="CJP98" s="73"/>
      <c r="CJQ98" s="73"/>
      <c r="CJR98" s="73"/>
      <c r="CJS98" s="73"/>
      <c r="CJT98" s="73"/>
      <c r="CJU98" s="73"/>
      <c r="CJV98" s="73"/>
      <c r="CJW98" s="73"/>
      <c r="CJX98" s="73"/>
      <c r="CJY98" s="73"/>
      <c r="CJZ98" s="73"/>
      <c r="CKA98" s="73"/>
      <c r="CKB98" s="73"/>
      <c r="CKC98" s="73"/>
      <c r="CKE98" s="73"/>
      <c r="CKF98" s="73"/>
      <c r="CKG98" s="73"/>
      <c r="CKH98" s="73"/>
      <c r="CKI98" s="73"/>
      <c r="CKJ98" s="73"/>
      <c r="CKK98" s="73"/>
      <c r="CKL98" s="73"/>
      <c r="CKM98" s="73"/>
      <c r="CKN98" s="73"/>
      <c r="CKO98" s="73"/>
      <c r="CKP98" s="73"/>
      <c r="CKQ98" s="73"/>
      <c r="CKT98" s="73"/>
      <c r="CKW98" s="73"/>
      <c r="CKZ98" s="73"/>
      <c r="CLC98" s="73"/>
      <c r="CLF98" s="73"/>
      <c r="CLR98" s="73"/>
      <c r="CLU98" s="73"/>
      <c r="CLX98" s="73"/>
      <c r="CMA98" s="73"/>
      <c r="CMJ98" s="73"/>
      <c r="CMP98" s="73"/>
      <c r="CMS98" s="73"/>
      <c r="CMV98" s="73"/>
      <c r="CMY98" s="73"/>
      <c r="CNE98" s="73"/>
      <c r="CNN98" s="73"/>
      <c r="CNP98" s="73"/>
      <c r="CNQ98" s="73"/>
      <c r="CNS98" s="73"/>
      <c r="CNV98" s="73"/>
      <c r="CNY98" s="73"/>
      <c r="COB98" s="73"/>
      <c r="COJ98" s="73"/>
      <c r="COL98" s="73"/>
      <c r="COO98" s="73"/>
      <c r="COR98" s="73"/>
      <c r="CPA98" s="73"/>
      <c r="CPD98" s="73"/>
      <c r="CPI98" s="73"/>
      <c r="CQE98" s="73"/>
      <c r="CQF98" s="73"/>
      <c r="CQG98" s="73"/>
      <c r="CQH98" s="73"/>
      <c r="CQI98" s="73"/>
      <c r="CQJ98" s="73"/>
      <c r="CRB98" s="73"/>
      <c r="CRC98" s="73"/>
      <c r="CRF98" s="73"/>
      <c r="CRI98" s="73"/>
      <c r="CRK98" s="73"/>
      <c r="CRM98" s="73"/>
      <c r="CRP98" s="73"/>
      <c r="CRS98" s="73"/>
      <c r="CRV98" s="73"/>
      <c r="CRY98" s="73"/>
      <c r="CSB98" s="73"/>
      <c r="CSE98" s="73"/>
      <c r="CSH98" s="73"/>
      <c r="CSK98" s="73"/>
      <c r="CSM98" s="73"/>
      <c r="CSZ98" s="73"/>
      <c r="CTA98" s="73"/>
      <c r="CTB98" s="73"/>
      <c r="CTC98" s="73"/>
      <c r="CTD98" s="73"/>
      <c r="CTE98" s="73"/>
      <c r="CTF98" s="73"/>
      <c r="CTG98" s="73"/>
      <c r="CTH98" s="73"/>
      <c r="CTI98" s="73"/>
      <c r="CTJ98" s="73"/>
      <c r="CTK98" s="73"/>
      <c r="CTL98" s="73"/>
      <c r="CTM98" s="73"/>
      <c r="CTN98" s="73"/>
      <c r="CTO98" s="73"/>
      <c r="CTP98" s="73"/>
      <c r="CTQ98" s="73"/>
      <c r="CTR98" s="73"/>
      <c r="CTS98" s="73"/>
      <c r="CTT98" s="73"/>
      <c r="CTU98" s="73"/>
      <c r="CTV98" s="73"/>
      <c r="CTW98" s="73"/>
      <c r="CTX98" s="73"/>
      <c r="CTY98" s="73"/>
      <c r="CUA98" s="73"/>
      <c r="CUB98" s="73"/>
      <c r="CUC98" s="73"/>
      <c r="CUD98" s="73"/>
      <c r="CUE98" s="73"/>
      <c r="CUF98" s="73"/>
      <c r="CUG98" s="73"/>
      <c r="CUH98" s="73"/>
      <c r="CUI98" s="73"/>
      <c r="CUJ98" s="73"/>
      <c r="CUK98" s="73"/>
      <c r="CUL98" s="73"/>
      <c r="CUM98" s="73"/>
      <c r="CUP98" s="73"/>
      <c r="CUS98" s="73"/>
      <c r="CUV98" s="73"/>
      <c r="CUY98" s="73"/>
      <c r="CVB98" s="73"/>
      <c r="CVN98" s="73"/>
      <c r="CVQ98" s="73"/>
      <c r="CVT98" s="73"/>
      <c r="CVW98" s="73"/>
      <c r="CWF98" s="73"/>
      <c r="CWL98" s="73"/>
      <c r="CWO98" s="73"/>
      <c r="CWR98" s="73"/>
      <c r="CWU98" s="73"/>
      <c r="CXA98" s="73"/>
      <c r="CXJ98" s="73"/>
      <c r="CXL98" s="73"/>
      <c r="CXM98" s="73"/>
      <c r="CXO98" s="73"/>
      <c r="CXR98" s="73"/>
      <c r="CXU98" s="73"/>
      <c r="CXX98" s="73"/>
      <c r="CYF98" s="73"/>
      <c r="CYH98" s="73"/>
      <c r="CYK98" s="73"/>
      <c r="CYN98" s="73"/>
      <c r="CYW98" s="73"/>
      <c r="CYZ98" s="73"/>
      <c r="CZE98" s="73"/>
      <c r="DAA98" s="73"/>
      <c r="DAB98" s="73"/>
      <c r="DAC98" s="73"/>
      <c r="DAD98" s="73"/>
      <c r="DAE98" s="73"/>
      <c r="DAF98" s="73"/>
      <c r="DAX98" s="73"/>
      <c r="DAY98" s="73"/>
      <c r="DBB98" s="73"/>
      <c r="DBE98" s="73"/>
      <c r="DBG98" s="73"/>
      <c r="DBI98" s="73"/>
      <c r="DBL98" s="73"/>
      <c r="DBO98" s="73"/>
      <c r="DBR98" s="73"/>
      <c r="DBU98" s="73"/>
      <c r="DBX98" s="73"/>
      <c r="DCA98" s="73"/>
      <c r="DCD98" s="73"/>
      <c r="DCG98" s="73"/>
      <c r="DCI98" s="73"/>
      <c r="DCV98" s="73"/>
      <c r="DCW98" s="73"/>
      <c r="DCX98" s="73"/>
      <c r="DCY98" s="73"/>
      <c r="DCZ98" s="73"/>
      <c r="DDA98" s="73"/>
      <c r="DDB98" s="73"/>
      <c r="DDC98" s="73"/>
      <c r="DDD98" s="73"/>
      <c r="DDE98" s="73"/>
      <c r="DDF98" s="73"/>
      <c r="DDG98" s="73"/>
      <c r="DDH98" s="73"/>
      <c r="DDI98" s="73"/>
      <c r="DDJ98" s="73"/>
      <c r="DDK98" s="73"/>
      <c r="DDL98" s="73"/>
      <c r="DDM98" s="73"/>
      <c r="DDN98" s="73"/>
      <c r="DDO98" s="73"/>
      <c r="DDP98" s="73"/>
      <c r="DDQ98" s="73"/>
      <c r="DDR98" s="73"/>
      <c r="DDS98" s="73"/>
      <c r="DDT98" s="73"/>
      <c r="DDU98" s="73"/>
      <c r="DDW98" s="73"/>
      <c r="DDX98" s="73"/>
      <c r="DDY98" s="73"/>
      <c r="DDZ98" s="73"/>
      <c r="DEA98" s="73"/>
      <c r="DEB98" s="73"/>
      <c r="DEC98" s="73"/>
      <c r="DED98" s="73"/>
      <c r="DEE98" s="73"/>
      <c r="DEF98" s="73"/>
      <c r="DEG98" s="73"/>
      <c r="DEH98" s="73"/>
      <c r="DEI98" s="73"/>
      <c r="DEL98" s="73"/>
      <c r="DEO98" s="73"/>
      <c r="DER98" s="73"/>
      <c r="DEU98" s="73"/>
      <c r="DEX98" s="73"/>
      <c r="DFJ98" s="73"/>
      <c r="DFM98" s="73"/>
      <c r="DFP98" s="73"/>
      <c r="DFS98" s="73"/>
      <c r="DGB98" s="73"/>
      <c r="DGH98" s="73"/>
      <c r="DGK98" s="73"/>
      <c r="DGN98" s="73"/>
      <c r="DGQ98" s="73"/>
      <c r="DGW98" s="73"/>
      <c r="DHF98" s="73"/>
      <c r="DHH98" s="73"/>
      <c r="DHI98" s="73"/>
      <c r="DHK98" s="73"/>
      <c r="DHN98" s="73"/>
      <c r="DHQ98" s="73"/>
      <c r="DHT98" s="73"/>
      <c r="DIB98" s="73"/>
      <c r="DID98" s="73"/>
      <c r="DIG98" s="73"/>
      <c r="DIJ98" s="73"/>
      <c r="DIS98" s="73"/>
      <c r="DIV98" s="73"/>
      <c r="DJA98" s="73"/>
      <c r="DJW98" s="73"/>
      <c r="DJX98" s="73"/>
      <c r="DJY98" s="73"/>
      <c r="DJZ98" s="73"/>
      <c r="DKA98" s="73"/>
      <c r="DKB98" s="73"/>
      <c r="DKT98" s="73"/>
      <c r="DKU98" s="73"/>
      <c r="DKX98" s="73"/>
      <c r="DLA98" s="73"/>
      <c r="DLC98" s="73"/>
      <c r="DLE98" s="73"/>
      <c r="DLH98" s="73"/>
      <c r="DLK98" s="73"/>
      <c r="DLN98" s="73"/>
      <c r="DLQ98" s="73"/>
      <c r="DLT98" s="73"/>
      <c r="DLW98" s="73"/>
      <c r="DLZ98" s="73"/>
      <c r="DMC98" s="73"/>
      <c r="DME98" s="73"/>
      <c r="DMR98" s="73"/>
      <c r="DMS98" s="73"/>
      <c r="DMT98" s="73"/>
      <c r="DMU98" s="73"/>
      <c r="DMV98" s="73"/>
      <c r="DMW98" s="73"/>
      <c r="DMX98" s="73"/>
      <c r="DMY98" s="73"/>
      <c r="DMZ98" s="73"/>
      <c r="DNA98" s="73"/>
      <c r="DNB98" s="73"/>
      <c r="DNC98" s="73"/>
      <c r="DND98" s="73"/>
      <c r="DNE98" s="73"/>
      <c r="DNF98" s="73"/>
      <c r="DNG98" s="73"/>
      <c r="DNH98" s="73"/>
      <c r="DNI98" s="73"/>
      <c r="DNJ98" s="73"/>
      <c r="DNK98" s="73"/>
      <c r="DNL98" s="73"/>
      <c r="DNM98" s="73"/>
      <c r="DNN98" s="73"/>
      <c r="DNO98" s="73"/>
      <c r="DNP98" s="73"/>
      <c r="DNQ98" s="73"/>
      <c r="DNS98" s="73"/>
      <c r="DNT98" s="73"/>
      <c r="DNU98" s="73"/>
      <c r="DNV98" s="73"/>
      <c r="DNW98" s="73"/>
      <c r="DNX98" s="73"/>
      <c r="DNY98" s="73"/>
      <c r="DNZ98" s="73"/>
      <c r="DOA98" s="73"/>
      <c r="DOB98" s="73"/>
      <c r="DOC98" s="73"/>
      <c r="DOD98" s="73"/>
      <c r="DOE98" s="73"/>
      <c r="DOH98" s="73"/>
      <c r="DOK98" s="73"/>
      <c r="DON98" s="73"/>
      <c r="DOQ98" s="73"/>
      <c r="DOT98" s="73"/>
      <c r="DPF98" s="73"/>
      <c r="DPI98" s="73"/>
      <c r="DPL98" s="73"/>
      <c r="DPO98" s="73"/>
      <c r="DPX98" s="73"/>
      <c r="DQD98" s="73"/>
      <c r="DQG98" s="73"/>
      <c r="DQJ98" s="73"/>
      <c r="DQM98" s="73"/>
      <c r="DQS98" s="73"/>
      <c r="DRB98" s="73"/>
      <c r="DRD98" s="73"/>
      <c r="DRE98" s="73"/>
      <c r="DRG98" s="73"/>
      <c r="DRJ98" s="73"/>
      <c r="DRM98" s="73"/>
      <c r="DRP98" s="73"/>
      <c r="DRX98" s="73"/>
      <c r="DRZ98" s="73"/>
      <c r="DSC98" s="73"/>
      <c r="DSF98" s="73"/>
      <c r="DSO98" s="73"/>
      <c r="DSR98" s="73"/>
      <c r="DSW98" s="73"/>
      <c r="DTS98" s="73"/>
      <c r="DTT98" s="73"/>
      <c r="DTU98" s="73"/>
      <c r="DTV98" s="73"/>
      <c r="DTW98" s="73"/>
      <c r="DTX98" s="73"/>
      <c r="DUP98" s="73"/>
      <c r="DUQ98" s="73"/>
      <c r="DUT98" s="73"/>
      <c r="DUW98" s="73"/>
      <c r="DUY98" s="73"/>
      <c r="DVA98" s="73"/>
      <c r="DVD98" s="73"/>
      <c r="DVG98" s="73"/>
      <c r="DVJ98" s="73"/>
      <c r="DVM98" s="73"/>
      <c r="DVP98" s="73"/>
      <c r="DVS98" s="73"/>
      <c r="DVV98" s="73"/>
      <c r="DVY98" s="73"/>
      <c r="DWA98" s="73"/>
      <c r="DWN98" s="73"/>
      <c r="DWO98" s="73"/>
      <c r="DWP98" s="73"/>
      <c r="DWQ98" s="73"/>
      <c r="DWR98" s="73"/>
      <c r="DWS98" s="73"/>
      <c r="DWT98" s="73"/>
      <c r="DWU98" s="73"/>
      <c r="DWV98" s="73"/>
      <c r="DWW98" s="73"/>
      <c r="DWX98" s="73"/>
      <c r="DWY98" s="73"/>
      <c r="DWZ98" s="73"/>
      <c r="DXA98" s="73"/>
      <c r="DXB98" s="73"/>
      <c r="DXC98" s="73"/>
      <c r="DXD98" s="73"/>
      <c r="DXE98" s="73"/>
      <c r="DXF98" s="73"/>
      <c r="DXG98" s="73"/>
      <c r="DXH98" s="73"/>
      <c r="DXI98" s="73"/>
      <c r="DXJ98" s="73"/>
      <c r="DXK98" s="73"/>
      <c r="DXL98" s="73"/>
      <c r="DXM98" s="73"/>
      <c r="DXO98" s="73"/>
      <c r="DXP98" s="73"/>
      <c r="DXQ98" s="73"/>
      <c r="DXR98" s="73"/>
      <c r="DXS98" s="73"/>
      <c r="DXT98" s="73"/>
      <c r="DXU98" s="73"/>
      <c r="DXV98" s="73"/>
      <c r="DXW98" s="73"/>
      <c r="DXX98" s="73"/>
      <c r="DXY98" s="73"/>
      <c r="DXZ98" s="73"/>
      <c r="DYA98" s="73"/>
      <c r="DYD98" s="73"/>
      <c r="DYG98" s="73"/>
      <c r="DYJ98" s="73"/>
      <c r="DYM98" s="73"/>
      <c r="DYP98" s="73"/>
      <c r="DZB98" s="73"/>
      <c r="DZE98" s="73"/>
      <c r="DZH98" s="73"/>
      <c r="DZK98" s="73"/>
      <c r="DZT98" s="73"/>
      <c r="DZZ98" s="73"/>
      <c r="EAC98" s="73"/>
      <c r="EAF98" s="73"/>
      <c r="EAI98" s="73"/>
      <c r="EAO98" s="73"/>
      <c r="EAX98" s="73"/>
      <c r="EAZ98" s="73"/>
      <c r="EBA98" s="73"/>
      <c r="EBC98" s="73"/>
      <c r="EBF98" s="73"/>
      <c r="EBI98" s="73"/>
      <c r="EBL98" s="73"/>
      <c r="EBT98" s="73"/>
      <c r="EBV98" s="73"/>
      <c r="EBY98" s="73"/>
      <c r="ECB98" s="73"/>
      <c r="ECK98" s="73"/>
      <c r="ECN98" s="73"/>
      <c r="ECS98" s="73"/>
      <c r="EDO98" s="73"/>
      <c r="EDP98" s="73"/>
      <c r="EDQ98" s="73"/>
      <c r="EDR98" s="73"/>
      <c r="EDS98" s="73"/>
      <c r="EDT98" s="73"/>
      <c r="EEL98" s="73"/>
      <c r="EEM98" s="73"/>
      <c r="EEP98" s="73"/>
      <c r="EES98" s="73"/>
      <c r="EEU98" s="73"/>
      <c r="EEW98" s="73"/>
      <c r="EEZ98" s="73"/>
      <c r="EFC98" s="73"/>
      <c r="EFF98" s="73"/>
      <c r="EFI98" s="73"/>
      <c r="EFL98" s="73"/>
      <c r="EFO98" s="73"/>
      <c r="EFR98" s="73"/>
      <c r="EFU98" s="73"/>
      <c r="EFW98" s="73"/>
      <c r="EGJ98" s="73"/>
      <c r="EGK98" s="73"/>
      <c r="EGL98" s="73"/>
      <c r="EGM98" s="73"/>
      <c r="EGN98" s="73"/>
      <c r="EGO98" s="73"/>
      <c r="EGP98" s="73"/>
      <c r="EGQ98" s="73"/>
      <c r="EGR98" s="73"/>
      <c r="EGS98" s="73"/>
      <c r="EGT98" s="73"/>
      <c r="EGU98" s="73"/>
      <c r="EGV98" s="73"/>
      <c r="EGW98" s="73"/>
      <c r="EGX98" s="73"/>
      <c r="EGY98" s="73"/>
      <c r="EGZ98" s="73"/>
      <c r="EHA98" s="73"/>
      <c r="EHB98" s="73"/>
      <c r="EHC98" s="73"/>
      <c r="EHD98" s="73"/>
      <c r="EHE98" s="73"/>
      <c r="EHF98" s="73"/>
      <c r="EHG98" s="73"/>
      <c r="EHH98" s="73"/>
      <c r="EHI98" s="73"/>
      <c r="EHK98" s="73"/>
      <c r="EHL98" s="73"/>
      <c r="EHM98" s="73"/>
      <c r="EHN98" s="73"/>
      <c r="EHO98" s="73"/>
      <c r="EHP98" s="73"/>
      <c r="EHQ98" s="73"/>
      <c r="EHR98" s="73"/>
      <c r="EHS98" s="73"/>
      <c r="EHT98" s="73"/>
      <c r="EHU98" s="73"/>
      <c r="EHV98" s="73"/>
      <c r="EHW98" s="73"/>
      <c r="EHZ98" s="73"/>
      <c r="EIC98" s="73"/>
      <c r="EIF98" s="73"/>
      <c r="EII98" s="73"/>
      <c r="EIL98" s="73"/>
      <c r="EIX98" s="73"/>
      <c r="EJA98" s="73"/>
      <c r="EJD98" s="73"/>
      <c r="EJG98" s="73"/>
      <c r="EJP98" s="73"/>
      <c r="EJV98" s="73"/>
      <c r="EJY98" s="73"/>
      <c r="EKB98" s="73"/>
      <c r="EKE98" s="73"/>
      <c r="EKK98" s="73"/>
      <c r="EKT98" s="73"/>
      <c r="EKV98" s="73"/>
      <c r="EKW98" s="73"/>
      <c r="EKY98" s="73"/>
      <c r="ELB98" s="73"/>
      <c r="ELE98" s="73"/>
      <c r="ELH98" s="73"/>
      <c r="ELP98" s="73"/>
      <c r="ELR98" s="73"/>
      <c r="ELU98" s="73"/>
      <c r="ELX98" s="73"/>
      <c r="EMG98" s="73"/>
      <c r="EMJ98" s="73"/>
      <c r="EMO98" s="73"/>
      <c r="ENK98" s="73"/>
      <c r="ENL98" s="73"/>
      <c r="ENM98" s="73"/>
      <c r="ENN98" s="73"/>
      <c r="ENO98" s="73"/>
      <c r="ENP98" s="73"/>
      <c r="EOH98" s="73"/>
      <c r="EOI98" s="73"/>
      <c r="EOL98" s="73"/>
      <c r="EOO98" s="73"/>
      <c r="EOQ98" s="73"/>
      <c r="EOS98" s="73"/>
      <c r="EOV98" s="73"/>
      <c r="EOY98" s="73"/>
      <c r="EPB98" s="73"/>
      <c r="EPE98" s="73"/>
      <c r="EPH98" s="73"/>
      <c r="EPK98" s="73"/>
      <c r="EPN98" s="73"/>
      <c r="EPQ98" s="73"/>
      <c r="EPS98" s="73"/>
      <c r="EQF98" s="73"/>
      <c r="EQG98" s="73"/>
      <c r="EQH98" s="73"/>
      <c r="EQI98" s="73"/>
      <c r="EQJ98" s="73"/>
      <c r="EQK98" s="73"/>
      <c r="EQL98" s="73"/>
      <c r="EQM98" s="73"/>
      <c r="EQN98" s="73"/>
      <c r="EQO98" s="73"/>
      <c r="EQP98" s="73"/>
      <c r="EQQ98" s="73"/>
      <c r="EQR98" s="73"/>
      <c r="EQS98" s="73"/>
      <c r="EQT98" s="73"/>
      <c r="EQU98" s="73"/>
      <c r="EQV98" s="73"/>
      <c r="EQW98" s="73"/>
      <c r="EQX98" s="73"/>
      <c r="EQY98" s="73"/>
      <c r="EQZ98" s="73"/>
      <c r="ERA98" s="73"/>
      <c r="ERB98" s="73"/>
      <c r="ERC98" s="73"/>
      <c r="ERD98" s="73"/>
      <c r="ERE98" s="73"/>
      <c r="ERG98" s="73"/>
      <c r="ERH98" s="73"/>
      <c r="ERI98" s="73"/>
      <c r="ERJ98" s="73"/>
      <c r="ERK98" s="73"/>
      <c r="ERL98" s="73"/>
      <c r="ERM98" s="73"/>
      <c r="ERN98" s="73"/>
      <c r="ERO98" s="73"/>
      <c r="ERP98" s="73"/>
      <c r="ERQ98" s="73"/>
      <c r="ERR98" s="73"/>
      <c r="ERS98" s="73"/>
      <c r="ERV98" s="73"/>
      <c r="ERY98" s="73"/>
      <c r="ESB98" s="73"/>
      <c r="ESE98" s="73"/>
      <c r="ESH98" s="73"/>
      <c r="EST98" s="73"/>
      <c r="ESW98" s="73"/>
      <c r="ESZ98" s="73"/>
      <c r="ETC98" s="73"/>
      <c r="ETL98" s="73"/>
      <c r="ETR98" s="73"/>
      <c r="ETU98" s="73"/>
      <c r="ETX98" s="73"/>
      <c r="EUA98" s="73"/>
      <c r="EUG98" s="73"/>
      <c r="EUP98" s="73"/>
      <c r="EUR98" s="73"/>
      <c r="EUS98" s="73"/>
      <c r="EUU98" s="73"/>
      <c r="EUX98" s="73"/>
      <c r="EVA98" s="73"/>
      <c r="EVD98" s="73"/>
      <c r="EVL98" s="73"/>
      <c r="EVN98" s="73"/>
      <c r="EVQ98" s="73"/>
      <c r="EVT98" s="73"/>
      <c r="EWC98" s="73"/>
      <c r="EWF98" s="73"/>
      <c r="EWK98" s="73"/>
      <c r="EXG98" s="73"/>
      <c r="EXH98" s="73"/>
      <c r="EXI98" s="73"/>
      <c r="EXJ98" s="73"/>
      <c r="EXK98" s="73"/>
      <c r="EXL98" s="73"/>
      <c r="EYD98" s="73"/>
      <c r="EYE98" s="73"/>
      <c r="EYH98" s="73"/>
      <c r="EYK98" s="73"/>
      <c r="EYM98" s="73"/>
      <c r="EYO98" s="73"/>
      <c r="EYR98" s="73"/>
      <c r="EYU98" s="73"/>
      <c r="EYX98" s="73"/>
      <c r="EZA98" s="73"/>
      <c r="EZD98" s="73"/>
      <c r="EZG98" s="73"/>
      <c r="EZJ98" s="73"/>
      <c r="EZM98" s="73"/>
      <c r="EZO98" s="73"/>
      <c r="FAB98" s="73"/>
      <c r="FAC98" s="73"/>
      <c r="FAD98" s="73"/>
      <c r="FAE98" s="73"/>
      <c r="FAF98" s="73"/>
      <c r="FAG98" s="73"/>
      <c r="FAH98" s="73"/>
      <c r="FAI98" s="73"/>
      <c r="FAJ98" s="73"/>
      <c r="FAK98" s="73"/>
      <c r="FAL98" s="73"/>
      <c r="FAM98" s="73"/>
      <c r="FAN98" s="73"/>
      <c r="FAO98" s="73"/>
      <c r="FAP98" s="73"/>
      <c r="FAQ98" s="73"/>
      <c r="FAR98" s="73"/>
      <c r="FAS98" s="73"/>
      <c r="FAT98" s="73"/>
      <c r="FAU98" s="73"/>
      <c r="FAV98" s="73"/>
      <c r="FAW98" s="73"/>
      <c r="FAX98" s="73"/>
      <c r="FAY98" s="73"/>
      <c r="FAZ98" s="73"/>
      <c r="FBA98" s="73"/>
      <c r="FBC98" s="73"/>
      <c r="FBD98" s="73"/>
      <c r="FBE98" s="73"/>
      <c r="FBF98" s="73"/>
      <c r="FBG98" s="73"/>
      <c r="FBH98" s="73"/>
      <c r="FBI98" s="73"/>
      <c r="FBJ98" s="73"/>
      <c r="FBK98" s="73"/>
      <c r="FBL98" s="73"/>
      <c r="FBM98" s="73"/>
      <c r="FBN98" s="73"/>
      <c r="FBO98" s="73"/>
      <c r="FBR98" s="73"/>
      <c r="FBU98" s="73"/>
      <c r="FBX98" s="73"/>
      <c r="FCA98" s="73"/>
      <c r="FCD98" s="73"/>
      <c r="FCP98" s="73"/>
      <c r="FCS98" s="73"/>
      <c r="FCV98" s="73"/>
      <c r="FCY98" s="73"/>
      <c r="FDH98" s="73"/>
      <c r="FDN98" s="73"/>
      <c r="FDQ98" s="73"/>
      <c r="FDT98" s="73"/>
      <c r="FDW98" s="73"/>
      <c r="FEC98" s="73"/>
      <c r="FEL98" s="73"/>
      <c r="FEN98" s="73"/>
      <c r="FEO98" s="73"/>
      <c r="FEQ98" s="73"/>
      <c r="FET98" s="73"/>
      <c r="FEW98" s="73"/>
      <c r="FEZ98" s="73"/>
      <c r="FFH98" s="73"/>
      <c r="FFJ98" s="73"/>
      <c r="FFM98" s="73"/>
      <c r="FFP98" s="73"/>
      <c r="FFY98" s="73"/>
      <c r="FGB98" s="73"/>
      <c r="FGG98" s="73"/>
      <c r="FHC98" s="73"/>
      <c r="FHD98" s="73"/>
      <c r="FHE98" s="73"/>
      <c r="FHF98" s="73"/>
      <c r="FHG98" s="73"/>
      <c r="FHH98" s="73"/>
      <c r="FHZ98" s="73"/>
      <c r="FIA98" s="73"/>
      <c r="FID98" s="73"/>
      <c r="FIG98" s="73"/>
      <c r="FII98" s="73"/>
      <c r="FIK98" s="73"/>
      <c r="FIN98" s="73"/>
      <c r="FIQ98" s="73"/>
      <c r="FIT98" s="73"/>
      <c r="FIW98" s="73"/>
      <c r="FIZ98" s="73"/>
      <c r="FJC98" s="73"/>
      <c r="FJF98" s="73"/>
      <c r="FJI98" s="73"/>
      <c r="FJK98" s="73"/>
      <c r="FJX98" s="73"/>
      <c r="FJY98" s="73"/>
      <c r="FJZ98" s="73"/>
      <c r="FKA98" s="73"/>
      <c r="FKB98" s="73"/>
      <c r="FKC98" s="73"/>
      <c r="FKD98" s="73"/>
      <c r="FKE98" s="73"/>
      <c r="FKF98" s="73"/>
      <c r="FKG98" s="73"/>
      <c r="FKH98" s="73"/>
      <c r="FKI98" s="73"/>
      <c r="FKJ98" s="73"/>
      <c r="FKK98" s="73"/>
      <c r="FKL98" s="73"/>
      <c r="FKM98" s="73"/>
      <c r="FKN98" s="73"/>
      <c r="FKO98" s="73"/>
      <c r="FKP98" s="73"/>
      <c r="FKQ98" s="73"/>
      <c r="FKR98" s="73"/>
      <c r="FKS98" s="73"/>
      <c r="FKT98" s="73"/>
      <c r="FKU98" s="73"/>
      <c r="FKV98" s="73"/>
      <c r="FKW98" s="73"/>
      <c r="FKY98" s="73"/>
      <c r="FKZ98" s="73"/>
      <c r="FLA98" s="73"/>
      <c r="FLB98" s="73"/>
      <c r="FLC98" s="73"/>
      <c r="FLD98" s="73"/>
      <c r="FLE98" s="73"/>
      <c r="FLF98" s="73"/>
      <c r="FLG98" s="73"/>
      <c r="FLH98" s="73"/>
      <c r="FLI98" s="73"/>
      <c r="FLJ98" s="73"/>
      <c r="FLK98" s="73"/>
      <c r="FLN98" s="73"/>
      <c r="FLQ98" s="73"/>
      <c r="FLT98" s="73"/>
      <c r="FLW98" s="73"/>
      <c r="FLZ98" s="73"/>
      <c r="FML98" s="73"/>
      <c r="FMO98" s="73"/>
      <c r="FMR98" s="73"/>
      <c r="FMU98" s="73"/>
      <c r="FND98" s="73"/>
      <c r="FNJ98" s="73"/>
      <c r="FNM98" s="73"/>
      <c r="FNP98" s="73"/>
      <c r="FNS98" s="73"/>
      <c r="FNY98" s="73"/>
      <c r="FOH98" s="73"/>
      <c r="FOJ98" s="73"/>
      <c r="FOK98" s="73"/>
      <c r="FOM98" s="73"/>
      <c r="FOP98" s="73"/>
      <c r="FOS98" s="73"/>
      <c r="FOV98" s="73"/>
      <c r="FPD98" s="73"/>
      <c r="FPF98" s="73"/>
      <c r="FPI98" s="73"/>
      <c r="FPL98" s="73"/>
      <c r="FPU98" s="73"/>
      <c r="FPX98" s="73"/>
      <c r="FQC98" s="73"/>
      <c r="FQY98" s="73"/>
      <c r="FQZ98" s="73"/>
      <c r="FRA98" s="73"/>
      <c r="FRB98" s="73"/>
      <c r="FRC98" s="73"/>
      <c r="FRD98" s="73"/>
      <c r="FRV98" s="73"/>
      <c r="FRW98" s="73"/>
      <c r="FRZ98" s="73"/>
      <c r="FSC98" s="73"/>
      <c r="FSE98" s="73"/>
      <c r="FSG98" s="73"/>
      <c r="FSJ98" s="73"/>
      <c r="FSM98" s="73"/>
      <c r="FSP98" s="73"/>
      <c r="FSS98" s="73"/>
      <c r="FSV98" s="73"/>
      <c r="FSY98" s="73"/>
      <c r="FTB98" s="73"/>
      <c r="FTE98" s="73"/>
      <c r="FTG98" s="73"/>
      <c r="FTT98" s="73"/>
      <c r="FTU98" s="73"/>
      <c r="FTV98" s="73"/>
      <c r="FTW98" s="73"/>
      <c r="FTX98" s="73"/>
      <c r="FTY98" s="73"/>
      <c r="FTZ98" s="73"/>
      <c r="FUA98" s="73"/>
      <c r="FUB98" s="73"/>
      <c r="FUC98" s="73"/>
      <c r="FUD98" s="73"/>
      <c r="FUE98" s="73"/>
      <c r="FUF98" s="73"/>
      <c r="FUG98" s="73"/>
      <c r="FUH98" s="73"/>
      <c r="FUI98" s="73"/>
      <c r="FUJ98" s="73"/>
      <c r="FUK98" s="73"/>
      <c r="FUL98" s="73"/>
      <c r="FUM98" s="73"/>
      <c r="FUN98" s="73"/>
      <c r="FUO98" s="73"/>
      <c r="FUP98" s="73"/>
      <c r="FUQ98" s="73"/>
      <c r="FUR98" s="73"/>
      <c r="FUS98" s="73"/>
      <c r="FUU98" s="73"/>
      <c r="FUV98" s="73"/>
      <c r="FUW98" s="73"/>
      <c r="FUX98" s="73"/>
      <c r="FUY98" s="73"/>
      <c r="FUZ98" s="73"/>
      <c r="FVA98" s="73"/>
      <c r="FVB98" s="73"/>
      <c r="FVC98" s="73"/>
      <c r="FVD98" s="73"/>
      <c r="FVE98" s="73"/>
      <c r="FVF98" s="73"/>
      <c r="FVG98" s="73"/>
      <c r="FVJ98" s="73"/>
      <c r="FVM98" s="73"/>
      <c r="FVP98" s="73"/>
      <c r="FVS98" s="73"/>
      <c r="FVV98" s="73"/>
      <c r="FWH98" s="73"/>
      <c r="FWK98" s="73"/>
      <c r="FWN98" s="73"/>
      <c r="FWQ98" s="73"/>
      <c r="FWZ98" s="73"/>
      <c r="FXF98" s="73"/>
      <c r="FXI98" s="73"/>
      <c r="FXL98" s="73"/>
      <c r="FXO98" s="73"/>
      <c r="FXU98" s="73"/>
      <c r="FYD98" s="73"/>
      <c r="FYF98" s="73"/>
      <c r="FYG98" s="73"/>
      <c r="FYI98" s="73"/>
      <c r="FYL98" s="73"/>
      <c r="FYO98" s="73"/>
      <c r="FYR98" s="73"/>
      <c r="FYZ98" s="73"/>
      <c r="FZB98" s="73"/>
      <c r="FZE98" s="73"/>
      <c r="FZH98" s="73"/>
      <c r="FZQ98" s="73"/>
      <c r="FZT98" s="73"/>
      <c r="FZY98" s="73"/>
      <c r="GAU98" s="73"/>
      <c r="GAV98" s="73"/>
      <c r="GAW98" s="73"/>
      <c r="GAX98" s="73"/>
      <c r="GAY98" s="73"/>
      <c r="GAZ98" s="73"/>
      <c r="GBR98" s="73"/>
      <c r="GBS98" s="73"/>
      <c r="GBV98" s="73"/>
      <c r="GBY98" s="73"/>
      <c r="GCA98" s="73"/>
      <c r="GCC98" s="73"/>
      <c r="GCF98" s="73"/>
      <c r="GCI98" s="73"/>
      <c r="GCL98" s="73"/>
      <c r="GCO98" s="73"/>
      <c r="GCR98" s="73"/>
      <c r="GCU98" s="73"/>
      <c r="GCX98" s="73"/>
      <c r="GDA98" s="73"/>
      <c r="GDC98" s="73"/>
      <c r="GDP98" s="73"/>
      <c r="GDQ98" s="73"/>
      <c r="GDR98" s="73"/>
      <c r="GDS98" s="73"/>
      <c r="GDT98" s="73"/>
      <c r="GDU98" s="73"/>
      <c r="GDV98" s="73"/>
      <c r="GDW98" s="73"/>
      <c r="GDX98" s="73"/>
      <c r="GDY98" s="73"/>
      <c r="GDZ98" s="73"/>
      <c r="GEA98" s="73"/>
      <c r="GEB98" s="73"/>
      <c r="GEC98" s="73"/>
      <c r="GED98" s="73"/>
      <c r="GEE98" s="73"/>
      <c r="GEF98" s="73"/>
      <c r="GEG98" s="73"/>
      <c r="GEH98" s="73"/>
      <c r="GEI98" s="73"/>
      <c r="GEJ98" s="73"/>
      <c r="GEK98" s="73"/>
      <c r="GEL98" s="73"/>
      <c r="GEM98" s="73"/>
      <c r="GEN98" s="73"/>
      <c r="GEO98" s="73"/>
      <c r="GEQ98" s="73"/>
      <c r="GER98" s="73"/>
      <c r="GES98" s="73"/>
      <c r="GET98" s="73"/>
      <c r="GEU98" s="73"/>
      <c r="GEV98" s="73"/>
      <c r="GEW98" s="73"/>
      <c r="GEX98" s="73"/>
      <c r="GEY98" s="73"/>
      <c r="GEZ98" s="73"/>
      <c r="GFA98" s="73"/>
      <c r="GFB98" s="73"/>
      <c r="GFC98" s="73"/>
      <c r="GFF98" s="73"/>
      <c r="GFI98" s="73"/>
      <c r="GFL98" s="73"/>
      <c r="GFO98" s="73"/>
      <c r="GFR98" s="73"/>
      <c r="GGD98" s="73"/>
      <c r="GGG98" s="73"/>
      <c r="GGJ98" s="73"/>
      <c r="GGM98" s="73"/>
      <c r="GGV98" s="73"/>
      <c r="GHB98" s="73"/>
      <c r="GHE98" s="73"/>
      <c r="GHH98" s="73"/>
      <c r="GHK98" s="73"/>
      <c r="GHQ98" s="73"/>
      <c r="GHZ98" s="73"/>
      <c r="GIB98" s="73"/>
      <c r="GIC98" s="73"/>
      <c r="GIE98" s="73"/>
      <c r="GIH98" s="73"/>
      <c r="GIK98" s="73"/>
      <c r="GIN98" s="73"/>
      <c r="GIV98" s="73"/>
      <c r="GIX98" s="73"/>
      <c r="GJA98" s="73"/>
      <c r="GJD98" s="73"/>
      <c r="GJM98" s="73"/>
      <c r="GJP98" s="73"/>
      <c r="GJU98" s="73"/>
      <c r="GKQ98" s="73"/>
      <c r="GKR98" s="73"/>
      <c r="GKS98" s="73"/>
      <c r="GKT98" s="73"/>
      <c r="GKU98" s="73"/>
      <c r="GKV98" s="73"/>
      <c r="GLN98" s="73"/>
      <c r="GLO98" s="73"/>
      <c r="GLR98" s="73"/>
      <c r="GLU98" s="73"/>
      <c r="GLW98" s="73"/>
      <c r="GLY98" s="73"/>
      <c r="GMB98" s="73"/>
      <c r="GME98" s="73"/>
      <c r="GMH98" s="73"/>
      <c r="GMK98" s="73"/>
      <c r="GMN98" s="73"/>
      <c r="GMQ98" s="73"/>
      <c r="GMT98" s="73"/>
      <c r="GMW98" s="73"/>
      <c r="GMY98" s="73"/>
      <c r="GNL98" s="73"/>
      <c r="GNM98" s="73"/>
      <c r="GNN98" s="73"/>
      <c r="GNO98" s="73"/>
      <c r="GNP98" s="73"/>
      <c r="GNQ98" s="73"/>
      <c r="GNR98" s="73"/>
      <c r="GNS98" s="73"/>
      <c r="GNT98" s="73"/>
      <c r="GNU98" s="73"/>
      <c r="GNV98" s="73"/>
      <c r="GNW98" s="73"/>
      <c r="GNX98" s="73"/>
      <c r="GNY98" s="73"/>
      <c r="GNZ98" s="73"/>
      <c r="GOA98" s="73"/>
      <c r="GOB98" s="73"/>
      <c r="GOC98" s="73"/>
      <c r="GOD98" s="73"/>
      <c r="GOE98" s="73"/>
      <c r="GOF98" s="73"/>
      <c r="GOG98" s="73"/>
      <c r="GOH98" s="73"/>
      <c r="GOI98" s="73"/>
      <c r="GOJ98" s="73"/>
      <c r="GOK98" s="73"/>
      <c r="GOM98" s="73"/>
      <c r="GON98" s="73"/>
      <c r="GOO98" s="73"/>
      <c r="GOP98" s="73"/>
      <c r="GOQ98" s="73"/>
      <c r="GOR98" s="73"/>
      <c r="GOS98" s="73"/>
      <c r="GOT98" s="73"/>
      <c r="GOU98" s="73"/>
      <c r="GOV98" s="73"/>
      <c r="GOW98" s="73"/>
      <c r="GOX98" s="73"/>
      <c r="GOY98" s="73"/>
      <c r="GPB98" s="73"/>
      <c r="GPE98" s="73"/>
      <c r="GPH98" s="73"/>
      <c r="GPK98" s="73"/>
      <c r="GPN98" s="73"/>
      <c r="GPZ98" s="73"/>
      <c r="GQC98" s="73"/>
      <c r="GQF98" s="73"/>
      <c r="GQI98" s="73"/>
      <c r="GQR98" s="73"/>
      <c r="GQX98" s="73"/>
      <c r="GRA98" s="73"/>
      <c r="GRD98" s="73"/>
      <c r="GRG98" s="73"/>
      <c r="GRM98" s="73"/>
      <c r="GRV98" s="73"/>
      <c r="GRX98" s="73"/>
      <c r="GRY98" s="73"/>
      <c r="GSA98" s="73"/>
      <c r="GSD98" s="73"/>
      <c r="GSG98" s="73"/>
      <c r="GSJ98" s="73"/>
      <c r="GSR98" s="73"/>
      <c r="GST98" s="73"/>
      <c r="GSW98" s="73"/>
      <c r="GSZ98" s="73"/>
      <c r="GTI98" s="73"/>
      <c r="GTL98" s="73"/>
      <c r="GTQ98" s="73"/>
      <c r="GUM98" s="73"/>
      <c r="GUN98" s="73"/>
      <c r="GUO98" s="73"/>
      <c r="GUP98" s="73"/>
      <c r="GUQ98" s="73"/>
      <c r="GUR98" s="73"/>
      <c r="GVJ98" s="73"/>
      <c r="GVK98" s="73"/>
      <c r="GVN98" s="73"/>
      <c r="GVQ98" s="73"/>
      <c r="GVS98" s="73"/>
      <c r="GVU98" s="73"/>
      <c r="GVX98" s="73"/>
      <c r="GWA98" s="73"/>
      <c r="GWD98" s="73"/>
      <c r="GWG98" s="73"/>
      <c r="GWJ98" s="73"/>
      <c r="GWM98" s="73"/>
      <c r="GWP98" s="73"/>
      <c r="GWS98" s="73"/>
      <c r="GWU98" s="73"/>
      <c r="GXH98" s="73"/>
      <c r="GXI98" s="73"/>
      <c r="GXJ98" s="73"/>
      <c r="GXK98" s="73"/>
      <c r="GXL98" s="73"/>
      <c r="GXM98" s="73"/>
      <c r="GXN98" s="73"/>
      <c r="GXO98" s="73"/>
      <c r="GXP98" s="73"/>
      <c r="GXQ98" s="73"/>
      <c r="GXR98" s="73"/>
      <c r="GXS98" s="73"/>
      <c r="GXT98" s="73"/>
      <c r="GXU98" s="73"/>
      <c r="GXV98" s="73"/>
      <c r="GXW98" s="73"/>
      <c r="GXX98" s="73"/>
      <c r="GXY98" s="73"/>
      <c r="GXZ98" s="73"/>
      <c r="GYA98" s="73"/>
      <c r="GYB98" s="73"/>
      <c r="GYC98" s="73"/>
      <c r="GYD98" s="73"/>
      <c r="GYE98" s="73"/>
      <c r="GYF98" s="73"/>
      <c r="GYG98" s="73"/>
      <c r="GYI98" s="73"/>
      <c r="GYJ98" s="73"/>
      <c r="GYK98" s="73"/>
      <c r="GYL98" s="73"/>
      <c r="GYM98" s="73"/>
      <c r="GYN98" s="73"/>
      <c r="GYO98" s="73"/>
      <c r="GYP98" s="73"/>
      <c r="GYQ98" s="73"/>
      <c r="GYR98" s="73"/>
      <c r="GYS98" s="73"/>
      <c r="GYT98" s="73"/>
      <c r="GYU98" s="73"/>
      <c r="GYX98" s="73"/>
      <c r="GZA98" s="73"/>
      <c r="GZD98" s="73"/>
      <c r="GZG98" s="73"/>
      <c r="GZJ98" s="73"/>
      <c r="GZV98" s="73"/>
      <c r="GZY98" s="73"/>
      <c r="HAB98" s="73"/>
      <c r="HAE98" s="73"/>
      <c r="HAN98" s="73"/>
      <c r="HAT98" s="73"/>
      <c r="HAW98" s="73"/>
      <c r="HAZ98" s="73"/>
      <c r="HBC98" s="73"/>
      <c r="HBI98" s="73"/>
      <c r="HBR98" s="73"/>
      <c r="HBT98" s="73"/>
      <c r="HBU98" s="73"/>
      <c r="HBW98" s="73"/>
      <c r="HBZ98" s="73"/>
      <c r="HCC98" s="73"/>
      <c r="HCF98" s="73"/>
      <c r="HCN98" s="73"/>
      <c r="HCP98" s="73"/>
      <c r="HCS98" s="73"/>
      <c r="HCV98" s="73"/>
      <c r="HDE98" s="73"/>
      <c r="HDH98" s="73"/>
      <c r="HDM98" s="73"/>
      <c r="HEI98" s="73"/>
      <c r="HEJ98" s="73"/>
      <c r="HEK98" s="73"/>
      <c r="HEL98" s="73"/>
      <c r="HEM98" s="73"/>
      <c r="HEN98" s="73"/>
      <c r="HFF98" s="73"/>
      <c r="HFG98" s="73"/>
      <c r="HFJ98" s="73"/>
      <c r="HFM98" s="73"/>
      <c r="HFO98" s="73"/>
      <c r="HFQ98" s="73"/>
      <c r="HFT98" s="73"/>
      <c r="HFW98" s="73"/>
      <c r="HFZ98" s="73"/>
      <c r="HGC98" s="73"/>
      <c r="HGF98" s="73"/>
      <c r="HGI98" s="73"/>
      <c r="HGL98" s="73"/>
      <c r="HGO98" s="73"/>
      <c r="HGQ98" s="73"/>
      <c r="HHD98" s="73"/>
      <c r="HHE98" s="73"/>
      <c r="HHF98" s="73"/>
      <c r="HHG98" s="73"/>
      <c r="HHH98" s="73"/>
      <c r="HHI98" s="73"/>
      <c r="HHJ98" s="73"/>
      <c r="HHK98" s="73"/>
      <c r="HHL98" s="73"/>
      <c r="HHM98" s="73"/>
      <c r="HHN98" s="73"/>
      <c r="HHO98" s="73"/>
      <c r="HHP98" s="73"/>
      <c r="HHQ98" s="73"/>
      <c r="HHR98" s="73"/>
      <c r="HHS98" s="73"/>
      <c r="HHT98" s="73"/>
      <c r="HHU98" s="73"/>
      <c r="HHV98" s="73"/>
      <c r="HHW98" s="73"/>
      <c r="HHX98" s="73"/>
      <c r="HHY98" s="73"/>
      <c r="HHZ98" s="73"/>
      <c r="HIA98" s="73"/>
      <c r="HIB98" s="73"/>
      <c r="HIC98" s="73"/>
      <c r="HIE98" s="73"/>
      <c r="HIF98" s="73"/>
      <c r="HIG98" s="73"/>
      <c r="HIH98" s="73"/>
      <c r="HII98" s="73"/>
      <c r="HIJ98" s="73"/>
      <c r="HIK98" s="73"/>
      <c r="HIL98" s="73"/>
      <c r="HIM98" s="73"/>
      <c r="HIN98" s="73"/>
      <c r="HIO98" s="73"/>
      <c r="HIP98" s="73"/>
      <c r="HIQ98" s="73"/>
      <c r="HIT98" s="73"/>
      <c r="HIW98" s="73"/>
      <c r="HIZ98" s="73"/>
      <c r="HJC98" s="73"/>
      <c r="HJF98" s="73"/>
      <c r="HJR98" s="73"/>
      <c r="HJU98" s="73"/>
      <c r="HJX98" s="73"/>
      <c r="HKA98" s="73"/>
      <c r="HKJ98" s="73"/>
      <c r="HKP98" s="73"/>
      <c r="HKS98" s="73"/>
      <c r="HKV98" s="73"/>
      <c r="HKY98" s="73"/>
      <c r="HLE98" s="73"/>
      <c r="HLN98" s="73"/>
      <c r="HLP98" s="73"/>
      <c r="HLQ98" s="73"/>
      <c r="HLS98" s="73"/>
      <c r="HLV98" s="73"/>
      <c r="HLY98" s="73"/>
      <c r="HMB98" s="73"/>
      <c r="HMJ98" s="73"/>
      <c r="HML98" s="73"/>
      <c r="HMO98" s="73"/>
      <c r="HMR98" s="73"/>
      <c r="HNA98" s="73"/>
      <c r="HND98" s="73"/>
      <c r="HNI98" s="73"/>
      <c r="HOE98" s="73"/>
      <c r="HOF98" s="73"/>
      <c r="HOG98" s="73"/>
      <c r="HOH98" s="73"/>
      <c r="HOI98" s="73"/>
      <c r="HOJ98" s="73"/>
      <c r="HPB98" s="73"/>
      <c r="HPC98" s="73"/>
      <c r="HPF98" s="73"/>
      <c r="HPI98" s="73"/>
      <c r="HPK98" s="73"/>
      <c r="HPM98" s="73"/>
      <c r="HPP98" s="73"/>
      <c r="HPS98" s="73"/>
      <c r="HPV98" s="73"/>
      <c r="HPY98" s="73"/>
      <c r="HQB98" s="73"/>
      <c r="HQE98" s="73"/>
      <c r="HQH98" s="73"/>
      <c r="HQK98" s="73"/>
      <c r="HQM98" s="73"/>
      <c r="HQZ98" s="73"/>
      <c r="HRA98" s="73"/>
      <c r="HRB98" s="73"/>
      <c r="HRC98" s="73"/>
      <c r="HRD98" s="73"/>
      <c r="HRE98" s="73"/>
      <c r="HRF98" s="73"/>
      <c r="HRG98" s="73"/>
      <c r="HRH98" s="73"/>
      <c r="HRI98" s="73"/>
      <c r="HRJ98" s="73"/>
      <c r="HRK98" s="73"/>
      <c r="HRL98" s="73"/>
      <c r="HRM98" s="73"/>
      <c r="HRN98" s="73"/>
      <c r="HRO98" s="73"/>
      <c r="HRP98" s="73"/>
      <c r="HRQ98" s="73"/>
      <c r="HRR98" s="73"/>
      <c r="HRS98" s="73"/>
      <c r="HRT98" s="73"/>
      <c r="HRU98" s="73"/>
      <c r="HRV98" s="73"/>
      <c r="HRW98" s="73"/>
      <c r="HRX98" s="73"/>
      <c r="HRY98" s="73"/>
      <c r="HSA98" s="73"/>
      <c r="HSB98" s="73"/>
      <c r="HSC98" s="73"/>
      <c r="HSD98" s="73"/>
      <c r="HSE98" s="73"/>
      <c r="HSF98" s="73"/>
      <c r="HSG98" s="73"/>
      <c r="HSH98" s="73"/>
      <c r="HSI98" s="73"/>
      <c r="HSJ98" s="73"/>
      <c r="HSK98" s="73"/>
      <c r="HSL98" s="73"/>
      <c r="HSM98" s="73"/>
      <c r="HSP98" s="73"/>
      <c r="HSS98" s="73"/>
      <c r="HSV98" s="73"/>
      <c r="HSY98" s="73"/>
      <c r="HTB98" s="73"/>
      <c r="HTN98" s="73"/>
      <c r="HTQ98" s="73"/>
      <c r="HTT98" s="73"/>
      <c r="HTW98" s="73"/>
      <c r="HUF98" s="73"/>
      <c r="HUL98" s="73"/>
      <c r="HUO98" s="73"/>
      <c r="HUR98" s="73"/>
      <c r="HUU98" s="73"/>
      <c r="HVA98" s="73"/>
      <c r="HVJ98" s="73"/>
      <c r="HVL98" s="73"/>
      <c r="HVM98" s="73"/>
      <c r="HVO98" s="73"/>
      <c r="HVR98" s="73"/>
      <c r="HVU98" s="73"/>
      <c r="HVX98" s="73"/>
      <c r="HWF98" s="73"/>
      <c r="HWH98" s="73"/>
      <c r="HWK98" s="73"/>
      <c r="HWN98" s="73"/>
      <c r="HWW98" s="73"/>
      <c r="HWZ98" s="73"/>
      <c r="HXE98" s="73"/>
      <c r="HYA98" s="73"/>
      <c r="HYB98" s="73"/>
      <c r="HYC98" s="73"/>
      <c r="HYD98" s="73"/>
      <c r="HYE98" s="73"/>
      <c r="HYF98" s="73"/>
      <c r="HYX98" s="73"/>
      <c r="HYY98" s="73"/>
      <c r="HZB98" s="73"/>
      <c r="HZE98" s="73"/>
      <c r="HZG98" s="73"/>
      <c r="HZI98" s="73"/>
      <c r="HZL98" s="73"/>
      <c r="HZO98" s="73"/>
      <c r="HZR98" s="73"/>
      <c r="HZU98" s="73"/>
      <c r="HZX98" s="73"/>
      <c r="IAA98" s="73"/>
      <c r="IAD98" s="73"/>
      <c r="IAG98" s="73"/>
      <c r="IAI98" s="73"/>
      <c r="IAV98" s="73"/>
      <c r="IAW98" s="73"/>
      <c r="IAX98" s="73"/>
      <c r="IAY98" s="73"/>
      <c r="IAZ98" s="73"/>
      <c r="IBA98" s="73"/>
      <c r="IBB98" s="73"/>
      <c r="IBC98" s="73"/>
      <c r="IBD98" s="73"/>
      <c r="IBE98" s="73"/>
      <c r="IBF98" s="73"/>
      <c r="IBG98" s="73"/>
      <c r="IBH98" s="73"/>
      <c r="IBI98" s="73"/>
      <c r="IBJ98" s="73"/>
      <c r="IBK98" s="73"/>
      <c r="IBL98" s="73"/>
      <c r="IBM98" s="73"/>
      <c r="IBN98" s="73"/>
      <c r="IBO98" s="73"/>
      <c r="IBP98" s="73"/>
      <c r="IBQ98" s="73"/>
      <c r="IBR98" s="73"/>
      <c r="IBS98" s="73"/>
      <c r="IBT98" s="73"/>
      <c r="IBU98" s="73"/>
      <c r="IBW98" s="73"/>
      <c r="IBX98" s="73"/>
      <c r="IBY98" s="73"/>
      <c r="IBZ98" s="73"/>
      <c r="ICA98" s="73"/>
      <c r="ICB98" s="73"/>
      <c r="ICC98" s="73"/>
      <c r="ICD98" s="73"/>
      <c r="ICE98" s="73"/>
      <c r="ICF98" s="73"/>
      <c r="ICG98" s="73"/>
      <c r="ICH98" s="73"/>
      <c r="ICI98" s="73"/>
      <c r="ICL98" s="73"/>
      <c r="ICO98" s="73"/>
      <c r="ICR98" s="73"/>
      <c r="ICU98" s="73"/>
      <c r="ICX98" s="73"/>
      <c r="IDJ98" s="73"/>
      <c r="IDM98" s="73"/>
      <c r="IDP98" s="73"/>
      <c r="IDS98" s="73"/>
      <c r="IEB98" s="73"/>
      <c r="IEH98" s="73"/>
      <c r="IEK98" s="73"/>
      <c r="IEN98" s="73"/>
      <c r="IEQ98" s="73"/>
      <c r="IEW98" s="73"/>
      <c r="IFF98" s="73"/>
      <c r="IFH98" s="73"/>
      <c r="IFI98" s="73"/>
      <c r="IFK98" s="73"/>
      <c r="IFN98" s="73"/>
      <c r="IFQ98" s="73"/>
      <c r="IFT98" s="73"/>
      <c r="IGB98" s="73"/>
      <c r="IGD98" s="73"/>
      <c r="IGG98" s="73"/>
      <c r="IGJ98" s="73"/>
      <c r="IGS98" s="73"/>
      <c r="IGV98" s="73"/>
      <c r="IHA98" s="73"/>
      <c r="IHW98" s="73"/>
      <c r="IHX98" s="73"/>
      <c r="IHY98" s="73"/>
      <c r="IHZ98" s="73"/>
      <c r="IIA98" s="73"/>
      <c r="IIB98" s="73"/>
      <c r="IIT98" s="73"/>
      <c r="IIU98" s="73"/>
      <c r="IIX98" s="73"/>
      <c r="IJA98" s="73"/>
      <c r="IJC98" s="73"/>
      <c r="IJE98" s="73"/>
      <c r="IJH98" s="73"/>
      <c r="IJK98" s="73"/>
      <c r="IJN98" s="73"/>
      <c r="IJQ98" s="73"/>
      <c r="IJT98" s="73"/>
      <c r="IJW98" s="73"/>
      <c r="IJZ98" s="73"/>
      <c r="IKC98" s="73"/>
      <c r="IKE98" s="73"/>
      <c r="IKR98" s="73"/>
      <c r="IKS98" s="73"/>
      <c r="IKT98" s="73"/>
      <c r="IKU98" s="73"/>
      <c r="IKV98" s="73"/>
      <c r="IKW98" s="73"/>
      <c r="IKX98" s="73"/>
      <c r="IKY98" s="73"/>
      <c r="IKZ98" s="73"/>
      <c r="ILA98" s="73"/>
      <c r="ILB98" s="73"/>
      <c r="ILC98" s="73"/>
      <c r="ILD98" s="73"/>
      <c r="ILE98" s="73"/>
      <c r="ILF98" s="73"/>
      <c r="ILG98" s="73"/>
      <c r="ILH98" s="73"/>
      <c r="ILI98" s="73"/>
      <c r="ILJ98" s="73"/>
      <c r="ILK98" s="73"/>
      <c r="ILL98" s="73"/>
      <c r="ILM98" s="73"/>
      <c r="ILN98" s="73"/>
      <c r="ILO98" s="73"/>
      <c r="ILP98" s="73"/>
      <c r="ILQ98" s="73"/>
      <c r="ILS98" s="73"/>
      <c r="ILT98" s="73"/>
      <c r="ILU98" s="73"/>
      <c r="ILV98" s="73"/>
      <c r="ILW98" s="73"/>
      <c r="ILX98" s="73"/>
      <c r="ILY98" s="73"/>
      <c r="ILZ98" s="73"/>
      <c r="IMA98" s="73"/>
      <c r="IMB98" s="73"/>
      <c r="IMC98" s="73"/>
      <c r="IMD98" s="73"/>
      <c r="IME98" s="73"/>
      <c r="IMH98" s="73"/>
      <c r="IMK98" s="73"/>
      <c r="IMN98" s="73"/>
      <c r="IMQ98" s="73"/>
      <c r="IMT98" s="73"/>
      <c r="INF98" s="73"/>
      <c r="INI98" s="73"/>
      <c r="INL98" s="73"/>
      <c r="INO98" s="73"/>
      <c r="INX98" s="73"/>
      <c r="IOD98" s="73"/>
      <c r="IOG98" s="73"/>
      <c r="IOJ98" s="73"/>
      <c r="IOM98" s="73"/>
      <c r="IOS98" s="73"/>
      <c r="IPB98" s="73"/>
      <c r="IPD98" s="73"/>
      <c r="IPE98" s="73"/>
      <c r="IPG98" s="73"/>
      <c r="IPJ98" s="73"/>
      <c r="IPM98" s="73"/>
      <c r="IPP98" s="73"/>
      <c r="IPX98" s="73"/>
      <c r="IPZ98" s="73"/>
      <c r="IQC98" s="73"/>
      <c r="IQF98" s="73"/>
      <c r="IQO98" s="73"/>
      <c r="IQR98" s="73"/>
      <c r="IQW98" s="73"/>
      <c r="IRS98" s="73"/>
      <c r="IRT98" s="73"/>
      <c r="IRU98" s="73"/>
      <c r="IRV98" s="73"/>
      <c r="IRW98" s="73"/>
      <c r="IRX98" s="73"/>
      <c r="ISP98" s="73"/>
      <c r="ISQ98" s="73"/>
      <c r="IST98" s="73"/>
      <c r="ISW98" s="73"/>
      <c r="ISY98" s="73"/>
      <c r="ITA98" s="73"/>
      <c r="ITD98" s="73"/>
      <c r="ITG98" s="73"/>
      <c r="ITJ98" s="73"/>
      <c r="ITM98" s="73"/>
      <c r="ITP98" s="73"/>
      <c r="ITS98" s="73"/>
      <c r="ITV98" s="73"/>
      <c r="ITY98" s="73"/>
      <c r="IUA98" s="73"/>
      <c r="IUN98" s="73"/>
      <c r="IUO98" s="73"/>
      <c r="IUP98" s="73"/>
      <c r="IUQ98" s="73"/>
      <c r="IUR98" s="73"/>
      <c r="IUS98" s="73"/>
      <c r="IUT98" s="73"/>
      <c r="IUU98" s="73"/>
      <c r="IUV98" s="73"/>
      <c r="IUW98" s="73"/>
      <c r="IUX98" s="73"/>
      <c r="IUY98" s="73"/>
      <c r="IUZ98" s="73"/>
      <c r="IVA98" s="73"/>
      <c r="IVB98" s="73"/>
      <c r="IVC98" s="73"/>
      <c r="IVD98" s="73"/>
      <c r="IVE98" s="73"/>
      <c r="IVF98" s="73"/>
      <c r="IVG98" s="73"/>
      <c r="IVH98" s="73"/>
      <c r="IVI98" s="73"/>
      <c r="IVJ98" s="73"/>
      <c r="IVK98" s="73"/>
      <c r="IVL98" s="73"/>
      <c r="IVM98" s="73"/>
      <c r="IVO98" s="73"/>
      <c r="IVP98" s="73"/>
      <c r="IVQ98" s="73"/>
      <c r="IVR98" s="73"/>
      <c r="IVS98" s="73"/>
      <c r="IVT98" s="73"/>
      <c r="IVU98" s="73"/>
      <c r="IVV98" s="73"/>
      <c r="IVW98" s="73"/>
      <c r="IVX98" s="73"/>
      <c r="IVY98" s="73"/>
      <c r="IVZ98" s="73"/>
      <c r="IWA98" s="73"/>
      <c r="IWD98" s="73"/>
      <c r="IWG98" s="73"/>
      <c r="IWJ98" s="73"/>
      <c r="IWM98" s="73"/>
      <c r="IWP98" s="73"/>
      <c r="IXB98" s="73"/>
      <c r="IXE98" s="73"/>
      <c r="IXH98" s="73"/>
      <c r="IXK98" s="73"/>
      <c r="IXT98" s="73"/>
      <c r="IXZ98" s="73"/>
      <c r="IYC98" s="73"/>
      <c r="IYF98" s="73"/>
      <c r="IYI98" s="73"/>
      <c r="IYO98" s="73"/>
      <c r="IYX98" s="73"/>
      <c r="IYZ98" s="73"/>
      <c r="IZA98" s="73"/>
      <c r="IZC98" s="73"/>
      <c r="IZF98" s="73"/>
      <c r="IZI98" s="73"/>
      <c r="IZL98" s="73"/>
      <c r="IZT98" s="73"/>
      <c r="IZV98" s="73"/>
      <c r="IZY98" s="73"/>
      <c r="JAB98" s="73"/>
      <c r="JAK98" s="73"/>
      <c r="JAN98" s="73"/>
      <c r="JAS98" s="73"/>
      <c r="JBO98" s="73"/>
      <c r="JBP98" s="73"/>
      <c r="JBQ98" s="73"/>
      <c r="JBR98" s="73"/>
      <c r="JBS98" s="73"/>
      <c r="JBT98" s="73"/>
      <c r="JCL98" s="73"/>
      <c r="JCM98" s="73"/>
      <c r="JCP98" s="73"/>
      <c r="JCS98" s="73"/>
      <c r="JCU98" s="73"/>
      <c r="JCW98" s="73"/>
      <c r="JCZ98" s="73"/>
      <c r="JDC98" s="73"/>
      <c r="JDF98" s="73"/>
      <c r="JDI98" s="73"/>
      <c r="JDL98" s="73"/>
      <c r="JDO98" s="73"/>
      <c r="JDR98" s="73"/>
      <c r="JDU98" s="73"/>
      <c r="JDW98" s="73"/>
      <c r="JEJ98" s="73"/>
      <c r="JEK98" s="73"/>
      <c r="JEL98" s="73"/>
      <c r="JEM98" s="73"/>
      <c r="JEN98" s="73"/>
      <c r="JEO98" s="73"/>
      <c r="JEP98" s="73"/>
      <c r="JEQ98" s="73"/>
      <c r="JER98" s="73"/>
      <c r="JES98" s="73"/>
      <c r="JET98" s="73"/>
      <c r="JEU98" s="73"/>
      <c r="JEV98" s="73"/>
      <c r="JEW98" s="73"/>
      <c r="JEX98" s="73"/>
      <c r="JEY98" s="73"/>
      <c r="JEZ98" s="73"/>
      <c r="JFA98" s="73"/>
      <c r="JFB98" s="73"/>
      <c r="JFC98" s="73"/>
      <c r="JFD98" s="73"/>
      <c r="JFE98" s="73"/>
      <c r="JFF98" s="73"/>
      <c r="JFG98" s="73"/>
      <c r="JFH98" s="73"/>
      <c r="JFI98" s="73"/>
      <c r="JFK98" s="73"/>
      <c r="JFL98" s="73"/>
      <c r="JFM98" s="73"/>
      <c r="JFN98" s="73"/>
      <c r="JFO98" s="73"/>
      <c r="JFP98" s="73"/>
      <c r="JFQ98" s="73"/>
      <c r="JFR98" s="73"/>
      <c r="JFS98" s="73"/>
      <c r="JFT98" s="73"/>
      <c r="JFU98" s="73"/>
      <c r="JFV98" s="73"/>
      <c r="JFW98" s="73"/>
      <c r="JFZ98" s="73"/>
      <c r="JGC98" s="73"/>
      <c r="JGF98" s="73"/>
      <c r="JGI98" s="73"/>
      <c r="JGL98" s="73"/>
      <c r="JGX98" s="73"/>
      <c r="JHA98" s="73"/>
      <c r="JHD98" s="73"/>
      <c r="JHG98" s="73"/>
      <c r="JHP98" s="73"/>
      <c r="JHV98" s="73"/>
      <c r="JHY98" s="73"/>
      <c r="JIB98" s="73"/>
      <c r="JIE98" s="73"/>
      <c r="JIK98" s="73"/>
      <c r="JIT98" s="73"/>
      <c r="JIV98" s="73"/>
      <c r="JIW98" s="73"/>
      <c r="JIY98" s="73"/>
      <c r="JJB98" s="73"/>
      <c r="JJE98" s="73"/>
      <c r="JJH98" s="73"/>
      <c r="JJP98" s="73"/>
      <c r="JJR98" s="73"/>
      <c r="JJU98" s="73"/>
      <c r="JJX98" s="73"/>
      <c r="JKG98" s="73"/>
      <c r="JKJ98" s="73"/>
      <c r="JKO98" s="73"/>
      <c r="JLK98" s="73"/>
      <c r="JLL98" s="73"/>
      <c r="JLM98" s="73"/>
      <c r="JLN98" s="73"/>
      <c r="JLO98" s="73"/>
      <c r="JLP98" s="73"/>
      <c r="JMH98" s="73"/>
      <c r="JMI98" s="73"/>
      <c r="JML98" s="73"/>
      <c r="JMO98" s="73"/>
      <c r="JMQ98" s="73"/>
      <c r="JMS98" s="73"/>
      <c r="JMV98" s="73"/>
      <c r="JMY98" s="73"/>
      <c r="JNB98" s="73"/>
      <c r="JNE98" s="73"/>
      <c r="JNH98" s="73"/>
      <c r="JNK98" s="73"/>
      <c r="JNN98" s="73"/>
      <c r="JNQ98" s="73"/>
      <c r="JNS98" s="73"/>
      <c r="JOF98" s="73"/>
      <c r="JOG98" s="73"/>
      <c r="JOH98" s="73"/>
      <c r="JOI98" s="73"/>
      <c r="JOJ98" s="73"/>
      <c r="JOK98" s="73"/>
      <c r="JOL98" s="73"/>
      <c r="JOM98" s="73"/>
      <c r="JON98" s="73"/>
      <c r="JOO98" s="73"/>
      <c r="JOP98" s="73"/>
      <c r="JOQ98" s="73"/>
      <c r="JOR98" s="73"/>
      <c r="JOS98" s="73"/>
      <c r="JOT98" s="73"/>
      <c r="JOU98" s="73"/>
      <c r="JOV98" s="73"/>
      <c r="JOW98" s="73"/>
      <c r="JOX98" s="73"/>
      <c r="JOY98" s="73"/>
      <c r="JOZ98" s="73"/>
      <c r="JPA98" s="73"/>
      <c r="JPB98" s="73"/>
      <c r="JPC98" s="73"/>
      <c r="JPD98" s="73"/>
      <c r="JPE98" s="73"/>
      <c r="JPG98" s="73"/>
      <c r="JPH98" s="73"/>
      <c r="JPI98" s="73"/>
      <c r="JPJ98" s="73"/>
      <c r="JPK98" s="73"/>
      <c r="JPL98" s="73"/>
      <c r="JPM98" s="73"/>
      <c r="JPN98" s="73"/>
      <c r="JPO98" s="73"/>
      <c r="JPP98" s="73"/>
      <c r="JPQ98" s="73"/>
      <c r="JPR98" s="73"/>
      <c r="JPS98" s="73"/>
      <c r="JPV98" s="73"/>
      <c r="JPY98" s="73"/>
      <c r="JQB98" s="73"/>
      <c r="JQE98" s="73"/>
      <c r="JQH98" s="73"/>
      <c r="JQT98" s="73"/>
      <c r="JQW98" s="73"/>
      <c r="JQZ98" s="73"/>
      <c r="JRC98" s="73"/>
      <c r="JRL98" s="73"/>
      <c r="JRR98" s="73"/>
      <c r="JRU98" s="73"/>
      <c r="JRX98" s="73"/>
      <c r="JSA98" s="73"/>
      <c r="JSG98" s="73"/>
      <c r="JSP98" s="73"/>
      <c r="JSR98" s="73"/>
      <c r="JSS98" s="73"/>
      <c r="JSU98" s="73"/>
      <c r="JSX98" s="73"/>
      <c r="JTA98" s="73"/>
      <c r="JTD98" s="73"/>
      <c r="JTL98" s="73"/>
      <c r="JTN98" s="73"/>
      <c r="JTQ98" s="73"/>
      <c r="JTT98" s="73"/>
      <c r="JUC98" s="73"/>
      <c r="JUF98" s="73"/>
      <c r="JUK98" s="73"/>
      <c r="JVG98" s="73"/>
      <c r="JVH98" s="73"/>
      <c r="JVI98" s="73"/>
      <c r="JVJ98" s="73"/>
      <c r="JVK98" s="73"/>
      <c r="JVL98" s="73"/>
      <c r="JWD98" s="73"/>
      <c r="JWE98" s="73"/>
      <c r="JWH98" s="73"/>
      <c r="JWK98" s="73"/>
      <c r="JWM98" s="73"/>
      <c r="JWO98" s="73"/>
      <c r="JWR98" s="73"/>
      <c r="JWU98" s="73"/>
      <c r="JWX98" s="73"/>
      <c r="JXA98" s="73"/>
      <c r="JXD98" s="73"/>
      <c r="JXG98" s="73"/>
      <c r="JXJ98" s="73"/>
      <c r="JXM98" s="73"/>
      <c r="JXO98" s="73"/>
      <c r="JYB98" s="73"/>
      <c r="JYC98" s="73"/>
      <c r="JYD98" s="73"/>
      <c r="JYE98" s="73"/>
      <c r="JYF98" s="73"/>
      <c r="JYG98" s="73"/>
      <c r="JYH98" s="73"/>
      <c r="JYI98" s="73"/>
      <c r="JYJ98" s="73"/>
      <c r="JYK98" s="73"/>
      <c r="JYL98" s="73"/>
      <c r="JYM98" s="73"/>
      <c r="JYN98" s="73"/>
      <c r="JYO98" s="73"/>
      <c r="JYP98" s="73"/>
      <c r="JYQ98" s="73"/>
      <c r="JYR98" s="73"/>
      <c r="JYS98" s="73"/>
      <c r="JYT98" s="73"/>
      <c r="JYU98" s="73"/>
      <c r="JYV98" s="73"/>
      <c r="JYW98" s="73"/>
      <c r="JYX98" s="73"/>
      <c r="JYY98" s="73"/>
      <c r="JYZ98" s="73"/>
      <c r="JZA98" s="73"/>
      <c r="JZC98" s="73"/>
      <c r="JZD98" s="73"/>
      <c r="JZE98" s="73"/>
      <c r="JZF98" s="73"/>
      <c r="JZG98" s="73"/>
      <c r="JZH98" s="73"/>
      <c r="JZI98" s="73"/>
      <c r="JZJ98" s="73"/>
      <c r="JZK98" s="73"/>
      <c r="JZL98" s="73"/>
      <c r="JZM98" s="73"/>
      <c r="JZN98" s="73"/>
      <c r="JZO98" s="73"/>
      <c r="JZR98" s="73"/>
      <c r="JZU98" s="73"/>
      <c r="JZX98" s="73"/>
      <c r="KAA98" s="73"/>
      <c r="KAD98" s="73"/>
      <c r="KAP98" s="73"/>
      <c r="KAS98" s="73"/>
      <c r="KAV98" s="73"/>
      <c r="KAY98" s="73"/>
      <c r="KBH98" s="73"/>
      <c r="KBN98" s="73"/>
      <c r="KBQ98" s="73"/>
      <c r="KBT98" s="73"/>
      <c r="KBW98" s="73"/>
      <c r="KCC98" s="73"/>
      <c r="KCL98" s="73"/>
      <c r="KCN98" s="73"/>
      <c r="KCO98" s="73"/>
      <c r="KCQ98" s="73"/>
      <c r="KCT98" s="73"/>
      <c r="KCW98" s="73"/>
      <c r="KCZ98" s="73"/>
      <c r="KDH98" s="73"/>
      <c r="KDJ98" s="73"/>
      <c r="KDM98" s="73"/>
      <c r="KDP98" s="73"/>
      <c r="KDY98" s="73"/>
      <c r="KEB98" s="73"/>
      <c r="KEG98" s="73"/>
      <c r="KFC98" s="73"/>
      <c r="KFD98" s="73"/>
      <c r="KFE98" s="73"/>
      <c r="KFF98" s="73"/>
      <c r="KFG98" s="73"/>
      <c r="KFH98" s="73"/>
      <c r="KFZ98" s="73"/>
      <c r="KGA98" s="73"/>
      <c r="KGD98" s="73"/>
      <c r="KGG98" s="73"/>
      <c r="KGI98" s="73"/>
      <c r="KGK98" s="73"/>
      <c r="KGN98" s="73"/>
      <c r="KGQ98" s="73"/>
      <c r="KGT98" s="73"/>
      <c r="KGW98" s="73"/>
      <c r="KGZ98" s="73"/>
      <c r="KHC98" s="73"/>
      <c r="KHF98" s="73"/>
      <c r="KHI98" s="73"/>
      <c r="KHK98" s="73"/>
      <c r="KHX98" s="73"/>
      <c r="KHY98" s="73"/>
      <c r="KHZ98" s="73"/>
      <c r="KIA98" s="73"/>
      <c r="KIB98" s="73"/>
      <c r="KIC98" s="73"/>
      <c r="KID98" s="73"/>
      <c r="KIE98" s="73"/>
      <c r="KIF98" s="73"/>
      <c r="KIG98" s="73"/>
      <c r="KIH98" s="73"/>
      <c r="KII98" s="73"/>
      <c r="KIJ98" s="73"/>
      <c r="KIK98" s="73"/>
      <c r="KIL98" s="73"/>
      <c r="KIM98" s="73"/>
      <c r="KIN98" s="73"/>
      <c r="KIO98" s="73"/>
      <c r="KIP98" s="73"/>
      <c r="KIQ98" s="73"/>
      <c r="KIR98" s="73"/>
      <c r="KIS98" s="73"/>
      <c r="KIT98" s="73"/>
      <c r="KIU98" s="73"/>
      <c r="KIV98" s="73"/>
      <c r="KIW98" s="73"/>
      <c r="KIY98" s="73"/>
      <c r="KIZ98" s="73"/>
      <c r="KJA98" s="73"/>
      <c r="KJB98" s="73"/>
      <c r="KJC98" s="73"/>
      <c r="KJD98" s="73"/>
      <c r="KJE98" s="73"/>
      <c r="KJF98" s="73"/>
      <c r="KJG98" s="73"/>
      <c r="KJH98" s="73"/>
      <c r="KJI98" s="73"/>
      <c r="KJJ98" s="73"/>
      <c r="KJK98" s="73"/>
      <c r="KJN98" s="73"/>
      <c r="KJQ98" s="73"/>
      <c r="KJT98" s="73"/>
      <c r="KJW98" s="73"/>
      <c r="KJZ98" s="73"/>
      <c r="KKL98" s="73"/>
      <c r="KKO98" s="73"/>
      <c r="KKR98" s="73"/>
      <c r="KKU98" s="73"/>
      <c r="KLD98" s="73"/>
      <c r="KLJ98" s="73"/>
      <c r="KLM98" s="73"/>
      <c r="KLP98" s="73"/>
      <c r="KLS98" s="73"/>
      <c r="KLY98" s="73"/>
      <c r="KMH98" s="73"/>
      <c r="KMJ98" s="73"/>
      <c r="KMK98" s="73"/>
      <c r="KMM98" s="73"/>
      <c r="KMP98" s="73"/>
      <c r="KMS98" s="73"/>
      <c r="KMV98" s="73"/>
      <c r="KND98" s="73"/>
      <c r="KNF98" s="73"/>
      <c r="KNI98" s="73"/>
      <c r="KNL98" s="73"/>
      <c r="KNU98" s="73"/>
      <c r="KNX98" s="73"/>
      <c r="KOC98" s="73"/>
      <c r="KOY98" s="73"/>
      <c r="KOZ98" s="73"/>
      <c r="KPA98" s="73"/>
      <c r="KPB98" s="73"/>
      <c r="KPC98" s="73"/>
      <c r="KPD98" s="73"/>
      <c r="KPV98" s="73"/>
      <c r="KPW98" s="73"/>
      <c r="KPZ98" s="73"/>
      <c r="KQC98" s="73"/>
      <c r="KQE98" s="73"/>
      <c r="KQG98" s="73"/>
      <c r="KQJ98" s="73"/>
      <c r="KQM98" s="73"/>
      <c r="KQP98" s="73"/>
      <c r="KQS98" s="73"/>
      <c r="KQV98" s="73"/>
      <c r="KQY98" s="73"/>
      <c r="KRB98" s="73"/>
      <c r="KRE98" s="73"/>
      <c r="KRG98" s="73"/>
      <c r="KRT98" s="73"/>
      <c r="KRU98" s="73"/>
      <c r="KRV98" s="73"/>
      <c r="KRW98" s="73"/>
      <c r="KRX98" s="73"/>
      <c r="KRY98" s="73"/>
      <c r="KRZ98" s="73"/>
      <c r="KSA98" s="73"/>
      <c r="KSB98" s="73"/>
      <c r="KSC98" s="73"/>
      <c r="KSD98" s="73"/>
      <c r="KSE98" s="73"/>
      <c r="KSF98" s="73"/>
      <c r="KSG98" s="73"/>
      <c r="KSH98" s="73"/>
      <c r="KSI98" s="73"/>
      <c r="KSJ98" s="73"/>
      <c r="KSK98" s="73"/>
      <c r="KSL98" s="73"/>
      <c r="KSM98" s="73"/>
      <c r="KSN98" s="73"/>
      <c r="KSO98" s="73"/>
      <c r="KSP98" s="73"/>
      <c r="KSQ98" s="73"/>
      <c r="KSR98" s="73"/>
      <c r="KSS98" s="73"/>
      <c r="KSU98" s="73"/>
      <c r="KSV98" s="73"/>
      <c r="KSW98" s="73"/>
      <c r="KSX98" s="73"/>
      <c r="KSY98" s="73"/>
      <c r="KSZ98" s="73"/>
      <c r="KTA98" s="73"/>
      <c r="KTB98" s="73"/>
      <c r="KTC98" s="73"/>
      <c r="KTD98" s="73"/>
      <c r="KTE98" s="73"/>
      <c r="KTF98" s="73"/>
      <c r="KTG98" s="73"/>
      <c r="KTJ98" s="73"/>
      <c r="KTM98" s="73"/>
      <c r="KTP98" s="73"/>
      <c r="KTS98" s="73"/>
      <c r="KTV98" s="73"/>
      <c r="KUH98" s="73"/>
      <c r="KUK98" s="73"/>
      <c r="KUN98" s="73"/>
      <c r="KUQ98" s="73"/>
      <c r="KUZ98" s="73"/>
      <c r="KVF98" s="73"/>
      <c r="KVI98" s="73"/>
      <c r="KVL98" s="73"/>
      <c r="KVO98" s="73"/>
      <c r="KVU98" s="73"/>
      <c r="KWD98" s="73"/>
      <c r="KWF98" s="73"/>
      <c r="KWG98" s="73"/>
      <c r="KWI98" s="73"/>
      <c r="KWL98" s="73"/>
      <c r="KWO98" s="73"/>
      <c r="KWR98" s="73"/>
      <c r="KWZ98" s="73"/>
      <c r="KXB98" s="73"/>
      <c r="KXE98" s="73"/>
      <c r="KXH98" s="73"/>
      <c r="KXQ98" s="73"/>
      <c r="KXT98" s="73"/>
      <c r="KXY98" s="73"/>
      <c r="KYU98" s="73"/>
      <c r="KYV98" s="73"/>
      <c r="KYW98" s="73"/>
      <c r="KYX98" s="73"/>
      <c r="KYY98" s="73"/>
      <c r="KYZ98" s="73"/>
      <c r="KZR98" s="73"/>
      <c r="KZS98" s="73"/>
      <c r="KZV98" s="73"/>
      <c r="KZY98" s="73"/>
      <c r="LAA98" s="73"/>
      <c r="LAC98" s="73"/>
      <c r="LAF98" s="73"/>
      <c r="LAI98" s="73"/>
      <c r="LAL98" s="73"/>
      <c r="LAO98" s="73"/>
      <c r="LAR98" s="73"/>
      <c r="LAU98" s="73"/>
      <c r="LAX98" s="73"/>
      <c r="LBA98" s="73"/>
      <c r="LBC98" s="73"/>
      <c r="LBP98" s="73"/>
      <c r="LBQ98" s="73"/>
      <c r="LBR98" s="73"/>
      <c r="LBS98" s="73"/>
      <c r="LBT98" s="73"/>
      <c r="LBU98" s="73"/>
      <c r="LBV98" s="73"/>
      <c r="LBW98" s="73"/>
      <c r="LBX98" s="73"/>
      <c r="LBY98" s="73"/>
      <c r="LBZ98" s="73"/>
      <c r="LCA98" s="73"/>
      <c r="LCB98" s="73"/>
      <c r="LCC98" s="73"/>
      <c r="LCD98" s="73"/>
      <c r="LCE98" s="73"/>
      <c r="LCF98" s="73"/>
      <c r="LCG98" s="73"/>
      <c r="LCH98" s="73"/>
      <c r="LCI98" s="73"/>
      <c r="LCJ98" s="73"/>
      <c r="LCK98" s="73"/>
      <c r="LCL98" s="73"/>
      <c r="LCM98" s="73"/>
      <c r="LCN98" s="73"/>
      <c r="LCO98" s="73"/>
      <c r="LCQ98" s="73"/>
      <c r="LCR98" s="73"/>
      <c r="LCS98" s="73"/>
      <c r="LCT98" s="73"/>
      <c r="LCU98" s="73"/>
      <c r="LCV98" s="73"/>
      <c r="LCW98" s="73"/>
      <c r="LCX98" s="73"/>
      <c r="LCY98" s="73"/>
      <c r="LCZ98" s="73"/>
      <c r="LDA98" s="73"/>
      <c r="LDB98" s="73"/>
      <c r="LDC98" s="73"/>
      <c r="LDF98" s="73"/>
      <c r="LDI98" s="73"/>
      <c r="LDL98" s="73"/>
      <c r="LDO98" s="73"/>
      <c r="LDR98" s="73"/>
      <c r="LED98" s="73"/>
      <c r="LEG98" s="73"/>
      <c r="LEJ98" s="73"/>
      <c r="LEM98" s="73"/>
      <c r="LEV98" s="73"/>
      <c r="LFB98" s="73"/>
      <c r="LFE98" s="73"/>
      <c r="LFH98" s="73"/>
      <c r="LFK98" s="73"/>
      <c r="LFQ98" s="73"/>
      <c r="LFZ98" s="73"/>
      <c r="LGB98" s="73"/>
      <c r="LGC98" s="73"/>
      <c r="LGE98" s="73"/>
      <c r="LGH98" s="73"/>
      <c r="LGK98" s="73"/>
      <c r="LGN98" s="73"/>
      <c r="LGV98" s="73"/>
      <c r="LGX98" s="73"/>
      <c r="LHA98" s="73"/>
      <c r="LHD98" s="73"/>
      <c r="LHM98" s="73"/>
      <c r="LHP98" s="73"/>
      <c r="LHU98" s="73"/>
      <c r="LIQ98" s="73"/>
      <c r="LIR98" s="73"/>
      <c r="LIS98" s="73"/>
      <c r="LIT98" s="73"/>
      <c r="LIU98" s="73"/>
      <c r="LIV98" s="73"/>
      <c r="LJN98" s="73"/>
      <c r="LJO98" s="73"/>
      <c r="LJR98" s="73"/>
      <c r="LJU98" s="73"/>
      <c r="LJW98" s="73"/>
      <c r="LJY98" s="73"/>
      <c r="LKB98" s="73"/>
      <c r="LKE98" s="73"/>
      <c r="LKH98" s="73"/>
      <c r="LKK98" s="73"/>
      <c r="LKN98" s="73"/>
      <c r="LKQ98" s="73"/>
      <c r="LKT98" s="73"/>
      <c r="LKW98" s="73"/>
      <c r="LKY98" s="73"/>
      <c r="LLL98" s="73"/>
      <c r="LLM98" s="73"/>
      <c r="LLN98" s="73"/>
      <c r="LLO98" s="73"/>
      <c r="LLP98" s="73"/>
      <c r="LLQ98" s="73"/>
      <c r="LLR98" s="73"/>
      <c r="LLS98" s="73"/>
      <c r="LLT98" s="73"/>
      <c r="LLU98" s="73"/>
      <c r="LLV98" s="73"/>
      <c r="LLW98" s="73"/>
      <c r="LLX98" s="73"/>
      <c r="LLY98" s="73"/>
      <c r="LLZ98" s="73"/>
      <c r="LMA98" s="73"/>
      <c r="LMB98" s="73"/>
      <c r="LMC98" s="73"/>
      <c r="LMD98" s="73"/>
      <c r="LME98" s="73"/>
      <c r="LMF98" s="73"/>
      <c r="LMG98" s="73"/>
      <c r="LMH98" s="73"/>
      <c r="LMI98" s="73"/>
      <c r="LMJ98" s="73"/>
      <c r="LMK98" s="73"/>
      <c r="LMM98" s="73"/>
      <c r="LMN98" s="73"/>
      <c r="LMO98" s="73"/>
      <c r="LMP98" s="73"/>
      <c r="LMQ98" s="73"/>
      <c r="LMR98" s="73"/>
      <c r="LMS98" s="73"/>
      <c r="LMT98" s="73"/>
      <c r="LMU98" s="73"/>
      <c r="LMV98" s="73"/>
      <c r="LMW98" s="73"/>
      <c r="LMX98" s="73"/>
      <c r="LMY98" s="73"/>
      <c r="LNB98" s="73"/>
      <c r="LNE98" s="73"/>
      <c r="LNH98" s="73"/>
      <c r="LNK98" s="73"/>
      <c r="LNN98" s="73"/>
      <c r="LNZ98" s="73"/>
      <c r="LOC98" s="73"/>
      <c r="LOF98" s="73"/>
      <c r="LOI98" s="73"/>
      <c r="LOR98" s="73"/>
      <c r="LOX98" s="73"/>
      <c r="LPA98" s="73"/>
      <c r="LPD98" s="73"/>
      <c r="LPG98" s="73"/>
      <c r="LPM98" s="73"/>
      <c r="LPV98" s="73"/>
      <c r="LPX98" s="73"/>
      <c r="LPY98" s="73"/>
      <c r="LQA98" s="73"/>
      <c r="LQD98" s="73"/>
      <c r="LQG98" s="73"/>
      <c r="LQJ98" s="73"/>
      <c r="LQR98" s="73"/>
      <c r="LQT98" s="73"/>
      <c r="LQW98" s="73"/>
      <c r="LQZ98" s="73"/>
      <c r="LRI98" s="73"/>
      <c r="LRL98" s="73"/>
      <c r="LRQ98" s="73"/>
      <c r="LSM98" s="73"/>
      <c r="LSN98" s="73"/>
      <c r="LSO98" s="73"/>
      <c r="LSP98" s="73"/>
      <c r="LSQ98" s="73"/>
      <c r="LSR98" s="73"/>
      <c r="LTJ98" s="73"/>
      <c r="LTK98" s="73"/>
      <c r="LTN98" s="73"/>
      <c r="LTQ98" s="73"/>
      <c r="LTS98" s="73"/>
      <c r="LTU98" s="73"/>
      <c r="LTX98" s="73"/>
      <c r="LUA98" s="73"/>
      <c r="LUD98" s="73"/>
      <c r="LUG98" s="73"/>
      <c r="LUJ98" s="73"/>
      <c r="LUM98" s="73"/>
      <c r="LUP98" s="73"/>
      <c r="LUS98" s="73"/>
      <c r="LUU98" s="73"/>
      <c r="LVH98" s="73"/>
      <c r="LVI98" s="73"/>
      <c r="LVJ98" s="73"/>
      <c r="LVK98" s="73"/>
      <c r="LVL98" s="73"/>
      <c r="LVM98" s="73"/>
      <c r="LVN98" s="73"/>
      <c r="LVO98" s="73"/>
      <c r="LVP98" s="73"/>
      <c r="LVQ98" s="73"/>
      <c r="LVR98" s="73"/>
      <c r="LVS98" s="73"/>
      <c r="LVT98" s="73"/>
      <c r="LVU98" s="73"/>
      <c r="LVV98" s="73"/>
      <c r="LVW98" s="73"/>
      <c r="LVX98" s="73"/>
      <c r="LVY98" s="73"/>
      <c r="LVZ98" s="73"/>
      <c r="LWA98" s="73"/>
      <c r="LWB98" s="73"/>
      <c r="LWC98" s="73"/>
      <c r="LWD98" s="73"/>
      <c r="LWE98" s="73"/>
      <c r="LWF98" s="73"/>
      <c r="LWG98" s="73"/>
      <c r="LWI98" s="73"/>
      <c r="LWJ98" s="73"/>
      <c r="LWK98" s="73"/>
      <c r="LWL98" s="73"/>
      <c r="LWM98" s="73"/>
      <c r="LWN98" s="73"/>
      <c r="LWO98" s="73"/>
      <c r="LWP98" s="73"/>
      <c r="LWQ98" s="73"/>
      <c r="LWR98" s="73"/>
      <c r="LWS98" s="73"/>
      <c r="LWT98" s="73"/>
      <c r="LWU98" s="73"/>
      <c r="LWX98" s="73"/>
      <c r="LXA98" s="73"/>
      <c r="LXD98" s="73"/>
      <c r="LXG98" s="73"/>
      <c r="LXJ98" s="73"/>
      <c r="LXV98" s="73"/>
      <c r="LXY98" s="73"/>
      <c r="LYB98" s="73"/>
      <c r="LYE98" s="73"/>
      <c r="LYN98" s="73"/>
      <c r="LYT98" s="73"/>
      <c r="LYW98" s="73"/>
      <c r="LYZ98" s="73"/>
      <c r="LZC98" s="73"/>
      <c r="LZI98" s="73"/>
      <c r="LZR98" s="73"/>
      <c r="LZT98" s="73"/>
      <c r="LZU98" s="73"/>
      <c r="LZW98" s="73"/>
      <c r="LZZ98" s="73"/>
      <c r="MAC98" s="73"/>
      <c r="MAF98" s="73"/>
      <c r="MAN98" s="73"/>
      <c r="MAP98" s="73"/>
      <c r="MAS98" s="73"/>
      <c r="MAV98" s="73"/>
      <c r="MBE98" s="73"/>
      <c r="MBH98" s="73"/>
      <c r="MBM98" s="73"/>
      <c r="MCI98" s="73"/>
      <c r="MCJ98" s="73"/>
      <c r="MCK98" s="73"/>
      <c r="MCL98" s="73"/>
      <c r="MCM98" s="73"/>
      <c r="MCN98" s="73"/>
      <c r="MDF98" s="73"/>
      <c r="MDG98" s="73"/>
      <c r="MDJ98" s="73"/>
      <c r="MDM98" s="73"/>
      <c r="MDO98" s="73"/>
      <c r="MDQ98" s="73"/>
      <c r="MDT98" s="73"/>
      <c r="MDW98" s="73"/>
      <c r="MDZ98" s="73"/>
      <c r="MEC98" s="73"/>
      <c r="MEF98" s="73"/>
      <c r="MEI98" s="73"/>
      <c r="MEL98" s="73"/>
      <c r="MEO98" s="73"/>
      <c r="MEQ98" s="73"/>
      <c r="MFD98" s="73"/>
      <c r="MFE98" s="73"/>
      <c r="MFF98" s="73"/>
      <c r="MFG98" s="73"/>
      <c r="MFH98" s="73"/>
      <c r="MFI98" s="73"/>
      <c r="MFJ98" s="73"/>
      <c r="MFK98" s="73"/>
      <c r="MFL98" s="73"/>
      <c r="MFM98" s="73"/>
      <c r="MFN98" s="73"/>
      <c r="MFO98" s="73"/>
      <c r="MFP98" s="73"/>
      <c r="MFQ98" s="73"/>
      <c r="MFR98" s="73"/>
      <c r="MFS98" s="73"/>
      <c r="MFT98" s="73"/>
      <c r="MFU98" s="73"/>
      <c r="MFV98" s="73"/>
      <c r="MFW98" s="73"/>
      <c r="MFX98" s="73"/>
      <c r="MFY98" s="73"/>
      <c r="MFZ98" s="73"/>
      <c r="MGA98" s="73"/>
      <c r="MGB98" s="73"/>
      <c r="MGC98" s="73"/>
      <c r="MGE98" s="73"/>
      <c r="MGF98" s="73"/>
      <c r="MGG98" s="73"/>
      <c r="MGH98" s="73"/>
      <c r="MGI98" s="73"/>
      <c r="MGJ98" s="73"/>
      <c r="MGK98" s="73"/>
      <c r="MGL98" s="73"/>
      <c r="MGM98" s="73"/>
      <c r="MGN98" s="73"/>
      <c r="MGO98" s="73"/>
      <c r="MGP98" s="73"/>
      <c r="MGQ98" s="73"/>
      <c r="MGT98" s="73"/>
      <c r="MGW98" s="73"/>
      <c r="MGZ98" s="73"/>
      <c r="MHC98" s="73"/>
      <c r="MHF98" s="73"/>
      <c r="MHR98" s="73"/>
      <c r="MHU98" s="73"/>
      <c r="MHX98" s="73"/>
      <c r="MIA98" s="73"/>
      <c r="MIJ98" s="73"/>
      <c r="MIP98" s="73"/>
      <c r="MIS98" s="73"/>
      <c r="MIV98" s="73"/>
      <c r="MIY98" s="73"/>
      <c r="MJE98" s="73"/>
      <c r="MJN98" s="73"/>
      <c r="MJP98" s="73"/>
      <c r="MJQ98" s="73"/>
      <c r="MJS98" s="73"/>
      <c r="MJV98" s="73"/>
      <c r="MJY98" s="73"/>
      <c r="MKB98" s="73"/>
      <c r="MKJ98" s="73"/>
      <c r="MKL98" s="73"/>
      <c r="MKO98" s="73"/>
      <c r="MKR98" s="73"/>
      <c r="MLA98" s="73"/>
      <c r="MLD98" s="73"/>
      <c r="MLI98" s="73"/>
      <c r="MME98" s="73"/>
      <c r="MMF98" s="73"/>
      <c r="MMG98" s="73"/>
      <c r="MMH98" s="73"/>
      <c r="MMI98" s="73"/>
      <c r="MMJ98" s="73"/>
      <c r="MNB98" s="73"/>
      <c r="MNC98" s="73"/>
      <c r="MNF98" s="73"/>
      <c r="MNI98" s="73"/>
      <c r="MNK98" s="73"/>
      <c r="MNM98" s="73"/>
      <c r="MNP98" s="73"/>
      <c r="MNS98" s="73"/>
      <c r="MNV98" s="73"/>
      <c r="MNY98" s="73"/>
      <c r="MOB98" s="73"/>
      <c r="MOE98" s="73"/>
      <c r="MOH98" s="73"/>
      <c r="MOK98" s="73"/>
      <c r="MOM98" s="73"/>
      <c r="MOZ98" s="73"/>
      <c r="MPA98" s="73"/>
      <c r="MPB98" s="73"/>
      <c r="MPC98" s="73"/>
      <c r="MPD98" s="73"/>
      <c r="MPE98" s="73"/>
      <c r="MPF98" s="73"/>
      <c r="MPG98" s="73"/>
      <c r="MPH98" s="73"/>
      <c r="MPI98" s="73"/>
      <c r="MPJ98" s="73"/>
      <c r="MPK98" s="73"/>
      <c r="MPL98" s="73"/>
      <c r="MPM98" s="73"/>
      <c r="MPN98" s="73"/>
      <c r="MPO98" s="73"/>
      <c r="MPP98" s="73"/>
      <c r="MPQ98" s="73"/>
      <c r="MPR98" s="73"/>
      <c r="MPS98" s="73"/>
      <c r="MPT98" s="73"/>
      <c r="MPU98" s="73"/>
      <c r="MPV98" s="73"/>
      <c r="MPW98" s="73"/>
      <c r="MPX98" s="73"/>
      <c r="MPY98" s="73"/>
      <c r="MQA98" s="73"/>
      <c r="MQB98" s="73"/>
      <c r="MQC98" s="73"/>
      <c r="MQD98" s="73"/>
      <c r="MQE98" s="73"/>
      <c r="MQF98" s="73"/>
      <c r="MQG98" s="73"/>
      <c r="MQH98" s="73"/>
      <c r="MQI98" s="73"/>
      <c r="MQJ98" s="73"/>
      <c r="MQK98" s="73"/>
      <c r="MQL98" s="73"/>
      <c r="MQM98" s="73"/>
      <c r="MQP98" s="73"/>
      <c r="MQS98" s="73"/>
      <c r="MQV98" s="73"/>
      <c r="MQY98" s="73"/>
      <c r="MRB98" s="73"/>
      <c r="MRN98" s="73"/>
      <c r="MRQ98" s="73"/>
      <c r="MRT98" s="73"/>
      <c r="MRW98" s="73"/>
      <c r="MSF98" s="73"/>
      <c r="MSL98" s="73"/>
      <c r="MSO98" s="73"/>
      <c r="MSR98" s="73"/>
      <c r="MSU98" s="73"/>
      <c r="MTA98" s="73"/>
      <c r="MTJ98" s="73"/>
      <c r="MTL98" s="73"/>
      <c r="MTM98" s="73"/>
      <c r="MTO98" s="73"/>
      <c r="MTR98" s="73"/>
      <c r="MTU98" s="73"/>
      <c r="MTX98" s="73"/>
      <c r="MUF98" s="73"/>
      <c r="MUH98" s="73"/>
      <c r="MUK98" s="73"/>
      <c r="MUN98" s="73"/>
      <c r="MUW98" s="73"/>
      <c r="MUZ98" s="73"/>
      <c r="MVE98" s="73"/>
      <c r="MWA98" s="73"/>
      <c r="MWB98" s="73"/>
      <c r="MWC98" s="73"/>
      <c r="MWD98" s="73"/>
      <c r="MWE98" s="73"/>
      <c r="MWF98" s="73"/>
      <c r="MWX98" s="73"/>
      <c r="MWY98" s="73"/>
      <c r="MXB98" s="73"/>
      <c r="MXE98" s="73"/>
      <c r="MXG98" s="73"/>
      <c r="MXI98" s="73"/>
      <c r="MXL98" s="73"/>
      <c r="MXO98" s="73"/>
      <c r="MXR98" s="73"/>
      <c r="MXU98" s="73"/>
      <c r="MXX98" s="73"/>
      <c r="MYA98" s="73"/>
      <c r="MYD98" s="73"/>
      <c r="MYG98" s="73"/>
      <c r="MYI98" s="73"/>
      <c r="MYV98" s="73"/>
      <c r="MYW98" s="73"/>
      <c r="MYX98" s="73"/>
      <c r="MYY98" s="73"/>
      <c r="MYZ98" s="73"/>
      <c r="MZA98" s="73"/>
      <c r="MZB98" s="73"/>
      <c r="MZC98" s="73"/>
      <c r="MZD98" s="73"/>
      <c r="MZE98" s="73"/>
      <c r="MZF98" s="73"/>
      <c r="MZG98" s="73"/>
      <c r="MZH98" s="73"/>
      <c r="MZI98" s="73"/>
      <c r="MZJ98" s="73"/>
      <c r="MZK98" s="73"/>
      <c r="MZL98" s="73"/>
      <c r="MZM98" s="73"/>
      <c r="MZN98" s="73"/>
      <c r="MZO98" s="73"/>
      <c r="MZP98" s="73"/>
      <c r="MZQ98" s="73"/>
      <c r="MZR98" s="73"/>
      <c r="MZS98" s="73"/>
      <c r="MZT98" s="73"/>
      <c r="MZU98" s="73"/>
      <c r="MZW98" s="73"/>
      <c r="MZX98" s="73"/>
      <c r="MZY98" s="73"/>
      <c r="MZZ98" s="73"/>
      <c r="NAA98" s="73"/>
      <c r="NAB98" s="73"/>
      <c r="NAC98" s="73"/>
      <c r="NAD98" s="73"/>
      <c r="NAE98" s="73"/>
      <c r="NAF98" s="73"/>
      <c r="NAG98" s="73"/>
      <c r="NAH98" s="73"/>
      <c r="NAI98" s="73"/>
      <c r="NAL98" s="73"/>
      <c r="NAO98" s="73"/>
      <c r="NAR98" s="73"/>
      <c r="NAU98" s="73"/>
      <c r="NAX98" s="73"/>
      <c r="NBJ98" s="73"/>
      <c r="NBM98" s="73"/>
      <c r="NBP98" s="73"/>
      <c r="NBS98" s="73"/>
      <c r="NCB98" s="73"/>
      <c r="NCH98" s="73"/>
      <c r="NCK98" s="73"/>
      <c r="NCN98" s="73"/>
      <c r="NCQ98" s="73"/>
      <c r="NCW98" s="73"/>
      <c r="NDF98" s="73"/>
      <c r="NDH98" s="73"/>
      <c r="NDI98" s="73"/>
      <c r="NDK98" s="73"/>
      <c r="NDN98" s="73"/>
      <c r="NDQ98" s="73"/>
      <c r="NDT98" s="73"/>
      <c r="NEB98" s="73"/>
      <c r="NED98" s="73"/>
      <c r="NEG98" s="73"/>
      <c r="NEJ98" s="73"/>
      <c r="NES98" s="73"/>
      <c r="NEV98" s="73"/>
      <c r="NFA98" s="73"/>
      <c r="NFW98" s="73"/>
      <c r="NFX98" s="73"/>
      <c r="NFY98" s="73"/>
      <c r="NFZ98" s="73"/>
      <c r="NGA98" s="73"/>
      <c r="NGB98" s="73"/>
      <c r="NGT98" s="73"/>
      <c r="NGU98" s="73"/>
      <c r="NGX98" s="73"/>
      <c r="NHA98" s="73"/>
      <c r="NHC98" s="73"/>
      <c r="NHE98" s="73"/>
      <c r="NHH98" s="73"/>
      <c r="NHK98" s="73"/>
      <c r="NHN98" s="73"/>
      <c r="NHQ98" s="73"/>
      <c r="NHT98" s="73"/>
      <c r="NHW98" s="73"/>
      <c r="NHZ98" s="73"/>
      <c r="NIC98" s="73"/>
      <c r="NIE98" s="73"/>
      <c r="NIR98" s="73"/>
      <c r="NIS98" s="73"/>
      <c r="NIT98" s="73"/>
      <c r="NIU98" s="73"/>
      <c r="NIV98" s="73"/>
      <c r="NIW98" s="73"/>
      <c r="NIX98" s="73"/>
      <c r="NIY98" s="73"/>
      <c r="NIZ98" s="73"/>
      <c r="NJA98" s="73"/>
      <c r="NJB98" s="73"/>
      <c r="NJC98" s="73"/>
      <c r="NJD98" s="73"/>
      <c r="NJE98" s="73"/>
      <c r="NJF98" s="73"/>
      <c r="NJG98" s="73"/>
      <c r="NJH98" s="73"/>
      <c r="NJI98" s="73"/>
      <c r="NJJ98" s="73"/>
      <c r="NJK98" s="73"/>
      <c r="NJL98" s="73"/>
      <c r="NJM98" s="73"/>
      <c r="NJN98" s="73"/>
      <c r="NJO98" s="73"/>
      <c r="NJP98" s="73"/>
      <c r="NJQ98" s="73"/>
      <c r="NJS98" s="73"/>
      <c r="NJT98" s="73"/>
      <c r="NJU98" s="73"/>
      <c r="NJV98" s="73"/>
      <c r="NJW98" s="73"/>
      <c r="NJX98" s="73"/>
      <c r="NJY98" s="73"/>
      <c r="NJZ98" s="73"/>
      <c r="NKA98" s="73"/>
      <c r="NKB98" s="73"/>
      <c r="NKC98" s="73"/>
      <c r="NKD98" s="73"/>
      <c r="NKE98" s="73"/>
      <c r="NKH98" s="73"/>
      <c r="NKK98" s="73"/>
      <c r="NKN98" s="73"/>
      <c r="NKQ98" s="73"/>
      <c r="NKT98" s="73"/>
      <c r="NLF98" s="73"/>
      <c r="NLI98" s="73"/>
      <c r="NLL98" s="73"/>
      <c r="NLO98" s="73"/>
      <c r="NLX98" s="73"/>
      <c r="NMD98" s="73"/>
      <c r="NMG98" s="73"/>
      <c r="NMJ98" s="73"/>
      <c r="NMM98" s="73"/>
      <c r="NMS98" s="73"/>
      <c r="NNB98" s="73"/>
      <c r="NND98" s="73"/>
      <c r="NNE98" s="73"/>
      <c r="NNG98" s="73"/>
      <c r="NNJ98" s="73"/>
      <c r="NNM98" s="73"/>
      <c r="NNP98" s="73"/>
      <c r="NNX98" s="73"/>
      <c r="NNZ98" s="73"/>
      <c r="NOC98" s="73"/>
      <c r="NOF98" s="73"/>
      <c r="NOO98" s="73"/>
      <c r="NOR98" s="73"/>
      <c r="NOW98" s="73"/>
      <c r="NPS98" s="73"/>
      <c r="NPT98" s="73"/>
      <c r="NPU98" s="73"/>
      <c r="NPV98" s="73"/>
      <c r="NPW98" s="73"/>
      <c r="NPX98" s="73"/>
      <c r="NQP98" s="73"/>
      <c r="NQQ98" s="73"/>
      <c r="NQT98" s="73"/>
      <c r="NQW98" s="73"/>
      <c r="NQY98" s="73"/>
      <c r="NRA98" s="73"/>
      <c r="NRD98" s="73"/>
      <c r="NRG98" s="73"/>
      <c r="NRJ98" s="73"/>
      <c r="NRM98" s="73"/>
      <c r="NRP98" s="73"/>
      <c r="NRS98" s="73"/>
      <c r="NRV98" s="73"/>
      <c r="NRY98" s="73"/>
      <c r="NSA98" s="73"/>
      <c r="NSN98" s="73"/>
      <c r="NSO98" s="73"/>
      <c r="NSP98" s="73"/>
      <c r="NSQ98" s="73"/>
      <c r="NSR98" s="73"/>
      <c r="NSS98" s="73"/>
      <c r="NST98" s="73"/>
      <c r="NSU98" s="73"/>
      <c r="NSV98" s="73"/>
      <c r="NSW98" s="73"/>
      <c r="NSX98" s="73"/>
      <c r="NSY98" s="73"/>
      <c r="NSZ98" s="73"/>
      <c r="NTA98" s="73"/>
      <c r="NTB98" s="73"/>
      <c r="NTC98" s="73"/>
      <c r="NTD98" s="73"/>
      <c r="NTE98" s="73"/>
      <c r="NTF98" s="73"/>
      <c r="NTG98" s="73"/>
      <c r="NTH98" s="73"/>
      <c r="NTI98" s="73"/>
      <c r="NTJ98" s="73"/>
      <c r="NTK98" s="73"/>
      <c r="NTL98" s="73"/>
      <c r="NTM98" s="73"/>
      <c r="NTO98" s="73"/>
      <c r="NTP98" s="73"/>
      <c r="NTQ98" s="73"/>
      <c r="NTR98" s="73"/>
      <c r="NTS98" s="73"/>
      <c r="NTT98" s="73"/>
      <c r="NTU98" s="73"/>
      <c r="NTV98" s="73"/>
      <c r="NTW98" s="73"/>
      <c r="NTX98" s="73"/>
      <c r="NTY98" s="73"/>
      <c r="NTZ98" s="73"/>
      <c r="NUA98" s="73"/>
      <c r="NUD98" s="73"/>
      <c r="NUG98" s="73"/>
      <c r="NUJ98" s="73"/>
      <c r="NUM98" s="73"/>
      <c r="NUP98" s="73"/>
      <c r="NVB98" s="73"/>
      <c r="NVE98" s="73"/>
      <c r="NVH98" s="73"/>
      <c r="NVK98" s="73"/>
      <c r="NVT98" s="73"/>
      <c r="NVZ98" s="73"/>
      <c r="NWC98" s="73"/>
      <c r="NWF98" s="73"/>
      <c r="NWI98" s="73"/>
      <c r="NWO98" s="73"/>
      <c r="NWX98" s="73"/>
      <c r="NWZ98" s="73"/>
      <c r="NXA98" s="73"/>
      <c r="NXC98" s="73"/>
      <c r="NXF98" s="73"/>
      <c r="NXI98" s="73"/>
      <c r="NXL98" s="73"/>
      <c r="NXT98" s="73"/>
      <c r="NXV98" s="73"/>
      <c r="NXY98" s="73"/>
      <c r="NYB98" s="73"/>
      <c r="NYK98" s="73"/>
      <c r="NYN98" s="73"/>
      <c r="NYS98" s="73"/>
      <c r="NZO98" s="73"/>
      <c r="NZP98" s="73"/>
      <c r="NZQ98" s="73"/>
      <c r="NZR98" s="73"/>
      <c r="NZS98" s="73"/>
      <c r="NZT98" s="73"/>
      <c r="OAL98" s="73"/>
      <c r="OAM98" s="73"/>
      <c r="OAP98" s="73"/>
      <c r="OAS98" s="73"/>
      <c r="OAU98" s="73"/>
      <c r="OAW98" s="73"/>
      <c r="OAZ98" s="73"/>
      <c r="OBC98" s="73"/>
      <c r="OBF98" s="73"/>
      <c r="OBI98" s="73"/>
      <c r="OBL98" s="73"/>
      <c r="OBO98" s="73"/>
      <c r="OBR98" s="73"/>
      <c r="OBU98" s="73"/>
      <c r="OBW98" s="73"/>
      <c r="OCJ98" s="73"/>
      <c r="OCK98" s="73"/>
      <c r="OCL98" s="73"/>
      <c r="OCM98" s="73"/>
      <c r="OCN98" s="73"/>
      <c r="OCO98" s="73"/>
      <c r="OCP98" s="73"/>
      <c r="OCQ98" s="73"/>
      <c r="OCR98" s="73"/>
      <c r="OCS98" s="73"/>
      <c r="OCT98" s="73"/>
      <c r="OCU98" s="73"/>
      <c r="OCV98" s="73"/>
      <c r="OCW98" s="73"/>
      <c r="OCX98" s="73"/>
      <c r="OCY98" s="73"/>
      <c r="OCZ98" s="73"/>
      <c r="ODA98" s="73"/>
      <c r="ODB98" s="73"/>
      <c r="ODC98" s="73"/>
      <c r="ODD98" s="73"/>
      <c r="ODE98" s="73"/>
      <c r="ODF98" s="73"/>
      <c r="ODG98" s="73"/>
      <c r="ODH98" s="73"/>
      <c r="ODI98" s="73"/>
      <c r="ODK98" s="73"/>
      <c r="ODL98" s="73"/>
      <c r="ODM98" s="73"/>
      <c r="ODN98" s="73"/>
      <c r="ODO98" s="73"/>
      <c r="ODP98" s="73"/>
      <c r="ODQ98" s="73"/>
      <c r="ODR98" s="73"/>
      <c r="ODS98" s="73"/>
      <c r="ODT98" s="73"/>
      <c r="ODU98" s="73"/>
      <c r="ODV98" s="73"/>
      <c r="ODW98" s="73"/>
      <c r="ODZ98" s="73"/>
      <c r="OEC98" s="73"/>
      <c r="OEF98" s="73"/>
      <c r="OEI98" s="73"/>
      <c r="OEL98" s="73"/>
      <c r="OEX98" s="73"/>
      <c r="OFA98" s="73"/>
      <c r="OFD98" s="73"/>
      <c r="OFG98" s="73"/>
      <c r="OFP98" s="73"/>
      <c r="OFV98" s="73"/>
      <c r="OFY98" s="73"/>
      <c r="OGB98" s="73"/>
      <c r="OGE98" s="73"/>
      <c r="OGK98" s="73"/>
      <c r="OGT98" s="73"/>
      <c r="OGV98" s="73"/>
      <c r="OGW98" s="73"/>
      <c r="OGY98" s="73"/>
      <c r="OHB98" s="73"/>
      <c r="OHE98" s="73"/>
      <c r="OHH98" s="73"/>
      <c r="OHP98" s="73"/>
      <c r="OHR98" s="73"/>
      <c r="OHU98" s="73"/>
      <c r="OHX98" s="73"/>
      <c r="OIG98" s="73"/>
      <c r="OIJ98" s="73"/>
      <c r="OIO98" s="73"/>
      <c r="OJK98" s="73"/>
      <c r="OJL98" s="73"/>
      <c r="OJM98" s="73"/>
      <c r="OJN98" s="73"/>
      <c r="OJO98" s="73"/>
      <c r="OJP98" s="73"/>
      <c r="OKH98" s="73"/>
      <c r="OKI98" s="73"/>
      <c r="OKL98" s="73"/>
      <c r="OKO98" s="73"/>
      <c r="OKQ98" s="73"/>
      <c r="OKS98" s="73"/>
      <c r="OKV98" s="73"/>
      <c r="OKY98" s="73"/>
      <c r="OLB98" s="73"/>
      <c r="OLE98" s="73"/>
      <c r="OLH98" s="73"/>
      <c r="OLK98" s="73"/>
      <c r="OLN98" s="73"/>
      <c r="OLQ98" s="73"/>
      <c r="OLS98" s="73"/>
      <c r="OMF98" s="73"/>
      <c r="OMG98" s="73"/>
      <c r="OMH98" s="73"/>
      <c r="OMI98" s="73"/>
      <c r="OMJ98" s="73"/>
      <c r="OMK98" s="73"/>
      <c r="OML98" s="73"/>
      <c r="OMM98" s="73"/>
      <c r="OMN98" s="73"/>
      <c r="OMO98" s="73"/>
      <c r="OMP98" s="73"/>
      <c r="OMQ98" s="73"/>
      <c r="OMR98" s="73"/>
      <c r="OMS98" s="73"/>
      <c r="OMT98" s="73"/>
      <c r="OMU98" s="73"/>
      <c r="OMV98" s="73"/>
      <c r="OMW98" s="73"/>
      <c r="OMX98" s="73"/>
      <c r="OMY98" s="73"/>
      <c r="OMZ98" s="73"/>
      <c r="ONA98" s="73"/>
      <c r="ONB98" s="73"/>
      <c r="ONC98" s="73"/>
      <c r="OND98" s="73"/>
      <c r="ONE98" s="73"/>
      <c r="ONG98" s="73"/>
      <c r="ONH98" s="73"/>
      <c r="ONI98" s="73"/>
      <c r="ONJ98" s="73"/>
      <c r="ONK98" s="73"/>
      <c r="ONL98" s="73"/>
      <c r="ONM98" s="73"/>
      <c r="ONN98" s="73"/>
      <c r="ONO98" s="73"/>
      <c r="ONP98" s="73"/>
      <c r="ONQ98" s="73"/>
      <c r="ONR98" s="73"/>
      <c r="ONS98" s="73"/>
      <c r="ONV98" s="73"/>
      <c r="ONY98" s="73"/>
      <c r="OOB98" s="73"/>
      <c r="OOE98" s="73"/>
      <c r="OOH98" s="73"/>
      <c r="OOT98" s="73"/>
      <c r="OOW98" s="73"/>
      <c r="OOZ98" s="73"/>
      <c r="OPC98" s="73"/>
      <c r="OPL98" s="73"/>
      <c r="OPR98" s="73"/>
      <c r="OPU98" s="73"/>
      <c r="OPX98" s="73"/>
      <c r="OQA98" s="73"/>
      <c r="OQG98" s="73"/>
      <c r="OQP98" s="73"/>
      <c r="OQR98" s="73"/>
      <c r="OQS98" s="73"/>
      <c r="OQU98" s="73"/>
      <c r="OQX98" s="73"/>
      <c r="ORA98" s="73"/>
      <c r="ORD98" s="73"/>
      <c r="ORL98" s="73"/>
      <c r="ORN98" s="73"/>
      <c r="ORQ98" s="73"/>
      <c r="ORT98" s="73"/>
      <c r="OSC98" s="73"/>
      <c r="OSF98" s="73"/>
      <c r="OSK98" s="73"/>
      <c r="OTG98" s="73"/>
      <c r="OTH98" s="73"/>
      <c r="OTI98" s="73"/>
      <c r="OTJ98" s="73"/>
      <c r="OTK98" s="73"/>
      <c r="OTL98" s="73"/>
      <c r="OUD98" s="73"/>
      <c r="OUE98" s="73"/>
      <c r="OUH98" s="73"/>
      <c r="OUK98" s="73"/>
      <c r="OUM98" s="73"/>
      <c r="OUO98" s="73"/>
      <c r="OUR98" s="73"/>
      <c r="OUU98" s="73"/>
      <c r="OUX98" s="73"/>
      <c r="OVA98" s="73"/>
      <c r="OVD98" s="73"/>
      <c r="OVG98" s="73"/>
      <c r="OVJ98" s="73"/>
      <c r="OVM98" s="73"/>
      <c r="OVO98" s="73"/>
      <c r="OWB98" s="73"/>
      <c r="OWC98" s="73"/>
      <c r="OWD98" s="73"/>
      <c r="OWE98" s="73"/>
      <c r="OWF98" s="73"/>
      <c r="OWG98" s="73"/>
      <c r="OWH98" s="73"/>
      <c r="OWI98" s="73"/>
      <c r="OWJ98" s="73"/>
      <c r="OWK98" s="73"/>
      <c r="OWL98" s="73"/>
      <c r="OWM98" s="73"/>
      <c r="OWN98" s="73"/>
      <c r="OWO98" s="73"/>
      <c r="OWP98" s="73"/>
      <c r="OWQ98" s="73"/>
      <c r="OWR98" s="73"/>
      <c r="OWS98" s="73"/>
      <c r="OWT98" s="73"/>
      <c r="OWU98" s="73"/>
      <c r="OWV98" s="73"/>
      <c r="OWW98" s="73"/>
      <c r="OWX98" s="73"/>
      <c r="OWY98" s="73"/>
      <c r="OWZ98" s="73"/>
      <c r="OXA98" s="73"/>
      <c r="OXC98" s="73"/>
      <c r="OXD98" s="73"/>
      <c r="OXE98" s="73"/>
      <c r="OXF98" s="73"/>
      <c r="OXG98" s="73"/>
      <c r="OXH98" s="73"/>
      <c r="OXI98" s="73"/>
      <c r="OXJ98" s="73"/>
      <c r="OXK98" s="73"/>
      <c r="OXL98" s="73"/>
      <c r="OXM98" s="73"/>
      <c r="OXN98" s="73"/>
      <c r="OXO98" s="73"/>
      <c r="OXR98" s="73"/>
      <c r="OXU98" s="73"/>
      <c r="OXX98" s="73"/>
      <c r="OYA98" s="73"/>
      <c r="OYD98" s="73"/>
      <c r="OYP98" s="73"/>
      <c r="OYS98" s="73"/>
      <c r="OYV98" s="73"/>
      <c r="OYY98" s="73"/>
      <c r="OZH98" s="73"/>
      <c r="OZN98" s="73"/>
      <c r="OZQ98" s="73"/>
      <c r="OZT98" s="73"/>
      <c r="OZW98" s="73"/>
      <c r="PAC98" s="73"/>
      <c r="PAL98" s="73"/>
      <c r="PAN98" s="73"/>
      <c r="PAO98" s="73"/>
      <c r="PAQ98" s="73"/>
      <c r="PAT98" s="73"/>
      <c r="PAW98" s="73"/>
      <c r="PAZ98" s="73"/>
      <c r="PBH98" s="73"/>
      <c r="PBJ98" s="73"/>
      <c r="PBM98" s="73"/>
      <c r="PBP98" s="73"/>
      <c r="PBY98" s="73"/>
      <c r="PCB98" s="73"/>
      <c r="PCG98" s="73"/>
      <c r="PDC98" s="73"/>
      <c r="PDD98" s="73"/>
      <c r="PDE98" s="73"/>
      <c r="PDF98" s="73"/>
      <c r="PDG98" s="73"/>
      <c r="PDH98" s="73"/>
      <c r="PDZ98" s="73"/>
      <c r="PEA98" s="73"/>
      <c r="PED98" s="73"/>
      <c r="PEG98" s="73"/>
      <c r="PEI98" s="73"/>
      <c r="PEK98" s="73"/>
      <c r="PEN98" s="73"/>
      <c r="PEQ98" s="73"/>
      <c r="PET98" s="73"/>
      <c r="PEW98" s="73"/>
      <c r="PEZ98" s="73"/>
      <c r="PFC98" s="73"/>
      <c r="PFF98" s="73"/>
      <c r="PFI98" s="73"/>
      <c r="PFK98" s="73"/>
      <c r="PFX98" s="73"/>
      <c r="PFY98" s="73"/>
      <c r="PFZ98" s="73"/>
      <c r="PGA98" s="73"/>
      <c r="PGB98" s="73"/>
      <c r="PGC98" s="73"/>
      <c r="PGD98" s="73"/>
      <c r="PGE98" s="73"/>
      <c r="PGF98" s="73"/>
      <c r="PGG98" s="73"/>
      <c r="PGH98" s="73"/>
      <c r="PGI98" s="73"/>
      <c r="PGJ98" s="73"/>
      <c r="PGK98" s="73"/>
      <c r="PGL98" s="73"/>
      <c r="PGM98" s="73"/>
      <c r="PGN98" s="73"/>
      <c r="PGO98" s="73"/>
      <c r="PGP98" s="73"/>
      <c r="PGQ98" s="73"/>
      <c r="PGR98" s="73"/>
      <c r="PGS98" s="73"/>
      <c r="PGT98" s="73"/>
      <c r="PGU98" s="73"/>
      <c r="PGV98" s="73"/>
      <c r="PGW98" s="73"/>
      <c r="PGY98" s="73"/>
      <c r="PGZ98" s="73"/>
      <c r="PHA98" s="73"/>
      <c r="PHB98" s="73"/>
      <c r="PHC98" s="73"/>
      <c r="PHD98" s="73"/>
      <c r="PHE98" s="73"/>
      <c r="PHF98" s="73"/>
      <c r="PHG98" s="73"/>
      <c r="PHH98" s="73"/>
      <c r="PHI98" s="73"/>
      <c r="PHJ98" s="73"/>
      <c r="PHK98" s="73"/>
      <c r="PHN98" s="73"/>
      <c r="PHQ98" s="73"/>
      <c r="PHT98" s="73"/>
      <c r="PHW98" s="73"/>
      <c r="PHZ98" s="73"/>
      <c r="PIL98" s="73"/>
      <c r="PIO98" s="73"/>
      <c r="PIR98" s="73"/>
      <c r="PIU98" s="73"/>
      <c r="PJD98" s="73"/>
      <c r="PJJ98" s="73"/>
      <c r="PJM98" s="73"/>
      <c r="PJP98" s="73"/>
      <c r="PJS98" s="73"/>
      <c r="PJY98" s="73"/>
      <c r="PKH98" s="73"/>
      <c r="PKJ98" s="73"/>
      <c r="PKK98" s="73"/>
      <c r="PKM98" s="73"/>
      <c r="PKP98" s="73"/>
      <c r="PKS98" s="73"/>
      <c r="PKV98" s="73"/>
      <c r="PLD98" s="73"/>
      <c r="PLF98" s="73"/>
      <c r="PLI98" s="73"/>
      <c r="PLL98" s="73"/>
      <c r="PLU98" s="73"/>
      <c r="PLX98" s="73"/>
      <c r="PMC98" s="73"/>
      <c r="PMY98" s="73"/>
      <c r="PMZ98" s="73"/>
      <c r="PNA98" s="73"/>
      <c r="PNB98" s="73"/>
      <c r="PNC98" s="73"/>
      <c r="PND98" s="73"/>
      <c r="PNV98" s="73"/>
      <c r="PNW98" s="73"/>
      <c r="PNZ98" s="73"/>
      <c r="POC98" s="73"/>
      <c r="POE98" s="73"/>
      <c r="POG98" s="73"/>
      <c r="POJ98" s="73"/>
      <c r="POM98" s="73"/>
      <c r="POP98" s="73"/>
      <c r="POS98" s="73"/>
      <c r="POV98" s="73"/>
      <c r="POY98" s="73"/>
      <c r="PPB98" s="73"/>
      <c r="PPE98" s="73"/>
      <c r="PPG98" s="73"/>
      <c r="PPT98" s="73"/>
      <c r="PPU98" s="73"/>
      <c r="PPV98" s="73"/>
      <c r="PPW98" s="73"/>
      <c r="PPX98" s="73"/>
      <c r="PPY98" s="73"/>
      <c r="PPZ98" s="73"/>
      <c r="PQA98" s="73"/>
      <c r="PQB98" s="73"/>
      <c r="PQC98" s="73"/>
      <c r="PQD98" s="73"/>
      <c r="PQE98" s="73"/>
      <c r="PQF98" s="73"/>
      <c r="PQG98" s="73"/>
      <c r="PQH98" s="73"/>
      <c r="PQI98" s="73"/>
      <c r="PQJ98" s="73"/>
      <c r="PQK98" s="73"/>
      <c r="PQL98" s="73"/>
      <c r="PQM98" s="73"/>
      <c r="PQN98" s="73"/>
      <c r="PQO98" s="73"/>
      <c r="PQP98" s="73"/>
      <c r="PQQ98" s="73"/>
      <c r="PQR98" s="73"/>
      <c r="PQS98" s="73"/>
      <c r="PQU98" s="73"/>
      <c r="PQV98" s="73"/>
      <c r="PQW98" s="73"/>
      <c r="PQX98" s="73"/>
      <c r="PQY98" s="73"/>
      <c r="PQZ98" s="73"/>
      <c r="PRA98" s="73"/>
      <c r="PRB98" s="73"/>
      <c r="PRC98" s="73"/>
      <c r="PRD98" s="73"/>
      <c r="PRE98" s="73"/>
      <c r="PRF98" s="73"/>
      <c r="PRG98" s="73"/>
      <c r="PRJ98" s="73"/>
      <c r="PRM98" s="73"/>
      <c r="PRP98" s="73"/>
      <c r="PRS98" s="73"/>
      <c r="PRV98" s="73"/>
      <c r="PSH98" s="73"/>
      <c r="PSK98" s="73"/>
      <c r="PSN98" s="73"/>
      <c r="PSQ98" s="73"/>
      <c r="PSZ98" s="73"/>
      <c r="PTF98" s="73"/>
      <c r="PTI98" s="73"/>
      <c r="PTL98" s="73"/>
      <c r="PTO98" s="73"/>
      <c r="PTU98" s="73"/>
      <c r="PUD98" s="73"/>
      <c r="PUF98" s="73"/>
      <c r="PUG98" s="73"/>
      <c r="PUI98" s="73"/>
      <c r="PUL98" s="73"/>
      <c r="PUO98" s="73"/>
      <c r="PUR98" s="73"/>
      <c r="PUZ98" s="73"/>
      <c r="PVB98" s="73"/>
      <c r="PVE98" s="73"/>
      <c r="PVH98" s="73"/>
      <c r="PVQ98" s="73"/>
      <c r="PVT98" s="73"/>
      <c r="PVY98" s="73"/>
      <c r="PWU98" s="73"/>
      <c r="PWV98" s="73"/>
      <c r="PWW98" s="73"/>
      <c r="PWX98" s="73"/>
      <c r="PWY98" s="73"/>
      <c r="PWZ98" s="73"/>
      <c r="PXR98" s="73"/>
      <c r="PXS98" s="73"/>
      <c r="PXV98" s="73"/>
      <c r="PXY98" s="73"/>
      <c r="PYA98" s="73"/>
      <c r="PYC98" s="73"/>
      <c r="PYF98" s="73"/>
      <c r="PYI98" s="73"/>
      <c r="PYL98" s="73"/>
      <c r="PYO98" s="73"/>
      <c r="PYR98" s="73"/>
      <c r="PYU98" s="73"/>
      <c r="PYX98" s="73"/>
      <c r="PZA98" s="73"/>
      <c r="PZC98" s="73"/>
      <c r="PZP98" s="73"/>
      <c r="PZQ98" s="73"/>
      <c r="PZR98" s="73"/>
      <c r="PZS98" s="73"/>
      <c r="PZT98" s="73"/>
      <c r="PZU98" s="73"/>
      <c r="PZV98" s="73"/>
      <c r="PZW98" s="73"/>
      <c r="PZX98" s="73"/>
      <c r="PZY98" s="73"/>
      <c r="PZZ98" s="73"/>
      <c r="QAA98" s="73"/>
      <c r="QAB98" s="73"/>
      <c r="QAC98" s="73"/>
      <c r="QAD98" s="73"/>
      <c r="QAE98" s="73"/>
      <c r="QAF98" s="73"/>
      <c r="QAG98" s="73"/>
      <c r="QAH98" s="73"/>
      <c r="QAI98" s="73"/>
      <c r="QAJ98" s="73"/>
      <c r="QAK98" s="73"/>
      <c r="QAL98" s="73"/>
      <c r="QAM98" s="73"/>
      <c r="QAN98" s="73"/>
      <c r="QAO98" s="73"/>
      <c r="QAQ98" s="73"/>
      <c r="QAR98" s="73"/>
      <c r="QAS98" s="73"/>
      <c r="QAT98" s="73"/>
      <c r="QAU98" s="73"/>
      <c r="QAV98" s="73"/>
      <c r="QAW98" s="73"/>
      <c r="QAX98" s="73"/>
      <c r="QAY98" s="73"/>
      <c r="QAZ98" s="73"/>
      <c r="QBA98" s="73"/>
      <c r="QBB98" s="73"/>
      <c r="QBC98" s="73"/>
      <c r="QBF98" s="73"/>
      <c r="QBI98" s="73"/>
      <c r="QBL98" s="73"/>
      <c r="QBO98" s="73"/>
      <c r="QBR98" s="73"/>
      <c r="QCD98" s="73"/>
      <c r="QCG98" s="73"/>
      <c r="QCJ98" s="73"/>
      <c r="QCM98" s="73"/>
      <c r="QCV98" s="73"/>
      <c r="QDB98" s="73"/>
      <c r="QDE98" s="73"/>
      <c r="QDH98" s="73"/>
      <c r="QDK98" s="73"/>
      <c r="QDQ98" s="73"/>
      <c r="QDZ98" s="73"/>
      <c r="QEB98" s="73"/>
      <c r="QEC98" s="73"/>
      <c r="QEE98" s="73"/>
      <c r="QEH98" s="73"/>
      <c r="QEK98" s="73"/>
      <c r="QEN98" s="73"/>
      <c r="QEV98" s="73"/>
      <c r="QEX98" s="73"/>
      <c r="QFA98" s="73"/>
      <c r="QFD98" s="73"/>
      <c r="QFM98" s="73"/>
      <c r="QFP98" s="73"/>
      <c r="QFU98" s="73"/>
      <c r="QGQ98" s="73"/>
      <c r="QGR98" s="73"/>
      <c r="QGS98" s="73"/>
      <c r="QGT98" s="73"/>
      <c r="QGU98" s="73"/>
      <c r="QGV98" s="73"/>
      <c r="QHN98" s="73"/>
      <c r="QHO98" s="73"/>
      <c r="QHR98" s="73"/>
      <c r="QHU98" s="73"/>
      <c r="QHW98" s="73"/>
      <c r="QHY98" s="73"/>
      <c r="QIB98" s="73"/>
      <c r="QIE98" s="73"/>
      <c r="QIH98" s="73"/>
      <c r="QIK98" s="73"/>
      <c r="QIN98" s="73"/>
      <c r="QIQ98" s="73"/>
      <c r="QIT98" s="73"/>
      <c r="QIW98" s="73"/>
      <c r="QIY98" s="73"/>
      <c r="QJL98" s="73"/>
      <c r="QJM98" s="73"/>
      <c r="QJN98" s="73"/>
      <c r="QJO98" s="73"/>
      <c r="QJP98" s="73"/>
      <c r="QJQ98" s="73"/>
      <c r="QJR98" s="73"/>
      <c r="QJS98" s="73"/>
      <c r="QJT98" s="73"/>
      <c r="QJU98" s="73"/>
      <c r="QJV98" s="73"/>
      <c r="QJW98" s="73"/>
      <c r="QJX98" s="73"/>
      <c r="QJY98" s="73"/>
      <c r="QJZ98" s="73"/>
      <c r="QKA98" s="73"/>
      <c r="QKB98" s="73"/>
      <c r="QKC98" s="73"/>
      <c r="QKD98" s="73"/>
      <c r="QKE98" s="73"/>
      <c r="QKF98" s="73"/>
      <c r="QKG98" s="73"/>
      <c r="QKH98" s="73"/>
      <c r="QKI98" s="73"/>
      <c r="QKJ98" s="73"/>
      <c r="QKK98" s="73"/>
      <c r="QKM98" s="73"/>
      <c r="QKN98" s="73"/>
      <c r="QKO98" s="73"/>
      <c r="QKP98" s="73"/>
      <c r="QKQ98" s="73"/>
      <c r="QKR98" s="73"/>
      <c r="QKS98" s="73"/>
      <c r="QKT98" s="73"/>
      <c r="QKU98" s="73"/>
      <c r="QKV98" s="73"/>
      <c r="QKW98" s="73"/>
      <c r="QKX98" s="73"/>
      <c r="QKY98" s="73"/>
      <c r="QLB98" s="73"/>
      <c r="QLE98" s="73"/>
      <c r="QLH98" s="73"/>
      <c r="QLK98" s="73"/>
      <c r="QLN98" s="73"/>
      <c r="QLZ98" s="73"/>
      <c r="QMC98" s="73"/>
      <c r="QMF98" s="73"/>
      <c r="QMI98" s="73"/>
      <c r="QMR98" s="73"/>
      <c r="QMX98" s="73"/>
      <c r="QNA98" s="73"/>
      <c r="QND98" s="73"/>
      <c r="QNG98" s="73"/>
      <c r="QNM98" s="73"/>
      <c r="QNV98" s="73"/>
      <c r="QNX98" s="73"/>
      <c r="QNY98" s="73"/>
      <c r="QOA98" s="73"/>
      <c r="QOD98" s="73"/>
      <c r="QOG98" s="73"/>
      <c r="QOJ98" s="73"/>
      <c r="QOR98" s="73"/>
      <c r="QOT98" s="73"/>
      <c r="QOW98" s="73"/>
      <c r="QOZ98" s="73"/>
      <c r="QPI98" s="73"/>
      <c r="QPL98" s="73"/>
      <c r="QPQ98" s="73"/>
      <c r="QQM98" s="73"/>
      <c r="QQN98" s="73"/>
      <c r="QQO98" s="73"/>
      <c r="QQP98" s="73"/>
      <c r="QQQ98" s="73"/>
      <c r="QQR98" s="73"/>
      <c r="QRJ98" s="73"/>
      <c r="QRK98" s="73"/>
      <c r="QRN98" s="73"/>
      <c r="QRQ98" s="73"/>
      <c r="QRS98" s="73"/>
      <c r="QRU98" s="73"/>
      <c r="QRX98" s="73"/>
      <c r="QSA98" s="73"/>
      <c r="QSD98" s="73"/>
      <c r="QSG98" s="73"/>
      <c r="QSJ98" s="73"/>
      <c r="QSM98" s="73"/>
      <c r="QSP98" s="73"/>
      <c r="QSS98" s="73"/>
      <c r="QSU98" s="73"/>
      <c r="QTH98" s="73"/>
      <c r="QTI98" s="73"/>
      <c r="QTJ98" s="73"/>
      <c r="QTK98" s="73"/>
      <c r="QTL98" s="73"/>
      <c r="QTM98" s="73"/>
      <c r="QTN98" s="73"/>
      <c r="QTO98" s="73"/>
      <c r="QTP98" s="73"/>
      <c r="QTQ98" s="73"/>
      <c r="QTR98" s="73"/>
      <c r="QTS98" s="73"/>
      <c r="QTT98" s="73"/>
      <c r="QTU98" s="73"/>
      <c r="QTV98" s="73"/>
      <c r="QTW98" s="73"/>
      <c r="QTX98" s="73"/>
      <c r="QTY98" s="73"/>
      <c r="QTZ98" s="73"/>
      <c r="QUA98" s="73"/>
      <c r="QUB98" s="73"/>
      <c r="QUC98" s="73"/>
      <c r="QUD98" s="73"/>
      <c r="QUE98" s="73"/>
      <c r="QUF98" s="73"/>
      <c r="QUG98" s="73"/>
      <c r="QUI98" s="73"/>
      <c r="QUJ98" s="73"/>
      <c r="QUK98" s="73"/>
      <c r="QUL98" s="73"/>
      <c r="QUM98" s="73"/>
      <c r="QUN98" s="73"/>
      <c r="QUO98" s="73"/>
      <c r="QUP98" s="73"/>
      <c r="QUQ98" s="73"/>
      <c r="QUR98" s="73"/>
      <c r="QUS98" s="73"/>
      <c r="QUT98" s="73"/>
      <c r="QUU98" s="73"/>
      <c r="QUX98" s="73"/>
      <c r="QVA98" s="73"/>
      <c r="QVD98" s="73"/>
      <c r="QVG98" s="73"/>
      <c r="QVJ98" s="73"/>
      <c r="QVV98" s="73"/>
      <c r="QVY98" s="73"/>
      <c r="QWB98" s="73"/>
      <c r="QWE98" s="73"/>
      <c r="QWN98" s="73"/>
      <c r="QWT98" s="73"/>
      <c r="QWW98" s="73"/>
      <c r="QWZ98" s="73"/>
      <c r="QXC98" s="73"/>
      <c r="QXI98" s="73"/>
      <c r="QXR98" s="73"/>
      <c r="QXT98" s="73"/>
      <c r="QXU98" s="73"/>
      <c r="QXW98" s="73"/>
      <c r="QXZ98" s="73"/>
      <c r="QYC98" s="73"/>
      <c r="QYF98" s="73"/>
      <c r="QYN98" s="73"/>
      <c r="QYP98" s="73"/>
      <c r="QYS98" s="73"/>
      <c r="QYV98" s="73"/>
      <c r="QZE98" s="73"/>
      <c r="QZH98" s="73"/>
      <c r="QZM98" s="73"/>
      <c r="RAI98" s="73"/>
      <c r="RAJ98" s="73"/>
      <c r="RAK98" s="73"/>
      <c r="RAL98" s="73"/>
      <c r="RAM98" s="73"/>
      <c r="RAN98" s="73"/>
      <c r="RBF98" s="73"/>
      <c r="RBG98" s="73"/>
      <c r="RBJ98" s="73"/>
      <c r="RBM98" s="73"/>
      <c r="RBO98" s="73"/>
      <c r="RBQ98" s="73"/>
      <c r="RBT98" s="73"/>
      <c r="RBW98" s="73"/>
      <c r="RBZ98" s="73"/>
      <c r="RCC98" s="73"/>
      <c r="RCF98" s="73"/>
      <c r="RCI98" s="73"/>
      <c r="RCL98" s="73"/>
      <c r="RCO98" s="73"/>
      <c r="RCQ98" s="73"/>
      <c r="RDD98" s="73"/>
      <c r="RDE98" s="73"/>
      <c r="RDF98" s="73"/>
      <c r="RDG98" s="73"/>
      <c r="RDH98" s="73"/>
      <c r="RDI98" s="73"/>
      <c r="RDJ98" s="73"/>
      <c r="RDK98" s="73"/>
      <c r="RDL98" s="73"/>
      <c r="RDM98" s="73"/>
      <c r="RDN98" s="73"/>
      <c r="RDO98" s="73"/>
      <c r="RDP98" s="73"/>
      <c r="RDQ98" s="73"/>
      <c r="RDR98" s="73"/>
      <c r="RDS98" s="73"/>
      <c r="RDT98" s="73"/>
      <c r="RDU98" s="73"/>
      <c r="RDV98" s="73"/>
      <c r="RDW98" s="73"/>
      <c r="RDX98" s="73"/>
      <c r="RDY98" s="73"/>
      <c r="RDZ98" s="73"/>
      <c r="REA98" s="73"/>
      <c r="REB98" s="73"/>
      <c r="REC98" s="73"/>
      <c r="REE98" s="73"/>
      <c r="REF98" s="73"/>
      <c r="REG98" s="73"/>
      <c r="REH98" s="73"/>
      <c r="REI98" s="73"/>
      <c r="REJ98" s="73"/>
      <c r="REK98" s="73"/>
      <c r="REL98" s="73"/>
      <c r="REM98" s="73"/>
      <c r="REN98" s="73"/>
      <c r="REO98" s="73"/>
      <c r="REP98" s="73"/>
      <c r="REQ98" s="73"/>
      <c r="RET98" s="73"/>
      <c r="REW98" s="73"/>
      <c r="REZ98" s="73"/>
      <c r="RFC98" s="73"/>
      <c r="RFF98" s="73"/>
      <c r="RFR98" s="73"/>
      <c r="RFU98" s="73"/>
      <c r="RFX98" s="73"/>
      <c r="RGA98" s="73"/>
      <c r="RGJ98" s="73"/>
      <c r="RGP98" s="73"/>
      <c r="RGS98" s="73"/>
      <c r="RGV98" s="73"/>
      <c r="RGY98" s="73"/>
      <c r="RHE98" s="73"/>
      <c r="RHN98" s="73"/>
      <c r="RHP98" s="73"/>
      <c r="RHQ98" s="73"/>
      <c r="RHS98" s="73"/>
      <c r="RHV98" s="73"/>
      <c r="RHY98" s="73"/>
      <c r="RIB98" s="73"/>
      <c r="RIJ98" s="73"/>
      <c r="RIL98" s="73"/>
      <c r="RIO98" s="73"/>
      <c r="RIR98" s="73"/>
      <c r="RJA98" s="73"/>
      <c r="RJD98" s="73"/>
      <c r="RJI98" s="73"/>
      <c r="RKE98" s="73"/>
      <c r="RKF98" s="73"/>
      <c r="RKG98" s="73"/>
      <c r="RKH98" s="73"/>
      <c r="RKI98" s="73"/>
      <c r="RKJ98" s="73"/>
      <c r="RLB98" s="73"/>
      <c r="RLC98" s="73"/>
      <c r="RLF98" s="73"/>
      <c r="RLI98" s="73"/>
      <c r="RLK98" s="73"/>
      <c r="RLM98" s="73"/>
      <c r="RLP98" s="73"/>
      <c r="RLS98" s="73"/>
      <c r="RLV98" s="73"/>
      <c r="RLY98" s="73"/>
      <c r="RMB98" s="73"/>
      <c r="RME98" s="73"/>
      <c r="RMH98" s="73"/>
      <c r="RMK98" s="73"/>
      <c r="RMM98" s="73"/>
      <c r="RMZ98" s="73"/>
      <c r="RNA98" s="73"/>
      <c r="RNB98" s="73"/>
      <c r="RNC98" s="73"/>
      <c r="RND98" s="73"/>
      <c r="RNE98" s="73"/>
      <c r="RNF98" s="73"/>
      <c r="RNG98" s="73"/>
      <c r="RNH98" s="73"/>
      <c r="RNI98" s="73"/>
      <c r="RNJ98" s="73"/>
      <c r="RNK98" s="73"/>
      <c r="RNL98" s="73"/>
      <c r="RNM98" s="73"/>
      <c r="RNN98" s="73"/>
      <c r="RNO98" s="73"/>
      <c r="RNP98" s="73"/>
      <c r="RNQ98" s="73"/>
      <c r="RNR98" s="73"/>
      <c r="RNS98" s="73"/>
      <c r="RNT98" s="73"/>
      <c r="RNU98" s="73"/>
      <c r="RNV98" s="73"/>
      <c r="RNW98" s="73"/>
      <c r="RNX98" s="73"/>
      <c r="RNY98" s="73"/>
      <c r="ROA98" s="73"/>
      <c r="ROB98" s="73"/>
      <c r="ROC98" s="73"/>
      <c r="ROD98" s="73"/>
      <c r="ROE98" s="73"/>
      <c r="ROF98" s="73"/>
      <c r="ROG98" s="73"/>
      <c r="ROH98" s="73"/>
      <c r="ROI98" s="73"/>
      <c r="ROJ98" s="73"/>
      <c r="ROK98" s="73"/>
      <c r="ROL98" s="73"/>
      <c r="ROM98" s="73"/>
      <c r="ROP98" s="73"/>
      <c r="ROS98" s="73"/>
      <c r="ROV98" s="73"/>
      <c r="ROY98" s="73"/>
      <c r="RPB98" s="73"/>
      <c r="RPN98" s="73"/>
      <c r="RPQ98" s="73"/>
      <c r="RPT98" s="73"/>
      <c r="RPW98" s="73"/>
      <c r="RQF98" s="73"/>
      <c r="RQL98" s="73"/>
      <c r="RQO98" s="73"/>
      <c r="RQR98" s="73"/>
      <c r="RQU98" s="73"/>
      <c r="RRA98" s="73"/>
      <c r="RRJ98" s="73"/>
      <c r="RRL98" s="73"/>
      <c r="RRM98" s="73"/>
      <c r="RRO98" s="73"/>
      <c r="RRR98" s="73"/>
      <c r="RRU98" s="73"/>
      <c r="RRX98" s="73"/>
      <c r="RSF98" s="73"/>
      <c r="RSH98" s="73"/>
      <c r="RSK98" s="73"/>
      <c r="RSN98" s="73"/>
      <c r="RSW98" s="73"/>
      <c r="RSZ98" s="73"/>
      <c r="RTE98" s="73"/>
      <c r="RUA98" s="73"/>
      <c r="RUB98" s="73"/>
      <c r="RUC98" s="73"/>
      <c r="RUD98" s="73"/>
      <c r="RUE98" s="73"/>
      <c r="RUF98" s="73"/>
      <c r="RUX98" s="73"/>
      <c r="RUY98" s="73"/>
      <c r="RVB98" s="73"/>
      <c r="RVE98" s="73"/>
      <c r="RVG98" s="73"/>
      <c r="RVI98" s="73"/>
      <c r="RVL98" s="73"/>
      <c r="RVO98" s="73"/>
      <c r="RVR98" s="73"/>
      <c r="RVU98" s="73"/>
      <c r="RVX98" s="73"/>
      <c r="RWA98" s="73"/>
      <c r="RWD98" s="73"/>
      <c r="RWG98" s="73"/>
      <c r="RWI98" s="73"/>
      <c r="RWV98" s="73"/>
      <c r="RWW98" s="73"/>
      <c r="RWX98" s="73"/>
      <c r="RWY98" s="73"/>
      <c r="RWZ98" s="73"/>
      <c r="RXA98" s="73"/>
      <c r="RXB98" s="73"/>
      <c r="RXC98" s="73"/>
      <c r="RXD98" s="73"/>
      <c r="RXE98" s="73"/>
      <c r="RXF98" s="73"/>
      <c r="RXG98" s="73"/>
      <c r="RXH98" s="73"/>
      <c r="RXI98" s="73"/>
      <c r="RXJ98" s="73"/>
      <c r="RXK98" s="73"/>
      <c r="RXL98" s="73"/>
      <c r="RXM98" s="73"/>
      <c r="RXN98" s="73"/>
      <c r="RXO98" s="73"/>
      <c r="RXP98" s="73"/>
      <c r="RXQ98" s="73"/>
      <c r="RXR98" s="73"/>
      <c r="RXS98" s="73"/>
      <c r="RXT98" s="73"/>
      <c r="RXU98" s="73"/>
      <c r="RXW98" s="73"/>
      <c r="RXX98" s="73"/>
      <c r="RXY98" s="73"/>
      <c r="RXZ98" s="73"/>
      <c r="RYA98" s="73"/>
      <c r="RYB98" s="73"/>
      <c r="RYC98" s="73"/>
      <c r="RYD98" s="73"/>
      <c r="RYE98" s="73"/>
      <c r="RYF98" s="73"/>
      <c r="RYG98" s="73"/>
      <c r="RYH98" s="73"/>
      <c r="RYI98" s="73"/>
      <c r="RYL98" s="73"/>
      <c r="RYO98" s="73"/>
      <c r="RYR98" s="73"/>
      <c r="RYU98" s="73"/>
      <c r="RYX98" s="73"/>
      <c r="RZJ98" s="73"/>
      <c r="RZM98" s="73"/>
      <c r="RZP98" s="73"/>
      <c r="RZS98" s="73"/>
      <c r="SAB98" s="73"/>
      <c r="SAH98" s="73"/>
      <c r="SAK98" s="73"/>
      <c r="SAN98" s="73"/>
      <c r="SAQ98" s="73"/>
      <c r="SAW98" s="73"/>
      <c r="SBF98" s="73"/>
      <c r="SBH98" s="73"/>
      <c r="SBI98" s="73"/>
      <c r="SBK98" s="73"/>
      <c r="SBN98" s="73"/>
      <c r="SBQ98" s="73"/>
      <c r="SBT98" s="73"/>
      <c r="SCB98" s="73"/>
      <c r="SCD98" s="73"/>
      <c r="SCG98" s="73"/>
      <c r="SCJ98" s="73"/>
      <c r="SCS98" s="73"/>
      <c r="SCV98" s="73"/>
      <c r="SDA98" s="73"/>
      <c r="SDW98" s="73"/>
      <c r="SDX98" s="73"/>
      <c r="SDY98" s="73"/>
      <c r="SDZ98" s="73"/>
      <c r="SEA98" s="73"/>
      <c r="SEB98" s="73"/>
      <c r="SET98" s="73"/>
      <c r="SEU98" s="73"/>
      <c r="SEX98" s="73"/>
      <c r="SFA98" s="73"/>
      <c r="SFC98" s="73"/>
      <c r="SFE98" s="73"/>
      <c r="SFH98" s="73"/>
      <c r="SFK98" s="73"/>
      <c r="SFN98" s="73"/>
      <c r="SFQ98" s="73"/>
      <c r="SFT98" s="73"/>
      <c r="SFW98" s="73"/>
      <c r="SFZ98" s="73"/>
      <c r="SGC98" s="73"/>
      <c r="SGE98" s="73"/>
      <c r="SGR98" s="73"/>
      <c r="SGS98" s="73"/>
      <c r="SGT98" s="73"/>
      <c r="SGU98" s="73"/>
      <c r="SGV98" s="73"/>
      <c r="SGW98" s="73"/>
      <c r="SGX98" s="73"/>
      <c r="SGY98" s="73"/>
      <c r="SGZ98" s="73"/>
      <c r="SHA98" s="73"/>
      <c r="SHB98" s="73"/>
      <c r="SHC98" s="73"/>
      <c r="SHD98" s="73"/>
      <c r="SHE98" s="73"/>
      <c r="SHF98" s="73"/>
      <c r="SHG98" s="73"/>
      <c r="SHH98" s="73"/>
      <c r="SHI98" s="73"/>
      <c r="SHJ98" s="73"/>
      <c r="SHK98" s="73"/>
      <c r="SHL98" s="73"/>
      <c r="SHM98" s="73"/>
      <c r="SHN98" s="73"/>
      <c r="SHO98" s="73"/>
      <c r="SHP98" s="73"/>
      <c r="SHQ98" s="73"/>
      <c r="SHS98" s="73"/>
      <c r="SHT98" s="73"/>
      <c r="SHU98" s="73"/>
      <c r="SHV98" s="73"/>
      <c r="SHW98" s="73"/>
      <c r="SHX98" s="73"/>
      <c r="SHY98" s="73"/>
      <c r="SHZ98" s="73"/>
      <c r="SIA98" s="73"/>
      <c r="SIB98" s="73"/>
      <c r="SIC98" s="73"/>
      <c r="SID98" s="73"/>
      <c r="SIE98" s="73"/>
      <c r="SIH98" s="73"/>
      <c r="SIK98" s="73"/>
      <c r="SIN98" s="73"/>
      <c r="SIQ98" s="73"/>
      <c r="SIT98" s="73"/>
      <c r="SJF98" s="73"/>
      <c r="SJI98" s="73"/>
      <c r="SJL98" s="73"/>
      <c r="SJO98" s="73"/>
      <c r="SJX98" s="73"/>
      <c r="SKD98" s="73"/>
      <c r="SKG98" s="73"/>
      <c r="SKJ98" s="73"/>
      <c r="SKM98" s="73"/>
      <c r="SKS98" s="73"/>
      <c r="SLB98" s="73"/>
      <c r="SLD98" s="73"/>
      <c r="SLE98" s="73"/>
      <c r="SLG98" s="73"/>
      <c r="SLJ98" s="73"/>
      <c r="SLM98" s="73"/>
      <c r="SLP98" s="73"/>
      <c r="SLX98" s="73"/>
      <c r="SLZ98" s="73"/>
      <c r="SMC98" s="73"/>
      <c r="SMF98" s="73"/>
      <c r="SMO98" s="73"/>
      <c r="SMR98" s="73"/>
      <c r="SMW98" s="73"/>
      <c r="SNS98" s="73"/>
      <c r="SNT98" s="73"/>
      <c r="SNU98" s="73"/>
      <c r="SNV98" s="73"/>
      <c r="SNW98" s="73"/>
      <c r="SNX98" s="73"/>
      <c r="SOP98" s="73"/>
      <c r="SOQ98" s="73"/>
      <c r="SOT98" s="73"/>
      <c r="SOW98" s="73"/>
      <c r="SOY98" s="73"/>
      <c r="SPA98" s="73"/>
      <c r="SPD98" s="73"/>
      <c r="SPG98" s="73"/>
      <c r="SPJ98" s="73"/>
      <c r="SPM98" s="73"/>
      <c r="SPP98" s="73"/>
      <c r="SPS98" s="73"/>
      <c r="SPV98" s="73"/>
      <c r="SPY98" s="73"/>
      <c r="SQA98" s="73"/>
      <c r="SQN98" s="73"/>
      <c r="SQO98" s="73"/>
      <c r="SQP98" s="73"/>
      <c r="SQQ98" s="73"/>
      <c r="SQR98" s="73"/>
      <c r="SQS98" s="73"/>
      <c r="SQT98" s="73"/>
      <c r="SQU98" s="73"/>
      <c r="SQV98" s="73"/>
      <c r="SQW98" s="73"/>
      <c r="SQX98" s="73"/>
      <c r="SQY98" s="73"/>
      <c r="SQZ98" s="73"/>
      <c r="SRA98" s="73"/>
      <c r="SRB98" s="73"/>
      <c r="SRC98" s="73"/>
      <c r="SRD98" s="73"/>
      <c r="SRE98" s="73"/>
      <c r="SRF98" s="73"/>
      <c r="SRG98" s="73"/>
      <c r="SRH98" s="73"/>
      <c r="SRI98" s="73"/>
      <c r="SRJ98" s="73"/>
      <c r="SRK98" s="73"/>
      <c r="SRL98" s="73"/>
      <c r="SRM98" s="73"/>
      <c r="SRO98" s="73"/>
      <c r="SRP98" s="73"/>
      <c r="SRQ98" s="73"/>
      <c r="SRR98" s="73"/>
      <c r="SRS98" s="73"/>
      <c r="SRT98" s="73"/>
      <c r="SRU98" s="73"/>
      <c r="SRV98" s="73"/>
      <c r="SRW98" s="73"/>
      <c r="SRX98" s="73"/>
      <c r="SRY98" s="73"/>
      <c r="SRZ98" s="73"/>
      <c r="SSA98" s="73"/>
      <c r="SSD98" s="73"/>
      <c r="SSG98" s="73"/>
      <c r="SSJ98" s="73"/>
      <c r="SSM98" s="73"/>
      <c r="SSP98" s="73"/>
      <c r="STB98" s="73"/>
      <c r="STE98" s="73"/>
      <c r="STH98" s="73"/>
      <c r="STK98" s="73"/>
      <c r="STT98" s="73"/>
      <c r="STZ98" s="73"/>
      <c r="SUC98" s="73"/>
      <c r="SUF98" s="73"/>
      <c r="SUI98" s="73"/>
      <c r="SUO98" s="73"/>
      <c r="SUX98" s="73"/>
      <c r="SUZ98" s="73"/>
      <c r="SVA98" s="73"/>
      <c r="SVC98" s="73"/>
      <c r="SVF98" s="73"/>
      <c r="SVI98" s="73"/>
      <c r="SVL98" s="73"/>
      <c r="SVT98" s="73"/>
      <c r="SVV98" s="73"/>
      <c r="SVY98" s="73"/>
      <c r="SWB98" s="73"/>
      <c r="SWK98" s="73"/>
      <c r="SWN98" s="73"/>
      <c r="SWS98" s="73"/>
      <c r="SXO98" s="73"/>
      <c r="SXP98" s="73"/>
      <c r="SXQ98" s="73"/>
      <c r="SXR98" s="73"/>
      <c r="SXS98" s="73"/>
      <c r="SXT98" s="73"/>
      <c r="SYL98" s="73"/>
      <c r="SYM98" s="73"/>
      <c r="SYP98" s="73"/>
      <c r="SYS98" s="73"/>
      <c r="SYU98" s="73"/>
      <c r="SYW98" s="73"/>
      <c r="SYZ98" s="73"/>
      <c r="SZC98" s="73"/>
      <c r="SZF98" s="73"/>
      <c r="SZI98" s="73"/>
      <c r="SZL98" s="73"/>
      <c r="SZO98" s="73"/>
      <c r="SZR98" s="73"/>
      <c r="SZU98" s="73"/>
      <c r="SZW98" s="73"/>
      <c r="TAJ98" s="73"/>
      <c r="TAK98" s="73"/>
      <c r="TAL98" s="73"/>
      <c r="TAM98" s="73"/>
      <c r="TAN98" s="73"/>
      <c r="TAO98" s="73"/>
      <c r="TAP98" s="73"/>
      <c r="TAQ98" s="73"/>
      <c r="TAR98" s="73"/>
      <c r="TAS98" s="73"/>
      <c r="TAT98" s="73"/>
      <c r="TAU98" s="73"/>
      <c r="TAV98" s="73"/>
      <c r="TAW98" s="73"/>
      <c r="TAX98" s="73"/>
      <c r="TAY98" s="73"/>
      <c r="TAZ98" s="73"/>
      <c r="TBA98" s="73"/>
      <c r="TBB98" s="73"/>
      <c r="TBC98" s="73"/>
      <c r="TBD98" s="73"/>
      <c r="TBE98" s="73"/>
      <c r="TBF98" s="73"/>
      <c r="TBG98" s="73"/>
      <c r="TBH98" s="73"/>
      <c r="TBI98" s="73"/>
      <c r="TBK98" s="73"/>
      <c r="TBL98" s="73"/>
      <c r="TBM98" s="73"/>
      <c r="TBN98" s="73"/>
      <c r="TBO98" s="73"/>
      <c r="TBP98" s="73"/>
      <c r="TBQ98" s="73"/>
      <c r="TBR98" s="73"/>
      <c r="TBS98" s="73"/>
      <c r="TBT98" s="73"/>
      <c r="TBU98" s="73"/>
      <c r="TBV98" s="73"/>
      <c r="TBW98" s="73"/>
      <c r="TBZ98" s="73"/>
      <c r="TCC98" s="73"/>
      <c r="TCF98" s="73"/>
      <c r="TCI98" s="73"/>
      <c r="TCL98" s="73"/>
      <c r="TCX98" s="73"/>
      <c r="TDA98" s="73"/>
      <c r="TDD98" s="73"/>
      <c r="TDG98" s="73"/>
      <c r="TDP98" s="73"/>
      <c r="TDV98" s="73"/>
      <c r="TDY98" s="73"/>
      <c r="TEB98" s="73"/>
      <c r="TEE98" s="73"/>
      <c r="TEK98" s="73"/>
      <c r="TET98" s="73"/>
      <c r="TEV98" s="73"/>
      <c r="TEW98" s="73"/>
      <c r="TEY98" s="73"/>
      <c r="TFB98" s="73"/>
      <c r="TFE98" s="73"/>
      <c r="TFH98" s="73"/>
      <c r="TFP98" s="73"/>
      <c r="TFR98" s="73"/>
      <c r="TFU98" s="73"/>
      <c r="TFX98" s="73"/>
      <c r="TGG98" s="73"/>
      <c r="TGJ98" s="73"/>
      <c r="TGO98" s="73"/>
      <c r="THK98" s="73"/>
      <c r="THL98" s="73"/>
      <c r="THM98" s="73"/>
      <c r="THN98" s="73"/>
      <c r="THO98" s="73"/>
      <c r="THP98" s="73"/>
      <c r="TIH98" s="73"/>
      <c r="TII98" s="73"/>
      <c r="TIL98" s="73"/>
      <c r="TIO98" s="73"/>
      <c r="TIQ98" s="73"/>
      <c r="TIS98" s="73"/>
      <c r="TIV98" s="73"/>
      <c r="TIY98" s="73"/>
      <c r="TJB98" s="73"/>
      <c r="TJE98" s="73"/>
      <c r="TJH98" s="73"/>
      <c r="TJK98" s="73"/>
      <c r="TJN98" s="73"/>
      <c r="TJQ98" s="73"/>
      <c r="TJS98" s="73"/>
      <c r="TKF98" s="73"/>
      <c r="TKG98" s="73"/>
      <c r="TKH98" s="73"/>
      <c r="TKI98" s="73"/>
      <c r="TKJ98" s="73"/>
      <c r="TKK98" s="73"/>
      <c r="TKL98" s="73"/>
      <c r="TKM98" s="73"/>
      <c r="TKN98" s="73"/>
      <c r="TKO98" s="73"/>
      <c r="TKP98" s="73"/>
      <c r="TKQ98" s="73"/>
      <c r="TKR98" s="73"/>
      <c r="TKS98" s="73"/>
      <c r="TKT98" s="73"/>
      <c r="TKU98" s="73"/>
      <c r="TKV98" s="73"/>
      <c r="TKW98" s="73"/>
      <c r="TKX98" s="73"/>
      <c r="TKY98" s="73"/>
      <c r="TKZ98" s="73"/>
      <c r="TLA98" s="73"/>
      <c r="TLB98" s="73"/>
      <c r="TLC98" s="73"/>
      <c r="TLD98" s="73"/>
      <c r="TLE98" s="73"/>
      <c r="TLG98" s="73"/>
      <c r="TLH98" s="73"/>
      <c r="TLI98" s="73"/>
      <c r="TLJ98" s="73"/>
      <c r="TLK98" s="73"/>
      <c r="TLL98" s="73"/>
      <c r="TLM98" s="73"/>
      <c r="TLN98" s="73"/>
      <c r="TLO98" s="73"/>
      <c r="TLP98" s="73"/>
      <c r="TLQ98" s="73"/>
      <c r="TLR98" s="73"/>
      <c r="TLS98" s="73"/>
      <c r="TLV98" s="73"/>
      <c r="TLY98" s="73"/>
      <c r="TMB98" s="73"/>
      <c r="TME98" s="73"/>
      <c r="TMH98" s="73"/>
      <c r="TMT98" s="73"/>
      <c r="TMW98" s="73"/>
      <c r="TMZ98" s="73"/>
      <c r="TNC98" s="73"/>
      <c r="TNL98" s="73"/>
      <c r="TNR98" s="73"/>
      <c r="TNU98" s="73"/>
      <c r="TNX98" s="73"/>
      <c r="TOA98" s="73"/>
      <c r="TOG98" s="73"/>
      <c r="TOP98" s="73"/>
      <c r="TOR98" s="73"/>
      <c r="TOS98" s="73"/>
      <c r="TOU98" s="73"/>
      <c r="TOX98" s="73"/>
      <c r="TPA98" s="73"/>
      <c r="TPD98" s="73"/>
      <c r="TPL98" s="73"/>
      <c r="TPN98" s="73"/>
      <c r="TPQ98" s="73"/>
      <c r="TPT98" s="73"/>
      <c r="TQC98" s="73"/>
      <c r="TQF98" s="73"/>
      <c r="TQK98" s="73"/>
      <c r="TRG98" s="73"/>
      <c r="TRH98" s="73"/>
      <c r="TRI98" s="73"/>
      <c r="TRJ98" s="73"/>
      <c r="TRK98" s="73"/>
      <c r="TRL98" s="73"/>
      <c r="TSD98" s="73"/>
      <c r="TSE98" s="73"/>
      <c r="TSH98" s="73"/>
      <c r="TSK98" s="73"/>
      <c r="TSM98" s="73"/>
      <c r="TSO98" s="73"/>
      <c r="TSR98" s="73"/>
      <c r="TSU98" s="73"/>
      <c r="TSX98" s="73"/>
      <c r="TTA98" s="73"/>
      <c r="TTD98" s="73"/>
      <c r="TTG98" s="73"/>
      <c r="TTJ98" s="73"/>
      <c r="TTM98" s="73"/>
      <c r="TTO98" s="73"/>
      <c r="TUB98" s="73"/>
      <c r="TUC98" s="73"/>
      <c r="TUD98" s="73"/>
      <c r="TUE98" s="73"/>
      <c r="TUF98" s="73"/>
      <c r="TUG98" s="73"/>
      <c r="TUH98" s="73"/>
      <c r="TUI98" s="73"/>
      <c r="TUJ98" s="73"/>
      <c r="TUK98" s="73"/>
      <c r="TUL98" s="73"/>
      <c r="TUM98" s="73"/>
      <c r="TUN98" s="73"/>
      <c r="TUO98" s="73"/>
      <c r="TUP98" s="73"/>
      <c r="TUQ98" s="73"/>
      <c r="TUR98" s="73"/>
      <c r="TUS98" s="73"/>
      <c r="TUT98" s="73"/>
      <c r="TUU98" s="73"/>
      <c r="TUV98" s="73"/>
      <c r="TUW98" s="73"/>
      <c r="TUX98" s="73"/>
      <c r="TUY98" s="73"/>
      <c r="TUZ98" s="73"/>
      <c r="TVA98" s="73"/>
      <c r="TVC98" s="73"/>
      <c r="TVD98" s="73"/>
      <c r="TVE98" s="73"/>
      <c r="TVF98" s="73"/>
      <c r="TVG98" s="73"/>
      <c r="TVH98" s="73"/>
      <c r="TVI98" s="73"/>
      <c r="TVJ98" s="73"/>
      <c r="TVK98" s="73"/>
      <c r="TVL98" s="73"/>
      <c r="TVM98" s="73"/>
      <c r="TVN98" s="73"/>
      <c r="TVO98" s="73"/>
      <c r="TVR98" s="73"/>
      <c r="TVU98" s="73"/>
      <c r="TVX98" s="73"/>
      <c r="TWA98" s="73"/>
      <c r="TWD98" s="73"/>
      <c r="TWP98" s="73"/>
      <c r="TWS98" s="73"/>
      <c r="TWV98" s="73"/>
      <c r="TWY98" s="73"/>
      <c r="TXH98" s="73"/>
      <c r="TXN98" s="73"/>
      <c r="TXQ98" s="73"/>
      <c r="TXT98" s="73"/>
      <c r="TXW98" s="73"/>
      <c r="TYC98" s="73"/>
      <c r="TYL98" s="73"/>
      <c r="TYN98" s="73"/>
      <c r="TYO98" s="73"/>
      <c r="TYQ98" s="73"/>
      <c r="TYT98" s="73"/>
      <c r="TYW98" s="73"/>
      <c r="TYZ98" s="73"/>
      <c r="TZH98" s="73"/>
      <c r="TZJ98" s="73"/>
      <c r="TZM98" s="73"/>
      <c r="TZP98" s="73"/>
      <c r="TZY98" s="73"/>
      <c r="UAB98" s="73"/>
      <c r="UAG98" s="73"/>
      <c r="UBC98" s="73"/>
      <c r="UBD98" s="73"/>
      <c r="UBE98" s="73"/>
      <c r="UBF98" s="73"/>
      <c r="UBG98" s="73"/>
      <c r="UBH98" s="73"/>
      <c r="UBZ98" s="73"/>
      <c r="UCA98" s="73"/>
      <c r="UCD98" s="73"/>
      <c r="UCG98" s="73"/>
      <c r="UCI98" s="73"/>
      <c r="UCK98" s="73"/>
      <c r="UCN98" s="73"/>
      <c r="UCQ98" s="73"/>
      <c r="UCT98" s="73"/>
      <c r="UCW98" s="73"/>
      <c r="UCZ98" s="73"/>
      <c r="UDC98" s="73"/>
      <c r="UDF98" s="73"/>
      <c r="UDI98" s="73"/>
      <c r="UDK98" s="73"/>
      <c r="UDX98" s="73"/>
      <c r="UDY98" s="73"/>
      <c r="UDZ98" s="73"/>
      <c r="UEA98" s="73"/>
      <c r="UEB98" s="73"/>
      <c r="UEC98" s="73"/>
      <c r="UED98" s="73"/>
      <c r="UEE98" s="73"/>
      <c r="UEF98" s="73"/>
      <c r="UEG98" s="73"/>
      <c r="UEH98" s="73"/>
      <c r="UEI98" s="73"/>
      <c r="UEJ98" s="73"/>
      <c r="UEK98" s="73"/>
      <c r="UEL98" s="73"/>
      <c r="UEM98" s="73"/>
      <c r="UEN98" s="73"/>
      <c r="UEO98" s="73"/>
      <c r="UEP98" s="73"/>
      <c r="UEQ98" s="73"/>
      <c r="UER98" s="73"/>
      <c r="UES98" s="73"/>
      <c r="UET98" s="73"/>
      <c r="UEU98" s="73"/>
      <c r="UEV98" s="73"/>
      <c r="UEW98" s="73"/>
      <c r="UEY98" s="73"/>
      <c r="UEZ98" s="73"/>
      <c r="UFA98" s="73"/>
      <c r="UFB98" s="73"/>
      <c r="UFC98" s="73"/>
      <c r="UFD98" s="73"/>
      <c r="UFE98" s="73"/>
      <c r="UFF98" s="73"/>
      <c r="UFG98" s="73"/>
      <c r="UFH98" s="73"/>
      <c r="UFI98" s="73"/>
      <c r="UFJ98" s="73"/>
      <c r="UFK98" s="73"/>
      <c r="UFN98" s="73"/>
      <c r="UFQ98" s="73"/>
      <c r="UFT98" s="73"/>
      <c r="UFW98" s="73"/>
      <c r="UFZ98" s="73"/>
      <c r="UGL98" s="73"/>
      <c r="UGO98" s="73"/>
      <c r="UGR98" s="73"/>
      <c r="UGU98" s="73"/>
      <c r="UHD98" s="73"/>
      <c r="UHJ98" s="73"/>
      <c r="UHM98" s="73"/>
      <c r="UHP98" s="73"/>
      <c r="UHS98" s="73"/>
      <c r="UHY98" s="73"/>
      <c r="UIH98" s="73"/>
      <c r="UIJ98" s="73"/>
      <c r="UIK98" s="73"/>
      <c r="UIM98" s="73"/>
      <c r="UIP98" s="73"/>
      <c r="UIS98" s="73"/>
      <c r="UIV98" s="73"/>
      <c r="UJD98" s="73"/>
      <c r="UJF98" s="73"/>
      <c r="UJI98" s="73"/>
      <c r="UJL98" s="73"/>
      <c r="UJU98" s="73"/>
      <c r="UJX98" s="73"/>
      <c r="UKC98" s="73"/>
      <c r="UKY98" s="73"/>
      <c r="UKZ98" s="73"/>
      <c r="ULA98" s="73"/>
      <c r="ULB98" s="73"/>
      <c r="ULC98" s="73"/>
      <c r="ULD98" s="73"/>
      <c r="ULV98" s="73"/>
      <c r="ULW98" s="73"/>
      <c r="ULZ98" s="73"/>
      <c r="UMC98" s="73"/>
      <c r="UME98" s="73"/>
      <c r="UMG98" s="73"/>
      <c r="UMJ98" s="73"/>
      <c r="UMM98" s="73"/>
      <c r="UMP98" s="73"/>
      <c r="UMS98" s="73"/>
      <c r="UMV98" s="73"/>
      <c r="UMY98" s="73"/>
      <c r="UNB98" s="73"/>
      <c r="UNE98" s="73"/>
      <c r="UNG98" s="73"/>
      <c r="UNT98" s="73"/>
      <c r="UNU98" s="73"/>
      <c r="UNV98" s="73"/>
      <c r="UNW98" s="73"/>
      <c r="UNX98" s="73"/>
      <c r="UNY98" s="73"/>
      <c r="UNZ98" s="73"/>
      <c r="UOA98" s="73"/>
      <c r="UOB98" s="73"/>
      <c r="UOC98" s="73"/>
      <c r="UOD98" s="73"/>
      <c r="UOE98" s="73"/>
      <c r="UOF98" s="73"/>
      <c r="UOG98" s="73"/>
      <c r="UOH98" s="73"/>
      <c r="UOI98" s="73"/>
      <c r="UOJ98" s="73"/>
      <c r="UOK98" s="73"/>
      <c r="UOL98" s="73"/>
      <c r="UOM98" s="73"/>
      <c r="UON98" s="73"/>
      <c r="UOO98" s="73"/>
      <c r="UOP98" s="73"/>
      <c r="UOQ98" s="73"/>
      <c r="UOR98" s="73"/>
      <c r="UOS98" s="73"/>
      <c r="UOU98" s="73"/>
      <c r="UOV98" s="73"/>
      <c r="UOW98" s="73"/>
      <c r="UOX98" s="73"/>
      <c r="UOY98" s="73"/>
      <c r="UOZ98" s="73"/>
      <c r="UPA98" s="73"/>
      <c r="UPB98" s="73"/>
      <c r="UPC98" s="73"/>
      <c r="UPD98" s="73"/>
      <c r="UPE98" s="73"/>
      <c r="UPF98" s="73"/>
      <c r="UPG98" s="73"/>
      <c r="UPJ98" s="73"/>
      <c r="UPM98" s="73"/>
      <c r="UPP98" s="73"/>
      <c r="UPS98" s="73"/>
      <c r="UPV98" s="73"/>
      <c r="UQH98" s="73"/>
      <c r="UQK98" s="73"/>
      <c r="UQN98" s="73"/>
      <c r="UQQ98" s="73"/>
      <c r="UQZ98" s="73"/>
      <c r="URF98" s="73"/>
      <c r="URI98" s="73"/>
      <c r="URL98" s="73"/>
      <c r="URO98" s="73"/>
      <c r="URU98" s="73"/>
      <c r="USD98" s="73"/>
      <c r="USF98" s="73"/>
      <c r="USG98" s="73"/>
      <c r="USI98" s="73"/>
      <c r="USL98" s="73"/>
      <c r="USO98" s="73"/>
      <c r="USR98" s="73"/>
      <c r="USZ98" s="73"/>
      <c r="UTB98" s="73"/>
      <c r="UTE98" s="73"/>
      <c r="UTH98" s="73"/>
      <c r="UTQ98" s="73"/>
      <c r="UTT98" s="73"/>
      <c r="UTY98" s="73"/>
      <c r="UUU98" s="73"/>
      <c r="UUV98" s="73"/>
      <c r="UUW98" s="73"/>
      <c r="UUX98" s="73"/>
      <c r="UUY98" s="73"/>
      <c r="UUZ98" s="73"/>
      <c r="UVR98" s="73"/>
      <c r="UVS98" s="73"/>
      <c r="UVV98" s="73"/>
      <c r="UVY98" s="73"/>
      <c r="UWA98" s="73"/>
      <c r="UWC98" s="73"/>
      <c r="UWF98" s="73"/>
      <c r="UWI98" s="73"/>
      <c r="UWL98" s="73"/>
      <c r="UWO98" s="73"/>
      <c r="UWR98" s="73"/>
      <c r="UWU98" s="73"/>
      <c r="UWX98" s="73"/>
      <c r="UXA98" s="73"/>
      <c r="UXC98" s="73"/>
      <c r="UXP98" s="73"/>
      <c r="UXQ98" s="73"/>
      <c r="UXR98" s="73"/>
      <c r="UXS98" s="73"/>
      <c r="UXT98" s="73"/>
      <c r="UXU98" s="73"/>
      <c r="UXV98" s="73"/>
      <c r="UXW98" s="73"/>
      <c r="UXX98" s="73"/>
      <c r="UXY98" s="73"/>
      <c r="UXZ98" s="73"/>
      <c r="UYA98" s="73"/>
      <c r="UYB98" s="73"/>
      <c r="UYC98" s="73"/>
      <c r="UYD98" s="73"/>
      <c r="UYE98" s="73"/>
      <c r="UYF98" s="73"/>
      <c r="UYG98" s="73"/>
      <c r="UYH98" s="73"/>
      <c r="UYI98" s="73"/>
      <c r="UYJ98" s="73"/>
      <c r="UYK98" s="73"/>
      <c r="UYL98" s="73"/>
      <c r="UYM98" s="73"/>
      <c r="UYN98" s="73"/>
      <c r="UYO98" s="73"/>
      <c r="UYQ98" s="73"/>
      <c r="UYR98" s="73"/>
      <c r="UYS98" s="73"/>
      <c r="UYT98" s="73"/>
      <c r="UYU98" s="73"/>
      <c r="UYV98" s="73"/>
      <c r="UYW98" s="73"/>
      <c r="UYX98" s="73"/>
      <c r="UYY98" s="73"/>
      <c r="UYZ98" s="73"/>
      <c r="UZA98" s="73"/>
      <c r="UZB98" s="73"/>
      <c r="UZC98" s="73"/>
      <c r="UZF98" s="73"/>
      <c r="UZI98" s="73"/>
      <c r="UZL98" s="73"/>
      <c r="UZO98" s="73"/>
      <c r="UZR98" s="73"/>
      <c r="VAD98" s="73"/>
      <c r="VAG98" s="73"/>
      <c r="VAJ98" s="73"/>
      <c r="VAM98" s="73"/>
      <c r="VAV98" s="73"/>
      <c r="VBB98" s="73"/>
      <c r="VBE98" s="73"/>
      <c r="VBH98" s="73"/>
      <c r="VBK98" s="73"/>
      <c r="VBQ98" s="73"/>
      <c r="VBZ98" s="73"/>
      <c r="VCB98" s="73"/>
      <c r="VCC98" s="73"/>
      <c r="VCE98" s="73"/>
      <c r="VCH98" s="73"/>
      <c r="VCK98" s="73"/>
      <c r="VCN98" s="73"/>
      <c r="VCV98" s="73"/>
      <c r="VCX98" s="73"/>
      <c r="VDA98" s="73"/>
      <c r="VDD98" s="73"/>
      <c r="VDM98" s="73"/>
      <c r="VDP98" s="73"/>
      <c r="VDU98" s="73"/>
      <c r="VEQ98" s="73"/>
      <c r="VER98" s="73"/>
      <c r="VES98" s="73"/>
      <c r="VET98" s="73"/>
      <c r="VEU98" s="73"/>
      <c r="VEV98" s="73"/>
      <c r="VFN98" s="73"/>
      <c r="VFO98" s="73"/>
      <c r="VFR98" s="73"/>
      <c r="VFU98" s="73"/>
      <c r="VFW98" s="73"/>
      <c r="VFY98" s="73"/>
      <c r="VGB98" s="73"/>
      <c r="VGE98" s="73"/>
      <c r="VGH98" s="73"/>
      <c r="VGK98" s="73"/>
      <c r="VGN98" s="73"/>
      <c r="VGQ98" s="73"/>
      <c r="VGT98" s="73"/>
      <c r="VGW98" s="73"/>
      <c r="VGY98" s="73"/>
      <c r="VHL98" s="73"/>
      <c r="VHM98" s="73"/>
      <c r="VHN98" s="73"/>
      <c r="VHO98" s="73"/>
      <c r="VHP98" s="73"/>
      <c r="VHQ98" s="73"/>
      <c r="VHR98" s="73"/>
      <c r="VHS98" s="73"/>
      <c r="VHT98" s="73"/>
      <c r="VHU98" s="73"/>
      <c r="VHV98" s="73"/>
      <c r="VHW98" s="73"/>
      <c r="VHX98" s="73"/>
      <c r="VHY98" s="73"/>
      <c r="VHZ98" s="73"/>
      <c r="VIA98" s="73"/>
      <c r="VIB98" s="73"/>
      <c r="VIC98" s="73"/>
      <c r="VID98" s="73"/>
      <c r="VIE98" s="73"/>
      <c r="VIF98" s="73"/>
      <c r="VIG98" s="73"/>
      <c r="VIH98" s="73"/>
      <c r="VII98" s="73"/>
      <c r="VIJ98" s="73"/>
      <c r="VIK98" s="73"/>
      <c r="VIM98" s="73"/>
      <c r="VIN98" s="73"/>
      <c r="VIO98" s="73"/>
      <c r="VIP98" s="73"/>
      <c r="VIQ98" s="73"/>
      <c r="VIR98" s="73"/>
      <c r="VIS98" s="73"/>
      <c r="VIT98" s="73"/>
      <c r="VIU98" s="73"/>
      <c r="VIV98" s="73"/>
      <c r="VIW98" s="73"/>
      <c r="VIX98" s="73"/>
      <c r="VIY98" s="73"/>
      <c r="VJB98" s="73"/>
      <c r="VJE98" s="73"/>
      <c r="VJH98" s="73"/>
      <c r="VJK98" s="73"/>
      <c r="VJN98" s="73"/>
      <c r="VJZ98" s="73"/>
      <c r="VKC98" s="73"/>
      <c r="VKF98" s="73"/>
      <c r="VKI98" s="73"/>
      <c r="VKR98" s="73"/>
      <c r="VKX98" s="73"/>
      <c r="VLA98" s="73"/>
      <c r="VLD98" s="73"/>
      <c r="VLG98" s="73"/>
      <c r="VLM98" s="73"/>
      <c r="VLV98" s="73"/>
      <c r="VLX98" s="73"/>
      <c r="VLY98" s="73"/>
      <c r="VMA98" s="73"/>
      <c r="VMD98" s="73"/>
      <c r="VMG98" s="73"/>
      <c r="VMJ98" s="73"/>
      <c r="VMR98" s="73"/>
      <c r="VMT98" s="73"/>
      <c r="VMW98" s="73"/>
      <c r="VMZ98" s="73"/>
      <c r="VNI98" s="73"/>
      <c r="VNL98" s="73"/>
      <c r="VNQ98" s="73"/>
      <c r="VOM98" s="73"/>
      <c r="VON98" s="73"/>
      <c r="VOO98" s="73"/>
      <c r="VOP98" s="73"/>
      <c r="VOQ98" s="73"/>
      <c r="VOR98" s="73"/>
      <c r="VPJ98" s="73"/>
      <c r="VPK98" s="73"/>
      <c r="VPN98" s="73"/>
      <c r="VPQ98" s="73"/>
      <c r="VPS98" s="73"/>
      <c r="VPU98" s="73"/>
      <c r="VPX98" s="73"/>
      <c r="VQA98" s="73"/>
      <c r="VQD98" s="73"/>
      <c r="VQG98" s="73"/>
      <c r="VQJ98" s="73"/>
      <c r="VQM98" s="73"/>
      <c r="VQP98" s="73"/>
      <c r="VQS98" s="73"/>
      <c r="VQU98" s="73"/>
      <c r="VRH98" s="73"/>
      <c r="VRI98" s="73"/>
      <c r="VRJ98" s="73"/>
      <c r="VRK98" s="73"/>
      <c r="VRL98" s="73"/>
      <c r="VRM98" s="73"/>
      <c r="VRN98" s="73"/>
      <c r="VRO98" s="73"/>
      <c r="VRP98" s="73"/>
      <c r="VRQ98" s="73"/>
      <c r="VRR98" s="73"/>
      <c r="VRS98" s="73"/>
      <c r="VRT98" s="73"/>
      <c r="VRU98" s="73"/>
      <c r="VRV98" s="73"/>
      <c r="VRW98" s="73"/>
      <c r="VRX98" s="73"/>
      <c r="VRY98" s="73"/>
      <c r="VRZ98" s="73"/>
      <c r="VSA98" s="73"/>
      <c r="VSB98" s="73"/>
      <c r="VSC98" s="73"/>
      <c r="VSD98" s="73"/>
      <c r="VSE98" s="73"/>
      <c r="VSF98" s="73"/>
      <c r="VSG98" s="73"/>
      <c r="VSI98" s="73"/>
      <c r="VSJ98" s="73"/>
      <c r="VSK98" s="73"/>
      <c r="VSL98" s="73"/>
      <c r="VSM98" s="73"/>
      <c r="VSN98" s="73"/>
      <c r="VSO98" s="73"/>
      <c r="VSP98" s="73"/>
      <c r="VSQ98" s="73"/>
      <c r="VSR98" s="73"/>
      <c r="VSS98" s="73"/>
      <c r="VST98" s="73"/>
      <c r="VSU98" s="73"/>
      <c r="VSX98" s="73"/>
      <c r="VTA98" s="73"/>
      <c r="VTD98" s="73"/>
      <c r="VTG98" s="73"/>
      <c r="VTJ98" s="73"/>
      <c r="VTV98" s="73"/>
      <c r="VTY98" s="73"/>
      <c r="VUB98" s="73"/>
      <c r="VUE98" s="73"/>
      <c r="VUN98" s="73"/>
      <c r="VUT98" s="73"/>
      <c r="VUW98" s="73"/>
      <c r="VUZ98" s="73"/>
      <c r="VVC98" s="73"/>
      <c r="VVI98" s="73"/>
      <c r="VVR98" s="73"/>
      <c r="VVT98" s="73"/>
      <c r="VVU98" s="73"/>
      <c r="VVW98" s="73"/>
      <c r="VVZ98" s="73"/>
      <c r="VWC98" s="73"/>
      <c r="VWF98" s="73"/>
      <c r="VWN98" s="73"/>
      <c r="VWP98" s="73"/>
      <c r="VWS98" s="73"/>
      <c r="VWV98" s="73"/>
      <c r="VXE98" s="73"/>
      <c r="VXH98" s="73"/>
      <c r="VXM98" s="73"/>
      <c r="VYI98" s="73"/>
      <c r="VYJ98" s="73"/>
      <c r="VYK98" s="73"/>
      <c r="VYL98" s="73"/>
      <c r="VYM98" s="73"/>
      <c r="VYN98" s="73"/>
      <c r="VZF98" s="73"/>
      <c r="VZG98" s="73"/>
      <c r="VZJ98" s="73"/>
      <c r="VZM98" s="73"/>
      <c r="VZO98" s="73"/>
      <c r="VZQ98" s="73"/>
      <c r="VZT98" s="73"/>
      <c r="VZW98" s="73"/>
      <c r="VZZ98" s="73"/>
      <c r="WAC98" s="73"/>
      <c r="WAF98" s="73"/>
      <c r="WAI98" s="73"/>
      <c r="WAL98" s="73"/>
      <c r="WAO98" s="73"/>
      <c r="WAQ98" s="73"/>
      <c r="WBD98" s="73"/>
      <c r="WBE98" s="73"/>
      <c r="WBF98" s="73"/>
      <c r="WBG98" s="73"/>
      <c r="WBH98" s="73"/>
      <c r="WBI98" s="73"/>
      <c r="WBJ98" s="73"/>
      <c r="WBK98" s="73"/>
      <c r="WBL98" s="73"/>
      <c r="WBM98" s="73"/>
      <c r="WBN98" s="73"/>
      <c r="WBO98" s="73"/>
      <c r="WBP98" s="73"/>
      <c r="WBQ98" s="73"/>
      <c r="WBR98" s="73"/>
      <c r="WBS98" s="73"/>
      <c r="WBT98" s="73"/>
      <c r="WBU98" s="73"/>
      <c r="WBV98" s="73"/>
      <c r="WBW98" s="73"/>
      <c r="WBX98" s="73"/>
      <c r="WBY98" s="73"/>
      <c r="WBZ98" s="73"/>
      <c r="WCA98" s="73"/>
      <c r="WCB98" s="73"/>
      <c r="WCC98" s="73"/>
      <c r="WCE98" s="73"/>
      <c r="WCF98" s="73"/>
      <c r="WCG98" s="73"/>
      <c r="WCH98" s="73"/>
      <c r="WCI98" s="73"/>
      <c r="WCJ98" s="73"/>
      <c r="WCK98" s="73"/>
      <c r="WCL98" s="73"/>
      <c r="WCM98" s="73"/>
      <c r="WCN98" s="73"/>
      <c r="WCO98" s="73"/>
      <c r="WCP98" s="73"/>
      <c r="WCQ98" s="73"/>
      <c r="WCT98" s="73"/>
      <c r="WCW98" s="73"/>
      <c r="WCZ98" s="73"/>
      <c r="WDC98" s="73"/>
      <c r="WDF98" s="73"/>
      <c r="WDR98" s="73"/>
      <c r="WDU98" s="73"/>
      <c r="WDX98" s="73"/>
      <c r="WEA98" s="73"/>
      <c r="WEJ98" s="73"/>
      <c r="WEP98" s="73"/>
      <c r="WES98" s="73"/>
      <c r="WEV98" s="73"/>
      <c r="WEY98" s="73"/>
      <c r="WFE98" s="73"/>
      <c r="WFN98" s="73"/>
      <c r="WFP98" s="73"/>
      <c r="WFQ98" s="73"/>
      <c r="WFS98" s="73"/>
      <c r="WFV98" s="73"/>
      <c r="WFY98" s="73"/>
      <c r="WGB98" s="73"/>
      <c r="WGJ98" s="73"/>
      <c r="WGL98" s="73"/>
      <c r="WGO98" s="73"/>
      <c r="WGR98" s="73"/>
      <c r="WHA98" s="73"/>
      <c r="WHD98" s="73"/>
      <c r="WHI98" s="73"/>
      <c r="WIE98" s="73"/>
      <c r="WIF98" s="73"/>
      <c r="WIG98" s="73"/>
      <c r="WIH98" s="73"/>
      <c r="WII98" s="73"/>
      <c r="WIJ98" s="73"/>
      <c r="WJB98" s="73"/>
      <c r="WJC98" s="73"/>
      <c r="WJF98" s="73"/>
      <c r="WJI98" s="73"/>
      <c r="WJK98" s="73"/>
      <c r="WJM98" s="73"/>
      <c r="WJP98" s="73"/>
      <c r="WJS98" s="73"/>
      <c r="WJV98" s="73"/>
      <c r="WJY98" s="73"/>
      <c r="WKB98" s="73"/>
      <c r="WKE98" s="73"/>
      <c r="WKH98" s="73"/>
      <c r="WKK98" s="73"/>
      <c r="WKM98" s="73"/>
      <c r="WKZ98" s="73"/>
      <c r="WLA98" s="73"/>
      <c r="WLB98" s="73"/>
      <c r="WLC98" s="73"/>
      <c r="WLD98" s="73"/>
      <c r="WLE98" s="73"/>
      <c r="WLF98" s="73"/>
      <c r="WLG98" s="73"/>
      <c r="WLH98" s="73"/>
      <c r="WLI98" s="73"/>
      <c r="WLJ98" s="73"/>
      <c r="WLK98" s="73"/>
      <c r="WLL98" s="73"/>
      <c r="WLM98" s="73"/>
      <c r="WLN98" s="73"/>
      <c r="WLO98" s="73"/>
      <c r="WLP98" s="73"/>
      <c r="WLQ98" s="73"/>
      <c r="WLR98" s="73"/>
      <c r="WLS98" s="73"/>
      <c r="WLT98" s="73"/>
      <c r="WLU98" s="73"/>
      <c r="WLV98" s="73"/>
      <c r="WLW98" s="73"/>
      <c r="WLX98" s="73"/>
      <c r="WLY98" s="73"/>
      <c r="WMA98" s="73"/>
      <c r="WMB98" s="73"/>
      <c r="WMC98" s="73"/>
      <c r="WMD98" s="73"/>
      <c r="WME98" s="73"/>
      <c r="WMF98" s="73"/>
      <c r="WMG98" s="73"/>
      <c r="WMH98" s="73"/>
      <c r="WMI98" s="73"/>
      <c r="WMJ98" s="73"/>
      <c r="WMK98" s="73"/>
      <c r="WML98" s="73"/>
      <c r="WMM98" s="73"/>
      <c r="WMP98" s="73"/>
      <c r="WMS98" s="73"/>
      <c r="WMV98" s="73"/>
      <c r="WMY98" s="73"/>
      <c r="WNB98" s="73"/>
      <c r="WNN98" s="73"/>
      <c r="WNQ98" s="73"/>
      <c r="WNT98" s="73"/>
      <c r="WNW98" s="73"/>
      <c r="WOF98" s="73"/>
      <c r="WOL98" s="73"/>
      <c r="WOO98" s="73"/>
      <c r="WOR98" s="73"/>
      <c r="WOU98" s="73"/>
      <c r="WPA98" s="73"/>
      <c r="WPJ98" s="73"/>
      <c r="WPL98" s="73"/>
      <c r="WPM98" s="73"/>
      <c r="WPO98" s="73"/>
      <c r="WPR98" s="73"/>
      <c r="WPU98" s="73"/>
      <c r="WPX98" s="73"/>
      <c r="WQF98" s="73"/>
      <c r="WQH98" s="73"/>
      <c r="WQK98" s="73"/>
      <c r="WQN98" s="73"/>
      <c r="WQW98" s="73"/>
      <c r="WQZ98" s="73"/>
      <c r="WRE98" s="73"/>
      <c r="WSA98" s="73"/>
      <c r="WSB98" s="73"/>
      <c r="WSC98" s="73"/>
      <c r="WSD98" s="73"/>
      <c r="WSE98" s="73"/>
      <c r="WSF98" s="73"/>
      <c r="WSX98" s="73"/>
      <c r="WSY98" s="73"/>
      <c r="WTB98" s="73"/>
      <c r="WTE98" s="73"/>
      <c r="WTG98" s="73"/>
      <c r="WTI98" s="73"/>
      <c r="WTL98" s="73"/>
      <c r="WTO98" s="73"/>
      <c r="WTR98" s="73"/>
      <c r="WTU98" s="73"/>
      <c r="WTX98" s="73"/>
      <c r="WUA98" s="73"/>
      <c r="WUD98" s="73"/>
      <c r="WUG98" s="73"/>
      <c r="WUI98" s="73"/>
      <c r="WUV98" s="73"/>
      <c r="WUW98" s="73"/>
      <c r="WUX98" s="73"/>
      <c r="WUY98" s="73"/>
      <c r="WUZ98" s="73"/>
      <c r="WVA98" s="73"/>
      <c r="WVB98" s="73"/>
      <c r="WVC98" s="73"/>
      <c r="WVD98" s="73"/>
      <c r="WVE98" s="73"/>
      <c r="WVF98" s="73"/>
      <c r="WVG98" s="73"/>
      <c r="WVH98" s="73"/>
      <c r="WVI98" s="73"/>
      <c r="WVJ98" s="73"/>
      <c r="WVK98" s="73"/>
      <c r="WVL98" s="73"/>
      <c r="WVM98" s="73"/>
      <c r="WVN98" s="73"/>
      <c r="WVO98" s="73"/>
      <c r="WVP98" s="73"/>
      <c r="WVQ98" s="73"/>
      <c r="WVR98" s="73"/>
      <c r="WVS98" s="73"/>
      <c r="WVT98" s="73"/>
      <c r="WVU98" s="73"/>
      <c r="WVV98" s="73"/>
      <c r="WVW98" s="73"/>
      <c r="WVX98" s="73"/>
      <c r="WVY98" s="73"/>
      <c r="WVZ98" s="73"/>
      <c r="WWA98" s="73"/>
      <c r="WWB98" s="73"/>
      <c r="WWC98" s="73"/>
      <c r="WWD98" s="73"/>
      <c r="WWE98" s="73"/>
      <c r="WWF98" s="73"/>
      <c r="WWG98" s="73"/>
      <c r="WWH98" s="73"/>
      <c r="WWI98" s="73"/>
      <c r="WWJ98" s="73"/>
      <c r="WWK98" s="73"/>
      <c r="WWL98" s="73"/>
      <c r="WWM98" s="73"/>
      <c r="WWN98" s="73"/>
      <c r="WWO98" s="73"/>
      <c r="WWP98" s="73"/>
      <c r="WWQ98" s="73"/>
      <c r="WWR98" s="73"/>
      <c r="WWS98" s="73"/>
      <c r="WWT98" s="73"/>
      <c r="WWU98" s="73"/>
      <c r="WWV98" s="73"/>
      <c r="WWW98" s="73"/>
      <c r="WWX98" s="73"/>
      <c r="WWY98" s="73"/>
      <c r="WWZ98" s="73"/>
      <c r="WXA98" s="73"/>
      <c r="WXB98" s="73"/>
      <c r="WXC98" s="73"/>
      <c r="WXD98" s="73"/>
      <c r="WXE98" s="73"/>
      <c r="WXF98" s="73"/>
      <c r="WXG98" s="73"/>
      <c r="WXH98" s="73"/>
      <c r="WXI98" s="73"/>
      <c r="WXJ98" s="73"/>
      <c r="WXK98" s="73"/>
      <c r="WXL98" s="73"/>
      <c r="WXM98" s="73"/>
      <c r="WXN98" s="73"/>
      <c r="WXO98" s="73"/>
      <c r="WXP98" s="73"/>
      <c r="WXQ98" s="73"/>
      <c r="WXR98" s="73"/>
      <c r="WXS98" s="73"/>
      <c r="WXT98" s="73"/>
      <c r="WXU98" s="73"/>
      <c r="WXV98" s="73"/>
      <c r="WXW98" s="73"/>
      <c r="WXX98" s="73"/>
      <c r="WXY98" s="73"/>
      <c r="WXZ98" s="73"/>
      <c r="WYA98" s="73"/>
      <c r="WYB98" s="73"/>
      <c r="WYC98" s="73"/>
      <c r="WYD98" s="73"/>
      <c r="WYE98" s="73"/>
      <c r="WYF98" s="73"/>
      <c r="WYG98" s="73"/>
      <c r="WYH98" s="73"/>
      <c r="WYI98" s="73"/>
      <c r="WYJ98" s="73"/>
      <c r="WYK98" s="73"/>
      <c r="WYL98" s="73"/>
      <c r="WYM98" s="73"/>
      <c r="WYN98" s="73"/>
      <c r="WYO98" s="73"/>
      <c r="WYP98" s="73"/>
      <c r="WYQ98" s="73"/>
      <c r="WYR98" s="73"/>
      <c r="WYS98" s="73"/>
      <c r="WYT98" s="73"/>
      <c r="WYU98" s="73"/>
      <c r="WYV98" s="73"/>
      <c r="WYW98" s="73"/>
      <c r="WYX98" s="73"/>
      <c r="WYY98" s="73"/>
      <c r="WYZ98" s="73"/>
      <c r="WZA98" s="73"/>
      <c r="WZB98" s="73"/>
      <c r="WZC98" s="73"/>
      <c r="WZD98" s="73"/>
      <c r="WZE98" s="73"/>
      <c r="WZF98" s="73"/>
      <c r="WZG98" s="73"/>
      <c r="WZH98" s="73"/>
      <c r="WZI98" s="73"/>
      <c r="WZJ98" s="73"/>
      <c r="WZK98" s="73"/>
      <c r="WZL98" s="73"/>
      <c r="WZM98" s="73"/>
      <c r="WZN98" s="73"/>
      <c r="WZO98" s="73"/>
      <c r="WZP98" s="73"/>
      <c r="WZQ98" s="73"/>
      <c r="WZR98" s="73"/>
      <c r="WZS98" s="73"/>
      <c r="WZT98" s="73"/>
      <c r="WZU98" s="73"/>
      <c r="WZV98" s="73"/>
      <c r="WZW98" s="73"/>
      <c r="WZX98" s="73"/>
      <c r="WZY98" s="73"/>
      <c r="WZZ98" s="73"/>
      <c r="XAA98" s="73"/>
      <c r="XAB98" s="73"/>
      <c r="XAC98" s="73"/>
      <c r="XAD98" s="73"/>
      <c r="XAE98" s="73"/>
      <c r="XAF98" s="73"/>
      <c r="XAG98" s="73"/>
      <c r="XAH98" s="73"/>
      <c r="XAI98" s="73"/>
      <c r="XAJ98" s="73"/>
      <c r="XAK98" s="73"/>
      <c r="XAL98" s="73"/>
      <c r="XAM98" s="73"/>
      <c r="XAN98" s="73"/>
      <c r="XAO98" s="73"/>
      <c r="XAP98" s="73"/>
      <c r="XAQ98" s="73"/>
      <c r="XAR98" s="73"/>
      <c r="XAS98" s="73"/>
      <c r="XAT98" s="73"/>
      <c r="XAU98" s="73"/>
      <c r="XAV98" s="73"/>
      <c r="XAW98" s="73"/>
      <c r="XAX98" s="73"/>
      <c r="XAY98" s="73"/>
      <c r="XAZ98" s="73"/>
      <c r="XBA98" s="73"/>
      <c r="XBB98" s="73"/>
      <c r="XBC98" s="73"/>
      <c r="XBD98" s="73"/>
      <c r="XBE98" s="73"/>
      <c r="XBF98" s="73"/>
      <c r="XBG98" s="73"/>
      <c r="XBH98" s="73"/>
      <c r="XBI98" s="73"/>
      <c r="XBJ98" s="73"/>
      <c r="XBK98" s="73"/>
      <c r="XBL98" s="73"/>
      <c r="XBM98" s="73"/>
      <c r="XBN98" s="73"/>
      <c r="XBO98" s="73"/>
      <c r="XBP98" s="73"/>
      <c r="XBQ98" s="73"/>
      <c r="XBR98" s="73"/>
      <c r="XBS98" s="73"/>
      <c r="XBT98" s="73"/>
      <c r="XBU98" s="73"/>
      <c r="XBV98" s="73"/>
      <c r="XBW98" s="73"/>
      <c r="XBX98" s="73"/>
      <c r="XBY98" s="73"/>
      <c r="XBZ98" s="73"/>
      <c r="XCA98" s="73"/>
      <c r="XCB98" s="73"/>
      <c r="XCC98" s="73"/>
      <c r="XCD98" s="73"/>
      <c r="XCE98" s="73"/>
      <c r="XCF98" s="73"/>
      <c r="XCG98" s="73"/>
      <c r="XCH98" s="73"/>
      <c r="XCI98" s="73"/>
      <c r="XCJ98" s="73"/>
      <c r="XCK98" s="73"/>
      <c r="XCL98" s="73"/>
      <c r="XCM98" s="73"/>
      <c r="XCN98" s="73"/>
      <c r="XCO98" s="73"/>
      <c r="XCP98" s="73"/>
      <c r="XCQ98" s="73"/>
      <c r="XCR98" s="73"/>
      <c r="XCS98" s="73"/>
      <c r="XCT98" s="73"/>
      <c r="XCU98" s="73"/>
      <c r="XCV98" s="73"/>
      <c r="XCW98" s="73"/>
      <c r="XCX98" s="73"/>
      <c r="XCY98" s="73"/>
      <c r="XCZ98" s="73"/>
      <c r="XDA98" s="73"/>
      <c r="XDB98" s="73"/>
      <c r="XDC98" s="73"/>
      <c r="XDD98" s="73"/>
      <c r="XDE98" s="73"/>
      <c r="XDF98" s="73"/>
      <c r="XDG98" s="73"/>
      <c r="XDH98" s="73"/>
      <c r="XDI98" s="73"/>
      <c r="XDJ98" s="73"/>
      <c r="XDK98" s="73"/>
      <c r="XDL98" s="73"/>
      <c r="XDM98" s="73"/>
      <c r="XDN98" s="73"/>
      <c r="XDO98" s="73"/>
      <c r="XDP98" s="73"/>
      <c r="XDQ98" s="73"/>
      <c r="XDR98" s="73"/>
      <c r="XDS98" s="73"/>
      <c r="XDT98" s="73"/>
      <c r="XDU98" s="73"/>
      <c r="XDV98" s="73"/>
      <c r="XDW98" s="73"/>
      <c r="XDX98" s="73"/>
      <c r="XDY98" s="73"/>
      <c r="XDZ98" s="73"/>
      <c r="XEA98" s="73"/>
      <c r="XEB98" s="73"/>
      <c r="XEC98" s="73"/>
      <c r="XED98" s="73"/>
      <c r="XEE98" s="73"/>
      <c r="XEF98" s="73"/>
      <c r="XEG98" s="73"/>
      <c r="XEH98" s="73"/>
      <c r="XEI98" s="73"/>
      <c r="XEJ98" s="73"/>
      <c r="XEK98" s="73"/>
      <c r="XEL98" s="73"/>
      <c r="XEM98" s="73"/>
      <c r="XEN98" s="73"/>
      <c r="XEO98" s="73"/>
      <c r="XEP98" s="73"/>
      <c r="XEQ98" s="73"/>
      <c r="XER98" s="73"/>
      <c r="XES98" s="73"/>
      <c r="XET98" s="73"/>
      <c r="XEU98" s="73"/>
      <c r="XEV98" s="73"/>
      <c r="XEW98" s="73"/>
      <c r="XEX98" s="73"/>
      <c r="XEY98" s="73"/>
      <c r="XEZ98" s="73"/>
      <c r="XFA98" s="73"/>
      <c r="XFB98" s="73"/>
      <c r="XFC98" s="73"/>
      <c r="XFD98" s="73"/>
    </row>
    <row r="99" spans="1:16384" s="192" customFormat="1" ht="20.25" hidden="1" customHeight="1">
      <c r="A99" s="207" t="s">
        <v>100</v>
      </c>
      <c r="B99" s="204" t="s">
        <v>323</v>
      </c>
      <c r="C99" s="205"/>
      <c r="D99" s="168">
        <f>IFERROR(VLOOKUP(A99,'4.1'!A118:C400,3,0),)</f>
        <v>0</v>
      </c>
      <c r="E99" s="166">
        <f t="shared" si="1"/>
        <v>0</v>
      </c>
    </row>
    <row r="100" spans="1:16384" s="192" customFormat="1" ht="21.75" hidden="1" customHeight="1">
      <c r="A100" s="207" t="s">
        <v>101</v>
      </c>
      <c r="B100" s="204" t="s">
        <v>327</v>
      </c>
      <c r="C100" s="205"/>
      <c r="D100" s="168">
        <f>IFERROR(VLOOKUP(A100,'4.1'!A119:C401,3,0),)</f>
        <v>0</v>
      </c>
      <c r="E100" s="166">
        <f t="shared" si="1"/>
        <v>0</v>
      </c>
    </row>
    <row r="101" spans="1:16384" s="192" customFormat="1" ht="20.25" hidden="1" customHeight="1">
      <c r="A101" s="210" t="s">
        <v>102</v>
      </c>
      <c r="B101" s="204" t="s">
        <v>324</v>
      </c>
      <c r="C101" s="205"/>
      <c r="D101" s="168">
        <f>IFERROR(VLOOKUP(A101,'4.1'!A120:C402,3,0),)</f>
        <v>0</v>
      </c>
      <c r="E101" s="166">
        <f t="shared" si="1"/>
        <v>0</v>
      </c>
    </row>
    <row r="102" spans="1:16384" s="192" customFormat="1" ht="21.75" hidden="1" customHeight="1">
      <c r="A102" s="224" t="s">
        <v>103</v>
      </c>
      <c r="B102" s="204" t="s">
        <v>324</v>
      </c>
      <c r="C102" s="205"/>
      <c r="D102" s="168">
        <f>IFERROR(VLOOKUP(A102,'4.1'!A121:C403,3,0),)</f>
        <v>0</v>
      </c>
      <c r="E102" s="166">
        <f t="shared" si="1"/>
        <v>0</v>
      </c>
    </row>
    <row r="103" spans="1:16384" s="192" customFormat="1" ht="20.25" hidden="1" customHeight="1">
      <c r="A103" s="225" t="s">
        <v>104</v>
      </c>
      <c r="B103" s="204" t="s">
        <v>323</v>
      </c>
      <c r="C103" s="208"/>
      <c r="D103" s="168">
        <f>IFERROR(VLOOKUP(A103,'4.1'!A122:C404,3,0),)</f>
        <v>0</v>
      </c>
      <c r="E103" s="166">
        <f t="shared" si="1"/>
        <v>0</v>
      </c>
    </row>
    <row r="104" spans="1:16384" s="192" customFormat="1" ht="21.75" hidden="1" customHeight="1">
      <c r="A104" s="225" t="s">
        <v>105</v>
      </c>
      <c r="B104" s="204" t="s">
        <v>324</v>
      </c>
      <c r="C104" s="208"/>
      <c r="D104" s="168">
        <f>IFERROR(VLOOKUP(A104,'4.1'!A123:C405,3,0),)</f>
        <v>0</v>
      </c>
      <c r="E104" s="166">
        <f t="shared" si="1"/>
        <v>0</v>
      </c>
    </row>
    <row r="105" spans="1:16384" s="192" customFormat="1" ht="20.25" hidden="1" customHeight="1">
      <c r="A105" s="207" t="s">
        <v>106</v>
      </c>
      <c r="B105" s="204" t="s">
        <v>323</v>
      </c>
      <c r="C105" s="208"/>
      <c r="D105" s="168">
        <f>IFERROR(VLOOKUP(A105,'4.1'!A124:C406,3,0),)</f>
        <v>0</v>
      </c>
      <c r="E105" s="166">
        <f t="shared" si="1"/>
        <v>0</v>
      </c>
    </row>
    <row r="106" spans="1:16384" s="192" customFormat="1" ht="20.25" hidden="1" customHeight="1">
      <c r="A106" s="207" t="s">
        <v>107</v>
      </c>
      <c r="B106" s="204" t="s">
        <v>324</v>
      </c>
      <c r="C106" s="208"/>
      <c r="D106" s="168">
        <f>IFERROR(VLOOKUP(A106,'4.1'!A125:C407,3,0),)</f>
        <v>0</v>
      </c>
      <c r="E106" s="166">
        <f t="shared" si="1"/>
        <v>0</v>
      </c>
    </row>
    <row r="107" spans="1:16384" s="192" customFormat="1" ht="20.25" hidden="1" customHeight="1">
      <c r="A107" s="207" t="s">
        <v>108</v>
      </c>
      <c r="B107" s="204" t="s">
        <v>323</v>
      </c>
      <c r="C107" s="208"/>
      <c r="D107" s="168">
        <f>IFERROR(VLOOKUP(A107,'4.1'!A126:C408,3,0),)</f>
        <v>0</v>
      </c>
      <c r="E107" s="166">
        <f t="shared" si="1"/>
        <v>0</v>
      </c>
    </row>
    <row r="108" spans="1:16384" s="192" customFormat="1" ht="20.25" hidden="1" customHeight="1">
      <c r="A108" s="207" t="s">
        <v>109</v>
      </c>
      <c r="B108" s="204" t="s">
        <v>324</v>
      </c>
      <c r="C108" s="208"/>
      <c r="D108" s="168">
        <f>IFERROR(VLOOKUP(A108,'4.1'!A127:C409,3,0),)</f>
        <v>0</v>
      </c>
      <c r="E108" s="166">
        <f t="shared" si="1"/>
        <v>0</v>
      </c>
    </row>
    <row r="109" spans="1:16384" s="192" customFormat="1" ht="41.45" hidden="1" customHeight="1">
      <c r="A109" s="207" t="s">
        <v>110</v>
      </c>
      <c r="B109" s="204" t="s">
        <v>323</v>
      </c>
      <c r="C109" s="208"/>
      <c r="D109" s="168">
        <f>IFERROR(VLOOKUP(A109,'4.1'!A128:C410,3,0),)</f>
        <v>0</v>
      </c>
      <c r="E109" s="166">
        <f t="shared" si="1"/>
        <v>0</v>
      </c>
    </row>
    <row r="110" spans="1:16384" s="192" customFormat="1" ht="21.75" hidden="1" customHeight="1">
      <c r="A110" s="207" t="s">
        <v>111</v>
      </c>
      <c r="B110" s="204" t="s">
        <v>323</v>
      </c>
      <c r="C110" s="208"/>
      <c r="D110" s="168">
        <f>IFERROR(VLOOKUP(A110,'4.1'!A129:C411,3,0),)</f>
        <v>0</v>
      </c>
      <c r="E110" s="166">
        <f t="shared" si="1"/>
        <v>0</v>
      </c>
    </row>
    <row r="111" spans="1:16384" s="192" customFormat="1" ht="21.75" hidden="1" customHeight="1">
      <c r="A111" s="207" t="s">
        <v>112</v>
      </c>
      <c r="B111" s="204" t="s">
        <v>324</v>
      </c>
      <c r="C111" s="208"/>
      <c r="D111" s="168">
        <f>IFERROR(VLOOKUP(A111,'4.1'!A130:C412,3,0),)</f>
        <v>0</v>
      </c>
      <c r="E111" s="166">
        <f t="shared" si="1"/>
        <v>0</v>
      </c>
    </row>
    <row r="112" spans="1:16384" s="192" customFormat="1" ht="21.75" hidden="1" customHeight="1">
      <c r="A112" s="207" t="s">
        <v>113</v>
      </c>
      <c r="B112" s="204" t="s">
        <v>325</v>
      </c>
      <c r="C112" s="208"/>
      <c r="D112" s="168">
        <f>IFERROR(VLOOKUP(A112,'4.1'!A131:C413,3,0),)</f>
        <v>0</v>
      </c>
      <c r="E112" s="166">
        <f t="shared" si="1"/>
        <v>0</v>
      </c>
    </row>
    <row r="113" spans="1:16384" s="192" customFormat="1" ht="21.75" customHeight="1">
      <c r="A113" s="209" t="s">
        <v>114</v>
      </c>
      <c r="B113" s="202" t="s">
        <v>323</v>
      </c>
      <c r="C113" s="226">
        <v>0.4</v>
      </c>
      <c r="D113" s="86">
        <v>70000</v>
      </c>
      <c r="E113" s="87">
        <f t="shared" si="1"/>
        <v>28000</v>
      </c>
      <c r="F113" s="73"/>
      <c r="G113" s="73"/>
      <c r="H113" s="73"/>
      <c r="I113" s="73"/>
      <c r="J113" s="73"/>
      <c r="K113" s="73"/>
      <c r="L113" s="73"/>
      <c r="M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D113" s="73"/>
      <c r="AG113" s="73"/>
      <c r="AJ113" s="73"/>
      <c r="AM113" s="73"/>
      <c r="AP113" s="73"/>
      <c r="BB113" s="73"/>
      <c r="BE113" s="73"/>
      <c r="BH113" s="73"/>
      <c r="BK113" s="73"/>
      <c r="BT113" s="73"/>
      <c r="BZ113" s="73"/>
      <c r="CC113" s="73"/>
      <c r="CF113" s="73"/>
      <c r="CI113" s="73"/>
      <c r="CO113" s="73"/>
      <c r="CX113" s="73"/>
      <c r="CZ113" s="73"/>
      <c r="DA113" s="73"/>
      <c r="DC113" s="73"/>
      <c r="DF113" s="73"/>
      <c r="DI113" s="73"/>
      <c r="DL113" s="73"/>
      <c r="DT113" s="73"/>
      <c r="DV113" s="73"/>
      <c r="DY113" s="73"/>
      <c r="EB113" s="73"/>
      <c r="EK113" s="73"/>
      <c r="EN113" s="73"/>
      <c r="ES113" s="73"/>
      <c r="FO113" s="73"/>
      <c r="FP113" s="73"/>
      <c r="FQ113" s="73"/>
      <c r="FR113" s="73"/>
      <c r="FS113" s="73"/>
      <c r="FT113" s="73"/>
      <c r="GL113" s="73"/>
      <c r="GM113" s="73"/>
      <c r="GP113" s="73"/>
      <c r="GS113" s="73"/>
      <c r="GU113" s="73"/>
      <c r="GW113" s="73"/>
      <c r="GZ113" s="73"/>
      <c r="HC113" s="73"/>
      <c r="HF113" s="73"/>
      <c r="HI113" s="73"/>
      <c r="HL113" s="73"/>
      <c r="HO113" s="73"/>
      <c r="HR113" s="73"/>
      <c r="HU113" s="73"/>
      <c r="HW113" s="73"/>
      <c r="IJ113" s="73"/>
      <c r="IK113" s="73"/>
      <c r="IL113" s="73"/>
      <c r="IM113" s="73"/>
      <c r="IN113" s="73"/>
      <c r="IO113" s="73"/>
      <c r="IP113" s="73"/>
      <c r="IQ113" s="73"/>
      <c r="IR113" s="73"/>
      <c r="IS113" s="73"/>
      <c r="IT113" s="73"/>
      <c r="IU113" s="73"/>
      <c r="IV113" s="73"/>
      <c r="IW113" s="73"/>
      <c r="IX113" s="73"/>
      <c r="IY113" s="73"/>
      <c r="IZ113" s="73"/>
      <c r="JA113" s="73"/>
      <c r="JB113" s="73"/>
      <c r="JC113" s="73"/>
      <c r="JD113" s="73"/>
      <c r="JE113" s="73"/>
      <c r="JF113" s="73"/>
      <c r="JG113" s="73"/>
      <c r="JH113" s="73"/>
      <c r="JI113" s="73"/>
      <c r="JK113" s="73"/>
      <c r="JL113" s="73"/>
      <c r="JM113" s="73"/>
      <c r="JN113" s="73"/>
      <c r="JO113" s="73"/>
      <c r="JP113" s="73"/>
      <c r="JQ113" s="73"/>
      <c r="JR113" s="73"/>
      <c r="JS113" s="73"/>
      <c r="JT113" s="73"/>
      <c r="JU113" s="73"/>
      <c r="JV113" s="73"/>
      <c r="JW113" s="73"/>
      <c r="JZ113" s="73"/>
      <c r="KC113" s="73"/>
      <c r="KF113" s="73"/>
      <c r="KI113" s="73"/>
      <c r="KL113" s="73"/>
      <c r="KX113" s="73"/>
      <c r="LA113" s="73"/>
      <c r="LD113" s="73"/>
      <c r="LG113" s="73"/>
      <c r="LP113" s="73"/>
      <c r="LV113" s="73"/>
      <c r="LY113" s="73"/>
      <c r="MB113" s="73"/>
      <c r="ME113" s="73"/>
      <c r="MK113" s="73"/>
      <c r="MT113" s="73"/>
      <c r="MV113" s="73"/>
      <c r="MW113" s="73"/>
      <c r="MY113" s="73"/>
      <c r="NB113" s="73"/>
      <c r="NE113" s="73"/>
      <c r="NH113" s="73"/>
      <c r="NP113" s="73"/>
      <c r="NR113" s="73"/>
      <c r="NU113" s="73"/>
      <c r="NX113" s="73"/>
      <c r="OG113" s="73"/>
      <c r="OJ113" s="73"/>
      <c r="OO113" s="73"/>
      <c r="PK113" s="73"/>
      <c r="PL113" s="73"/>
      <c r="PM113" s="73"/>
      <c r="PN113" s="73"/>
      <c r="PO113" s="73"/>
      <c r="PP113" s="73"/>
      <c r="QH113" s="73"/>
      <c r="QI113" s="73"/>
      <c r="QL113" s="73"/>
      <c r="QO113" s="73"/>
      <c r="QQ113" s="73"/>
      <c r="QS113" s="73"/>
      <c r="QV113" s="73"/>
      <c r="QY113" s="73"/>
      <c r="RB113" s="73"/>
      <c r="RE113" s="73"/>
      <c r="RH113" s="73"/>
      <c r="RK113" s="73"/>
      <c r="RN113" s="73"/>
      <c r="RQ113" s="73"/>
      <c r="RS113" s="73"/>
      <c r="SF113" s="73"/>
      <c r="SG113" s="73"/>
      <c r="SH113" s="73"/>
      <c r="SI113" s="73"/>
      <c r="SJ113" s="73"/>
      <c r="SK113" s="73"/>
      <c r="SL113" s="73"/>
      <c r="SM113" s="73"/>
      <c r="SN113" s="73"/>
      <c r="SO113" s="73"/>
      <c r="SP113" s="73"/>
      <c r="SQ113" s="73"/>
      <c r="SR113" s="73"/>
      <c r="SS113" s="73"/>
      <c r="ST113" s="73"/>
      <c r="SU113" s="73"/>
      <c r="SV113" s="73"/>
      <c r="SW113" s="73"/>
      <c r="SX113" s="73"/>
      <c r="SY113" s="73"/>
      <c r="SZ113" s="73"/>
      <c r="TA113" s="73"/>
      <c r="TB113" s="73"/>
      <c r="TC113" s="73"/>
      <c r="TD113" s="73"/>
      <c r="TE113" s="73"/>
      <c r="TG113" s="73"/>
      <c r="TH113" s="73"/>
      <c r="TI113" s="73"/>
      <c r="TJ113" s="73"/>
      <c r="TK113" s="73"/>
      <c r="TL113" s="73"/>
      <c r="TM113" s="73"/>
      <c r="TN113" s="73"/>
      <c r="TO113" s="73"/>
      <c r="TP113" s="73"/>
      <c r="TQ113" s="73"/>
      <c r="TR113" s="73"/>
      <c r="TS113" s="73"/>
      <c r="TV113" s="73"/>
      <c r="TY113" s="73"/>
      <c r="UB113" s="73"/>
      <c r="UE113" s="73"/>
      <c r="UH113" s="73"/>
      <c r="UT113" s="73"/>
      <c r="UW113" s="73"/>
      <c r="UZ113" s="73"/>
      <c r="VC113" s="73"/>
      <c r="VL113" s="73"/>
      <c r="VR113" s="73"/>
      <c r="VU113" s="73"/>
      <c r="VX113" s="73"/>
      <c r="WA113" s="73"/>
      <c r="WG113" s="73"/>
      <c r="WP113" s="73"/>
      <c r="WR113" s="73"/>
      <c r="WS113" s="73"/>
      <c r="WU113" s="73"/>
      <c r="WX113" s="73"/>
      <c r="XA113" s="73"/>
      <c r="XD113" s="73"/>
      <c r="XL113" s="73"/>
      <c r="XN113" s="73"/>
      <c r="XQ113" s="73"/>
      <c r="XT113" s="73"/>
      <c r="YC113" s="73"/>
      <c r="YF113" s="73"/>
      <c r="YK113" s="73"/>
      <c r="ZG113" s="73"/>
      <c r="ZH113" s="73"/>
      <c r="ZI113" s="73"/>
      <c r="ZJ113" s="73"/>
      <c r="ZK113" s="73"/>
      <c r="ZL113" s="73"/>
      <c r="AAD113" s="73"/>
      <c r="AAE113" s="73"/>
      <c r="AAH113" s="73"/>
      <c r="AAK113" s="73"/>
      <c r="AAM113" s="73"/>
      <c r="AAO113" s="73"/>
      <c r="AAR113" s="73"/>
      <c r="AAU113" s="73"/>
      <c r="AAX113" s="73"/>
      <c r="ABA113" s="73"/>
      <c r="ABD113" s="73"/>
      <c r="ABG113" s="73"/>
      <c r="ABJ113" s="73"/>
      <c r="ABM113" s="73"/>
      <c r="ABO113" s="73"/>
      <c r="ACB113" s="73"/>
      <c r="ACC113" s="73"/>
      <c r="ACD113" s="73"/>
      <c r="ACE113" s="73"/>
      <c r="ACF113" s="73"/>
      <c r="ACG113" s="73"/>
      <c r="ACH113" s="73"/>
      <c r="ACI113" s="73"/>
      <c r="ACJ113" s="73"/>
      <c r="ACK113" s="73"/>
      <c r="ACL113" s="73"/>
      <c r="ACM113" s="73"/>
      <c r="ACN113" s="73"/>
      <c r="ACO113" s="73"/>
      <c r="ACP113" s="73"/>
      <c r="ACQ113" s="73"/>
      <c r="ACR113" s="73"/>
      <c r="ACS113" s="73"/>
      <c r="ACT113" s="73"/>
      <c r="ACU113" s="73"/>
      <c r="ACV113" s="73"/>
      <c r="ACW113" s="73"/>
      <c r="ACX113" s="73"/>
      <c r="ACY113" s="73"/>
      <c r="ACZ113" s="73"/>
      <c r="ADA113" s="73"/>
      <c r="ADC113" s="73"/>
      <c r="ADD113" s="73"/>
      <c r="ADE113" s="73"/>
      <c r="ADF113" s="73"/>
      <c r="ADG113" s="73"/>
      <c r="ADH113" s="73"/>
      <c r="ADI113" s="73"/>
      <c r="ADJ113" s="73"/>
      <c r="ADK113" s="73"/>
      <c r="ADL113" s="73"/>
      <c r="ADM113" s="73"/>
      <c r="ADN113" s="73"/>
      <c r="ADO113" s="73"/>
      <c r="ADR113" s="73"/>
      <c r="ADU113" s="73"/>
      <c r="ADX113" s="73"/>
      <c r="AEA113" s="73"/>
      <c r="AED113" s="73"/>
      <c r="AEP113" s="73"/>
      <c r="AES113" s="73"/>
      <c r="AEV113" s="73"/>
      <c r="AEY113" s="73"/>
      <c r="AFH113" s="73"/>
      <c r="AFN113" s="73"/>
      <c r="AFQ113" s="73"/>
      <c r="AFT113" s="73"/>
      <c r="AFW113" s="73"/>
      <c r="AGC113" s="73"/>
      <c r="AGL113" s="73"/>
      <c r="AGN113" s="73"/>
      <c r="AGO113" s="73"/>
      <c r="AGQ113" s="73"/>
      <c r="AGT113" s="73"/>
      <c r="AGW113" s="73"/>
      <c r="AGZ113" s="73"/>
      <c r="AHH113" s="73"/>
      <c r="AHJ113" s="73"/>
      <c r="AHM113" s="73"/>
      <c r="AHP113" s="73"/>
      <c r="AHY113" s="73"/>
      <c r="AIB113" s="73"/>
      <c r="AIG113" s="73"/>
      <c r="AJC113" s="73"/>
      <c r="AJD113" s="73"/>
      <c r="AJE113" s="73"/>
      <c r="AJF113" s="73"/>
      <c r="AJG113" s="73"/>
      <c r="AJH113" s="73"/>
      <c r="AJZ113" s="73"/>
      <c r="AKA113" s="73"/>
      <c r="AKD113" s="73"/>
      <c r="AKG113" s="73"/>
      <c r="AKI113" s="73"/>
      <c r="AKK113" s="73"/>
      <c r="AKN113" s="73"/>
      <c r="AKQ113" s="73"/>
      <c r="AKT113" s="73"/>
      <c r="AKW113" s="73"/>
      <c r="AKZ113" s="73"/>
      <c r="ALC113" s="73"/>
      <c r="ALF113" s="73"/>
      <c r="ALI113" s="73"/>
      <c r="ALK113" s="73"/>
      <c r="ALX113" s="73"/>
      <c r="ALY113" s="73"/>
      <c r="ALZ113" s="73"/>
      <c r="AMA113" s="73"/>
      <c r="AMB113" s="73"/>
      <c r="AMC113" s="73"/>
      <c r="AMD113" s="73"/>
      <c r="AME113" s="73"/>
      <c r="AMF113" s="73"/>
      <c r="AMG113" s="73"/>
      <c r="AMH113" s="73"/>
      <c r="AMI113" s="73"/>
      <c r="AMJ113" s="73"/>
      <c r="AMK113" s="73"/>
      <c r="AML113" s="73"/>
      <c r="AMM113" s="73"/>
      <c r="AMN113" s="73"/>
      <c r="AMO113" s="73"/>
      <c r="AMP113" s="73"/>
      <c r="AMQ113" s="73"/>
      <c r="AMR113" s="73"/>
      <c r="AMS113" s="73"/>
      <c r="AMT113" s="73"/>
      <c r="AMU113" s="73"/>
      <c r="AMV113" s="73"/>
      <c r="AMW113" s="73"/>
      <c r="AMY113" s="73"/>
      <c r="AMZ113" s="73"/>
      <c r="ANA113" s="73"/>
      <c r="ANB113" s="73"/>
      <c r="ANC113" s="73"/>
      <c r="AND113" s="73"/>
      <c r="ANE113" s="73"/>
      <c r="ANF113" s="73"/>
      <c r="ANG113" s="73"/>
      <c r="ANH113" s="73"/>
      <c r="ANI113" s="73"/>
      <c r="ANJ113" s="73"/>
      <c r="ANK113" s="73"/>
      <c r="ANN113" s="73"/>
      <c r="ANQ113" s="73"/>
      <c r="ANT113" s="73"/>
      <c r="ANW113" s="73"/>
      <c r="ANZ113" s="73"/>
      <c r="AOL113" s="73"/>
      <c r="AOO113" s="73"/>
      <c r="AOR113" s="73"/>
      <c r="AOU113" s="73"/>
      <c r="APD113" s="73"/>
      <c r="APJ113" s="73"/>
      <c r="APM113" s="73"/>
      <c r="APP113" s="73"/>
      <c r="APS113" s="73"/>
      <c r="APY113" s="73"/>
      <c r="AQH113" s="73"/>
      <c r="AQJ113" s="73"/>
      <c r="AQK113" s="73"/>
      <c r="AQM113" s="73"/>
      <c r="AQP113" s="73"/>
      <c r="AQS113" s="73"/>
      <c r="AQV113" s="73"/>
      <c r="ARD113" s="73"/>
      <c r="ARF113" s="73"/>
      <c r="ARI113" s="73"/>
      <c r="ARL113" s="73"/>
      <c r="ARU113" s="73"/>
      <c r="ARX113" s="73"/>
      <c r="ASC113" s="73"/>
      <c r="ASY113" s="73"/>
      <c r="ASZ113" s="73"/>
      <c r="ATA113" s="73"/>
      <c r="ATB113" s="73"/>
      <c r="ATC113" s="73"/>
      <c r="ATD113" s="73"/>
      <c r="ATV113" s="73"/>
      <c r="ATW113" s="73"/>
      <c r="ATZ113" s="73"/>
      <c r="AUC113" s="73"/>
      <c r="AUE113" s="73"/>
      <c r="AUG113" s="73"/>
      <c r="AUJ113" s="73"/>
      <c r="AUM113" s="73"/>
      <c r="AUP113" s="73"/>
      <c r="AUS113" s="73"/>
      <c r="AUV113" s="73"/>
      <c r="AUY113" s="73"/>
      <c r="AVB113" s="73"/>
      <c r="AVE113" s="73"/>
      <c r="AVG113" s="73"/>
      <c r="AVT113" s="73"/>
      <c r="AVU113" s="73"/>
      <c r="AVV113" s="73"/>
      <c r="AVW113" s="73"/>
      <c r="AVX113" s="73"/>
      <c r="AVY113" s="73"/>
      <c r="AVZ113" s="73"/>
      <c r="AWA113" s="73"/>
      <c r="AWB113" s="73"/>
      <c r="AWC113" s="73"/>
      <c r="AWD113" s="73"/>
      <c r="AWE113" s="73"/>
      <c r="AWF113" s="73"/>
      <c r="AWG113" s="73"/>
      <c r="AWH113" s="73"/>
      <c r="AWI113" s="73"/>
      <c r="AWJ113" s="73"/>
      <c r="AWK113" s="73"/>
      <c r="AWL113" s="73"/>
      <c r="AWM113" s="73"/>
      <c r="AWN113" s="73"/>
      <c r="AWO113" s="73"/>
      <c r="AWP113" s="73"/>
      <c r="AWQ113" s="73"/>
      <c r="AWR113" s="73"/>
      <c r="AWS113" s="73"/>
      <c r="AWU113" s="73"/>
      <c r="AWV113" s="73"/>
      <c r="AWW113" s="73"/>
      <c r="AWX113" s="73"/>
      <c r="AWY113" s="73"/>
      <c r="AWZ113" s="73"/>
      <c r="AXA113" s="73"/>
      <c r="AXB113" s="73"/>
      <c r="AXC113" s="73"/>
      <c r="AXD113" s="73"/>
      <c r="AXE113" s="73"/>
      <c r="AXF113" s="73"/>
      <c r="AXG113" s="73"/>
      <c r="AXJ113" s="73"/>
      <c r="AXM113" s="73"/>
      <c r="AXP113" s="73"/>
      <c r="AXS113" s="73"/>
      <c r="AXV113" s="73"/>
      <c r="AYH113" s="73"/>
      <c r="AYK113" s="73"/>
      <c r="AYN113" s="73"/>
      <c r="AYQ113" s="73"/>
      <c r="AYZ113" s="73"/>
      <c r="AZF113" s="73"/>
      <c r="AZI113" s="73"/>
      <c r="AZL113" s="73"/>
      <c r="AZO113" s="73"/>
      <c r="AZU113" s="73"/>
      <c r="BAD113" s="73"/>
      <c r="BAF113" s="73"/>
      <c r="BAG113" s="73"/>
      <c r="BAI113" s="73"/>
      <c r="BAL113" s="73"/>
      <c r="BAO113" s="73"/>
      <c r="BAR113" s="73"/>
      <c r="BAZ113" s="73"/>
      <c r="BBB113" s="73"/>
      <c r="BBE113" s="73"/>
      <c r="BBH113" s="73"/>
      <c r="BBQ113" s="73"/>
      <c r="BBT113" s="73"/>
      <c r="BBY113" s="73"/>
      <c r="BCU113" s="73"/>
      <c r="BCV113" s="73"/>
      <c r="BCW113" s="73"/>
      <c r="BCX113" s="73"/>
      <c r="BCY113" s="73"/>
      <c r="BCZ113" s="73"/>
      <c r="BDR113" s="73"/>
      <c r="BDS113" s="73"/>
      <c r="BDV113" s="73"/>
      <c r="BDY113" s="73"/>
      <c r="BEA113" s="73"/>
      <c r="BEC113" s="73"/>
      <c r="BEF113" s="73"/>
      <c r="BEI113" s="73"/>
      <c r="BEL113" s="73"/>
      <c r="BEO113" s="73"/>
      <c r="BER113" s="73"/>
      <c r="BEU113" s="73"/>
      <c r="BEX113" s="73"/>
      <c r="BFA113" s="73"/>
      <c r="BFC113" s="73"/>
      <c r="BFP113" s="73"/>
      <c r="BFQ113" s="73"/>
      <c r="BFR113" s="73"/>
      <c r="BFS113" s="73"/>
      <c r="BFT113" s="73"/>
      <c r="BFU113" s="73"/>
      <c r="BFV113" s="73"/>
      <c r="BFW113" s="73"/>
      <c r="BFX113" s="73"/>
      <c r="BFY113" s="73"/>
      <c r="BFZ113" s="73"/>
      <c r="BGA113" s="73"/>
      <c r="BGB113" s="73"/>
      <c r="BGC113" s="73"/>
      <c r="BGD113" s="73"/>
      <c r="BGE113" s="73"/>
      <c r="BGF113" s="73"/>
      <c r="BGG113" s="73"/>
      <c r="BGH113" s="73"/>
      <c r="BGI113" s="73"/>
      <c r="BGJ113" s="73"/>
      <c r="BGK113" s="73"/>
      <c r="BGL113" s="73"/>
      <c r="BGM113" s="73"/>
      <c r="BGN113" s="73"/>
      <c r="BGO113" s="73"/>
      <c r="BGQ113" s="73"/>
      <c r="BGR113" s="73"/>
      <c r="BGS113" s="73"/>
      <c r="BGT113" s="73"/>
      <c r="BGU113" s="73"/>
      <c r="BGV113" s="73"/>
      <c r="BGW113" s="73"/>
      <c r="BGX113" s="73"/>
      <c r="BGY113" s="73"/>
      <c r="BGZ113" s="73"/>
      <c r="BHA113" s="73"/>
      <c r="BHB113" s="73"/>
      <c r="BHC113" s="73"/>
      <c r="BHF113" s="73"/>
      <c r="BHI113" s="73"/>
      <c r="BHL113" s="73"/>
      <c r="BHO113" s="73"/>
      <c r="BHR113" s="73"/>
      <c r="BID113" s="73"/>
      <c r="BIG113" s="73"/>
      <c r="BIJ113" s="73"/>
      <c r="BIM113" s="73"/>
      <c r="BIV113" s="73"/>
      <c r="BJB113" s="73"/>
      <c r="BJE113" s="73"/>
      <c r="BJH113" s="73"/>
      <c r="BJK113" s="73"/>
      <c r="BJQ113" s="73"/>
      <c r="BJZ113" s="73"/>
      <c r="BKB113" s="73"/>
      <c r="BKC113" s="73"/>
      <c r="BKE113" s="73"/>
      <c r="BKH113" s="73"/>
      <c r="BKK113" s="73"/>
      <c r="BKN113" s="73"/>
      <c r="BKV113" s="73"/>
      <c r="BKX113" s="73"/>
      <c r="BLA113" s="73"/>
      <c r="BLD113" s="73"/>
      <c r="BLM113" s="73"/>
      <c r="BLP113" s="73"/>
      <c r="BLU113" s="73"/>
      <c r="BMQ113" s="73"/>
      <c r="BMR113" s="73"/>
      <c r="BMS113" s="73"/>
      <c r="BMT113" s="73"/>
      <c r="BMU113" s="73"/>
      <c r="BMV113" s="73"/>
      <c r="BNN113" s="73"/>
      <c r="BNO113" s="73"/>
      <c r="BNR113" s="73"/>
      <c r="BNU113" s="73"/>
      <c r="BNW113" s="73"/>
      <c r="BNY113" s="73"/>
      <c r="BOB113" s="73"/>
      <c r="BOE113" s="73"/>
      <c r="BOH113" s="73"/>
      <c r="BOK113" s="73"/>
      <c r="BON113" s="73"/>
      <c r="BOQ113" s="73"/>
      <c r="BOT113" s="73"/>
      <c r="BOW113" s="73"/>
      <c r="BOY113" s="73"/>
      <c r="BPL113" s="73"/>
      <c r="BPM113" s="73"/>
      <c r="BPN113" s="73"/>
      <c r="BPO113" s="73"/>
      <c r="BPP113" s="73"/>
      <c r="BPQ113" s="73"/>
      <c r="BPR113" s="73"/>
      <c r="BPS113" s="73"/>
      <c r="BPT113" s="73"/>
      <c r="BPU113" s="73"/>
      <c r="BPV113" s="73"/>
      <c r="BPW113" s="73"/>
      <c r="BPX113" s="73"/>
      <c r="BPY113" s="73"/>
      <c r="BPZ113" s="73"/>
      <c r="BQA113" s="73"/>
      <c r="BQB113" s="73"/>
      <c r="BQC113" s="73"/>
      <c r="BQD113" s="73"/>
      <c r="BQE113" s="73"/>
      <c r="BQF113" s="73"/>
      <c r="BQG113" s="73"/>
      <c r="BQH113" s="73"/>
      <c r="BQI113" s="73"/>
      <c r="BQJ113" s="73"/>
      <c r="BQK113" s="73"/>
      <c r="BQM113" s="73"/>
      <c r="BQN113" s="73"/>
      <c r="BQO113" s="73"/>
      <c r="BQP113" s="73"/>
      <c r="BQQ113" s="73"/>
      <c r="BQR113" s="73"/>
      <c r="BQS113" s="73"/>
      <c r="BQT113" s="73"/>
      <c r="BQU113" s="73"/>
      <c r="BQV113" s="73"/>
      <c r="BQW113" s="73"/>
      <c r="BQX113" s="73"/>
      <c r="BQY113" s="73"/>
      <c r="BRB113" s="73"/>
      <c r="BRE113" s="73"/>
      <c r="BRH113" s="73"/>
      <c r="BRK113" s="73"/>
      <c r="BRN113" s="73"/>
      <c r="BRZ113" s="73"/>
      <c r="BSC113" s="73"/>
      <c r="BSF113" s="73"/>
      <c r="BSI113" s="73"/>
      <c r="BSR113" s="73"/>
      <c r="BSX113" s="73"/>
      <c r="BTA113" s="73"/>
      <c r="BTD113" s="73"/>
      <c r="BTG113" s="73"/>
      <c r="BTM113" s="73"/>
      <c r="BTV113" s="73"/>
      <c r="BTX113" s="73"/>
      <c r="BTY113" s="73"/>
      <c r="BUA113" s="73"/>
      <c r="BUD113" s="73"/>
      <c r="BUG113" s="73"/>
      <c r="BUJ113" s="73"/>
      <c r="BUR113" s="73"/>
      <c r="BUT113" s="73"/>
      <c r="BUW113" s="73"/>
      <c r="BUZ113" s="73"/>
      <c r="BVI113" s="73"/>
      <c r="BVL113" s="73"/>
      <c r="BVQ113" s="73"/>
      <c r="BWM113" s="73"/>
      <c r="BWN113" s="73"/>
      <c r="BWO113" s="73"/>
      <c r="BWP113" s="73"/>
      <c r="BWQ113" s="73"/>
      <c r="BWR113" s="73"/>
      <c r="BXJ113" s="73"/>
      <c r="BXK113" s="73"/>
      <c r="BXN113" s="73"/>
      <c r="BXQ113" s="73"/>
      <c r="BXS113" s="73"/>
      <c r="BXU113" s="73"/>
      <c r="BXX113" s="73"/>
      <c r="BYA113" s="73"/>
      <c r="BYD113" s="73"/>
      <c r="BYG113" s="73"/>
      <c r="BYJ113" s="73"/>
      <c r="BYM113" s="73"/>
      <c r="BYP113" s="73"/>
      <c r="BYS113" s="73"/>
      <c r="BYU113" s="73"/>
      <c r="BZH113" s="73"/>
      <c r="BZI113" s="73"/>
      <c r="BZJ113" s="73"/>
      <c r="BZK113" s="73"/>
      <c r="BZL113" s="73"/>
      <c r="BZM113" s="73"/>
      <c r="BZN113" s="73"/>
      <c r="BZO113" s="73"/>
      <c r="BZP113" s="73"/>
      <c r="BZQ113" s="73"/>
      <c r="BZR113" s="73"/>
      <c r="BZS113" s="73"/>
      <c r="BZT113" s="73"/>
      <c r="BZU113" s="73"/>
      <c r="BZV113" s="73"/>
      <c r="BZW113" s="73"/>
      <c r="BZX113" s="73"/>
      <c r="BZY113" s="73"/>
      <c r="BZZ113" s="73"/>
      <c r="CAA113" s="73"/>
      <c r="CAB113" s="73"/>
      <c r="CAC113" s="73"/>
      <c r="CAD113" s="73"/>
      <c r="CAE113" s="73"/>
      <c r="CAF113" s="73"/>
      <c r="CAG113" s="73"/>
      <c r="CAI113" s="73"/>
      <c r="CAJ113" s="73"/>
      <c r="CAK113" s="73"/>
      <c r="CAL113" s="73"/>
      <c r="CAM113" s="73"/>
      <c r="CAN113" s="73"/>
      <c r="CAO113" s="73"/>
      <c r="CAP113" s="73"/>
      <c r="CAQ113" s="73"/>
      <c r="CAR113" s="73"/>
      <c r="CAS113" s="73"/>
      <c r="CAT113" s="73"/>
      <c r="CAU113" s="73"/>
      <c r="CAX113" s="73"/>
      <c r="CBA113" s="73"/>
      <c r="CBD113" s="73"/>
      <c r="CBG113" s="73"/>
      <c r="CBJ113" s="73"/>
      <c r="CBV113" s="73"/>
      <c r="CBY113" s="73"/>
      <c r="CCB113" s="73"/>
      <c r="CCE113" s="73"/>
      <c r="CCN113" s="73"/>
      <c r="CCT113" s="73"/>
      <c r="CCW113" s="73"/>
      <c r="CCZ113" s="73"/>
      <c r="CDC113" s="73"/>
      <c r="CDI113" s="73"/>
      <c r="CDR113" s="73"/>
      <c r="CDT113" s="73"/>
      <c r="CDU113" s="73"/>
      <c r="CDW113" s="73"/>
      <c r="CDZ113" s="73"/>
      <c r="CEC113" s="73"/>
      <c r="CEF113" s="73"/>
      <c r="CEN113" s="73"/>
      <c r="CEP113" s="73"/>
      <c r="CES113" s="73"/>
      <c r="CEV113" s="73"/>
      <c r="CFE113" s="73"/>
      <c r="CFH113" s="73"/>
      <c r="CFM113" s="73"/>
      <c r="CGI113" s="73"/>
      <c r="CGJ113" s="73"/>
      <c r="CGK113" s="73"/>
      <c r="CGL113" s="73"/>
      <c r="CGM113" s="73"/>
      <c r="CGN113" s="73"/>
      <c r="CHF113" s="73"/>
      <c r="CHG113" s="73"/>
      <c r="CHJ113" s="73"/>
      <c r="CHM113" s="73"/>
      <c r="CHO113" s="73"/>
      <c r="CHQ113" s="73"/>
      <c r="CHT113" s="73"/>
      <c r="CHW113" s="73"/>
      <c r="CHZ113" s="73"/>
      <c r="CIC113" s="73"/>
      <c r="CIF113" s="73"/>
      <c r="CII113" s="73"/>
      <c r="CIL113" s="73"/>
      <c r="CIO113" s="73"/>
      <c r="CIQ113" s="73"/>
      <c r="CJD113" s="73"/>
      <c r="CJE113" s="73"/>
      <c r="CJF113" s="73"/>
      <c r="CJG113" s="73"/>
      <c r="CJH113" s="73"/>
      <c r="CJI113" s="73"/>
      <c r="CJJ113" s="73"/>
      <c r="CJK113" s="73"/>
      <c r="CJL113" s="73"/>
      <c r="CJM113" s="73"/>
      <c r="CJN113" s="73"/>
      <c r="CJO113" s="73"/>
      <c r="CJP113" s="73"/>
      <c r="CJQ113" s="73"/>
      <c r="CJR113" s="73"/>
      <c r="CJS113" s="73"/>
      <c r="CJT113" s="73"/>
      <c r="CJU113" s="73"/>
      <c r="CJV113" s="73"/>
      <c r="CJW113" s="73"/>
      <c r="CJX113" s="73"/>
      <c r="CJY113" s="73"/>
      <c r="CJZ113" s="73"/>
      <c r="CKA113" s="73"/>
      <c r="CKB113" s="73"/>
      <c r="CKC113" s="73"/>
      <c r="CKE113" s="73"/>
      <c r="CKF113" s="73"/>
      <c r="CKG113" s="73"/>
      <c r="CKH113" s="73"/>
      <c r="CKI113" s="73"/>
      <c r="CKJ113" s="73"/>
      <c r="CKK113" s="73"/>
      <c r="CKL113" s="73"/>
      <c r="CKM113" s="73"/>
      <c r="CKN113" s="73"/>
      <c r="CKO113" s="73"/>
      <c r="CKP113" s="73"/>
      <c r="CKQ113" s="73"/>
      <c r="CKT113" s="73"/>
      <c r="CKW113" s="73"/>
      <c r="CKZ113" s="73"/>
      <c r="CLC113" s="73"/>
      <c r="CLF113" s="73"/>
      <c r="CLR113" s="73"/>
      <c r="CLU113" s="73"/>
      <c r="CLX113" s="73"/>
      <c r="CMA113" s="73"/>
      <c r="CMJ113" s="73"/>
      <c r="CMP113" s="73"/>
      <c r="CMS113" s="73"/>
      <c r="CMV113" s="73"/>
      <c r="CMY113" s="73"/>
      <c r="CNE113" s="73"/>
      <c r="CNN113" s="73"/>
      <c r="CNP113" s="73"/>
      <c r="CNQ113" s="73"/>
      <c r="CNS113" s="73"/>
      <c r="CNV113" s="73"/>
      <c r="CNY113" s="73"/>
      <c r="COB113" s="73"/>
      <c r="COJ113" s="73"/>
      <c r="COL113" s="73"/>
      <c r="COO113" s="73"/>
      <c r="COR113" s="73"/>
      <c r="CPA113" s="73"/>
      <c r="CPD113" s="73"/>
      <c r="CPI113" s="73"/>
      <c r="CQE113" s="73"/>
      <c r="CQF113" s="73"/>
      <c r="CQG113" s="73"/>
      <c r="CQH113" s="73"/>
      <c r="CQI113" s="73"/>
      <c r="CQJ113" s="73"/>
      <c r="CRB113" s="73"/>
      <c r="CRC113" s="73"/>
      <c r="CRF113" s="73"/>
      <c r="CRI113" s="73"/>
      <c r="CRK113" s="73"/>
      <c r="CRM113" s="73"/>
      <c r="CRP113" s="73"/>
      <c r="CRS113" s="73"/>
      <c r="CRV113" s="73"/>
      <c r="CRY113" s="73"/>
      <c r="CSB113" s="73"/>
      <c r="CSE113" s="73"/>
      <c r="CSH113" s="73"/>
      <c r="CSK113" s="73"/>
      <c r="CSM113" s="73"/>
      <c r="CSZ113" s="73"/>
      <c r="CTA113" s="73"/>
      <c r="CTB113" s="73"/>
      <c r="CTC113" s="73"/>
      <c r="CTD113" s="73"/>
      <c r="CTE113" s="73"/>
      <c r="CTF113" s="73"/>
      <c r="CTG113" s="73"/>
      <c r="CTH113" s="73"/>
      <c r="CTI113" s="73"/>
      <c r="CTJ113" s="73"/>
      <c r="CTK113" s="73"/>
      <c r="CTL113" s="73"/>
      <c r="CTM113" s="73"/>
      <c r="CTN113" s="73"/>
      <c r="CTO113" s="73"/>
      <c r="CTP113" s="73"/>
      <c r="CTQ113" s="73"/>
      <c r="CTR113" s="73"/>
      <c r="CTS113" s="73"/>
      <c r="CTT113" s="73"/>
      <c r="CTU113" s="73"/>
      <c r="CTV113" s="73"/>
      <c r="CTW113" s="73"/>
      <c r="CTX113" s="73"/>
      <c r="CTY113" s="73"/>
      <c r="CUA113" s="73"/>
      <c r="CUB113" s="73"/>
      <c r="CUC113" s="73"/>
      <c r="CUD113" s="73"/>
      <c r="CUE113" s="73"/>
      <c r="CUF113" s="73"/>
      <c r="CUG113" s="73"/>
      <c r="CUH113" s="73"/>
      <c r="CUI113" s="73"/>
      <c r="CUJ113" s="73"/>
      <c r="CUK113" s="73"/>
      <c r="CUL113" s="73"/>
      <c r="CUM113" s="73"/>
      <c r="CUP113" s="73"/>
      <c r="CUS113" s="73"/>
      <c r="CUV113" s="73"/>
      <c r="CUY113" s="73"/>
      <c r="CVB113" s="73"/>
      <c r="CVN113" s="73"/>
      <c r="CVQ113" s="73"/>
      <c r="CVT113" s="73"/>
      <c r="CVW113" s="73"/>
      <c r="CWF113" s="73"/>
      <c r="CWL113" s="73"/>
      <c r="CWO113" s="73"/>
      <c r="CWR113" s="73"/>
      <c r="CWU113" s="73"/>
      <c r="CXA113" s="73"/>
      <c r="CXJ113" s="73"/>
      <c r="CXL113" s="73"/>
      <c r="CXM113" s="73"/>
      <c r="CXO113" s="73"/>
      <c r="CXR113" s="73"/>
      <c r="CXU113" s="73"/>
      <c r="CXX113" s="73"/>
      <c r="CYF113" s="73"/>
      <c r="CYH113" s="73"/>
      <c r="CYK113" s="73"/>
      <c r="CYN113" s="73"/>
      <c r="CYW113" s="73"/>
      <c r="CYZ113" s="73"/>
      <c r="CZE113" s="73"/>
      <c r="DAA113" s="73"/>
      <c r="DAB113" s="73"/>
      <c r="DAC113" s="73"/>
      <c r="DAD113" s="73"/>
      <c r="DAE113" s="73"/>
      <c r="DAF113" s="73"/>
      <c r="DAX113" s="73"/>
      <c r="DAY113" s="73"/>
      <c r="DBB113" s="73"/>
      <c r="DBE113" s="73"/>
      <c r="DBG113" s="73"/>
      <c r="DBI113" s="73"/>
      <c r="DBL113" s="73"/>
      <c r="DBO113" s="73"/>
      <c r="DBR113" s="73"/>
      <c r="DBU113" s="73"/>
      <c r="DBX113" s="73"/>
      <c r="DCA113" s="73"/>
      <c r="DCD113" s="73"/>
      <c r="DCG113" s="73"/>
      <c r="DCI113" s="73"/>
      <c r="DCV113" s="73"/>
      <c r="DCW113" s="73"/>
      <c r="DCX113" s="73"/>
      <c r="DCY113" s="73"/>
      <c r="DCZ113" s="73"/>
      <c r="DDA113" s="73"/>
      <c r="DDB113" s="73"/>
      <c r="DDC113" s="73"/>
      <c r="DDD113" s="73"/>
      <c r="DDE113" s="73"/>
      <c r="DDF113" s="73"/>
      <c r="DDG113" s="73"/>
      <c r="DDH113" s="73"/>
      <c r="DDI113" s="73"/>
      <c r="DDJ113" s="73"/>
      <c r="DDK113" s="73"/>
      <c r="DDL113" s="73"/>
      <c r="DDM113" s="73"/>
      <c r="DDN113" s="73"/>
      <c r="DDO113" s="73"/>
      <c r="DDP113" s="73"/>
      <c r="DDQ113" s="73"/>
      <c r="DDR113" s="73"/>
      <c r="DDS113" s="73"/>
      <c r="DDT113" s="73"/>
      <c r="DDU113" s="73"/>
      <c r="DDW113" s="73"/>
      <c r="DDX113" s="73"/>
      <c r="DDY113" s="73"/>
      <c r="DDZ113" s="73"/>
      <c r="DEA113" s="73"/>
      <c r="DEB113" s="73"/>
      <c r="DEC113" s="73"/>
      <c r="DED113" s="73"/>
      <c r="DEE113" s="73"/>
      <c r="DEF113" s="73"/>
      <c r="DEG113" s="73"/>
      <c r="DEH113" s="73"/>
      <c r="DEI113" s="73"/>
      <c r="DEL113" s="73"/>
      <c r="DEO113" s="73"/>
      <c r="DER113" s="73"/>
      <c r="DEU113" s="73"/>
      <c r="DEX113" s="73"/>
      <c r="DFJ113" s="73"/>
      <c r="DFM113" s="73"/>
      <c r="DFP113" s="73"/>
      <c r="DFS113" s="73"/>
      <c r="DGB113" s="73"/>
      <c r="DGH113" s="73"/>
      <c r="DGK113" s="73"/>
      <c r="DGN113" s="73"/>
      <c r="DGQ113" s="73"/>
      <c r="DGW113" s="73"/>
      <c r="DHF113" s="73"/>
      <c r="DHH113" s="73"/>
      <c r="DHI113" s="73"/>
      <c r="DHK113" s="73"/>
      <c r="DHN113" s="73"/>
      <c r="DHQ113" s="73"/>
      <c r="DHT113" s="73"/>
      <c r="DIB113" s="73"/>
      <c r="DID113" s="73"/>
      <c r="DIG113" s="73"/>
      <c r="DIJ113" s="73"/>
      <c r="DIS113" s="73"/>
      <c r="DIV113" s="73"/>
      <c r="DJA113" s="73"/>
      <c r="DJW113" s="73"/>
      <c r="DJX113" s="73"/>
      <c r="DJY113" s="73"/>
      <c r="DJZ113" s="73"/>
      <c r="DKA113" s="73"/>
      <c r="DKB113" s="73"/>
      <c r="DKT113" s="73"/>
      <c r="DKU113" s="73"/>
      <c r="DKX113" s="73"/>
      <c r="DLA113" s="73"/>
      <c r="DLC113" s="73"/>
      <c r="DLE113" s="73"/>
      <c r="DLH113" s="73"/>
      <c r="DLK113" s="73"/>
      <c r="DLN113" s="73"/>
      <c r="DLQ113" s="73"/>
      <c r="DLT113" s="73"/>
      <c r="DLW113" s="73"/>
      <c r="DLZ113" s="73"/>
      <c r="DMC113" s="73"/>
      <c r="DME113" s="73"/>
      <c r="DMR113" s="73"/>
      <c r="DMS113" s="73"/>
      <c r="DMT113" s="73"/>
      <c r="DMU113" s="73"/>
      <c r="DMV113" s="73"/>
      <c r="DMW113" s="73"/>
      <c r="DMX113" s="73"/>
      <c r="DMY113" s="73"/>
      <c r="DMZ113" s="73"/>
      <c r="DNA113" s="73"/>
      <c r="DNB113" s="73"/>
      <c r="DNC113" s="73"/>
      <c r="DND113" s="73"/>
      <c r="DNE113" s="73"/>
      <c r="DNF113" s="73"/>
      <c r="DNG113" s="73"/>
      <c r="DNH113" s="73"/>
      <c r="DNI113" s="73"/>
      <c r="DNJ113" s="73"/>
      <c r="DNK113" s="73"/>
      <c r="DNL113" s="73"/>
      <c r="DNM113" s="73"/>
      <c r="DNN113" s="73"/>
      <c r="DNO113" s="73"/>
      <c r="DNP113" s="73"/>
      <c r="DNQ113" s="73"/>
      <c r="DNS113" s="73"/>
      <c r="DNT113" s="73"/>
      <c r="DNU113" s="73"/>
      <c r="DNV113" s="73"/>
      <c r="DNW113" s="73"/>
      <c r="DNX113" s="73"/>
      <c r="DNY113" s="73"/>
      <c r="DNZ113" s="73"/>
      <c r="DOA113" s="73"/>
      <c r="DOB113" s="73"/>
      <c r="DOC113" s="73"/>
      <c r="DOD113" s="73"/>
      <c r="DOE113" s="73"/>
      <c r="DOH113" s="73"/>
      <c r="DOK113" s="73"/>
      <c r="DON113" s="73"/>
      <c r="DOQ113" s="73"/>
      <c r="DOT113" s="73"/>
      <c r="DPF113" s="73"/>
      <c r="DPI113" s="73"/>
      <c r="DPL113" s="73"/>
      <c r="DPO113" s="73"/>
      <c r="DPX113" s="73"/>
      <c r="DQD113" s="73"/>
      <c r="DQG113" s="73"/>
      <c r="DQJ113" s="73"/>
      <c r="DQM113" s="73"/>
      <c r="DQS113" s="73"/>
      <c r="DRB113" s="73"/>
      <c r="DRD113" s="73"/>
      <c r="DRE113" s="73"/>
      <c r="DRG113" s="73"/>
      <c r="DRJ113" s="73"/>
      <c r="DRM113" s="73"/>
      <c r="DRP113" s="73"/>
      <c r="DRX113" s="73"/>
      <c r="DRZ113" s="73"/>
      <c r="DSC113" s="73"/>
      <c r="DSF113" s="73"/>
      <c r="DSO113" s="73"/>
      <c r="DSR113" s="73"/>
      <c r="DSW113" s="73"/>
      <c r="DTS113" s="73"/>
      <c r="DTT113" s="73"/>
      <c r="DTU113" s="73"/>
      <c r="DTV113" s="73"/>
      <c r="DTW113" s="73"/>
      <c r="DTX113" s="73"/>
      <c r="DUP113" s="73"/>
      <c r="DUQ113" s="73"/>
      <c r="DUT113" s="73"/>
      <c r="DUW113" s="73"/>
      <c r="DUY113" s="73"/>
      <c r="DVA113" s="73"/>
      <c r="DVD113" s="73"/>
      <c r="DVG113" s="73"/>
      <c r="DVJ113" s="73"/>
      <c r="DVM113" s="73"/>
      <c r="DVP113" s="73"/>
      <c r="DVS113" s="73"/>
      <c r="DVV113" s="73"/>
      <c r="DVY113" s="73"/>
      <c r="DWA113" s="73"/>
      <c r="DWN113" s="73"/>
      <c r="DWO113" s="73"/>
      <c r="DWP113" s="73"/>
      <c r="DWQ113" s="73"/>
      <c r="DWR113" s="73"/>
      <c r="DWS113" s="73"/>
      <c r="DWT113" s="73"/>
      <c r="DWU113" s="73"/>
      <c r="DWV113" s="73"/>
      <c r="DWW113" s="73"/>
      <c r="DWX113" s="73"/>
      <c r="DWY113" s="73"/>
      <c r="DWZ113" s="73"/>
      <c r="DXA113" s="73"/>
      <c r="DXB113" s="73"/>
      <c r="DXC113" s="73"/>
      <c r="DXD113" s="73"/>
      <c r="DXE113" s="73"/>
      <c r="DXF113" s="73"/>
      <c r="DXG113" s="73"/>
      <c r="DXH113" s="73"/>
      <c r="DXI113" s="73"/>
      <c r="DXJ113" s="73"/>
      <c r="DXK113" s="73"/>
      <c r="DXL113" s="73"/>
      <c r="DXM113" s="73"/>
      <c r="DXO113" s="73"/>
      <c r="DXP113" s="73"/>
      <c r="DXQ113" s="73"/>
      <c r="DXR113" s="73"/>
      <c r="DXS113" s="73"/>
      <c r="DXT113" s="73"/>
      <c r="DXU113" s="73"/>
      <c r="DXV113" s="73"/>
      <c r="DXW113" s="73"/>
      <c r="DXX113" s="73"/>
      <c r="DXY113" s="73"/>
      <c r="DXZ113" s="73"/>
      <c r="DYA113" s="73"/>
      <c r="DYD113" s="73"/>
      <c r="DYG113" s="73"/>
      <c r="DYJ113" s="73"/>
      <c r="DYM113" s="73"/>
      <c r="DYP113" s="73"/>
      <c r="DZB113" s="73"/>
      <c r="DZE113" s="73"/>
      <c r="DZH113" s="73"/>
      <c r="DZK113" s="73"/>
      <c r="DZT113" s="73"/>
      <c r="DZZ113" s="73"/>
      <c r="EAC113" s="73"/>
      <c r="EAF113" s="73"/>
      <c r="EAI113" s="73"/>
      <c r="EAO113" s="73"/>
      <c r="EAX113" s="73"/>
      <c r="EAZ113" s="73"/>
      <c r="EBA113" s="73"/>
      <c r="EBC113" s="73"/>
      <c r="EBF113" s="73"/>
      <c r="EBI113" s="73"/>
      <c r="EBL113" s="73"/>
      <c r="EBT113" s="73"/>
      <c r="EBV113" s="73"/>
      <c r="EBY113" s="73"/>
      <c r="ECB113" s="73"/>
      <c r="ECK113" s="73"/>
      <c r="ECN113" s="73"/>
      <c r="ECS113" s="73"/>
      <c r="EDO113" s="73"/>
      <c r="EDP113" s="73"/>
      <c r="EDQ113" s="73"/>
      <c r="EDR113" s="73"/>
      <c r="EDS113" s="73"/>
      <c r="EDT113" s="73"/>
      <c r="EEL113" s="73"/>
      <c r="EEM113" s="73"/>
      <c r="EEP113" s="73"/>
      <c r="EES113" s="73"/>
      <c r="EEU113" s="73"/>
      <c r="EEW113" s="73"/>
      <c r="EEZ113" s="73"/>
      <c r="EFC113" s="73"/>
      <c r="EFF113" s="73"/>
      <c r="EFI113" s="73"/>
      <c r="EFL113" s="73"/>
      <c r="EFO113" s="73"/>
      <c r="EFR113" s="73"/>
      <c r="EFU113" s="73"/>
      <c r="EFW113" s="73"/>
      <c r="EGJ113" s="73"/>
      <c r="EGK113" s="73"/>
      <c r="EGL113" s="73"/>
      <c r="EGM113" s="73"/>
      <c r="EGN113" s="73"/>
      <c r="EGO113" s="73"/>
      <c r="EGP113" s="73"/>
      <c r="EGQ113" s="73"/>
      <c r="EGR113" s="73"/>
      <c r="EGS113" s="73"/>
      <c r="EGT113" s="73"/>
      <c r="EGU113" s="73"/>
      <c r="EGV113" s="73"/>
      <c r="EGW113" s="73"/>
      <c r="EGX113" s="73"/>
      <c r="EGY113" s="73"/>
      <c r="EGZ113" s="73"/>
      <c r="EHA113" s="73"/>
      <c r="EHB113" s="73"/>
      <c r="EHC113" s="73"/>
      <c r="EHD113" s="73"/>
      <c r="EHE113" s="73"/>
      <c r="EHF113" s="73"/>
      <c r="EHG113" s="73"/>
      <c r="EHH113" s="73"/>
      <c r="EHI113" s="73"/>
      <c r="EHK113" s="73"/>
      <c r="EHL113" s="73"/>
      <c r="EHM113" s="73"/>
      <c r="EHN113" s="73"/>
      <c r="EHO113" s="73"/>
      <c r="EHP113" s="73"/>
      <c r="EHQ113" s="73"/>
      <c r="EHR113" s="73"/>
      <c r="EHS113" s="73"/>
      <c r="EHT113" s="73"/>
      <c r="EHU113" s="73"/>
      <c r="EHV113" s="73"/>
      <c r="EHW113" s="73"/>
      <c r="EHZ113" s="73"/>
      <c r="EIC113" s="73"/>
      <c r="EIF113" s="73"/>
      <c r="EII113" s="73"/>
      <c r="EIL113" s="73"/>
      <c r="EIX113" s="73"/>
      <c r="EJA113" s="73"/>
      <c r="EJD113" s="73"/>
      <c r="EJG113" s="73"/>
      <c r="EJP113" s="73"/>
      <c r="EJV113" s="73"/>
      <c r="EJY113" s="73"/>
      <c r="EKB113" s="73"/>
      <c r="EKE113" s="73"/>
      <c r="EKK113" s="73"/>
      <c r="EKT113" s="73"/>
      <c r="EKV113" s="73"/>
      <c r="EKW113" s="73"/>
      <c r="EKY113" s="73"/>
      <c r="ELB113" s="73"/>
      <c r="ELE113" s="73"/>
      <c r="ELH113" s="73"/>
      <c r="ELP113" s="73"/>
      <c r="ELR113" s="73"/>
      <c r="ELU113" s="73"/>
      <c r="ELX113" s="73"/>
      <c r="EMG113" s="73"/>
      <c r="EMJ113" s="73"/>
      <c r="EMO113" s="73"/>
      <c r="ENK113" s="73"/>
      <c r="ENL113" s="73"/>
      <c r="ENM113" s="73"/>
      <c r="ENN113" s="73"/>
      <c r="ENO113" s="73"/>
      <c r="ENP113" s="73"/>
      <c r="EOH113" s="73"/>
      <c r="EOI113" s="73"/>
      <c r="EOL113" s="73"/>
      <c r="EOO113" s="73"/>
      <c r="EOQ113" s="73"/>
      <c r="EOS113" s="73"/>
      <c r="EOV113" s="73"/>
      <c r="EOY113" s="73"/>
      <c r="EPB113" s="73"/>
      <c r="EPE113" s="73"/>
      <c r="EPH113" s="73"/>
      <c r="EPK113" s="73"/>
      <c r="EPN113" s="73"/>
      <c r="EPQ113" s="73"/>
      <c r="EPS113" s="73"/>
      <c r="EQF113" s="73"/>
      <c r="EQG113" s="73"/>
      <c r="EQH113" s="73"/>
      <c r="EQI113" s="73"/>
      <c r="EQJ113" s="73"/>
      <c r="EQK113" s="73"/>
      <c r="EQL113" s="73"/>
      <c r="EQM113" s="73"/>
      <c r="EQN113" s="73"/>
      <c r="EQO113" s="73"/>
      <c r="EQP113" s="73"/>
      <c r="EQQ113" s="73"/>
      <c r="EQR113" s="73"/>
      <c r="EQS113" s="73"/>
      <c r="EQT113" s="73"/>
      <c r="EQU113" s="73"/>
      <c r="EQV113" s="73"/>
      <c r="EQW113" s="73"/>
      <c r="EQX113" s="73"/>
      <c r="EQY113" s="73"/>
      <c r="EQZ113" s="73"/>
      <c r="ERA113" s="73"/>
      <c r="ERB113" s="73"/>
      <c r="ERC113" s="73"/>
      <c r="ERD113" s="73"/>
      <c r="ERE113" s="73"/>
      <c r="ERG113" s="73"/>
      <c r="ERH113" s="73"/>
      <c r="ERI113" s="73"/>
      <c r="ERJ113" s="73"/>
      <c r="ERK113" s="73"/>
      <c r="ERL113" s="73"/>
      <c r="ERM113" s="73"/>
      <c r="ERN113" s="73"/>
      <c r="ERO113" s="73"/>
      <c r="ERP113" s="73"/>
      <c r="ERQ113" s="73"/>
      <c r="ERR113" s="73"/>
      <c r="ERS113" s="73"/>
      <c r="ERV113" s="73"/>
      <c r="ERY113" s="73"/>
      <c r="ESB113" s="73"/>
      <c r="ESE113" s="73"/>
      <c r="ESH113" s="73"/>
      <c r="EST113" s="73"/>
      <c r="ESW113" s="73"/>
      <c r="ESZ113" s="73"/>
      <c r="ETC113" s="73"/>
      <c r="ETL113" s="73"/>
      <c r="ETR113" s="73"/>
      <c r="ETU113" s="73"/>
      <c r="ETX113" s="73"/>
      <c r="EUA113" s="73"/>
      <c r="EUG113" s="73"/>
      <c r="EUP113" s="73"/>
      <c r="EUR113" s="73"/>
      <c r="EUS113" s="73"/>
      <c r="EUU113" s="73"/>
      <c r="EUX113" s="73"/>
      <c r="EVA113" s="73"/>
      <c r="EVD113" s="73"/>
      <c r="EVL113" s="73"/>
      <c r="EVN113" s="73"/>
      <c r="EVQ113" s="73"/>
      <c r="EVT113" s="73"/>
      <c r="EWC113" s="73"/>
      <c r="EWF113" s="73"/>
      <c r="EWK113" s="73"/>
      <c r="EXG113" s="73"/>
      <c r="EXH113" s="73"/>
      <c r="EXI113" s="73"/>
      <c r="EXJ113" s="73"/>
      <c r="EXK113" s="73"/>
      <c r="EXL113" s="73"/>
      <c r="EYD113" s="73"/>
      <c r="EYE113" s="73"/>
      <c r="EYH113" s="73"/>
      <c r="EYK113" s="73"/>
      <c r="EYM113" s="73"/>
      <c r="EYO113" s="73"/>
      <c r="EYR113" s="73"/>
      <c r="EYU113" s="73"/>
      <c r="EYX113" s="73"/>
      <c r="EZA113" s="73"/>
      <c r="EZD113" s="73"/>
      <c r="EZG113" s="73"/>
      <c r="EZJ113" s="73"/>
      <c r="EZM113" s="73"/>
      <c r="EZO113" s="73"/>
      <c r="FAB113" s="73"/>
      <c r="FAC113" s="73"/>
      <c r="FAD113" s="73"/>
      <c r="FAE113" s="73"/>
      <c r="FAF113" s="73"/>
      <c r="FAG113" s="73"/>
      <c r="FAH113" s="73"/>
      <c r="FAI113" s="73"/>
      <c r="FAJ113" s="73"/>
      <c r="FAK113" s="73"/>
      <c r="FAL113" s="73"/>
      <c r="FAM113" s="73"/>
      <c r="FAN113" s="73"/>
      <c r="FAO113" s="73"/>
      <c r="FAP113" s="73"/>
      <c r="FAQ113" s="73"/>
      <c r="FAR113" s="73"/>
      <c r="FAS113" s="73"/>
      <c r="FAT113" s="73"/>
      <c r="FAU113" s="73"/>
      <c r="FAV113" s="73"/>
      <c r="FAW113" s="73"/>
      <c r="FAX113" s="73"/>
      <c r="FAY113" s="73"/>
      <c r="FAZ113" s="73"/>
      <c r="FBA113" s="73"/>
      <c r="FBC113" s="73"/>
      <c r="FBD113" s="73"/>
      <c r="FBE113" s="73"/>
      <c r="FBF113" s="73"/>
      <c r="FBG113" s="73"/>
      <c r="FBH113" s="73"/>
      <c r="FBI113" s="73"/>
      <c r="FBJ113" s="73"/>
      <c r="FBK113" s="73"/>
      <c r="FBL113" s="73"/>
      <c r="FBM113" s="73"/>
      <c r="FBN113" s="73"/>
      <c r="FBO113" s="73"/>
      <c r="FBR113" s="73"/>
      <c r="FBU113" s="73"/>
      <c r="FBX113" s="73"/>
      <c r="FCA113" s="73"/>
      <c r="FCD113" s="73"/>
      <c r="FCP113" s="73"/>
      <c r="FCS113" s="73"/>
      <c r="FCV113" s="73"/>
      <c r="FCY113" s="73"/>
      <c r="FDH113" s="73"/>
      <c r="FDN113" s="73"/>
      <c r="FDQ113" s="73"/>
      <c r="FDT113" s="73"/>
      <c r="FDW113" s="73"/>
      <c r="FEC113" s="73"/>
      <c r="FEL113" s="73"/>
      <c r="FEN113" s="73"/>
      <c r="FEO113" s="73"/>
      <c r="FEQ113" s="73"/>
      <c r="FET113" s="73"/>
      <c r="FEW113" s="73"/>
      <c r="FEZ113" s="73"/>
      <c r="FFH113" s="73"/>
      <c r="FFJ113" s="73"/>
      <c r="FFM113" s="73"/>
      <c r="FFP113" s="73"/>
      <c r="FFY113" s="73"/>
      <c r="FGB113" s="73"/>
      <c r="FGG113" s="73"/>
      <c r="FHC113" s="73"/>
      <c r="FHD113" s="73"/>
      <c r="FHE113" s="73"/>
      <c r="FHF113" s="73"/>
      <c r="FHG113" s="73"/>
      <c r="FHH113" s="73"/>
      <c r="FHZ113" s="73"/>
      <c r="FIA113" s="73"/>
      <c r="FID113" s="73"/>
      <c r="FIG113" s="73"/>
      <c r="FII113" s="73"/>
      <c r="FIK113" s="73"/>
      <c r="FIN113" s="73"/>
      <c r="FIQ113" s="73"/>
      <c r="FIT113" s="73"/>
      <c r="FIW113" s="73"/>
      <c r="FIZ113" s="73"/>
      <c r="FJC113" s="73"/>
      <c r="FJF113" s="73"/>
      <c r="FJI113" s="73"/>
      <c r="FJK113" s="73"/>
      <c r="FJX113" s="73"/>
      <c r="FJY113" s="73"/>
      <c r="FJZ113" s="73"/>
      <c r="FKA113" s="73"/>
      <c r="FKB113" s="73"/>
      <c r="FKC113" s="73"/>
      <c r="FKD113" s="73"/>
      <c r="FKE113" s="73"/>
      <c r="FKF113" s="73"/>
      <c r="FKG113" s="73"/>
      <c r="FKH113" s="73"/>
      <c r="FKI113" s="73"/>
      <c r="FKJ113" s="73"/>
      <c r="FKK113" s="73"/>
      <c r="FKL113" s="73"/>
      <c r="FKM113" s="73"/>
      <c r="FKN113" s="73"/>
      <c r="FKO113" s="73"/>
      <c r="FKP113" s="73"/>
      <c r="FKQ113" s="73"/>
      <c r="FKR113" s="73"/>
      <c r="FKS113" s="73"/>
      <c r="FKT113" s="73"/>
      <c r="FKU113" s="73"/>
      <c r="FKV113" s="73"/>
      <c r="FKW113" s="73"/>
      <c r="FKY113" s="73"/>
      <c r="FKZ113" s="73"/>
      <c r="FLA113" s="73"/>
      <c r="FLB113" s="73"/>
      <c r="FLC113" s="73"/>
      <c r="FLD113" s="73"/>
      <c r="FLE113" s="73"/>
      <c r="FLF113" s="73"/>
      <c r="FLG113" s="73"/>
      <c r="FLH113" s="73"/>
      <c r="FLI113" s="73"/>
      <c r="FLJ113" s="73"/>
      <c r="FLK113" s="73"/>
      <c r="FLN113" s="73"/>
      <c r="FLQ113" s="73"/>
      <c r="FLT113" s="73"/>
      <c r="FLW113" s="73"/>
      <c r="FLZ113" s="73"/>
      <c r="FML113" s="73"/>
      <c r="FMO113" s="73"/>
      <c r="FMR113" s="73"/>
      <c r="FMU113" s="73"/>
      <c r="FND113" s="73"/>
      <c r="FNJ113" s="73"/>
      <c r="FNM113" s="73"/>
      <c r="FNP113" s="73"/>
      <c r="FNS113" s="73"/>
      <c r="FNY113" s="73"/>
      <c r="FOH113" s="73"/>
      <c r="FOJ113" s="73"/>
      <c r="FOK113" s="73"/>
      <c r="FOM113" s="73"/>
      <c r="FOP113" s="73"/>
      <c r="FOS113" s="73"/>
      <c r="FOV113" s="73"/>
      <c r="FPD113" s="73"/>
      <c r="FPF113" s="73"/>
      <c r="FPI113" s="73"/>
      <c r="FPL113" s="73"/>
      <c r="FPU113" s="73"/>
      <c r="FPX113" s="73"/>
      <c r="FQC113" s="73"/>
      <c r="FQY113" s="73"/>
      <c r="FQZ113" s="73"/>
      <c r="FRA113" s="73"/>
      <c r="FRB113" s="73"/>
      <c r="FRC113" s="73"/>
      <c r="FRD113" s="73"/>
      <c r="FRV113" s="73"/>
      <c r="FRW113" s="73"/>
      <c r="FRZ113" s="73"/>
      <c r="FSC113" s="73"/>
      <c r="FSE113" s="73"/>
      <c r="FSG113" s="73"/>
      <c r="FSJ113" s="73"/>
      <c r="FSM113" s="73"/>
      <c r="FSP113" s="73"/>
      <c r="FSS113" s="73"/>
      <c r="FSV113" s="73"/>
      <c r="FSY113" s="73"/>
      <c r="FTB113" s="73"/>
      <c r="FTE113" s="73"/>
      <c r="FTG113" s="73"/>
      <c r="FTT113" s="73"/>
      <c r="FTU113" s="73"/>
      <c r="FTV113" s="73"/>
      <c r="FTW113" s="73"/>
      <c r="FTX113" s="73"/>
      <c r="FTY113" s="73"/>
      <c r="FTZ113" s="73"/>
      <c r="FUA113" s="73"/>
      <c r="FUB113" s="73"/>
      <c r="FUC113" s="73"/>
      <c r="FUD113" s="73"/>
      <c r="FUE113" s="73"/>
      <c r="FUF113" s="73"/>
      <c r="FUG113" s="73"/>
      <c r="FUH113" s="73"/>
      <c r="FUI113" s="73"/>
      <c r="FUJ113" s="73"/>
      <c r="FUK113" s="73"/>
      <c r="FUL113" s="73"/>
      <c r="FUM113" s="73"/>
      <c r="FUN113" s="73"/>
      <c r="FUO113" s="73"/>
      <c r="FUP113" s="73"/>
      <c r="FUQ113" s="73"/>
      <c r="FUR113" s="73"/>
      <c r="FUS113" s="73"/>
      <c r="FUU113" s="73"/>
      <c r="FUV113" s="73"/>
      <c r="FUW113" s="73"/>
      <c r="FUX113" s="73"/>
      <c r="FUY113" s="73"/>
      <c r="FUZ113" s="73"/>
      <c r="FVA113" s="73"/>
      <c r="FVB113" s="73"/>
      <c r="FVC113" s="73"/>
      <c r="FVD113" s="73"/>
      <c r="FVE113" s="73"/>
      <c r="FVF113" s="73"/>
      <c r="FVG113" s="73"/>
      <c r="FVJ113" s="73"/>
      <c r="FVM113" s="73"/>
      <c r="FVP113" s="73"/>
      <c r="FVS113" s="73"/>
      <c r="FVV113" s="73"/>
      <c r="FWH113" s="73"/>
      <c r="FWK113" s="73"/>
      <c r="FWN113" s="73"/>
      <c r="FWQ113" s="73"/>
      <c r="FWZ113" s="73"/>
      <c r="FXF113" s="73"/>
      <c r="FXI113" s="73"/>
      <c r="FXL113" s="73"/>
      <c r="FXO113" s="73"/>
      <c r="FXU113" s="73"/>
      <c r="FYD113" s="73"/>
      <c r="FYF113" s="73"/>
      <c r="FYG113" s="73"/>
      <c r="FYI113" s="73"/>
      <c r="FYL113" s="73"/>
      <c r="FYO113" s="73"/>
      <c r="FYR113" s="73"/>
      <c r="FYZ113" s="73"/>
      <c r="FZB113" s="73"/>
      <c r="FZE113" s="73"/>
      <c r="FZH113" s="73"/>
      <c r="FZQ113" s="73"/>
      <c r="FZT113" s="73"/>
      <c r="FZY113" s="73"/>
      <c r="GAU113" s="73"/>
      <c r="GAV113" s="73"/>
      <c r="GAW113" s="73"/>
      <c r="GAX113" s="73"/>
      <c r="GAY113" s="73"/>
      <c r="GAZ113" s="73"/>
      <c r="GBR113" s="73"/>
      <c r="GBS113" s="73"/>
      <c r="GBV113" s="73"/>
      <c r="GBY113" s="73"/>
      <c r="GCA113" s="73"/>
      <c r="GCC113" s="73"/>
      <c r="GCF113" s="73"/>
      <c r="GCI113" s="73"/>
      <c r="GCL113" s="73"/>
      <c r="GCO113" s="73"/>
      <c r="GCR113" s="73"/>
      <c r="GCU113" s="73"/>
      <c r="GCX113" s="73"/>
      <c r="GDA113" s="73"/>
      <c r="GDC113" s="73"/>
      <c r="GDP113" s="73"/>
      <c r="GDQ113" s="73"/>
      <c r="GDR113" s="73"/>
      <c r="GDS113" s="73"/>
      <c r="GDT113" s="73"/>
      <c r="GDU113" s="73"/>
      <c r="GDV113" s="73"/>
      <c r="GDW113" s="73"/>
      <c r="GDX113" s="73"/>
      <c r="GDY113" s="73"/>
      <c r="GDZ113" s="73"/>
      <c r="GEA113" s="73"/>
      <c r="GEB113" s="73"/>
      <c r="GEC113" s="73"/>
      <c r="GED113" s="73"/>
      <c r="GEE113" s="73"/>
      <c r="GEF113" s="73"/>
      <c r="GEG113" s="73"/>
      <c r="GEH113" s="73"/>
      <c r="GEI113" s="73"/>
      <c r="GEJ113" s="73"/>
      <c r="GEK113" s="73"/>
      <c r="GEL113" s="73"/>
      <c r="GEM113" s="73"/>
      <c r="GEN113" s="73"/>
      <c r="GEO113" s="73"/>
      <c r="GEQ113" s="73"/>
      <c r="GER113" s="73"/>
      <c r="GES113" s="73"/>
      <c r="GET113" s="73"/>
      <c r="GEU113" s="73"/>
      <c r="GEV113" s="73"/>
      <c r="GEW113" s="73"/>
      <c r="GEX113" s="73"/>
      <c r="GEY113" s="73"/>
      <c r="GEZ113" s="73"/>
      <c r="GFA113" s="73"/>
      <c r="GFB113" s="73"/>
      <c r="GFC113" s="73"/>
      <c r="GFF113" s="73"/>
      <c r="GFI113" s="73"/>
      <c r="GFL113" s="73"/>
      <c r="GFO113" s="73"/>
      <c r="GFR113" s="73"/>
      <c r="GGD113" s="73"/>
      <c r="GGG113" s="73"/>
      <c r="GGJ113" s="73"/>
      <c r="GGM113" s="73"/>
      <c r="GGV113" s="73"/>
      <c r="GHB113" s="73"/>
      <c r="GHE113" s="73"/>
      <c r="GHH113" s="73"/>
      <c r="GHK113" s="73"/>
      <c r="GHQ113" s="73"/>
      <c r="GHZ113" s="73"/>
      <c r="GIB113" s="73"/>
      <c r="GIC113" s="73"/>
      <c r="GIE113" s="73"/>
      <c r="GIH113" s="73"/>
      <c r="GIK113" s="73"/>
      <c r="GIN113" s="73"/>
      <c r="GIV113" s="73"/>
      <c r="GIX113" s="73"/>
      <c r="GJA113" s="73"/>
      <c r="GJD113" s="73"/>
      <c r="GJM113" s="73"/>
      <c r="GJP113" s="73"/>
      <c r="GJU113" s="73"/>
      <c r="GKQ113" s="73"/>
      <c r="GKR113" s="73"/>
      <c r="GKS113" s="73"/>
      <c r="GKT113" s="73"/>
      <c r="GKU113" s="73"/>
      <c r="GKV113" s="73"/>
      <c r="GLN113" s="73"/>
      <c r="GLO113" s="73"/>
      <c r="GLR113" s="73"/>
      <c r="GLU113" s="73"/>
      <c r="GLW113" s="73"/>
      <c r="GLY113" s="73"/>
      <c r="GMB113" s="73"/>
      <c r="GME113" s="73"/>
      <c r="GMH113" s="73"/>
      <c r="GMK113" s="73"/>
      <c r="GMN113" s="73"/>
      <c r="GMQ113" s="73"/>
      <c r="GMT113" s="73"/>
      <c r="GMW113" s="73"/>
      <c r="GMY113" s="73"/>
      <c r="GNL113" s="73"/>
      <c r="GNM113" s="73"/>
      <c r="GNN113" s="73"/>
      <c r="GNO113" s="73"/>
      <c r="GNP113" s="73"/>
      <c r="GNQ113" s="73"/>
      <c r="GNR113" s="73"/>
      <c r="GNS113" s="73"/>
      <c r="GNT113" s="73"/>
      <c r="GNU113" s="73"/>
      <c r="GNV113" s="73"/>
      <c r="GNW113" s="73"/>
      <c r="GNX113" s="73"/>
      <c r="GNY113" s="73"/>
      <c r="GNZ113" s="73"/>
      <c r="GOA113" s="73"/>
      <c r="GOB113" s="73"/>
      <c r="GOC113" s="73"/>
      <c r="GOD113" s="73"/>
      <c r="GOE113" s="73"/>
      <c r="GOF113" s="73"/>
      <c r="GOG113" s="73"/>
      <c r="GOH113" s="73"/>
      <c r="GOI113" s="73"/>
      <c r="GOJ113" s="73"/>
      <c r="GOK113" s="73"/>
      <c r="GOM113" s="73"/>
      <c r="GON113" s="73"/>
      <c r="GOO113" s="73"/>
      <c r="GOP113" s="73"/>
      <c r="GOQ113" s="73"/>
      <c r="GOR113" s="73"/>
      <c r="GOS113" s="73"/>
      <c r="GOT113" s="73"/>
      <c r="GOU113" s="73"/>
      <c r="GOV113" s="73"/>
      <c r="GOW113" s="73"/>
      <c r="GOX113" s="73"/>
      <c r="GOY113" s="73"/>
      <c r="GPB113" s="73"/>
      <c r="GPE113" s="73"/>
      <c r="GPH113" s="73"/>
      <c r="GPK113" s="73"/>
      <c r="GPN113" s="73"/>
      <c r="GPZ113" s="73"/>
      <c r="GQC113" s="73"/>
      <c r="GQF113" s="73"/>
      <c r="GQI113" s="73"/>
      <c r="GQR113" s="73"/>
      <c r="GQX113" s="73"/>
      <c r="GRA113" s="73"/>
      <c r="GRD113" s="73"/>
      <c r="GRG113" s="73"/>
      <c r="GRM113" s="73"/>
      <c r="GRV113" s="73"/>
      <c r="GRX113" s="73"/>
      <c r="GRY113" s="73"/>
      <c r="GSA113" s="73"/>
      <c r="GSD113" s="73"/>
      <c r="GSG113" s="73"/>
      <c r="GSJ113" s="73"/>
      <c r="GSR113" s="73"/>
      <c r="GST113" s="73"/>
      <c r="GSW113" s="73"/>
      <c r="GSZ113" s="73"/>
      <c r="GTI113" s="73"/>
      <c r="GTL113" s="73"/>
      <c r="GTQ113" s="73"/>
      <c r="GUM113" s="73"/>
      <c r="GUN113" s="73"/>
      <c r="GUO113" s="73"/>
      <c r="GUP113" s="73"/>
      <c r="GUQ113" s="73"/>
      <c r="GUR113" s="73"/>
      <c r="GVJ113" s="73"/>
      <c r="GVK113" s="73"/>
      <c r="GVN113" s="73"/>
      <c r="GVQ113" s="73"/>
      <c r="GVS113" s="73"/>
      <c r="GVU113" s="73"/>
      <c r="GVX113" s="73"/>
      <c r="GWA113" s="73"/>
      <c r="GWD113" s="73"/>
      <c r="GWG113" s="73"/>
      <c r="GWJ113" s="73"/>
      <c r="GWM113" s="73"/>
      <c r="GWP113" s="73"/>
      <c r="GWS113" s="73"/>
      <c r="GWU113" s="73"/>
      <c r="GXH113" s="73"/>
      <c r="GXI113" s="73"/>
      <c r="GXJ113" s="73"/>
      <c r="GXK113" s="73"/>
      <c r="GXL113" s="73"/>
      <c r="GXM113" s="73"/>
      <c r="GXN113" s="73"/>
      <c r="GXO113" s="73"/>
      <c r="GXP113" s="73"/>
      <c r="GXQ113" s="73"/>
      <c r="GXR113" s="73"/>
      <c r="GXS113" s="73"/>
      <c r="GXT113" s="73"/>
      <c r="GXU113" s="73"/>
      <c r="GXV113" s="73"/>
      <c r="GXW113" s="73"/>
      <c r="GXX113" s="73"/>
      <c r="GXY113" s="73"/>
      <c r="GXZ113" s="73"/>
      <c r="GYA113" s="73"/>
      <c r="GYB113" s="73"/>
      <c r="GYC113" s="73"/>
      <c r="GYD113" s="73"/>
      <c r="GYE113" s="73"/>
      <c r="GYF113" s="73"/>
      <c r="GYG113" s="73"/>
      <c r="GYI113" s="73"/>
      <c r="GYJ113" s="73"/>
      <c r="GYK113" s="73"/>
      <c r="GYL113" s="73"/>
      <c r="GYM113" s="73"/>
      <c r="GYN113" s="73"/>
      <c r="GYO113" s="73"/>
      <c r="GYP113" s="73"/>
      <c r="GYQ113" s="73"/>
      <c r="GYR113" s="73"/>
      <c r="GYS113" s="73"/>
      <c r="GYT113" s="73"/>
      <c r="GYU113" s="73"/>
      <c r="GYX113" s="73"/>
      <c r="GZA113" s="73"/>
      <c r="GZD113" s="73"/>
      <c r="GZG113" s="73"/>
      <c r="GZJ113" s="73"/>
      <c r="GZV113" s="73"/>
      <c r="GZY113" s="73"/>
      <c r="HAB113" s="73"/>
      <c r="HAE113" s="73"/>
      <c r="HAN113" s="73"/>
      <c r="HAT113" s="73"/>
      <c r="HAW113" s="73"/>
      <c r="HAZ113" s="73"/>
      <c r="HBC113" s="73"/>
      <c r="HBI113" s="73"/>
      <c r="HBR113" s="73"/>
      <c r="HBT113" s="73"/>
      <c r="HBU113" s="73"/>
      <c r="HBW113" s="73"/>
      <c r="HBZ113" s="73"/>
      <c r="HCC113" s="73"/>
      <c r="HCF113" s="73"/>
      <c r="HCN113" s="73"/>
      <c r="HCP113" s="73"/>
      <c r="HCS113" s="73"/>
      <c r="HCV113" s="73"/>
      <c r="HDE113" s="73"/>
      <c r="HDH113" s="73"/>
      <c r="HDM113" s="73"/>
      <c r="HEI113" s="73"/>
      <c r="HEJ113" s="73"/>
      <c r="HEK113" s="73"/>
      <c r="HEL113" s="73"/>
      <c r="HEM113" s="73"/>
      <c r="HEN113" s="73"/>
      <c r="HFF113" s="73"/>
      <c r="HFG113" s="73"/>
      <c r="HFJ113" s="73"/>
      <c r="HFM113" s="73"/>
      <c r="HFO113" s="73"/>
      <c r="HFQ113" s="73"/>
      <c r="HFT113" s="73"/>
      <c r="HFW113" s="73"/>
      <c r="HFZ113" s="73"/>
      <c r="HGC113" s="73"/>
      <c r="HGF113" s="73"/>
      <c r="HGI113" s="73"/>
      <c r="HGL113" s="73"/>
      <c r="HGO113" s="73"/>
      <c r="HGQ113" s="73"/>
      <c r="HHD113" s="73"/>
      <c r="HHE113" s="73"/>
      <c r="HHF113" s="73"/>
      <c r="HHG113" s="73"/>
      <c r="HHH113" s="73"/>
      <c r="HHI113" s="73"/>
      <c r="HHJ113" s="73"/>
      <c r="HHK113" s="73"/>
      <c r="HHL113" s="73"/>
      <c r="HHM113" s="73"/>
      <c r="HHN113" s="73"/>
      <c r="HHO113" s="73"/>
      <c r="HHP113" s="73"/>
      <c r="HHQ113" s="73"/>
      <c r="HHR113" s="73"/>
      <c r="HHS113" s="73"/>
      <c r="HHT113" s="73"/>
      <c r="HHU113" s="73"/>
      <c r="HHV113" s="73"/>
      <c r="HHW113" s="73"/>
      <c r="HHX113" s="73"/>
      <c r="HHY113" s="73"/>
      <c r="HHZ113" s="73"/>
      <c r="HIA113" s="73"/>
      <c r="HIB113" s="73"/>
      <c r="HIC113" s="73"/>
      <c r="HIE113" s="73"/>
      <c r="HIF113" s="73"/>
      <c r="HIG113" s="73"/>
      <c r="HIH113" s="73"/>
      <c r="HII113" s="73"/>
      <c r="HIJ113" s="73"/>
      <c r="HIK113" s="73"/>
      <c r="HIL113" s="73"/>
      <c r="HIM113" s="73"/>
      <c r="HIN113" s="73"/>
      <c r="HIO113" s="73"/>
      <c r="HIP113" s="73"/>
      <c r="HIQ113" s="73"/>
      <c r="HIT113" s="73"/>
      <c r="HIW113" s="73"/>
      <c r="HIZ113" s="73"/>
      <c r="HJC113" s="73"/>
      <c r="HJF113" s="73"/>
      <c r="HJR113" s="73"/>
      <c r="HJU113" s="73"/>
      <c r="HJX113" s="73"/>
      <c r="HKA113" s="73"/>
      <c r="HKJ113" s="73"/>
      <c r="HKP113" s="73"/>
      <c r="HKS113" s="73"/>
      <c r="HKV113" s="73"/>
      <c r="HKY113" s="73"/>
      <c r="HLE113" s="73"/>
      <c r="HLN113" s="73"/>
      <c r="HLP113" s="73"/>
      <c r="HLQ113" s="73"/>
      <c r="HLS113" s="73"/>
      <c r="HLV113" s="73"/>
      <c r="HLY113" s="73"/>
      <c r="HMB113" s="73"/>
      <c r="HMJ113" s="73"/>
      <c r="HML113" s="73"/>
      <c r="HMO113" s="73"/>
      <c r="HMR113" s="73"/>
      <c r="HNA113" s="73"/>
      <c r="HND113" s="73"/>
      <c r="HNI113" s="73"/>
      <c r="HOE113" s="73"/>
      <c r="HOF113" s="73"/>
      <c r="HOG113" s="73"/>
      <c r="HOH113" s="73"/>
      <c r="HOI113" s="73"/>
      <c r="HOJ113" s="73"/>
      <c r="HPB113" s="73"/>
      <c r="HPC113" s="73"/>
      <c r="HPF113" s="73"/>
      <c r="HPI113" s="73"/>
      <c r="HPK113" s="73"/>
      <c r="HPM113" s="73"/>
      <c r="HPP113" s="73"/>
      <c r="HPS113" s="73"/>
      <c r="HPV113" s="73"/>
      <c r="HPY113" s="73"/>
      <c r="HQB113" s="73"/>
      <c r="HQE113" s="73"/>
      <c r="HQH113" s="73"/>
      <c r="HQK113" s="73"/>
      <c r="HQM113" s="73"/>
      <c r="HQZ113" s="73"/>
      <c r="HRA113" s="73"/>
      <c r="HRB113" s="73"/>
      <c r="HRC113" s="73"/>
      <c r="HRD113" s="73"/>
      <c r="HRE113" s="73"/>
      <c r="HRF113" s="73"/>
      <c r="HRG113" s="73"/>
      <c r="HRH113" s="73"/>
      <c r="HRI113" s="73"/>
      <c r="HRJ113" s="73"/>
      <c r="HRK113" s="73"/>
      <c r="HRL113" s="73"/>
      <c r="HRM113" s="73"/>
      <c r="HRN113" s="73"/>
      <c r="HRO113" s="73"/>
      <c r="HRP113" s="73"/>
      <c r="HRQ113" s="73"/>
      <c r="HRR113" s="73"/>
      <c r="HRS113" s="73"/>
      <c r="HRT113" s="73"/>
      <c r="HRU113" s="73"/>
      <c r="HRV113" s="73"/>
      <c r="HRW113" s="73"/>
      <c r="HRX113" s="73"/>
      <c r="HRY113" s="73"/>
      <c r="HSA113" s="73"/>
      <c r="HSB113" s="73"/>
      <c r="HSC113" s="73"/>
      <c r="HSD113" s="73"/>
      <c r="HSE113" s="73"/>
      <c r="HSF113" s="73"/>
      <c r="HSG113" s="73"/>
      <c r="HSH113" s="73"/>
      <c r="HSI113" s="73"/>
      <c r="HSJ113" s="73"/>
      <c r="HSK113" s="73"/>
      <c r="HSL113" s="73"/>
      <c r="HSM113" s="73"/>
      <c r="HSP113" s="73"/>
      <c r="HSS113" s="73"/>
      <c r="HSV113" s="73"/>
      <c r="HSY113" s="73"/>
      <c r="HTB113" s="73"/>
      <c r="HTN113" s="73"/>
      <c r="HTQ113" s="73"/>
      <c r="HTT113" s="73"/>
      <c r="HTW113" s="73"/>
      <c r="HUF113" s="73"/>
      <c r="HUL113" s="73"/>
      <c r="HUO113" s="73"/>
      <c r="HUR113" s="73"/>
      <c r="HUU113" s="73"/>
      <c r="HVA113" s="73"/>
      <c r="HVJ113" s="73"/>
      <c r="HVL113" s="73"/>
      <c r="HVM113" s="73"/>
      <c r="HVO113" s="73"/>
      <c r="HVR113" s="73"/>
      <c r="HVU113" s="73"/>
      <c r="HVX113" s="73"/>
      <c r="HWF113" s="73"/>
      <c r="HWH113" s="73"/>
      <c r="HWK113" s="73"/>
      <c r="HWN113" s="73"/>
      <c r="HWW113" s="73"/>
      <c r="HWZ113" s="73"/>
      <c r="HXE113" s="73"/>
      <c r="HYA113" s="73"/>
      <c r="HYB113" s="73"/>
      <c r="HYC113" s="73"/>
      <c r="HYD113" s="73"/>
      <c r="HYE113" s="73"/>
      <c r="HYF113" s="73"/>
      <c r="HYX113" s="73"/>
      <c r="HYY113" s="73"/>
      <c r="HZB113" s="73"/>
      <c r="HZE113" s="73"/>
      <c r="HZG113" s="73"/>
      <c r="HZI113" s="73"/>
      <c r="HZL113" s="73"/>
      <c r="HZO113" s="73"/>
      <c r="HZR113" s="73"/>
      <c r="HZU113" s="73"/>
      <c r="HZX113" s="73"/>
      <c r="IAA113" s="73"/>
      <c r="IAD113" s="73"/>
      <c r="IAG113" s="73"/>
      <c r="IAI113" s="73"/>
      <c r="IAV113" s="73"/>
      <c r="IAW113" s="73"/>
      <c r="IAX113" s="73"/>
      <c r="IAY113" s="73"/>
      <c r="IAZ113" s="73"/>
      <c r="IBA113" s="73"/>
      <c r="IBB113" s="73"/>
      <c r="IBC113" s="73"/>
      <c r="IBD113" s="73"/>
      <c r="IBE113" s="73"/>
      <c r="IBF113" s="73"/>
      <c r="IBG113" s="73"/>
      <c r="IBH113" s="73"/>
      <c r="IBI113" s="73"/>
      <c r="IBJ113" s="73"/>
      <c r="IBK113" s="73"/>
      <c r="IBL113" s="73"/>
      <c r="IBM113" s="73"/>
      <c r="IBN113" s="73"/>
      <c r="IBO113" s="73"/>
      <c r="IBP113" s="73"/>
      <c r="IBQ113" s="73"/>
      <c r="IBR113" s="73"/>
      <c r="IBS113" s="73"/>
      <c r="IBT113" s="73"/>
      <c r="IBU113" s="73"/>
      <c r="IBW113" s="73"/>
      <c r="IBX113" s="73"/>
      <c r="IBY113" s="73"/>
      <c r="IBZ113" s="73"/>
      <c r="ICA113" s="73"/>
      <c r="ICB113" s="73"/>
      <c r="ICC113" s="73"/>
      <c r="ICD113" s="73"/>
      <c r="ICE113" s="73"/>
      <c r="ICF113" s="73"/>
      <c r="ICG113" s="73"/>
      <c r="ICH113" s="73"/>
      <c r="ICI113" s="73"/>
      <c r="ICL113" s="73"/>
      <c r="ICO113" s="73"/>
      <c r="ICR113" s="73"/>
      <c r="ICU113" s="73"/>
      <c r="ICX113" s="73"/>
      <c r="IDJ113" s="73"/>
      <c r="IDM113" s="73"/>
      <c r="IDP113" s="73"/>
      <c r="IDS113" s="73"/>
      <c r="IEB113" s="73"/>
      <c r="IEH113" s="73"/>
      <c r="IEK113" s="73"/>
      <c r="IEN113" s="73"/>
      <c r="IEQ113" s="73"/>
      <c r="IEW113" s="73"/>
      <c r="IFF113" s="73"/>
      <c r="IFH113" s="73"/>
      <c r="IFI113" s="73"/>
      <c r="IFK113" s="73"/>
      <c r="IFN113" s="73"/>
      <c r="IFQ113" s="73"/>
      <c r="IFT113" s="73"/>
      <c r="IGB113" s="73"/>
      <c r="IGD113" s="73"/>
      <c r="IGG113" s="73"/>
      <c r="IGJ113" s="73"/>
      <c r="IGS113" s="73"/>
      <c r="IGV113" s="73"/>
      <c r="IHA113" s="73"/>
      <c r="IHW113" s="73"/>
      <c r="IHX113" s="73"/>
      <c r="IHY113" s="73"/>
      <c r="IHZ113" s="73"/>
      <c r="IIA113" s="73"/>
      <c r="IIB113" s="73"/>
      <c r="IIT113" s="73"/>
      <c r="IIU113" s="73"/>
      <c r="IIX113" s="73"/>
      <c r="IJA113" s="73"/>
      <c r="IJC113" s="73"/>
      <c r="IJE113" s="73"/>
      <c r="IJH113" s="73"/>
      <c r="IJK113" s="73"/>
      <c r="IJN113" s="73"/>
      <c r="IJQ113" s="73"/>
      <c r="IJT113" s="73"/>
      <c r="IJW113" s="73"/>
      <c r="IJZ113" s="73"/>
      <c r="IKC113" s="73"/>
      <c r="IKE113" s="73"/>
      <c r="IKR113" s="73"/>
      <c r="IKS113" s="73"/>
      <c r="IKT113" s="73"/>
      <c r="IKU113" s="73"/>
      <c r="IKV113" s="73"/>
      <c r="IKW113" s="73"/>
      <c r="IKX113" s="73"/>
      <c r="IKY113" s="73"/>
      <c r="IKZ113" s="73"/>
      <c r="ILA113" s="73"/>
      <c r="ILB113" s="73"/>
      <c r="ILC113" s="73"/>
      <c r="ILD113" s="73"/>
      <c r="ILE113" s="73"/>
      <c r="ILF113" s="73"/>
      <c r="ILG113" s="73"/>
      <c r="ILH113" s="73"/>
      <c r="ILI113" s="73"/>
      <c r="ILJ113" s="73"/>
      <c r="ILK113" s="73"/>
      <c r="ILL113" s="73"/>
      <c r="ILM113" s="73"/>
      <c r="ILN113" s="73"/>
      <c r="ILO113" s="73"/>
      <c r="ILP113" s="73"/>
      <c r="ILQ113" s="73"/>
      <c r="ILS113" s="73"/>
      <c r="ILT113" s="73"/>
      <c r="ILU113" s="73"/>
      <c r="ILV113" s="73"/>
      <c r="ILW113" s="73"/>
      <c r="ILX113" s="73"/>
      <c r="ILY113" s="73"/>
      <c r="ILZ113" s="73"/>
      <c r="IMA113" s="73"/>
      <c r="IMB113" s="73"/>
      <c r="IMC113" s="73"/>
      <c r="IMD113" s="73"/>
      <c r="IME113" s="73"/>
      <c r="IMH113" s="73"/>
      <c r="IMK113" s="73"/>
      <c r="IMN113" s="73"/>
      <c r="IMQ113" s="73"/>
      <c r="IMT113" s="73"/>
      <c r="INF113" s="73"/>
      <c r="INI113" s="73"/>
      <c r="INL113" s="73"/>
      <c r="INO113" s="73"/>
      <c r="INX113" s="73"/>
      <c r="IOD113" s="73"/>
      <c r="IOG113" s="73"/>
      <c r="IOJ113" s="73"/>
      <c r="IOM113" s="73"/>
      <c r="IOS113" s="73"/>
      <c r="IPB113" s="73"/>
      <c r="IPD113" s="73"/>
      <c r="IPE113" s="73"/>
      <c r="IPG113" s="73"/>
      <c r="IPJ113" s="73"/>
      <c r="IPM113" s="73"/>
      <c r="IPP113" s="73"/>
      <c r="IPX113" s="73"/>
      <c r="IPZ113" s="73"/>
      <c r="IQC113" s="73"/>
      <c r="IQF113" s="73"/>
      <c r="IQO113" s="73"/>
      <c r="IQR113" s="73"/>
      <c r="IQW113" s="73"/>
      <c r="IRS113" s="73"/>
      <c r="IRT113" s="73"/>
      <c r="IRU113" s="73"/>
      <c r="IRV113" s="73"/>
      <c r="IRW113" s="73"/>
      <c r="IRX113" s="73"/>
      <c r="ISP113" s="73"/>
      <c r="ISQ113" s="73"/>
      <c r="IST113" s="73"/>
      <c r="ISW113" s="73"/>
      <c r="ISY113" s="73"/>
      <c r="ITA113" s="73"/>
      <c r="ITD113" s="73"/>
      <c r="ITG113" s="73"/>
      <c r="ITJ113" s="73"/>
      <c r="ITM113" s="73"/>
      <c r="ITP113" s="73"/>
      <c r="ITS113" s="73"/>
      <c r="ITV113" s="73"/>
      <c r="ITY113" s="73"/>
      <c r="IUA113" s="73"/>
      <c r="IUN113" s="73"/>
      <c r="IUO113" s="73"/>
      <c r="IUP113" s="73"/>
      <c r="IUQ113" s="73"/>
      <c r="IUR113" s="73"/>
      <c r="IUS113" s="73"/>
      <c r="IUT113" s="73"/>
      <c r="IUU113" s="73"/>
      <c r="IUV113" s="73"/>
      <c r="IUW113" s="73"/>
      <c r="IUX113" s="73"/>
      <c r="IUY113" s="73"/>
      <c r="IUZ113" s="73"/>
      <c r="IVA113" s="73"/>
      <c r="IVB113" s="73"/>
      <c r="IVC113" s="73"/>
      <c r="IVD113" s="73"/>
      <c r="IVE113" s="73"/>
      <c r="IVF113" s="73"/>
      <c r="IVG113" s="73"/>
      <c r="IVH113" s="73"/>
      <c r="IVI113" s="73"/>
      <c r="IVJ113" s="73"/>
      <c r="IVK113" s="73"/>
      <c r="IVL113" s="73"/>
      <c r="IVM113" s="73"/>
      <c r="IVO113" s="73"/>
      <c r="IVP113" s="73"/>
      <c r="IVQ113" s="73"/>
      <c r="IVR113" s="73"/>
      <c r="IVS113" s="73"/>
      <c r="IVT113" s="73"/>
      <c r="IVU113" s="73"/>
      <c r="IVV113" s="73"/>
      <c r="IVW113" s="73"/>
      <c r="IVX113" s="73"/>
      <c r="IVY113" s="73"/>
      <c r="IVZ113" s="73"/>
      <c r="IWA113" s="73"/>
      <c r="IWD113" s="73"/>
      <c r="IWG113" s="73"/>
      <c r="IWJ113" s="73"/>
      <c r="IWM113" s="73"/>
      <c r="IWP113" s="73"/>
      <c r="IXB113" s="73"/>
      <c r="IXE113" s="73"/>
      <c r="IXH113" s="73"/>
      <c r="IXK113" s="73"/>
      <c r="IXT113" s="73"/>
      <c r="IXZ113" s="73"/>
      <c r="IYC113" s="73"/>
      <c r="IYF113" s="73"/>
      <c r="IYI113" s="73"/>
      <c r="IYO113" s="73"/>
      <c r="IYX113" s="73"/>
      <c r="IYZ113" s="73"/>
      <c r="IZA113" s="73"/>
      <c r="IZC113" s="73"/>
      <c r="IZF113" s="73"/>
      <c r="IZI113" s="73"/>
      <c r="IZL113" s="73"/>
      <c r="IZT113" s="73"/>
      <c r="IZV113" s="73"/>
      <c r="IZY113" s="73"/>
      <c r="JAB113" s="73"/>
      <c r="JAK113" s="73"/>
      <c r="JAN113" s="73"/>
      <c r="JAS113" s="73"/>
      <c r="JBO113" s="73"/>
      <c r="JBP113" s="73"/>
      <c r="JBQ113" s="73"/>
      <c r="JBR113" s="73"/>
      <c r="JBS113" s="73"/>
      <c r="JBT113" s="73"/>
      <c r="JCL113" s="73"/>
      <c r="JCM113" s="73"/>
      <c r="JCP113" s="73"/>
      <c r="JCS113" s="73"/>
      <c r="JCU113" s="73"/>
      <c r="JCW113" s="73"/>
      <c r="JCZ113" s="73"/>
      <c r="JDC113" s="73"/>
      <c r="JDF113" s="73"/>
      <c r="JDI113" s="73"/>
      <c r="JDL113" s="73"/>
      <c r="JDO113" s="73"/>
      <c r="JDR113" s="73"/>
      <c r="JDU113" s="73"/>
      <c r="JDW113" s="73"/>
      <c r="JEJ113" s="73"/>
      <c r="JEK113" s="73"/>
      <c r="JEL113" s="73"/>
      <c r="JEM113" s="73"/>
      <c r="JEN113" s="73"/>
      <c r="JEO113" s="73"/>
      <c r="JEP113" s="73"/>
      <c r="JEQ113" s="73"/>
      <c r="JER113" s="73"/>
      <c r="JES113" s="73"/>
      <c r="JET113" s="73"/>
      <c r="JEU113" s="73"/>
      <c r="JEV113" s="73"/>
      <c r="JEW113" s="73"/>
      <c r="JEX113" s="73"/>
      <c r="JEY113" s="73"/>
      <c r="JEZ113" s="73"/>
      <c r="JFA113" s="73"/>
      <c r="JFB113" s="73"/>
      <c r="JFC113" s="73"/>
      <c r="JFD113" s="73"/>
      <c r="JFE113" s="73"/>
      <c r="JFF113" s="73"/>
      <c r="JFG113" s="73"/>
      <c r="JFH113" s="73"/>
      <c r="JFI113" s="73"/>
      <c r="JFK113" s="73"/>
      <c r="JFL113" s="73"/>
      <c r="JFM113" s="73"/>
      <c r="JFN113" s="73"/>
      <c r="JFO113" s="73"/>
      <c r="JFP113" s="73"/>
      <c r="JFQ113" s="73"/>
      <c r="JFR113" s="73"/>
      <c r="JFS113" s="73"/>
      <c r="JFT113" s="73"/>
      <c r="JFU113" s="73"/>
      <c r="JFV113" s="73"/>
      <c r="JFW113" s="73"/>
      <c r="JFZ113" s="73"/>
      <c r="JGC113" s="73"/>
      <c r="JGF113" s="73"/>
      <c r="JGI113" s="73"/>
      <c r="JGL113" s="73"/>
      <c r="JGX113" s="73"/>
      <c r="JHA113" s="73"/>
      <c r="JHD113" s="73"/>
      <c r="JHG113" s="73"/>
      <c r="JHP113" s="73"/>
      <c r="JHV113" s="73"/>
      <c r="JHY113" s="73"/>
      <c r="JIB113" s="73"/>
      <c r="JIE113" s="73"/>
      <c r="JIK113" s="73"/>
      <c r="JIT113" s="73"/>
      <c r="JIV113" s="73"/>
      <c r="JIW113" s="73"/>
      <c r="JIY113" s="73"/>
      <c r="JJB113" s="73"/>
      <c r="JJE113" s="73"/>
      <c r="JJH113" s="73"/>
      <c r="JJP113" s="73"/>
      <c r="JJR113" s="73"/>
      <c r="JJU113" s="73"/>
      <c r="JJX113" s="73"/>
      <c r="JKG113" s="73"/>
      <c r="JKJ113" s="73"/>
      <c r="JKO113" s="73"/>
      <c r="JLK113" s="73"/>
      <c r="JLL113" s="73"/>
      <c r="JLM113" s="73"/>
      <c r="JLN113" s="73"/>
      <c r="JLO113" s="73"/>
      <c r="JLP113" s="73"/>
      <c r="JMH113" s="73"/>
      <c r="JMI113" s="73"/>
      <c r="JML113" s="73"/>
      <c r="JMO113" s="73"/>
      <c r="JMQ113" s="73"/>
      <c r="JMS113" s="73"/>
      <c r="JMV113" s="73"/>
      <c r="JMY113" s="73"/>
      <c r="JNB113" s="73"/>
      <c r="JNE113" s="73"/>
      <c r="JNH113" s="73"/>
      <c r="JNK113" s="73"/>
      <c r="JNN113" s="73"/>
      <c r="JNQ113" s="73"/>
      <c r="JNS113" s="73"/>
      <c r="JOF113" s="73"/>
      <c r="JOG113" s="73"/>
      <c r="JOH113" s="73"/>
      <c r="JOI113" s="73"/>
      <c r="JOJ113" s="73"/>
      <c r="JOK113" s="73"/>
      <c r="JOL113" s="73"/>
      <c r="JOM113" s="73"/>
      <c r="JON113" s="73"/>
      <c r="JOO113" s="73"/>
      <c r="JOP113" s="73"/>
      <c r="JOQ113" s="73"/>
      <c r="JOR113" s="73"/>
      <c r="JOS113" s="73"/>
      <c r="JOT113" s="73"/>
      <c r="JOU113" s="73"/>
      <c r="JOV113" s="73"/>
      <c r="JOW113" s="73"/>
      <c r="JOX113" s="73"/>
      <c r="JOY113" s="73"/>
      <c r="JOZ113" s="73"/>
      <c r="JPA113" s="73"/>
      <c r="JPB113" s="73"/>
      <c r="JPC113" s="73"/>
      <c r="JPD113" s="73"/>
      <c r="JPE113" s="73"/>
      <c r="JPG113" s="73"/>
      <c r="JPH113" s="73"/>
      <c r="JPI113" s="73"/>
      <c r="JPJ113" s="73"/>
      <c r="JPK113" s="73"/>
      <c r="JPL113" s="73"/>
      <c r="JPM113" s="73"/>
      <c r="JPN113" s="73"/>
      <c r="JPO113" s="73"/>
      <c r="JPP113" s="73"/>
      <c r="JPQ113" s="73"/>
      <c r="JPR113" s="73"/>
      <c r="JPS113" s="73"/>
      <c r="JPV113" s="73"/>
      <c r="JPY113" s="73"/>
      <c r="JQB113" s="73"/>
      <c r="JQE113" s="73"/>
      <c r="JQH113" s="73"/>
      <c r="JQT113" s="73"/>
      <c r="JQW113" s="73"/>
      <c r="JQZ113" s="73"/>
      <c r="JRC113" s="73"/>
      <c r="JRL113" s="73"/>
      <c r="JRR113" s="73"/>
      <c r="JRU113" s="73"/>
      <c r="JRX113" s="73"/>
      <c r="JSA113" s="73"/>
      <c r="JSG113" s="73"/>
      <c r="JSP113" s="73"/>
      <c r="JSR113" s="73"/>
      <c r="JSS113" s="73"/>
      <c r="JSU113" s="73"/>
      <c r="JSX113" s="73"/>
      <c r="JTA113" s="73"/>
      <c r="JTD113" s="73"/>
      <c r="JTL113" s="73"/>
      <c r="JTN113" s="73"/>
      <c r="JTQ113" s="73"/>
      <c r="JTT113" s="73"/>
      <c r="JUC113" s="73"/>
      <c r="JUF113" s="73"/>
      <c r="JUK113" s="73"/>
      <c r="JVG113" s="73"/>
      <c r="JVH113" s="73"/>
      <c r="JVI113" s="73"/>
      <c r="JVJ113" s="73"/>
      <c r="JVK113" s="73"/>
      <c r="JVL113" s="73"/>
      <c r="JWD113" s="73"/>
      <c r="JWE113" s="73"/>
      <c r="JWH113" s="73"/>
      <c r="JWK113" s="73"/>
      <c r="JWM113" s="73"/>
      <c r="JWO113" s="73"/>
      <c r="JWR113" s="73"/>
      <c r="JWU113" s="73"/>
      <c r="JWX113" s="73"/>
      <c r="JXA113" s="73"/>
      <c r="JXD113" s="73"/>
      <c r="JXG113" s="73"/>
      <c r="JXJ113" s="73"/>
      <c r="JXM113" s="73"/>
      <c r="JXO113" s="73"/>
      <c r="JYB113" s="73"/>
      <c r="JYC113" s="73"/>
      <c r="JYD113" s="73"/>
      <c r="JYE113" s="73"/>
      <c r="JYF113" s="73"/>
      <c r="JYG113" s="73"/>
      <c r="JYH113" s="73"/>
      <c r="JYI113" s="73"/>
      <c r="JYJ113" s="73"/>
      <c r="JYK113" s="73"/>
      <c r="JYL113" s="73"/>
      <c r="JYM113" s="73"/>
      <c r="JYN113" s="73"/>
      <c r="JYO113" s="73"/>
      <c r="JYP113" s="73"/>
      <c r="JYQ113" s="73"/>
      <c r="JYR113" s="73"/>
      <c r="JYS113" s="73"/>
      <c r="JYT113" s="73"/>
      <c r="JYU113" s="73"/>
      <c r="JYV113" s="73"/>
      <c r="JYW113" s="73"/>
      <c r="JYX113" s="73"/>
      <c r="JYY113" s="73"/>
      <c r="JYZ113" s="73"/>
      <c r="JZA113" s="73"/>
      <c r="JZC113" s="73"/>
      <c r="JZD113" s="73"/>
      <c r="JZE113" s="73"/>
      <c r="JZF113" s="73"/>
      <c r="JZG113" s="73"/>
      <c r="JZH113" s="73"/>
      <c r="JZI113" s="73"/>
      <c r="JZJ113" s="73"/>
      <c r="JZK113" s="73"/>
      <c r="JZL113" s="73"/>
      <c r="JZM113" s="73"/>
      <c r="JZN113" s="73"/>
      <c r="JZO113" s="73"/>
      <c r="JZR113" s="73"/>
      <c r="JZU113" s="73"/>
      <c r="JZX113" s="73"/>
      <c r="KAA113" s="73"/>
      <c r="KAD113" s="73"/>
      <c r="KAP113" s="73"/>
      <c r="KAS113" s="73"/>
      <c r="KAV113" s="73"/>
      <c r="KAY113" s="73"/>
      <c r="KBH113" s="73"/>
      <c r="KBN113" s="73"/>
      <c r="KBQ113" s="73"/>
      <c r="KBT113" s="73"/>
      <c r="KBW113" s="73"/>
      <c r="KCC113" s="73"/>
      <c r="KCL113" s="73"/>
      <c r="KCN113" s="73"/>
      <c r="KCO113" s="73"/>
      <c r="KCQ113" s="73"/>
      <c r="KCT113" s="73"/>
      <c r="KCW113" s="73"/>
      <c r="KCZ113" s="73"/>
      <c r="KDH113" s="73"/>
      <c r="KDJ113" s="73"/>
      <c r="KDM113" s="73"/>
      <c r="KDP113" s="73"/>
      <c r="KDY113" s="73"/>
      <c r="KEB113" s="73"/>
      <c r="KEG113" s="73"/>
      <c r="KFC113" s="73"/>
      <c r="KFD113" s="73"/>
      <c r="KFE113" s="73"/>
      <c r="KFF113" s="73"/>
      <c r="KFG113" s="73"/>
      <c r="KFH113" s="73"/>
      <c r="KFZ113" s="73"/>
      <c r="KGA113" s="73"/>
      <c r="KGD113" s="73"/>
      <c r="KGG113" s="73"/>
      <c r="KGI113" s="73"/>
      <c r="KGK113" s="73"/>
      <c r="KGN113" s="73"/>
      <c r="KGQ113" s="73"/>
      <c r="KGT113" s="73"/>
      <c r="KGW113" s="73"/>
      <c r="KGZ113" s="73"/>
      <c r="KHC113" s="73"/>
      <c r="KHF113" s="73"/>
      <c r="KHI113" s="73"/>
      <c r="KHK113" s="73"/>
      <c r="KHX113" s="73"/>
      <c r="KHY113" s="73"/>
      <c r="KHZ113" s="73"/>
      <c r="KIA113" s="73"/>
      <c r="KIB113" s="73"/>
      <c r="KIC113" s="73"/>
      <c r="KID113" s="73"/>
      <c r="KIE113" s="73"/>
      <c r="KIF113" s="73"/>
      <c r="KIG113" s="73"/>
      <c r="KIH113" s="73"/>
      <c r="KII113" s="73"/>
      <c r="KIJ113" s="73"/>
      <c r="KIK113" s="73"/>
      <c r="KIL113" s="73"/>
      <c r="KIM113" s="73"/>
      <c r="KIN113" s="73"/>
      <c r="KIO113" s="73"/>
      <c r="KIP113" s="73"/>
      <c r="KIQ113" s="73"/>
      <c r="KIR113" s="73"/>
      <c r="KIS113" s="73"/>
      <c r="KIT113" s="73"/>
      <c r="KIU113" s="73"/>
      <c r="KIV113" s="73"/>
      <c r="KIW113" s="73"/>
      <c r="KIY113" s="73"/>
      <c r="KIZ113" s="73"/>
      <c r="KJA113" s="73"/>
      <c r="KJB113" s="73"/>
      <c r="KJC113" s="73"/>
      <c r="KJD113" s="73"/>
      <c r="KJE113" s="73"/>
      <c r="KJF113" s="73"/>
      <c r="KJG113" s="73"/>
      <c r="KJH113" s="73"/>
      <c r="KJI113" s="73"/>
      <c r="KJJ113" s="73"/>
      <c r="KJK113" s="73"/>
      <c r="KJN113" s="73"/>
      <c r="KJQ113" s="73"/>
      <c r="KJT113" s="73"/>
      <c r="KJW113" s="73"/>
      <c r="KJZ113" s="73"/>
      <c r="KKL113" s="73"/>
      <c r="KKO113" s="73"/>
      <c r="KKR113" s="73"/>
      <c r="KKU113" s="73"/>
      <c r="KLD113" s="73"/>
      <c r="KLJ113" s="73"/>
      <c r="KLM113" s="73"/>
      <c r="KLP113" s="73"/>
      <c r="KLS113" s="73"/>
      <c r="KLY113" s="73"/>
      <c r="KMH113" s="73"/>
      <c r="KMJ113" s="73"/>
      <c r="KMK113" s="73"/>
      <c r="KMM113" s="73"/>
      <c r="KMP113" s="73"/>
      <c r="KMS113" s="73"/>
      <c r="KMV113" s="73"/>
      <c r="KND113" s="73"/>
      <c r="KNF113" s="73"/>
      <c r="KNI113" s="73"/>
      <c r="KNL113" s="73"/>
      <c r="KNU113" s="73"/>
      <c r="KNX113" s="73"/>
      <c r="KOC113" s="73"/>
      <c r="KOY113" s="73"/>
      <c r="KOZ113" s="73"/>
      <c r="KPA113" s="73"/>
      <c r="KPB113" s="73"/>
      <c r="KPC113" s="73"/>
      <c r="KPD113" s="73"/>
      <c r="KPV113" s="73"/>
      <c r="KPW113" s="73"/>
      <c r="KPZ113" s="73"/>
      <c r="KQC113" s="73"/>
      <c r="KQE113" s="73"/>
      <c r="KQG113" s="73"/>
      <c r="KQJ113" s="73"/>
      <c r="KQM113" s="73"/>
      <c r="KQP113" s="73"/>
      <c r="KQS113" s="73"/>
      <c r="KQV113" s="73"/>
      <c r="KQY113" s="73"/>
      <c r="KRB113" s="73"/>
      <c r="KRE113" s="73"/>
      <c r="KRG113" s="73"/>
      <c r="KRT113" s="73"/>
      <c r="KRU113" s="73"/>
      <c r="KRV113" s="73"/>
      <c r="KRW113" s="73"/>
      <c r="KRX113" s="73"/>
      <c r="KRY113" s="73"/>
      <c r="KRZ113" s="73"/>
      <c r="KSA113" s="73"/>
      <c r="KSB113" s="73"/>
      <c r="KSC113" s="73"/>
      <c r="KSD113" s="73"/>
      <c r="KSE113" s="73"/>
      <c r="KSF113" s="73"/>
      <c r="KSG113" s="73"/>
      <c r="KSH113" s="73"/>
      <c r="KSI113" s="73"/>
      <c r="KSJ113" s="73"/>
      <c r="KSK113" s="73"/>
      <c r="KSL113" s="73"/>
      <c r="KSM113" s="73"/>
      <c r="KSN113" s="73"/>
      <c r="KSO113" s="73"/>
      <c r="KSP113" s="73"/>
      <c r="KSQ113" s="73"/>
      <c r="KSR113" s="73"/>
      <c r="KSS113" s="73"/>
      <c r="KSU113" s="73"/>
      <c r="KSV113" s="73"/>
      <c r="KSW113" s="73"/>
      <c r="KSX113" s="73"/>
      <c r="KSY113" s="73"/>
      <c r="KSZ113" s="73"/>
      <c r="KTA113" s="73"/>
      <c r="KTB113" s="73"/>
      <c r="KTC113" s="73"/>
      <c r="KTD113" s="73"/>
      <c r="KTE113" s="73"/>
      <c r="KTF113" s="73"/>
      <c r="KTG113" s="73"/>
      <c r="KTJ113" s="73"/>
      <c r="KTM113" s="73"/>
      <c r="KTP113" s="73"/>
      <c r="KTS113" s="73"/>
      <c r="KTV113" s="73"/>
      <c r="KUH113" s="73"/>
      <c r="KUK113" s="73"/>
      <c r="KUN113" s="73"/>
      <c r="KUQ113" s="73"/>
      <c r="KUZ113" s="73"/>
      <c r="KVF113" s="73"/>
      <c r="KVI113" s="73"/>
      <c r="KVL113" s="73"/>
      <c r="KVO113" s="73"/>
      <c r="KVU113" s="73"/>
      <c r="KWD113" s="73"/>
      <c r="KWF113" s="73"/>
      <c r="KWG113" s="73"/>
      <c r="KWI113" s="73"/>
      <c r="KWL113" s="73"/>
      <c r="KWO113" s="73"/>
      <c r="KWR113" s="73"/>
      <c r="KWZ113" s="73"/>
      <c r="KXB113" s="73"/>
      <c r="KXE113" s="73"/>
      <c r="KXH113" s="73"/>
      <c r="KXQ113" s="73"/>
      <c r="KXT113" s="73"/>
      <c r="KXY113" s="73"/>
      <c r="KYU113" s="73"/>
      <c r="KYV113" s="73"/>
      <c r="KYW113" s="73"/>
      <c r="KYX113" s="73"/>
      <c r="KYY113" s="73"/>
      <c r="KYZ113" s="73"/>
      <c r="KZR113" s="73"/>
      <c r="KZS113" s="73"/>
      <c r="KZV113" s="73"/>
      <c r="KZY113" s="73"/>
      <c r="LAA113" s="73"/>
      <c r="LAC113" s="73"/>
      <c r="LAF113" s="73"/>
      <c r="LAI113" s="73"/>
      <c r="LAL113" s="73"/>
      <c r="LAO113" s="73"/>
      <c r="LAR113" s="73"/>
      <c r="LAU113" s="73"/>
      <c r="LAX113" s="73"/>
      <c r="LBA113" s="73"/>
      <c r="LBC113" s="73"/>
      <c r="LBP113" s="73"/>
      <c r="LBQ113" s="73"/>
      <c r="LBR113" s="73"/>
      <c r="LBS113" s="73"/>
      <c r="LBT113" s="73"/>
      <c r="LBU113" s="73"/>
      <c r="LBV113" s="73"/>
      <c r="LBW113" s="73"/>
      <c r="LBX113" s="73"/>
      <c r="LBY113" s="73"/>
      <c r="LBZ113" s="73"/>
      <c r="LCA113" s="73"/>
      <c r="LCB113" s="73"/>
      <c r="LCC113" s="73"/>
      <c r="LCD113" s="73"/>
      <c r="LCE113" s="73"/>
      <c r="LCF113" s="73"/>
      <c r="LCG113" s="73"/>
      <c r="LCH113" s="73"/>
      <c r="LCI113" s="73"/>
      <c r="LCJ113" s="73"/>
      <c r="LCK113" s="73"/>
      <c r="LCL113" s="73"/>
      <c r="LCM113" s="73"/>
      <c r="LCN113" s="73"/>
      <c r="LCO113" s="73"/>
      <c r="LCQ113" s="73"/>
      <c r="LCR113" s="73"/>
      <c r="LCS113" s="73"/>
      <c r="LCT113" s="73"/>
      <c r="LCU113" s="73"/>
      <c r="LCV113" s="73"/>
      <c r="LCW113" s="73"/>
      <c r="LCX113" s="73"/>
      <c r="LCY113" s="73"/>
      <c r="LCZ113" s="73"/>
      <c r="LDA113" s="73"/>
      <c r="LDB113" s="73"/>
      <c r="LDC113" s="73"/>
      <c r="LDF113" s="73"/>
      <c r="LDI113" s="73"/>
      <c r="LDL113" s="73"/>
      <c r="LDO113" s="73"/>
      <c r="LDR113" s="73"/>
      <c r="LED113" s="73"/>
      <c r="LEG113" s="73"/>
      <c r="LEJ113" s="73"/>
      <c r="LEM113" s="73"/>
      <c r="LEV113" s="73"/>
      <c r="LFB113" s="73"/>
      <c r="LFE113" s="73"/>
      <c r="LFH113" s="73"/>
      <c r="LFK113" s="73"/>
      <c r="LFQ113" s="73"/>
      <c r="LFZ113" s="73"/>
      <c r="LGB113" s="73"/>
      <c r="LGC113" s="73"/>
      <c r="LGE113" s="73"/>
      <c r="LGH113" s="73"/>
      <c r="LGK113" s="73"/>
      <c r="LGN113" s="73"/>
      <c r="LGV113" s="73"/>
      <c r="LGX113" s="73"/>
      <c r="LHA113" s="73"/>
      <c r="LHD113" s="73"/>
      <c r="LHM113" s="73"/>
      <c r="LHP113" s="73"/>
      <c r="LHU113" s="73"/>
      <c r="LIQ113" s="73"/>
      <c r="LIR113" s="73"/>
      <c r="LIS113" s="73"/>
      <c r="LIT113" s="73"/>
      <c r="LIU113" s="73"/>
      <c r="LIV113" s="73"/>
      <c r="LJN113" s="73"/>
      <c r="LJO113" s="73"/>
      <c r="LJR113" s="73"/>
      <c r="LJU113" s="73"/>
      <c r="LJW113" s="73"/>
      <c r="LJY113" s="73"/>
      <c r="LKB113" s="73"/>
      <c r="LKE113" s="73"/>
      <c r="LKH113" s="73"/>
      <c r="LKK113" s="73"/>
      <c r="LKN113" s="73"/>
      <c r="LKQ113" s="73"/>
      <c r="LKT113" s="73"/>
      <c r="LKW113" s="73"/>
      <c r="LKY113" s="73"/>
      <c r="LLL113" s="73"/>
      <c r="LLM113" s="73"/>
      <c r="LLN113" s="73"/>
      <c r="LLO113" s="73"/>
      <c r="LLP113" s="73"/>
      <c r="LLQ113" s="73"/>
      <c r="LLR113" s="73"/>
      <c r="LLS113" s="73"/>
      <c r="LLT113" s="73"/>
      <c r="LLU113" s="73"/>
      <c r="LLV113" s="73"/>
      <c r="LLW113" s="73"/>
      <c r="LLX113" s="73"/>
      <c r="LLY113" s="73"/>
      <c r="LLZ113" s="73"/>
      <c r="LMA113" s="73"/>
      <c r="LMB113" s="73"/>
      <c r="LMC113" s="73"/>
      <c r="LMD113" s="73"/>
      <c r="LME113" s="73"/>
      <c r="LMF113" s="73"/>
      <c r="LMG113" s="73"/>
      <c r="LMH113" s="73"/>
      <c r="LMI113" s="73"/>
      <c r="LMJ113" s="73"/>
      <c r="LMK113" s="73"/>
      <c r="LMM113" s="73"/>
      <c r="LMN113" s="73"/>
      <c r="LMO113" s="73"/>
      <c r="LMP113" s="73"/>
      <c r="LMQ113" s="73"/>
      <c r="LMR113" s="73"/>
      <c r="LMS113" s="73"/>
      <c r="LMT113" s="73"/>
      <c r="LMU113" s="73"/>
      <c r="LMV113" s="73"/>
      <c r="LMW113" s="73"/>
      <c r="LMX113" s="73"/>
      <c r="LMY113" s="73"/>
      <c r="LNB113" s="73"/>
      <c r="LNE113" s="73"/>
      <c r="LNH113" s="73"/>
      <c r="LNK113" s="73"/>
      <c r="LNN113" s="73"/>
      <c r="LNZ113" s="73"/>
      <c r="LOC113" s="73"/>
      <c r="LOF113" s="73"/>
      <c r="LOI113" s="73"/>
      <c r="LOR113" s="73"/>
      <c r="LOX113" s="73"/>
      <c r="LPA113" s="73"/>
      <c r="LPD113" s="73"/>
      <c r="LPG113" s="73"/>
      <c r="LPM113" s="73"/>
      <c r="LPV113" s="73"/>
      <c r="LPX113" s="73"/>
      <c r="LPY113" s="73"/>
      <c r="LQA113" s="73"/>
      <c r="LQD113" s="73"/>
      <c r="LQG113" s="73"/>
      <c r="LQJ113" s="73"/>
      <c r="LQR113" s="73"/>
      <c r="LQT113" s="73"/>
      <c r="LQW113" s="73"/>
      <c r="LQZ113" s="73"/>
      <c r="LRI113" s="73"/>
      <c r="LRL113" s="73"/>
      <c r="LRQ113" s="73"/>
      <c r="LSM113" s="73"/>
      <c r="LSN113" s="73"/>
      <c r="LSO113" s="73"/>
      <c r="LSP113" s="73"/>
      <c r="LSQ113" s="73"/>
      <c r="LSR113" s="73"/>
      <c r="LTJ113" s="73"/>
      <c r="LTK113" s="73"/>
      <c r="LTN113" s="73"/>
      <c r="LTQ113" s="73"/>
      <c r="LTS113" s="73"/>
      <c r="LTU113" s="73"/>
      <c r="LTX113" s="73"/>
      <c r="LUA113" s="73"/>
      <c r="LUD113" s="73"/>
      <c r="LUG113" s="73"/>
      <c r="LUJ113" s="73"/>
      <c r="LUM113" s="73"/>
      <c r="LUP113" s="73"/>
      <c r="LUS113" s="73"/>
      <c r="LUU113" s="73"/>
      <c r="LVH113" s="73"/>
      <c r="LVI113" s="73"/>
      <c r="LVJ113" s="73"/>
      <c r="LVK113" s="73"/>
      <c r="LVL113" s="73"/>
      <c r="LVM113" s="73"/>
      <c r="LVN113" s="73"/>
      <c r="LVO113" s="73"/>
      <c r="LVP113" s="73"/>
      <c r="LVQ113" s="73"/>
      <c r="LVR113" s="73"/>
      <c r="LVS113" s="73"/>
      <c r="LVT113" s="73"/>
      <c r="LVU113" s="73"/>
      <c r="LVV113" s="73"/>
      <c r="LVW113" s="73"/>
      <c r="LVX113" s="73"/>
      <c r="LVY113" s="73"/>
      <c r="LVZ113" s="73"/>
      <c r="LWA113" s="73"/>
      <c r="LWB113" s="73"/>
      <c r="LWC113" s="73"/>
      <c r="LWD113" s="73"/>
      <c r="LWE113" s="73"/>
      <c r="LWF113" s="73"/>
      <c r="LWG113" s="73"/>
      <c r="LWI113" s="73"/>
      <c r="LWJ113" s="73"/>
      <c r="LWK113" s="73"/>
      <c r="LWL113" s="73"/>
      <c r="LWM113" s="73"/>
      <c r="LWN113" s="73"/>
      <c r="LWO113" s="73"/>
      <c r="LWP113" s="73"/>
      <c r="LWQ113" s="73"/>
      <c r="LWR113" s="73"/>
      <c r="LWS113" s="73"/>
      <c r="LWT113" s="73"/>
      <c r="LWU113" s="73"/>
      <c r="LWX113" s="73"/>
      <c r="LXA113" s="73"/>
      <c r="LXD113" s="73"/>
      <c r="LXG113" s="73"/>
      <c r="LXJ113" s="73"/>
      <c r="LXV113" s="73"/>
      <c r="LXY113" s="73"/>
      <c r="LYB113" s="73"/>
      <c r="LYE113" s="73"/>
      <c r="LYN113" s="73"/>
      <c r="LYT113" s="73"/>
      <c r="LYW113" s="73"/>
      <c r="LYZ113" s="73"/>
      <c r="LZC113" s="73"/>
      <c r="LZI113" s="73"/>
      <c r="LZR113" s="73"/>
      <c r="LZT113" s="73"/>
      <c r="LZU113" s="73"/>
      <c r="LZW113" s="73"/>
      <c r="LZZ113" s="73"/>
      <c r="MAC113" s="73"/>
      <c r="MAF113" s="73"/>
      <c r="MAN113" s="73"/>
      <c r="MAP113" s="73"/>
      <c r="MAS113" s="73"/>
      <c r="MAV113" s="73"/>
      <c r="MBE113" s="73"/>
      <c r="MBH113" s="73"/>
      <c r="MBM113" s="73"/>
      <c r="MCI113" s="73"/>
      <c r="MCJ113" s="73"/>
      <c r="MCK113" s="73"/>
      <c r="MCL113" s="73"/>
      <c r="MCM113" s="73"/>
      <c r="MCN113" s="73"/>
      <c r="MDF113" s="73"/>
      <c r="MDG113" s="73"/>
      <c r="MDJ113" s="73"/>
      <c r="MDM113" s="73"/>
      <c r="MDO113" s="73"/>
      <c r="MDQ113" s="73"/>
      <c r="MDT113" s="73"/>
      <c r="MDW113" s="73"/>
      <c r="MDZ113" s="73"/>
      <c r="MEC113" s="73"/>
      <c r="MEF113" s="73"/>
      <c r="MEI113" s="73"/>
      <c r="MEL113" s="73"/>
      <c r="MEO113" s="73"/>
      <c r="MEQ113" s="73"/>
      <c r="MFD113" s="73"/>
      <c r="MFE113" s="73"/>
      <c r="MFF113" s="73"/>
      <c r="MFG113" s="73"/>
      <c r="MFH113" s="73"/>
      <c r="MFI113" s="73"/>
      <c r="MFJ113" s="73"/>
      <c r="MFK113" s="73"/>
      <c r="MFL113" s="73"/>
      <c r="MFM113" s="73"/>
      <c r="MFN113" s="73"/>
      <c r="MFO113" s="73"/>
      <c r="MFP113" s="73"/>
      <c r="MFQ113" s="73"/>
      <c r="MFR113" s="73"/>
      <c r="MFS113" s="73"/>
      <c r="MFT113" s="73"/>
      <c r="MFU113" s="73"/>
      <c r="MFV113" s="73"/>
      <c r="MFW113" s="73"/>
      <c r="MFX113" s="73"/>
      <c r="MFY113" s="73"/>
      <c r="MFZ113" s="73"/>
      <c r="MGA113" s="73"/>
      <c r="MGB113" s="73"/>
      <c r="MGC113" s="73"/>
      <c r="MGE113" s="73"/>
      <c r="MGF113" s="73"/>
      <c r="MGG113" s="73"/>
      <c r="MGH113" s="73"/>
      <c r="MGI113" s="73"/>
      <c r="MGJ113" s="73"/>
      <c r="MGK113" s="73"/>
      <c r="MGL113" s="73"/>
      <c r="MGM113" s="73"/>
      <c r="MGN113" s="73"/>
      <c r="MGO113" s="73"/>
      <c r="MGP113" s="73"/>
      <c r="MGQ113" s="73"/>
      <c r="MGT113" s="73"/>
      <c r="MGW113" s="73"/>
      <c r="MGZ113" s="73"/>
      <c r="MHC113" s="73"/>
      <c r="MHF113" s="73"/>
      <c r="MHR113" s="73"/>
      <c r="MHU113" s="73"/>
      <c r="MHX113" s="73"/>
      <c r="MIA113" s="73"/>
      <c r="MIJ113" s="73"/>
      <c r="MIP113" s="73"/>
      <c r="MIS113" s="73"/>
      <c r="MIV113" s="73"/>
      <c r="MIY113" s="73"/>
      <c r="MJE113" s="73"/>
      <c r="MJN113" s="73"/>
      <c r="MJP113" s="73"/>
      <c r="MJQ113" s="73"/>
      <c r="MJS113" s="73"/>
      <c r="MJV113" s="73"/>
      <c r="MJY113" s="73"/>
      <c r="MKB113" s="73"/>
      <c r="MKJ113" s="73"/>
      <c r="MKL113" s="73"/>
      <c r="MKO113" s="73"/>
      <c r="MKR113" s="73"/>
      <c r="MLA113" s="73"/>
      <c r="MLD113" s="73"/>
      <c r="MLI113" s="73"/>
      <c r="MME113" s="73"/>
      <c r="MMF113" s="73"/>
      <c r="MMG113" s="73"/>
      <c r="MMH113" s="73"/>
      <c r="MMI113" s="73"/>
      <c r="MMJ113" s="73"/>
      <c r="MNB113" s="73"/>
      <c r="MNC113" s="73"/>
      <c r="MNF113" s="73"/>
      <c r="MNI113" s="73"/>
      <c r="MNK113" s="73"/>
      <c r="MNM113" s="73"/>
      <c r="MNP113" s="73"/>
      <c r="MNS113" s="73"/>
      <c r="MNV113" s="73"/>
      <c r="MNY113" s="73"/>
      <c r="MOB113" s="73"/>
      <c r="MOE113" s="73"/>
      <c r="MOH113" s="73"/>
      <c r="MOK113" s="73"/>
      <c r="MOM113" s="73"/>
      <c r="MOZ113" s="73"/>
      <c r="MPA113" s="73"/>
      <c r="MPB113" s="73"/>
      <c r="MPC113" s="73"/>
      <c r="MPD113" s="73"/>
      <c r="MPE113" s="73"/>
      <c r="MPF113" s="73"/>
      <c r="MPG113" s="73"/>
      <c r="MPH113" s="73"/>
      <c r="MPI113" s="73"/>
      <c r="MPJ113" s="73"/>
      <c r="MPK113" s="73"/>
      <c r="MPL113" s="73"/>
      <c r="MPM113" s="73"/>
      <c r="MPN113" s="73"/>
      <c r="MPO113" s="73"/>
      <c r="MPP113" s="73"/>
      <c r="MPQ113" s="73"/>
      <c r="MPR113" s="73"/>
      <c r="MPS113" s="73"/>
      <c r="MPT113" s="73"/>
      <c r="MPU113" s="73"/>
      <c r="MPV113" s="73"/>
      <c r="MPW113" s="73"/>
      <c r="MPX113" s="73"/>
      <c r="MPY113" s="73"/>
      <c r="MQA113" s="73"/>
      <c r="MQB113" s="73"/>
      <c r="MQC113" s="73"/>
      <c r="MQD113" s="73"/>
      <c r="MQE113" s="73"/>
      <c r="MQF113" s="73"/>
      <c r="MQG113" s="73"/>
      <c r="MQH113" s="73"/>
      <c r="MQI113" s="73"/>
      <c r="MQJ113" s="73"/>
      <c r="MQK113" s="73"/>
      <c r="MQL113" s="73"/>
      <c r="MQM113" s="73"/>
      <c r="MQP113" s="73"/>
      <c r="MQS113" s="73"/>
      <c r="MQV113" s="73"/>
      <c r="MQY113" s="73"/>
      <c r="MRB113" s="73"/>
      <c r="MRN113" s="73"/>
      <c r="MRQ113" s="73"/>
      <c r="MRT113" s="73"/>
      <c r="MRW113" s="73"/>
      <c r="MSF113" s="73"/>
      <c r="MSL113" s="73"/>
      <c r="MSO113" s="73"/>
      <c r="MSR113" s="73"/>
      <c r="MSU113" s="73"/>
      <c r="MTA113" s="73"/>
      <c r="MTJ113" s="73"/>
      <c r="MTL113" s="73"/>
      <c r="MTM113" s="73"/>
      <c r="MTO113" s="73"/>
      <c r="MTR113" s="73"/>
      <c r="MTU113" s="73"/>
      <c r="MTX113" s="73"/>
      <c r="MUF113" s="73"/>
      <c r="MUH113" s="73"/>
      <c r="MUK113" s="73"/>
      <c r="MUN113" s="73"/>
      <c r="MUW113" s="73"/>
      <c r="MUZ113" s="73"/>
      <c r="MVE113" s="73"/>
      <c r="MWA113" s="73"/>
      <c r="MWB113" s="73"/>
      <c r="MWC113" s="73"/>
      <c r="MWD113" s="73"/>
      <c r="MWE113" s="73"/>
      <c r="MWF113" s="73"/>
      <c r="MWX113" s="73"/>
      <c r="MWY113" s="73"/>
      <c r="MXB113" s="73"/>
      <c r="MXE113" s="73"/>
      <c r="MXG113" s="73"/>
      <c r="MXI113" s="73"/>
      <c r="MXL113" s="73"/>
      <c r="MXO113" s="73"/>
      <c r="MXR113" s="73"/>
      <c r="MXU113" s="73"/>
      <c r="MXX113" s="73"/>
      <c r="MYA113" s="73"/>
      <c r="MYD113" s="73"/>
      <c r="MYG113" s="73"/>
      <c r="MYI113" s="73"/>
      <c r="MYV113" s="73"/>
      <c r="MYW113" s="73"/>
      <c r="MYX113" s="73"/>
      <c r="MYY113" s="73"/>
      <c r="MYZ113" s="73"/>
      <c r="MZA113" s="73"/>
      <c r="MZB113" s="73"/>
      <c r="MZC113" s="73"/>
      <c r="MZD113" s="73"/>
      <c r="MZE113" s="73"/>
      <c r="MZF113" s="73"/>
      <c r="MZG113" s="73"/>
      <c r="MZH113" s="73"/>
      <c r="MZI113" s="73"/>
      <c r="MZJ113" s="73"/>
      <c r="MZK113" s="73"/>
      <c r="MZL113" s="73"/>
      <c r="MZM113" s="73"/>
      <c r="MZN113" s="73"/>
      <c r="MZO113" s="73"/>
      <c r="MZP113" s="73"/>
      <c r="MZQ113" s="73"/>
      <c r="MZR113" s="73"/>
      <c r="MZS113" s="73"/>
      <c r="MZT113" s="73"/>
      <c r="MZU113" s="73"/>
      <c r="MZW113" s="73"/>
      <c r="MZX113" s="73"/>
      <c r="MZY113" s="73"/>
      <c r="MZZ113" s="73"/>
      <c r="NAA113" s="73"/>
      <c r="NAB113" s="73"/>
      <c r="NAC113" s="73"/>
      <c r="NAD113" s="73"/>
      <c r="NAE113" s="73"/>
      <c r="NAF113" s="73"/>
      <c r="NAG113" s="73"/>
      <c r="NAH113" s="73"/>
      <c r="NAI113" s="73"/>
      <c r="NAL113" s="73"/>
      <c r="NAO113" s="73"/>
      <c r="NAR113" s="73"/>
      <c r="NAU113" s="73"/>
      <c r="NAX113" s="73"/>
      <c r="NBJ113" s="73"/>
      <c r="NBM113" s="73"/>
      <c r="NBP113" s="73"/>
      <c r="NBS113" s="73"/>
      <c r="NCB113" s="73"/>
      <c r="NCH113" s="73"/>
      <c r="NCK113" s="73"/>
      <c r="NCN113" s="73"/>
      <c r="NCQ113" s="73"/>
      <c r="NCW113" s="73"/>
      <c r="NDF113" s="73"/>
      <c r="NDH113" s="73"/>
      <c r="NDI113" s="73"/>
      <c r="NDK113" s="73"/>
      <c r="NDN113" s="73"/>
      <c r="NDQ113" s="73"/>
      <c r="NDT113" s="73"/>
      <c r="NEB113" s="73"/>
      <c r="NED113" s="73"/>
      <c r="NEG113" s="73"/>
      <c r="NEJ113" s="73"/>
      <c r="NES113" s="73"/>
      <c r="NEV113" s="73"/>
      <c r="NFA113" s="73"/>
      <c r="NFW113" s="73"/>
      <c r="NFX113" s="73"/>
      <c r="NFY113" s="73"/>
      <c r="NFZ113" s="73"/>
      <c r="NGA113" s="73"/>
      <c r="NGB113" s="73"/>
      <c r="NGT113" s="73"/>
      <c r="NGU113" s="73"/>
      <c r="NGX113" s="73"/>
      <c r="NHA113" s="73"/>
      <c r="NHC113" s="73"/>
      <c r="NHE113" s="73"/>
      <c r="NHH113" s="73"/>
      <c r="NHK113" s="73"/>
      <c r="NHN113" s="73"/>
      <c r="NHQ113" s="73"/>
      <c r="NHT113" s="73"/>
      <c r="NHW113" s="73"/>
      <c r="NHZ113" s="73"/>
      <c r="NIC113" s="73"/>
      <c r="NIE113" s="73"/>
      <c r="NIR113" s="73"/>
      <c r="NIS113" s="73"/>
      <c r="NIT113" s="73"/>
      <c r="NIU113" s="73"/>
      <c r="NIV113" s="73"/>
      <c r="NIW113" s="73"/>
      <c r="NIX113" s="73"/>
      <c r="NIY113" s="73"/>
      <c r="NIZ113" s="73"/>
      <c r="NJA113" s="73"/>
      <c r="NJB113" s="73"/>
      <c r="NJC113" s="73"/>
      <c r="NJD113" s="73"/>
      <c r="NJE113" s="73"/>
      <c r="NJF113" s="73"/>
      <c r="NJG113" s="73"/>
      <c r="NJH113" s="73"/>
      <c r="NJI113" s="73"/>
      <c r="NJJ113" s="73"/>
      <c r="NJK113" s="73"/>
      <c r="NJL113" s="73"/>
      <c r="NJM113" s="73"/>
      <c r="NJN113" s="73"/>
      <c r="NJO113" s="73"/>
      <c r="NJP113" s="73"/>
      <c r="NJQ113" s="73"/>
      <c r="NJS113" s="73"/>
      <c r="NJT113" s="73"/>
      <c r="NJU113" s="73"/>
      <c r="NJV113" s="73"/>
      <c r="NJW113" s="73"/>
      <c r="NJX113" s="73"/>
      <c r="NJY113" s="73"/>
      <c r="NJZ113" s="73"/>
      <c r="NKA113" s="73"/>
      <c r="NKB113" s="73"/>
      <c r="NKC113" s="73"/>
      <c r="NKD113" s="73"/>
      <c r="NKE113" s="73"/>
      <c r="NKH113" s="73"/>
      <c r="NKK113" s="73"/>
      <c r="NKN113" s="73"/>
      <c r="NKQ113" s="73"/>
      <c r="NKT113" s="73"/>
      <c r="NLF113" s="73"/>
      <c r="NLI113" s="73"/>
      <c r="NLL113" s="73"/>
      <c r="NLO113" s="73"/>
      <c r="NLX113" s="73"/>
      <c r="NMD113" s="73"/>
      <c r="NMG113" s="73"/>
      <c r="NMJ113" s="73"/>
      <c r="NMM113" s="73"/>
      <c r="NMS113" s="73"/>
      <c r="NNB113" s="73"/>
      <c r="NND113" s="73"/>
      <c r="NNE113" s="73"/>
      <c r="NNG113" s="73"/>
      <c r="NNJ113" s="73"/>
      <c r="NNM113" s="73"/>
      <c r="NNP113" s="73"/>
      <c r="NNX113" s="73"/>
      <c r="NNZ113" s="73"/>
      <c r="NOC113" s="73"/>
      <c r="NOF113" s="73"/>
      <c r="NOO113" s="73"/>
      <c r="NOR113" s="73"/>
      <c r="NOW113" s="73"/>
      <c r="NPS113" s="73"/>
      <c r="NPT113" s="73"/>
      <c r="NPU113" s="73"/>
      <c r="NPV113" s="73"/>
      <c r="NPW113" s="73"/>
      <c r="NPX113" s="73"/>
      <c r="NQP113" s="73"/>
      <c r="NQQ113" s="73"/>
      <c r="NQT113" s="73"/>
      <c r="NQW113" s="73"/>
      <c r="NQY113" s="73"/>
      <c r="NRA113" s="73"/>
      <c r="NRD113" s="73"/>
      <c r="NRG113" s="73"/>
      <c r="NRJ113" s="73"/>
      <c r="NRM113" s="73"/>
      <c r="NRP113" s="73"/>
      <c r="NRS113" s="73"/>
      <c r="NRV113" s="73"/>
      <c r="NRY113" s="73"/>
      <c r="NSA113" s="73"/>
      <c r="NSN113" s="73"/>
      <c r="NSO113" s="73"/>
      <c r="NSP113" s="73"/>
      <c r="NSQ113" s="73"/>
      <c r="NSR113" s="73"/>
      <c r="NSS113" s="73"/>
      <c r="NST113" s="73"/>
      <c r="NSU113" s="73"/>
      <c r="NSV113" s="73"/>
      <c r="NSW113" s="73"/>
      <c r="NSX113" s="73"/>
      <c r="NSY113" s="73"/>
      <c r="NSZ113" s="73"/>
      <c r="NTA113" s="73"/>
      <c r="NTB113" s="73"/>
      <c r="NTC113" s="73"/>
      <c r="NTD113" s="73"/>
      <c r="NTE113" s="73"/>
      <c r="NTF113" s="73"/>
      <c r="NTG113" s="73"/>
      <c r="NTH113" s="73"/>
      <c r="NTI113" s="73"/>
      <c r="NTJ113" s="73"/>
      <c r="NTK113" s="73"/>
      <c r="NTL113" s="73"/>
      <c r="NTM113" s="73"/>
      <c r="NTO113" s="73"/>
      <c r="NTP113" s="73"/>
      <c r="NTQ113" s="73"/>
      <c r="NTR113" s="73"/>
      <c r="NTS113" s="73"/>
      <c r="NTT113" s="73"/>
      <c r="NTU113" s="73"/>
      <c r="NTV113" s="73"/>
      <c r="NTW113" s="73"/>
      <c r="NTX113" s="73"/>
      <c r="NTY113" s="73"/>
      <c r="NTZ113" s="73"/>
      <c r="NUA113" s="73"/>
      <c r="NUD113" s="73"/>
      <c r="NUG113" s="73"/>
      <c r="NUJ113" s="73"/>
      <c r="NUM113" s="73"/>
      <c r="NUP113" s="73"/>
      <c r="NVB113" s="73"/>
      <c r="NVE113" s="73"/>
      <c r="NVH113" s="73"/>
      <c r="NVK113" s="73"/>
      <c r="NVT113" s="73"/>
      <c r="NVZ113" s="73"/>
      <c r="NWC113" s="73"/>
      <c r="NWF113" s="73"/>
      <c r="NWI113" s="73"/>
      <c r="NWO113" s="73"/>
      <c r="NWX113" s="73"/>
      <c r="NWZ113" s="73"/>
      <c r="NXA113" s="73"/>
      <c r="NXC113" s="73"/>
      <c r="NXF113" s="73"/>
      <c r="NXI113" s="73"/>
      <c r="NXL113" s="73"/>
      <c r="NXT113" s="73"/>
      <c r="NXV113" s="73"/>
      <c r="NXY113" s="73"/>
      <c r="NYB113" s="73"/>
      <c r="NYK113" s="73"/>
      <c r="NYN113" s="73"/>
      <c r="NYS113" s="73"/>
      <c r="NZO113" s="73"/>
      <c r="NZP113" s="73"/>
      <c r="NZQ113" s="73"/>
      <c r="NZR113" s="73"/>
      <c r="NZS113" s="73"/>
      <c r="NZT113" s="73"/>
      <c r="OAL113" s="73"/>
      <c r="OAM113" s="73"/>
      <c r="OAP113" s="73"/>
      <c r="OAS113" s="73"/>
      <c r="OAU113" s="73"/>
      <c r="OAW113" s="73"/>
      <c r="OAZ113" s="73"/>
      <c r="OBC113" s="73"/>
      <c r="OBF113" s="73"/>
      <c r="OBI113" s="73"/>
      <c r="OBL113" s="73"/>
      <c r="OBO113" s="73"/>
      <c r="OBR113" s="73"/>
      <c r="OBU113" s="73"/>
      <c r="OBW113" s="73"/>
      <c r="OCJ113" s="73"/>
      <c r="OCK113" s="73"/>
      <c r="OCL113" s="73"/>
      <c r="OCM113" s="73"/>
      <c r="OCN113" s="73"/>
      <c r="OCO113" s="73"/>
      <c r="OCP113" s="73"/>
      <c r="OCQ113" s="73"/>
      <c r="OCR113" s="73"/>
      <c r="OCS113" s="73"/>
      <c r="OCT113" s="73"/>
      <c r="OCU113" s="73"/>
      <c r="OCV113" s="73"/>
      <c r="OCW113" s="73"/>
      <c r="OCX113" s="73"/>
      <c r="OCY113" s="73"/>
      <c r="OCZ113" s="73"/>
      <c r="ODA113" s="73"/>
      <c r="ODB113" s="73"/>
      <c r="ODC113" s="73"/>
      <c r="ODD113" s="73"/>
      <c r="ODE113" s="73"/>
      <c r="ODF113" s="73"/>
      <c r="ODG113" s="73"/>
      <c r="ODH113" s="73"/>
      <c r="ODI113" s="73"/>
      <c r="ODK113" s="73"/>
      <c r="ODL113" s="73"/>
      <c r="ODM113" s="73"/>
      <c r="ODN113" s="73"/>
      <c r="ODO113" s="73"/>
      <c r="ODP113" s="73"/>
      <c r="ODQ113" s="73"/>
      <c r="ODR113" s="73"/>
      <c r="ODS113" s="73"/>
      <c r="ODT113" s="73"/>
      <c r="ODU113" s="73"/>
      <c r="ODV113" s="73"/>
      <c r="ODW113" s="73"/>
      <c r="ODZ113" s="73"/>
      <c r="OEC113" s="73"/>
      <c r="OEF113" s="73"/>
      <c r="OEI113" s="73"/>
      <c r="OEL113" s="73"/>
      <c r="OEX113" s="73"/>
      <c r="OFA113" s="73"/>
      <c r="OFD113" s="73"/>
      <c r="OFG113" s="73"/>
      <c r="OFP113" s="73"/>
      <c r="OFV113" s="73"/>
      <c r="OFY113" s="73"/>
      <c r="OGB113" s="73"/>
      <c r="OGE113" s="73"/>
      <c r="OGK113" s="73"/>
      <c r="OGT113" s="73"/>
      <c r="OGV113" s="73"/>
      <c r="OGW113" s="73"/>
      <c r="OGY113" s="73"/>
      <c r="OHB113" s="73"/>
      <c r="OHE113" s="73"/>
      <c r="OHH113" s="73"/>
      <c r="OHP113" s="73"/>
      <c r="OHR113" s="73"/>
      <c r="OHU113" s="73"/>
      <c r="OHX113" s="73"/>
      <c r="OIG113" s="73"/>
      <c r="OIJ113" s="73"/>
      <c r="OIO113" s="73"/>
      <c r="OJK113" s="73"/>
      <c r="OJL113" s="73"/>
      <c r="OJM113" s="73"/>
      <c r="OJN113" s="73"/>
      <c r="OJO113" s="73"/>
      <c r="OJP113" s="73"/>
      <c r="OKH113" s="73"/>
      <c r="OKI113" s="73"/>
      <c r="OKL113" s="73"/>
      <c r="OKO113" s="73"/>
      <c r="OKQ113" s="73"/>
      <c r="OKS113" s="73"/>
      <c r="OKV113" s="73"/>
      <c r="OKY113" s="73"/>
      <c r="OLB113" s="73"/>
      <c r="OLE113" s="73"/>
      <c r="OLH113" s="73"/>
      <c r="OLK113" s="73"/>
      <c r="OLN113" s="73"/>
      <c r="OLQ113" s="73"/>
      <c r="OLS113" s="73"/>
      <c r="OMF113" s="73"/>
      <c r="OMG113" s="73"/>
      <c r="OMH113" s="73"/>
      <c r="OMI113" s="73"/>
      <c r="OMJ113" s="73"/>
      <c r="OMK113" s="73"/>
      <c r="OML113" s="73"/>
      <c r="OMM113" s="73"/>
      <c r="OMN113" s="73"/>
      <c r="OMO113" s="73"/>
      <c r="OMP113" s="73"/>
      <c r="OMQ113" s="73"/>
      <c r="OMR113" s="73"/>
      <c r="OMS113" s="73"/>
      <c r="OMT113" s="73"/>
      <c r="OMU113" s="73"/>
      <c r="OMV113" s="73"/>
      <c r="OMW113" s="73"/>
      <c r="OMX113" s="73"/>
      <c r="OMY113" s="73"/>
      <c r="OMZ113" s="73"/>
      <c r="ONA113" s="73"/>
      <c r="ONB113" s="73"/>
      <c r="ONC113" s="73"/>
      <c r="OND113" s="73"/>
      <c r="ONE113" s="73"/>
      <c r="ONG113" s="73"/>
      <c r="ONH113" s="73"/>
      <c r="ONI113" s="73"/>
      <c r="ONJ113" s="73"/>
      <c r="ONK113" s="73"/>
      <c r="ONL113" s="73"/>
      <c r="ONM113" s="73"/>
      <c r="ONN113" s="73"/>
      <c r="ONO113" s="73"/>
      <c r="ONP113" s="73"/>
      <c r="ONQ113" s="73"/>
      <c r="ONR113" s="73"/>
      <c r="ONS113" s="73"/>
      <c r="ONV113" s="73"/>
      <c r="ONY113" s="73"/>
      <c r="OOB113" s="73"/>
      <c r="OOE113" s="73"/>
      <c r="OOH113" s="73"/>
      <c r="OOT113" s="73"/>
      <c r="OOW113" s="73"/>
      <c r="OOZ113" s="73"/>
      <c r="OPC113" s="73"/>
      <c r="OPL113" s="73"/>
      <c r="OPR113" s="73"/>
      <c r="OPU113" s="73"/>
      <c r="OPX113" s="73"/>
      <c r="OQA113" s="73"/>
      <c r="OQG113" s="73"/>
      <c r="OQP113" s="73"/>
      <c r="OQR113" s="73"/>
      <c r="OQS113" s="73"/>
      <c r="OQU113" s="73"/>
      <c r="OQX113" s="73"/>
      <c r="ORA113" s="73"/>
      <c r="ORD113" s="73"/>
      <c r="ORL113" s="73"/>
      <c r="ORN113" s="73"/>
      <c r="ORQ113" s="73"/>
      <c r="ORT113" s="73"/>
      <c r="OSC113" s="73"/>
      <c r="OSF113" s="73"/>
      <c r="OSK113" s="73"/>
      <c r="OTG113" s="73"/>
      <c r="OTH113" s="73"/>
      <c r="OTI113" s="73"/>
      <c r="OTJ113" s="73"/>
      <c r="OTK113" s="73"/>
      <c r="OTL113" s="73"/>
      <c r="OUD113" s="73"/>
      <c r="OUE113" s="73"/>
      <c r="OUH113" s="73"/>
      <c r="OUK113" s="73"/>
      <c r="OUM113" s="73"/>
      <c r="OUO113" s="73"/>
      <c r="OUR113" s="73"/>
      <c r="OUU113" s="73"/>
      <c r="OUX113" s="73"/>
      <c r="OVA113" s="73"/>
      <c r="OVD113" s="73"/>
      <c r="OVG113" s="73"/>
      <c r="OVJ113" s="73"/>
      <c r="OVM113" s="73"/>
      <c r="OVO113" s="73"/>
      <c r="OWB113" s="73"/>
      <c r="OWC113" s="73"/>
      <c r="OWD113" s="73"/>
      <c r="OWE113" s="73"/>
      <c r="OWF113" s="73"/>
      <c r="OWG113" s="73"/>
      <c r="OWH113" s="73"/>
      <c r="OWI113" s="73"/>
      <c r="OWJ113" s="73"/>
      <c r="OWK113" s="73"/>
      <c r="OWL113" s="73"/>
      <c r="OWM113" s="73"/>
      <c r="OWN113" s="73"/>
      <c r="OWO113" s="73"/>
      <c r="OWP113" s="73"/>
      <c r="OWQ113" s="73"/>
      <c r="OWR113" s="73"/>
      <c r="OWS113" s="73"/>
      <c r="OWT113" s="73"/>
      <c r="OWU113" s="73"/>
      <c r="OWV113" s="73"/>
      <c r="OWW113" s="73"/>
      <c r="OWX113" s="73"/>
      <c r="OWY113" s="73"/>
      <c r="OWZ113" s="73"/>
      <c r="OXA113" s="73"/>
      <c r="OXC113" s="73"/>
      <c r="OXD113" s="73"/>
      <c r="OXE113" s="73"/>
      <c r="OXF113" s="73"/>
      <c r="OXG113" s="73"/>
      <c r="OXH113" s="73"/>
      <c r="OXI113" s="73"/>
      <c r="OXJ113" s="73"/>
      <c r="OXK113" s="73"/>
      <c r="OXL113" s="73"/>
      <c r="OXM113" s="73"/>
      <c r="OXN113" s="73"/>
      <c r="OXO113" s="73"/>
      <c r="OXR113" s="73"/>
      <c r="OXU113" s="73"/>
      <c r="OXX113" s="73"/>
      <c r="OYA113" s="73"/>
      <c r="OYD113" s="73"/>
      <c r="OYP113" s="73"/>
      <c r="OYS113" s="73"/>
      <c r="OYV113" s="73"/>
      <c r="OYY113" s="73"/>
      <c r="OZH113" s="73"/>
      <c r="OZN113" s="73"/>
      <c r="OZQ113" s="73"/>
      <c r="OZT113" s="73"/>
      <c r="OZW113" s="73"/>
      <c r="PAC113" s="73"/>
      <c r="PAL113" s="73"/>
      <c r="PAN113" s="73"/>
      <c r="PAO113" s="73"/>
      <c r="PAQ113" s="73"/>
      <c r="PAT113" s="73"/>
      <c r="PAW113" s="73"/>
      <c r="PAZ113" s="73"/>
      <c r="PBH113" s="73"/>
      <c r="PBJ113" s="73"/>
      <c r="PBM113" s="73"/>
      <c r="PBP113" s="73"/>
      <c r="PBY113" s="73"/>
      <c r="PCB113" s="73"/>
      <c r="PCG113" s="73"/>
      <c r="PDC113" s="73"/>
      <c r="PDD113" s="73"/>
      <c r="PDE113" s="73"/>
      <c r="PDF113" s="73"/>
      <c r="PDG113" s="73"/>
      <c r="PDH113" s="73"/>
      <c r="PDZ113" s="73"/>
      <c r="PEA113" s="73"/>
      <c r="PED113" s="73"/>
      <c r="PEG113" s="73"/>
      <c r="PEI113" s="73"/>
      <c r="PEK113" s="73"/>
      <c r="PEN113" s="73"/>
      <c r="PEQ113" s="73"/>
      <c r="PET113" s="73"/>
      <c r="PEW113" s="73"/>
      <c r="PEZ113" s="73"/>
      <c r="PFC113" s="73"/>
      <c r="PFF113" s="73"/>
      <c r="PFI113" s="73"/>
      <c r="PFK113" s="73"/>
      <c r="PFX113" s="73"/>
      <c r="PFY113" s="73"/>
      <c r="PFZ113" s="73"/>
      <c r="PGA113" s="73"/>
      <c r="PGB113" s="73"/>
      <c r="PGC113" s="73"/>
      <c r="PGD113" s="73"/>
      <c r="PGE113" s="73"/>
      <c r="PGF113" s="73"/>
      <c r="PGG113" s="73"/>
      <c r="PGH113" s="73"/>
      <c r="PGI113" s="73"/>
      <c r="PGJ113" s="73"/>
      <c r="PGK113" s="73"/>
      <c r="PGL113" s="73"/>
      <c r="PGM113" s="73"/>
      <c r="PGN113" s="73"/>
      <c r="PGO113" s="73"/>
      <c r="PGP113" s="73"/>
      <c r="PGQ113" s="73"/>
      <c r="PGR113" s="73"/>
      <c r="PGS113" s="73"/>
      <c r="PGT113" s="73"/>
      <c r="PGU113" s="73"/>
      <c r="PGV113" s="73"/>
      <c r="PGW113" s="73"/>
      <c r="PGY113" s="73"/>
      <c r="PGZ113" s="73"/>
      <c r="PHA113" s="73"/>
      <c r="PHB113" s="73"/>
      <c r="PHC113" s="73"/>
      <c r="PHD113" s="73"/>
      <c r="PHE113" s="73"/>
      <c r="PHF113" s="73"/>
      <c r="PHG113" s="73"/>
      <c r="PHH113" s="73"/>
      <c r="PHI113" s="73"/>
      <c r="PHJ113" s="73"/>
      <c r="PHK113" s="73"/>
      <c r="PHN113" s="73"/>
      <c r="PHQ113" s="73"/>
      <c r="PHT113" s="73"/>
      <c r="PHW113" s="73"/>
      <c r="PHZ113" s="73"/>
      <c r="PIL113" s="73"/>
      <c r="PIO113" s="73"/>
      <c r="PIR113" s="73"/>
      <c r="PIU113" s="73"/>
      <c r="PJD113" s="73"/>
      <c r="PJJ113" s="73"/>
      <c r="PJM113" s="73"/>
      <c r="PJP113" s="73"/>
      <c r="PJS113" s="73"/>
      <c r="PJY113" s="73"/>
      <c r="PKH113" s="73"/>
      <c r="PKJ113" s="73"/>
      <c r="PKK113" s="73"/>
      <c r="PKM113" s="73"/>
      <c r="PKP113" s="73"/>
      <c r="PKS113" s="73"/>
      <c r="PKV113" s="73"/>
      <c r="PLD113" s="73"/>
      <c r="PLF113" s="73"/>
      <c r="PLI113" s="73"/>
      <c r="PLL113" s="73"/>
      <c r="PLU113" s="73"/>
      <c r="PLX113" s="73"/>
      <c r="PMC113" s="73"/>
      <c r="PMY113" s="73"/>
      <c r="PMZ113" s="73"/>
      <c r="PNA113" s="73"/>
      <c r="PNB113" s="73"/>
      <c r="PNC113" s="73"/>
      <c r="PND113" s="73"/>
      <c r="PNV113" s="73"/>
      <c r="PNW113" s="73"/>
      <c r="PNZ113" s="73"/>
      <c r="POC113" s="73"/>
      <c r="POE113" s="73"/>
      <c r="POG113" s="73"/>
      <c r="POJ113" s="73"/>
      <c r="POM113" s="73"/>
      <c r="POP113" s="73"/>
      <c r="POS113" s="73"/>
      <c r="POV113" s="73"/>
      <c r="POY113" s="73"/>
      <c r="PPB113" s="73"/>
      <c r="PPE113" s="73"/>
      <c r="PPG113" s="73"/>
      <c r="PPT113" s="73"/>
      <c r="PPU113" s="73"/>
      <c r="PPV113" s="73"/>
      <c r="PPW113" s="73"/>
      <c r="PPX113" s="73"/>
      <c r="PPY113" s="73"/>
      <c r="PPZ113" s="73"/>
      <c r="PQA113" s="73"/>
      <c r="PQB113" s="73"/>
      <c r="PQC113" s="73"/>
      <c r="PQD113" s="73"/>
      <c r="PQE113" s="73"/>
      <c r="PQF113" s="73"/>
      <c r="PQG113" s="73"/>
      <c r="PQH113" s="73"/>
      <c r="PQI113" s="73"/>
      <c r="PQJ113" s="73"/>
      <c r="PQK113" s="73"/>
      <c r="PQL113" s="73"/>
      <c r="PQM113" s="73"/>
      <c r="PQN113" s="73"/>
      <c r="PQO113" s="73"/>
      <c r="PQP113" s="73"/>
      <c r="PQQ113" s="73"/>
      <c r="PQR113" s="73"/>
      <c r="PQS113" s="73"/>
      <c r="PQU113" s="73"/>
      <c r="PQV113" s="73"/>
      <c r="PQW113" s="73"/>
      <c r="PQX113" s="73"/>
      <c r="PQY113" s="73"/>
      <c r="PQZ113" s="73"/>
      <c r="PRA113" s="73"/>
      <c r="PRB113" s="73"/>
      <c r="PRC113" s="73"/>
      <c r="PRD113" s="73"/>
      <c r="PRE113" s="73"/>
      <c r="PRF113" s="73"/>
      <c r="PRG113" s="73"/>
      <c r="PRJ113" s="73"/>
      <c r="PRM113" s="73"/>
      <c r="PRP113" s="73"/>
      <c r="PRS113" s="73"/>
      <c r="PRV113" s="73"/>
      <c r="PSH113" s="73"/>
      <c r="PSK113" s="73"/>
      <c r="PSN113" s="73"/>
      <c r="PSQ113" s="73"/>
      <c r="PSZ113" s="73"/>
      <c r="PTF113" s="73"/>
      <c r="PTI113" s="73"/>
      <c r="PTL113" s="73"/>
      <c r="PTO113" s="73"/>
      <c r="PTU113" s="73"/>
      <c r="PUD113" s="73"/>
      <c r="PUF113" s="73"/>
      <c r="PUG113" s="73"/>
      <c r="PUI113" s="73"/>
      <c r="PUL113" s="73"/>
      <c r="PUO113" s="73"/>
      <c r="PUR113" s="73"/>
      <c r="PUZ113" s="73"/>
      <c r="PVB113" s="73"/>
      <c r="PVE113" s="73"/>
      <c r="PVH113" s="73"/>
      <c r="PVQ113" s="73"/>
      <c r="PVT113" s="73"/>
      <c r="PVY113" s="73"/>
      <c r="PWU113" s="73"/>
      <c r="PWV113" s="73"/>
      <c r="PWW113" s="73"/>
      <c r="PWX113" s="73"/>
      <c r="PWY113" s="73"/>
      <c r="PWZ113" s="73"/>
      <c r="PXR113" s="73"/>
      <c r="PXS113" s="73"/>
      <c r="PXV113" s="73"/>
      <c r="PXY113" s="73"/>
      <c r="PYA113" s="73"/>
      <c r="PYC113" s="73"/>
      <c r="PYF113" s="73"/>
      <c r="PYI113" s="73"/>
      <c r="PYL113" s="73"/>
      <c r="PYO113" s="73"/>
      <c r="PYR113" s="73"/>
      <c r="PYU113" s="73"/>
      <c r="PYX113" s="73"/>
      <c r="PZA113" s="73"/>
      <c r="PZC113" s="73"/>
      <c r="PZP113" s="73"/>
      <c r="PZQ113" s="73"/>
      <c r="PZR113" s="73"/>
      <c r="PZS113" s="73"/>
      <c r="PZT113" s="73"/>
      <c r="PZU113" s="73"/>
      <c r="PZV113" s="73"/>
      <c r="PZW113" s="73"/>
      <c r="PZX113" s="73"/>
      <c r="PZY113" s="73"/>
      <c r="PZZ113" s="73"/>
      <c r="QAA113" s="73"/>
      <c r="QAB113" s="73"/>
      <c r="QAC113" s="73"/>
      <c r="QAD113" s="73"/>
      <c r="QAE113" s="73"/>
      <c r="QAF113" s="73"/>
      <c r="QAG113" s="73"/>
      <c r="QAH113" s="73"/>
      <c r="QAI113" s="73"/>
      <c r="QAJ113" s="73"/>
      <c r="QAK113" s="73"/>
      <c r="QAL113" s="73"/>
      <c r="QAM113" s="73"/>
      <c r="QAN113" s="73"/>
      <c r="QAO113" s="73"/>
      <c r="QAQ113" s="73"/>
      <c r="QAR113" s="73"/>
      <c r="QAS113" s="73"/>
      <c r="QAT113" s="73"/>
      <c r="QAU113" s="73"/>
      <c r="QAV113" s="73"/>
      <c r="QAW113" s="73"/>
      <c r="QAX113" s="73"/>
      <c r="QAY113" s="73"/>
      <c r="QAZ113" s="73"/>
      <c r="QBA113" s="73"/>
      <c r="QBB113" s="73"/>
      <c r="QBC113" s="73"/>
      <c r="QBF113" s="73"/>
      <c r="QBI113" s="73"/>
      <c r="QBL113" s="73"/>
      <c r="QBO113" s="73"/>
      <c r="QBR113" s="73"/>
      <c r="QCD113" s="73"/>
      <c r="QCG113" s="73"/>
      <c r="QCJ113" s="73"/>
      <c r="QCM113" s="73"/>
      <c r="QCV113" s="73"/>
      <c r="QDB113" s="73"/>
      <c r="QDE113" s="73"/>
      <c r="QDH113" s="73"/>
      <c r="QDK113" s="73"/>
      <c r="QDQ113" s="73"/>
      <c r="QDZ113" s="73"/>
      <c r="QEB113" s="73"/>
      <c r="QEC113" s="73"/>
      <c r="QEE113" s="73"/>
      <c r="QEH113" s="73"/>
      <c r="QEK113" s="73"/>
      <c r="QEN113" s="73"/>
      <c r="QEV113" s="73"/>
      <c r="QEX113" s="73"/>
      <c r="QFA113" s="73"/>
      <c r="QFD113" s="73"/>
      <c r="QFM113" s="73"/>
      <c r="QFP113" s="73"/>
      <c r="QFU113" s="73"/>
      <c r="QGQ113" s="73"/>
      <c r="QGR113" s="73"/>
      <c r="QGS113" s="73"/>
      <c r="QGT113" s="73"/>
      <c r="QGU113" s="73"/>
      <c r="QGV113" s="73"/>
      <c r="QHN113" s="73"/>
      <c r="QHO113" s="73"/>
      <c r="QHR113" s="73"/>
      <c r="QHU113" s="73"/>
      <c r="QHW113" s="73"/>
      <c r="QHY113" s="73"/>
      <c r="QIB113" s="73"/>
      <c r="QIE113" s="73"/>
      <c r="QIH113" s="73"/>
      <c r="QIK113" s="73"/>
      <c r="QIN113" s="73"/>
      <c r="QIQ113" s="73"/>
      <c r="QIT113" s="73"/>
      <c r="QIW113" s="73"/>
      <c r="QIY113" s="73"/>
      <c r="QJL113" s="73"/>
      <c r="QJM113" s="73"/>
      <c r="QJN113" s="73"/>
      <c r="QJO113" s="73"/>
      <c r="QJP113" s="73"/>
      <c r="QJQ113" s="73"/>
      <c r="QJR113" s="73"/>
      <c r="QJS113" s="73"/>
      <c r="QJT113" s="73"/>
      <c r="QJU113" s="73"/>
      <c r="QJV113" s="73"/>
      <c r="QJW113" s="73"/>
      <c r="QJX113" s="73"/>
      <c r="QJY113" s="73"/>
      <c r="QJZ113" s="73"/>
      <c r="QKA113" s="73"/>
      <c r="QKB113" s="73"/>
      <c r="QKC113" s="73"/>
      <c r="QKD113" s="73"/>
      <c r="QKE113" s="73"/>
      <c r="QKF113" s="73"/>
      <c r="QKG113" s="73"/>
      <c r="QKH113" s="73"/>
      <c r="QKI113" s="73"/>
      <c r="QKJ113" s="73"/>
      <c r="QKK113" s="73"/>
      <c r="QKM113" s="73"/>
      <c r="QKN113" s="73"/>
      <c r="QKO113" s="73"/>
      <c r="QKP113" s="73"/>
      <c r="QKQ113" s="73"/>
      <c r="QKR113" s="73"/>
      <c r="QKS113" s="73"/>
      <c r="QKT113" s="73"/>
      <c r="QKU113" s="73"/>
      <c r="QKV113" s="73"/>
      <c r="QKW113" s="73"/>
      <c r="QKX113" s="73"/>
      <c r="QKY113" s="73"/>
      <c r="QLB113" s="73"/>
      <c r="QLE113" s="73"/>
      <c r="QLH113" s="73"/>
      <c r="QLK113" s="73"/>
      <c r="QLN113" s="73"/>
      <c r="QLZ113" s="73"/>
      <c r="QMC113" s="73"/>
      <c r="QMF113" s="73"/>
      <c r="QMI113" s="73"/>
      <c r="QMR113" s="73"/>
      <c r="QMX113" s="73"/>
      <c r="QNA113" s="73"/>
      <c r="QND113" s="73"/>
      <c r="QNG113" s="73"/>
      <c r="QNM113" s="73"/>
      <c r="QNV113" s="73"/>
      <c r="QNX113" s="73"/>
      <c r="QNY113" s="73"/>
      <c r="QOA113" s="73"/>
      <c r="QOD113" s="73"/>
      <c r="QOG113" s="73"/>
      <c r="QOJ113" s="73"/>
      <c r="QOR113" s="73"/>
      <c r="QOT113" s="73"/>
      <c r="QOW113" s="73"/>
      <c r="QOZ113" s="73"/>
      <c r="QPI113" s="73"/>
      <c r="QPL113" s="73"/>
      <c r="QPQ113" s="73"/>
      <c r="QQM113" s="73"/>
      <c r="QQN113" s="73"/>
      <c r="QQO113" s="73"/>
      <c r="QQP113" s="73"/>
      <c r="QQQ113" s="73"/>
      <c r="QQR113" s="73"/>
      <c r="QRJ113" s="73"/>
      <c r="QRK113" s="73"/>
      <c r="QRN113" s="73"/>
      <c r="QRQ113" s="73"/>
      <c r="QRS113" s="73"/>
      <c r="QRU113" s="73"/>
      <c r="QRX113" s="73"/>
      <c r="QSA113" s="73"/>
      <c r="QSD113" s="73"/>
      <c r="QSG113" s="73"/>
      <c r="QSJ113" s="73"/>
      <c r="QSM113" s="73"/>
      <c r="QSP113" s="73"/>
      <c r="QSS113" s="73"/>
      <c r="QSU113" s="73"/>
      <c r="QTH113" s="73"/>
      <c r="QTI113" s="73"/>
      <c r="QTJ113" s="73"/>
      <c r="QTK113" s="73"/>
      <c r="QTL113" s="73"/>
      <c r="QTM113" s="73"/>
      <c r="QTN113" s="73"/>
      <c r="QTO113" s="73"/>
      <c r="QTP113" s="73"/>
      <c r="QTQ113" s="73"/>
      <c r="QTR113" s="73"/>
      <c r="QTS113" s="73"/>
      <c r="QTT113" s="73"/>
      <c r="QTU113" s="73"/>
      <c r="QTV113" s="73"/>
      <c r="QTW113" s="73"/>
      <c r="QTX113" s="73"/>
      <c r="QTY113" s="73"/>
      <c r="QTZ113" s="73"/>
      <c r="QUA113" s="73"/>
      <c r="QUB113" s="73"/>
      <c r="QUC113" s="73"/>
      <c r="QUD113" s="73"/>
      <c r="QUE113" s="73"/>
      <c r="QUF113" s="73"/>
      <c r="QUG113" s="73"/>
      <c r="QUI113" s="73"/>
      <c r="QUJ113" s="73"/>
      <c r="QUK113" s="73"/>
      <c r="QUL113" s="73"/>
      <c r="QUM113" s="73"/>
      <c r="QUN113" s="73"/>
      <c r="QUO113" s="73"/>
      <c r="QUP113" s="73"/>
      <c r="QUQ113" s="73"/>
      <c r="QUR113" s="73"/>
      <c r="QUS113" s="73"/>
      <c r="QUT113" s="73"/>
      <c r="QUU113" s="73"/>
      <c r="QUX113" s="73"/>
      <c r="QVA113" s="73"/>
      <c r="QVD113" s="73"/>
      <c r="QVG113" s="73"/>
      <c r="QVJ113" s="73"/>
      <c r="QVV113" s="73"/>
      <c r="QVY113" s="73"/>
      <c r="QWB113" s="73"/>
      <c r="QWE113" s="73"/>
      <c r="QWN113" s="73"/>
      <c r="QWT113" s="73"/>
      <c r="QWW113" s="73"/>
      <c r="QWZ113" s="73"/>
      <c r="QXC113" s="73"/>
      <c r="QXI113" s="73"/>
      <c r="QXR113" s="73"/>
      <c r="QXT113" s="73"/>
      <c r="QXU113" s="73"/>
      <c r="QXW113" s="73"/>
      <c r="QXZ113" s="73"/>
      <c r="QYC113" s="73"/>
      <c r="QYF113" s="73"/>
      <c r="QYN113" s="73"/>
      <c r="QYP113" s="73"/>
      <c r="QYS113" s="73"/>
      <c r="QYV113" s="73"/>
      <c r="QZE113" s="73"/>
      <c r="QZH113" s="73"/>
      <c r="QZM113" s="73"/>
      <c r="RAI113" s="73"/>
      <c r="RAJ113" s="73"/>
      <c r="RAK113" s="73"/>
      <c r="RAL113" s="73"/>
      <c r="RAM113" s="73"/>
      <c r="RAN113" s="73"/>
      <c r="RBF113" s="73"/>
      <c r="RBG113" s="73"/>
      <c r="RBJ113" s="73"/>
      <c r="RBM113" s="73"/>
      <c r="RBO113" s="73"/>
      <c r="RBQ113" s="73"/>
      <c r="RBT113" s="73"/>
      <c r="RBW113" s="73"/>
      <c r="RBZ113" s="73"/>
      <c r="RCC113" s="73"/>
      <c r="RCF113" s="73"/>
      <c r="RCI113" s="73"/>
      <c r="RCL113" s="73"/>
      <c r="RCO113" s="73"/>
      <c r="RCQ113" s="73"/>
      <c r="RDD113" s="73"/>
      <c r="RDE113" s="73"/>
      <c r="RDF113" s="73"/>
      <c r="RDG113" s="73"/>
      <c r="RDH113" s="73"/>
      <c r="RDI113" s="73"/>
      <c r="RDJ113" s="73"/>
      <c r="RDK113" s="73"/>
      <c r="RDL113" s="73"/>
      <c r="RDM113" s="73"/>
      <c r="RDN113" s="73"/>
      <c r="RDO113" s="73"/>
      <c r="RDP113" s="73"/>
      <c r="RDQ113" s="73"/>
      <c r="RDR113" s="73"/>
      <c r="RDS113" s="73"/>
      <c r="RDT113" s="73"/>
      <c r="RDU113" s="73"/>
      <c r="RDV113" s="73"/>
      <c r="RDW113" s="73"/>
      <c r="RDX113" s="73"/>
      <c r="RDY113" s="73"/>
      <c r="RDZ113" s="73"/>
      <c r="REA113" s="73"/>
      <c r="REB113" s="73"/>
      <c r="REC113" s="73"/>
      <c r="REE113" s="73"/>
      <c r="REF113" s="73"/>
      <c r="REG113" s="73"/>
      <c r="REH113" s="73"/>
      <c r="REI113" s="73"/>
      <c r="REJ113" s="73"/>
      <c r="REK113" s="73"/>
      <c r="REL113" s="73"/>
      <c r="REM113" s="73"/>
      <c r="REN113" s="73"/>
      <c r="REO113" s="73"/>
      <c r="REP113" s="73"/>
      <c r="REQ113" s="73"/>
      <c r="RET113" s="73"/>
      <c r="REW113" s="73"/>
      <c r="REZ113" s="73"/>
      <c r="RFC113" s="73"/>
      <c r="RFF113" s="73"/>
      <c r="RFR113" s="73"/>
      <c r="RFU113" s="73"/>
      <c r="RFX113" s="73"/>
      <c r="RGA113" s="73"/>
      <c r="RGJ113" s="73"/>
      <c r="RGP113" s="73"/>
      <c r="RGS113" s="73"/>
      <c r="RGV113" s="73"/>
      <c r="RGY113" s="73"/>
      <c r="RHE113" s="73"/>
      <c r="RHN113" s="73"/>
      <c r="RHP113" s="73"/>
      <c r="RHQ113" s="73"/>
      <c r="RHS113" s="73"/>
      <c r="RHV113" s="73"/>
      <c r="RHY113" s="73"/>
      <c r="RIB113" s="73"/>
      <c r="RIJ113" s="73"/>
      <c r="RIL113" s="73"/>
      <c r="RIO113" s="73"/>
      <c r="RIR113" s="73"/>
      <c r="RJA113" s="73"/>
      <c r="RJD113" s="73"/>
      <c r="RJI113" s="73"/>
      <c r="RKE113" s="73"/>
      <c r="RKF113" s="73"/>
      <c r="RKG113" s="73"/>
      <c r="RKH113" s="73"/>
      <c r="RKI113" s="73"/>
      <c r="RKJ113" s="73"/>
      <c r="RLB113" s="73"/>
      <c r="RLC113" s="73"/>
      <c r="RLF113" s="73"/>
      <c r="RLI113" s="73"/>
      <c r="RLK113" s="73"/>
      <c r="RLM113" s="73"/>
      <c r="RLP113" s="73"/>
      <c r="RLS113" s="73"/>
      <c r="RLV113" s="73"/>
      <c r="RLY113" s="73"/>
      <c r="RMB113" s="73"/>
      <c r="RME113" s="73"/>
      <c r="RMH113" s="73"/>
      <c r="RMK113" s="73"/>
      <c r="RMM113" s="73"/>
      <c r="RMZ113" s="73"/>
      <c r="RNA113" s="73"/>
      <c r="RNB113" s="73"/>
      <c r="RNC113" s="73"/>
      <c r="RND113" s="73"/>
      <c r="RNE113" s="73"/>
      <c r="RNF113" s="73"/>
      <c r="RNG113" s="73"/>
      <c r="RNH113" s="73"/>
      <c r="RNI113" s="73"/>
      <c r="RNJ113" s="73"/>
      <c r="RNK113" s="73"/>
      <c r="RNL113" s="73"/>
      <c r="RNM113" s="73"/>
      <c r="RNN113" s="73"/>
      <c r="RNO113" s="73"/>
      <c r="RNP113" s="73"/>
      <c r="RNQ113" s="73"/>
      <c r="RNR113" s="73"/>
      <c r="RNS113" s="73"/>
      <c r="RNT113" s="73"/>
      <c r="RNU113" s="73"/>
      <c r="RNV113" s="73"/>
      <c r="RNW113" s="73"/>
      <c r="RNX113" s="73"/>
      <c r="RNY113" s="73"/>
      <c r="ROA113" s="73"/>
      <c r="ROB113" s="73"/>
      <c r="ROC113" s="73"/>
      <c r="ROD113" s="73"/>
      <c r="ROE113" s="73"/>
      <c r="ROF113" s="73"/>
      <c r="ROG113" s="73"/>
      <c r="ROH113" s="73"/>
      <c r="ROI113" s="73"/>
      <c r="ROJ113" s="73"/>
      <c r="ROK113" s="73"/>
      <c r="ROL113" s="73"/>
      <c r="ROM113" s="73"/>
      <c r="ROP113" s="73"/>
      <c r="ROS113" s="73"/>
      <c r="ROV113" s="73"/>
      <c r="ROY113" s="73"/>
      <c r="RPB113" s="73"/>
      <c r="RPN113" s="73"/>
      <c r="RPQ113" s="73"/>
      <c r="RPT113" s="73"/>
      <c r="RPW113" s="73"/>
      <c r="RQF113" s="73"/>
      <c r="RQL113" s="73"/>
      <c r="RQO113" s="73"/>
      <c r="RQR113" s="73"/>
      <c r="RQU113" s="73"/>
      <c r="RRA113" s="73"/>
      <c r="RRJ113" s="73"/>
      <c r="RRL113" s="73"/>
      <c r="RRM113" s="73"/>
      <c r="RRO113" s="73"/>
      <c r="RRR113" s="73"/>
      <c r="RRU113" s="73"/>
      <c r="RRX113" s="73"/>
      <c r="RSF113" s="73"/>
      <c r="RSH113" s="73"/>
      <c r="RSK113" s="73"/>
      <c r="RSN113" s="73"/>
      <c r="RSW113" s="73"/>
      <c r="RSZ113" s="73"/>
      <c r="RTE113" s="73"/>
      <c r="RUA113" s="73"/>
      <c r="RUB113" s="73"/>
      <c r="RUC113" s="73"/>
      <c r="RUD113" s="73"/>
      <c r="RUE113" s="73"/>
      <c r="RUF113" s="73"/>
      <c r="RUX113" s="73"/>
      <c r="RUY113" s="73"/>
      <c r="RVB113" s="73"/>
      <c r="RVE113" s="73"/>
      <c r="RVG113" s="73"/>
      <c r="RVI113" s="73"/>
      <c r="RVL113" s="73"/>
      <c r="RVO113" s="73"/>
      <c r="RVR113" s="73"/>
      <c r="RVU113" s="73"/>
      <c r="RVX113" s="73"/>
      <c r="RWA113" s="73"/>
      <c r="RWD113" s="73"/>
      <c r="RWG113" s="73"/>
      <c r="RWI113" s="73"/>
      <c r="RWV113" s="73"/>
      <c r="RWW113" s="73"/>
      <c r="RWX113" s="73"/>
      <c r="RWY113" s="73"/>
      <c r="RWZ113" s="73"/>
      <c r="RXA113" s="73"/>
      <c r="RXB113" s="73"/>
      <c r="RXC113" s="73"/>
      <c r="RXD113" s="73"/>
      <c r="RXE113" s="73"/>
      <c r="RXF113" s="73"/>
      <c r="RXG113" s="73"/>
      <c r="RXH113" s="73"/>
      <c r="RXI113" s="73"/>
      <c r="RXJ113" s="73"/>
      <c r="RXK113" s="73"/>
      <c r="RXL113" s="73"/>
      <c r="RXM113" s="73"/>
      <c r="RXN113" s="73"/>
      <c r="RXO113" s="73"/>
      <c r="RXP113" s="73"/>
      <c r="RXQ113" s="73"/>
      <c r="RXR113" s="73"/>
      <c r="RXS113" s="73"/>
      <c r="RXT113" s="73"/>
      <c r="RXU113" s="73"/>
      <c r="RXW113" s="73"/>
      <c r="RXX113" s="73"/>
      <c r="RXY113" s="73"/>
      <c r="RXZ113" s="73"/>
      <c r="RYA113" s="73"/>
      <c r="RYB113" s="73"/>
      <c r="RYC113" s="73"/>
      <c r="RYD113" s="73"/>
      <c r="RYE113" s="73"/>
      <c r="RYF113" s="73"/>
      <c r="RYG113" s="73"/>
      <c r="RYH113" s="73"/>
      <c r="RYI113" s="73"/>
      <c r="RYL113" s="73"/>
      <c r="RYO113" s="73"/>
      <c r="RYR113" s="73"/>
      <c r="RYU113" s="73"/>
      <c r="RYX113" s="73"/>
      <c r="RZJ113" s="73"/>
      <c r="RZM113" s="73"/>
      <c r="RZP113" s="73"/>
      <c r="RZS113" s="73"/>
      <c r="SAB113" s="73"/>
      <c r="SAH113" s="73"/>
      <c r="SAK113" s="73"/>
      <c r="SAN113" s="73"/>
      <c r="SAQ113" s="73"/>
      <c r="SAW113" s="73"/>
      <c r="SBF113" s="73"/>
      <c r="SBH113" s="73"/>
      <c r="SBI113" s="73"/>
      <c r="SBK113" s="73"/>
      <c r="SBN113" s="73"/>
      <c r="SBQ113" s="73"/>
      <c r="SBT113" s="73"/>
      <c r="SCB113" s="73"/>
      <c r="SCD113" s="73"/>
      <c r="SCG113" s="73"/>
      <c r="SCJ113" s="73"/>
      <c r="SCS113" s="73"/>
      <c r="SCV113" s="73"/>
      <c r="SDA113" s="73"/>
      <c r="SDW113" s="73"/>
      <c r="SDX113" s="73"/>
      <c r="SDY113" s="73"/>
      <c r="SDZ113" s="73"/>
      <c r="SEA113" s="73"/>
      <c r="SEB113" s="73"/>
      <c r="SET113" s="73"/>
      <c r="SEU113" s="73"/>
      <c r="SEX113" s="73"/>
      <c r="SFA113" s="73"/>
      <c r="SFC113" s="73"/>
      <c r="SFE113" s="73"/>
      <c r="SFH113" s="73"/>
      <c r="SFK113" s="73"/>
      <c r="SFN113" s="73"/>
      <c r="SFQ113" s="73"/>
      <c r="SFT113" s="73"/>
      <c r="SFW113" s="73"/>
      <c r="SFZ113" s="73"/>
      <c r="SGC113" s="73"/>
      <c r="SGE113" s="73"/>
      <c r="SGR113" s="73"/>
      <c r="SGS113" s="73"/>
      <c r="SGT113" s="73"/>
      <c r="SGU113" s="73"/>
      <c r="SGV113" s="73"/>
      <c r="SGW113" s="73"/>
      <c r="SGX113" s="73"/>
      <c r="SGY113" s="73"/>
      <c r="SGZ113" s="73"/>
      <c r="SHA113" s="73"/>
      <c r="SHB113" s="73"/>
      <c r="SHC113" s="73"/>
      <c r="SHD113" s="73"/>
      <c r="SHE113" s="73"/>
      <c r="SHF113" s="73"/>
      <c r="SHG113" s="73"/>
      <c r="SHH113" s="73"/>
      <c r="SHI113" s="73"/>
      <c r="SHJ113" s="73"/>
      <c r="SHK113" s="73"/>
      <c r="SHL113" s="73"/>
      <c r="SHM113" s="73"/>
      <c r="SHN113" s="73"/>
      <c r="SHO113" s="73"/>
      <c r="SHP113" s="73"/>
      <c r="SHQ113" s="73"/>
      <c r="SHS113" s="73"/>
      <c r="SHT113" s="73"/>
      <c r="SHU113" s="73"/>
      <c r="SHV113" s="73"/>
      <c r="SHW113" s="73"/>
      <c r="SHX113" s="73"/>
      <c r="SHY113" s="73"/>
      <c r="SHZ113" s="73"/>
      <c r="SIA113" s="73"/>
      <c r="SIB113" s="73"/>
      <c r="SIC113" s="73"/>
      <c r="SID113" s="73"/>
      <c r="SIE113" s="73"/>
      <c r="SIH113" s="73"/>
      <c r="SIK113" s="73"/>
      <c r="SIN113" s="73"/>
      <c r="SIQ113" s="73"/>
      <c r="SIT113" s="73"/>
      <c r="SJF113" s="73"/>
      <c r="SJI113" s="73"/>
      <c r="SJL113" s="73"/>
      <c r="SJO113" s="73"/>
      <c r="SJX113" s="73"/>
      <c r="SKD113" s="73"/>
      <c r="SKG113" s="73"/>
      <c r="SKJ113" s="73"/>
      <c r="SKM113" s="73"/>
      <c r="SKS113" s="73"/>
      <c r="SLB113" s="73"/>
      <c r="SLD113" s="73"/>
      <c r="SLE113" s="73"/>
      <c r="SLG113" s="73"/>
      <c r="SLJ113" s="73"/>
      <c r="SLM113" s="73"/>
      <c r="SLP113" s="73"/>
      <c r="SLX113" s="73"/>
      <c r="SLZ113" s="73"/>
      <c r="SMC113" s="73"/>
      <c r="SMF113" s="73"/>
      <c r="SMO113" s="73"/>
      <c r="SMR113" s="73"/>
      <c r="SMW113" s="73"/>
      <c r="SNS113" s="73"/>
      <c r="SNT113" s="73"/>
      <c r="SNU113" s="73"/>
      <c r="SNV113" s="73"/>
      <c r="SNW113" s="73"/>
      <c r="SNX113" s="73"/>
      <c r="SOP113" s="73"/>
      <c r="SOQ113" s="73"/>
      <c r="SOT113" s="73"/>
      <c r="SOW113" s="73"/>
      <c r="SOY113" s="73"/>
      <c r="SPA113" s="73"/>
      <c r="SPD113" s="73"/>
      <c r="SPG113" s="73"/>
      <c r="SPJ113" s="73"/>
      <c r="SPM113" s="73"/>
      <c r="SPP113" s="73"/>
      <c r="SPS113" s="73"/>
      <c r="SPV113" s="73"/>
      <c r="SPY113" s="73"/>
      <c r="SQA113" s="73"/>
      <c r="SQN113" s="73"/>
      <c r="SQO113" s="73"/>
      <c r="SQP113" s="73"/>
      <c r="SQQ113" s="73"/>
      <c r="SQR113" s="73"/>
      <c r="SQS113" s="73"/>
      <c r="SQT113" s="73"/>
      <c r="SQU113" s="73"/>
      <c r="SQV113" s="73"/>
      <c r="SQW113" s="73"/>
      <c r="SQX113" s="73"/>
      <c r="SQY113" s="73"/>
      <c r="SQZ113" s="73"/>
      <c r="SRA113" s="73"/>
      <c r="SRB113" s="73"/>
      <c r="SRC113" s="73"/>
      <c r="SRD113" s="73"/>
      <c r="SRE113" s="73"/>
      <c r="SRF113" s="73"/>
      <c r="SRG113" s="73"/>
      <c r="SRH113" s="73"/>
      <c r="SRI113" s="73"/>
      <c r="SRJ113" s="73"/>
      <c r="SRK113" s="73"/>
      <c r="SRL113" s="73"/>
      <c r="SRM113" s="73"/>
      <c r="SRO113" s="73"/>
      <c r="SRP113" s="73"/>
      <c r="SRQ113" s="73"/>
      <c r="SRR113" s="73"/>
      <c r="SRS113" s="73"/>
      <c r="SRT113" s="73"/>
      <c r="SRU113" s="73"/>
      <c r="SRV113" s="73"/>
      <c r="SRW113" s="73"/>
      <c r="SRX113" s="73"/>
      <c r="SRY113" s="73"/>
      <c r="SRZ113" s="73"/>
      <c r="SSA113" s="73"/>
      <c r="SSD113" s="73"/>
      <c r="SSG113" s="73"/>
      <c r="SSJ113" s="73"/>
      <c r="SSM113" s="73"/>
      <c r="SSP113" s="73"/>
      <c r="STB113" s="73"/>
      <c r="STE113" s="73"/>
      <c r="STH113" s="73"/>
      <c r="STK113" s="73"/>
      <c r="STT113" s="73"/>
      <c r="STZ113" s="73"/>
      <c r="SUC113" s="73"/>
      <c r="SUF113" s="73"/>
      <c r="SUI113" s="73"/>
      <c r="SUO113" s="73"/>
      <c r="SUX113" s="73"/>
      <c r="SUZ113" s="73"/>
      <c r="SVA113" s="73"/>
      <c r="SVC113" s="73"/>
      <c r="SVF113" s="73"/>
      <c r="SVI113" s="73"/>
      <c r="SVL113" s="73"/>
      <c r="SVT113" s="73"/>
      <c r="SVV113" s="73"/>
      <c r="SVY113" s="73"/>
      <c r="SWB113" s="73"/>
      <c r="SWK113" s="73"/>
      <c r="SWN113" s="73"/>
      <c r="SWS113" s="73"/>
      <c r="SXO113" s="73"/>
      <c r="SXP113" s="73"/>
      <c r="SXQ113" s="73"/>
      <c r="SXR113" s="73"/>
      <c r="SXS113" s="73"/>
      <c r="SXT113" s="73"/>
      <c r="SYL113" s="73"/>
      <c r="SYM113" s="73"/>
      <c r="SYP113" s="73"/>
      <c r="SYS113" s="73"/>
      <c r="SYU113" s="73"/>
      <c r="SYW113" s="73"/>
      <c r="SYZ113" s="73"/>
      <c r="SZC113" s="73"/>
      <c r="SZF113" s="73"/>
      <c r="SZI113" s="73"/>
      <c r="SZL113" s="73"/>
      <c r="SZO113" s="73"/>
      <c r="SZR113" s="73"/>
      <c r="SZU113" s="73"/>
      <c r="SZW113" s="73"/>
      <c r="TAJ113" s="73"/>
      <c r="TAK113" s="73"/>
      <c r="TAL113" s="73"/>
      <c r="TAM113" s="73"/>
      <c r="TAN113" s="73"/>
      <c r="TAO113" s="73"/>
      <c r="TAP113" s="73"/>
      <c r="TAQ113" s="73"/>
      <c r="TAR113" s="73"/>
      <c r="TAS113" s="73"/>
      <c r="TAT113" s="73"/>
      <c r="TAU113" s="73"/>
      <c r="TAV113" s="73"/>
      <c r="TAW113" s="73"/>
      <c r="TAX113" s="73"/>
      <c r="TAY113" s="73"/>
      <c r="TAZ113" s="73"/>
      <c r="TBA113" s="73"/>
      <c r="TBB113" s="73"/>
      <c r="TBC113" s="73"/>
      <c r="TBD113" s="73"/>
      <c r="TBE113" s="73"/>
      <c r="TBF113" s="73"/>
      <c r="TBG113" s="73"/>
      <c r="TBH113" s="73"/>
      <c r="TBI113" s="73"/>
      <c r="TBK113" s="73"/>
      <c r="TBL113" s="73"/>
      <c r="TBM113" s="73"/>
      <c r="TBN113" s="73"/>
      <c r="TBO113" s="73"/>
      <c r="TBP113" s="73"/>
      <c r="TBQ113" s="73"/>
      <c r="TBR113" s="73"/>
      <c r="TBS113" s="73"/>
      <c r="TBT113" s="73"/>
      <c r="TBU113" s="73"/>
      <c r="TBV113" s="73"/>
      <c r="TBW113" s="73"/>
      <c r="TBZ113" s="73"/>
      <c r="TCC113" s="73"/>
      <c r="TCF113" s="73"/>
      <c r="TCI113" s="73"/>
      <c r="TCL113" s="73"/>
      <c r="TCX113" s="73"/>
      <c r="TDA113" s="73"/>
      <c r="TDD113" s="73"/>
      <c r="TDG113" s="73"/>
      <c r="TDP113" s="73"/>
      <c r="TDV113" s="73"/>
      <c r="TDY113" s="73"/>
      <c r="TEB113" s="73"/>
      <c r="TEE113" s="73"/>
      <c r="TEK113" s="73"/>
      <c r="TET113" s="73"/>
      <c r="TEV113" s="73"/>
      <c r="TEW113" s="73"/>
      <c r="TEY113" s="73"/>
      <c r="TFB113" s="73"/>
      <c r="TFE113" s="73"/>
      <c r="TFH113" s="73"/>
      <c r="TFP113" s="73"/>
      <c r="TFR113" s="73"/>
      <c r="TFU113" s="73"/>
      <c r="TFX113" s="73"/>
      <c r="TGG113" s="73"/>
      <c r="TGJ113" s="73"/>
      <c r="TGO113" s="73"/>
      <c r="THK113" s="73"/>
      <c r="THL113" s="73"/>
      <c r="THM113" s="73"/>
      <c r="THN113" s="73"/>
      <c r="THO113" s="73"/>
      <c r="THP113" s="73"/>
      <c r="TIH113" s="73"/>
      <c r="TII113" s="73"/>
      <c r="TIL113" s="73"/>
      <c r="TIO113" s="73"/>
      <c r="TIQ113" s="73"/>
      <c r="TIS113" s="73"/>
      <c r="TIV113" s="73"/>
      <c r="TIY113" s="73"/>
      <c r="TJB113" s="73"/>
      <c r="TJE113" s="73"/>
      <c r="TJH113" s="73"/>
      <c r="TJK113" s="73"/>
      <c r="TJN113" s="73"/>
      <c r="TJQ113" s="73"/>
      <c r="TJS113" s="73"/>
      <c r="TKF113" s="73"/>
      <c r="TKG113" s="73"/>
      <c r="TKH113" s="73"/>
      <c r="TKI113" s="73"/>
      <c r="TKJ113" s="73"/>
      <c r="TKK113" s="73"/>
      <c r="TKL113" s="73"/>
      <c r="TKM113" s="73"/>
      <c r="TKN113" s="73"/>
      <c r="TKO113" s="73"/>
      <c r="TKP113" s="73"/>
      <c r="TKQ113" s="73"/>
      <c r="TKR113" s="73"/>
      <c r="TKS113" s="73"/>
      <c r="TKT113" s="73"/>
      <c r="TKU113" s="73"/>
      <c r="TKV113" s="73"/>
      <c r="TKW113" s="73"/>
      <c r="TKX113" s="73"/>
      <c r="TKY113" s="73"/>
      <c r="TKZ113" s="73"/>
      <c r="TLA113" s="73"/>
      <c r="TLB113" s="73"/>
      <c r="TLC113" s="73"/>
      <c r="TLD113" s="73"/>
      <c r="TLE113" s="73"/>
      <c r="TLG113" s="73"/>
      <c r="TLH113" s="73"/>
      <c r="TLI113" s="73"/>
      <c r="TLJ113" s="73"/>
      <c r="TLK113" s="73"/>
      <c r="TLL113" s="73"/>
      <c r="TLM113" s="73"/>
      <c r="TLN113" s="73"/>
      <c r="TLO113" s="73"/>
      <c r="TLP113" s="73"/>
      <c r="TLQ113" s="73"/>
      <c r="TLR113" s="73"/>
      <c r="TLS113" s="73"/>
      <c r="TLV113" s="73"/>
      <c r="TLY113" s="73"/>
      <c r="TMB113" s="73"/>
      <c r="TME113" s="73"/>
      <c r="TMH113" s="73"/>
      <c r="TMT113" s="73"/>
      <c r="TMW113" s="73"/>
      <c r="TMZ113" s="73"/>
      <c r="TNC113" s="73"/>
      <c r="TNL113" s="73"/>
      <c r="TNR113" s="73"/>
      <c r="TNU113" s="73"/>
      <c r="TNX113" s="73"/>
      <c r="TOA113" s="73"/>
      <c r="TOG113" s="73"/>
      <c r="TOP113" s="73"/>
      <c r="TOR113" s="73"/>
      <c r="TOS113" s="73"/>
      <c r="TOU113" s="73"/>
      <c r="TOX113" s="73"/>
      <c r="TPA113" s="73"/>
      <c r="TPD113" s="73"/>
      <c r="TPL113" s="73"/>
      <c r="TPN113" s="73"/>
      <c r="TPQ113" s="73"/>
      <c r="TPT113" s="73"/>
      <c r="TQC113" s="73"/>
      <c r="TQF113" s="73"/>
      <c r="TQK113" s="73"/>
      <c r="TRG113" s="73"/>
      <c r="TRH113" s="73"/>
      <c r="TRI113" s="73"/>
      <c r="TRJ113" s="73"/>
      <c r="TRK113" s="73"/>
      <c r="TRL113" s="73"/>
      <c r="TSD113" s="73"/>
      <c r="TSE113" s="73"/>
      <c r="TSH113" s="73"/>
      <c r="TSK113" s="73"/>
      <c r="TSM113" s="73"/>
      <c r="TSO113" s="73"/>
      <c r="TSR113" s="73"/>
      <c r="TSU113" s="73"/>
      <c r="TSX113" s="73"/>
      <c r="TTA113" s="73"/>
      <c r="TTD113" s="73"/>
      <c r="TTG113" s="73"/>
      <c r="TTJ113" s="73"/>
      <c r="TTM113" s="73"/>
      <c r="TTO113" s="73"/>
      <c r="TUB113" s="73"/>
      <c r="TUC113" s="73"/>
      <c r="TUD113" s="73"/>
      <c r="TUE113" s="73"/>
      <c r="TUF113" s="73"/>
      <c r="TUG113" s="73"/>
      <c r="TUH113" s="73"/>
      <c r="TUI113" s="73"/>
      <c r="TUJ113" s="73"/>
      <c r="TUK113" s="73"/>
      <c r="TUL113" s="73"/>
      <c r="TUM113" s="73"/>
      <c r="TUN113" s="73"/>
      <c r="TUO113" s="73"/>
      <c r="TUP113" s="73"/>
      <c r="TUQ113" s="73"/>
      <c r="TUR113" s="73"/>
      <c r="TUS113" s="73"/>
      <c r="TUT113" s="73"/>
      <c r="TUU113" s="73"/>
      <c r="TUV113" s="73"/>
      <c r="TUW113" s="73"/>
      <c r="TUX113" s="73"/>
      <c r="TUY113" s="73"/>
      <c r="TUZ113" s="73"/>
      <c r="TVA113" s="73"/>
      <c r="TVC113" s="73"/>
      <c r="TVD113" s="73"/>
      <c r="TVE113" s="73"/>
      <c r="TVF113" s="73"/>
      <c r="TVG113" s="73"/>
      <c r="TVH113" s="73"/>
      <c r="TVI113" s="73"/>
      <c r="TVJ113" s="73"/>
      <c r="TVK113" s="73"/>
      <c r="TVL113" s="73"/>
      <c r="TVM113" s="73"/>
      <c r="TVN113" s="73"/>
      <c r="TVO113" s="73"/>
      <c r="TVR113" s="73"/>
      <c r="TVU113" s="73"/>
      <c r="TVX113" s="73"/>
      <c r="TWA113" s="73"/>
      <c r="TWD113" s="73"/>
      <c r="TWP113" s="73"/>
      <c r="TWS113" s="73"/>
      <c r="TWV113" s="73"/>
      <c r="TWY113" s="73"/>
      <c r="TXH113" s="73"/>
      <c r="TXN113" s="73"/>
      <c r="TXQ113" s="73"/>
      <c r="TXT113" s="73"/>
      <c r="TXW113" s="73"/>
      <c r="TYC113" s="73"/>
      <c r="TYL113" s="73"/>
      <c r="TYN113" s="73"/>
      <c r="TYO113" s="73"/>
      <c r="TYQ113" s="73"/>
      <c r="TYT113" s="73"/>
      <c r="TYW113" s="73"/>
      <c r="TYZ113" s="73"/>
      <c r="TZH113" s="73"/>
      <c r="TZJ113" s="73"/>
      <c r="TZM113" s="73"/>
      <c r="TZP113" s="73"/>
      <c r="TZY113" s="73"/>
      <c r="UAB113" s="73"/>
      <c r="UAG113" s="73"/>
      <c r="UBC113" s="73"/>
      <c r="UBD113" s="73"/>
      <c r="UBE113" s="73"/>
      <c r="UBF113" s="73"/>
      <c r="UBG113" s="73"/>
      <c r="UBH113" s="73"/>
      <c r="UBZ113" s="73"/>
      <c r="UCA113" s="73"/>
      <c r="UCD113" s="73"/>
      <c r="UCG113" s="73"/>
      <c r="UCI113" s="73"/>
      <c r="UCK113" s="73"/>
      <c r="UCN113" s="73"/>
      <c r="UCQ113" s="73"/>
      <c r="UCT113" s="73"/>
      <c r="UCW113" s="73"/>
      <c r="UCZ113" s="73"/>
      <c r="UDC113" s="73"/>
      <c r="UDF113" s="73"/>
      <c r="UDI113" s="73"/>
      <c r="UDK113" s="73"/>
      <c r="UDX113" s="73"/>
      <c r="UDY113" s="73"/>
      <c r="UDZ113" s="73"/>
      <c r="UEA113" s="73"/>
      <c r="UEB113" s="73"/>
      <c r="UEC113" s="73"/>
      <c r="UED113" s="73"/>
      <c r="UEE113" s="73"/>
      <c r="UEF113" s="73"/>
      <c r="UEG113" s="73"/>
      <c r="UEH113" s="73"/>
      <c r="UEI113" s="73"/>
      <c r="UEJ113" s="73"/>
      <c r="UEK113" s="73"/>
      <c r="UEL113" s="73"/>
      <c r="UEM113" s="73"/>
      <c r="UEN113" s="73"/>
      <c r="UEO113" s="73"/>
      <c r="UEP113" s="73"/>
      <c r="UEQ113" s="73"/>
      <c r="UER113" s="73"/>
      <c r="UES113" s="73"/>
      <c r="UET113" s="73"/>
      <c r="UEU113" s="73"/>
      <c r="UEV113" s="73"/>
      <c r="UEW113" s="73"/>
      <c r="UEY113" s="73"/>
      <c r="UEZ113" s="73"/>
      <c r="UFA113" s="73"/>
      <c r="UFB113" s="73"/>
      <c r="UFC113" s="73"/>
      <c r="UFD113" s="73"/>
      <c r="UFE113" s="73"/>
      <c r="UFF113" s="73"/>
      <c r="UFG113" s="73"/>
      <c r="UFH113" s="73"/>
      <c r="UFI113" s="73"/>
      <c r="UFJ113" s="73"/>
      <c r="UFK113" s="73"/>
      <c r="UFN113" s="73"/>
      <c r="UFQ113" s="73"/>
      <c r="UFT113" s="73"/>
      <c r="UFW113" s="73"/>
      <c r="UFZ113" s="73"/>
      <c r="UGL113" s="73"/>
      <c r="UGO113" s="73"/>
      <c r="UGR113" s="73"/>
      <c r="UGU113" s="73"/>
      <c r="UHD113" s="73"/>
      <c r="UHJ113" s="73"/>
      <c r="UHM113" s="73"/>
      <c r="UHP113" s="73"/>
      <c r="UHS113" s="73"/>
      <c r="UHY113" s="73"/>
      <c r="UIH113" s="73"/>
      <c r="UIJ113" s="73"/>
      <c r="UIK113" s="73"/>
      <c r="UIM113" s="73"/>
      <c r="UIP113" s="73"/>
      <c r="UIS113" s="73"/>
      <c r="UIV113" s="73"/>
      <c r="UJD113" s="73"/>
      <c r="UJF113" s="73"/>
      <c r="UJI113" s="73"/>
      <c r="UJL113" s="73"/>
      <c r="UJU113" s="73"/>
      <c r="UJX113" s="73"/>
      <c r="UKC113" s="73"/>
      <c r="UKY113" s="73"/>
      <c r="UKZ113" s="73"/>
      <c r="ULA113" s="73"/>
      <c r="ULB113" s="73"/>
      <c r="ULC113" s="73"/>
      <c r="ULD113" s="73"/>
      <c r="ULV113" s="73"/>
      <c r="ULW113" s="73"/>
      <c r="ULZ113" s="73"/>
      <c r="UMC113" s="73"/>
      <c r="UME113" s="73"/>
      <c r="UMG113" s="73"/>
      <c r="UMJ113" s="73"/>
      <c r="UMM113" s="73"/>
      <c r="UMP113" s="73"/>
      <c r="UMS113" s="73"/>
      <c r="UMV113" s="73"/>
      <c r="UMY113" s="73"/>
      <c r="UNB113" s="73"/>
      <c r="UNE113" s="73"/>
      <c r="UNG113" s="73"/>
      <c r="UNT113" s="73"/>
      <c r="UNU113" s="73"/>
      <c r="UNV113" s="73"/>
      <c r="UNW113" s="73"/>
      <c r="UNX113" s="73"/>
      <c r="UNY113" s="73"/>
      <c r="UNZ113" s="73"/>
      <c r="UOA113" s="73"/>
      <c r="UOB113" s="73"/>
      <c r="UOC113" s="73"/>
      <c r="UOD113" s="73"/>
      <c r="UOE113" s="73"/>
      <c r="UOF113" s="73"/>
      <c r="UOG113" s="73"/>
      <c r="UOH113" s="73"/>
      <c r="UOI113" s="73"/>
      <c r="UOJ113" s="73"/>
      <c r="UOK113" s="73"/>
      <c r="UOL113" s="73"/>
      <c r="UOM113" s="73"/>
      <c r="UON113" s="73"/>
      <c r="UOO113" s="73"/>
      <c r="UOP113" s="73"/>
      <c r="UOQ113" s="73"/>
      <c r="UOR113" s="73"/>
      <c r="UOS113" s="73"/>
      <c r="UOU113" s="73"/>
      <c r="UOV113" s="73"/>
      <c r="UOW113" s="73"/>
      <c r="UOX113" s="73"/>
      <c r="UOY113" s="73"/>
      <c r="UOZ113" s="73"/>
      <c r="UPA113" s="73"/>
      <c r="UPB113" s="73"/>
      <c r="UPC113" s="73"/>
      <c r="UPD113" s="73"/>
      <c r="UPE113" s="73"/>
      <c r="UPF113" s="73"/>
      <c r="UPG113" s="73"/>
      <c r="UPJ113" s="73"/>
      <c r="UPM113" s="73"/>
      <c r="UPP113" s="73"/>
      <c r="UPS113" s="73"/>
      <c r="UPV113" s="73"/>
      <c r="UQH113" s="73"/>
      <c r="UQK113" s="73"/>
      <c r="UQN113" s="73"/>
      <c r="UQQ113" s="73"/>
      <c r="UQZ113" s="73"/>
      <c r="URF113" s="73"/>
      <c r="URI113" s="73"/>
      <c r="URL113" s="73"/>
      <c r="URO113" s="73"/>
      <c r="URU113" s="73"/>
      <c r="USD113" s="73"/>
      <c r="USF113" s="73"/>
      <c r="USG113" s="73"/>
      <c r="USI113" s="73"/>
      <c r="USL113" s="73"/>
      <c r="USO113" s="73"/>
      <c r="USR113" s="73"/>
      <c r="USZ113" s="73"/>
      <c r="UTB113" s="73"/>
      <c r="UTE113" s="73"/>
      <c r="UTH113" s="73"/>
      <c r="UTQ113" s="73"/>
      <c r="UTT113" s="73"/>
      <c r="UTY113" s="73"/>
      <c r="UUU113" s="73"/>
      <c r="UUV113" s="73"/>
      <c r="UUW113" s="73"/>
      <c r="UUX113" s="73"/>
      <c r="UUY113" s="73"/>
      <c r="UUZ113" s="73"/>
      <c r="UVR113" s="73"/>
      <c r="UVS113" s="73"/>
      <c r="UVV113" s="73"/>
      <c r="UVY113" s="73"/>
      <c r="UWA113" s="73"/>
      <c r="UWC113" s="73"/>
      <c r="UWF113" s="73"/>
      <c r="UWI113" s="73"/>
      <c r="UWL113" s="73"/>
      <c r="UWO113" s="73"/>
      <c r="UWR113" s="73"/>
      <c r="UWU113" s="73"/>
      <c r="UWX113" s="73"/>
      <c r="UXA113" s="73"/>
      <c r="UXC113" s="73"/>
      <c r="UXP113" s="73"/>
      <c r="UXQ113" s="73"/>
      <c r="UXR113" s="73"/>
      <c r="UXS113" s="73"/>
      <c r="UXT113" s="73"/>
      <c r="UXU113" s="73"/>
      <c r="UXV113" s="73"/>
      <c r="UXW113" s="73"/>
      <c r="UXX113" s="73"/>
      <c r="UXY113" s="73"/>
      <c r="UXZ113" s="73"/>
      <c r="UYA113" s="73"/>
      <c r="UYB113" s="73"/>
      <c r="UYC113" s="73"/>
      <c r="UYD113" s="73"/>
      <c r="UYE113" s="73"/>
      <c r="UYF113" s="73"/>
      <c r="UYG113" s="73"/>
      <c r="UYH113" s="73"/>
      <c r="UYI113" s="73"/>
      <c r="UYJ113" s="73"/>
      <c r="UYK113" s="73"/>
      <c r="UYL113" s="73"/>
      <c r="UYM113" s="73"/>
      <c r="UYN113" s="73"/>
      <c r="UYO113" s="73"/>
      <c r="UYQ113" s="73"/>
      <c r="UYR113" s="73"/>
      <c r="UYS113" s="73"/>
      <c r="UYT113" s="73"/>
      <c r="UYU113" s="73"/>
      <c r="UYV113" s="73"/>
      <c r="UYW113" s="73"/>
      <c r="UYX113" s="73"/>
      <c r="UYY113" s="73"/>
      <c r="UYZ113" s="73"/>
      <c r="UZA113" s="73"/>
      <c r="UZB113" s="73"/>
      <c r="UZC113" s="73"/>
      <c r="UZF113" s="73"/>
      <c r="UZI113" s="73"/>
      <c r="UZL113" s="73"/>
      <c r="UZO113" s="73"/>
      <c r="UZR113" s="73"/>
      <c r="VAD113" s="73"/>
      <c r="VAG113" s="73"/>
      <c r="VAJ113" s="73"/>
      <c r="VAM113" s="73"/>
      <c r="VAV113" s="73"/>
      <c r="VBB113" s="73"/>
      <c r="VBE113" s="73"/>
      <c r="VBH113" s="73"/>
      <c r="VBK113" s="73"/>
      <c r="VBQ113" s="73"/>
      <c r="VBZ113" s="73"/>
      <c r="VCB113" s="73"/>
      <c r="VCC113" s="73"/>
      <c r="VCE113" s="73"/>
      <c r="VCH113" s="73"/>
      <c r="VCK113" s="73"/>
      <c r="VCN113" s="73"/>
      <c r="VCV113" s="73"/>
      <c r="VCX113" s="73"/>
      <c r="VDA113" s="73"/>
      <c r="VDD113" s="73"/>
      <c r="VDM113" s="73"/>
      <c r="VDP113" s="73"/>
      <c r="VDU113" s="73"/>
      <c r="VEQ113" s="73"/>
      <c r="VER113" s="73"/>
      <c r="VES113" s="73"/>
      <c r="VET113" s="73"/>
      <c r="VEU113" s="73"/>
      <c r="VEV113" s="73"/>
      <c r="VFN113" s="73"/>
      <c r="VFO113" s="73"/>
      <c r="VFR113" s="73"/>
      <c r="VFU113" s="73"/>
      <c r="VFW113" s="73"/>
      <c r="VFY113" s="73"/>
      <c r="VGB113" s="73"/>
      <c r="VGE113" s="73"/>
      <c r="VGH113" s="73"/>
      <c r="VGK113" s="73"/>
      <c r="VGN113" s="73"/>
      <c r="VGQ113" s="73"/>
      <c r="VGT113" s="73"/>
      <c r="VGW113" s="73"/>
      <c r="VGY113" s="73"/>
      <c r="VHL113" s="73"/>
      <c r="VHM113" s="73"/>
      <c r="VHN113" s="73"/>
      <c r="VHO113" s="73"/>
      <c r="VHP113" s="73"/>
      <c r="VHQ113" s="73"/>
      <c r="VHR113" s="73"/>
      <c r="VHS113" s="73"/>
      <c r="VHT113" s="73"/>
      <c r="VHU113" s="73"/>
      <c r="VHV113" s="73"/>
      <c r="VHW113" s="73"/>
      <c r="VHX113" s="73"/>
      <c r="VHY113" s="73"/>
      <c r="VHZ113" s="73"/>
      <c r="VIA113" s="73"/>
      <c r="VIB113" s="73"/>
      <c r="VIC113" s="73"/>
      <c r="VID113" s="73"/>
      <c r="VIE113" s="73"/>
      <c r="VIF113" s="73"/>
      <c r="VIG113" s="73"/>
      <c r="VIH113" s="73"/>
      <c r="VII113" s="73"/>
      <c r="VIJ113" s="73"/>
      <c r="VIK113" s="73"/>
      <c r="VIM113" s="73"/>
      <c r="VIN113" s="73"/>
      <c r="VIO113" s="73"/>
      <c r="VIP113" s="73"/>
      <c r="VIQ113" s="73"/>
      <c r="VIR113" s="73"/>
      <c r="VIS113" s="73"/>
      <c r="VIT113" s="73"/>
      <c r="VIU113" s="73"/>
      <c r="VIV113" s="73"/>
      <c r="VIW113" s="73"/>
      <c r="VIX113" s="73"/>
      <c r="VIY113" s="73"/>
      <c r="VJB113" s="73"/>
      <c r="VJE113" s="73"/>
      <c r="VJH113" s="73"/>
      <c r="VJK113" s="73"/>
      <c r="VJN113" s="73"/>
      <c r="VJZ113" s="73"/>
      <c r="VKC113" s="73"/>
      <c r="VKF113" s="73"/>
      <c r="VKI113" s="73"/>
      <c r="VKR113" s="73"/>
      <c r="VKX113" s="73"/>
      <c r="VLA113" s="73"/>
      <c r="VLD113" s="73"/>
      <c r="VLG113" s="73"/>
      <c r="VLM113" s="73"/>
      <c r="VLV113" s="73"/>
      <c r="VLX113" s="73"/>
      <c r="VLY113" s="73"/>
      <c r="VMA113" s="73"/>
      <c r="VMD113" s="73"/>
      <c r="VMG113" s="73"/>
      <c r="VMJ113" s="73"/>
      <c r="VMR113" s="73"/>
      <c r="VMT113" s="73"/>
      <c r="VMW113" s="73"/>
      <c r="VMZ113" s="73"/>
      <c r="VNI113" s="73"/>
      <c r="VNL113" s="73"/>
      <c r="VNQ113" s="73"/>
      <c r="VOM113" s="73"/>
      <c r="VON113" s="73"/>
      <c r="VOO113" s="73"/>
      <c r="VOP113" s="73"/>
      <c r="VOQ113" s="73"/>
      <c r="VOR113" s="73"/>
      <c r="VPJ113" s="73"/>
      <c r="VPK113" s="73"/>
      <c r="VPN113" s="73"/>
      <c r="VPQ113" s="73"/>
      <c r="VPS113" s="73"/>
      <c r="VPU113" s="73"/>
      <c r="VPX113" s="73"/>
      <c r="VQA113" s="73"/>
      <c r="VQD113" s="73"/>
      <c r="VQG113" s="73"/>
      <c r="VQJ113" s="73"/>
      <c r="VQM113" s="73"/>
      <c r="VQP113" s="73"/>
      <c r="VQS113" s="73"/>
      <c r="VQU113" s="73"/>
      <c r="VRH113" s="73"/>
      <c r="VRI113" s="73"/>
      <c r="VRJ113" s="73"/>
      <c r="VRK113" s="73"/>
      <c r="VRL113" s="73"/>
      <c r="VRM113" s="73"/>
      <c r="VRN113" s="73"/>
      <c r="VRO113" s="73"/>
      <c r="VRP113" s="73"/>
      <c r="VRQ113" s="73"/>
      <c r="VRR113" s="73"/>
      <c r="VRS113" s="73"/>
      <c r="VRT113" s="73"/>
      <c r="VRU113" s="73"/>
      <c r="VRV113" s="73"/>
      <c r="VRW113" s="73"/>
      <c r="VRX113" s="73"/>
      <c r="VRY113" s="73"/>
      <c r="VRZ113" s="73"/>
      <c r="VSA113" s="73"/>
      <c r="VSB113" s="73"/>
      <c r="VSC113" s="73"/>
      <c r="VSD113" s="73"/>
      <c r="VSE113" s="73"/>
      <c r="VSF113" s="73"/>
      <c r="VSG113" s="73"/>
      <c r="VSI113" s="73"/>
      <c r="VSJ113" s="73"/>
      <c r="VSK113" s="73"/>
      <c r="VSL113" s="73"/>
      <c r="VSM113" s="73"/>
      <c r="VSN113" s="73"/>
      <c r="VSO113" s="73"/>
      <c r="VSP113" s="73"/>
      <c r="VSQ113" s="73"/>
      <c r="VSR113" s="73"/>
      <c r="VSS113" s="73"/>
      <c r="VST113" s="73"/>
      <c r="VSU113" s="73"/>
      <c r="VSX113" s="73"/>
      <c r="VTA113" s="73"/>
      <c r="VTD113" s="73"/>
      <c r="VTG113" s="73"/>
      <c r="VTJ113" s="73"/>
      <c r="VTV113" s="73"/>
      <c r="VTY113" s="73"/>
      <c r="VUB113" s="73"/>
      <c r="VUE113" s="73"/>
      <c r="VUN113" s="73"/>
      <c r="VUT113" s="73"/>
      <c r="VUW113" s="73"/>
      <c r="VUZ113" s="73"/>
      <c r="VVC113" s="73"/>
      <c r="VVI113" s="73"/>
      <c r="VVR113" s="73"/>
      <c r="VVT113" s="73"/>
      <c r="VVU113" s="73"/>
      <c r="VVW113" s="73"/>
      <c r="VVZ113" s="73"/>
      <c r="VWC113" s="73"/>
      <c r="VWF113" s="73"/>
      <c r="VWN113" s="73"/>
      <c r="VWP113" s="73"/>
      <c r="VWS113" s="73"/>
      <c r="VWV113" s="73"/>
      <c r="VXE113" s="73"/>
      <c r="VXH113" s="73"/>
      <c r="VXM113" s="73"/>
      <c r="VYI113" s="73"/>
      <c r="VYJ113" s="73"/>
      <c r="VYK113" s="73"/>
      <c r="VYL113" s="73"/>
      <c r="VYM113" s="73"/>
      <c r="VYN113" s="73"/>
      <c r="VZF113" s="73"/>
      <c r="VZG113" s="73"/>
      <c r="VZJ113" s="73"/>
      <c r="VZM113" s="73"/>
      <c r="VZO113" s="73"/>
      <c r="VZQ113" s="73"/>
      <c r="VZT113" s="73"/>
      <c r="VZW113" s="73"/>
      <c r="VZZ113" s="73"/>
      <c r="WAC113" s="73"/>
      <c r="WAF113" s="73"/>
      <c r="WAI113" s="73"/>
      <c r="WAL113" s="73"/>
      <c r="WAO113" s="73"/>
      <c r="WAQ113" s="73"/>
      <c r="WBD113" s="73"/>
      <c r="WBE113" s="73"/>
      <c r="WBF113" s="73"/>
      <c r="WBG113" s="73"/>
      <c r="WBH113" s="73"/>
      <c r="WBI113" s="73"/>
      <c r="WBJ113" s="73"/>
      <c r="WBK113" s="73"/>
      <c r="WBL113" s="73"/>
      <c r="WBM113" s="73"/>
      <c r="WBN113" s="73"/>
      <c r="WBO113" s="73"/>
      <c r="WBP113" s="73"/>
      <c r="WBQ113" s="73"/>
      <c r="WBR113" s="73"/>
      <c r="WBS113" s="73"/>
      <c r="WBT113" s="73"/>
      <c r="WBU113" s="73"/>
      <c r="WBV113" s="73"/>
      <c r="WBW113" s="73"/>
      <c r="WBX113" s="73"/>
      <c r="WBY113" s="73"/>
      <c r="WBZ113" s="73"/>
      <c r="WCA113" s="73"/>
      <c r="WCB113" s="73"/>
      <c r="WCC113" s="73"/>
      <c r="WCE113" s="73"/>
      <c r="WCF113" s="73"/>
      <c r="WCG113" s="73"/>
      <c r="WCH113" s="73"/>
      <c r="WCI113" s="73"/>
      <c r="WCJ113" s="73"/>
      <c r="WCK113" s="73"/>
      <c r="WCL113" s="73"/>
      <c r="WCM113" s="73"/>
      <c r="WCN113" s="73"/>
      <c r="WCO113" s="73"/>
      <c r="WCP113" s="73"/>
      <c r="WCQ113" s="73"/>
      <c r="WCT113" s="73"/>
      <c r="WCW113" s="73"/>
      <c r="WCZ113" s="73"/>
      <c r="WDC113" s="73"/>
      <c r="WDF113" s="73"/>
      <c r="WDR113" s="73"/>
      <c r="WDU113" s="73"/>
      <c r="WDX113" s="73"/>
      <c r="WEA113" s="73"/>
      <c r="WEJ113" s="73"/>
      <c r="WEP113" s="73"/>
      <c r="WES113" s="73"/>
      <c r="WEV113" s="73"/>
      <c r="WEY113" s="73"/>
      <c r="WFE113" s="73"/>
      <c r="WFN113" s="73"/>
      <c r="WFP113" s="73"/>
      <c r="WFQ113" s="73"/>
      <c r="WFS113" s="73"/>
      <c r="WFV113" s="73"/>
      <c r="WFY113" s="73"/>
      <c r="WGB113" s="73"/>
      <c r="WGJ113" s="73"/>
      <c r="WGL113" s="73"/>
      <c r="WGO113" s="73"/>
      <c r="WGR113" s="73"/>
      <c r="WHA113" s="73"/>
      <c r="WHD113" s="73"/>
      <c r="WHI113" s="73"/>
      <c r="WIE113" s="73"/>
      <c r="WIF113" s="73"/>
      <c r="WIG113" s="73"/>
      <c r="WIH113" s="73"/>
      <c r="WII113" s="73"/>
      <c r="WIJ113" s="73"/>
      <c r="WJB113" s="73"/>
      <c r="WJC113" s="73"/>
      <c r="WJF113" s="73"/>
      <c r="WJI113" s="73"/>
      <c r="WJK113" s="73"/>
      <c r="WJM113" s="73"/>
      <c r="WJP113" s="73"/>
      <c r="WJS113" s="73"/>
      <c r="WJV113" s="73"/>
      <c r="WJY113" s="73"/>
      <c r="WKB113" s="73"/>
      <c r="WKE113" s="73"/>
      <c r="WKH113" s="73"/>
      <c r="WKK113" s="73"/>
      <c r="WKM113" s="73"/>
      <c r="WKZ113" s="73"/>
      <c r="WLA113" s="73"/>
      <c r="WLB113" s="73"/>
      <c r="WLC113" s="73"/>
      <c r="WLD113" s="73"/>
      <c r="WLE113" s="73"/>
      <c r="WLF113" s="73"/>
      <c r="WLG113" s="73"/>
      <c r="WLH113" s="73"/>
      <c r="WLI113" s="73"/>
      <c r="WLJ113" s="73"/>
      <c r="WLK113" s="73"/>
      <c r="WLL113" s="73"/>
      <c r="WLM113" s="73"/>
      <c r="WLN113" s="73"/>
      <c r="WLO113" s="73"/>
      <c r="WLP113" s="73"/>
      <c r="WLQ113" s="73"/>
      <c r="WLR113" s="73"/>
      <c r="WLS113" s="73"/>
      <c r="WLT113" s="73"/>
      <c r="WLU113" s="73"/>
      <c r="WLV113" s="73"/>
      <c r="WLW113" s="73"/>
      <c r="WLX113" s="73"/>
      <c r="WLY113" s="73"/>
      <c r="WMA113" s="73"/>
      <c r="WMB113" s="73"/>
      <c r="WMC113" s="73"/>
      <c r="WMD113" s="73"/>
      <c r="WME113" s="73"/>
      <c r="WMF113" s="73"/>
      <c r="WMG113" s="73"/>
      <c r="WMH113" s="73"/>
      <c r="WMI113" s="73"/>
      <c r="WMJ113" s="73"/>
      <c r="WMK113" s="73"/>
      <c r="WML113" s="73"/>
      <c r="WMM113" s="73"/>
      <c r="WMP113" s="73"/>
      <c r="WMS113" s="73"/>
      <c r="WMV113" s="73"/>
      <c r="WMY113" s="73"/>
      <c r="WNB113" s="73"/>
      <c r="WNN113" s="73"/>
      <c r="WNQ113" s="73"/>
      <c r="WNT113" s="73"/>
      <c r="WNW113" s="73"/>
      <c r="WOF113" s="73"/>
      <c r="WOL113" s="73"/>
      <c r="WOO113" s="73"/>
      <c r="WOR113" s="73"/>
      <c r="WOU113" s="73"/>
      <c r="WPA113" s="73"/>
      <c r="WPJ113" s="73"/>
      <c r="WPL113" s="73"/>
      <c r="WPM113" s="73"/>
      <c r="WPO113" s="73"/>
      <c r="WPR113" s="73"/>
      <c r="WPU113" s="73"/>
      <c r="WPX113" s="73"/>
      <c r="WQF113" s="73"/>
      <c r="WQH113" s="73"/>
      <c r="WQK113" s="73"/>
      <c r="WQN113" s="73"/>
      <c r="WQW113" s="73"/>
      <c r="WQZ113" s="73"/>
      <c r="WRE113" s="73"/>
      <c r="WSA113" s="73"/>
      <c r="WSB113" s="73"/>
      <c r="WSC113" s="73"/>
      <c r="WSD113" s="73"/>
      <c r="WSE113" s="73"/>
      <c r="WSF113" s="73"/>
      <c r="WSX113" s="73"/>
      <c r="WSY113" s="73"/>
      <c r="WTB113" s="73"/>
      <c r="WTE113" s="73"/>
      <c r="WTG113" s="73"/>
      <c r="WTI113" s="73"/>
      <c r="WTL113" s="73"/>
      <c r="WTO113" s="73"/>
      <c r="WTR113" s="73"/>
      <c r="WTU113" s="73"/>
      <c r="WTX113" s="73"/>
      <c r="WUA113" s="73"/>
      <c r="WUD113" s="73"/>
      <c r="WUG113" s="73"/>
      <c r="WUI113" s="73"/>
      <c r="WUV113" s="73"/>
      <c r="WUW113" s="73"/>
      <c r="WUX113" s="73"/>
      <c r="WUY113" s="73"/>
      <c r="WUZ113" s="73"/>
      <c r="WVA113" s="73"/>
      <c r="WVB113" s="73"/>
      <c r="WVC113" s="73"/>
      <c r="WVD113" s="73"/>
      <c r="WVE113" s="73"/>
      <c r="WVF113" s="73"/>
      <c r="WVG113" s="73"/>
      <c r="WVH113" s="73"/>
      <c r="WVI113" s="73"/>
      <c r="WVJ113" s="73"/>
      <c r="WVK113" s="73"/>
      <c r="WVL113" s="73"/>
      <c r="WVM113" s="73"/>
      <c r="WVN113" s="73"/>
      <c r="WVO113" s="73"/>
      <c r="WVP113" s="73"/>
      <c r="WVQ113" s="73"/>
      <c r="WVR113" s="73"/>
      <c r="WVS113" s="73"/>
      <c r="WVT113" s="73"/>
      <c r="WVU113" s="73"/>
      <c r="WVV113" s="73"/>
      <c r="WVW113" s="73"/>
      <c r="WVX113" s="73"/>
      <c r="WVY113" s="73"/>
      <c r="WVZ113" s="73"/>
      <c r="WWA113" s="73"/>
      <c r="WWB113" s="73"/>
      <c r="WWC113" s="73"/>
      <c r="WWD113" s="73"/>
      <c r="WWE113" s="73"/>
      <c r="WWF113" s="73"/>
      <c r="WWG113" s="73"/>
      <c r="WWH113" s="73"/>
      <c r="WWI113" s="73"/>
      <c r="WWJ113" s="73"/>
      <c r="WWK113" s="73"/>
      <c r="WWL113" s="73"/>
      <c r="WWM113" s="73"/>
      <c r="WWN113" s="73"/>
      <c r="WWO113" s="73"/>
      <c r="WWP113" s="73"/>
      <c r="WWQ113" s="73"/>
      <c r="WWR113" s="73"/>
      <c r="WWS113" s="73"/>
      <c r="WWT113" s="73"/>
      <c r="WWU113" s="73"/>
      <c r="WWV113" s="73"/>
      <c r="WWW113" s="73"/>
      <c r="WWX113" s="73"/>
      <c r="WWY113" s="73"/>
      <c r="WWZ113" s="73"/>
      <c r="WXA113" s="73"/>
      <c r="WXB113" s="73"/>
      <c r="WXC113" s="73"/>
      <c r="WXD113" s="73"/>
      <c r="WXE113" s="73"/>
      <c r="WXF113" s="73"/>
      <c r="WXG113" s="73"/>
      <c r="WXH113" s="73"/>
      <c r="WXI113" s="73"/>
      <c r="WXJ113" s="73"/>
      <c r="WXK113" s="73"/>
      <c r="WXL113" s="73"/>
      <c r="WXM113" s="73"/>
      <c r="WXN113" s="73"/>
      <c r="WXO113" s="73"/>
      <c r="WXP113" s="73"/>
      <c r="WXQ113" s="73"/>
      <c r="WXR113" s="73"/>
      <c r="WXS113" s="73"/>
      <c r="WXT113" s="73"/>
      <c r="WXU113" s="73"/>
      <c r="WXV113" s="73"/>
      <c r="WXW113" s="73"/>
      <c r="WXX113" s="73"/>
      <c r="WXY113" s="73"/>
      <c r="WXZ113" s="73"/>
      <c r="WYA113" s="73"/>
      <c r="WYB113" s="73"/>
      <c r="WYC113" s="73"/>
      <c r="WYD113" s="73"/>
      <c r="WYE113" s="73"/>
      <c r="WYF113" s="73"/>
      <c r="WYG113" s="73"/>
      <c r="WYH113" s="73"/>
      <c r="WYI113" s="73"/>
      <c r="WYJ113" s="73"/>
      <c r="WYK113" s="73"/>
      <c r="WYL113" s="73"/>
      <c r="WYM113" s="73"/>
      <c r="WYN113" s="73"/>
      <c r="WYO113" s="73"/>
      <c r="WYP113" s="73"/>
      <c r="WYQ113" s="73"/>
      <c r="WYR113" s="73"/>
      <c r="WYS113" s="73"/>
      <c r="WYT113" s="73"/>
      <c r="WYU113" s="73"/>
      <c r="WYV113" s="73"/>
      <c r="WYW113" s="73"/>
      <c r="WYX113" s="73"/>
      <c r="WYY113" s="73"/>
      <c r="WYZ113" s="73"/>
      <c r="WZA113" s="73"/>
      <c r="WZB113" s="73"/>
      <c r="WZC113" s="73"/>
      <c r="WZD113" s="73"/>
      <c r="WZE113" s="73"/>
      <c r="WZF113" s="73"/>
      <c r="WZG113" s="73"/>
      <c r="WZH113" s="73"/>
      <c r="WZI113" s="73"/>
      <c r="WZJ113" s="73"/>
      <c r="WZK113" s="73"/>
      <c r="WZL113" s="73"/>
      <c r="WZM113" s="73"/>
      <c r="WZN113" s="73"/>
      <c r="WZO113" s="73"/>
      <c r="WZP113" s="73"/>
      <c r="WZQ113" s="73"/>
      <c r="WZR113" s="73"/>
      <c r="WZS113" s="73"/>
      <c r="WZT113" s="73"/>
      <c r="WZU113" s="73"/>
      <c r="WZV113" s="73"/>
      <c r="WZW113" s="73"/>
      <c r="WZX113" s="73"/>
      <c r="WZY113" s="73"/>
      <c r="WZZ113" s="73"/>
      <c r="XAA113" s="73"/>
      <c r="XAB113" s="73"/>
      <c r="XAC113" s="73"/>
      <c r="XAD113" s="73"/>
      <c r="XAE113" s="73"/>
      <c r="XAF113" s="73"/>
      <c r="XAG113" s="73"/>
      <c r="XAH113" s="73"/>
      <c r="XAI113" s="73"/>
      <c r="XAJ113" s="73"/>
      <c r="XAK113" s="73"/>
      <c r="XAL113" s="73"/>
      <c r="XAM113" s="73"/>
      <c r="XAN113" s="73"/>
      <c r="XAO113" s="73"/>
      <c r="XAP113" s="73"/>
      <c r="XAQ113" s="73"/>
      <c r="XAR113" s="73"/>
      <c r="XAS113" s="73"/>
      <c r="XAT113" s="73"/>
      <c r="XAU113" s="73"/>
      <c r="XAV113" s="73"/>
      <c r="XAW113" s="73"/>
      <c r="XAX113" s="73"/>
      <c r="XAY113" s="73"/>
      <c r="XAZ113" s="73"/>
      <c r="XBA113" s="73"/>
      <c r="XBB113" s="73"/>
      <c r="XBC113" s="73"/>
      <c r="XBD113" s="73"/>
      <c r="XBE113" s="73"/>
      <c r="XBF113" s="73"/>
      <c r="XBG113" s="73"/>
      <c r="XBH113" s="73"/>
      <c r="XBI113" s="73"/>
      <c r="XBJ113" s="73"/>
      <c r="XBK113" s="73"/>
      <c r="XBL113" s="73"/>
      <c r="XBM113" s="73"/>
      <c r="XBN113" s="73"/>
      <c r="XBO113" s="73"/>
      <c r="XBP113" s="73"/>
      <c r="XBQ113" s="73"/>
      <c r="XBR113" s="73"/>
      <c r="XBS113" s="73"/>
      <c r="XBT113" s="73"/>
      <c r="XBU113" s="73"/>
      <c r="XBV113" s="73"/>
      <c r="XBW113" s="73"/>
      <c r="XBX113" s="73"/>
      <c r="XBY113" s="73"/>
      <c r="XBZ113" s="73"/>
      <c r="XCA113" s="73"/>
      <c r="XCB113" s="73"/>
      <c r="XCC113" s="73"/>
      <c r="XCD113" s="73"/>
      <c r="XCE113" s="73"/>
      <c r="XCF113" s="73"/>
      <c r="XCG113" s="73"/>
      <c r="XCH113" s="73"/>
      <c r="XCI113" s="73"/>
      <c r="XCJ113" s="73"/>
      <c r="XCK113" s="73"/>
      <c r="XCL113" s="73"/>
      <c r="XCM113" s="73"/>
      <c r="XCN113" s="73"/>
      <c r="XCO113" s="73"/>
      <c r="XCP113" s="73"/>
      <c r="XCQ113" s="73"/>
      <c r="XCR113" s="73"/>
      <c r="XCS113" s="73"/>
      <c r="XCT113" s="73"/>
      <c r="XCU113" s="73"/>
      <c r="XCV113" s="73"/>
      <c r="XCW113" s="73"/>
      <c r="XCX113" s="73"/>
      <c r="XCY113" s="73"/>
      <c r="XCZ113" s="73"/>
      <c r="XDA113" s="73"/>
      <c r="XDB113" s="73"/>
      <c r="XDC113" s="73"/>
      <c r="XDD113" s="73"/>
      <c r="XDE113" s="73"/>
      <c r="XDF113" s="73"/>
      <c r="XDG113" s="73"/>
      <c r="XDH113" s="73"/>
      <c r="XDI113" s="73"/>
      <c r="XDJ113" s="73"/>
      <c r="XDK113" s="73"/>
      <c r="XDL113" s="73"/>
      <c r="XDM113" s="73"/>
      <c r="XDN113" s="73"/>
      <c r="XDO113" s="73"/>
      <c r="XDP113" s="73"/>
      <c r="XDQ113" s="73"/>
      <c r="XDR113" s="73"/>
      <c r="XDS113" s="73"/>
      <c r="XDT113" s="73"/>
      <c r="XDU113" s="73"/>
      <c r="XDV113" s="73"/>
      <c r="XDW113" s="73"/>
      <c r="XDX113" s="73"/>
      <c r="XDY113" s="73"/>
      <c r="XDZ113" s="73"/>
      <c r="XEA113" s="73"/>
      <c r="XEB113" s="73"/>
      <c r="XEC113" s="73"/>
      <c r="XED113" s="73"/>
      <c r="XEE113" s="73"/>
      <c r="XEF113" s="73"/>
      <c r="XEG113" s="73"/>
      <c r="XEH113" s="73"/>
      <c r="XEI113" s="73"/>
      <c r="XEJ113" s="73"/>
      <c r="XEK113" s="73"/>
      <c r="XEL113" s="73"/>
      <c r="XEM113" s="73"/>
      <c r="XEN113" s="73"/>
      <c r="XEO113" s="73"/>
      <c r="XEP113" s="73"/>
      <c r="XEQ113" s="73"/>
      <c r="XER113" s="73"/>
      <c r="XES113" s="73"/>
      <c r="XET113" s="73"/>
      <c r="XEU113" s="73"/>
      <c r="XEV113" s="73"/>
      <c r="XEW113" s="73"/>
      <c r="XEX113" s="73"/>
      <c r="XEY113" s="73"/>
      <c r="XEZ113" s="73"/>
      <c r="XFA113" s="73"/>
      <c r="XFB113" s="73"/>
      <c r="XFC113" s="73"/>
      <c r="XFD113" s="73"/>
    </row>
    <row r="114" spans="1:16384" s="192" customFormat="1" ht="20.25" hidden="1" customHeight="1">
      <c r="A114" s="207" t="s">
        <v>115</v>
      </c>
      <c r="B114" s="204" t="s">
        <v>324</v>
      </c>
      <c r="C114" s="208"/>
      <c r="D114" s="168">
        <f>IFERROR(VLOOKUP(A114,'4.1'!A133:C415,3,0),)</f>
        <v>0</v>
      </c>
      <c r="E114" s="166">
        <f t="shared" si="1"/>
        <v>0</v>
      </c>
    </row>
    <row r="115" spans="1:16384" s="192" customFormat="1" ht="21.75" customHeight="1">
      <c r="A115" s="112" t="s">
        <v>116</v>
      </c>
      <c r="B115" s="202" t="s">
        <v>323</v>
      </c>
      <c r="C115" s="203">
        <v>300</v>
      </c>
      <c r="D115" s="86">
        <v>9000</v>
      </c>
      <c r="E115" s="87">
        <f t="shared" si="1"/>
        <v>2700000</v>
      </c>
      <c r="F115" s="73"/>
      <c r="G115" s="73"/>
      <c r="H115" s="73"/>
      <c r="I115" s="73"/>
      <c r="J115" s="73"/>
      <c r="K115" s="73"/>
      <c r="L115" s="73"/>
      <c r="M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D115" s="73"/>
      <c r="AG115" s="73"/>
      <c r="AJ115" s="73"/>
      <c r="AM115" s="73"/>
      <c r="AP115" s="73"/>
      <c r="BB115" s="73"/>
      <c r="BE115" s="73"/>
      <c r="BH115" s="73"/>
      <c r="BK115" s="73"/>
      <c r="BT115" s="73"/>
      <c r="BZ115" s="73"/>
      <c r="CC115" s="73"/>
      <c r="CF115" s="73"/>
      <c r="CI115" s="73"/>
      <c r="CO115" s="73"/>
      <c r="CX115" s="73"/>
      <c r="CZ115" s="73"/>
      <c r="DA115" s="73"/>
      <c r="DC115" s="73"/>
      <c r="DF115" s="73"/>
      <c r="DI115" s="73"/>
      <c r="DL115" s="73"/>
      <c r="DT115" s="73"/>
      <c r="DV115" s="73"/>
      <c r="DY115" s="73"/>
      <c r="EB115" s="73"/>
      <c r="EK115" s="73"/>
      <c r="EN115" s="73"/>
      <c r="ES115" s="73"/>
      <c r="FO115" s="73"/>
      <c r="FP115" s="73"/>
      <c r="FQ115" s="73"/>
      <c r="FR115" s="73"/>
      <c r="FS115" s="73"/>
      <c r="FT115" s="73"/>
      <c r="GL115" s="73"/>
      <c r="GM115" s="73"/>
      <c r="GP115" s="73"/>
      <c r="GS115" s="73"/>
      <c r="GU115" s="73"/>
      <c r="GW115" s="73"/>
      <c r="GZ115" s="73"/>
      <c r="HC115" s="73"/>
      <c r="HF115" s="73"/>
      <c r="HI115" s="73"/>
      <c r="HL115" s="73"/>
      <c r="HO115" s="73"/>
      <c r="HR115" s="73"/>
      <c r="HU115" s="73"/>
      <c r="HW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Z115" s="73"/>
      <c r="KC115" s="73"/>
      <c r="KF115" s="73"/>
      <c r="KI115" s="73"/>
      <c r="KL115" s="73"/>
      <c r="KX115" s="73"/>
      <c r="LA115" s="73"/>
      <c r="LD115" s="73"/>
      <c r="LG115" s="73"/>
      <c r="LP115" s="73"/>
      <c r="LV115" s="73"/>
      <c r="LY115" s="73"/>
      <c r="MB115" s="73"/>
      <c r="ME115" s="73"/>
      <c r="MK115" s="73"/>
      <c r="MT115" s="73"/>
      <c r="MV115" s="73"/>
      <c r="MW115" s="73"/>
      <c r="MY115" s="73"/>
      <c r="NB115" s="73"/>
      <c r="NE115" s="73"/>
      <c r="NH115" s="73"/>
      <c r="NP115" s="73"/>
      <c r="NR115" s="73"/>
      <c r="NU115" s="73"/>
      <c r="NX115" s="73"/>
      <c r="OG115" s="73"/>
      <c r="OJ115" s="73"/>
      <c r="OO115" s="73"/>
      <c r="PK115" s="73"/>
      <c r="PL115" s="73"/>
      <c r="PM115" s="73"/>
      <c r="PN115" s="73"/>
      <c r="PO115" s="73"/>
      <c r="PP115" s="73"/>
      <c r="QH115" s="73"/>
      <c r="QI115" s="73"/>
      <c r="QL115" s="73"/>
      <c r="QO115" s="73"/>
      <c r="QQ115" s="73"/>
      <c r="QS115" s="73"/>
      <c r="QV115" s="73"/>
      <c r="QY115" s="73"/>
      <c r="RB115" s="73"/>
      <c r="RE115" s="73"/>
      <c r="RH115" s="73"/>
      <c r="RK115" s="73"/>
      <c r="RN115" s="73"/>
      <c r="RQ115" s="73"/>
      <c r="RS115" s="73"/>
      <c r="SF115" s="73"/>
      <c r="SG115" s="73"/>
      <c r="SH115" s="73"/>
      <c r="SI115" s="73"/>
      <c r="SJ115" s="73"/>
      <c r="SK115" s="73"/>
      <c r="SL115" s="73"/>
      <c r="SM115" s="73"/>
      <c r="SN115" s="73"/>
      <c r="SO115" s="73"/>
      <c r="SP115" s="73"/>
      <c r="SQ115" s="73"/>
      <c r="SR115" s="73"/>
      <c r="SS115" s="73"/>
      <c r="ST115" s="73"/>
      <c r="SU115" s="73"/>
      <c r="SV115" s="73"/>
      <c r="SW115" s="73"/>
      <c r="SX115" s="73"/>
      <c r="SY115" s="73"/>
      <c r="SZ115" s="73"/>
      <c r="TA115" s="73"/>
      <c r="TB115" s="73"/>
      <c r="TC115" s="73"/>
      <c r="TD115" s="73"/>
      <c r="TE115" s="73"/>
      <c r="TG115" s="73"/>
      <c r="TH115" s="73"/>
      <c r="TI115" s="73"/>
      <c r="TJ115" s="73"/>
      <c r="TK115" s="73"/>
      <c r="TL115" s="73"/>
      <c r="TM115" s="73"/>
      <c r="TN115" s="73"/>
      <c r="TO115" s="73"/>
      <c r="TP115" s="73"/>
      <c r="TQ115" s="73"/>
      <c r="TR115" s="73"/>
      <c r="TS115" s="73"/>
      <c r="TV115" s="73"/>
      <c r="TY115" s="73"/>
      <c r="UB115" s="73"/>
      <c r="UE115" s="73"/>
      <c r="UH115" s="73"/>
      <c r="UT115" s="73"/>
      <c r="UW115" s="73"/>
      <c r="UZ115" s="73"/>
      <c r="VC115" s="73"/>
      <c r="VL115" s="73"/>
      <c r="VR115" s="73"/>
      <c r="VU115" s="73"/>
      <c r="VX115" s="73"/>
      <c r="WA115" s="73"/>
      <c r="WG115" s="73"/>
      <c r="WP115" s="73"/>
      <c r="WR115" s="73"/>
      <c r="WS115" s="73"/>
      <c r="WU115" s="73"/>
      <c r="WX115" s="73"/>
      <c r="XA115" s="73"/>
      <c r="XD115" s="73"/>
      <c r="XL115" s="73"/>
      <c r="XN115" s="73"/>
      <c r="XQ115" s="73"/>
      <c r="XT115" s="73"/>
      <c r="YC115" s="73"/>
      <c r="YF115" s="73"/>
      <c r="YK115" s="73"/>
      <c r="ZG115" s="73"/>
      <c r="ZH115" s="73"/>
      <c r="ZI115" s="73"/>
      <c r="ZJ115" s="73"/>
      <c r="ZK115" s="73"/>
      <c r="ZL115" s="73"/>
      <c r="AAD115" s="73"/>
      <c r="AAE115" s="73"/>
      <c r="AAH115" s="73"/>
      <c r="AAK115" s="73"/>
      <c r="AAM115" s="73"/>
      <c r="AAO115" s="73"/>
      <c r="AAR115" s="73"/>
      <c r="AAU115" s="73"/>
      <c r="AAX115" s="73"/>
      <c r="ABA115" s="73"/>
      <c r="ABD115" s="73"/>
      <c r="ABG115" s="73"/>
      <c r="ABJ115" s="73"/>
      <c r="ABM115" s="73"/>
      <c r="ABO115" s="73"/>
      <c r="ACB115" s="73"/>
      <c r="ACC115" s="73"/>
      <c r="ACD115" s="73"/>
      <c r="ACE115" s="73"/>
      <c r="ACF115" s="73"/>
      <c r="ACG115" s="73"/>
      <c r="ACH115" s="73"/>
      <c r="ACI115" s="73"/>
      <c r="ACJ115" s="73"/>
      <c r="ACK115" s="73"/>
      <c r="ACL115" s="73"/>
      <c r="ACM115" s="73"/>
      <c r="ACN115" s="73"/>
      <c r="ACO115" s="73"/>
      <c r="ACP115" s="73"/>
      <c r="ACQ115" s="73"/>
      <c r="ACR115" s="73"/>
      <c r="ACS115" s="73"/>
      <c r="ACT115" s="73"/>
      <c r="ACU115" s="73"/>
      <c r="ACV115" s="73"/>
      <c r="ACW115" s="73"/>
      <c r="ACX115" s="73"/>
      <c r="ACY115" s="73"/>
      <c r="ACZ115" s="73"/>
      <c r="ADA115" s="73"/>
      <c r="ADC115" s="73"/>
      <c r="ADD115" s="73"/>
      <c r="ADE115" s="73"/>
      <c r="ADF115" s="73"/>
      <c r="ADG115" s="73"/>
      <c r="ADH115" s="73"/>
      <c r="ADI115" s="73"/>
      <c r="ADJ115" s="73"/>
      <c r="ADK115" s="73"/>
      <c r="ADL115" s="73"/>
      <c r="ADM115" s="73"/>
      <c r="ADN115" s="73"/>
      <c r="ADO115" s="73"/>
      <c r="ADR115" s="73"/>
      <c r="ADU115" s="73"/>
      <c r="ADX115" s="73"/>
      <c r="AEA115" s="73"/>
      <c r="AED115" s="73"/>
      <c r="AEP115" s="73"/>
      <c r="AES115" s="73"/>
      <c r="AEV115" s="73"/>
      <c r="AEY115" s="73"/>
      <c r="AFH115" s="73"/>
      <c r="AFN115" s="73"/>
      <c r="AFQ115" s="73"/>
      <c r="AFT115" s="73"/>
      <c r="AFW115" s="73"/>
      <c r="AGC115" s="73"/>
      <c r="AGL115" s="73"/>
      <c r="AGN115" s="73"/>
      <c r="AGO115" s="73"/>
      <c r="AGQ115" s="73"/>
      <c r="AGT115" s="73"/>
      <c r="AGW115" s="73"/>
      <c r="AGZ115" s="73"/>
      <c r="AHH115" s="73"/>
      <c r="AHJ115" s="73"/>
      <c r="AHM115" s="73"/>
      <c r="AHP115" s="73"/>
      <c r="AHY115" s="73"/>
      <c r="AIB115" s="73"/>
      <c r="AIG115" s="73"/>
      <c r="AJC115" s="73"/>
      <c r="AJD115" s="73"/>
      <c r="AJE115" s="73"/>
      <c r="AJF115" s="73"/>
      <c r="AJG115" s="73"/>
      <c r="AJH115" s="73"/>
      <c r="AJZ115" s="73"/>
      <c r="AKA115" s="73"/>
      <c r="AKD115" s="73"/>
      <c r="AKG115" s="73"/>
      <c r="AKI115" s="73"/>
      <c r="AKK115" s="73"/>
      <c r="AKN115" s="73"/>
      <c r="AKQ115" s="73"/>
      <c r="AKT115" s="73"/>
      <c r="AKW115" s="73"/>
      <c r="AKZ115" s="73"/>
      <c r="ALC115" s="73"/>
      <c r="ALF115" s="73"/>
      <c r="ALI115" s="73"/>
      <c r="ALK115" s="73"/>
      <c r="ALX115" s="73"/>
      <c r="ALY115" s="73"/>
      <c r="ALZ115" s="73"/>
      <c r="AMA115" s="73"/>
      <c r="AMB115" s="73"/>
      <c r="AMC115" s="73"/>
      <c r="AMD115" s="73"/>
      <c r="AME115" s="73"/>
      <c r="AMF115" s="73"/>
      <c r="AMG115" s="73"/>
      <c r="AMH115" s="73"/>
      <c r="AMI115" s="73"/>
      <c r="AMJ115" s="73"/>
      <c r="AMK115" s="73"/>
      <c r="AML115" s="73"/>
      <c r="AMM115" s="73"/>
      <c r="AMN115" s="73"/>
      <c r="AMO115" s="73"/>
      <c r="AMP115" s="73"/>
      <c r="AMQ115" s="73"/>
      <c r="AMR115" s="73"/>
      <c r="AMS115" s="73"/>
      <c r="AMT115" s="73"/>
      <c r="AMU115" s="73"/>
      <c r="AMV115" s="73"/>
      <c r="AMW115" s="73"/>
      <c r="AMY115" s="73"/>
      <c r="AMZ115" s="73"/>
      <c r="ANA115" s="73"/>
      <c r="ANB115" s="73"/>
      <c r="ANC115" s="73"/>
      <c r="AND115" s="73"/>
      <c r="ANE115" s="73"/>
      <c r="ANF115" s="73"/>
      <c r="ANG115" s="73"/>
      <c r="ANH115" s="73"/>
      <c r="ANI115" s="73"/>
      <c r="ANJ115" s="73"/>
      <c r="ANK115" s="73"/>
      <c r="ANN115" s="73"/>
      <c r="ANQ115" s="73"/>
      <c r="ANT115" s="73"/>
      <c r="ANW115" s="73"/>
      <c r="ANZ115" s="73"/>
      <c r="AOL115" s="73"/>
      <c r="AOO115" s="73"/>
      <c r="AOR115" s="73"/>
      <c r="AOU115" s="73"/>
      <c r="APD115" s="73"/>
      <c r="APJ115" s="73"/>
      <c r="APM115" s="73"/>
      <c r="APP115" s="73"/>
      <c r="APS115" s="73"/>
      <c r="APY115" s="73"/>
      <c r="AQH115" s="73"/>
      <c r="AQJ115" s="73"/>
      <c r="AQK115" s="73"/>
      <c r="AQM115" s="73"/>
      <c r="AQP115" s="73"/>
      <c r="AQS115" s="73"/>
      <c r="AQV115" s="73"/>
      <c r="ARD115" s="73"/>
      <c r="ARF115" s="73"/>
      <c r="ARI115" s="73"/>
      <c r="ARL115" s="73"/>
      <c r="ARU115" s="73"/>
      <c r="ARX115" s="73"/>
      <c r="ASC115" s="73"/>
      <c r="ASY115" s="73"/>
      <c r="ASZ115" s="73"/>
      <c r="ATA115" s="73"/>
      <c r="ATB115" s="73"/>
      <c r="ATC115" s="73"/>
      <c r="ATD115" s="73"/>
      <c r="ATV115" s="73"/>
      <c r="ATW115" s="73"/>
      <c r="ATZ115" s="73"/>
      <c r="AUC115" s="73"/>
      <c r="AUE115" s="73"/>
      <c r="AUG115" s="73"/>
      <c r="AUJ115" s="73"/>
      <c r="AUM115" s="73"/>
      <c r="AUP115" s="73"/>
      <c r="AUS115" s="73"/>
      <c r="AUV115" s="73"/>
      <c r="AUY115" s="73"/>
      <c r="AVB115" s="73"/>
      <c r="AVE115" s="73"/>
      <c r="AVG115" s="73"/>
      <c r="AVT115" s="73"/>
      <c r="AVU115" s="73"/>
      <c r="AVV115" s="73"/>
      <c r="AVW115" s="73"/>
      <c r="AVX115" s="73"/>
      <c r="AVY115" s="73"/>
      <c r="AVZ115" s="73"/>
      <c r="AWA115" s="73"/>
      <c r="AWB115" s="73"/>
      <c r="AWC115" s="73"/>
      <c r="AWD115" s="73"/>
      <c r="AWE115" s="73"/>
      <c r="AWF115" s="73"/>
      <c r="AWG115" s="73"/>
      <c r="AWH115" s="73"/>
      <c r="AWI115" s="73"/>
      <c r="AWJ115" s="73"/>
      <c r="AWK115" s="73"/>
      <c r="AWL115" s="73"/>
      <c r="AWM115" s="73"/>
      <c r="AWN115" s="73"/>
      <c r="AWO115" s="73"/>
      <c r="AWP115" s="73"/>
      <c r="AWQ115" s="73"/>
      <c r="AWR115" s="73"/>
      <c r="AWS115" s="73"/>
      <c r="AWU115" s="73"/>
      <c r="AWV115" s="73"/>
      <c r="AWW115" s="73"/>
      <c r="AWX115" s="73"/>
      <c r="AWY115" s="73"/>
      <c r="AWZ115" s="73"/>
      <c r="AXA115" s="73"/>
      <c r="AXB115" s="73"/>
      <c r="AXC115" s="73"/>
      <c r="AXD115" s="73"/>
      <c r="AXE115" s="73"/>
      <c r="AXF115" s="73"/>
      <c r="AXG115" s="73"/>
      <c r="AXJ115" s="73"/>
      <c r="AXM115" s="73"/>
      <c r="AXP115" s="73"/>
      <c r="AXS115" s="73"/>
      <c r="AXV115" s="73"/>
      <c r="AYH115" s="73"/>
      <c r="AYK115" s="73"/>
      <c r="AYN115" s="73"/>
      <c r="AYQ115" s="73"/>
      <c r="AYZ115" s="73"/>
      <c r="AZF115" s="73"/>
      <c r="AZI115" s="73"/>
      <c r="AZL115" s="73"/>
      <c r="AZO115" s="73"/>
      <c r="AZU115" s="73"/>
      <c r="BAD115" s="73"/>
      <c r="BAF115" s="73"/>
      <c r="BAG115" s="73"/>
      <c r="BAI115" s="73"/>
      <c r="BAL115" s="73"/>
      <c r="BAO115" s="73"/>
      <c r="BAR115" s="73"/>
      <c r="BAZ115" s="73"/>
      <c r="BBB115" s="73"/>
      <c r="BBE115" s="73"/>
      <c r="BBH115" s="73"/>
      <c r="BBQ115" s="73"/>
      <c r="BBT115" s="73"/>
      <c r="BBY115" s="73"/>
      <c r="BCU115" s="73"/>
      <c r="BCV115" s="73"/>
      <c r="BCW115" s="73"/>
      <c r="BCX115" s="73"/>
      <c r="BCY115" s="73"/>
      <c r="BCZ115" s="73"/>
      <c r="BDR115" s="73"/>
      <c r="BDS115" s="73"/>
      <c r="BDV115" s="73"/>
      <c r="BDY115" s="73"/>
      <c r="BEA115" s="73"/>
      <c r="BEC115" s="73"/>
      <c r="BEF115" s="73"/>
      <c r="BEI115" s="73"/>
      <c r="BEL115" s="73"/>
      <c r="BEO115" s="73"/>
      <c r="BER115" s="73"/>
      <c r="BEU115" s="73"/>
      <c r="BEX115" s="73"/>
      <c r="BFA115" s="73"/>
      <c r="BFC115" s="73"/>
      <c r="BFP115" s="73"/>
      <c r="BFQ115" s="73"/>
      <c r="BFR115" s="73"/>
      <c r="BFS115" s="73"/>
      <c r="BFT115" s="73"/>
      <c r="BFU115" s="73"/>
      <c r="BFV115" s="73"/>
      <c r="BFW115" s="73"/>
      <c r="BFX115" s="73"/>
      <c r="BFY115" s="73"/>
      <c r="BFZ115" s="73"/>
      <c r="BGA115" s="73"/>
      <c r="BGB115" s="73"/>
      <c r="BGC115" s="73"/>
      <c r="BGD115" s="73"/>
      <c r="BGE115" s="73"/>
      <c r="BGF115" s="73"/>
      <c r="BGG115" s="73"/>
      <c r="BGH115" s="73"/>
      <c r="BGI115" s="73"/>
      <c r="BGJ115" s="73"/>
      <c r="BGK115" s="73"/>
      <c r="BGL115" s="73"/>
      <c r="BGM115" s="73"/>
      <c r="BGN115" s="73"/>
      <c r="BGO115" s="73"/>
      <c r="BGQ115" s="73"/>
      <c r="BGR115" s="73"/>
      <c r="BGS115" s="73"/>
      <c r="BGT115" s="73"/>
      <c r="BGU115" s="73"/>
      <c r="BGV115" s="73"/>
      <c r="BGW115" s="73"/>
      <c r="BGX115" s="73"/>
      <c r="BGY115" s="73"/>
      <c r="BGZ115" s="73"/>
      <c r="BHA115" s="73"/>
      <c r="BHB115" s="73"/>
      <c r="BHC115" s="73"/>
      <c r="BHF115" s="73"/>
      <c r="BHI115" s="73"/>
      <c r="BHL115" s="73"/>
      <c r="BHO115" s="73"/>
      <c r="BHR115" s="73"/>
      <c r="BID115" s="73"/>
      <c r="BIG115" s="73"/>
      <c r="BIJ115" s="73"/>
      <c r="BIM115" s="73"/>
      <c r="BIV115" s="73"/>
      <c r="BJB115" s="73"/>
      <c r="BJE115" s="73"/>
      <c r="BJH115" s="73"/>
      <c r="BJK115" s="73"/>
      <c r="BJQ115" s="73"/>
      <c r="BJZ115" s="73"/>
      <c r="BKB115" s="73"/>
      <c r="BKC115" s="73"/>
      <c r="BKE115" s="73"/>
      <c r="BKH115" s="73"/>
      <c r="BKK115" s="73"/>
      <c r="BKN115" s="73"/>
      <c r="BKV115" s="73"/>
      <c r="BKX115" s="73"/>
      <c r="BLA115" s="73"/>
      <c r="BLD115" s="73"/>
      <c r="BLM115" s="73"/>
      <c r="BLP115" s="73"/>
      <c r="BLU115" s="73"/>
      <c r="BMQ115" s="73"/>
      <c r="BMR115" s="73"/>
      <c r="BMS115" s="73"/>
      <c r="BMT115" s="73"/>
      <c r="BMU115" s="73"/>
      <c r="BMV115" s="73"/>
      <c r="BNN115" s="73"/>
      <c r="BNO115" s="73"/>
      <c r="BNR115" s="73"/>
      <c r="BNU115" s="73"/>
      <c r="BNW115" s="73"/>
      <c r="BNY115" s="73"/>
      <c r="BOB115" s="73"/>
      <c r="BOE115" s="73"/>
      <c r="BOH115" s="73"/>
      <c r="BOK115" s="73"/>
      <c r="BON115" s="73"/>
      <c r="BOQ115" s="73"/>
      <c r="BOT115" s="73"/>
      <c r="BOW115" s="73"/>
      <c r="BOY115" s="73"/>
      <c r="BPL115" s="73"/>
      <c r="BPM115" s="73"/>
      <c r="BPN115" s="73"/>
      <c r="BPO115" s="73"/>
      <c r="BPP115" s="73"/>
      <c r="BPQ115" s="73"/>
      <c r="BPR115" s="73"/>
      <c r="BPS115" s="73"/>
      <c r="BPT115" s="73"/>
      <c r="BPU115" s="73"/>
      <c r="BPV115" s="73"/>
      <c r="BPW115" s="73"/>
      <c r="BPX115" s="73"/>
      <c r="BPY115" s="73"/>
      <c r="BPZ115" s="73"/>
      <c r="BQA115" s="73"/>
      <c r="BQB115" s="73"/>
      <c r="BQC115" s="73"/>
      <c r="BQD115" s="73"/>
      <c r="BQE115" s="73"/>
      <c r="BQF115" s="73"/>
      <c r="BQG115" s="73"/>
      <c r="BQH115" s="73"/>
      <c r="BQI115" s="73"/>
      <c r="BQJ115" s="73"/>
      <c r="BQK115" s="73"/>
      <c r="BQM115" s="73"/>
      <c r="BQN115" s="73"/>
      <c r="BQO115" s="73"/>
      <c r="BQP115" s="73"/>
      <c r="BQQ115" s="73"/>
      <c r="BQR115" s="73"/>
      <c r="BQS115" s="73"/>
      <c r="BQT115" s="73"/>
      <c r="BQU115" s="73"/>
      <c r="BQV115" s="73"/>
      <c r="BQW115" s="73"/>
      <c r="BQX115" s="73"/>
      <c r="BQY115" s="73"/>
      <c r="BRB115" s="73"/>
      <c r="BRE115" s="73"/>
      <c r="BRH115" s="73"/>
      <c r="BRK115" s="73"/>
      <c r="BRN115" s="73"/>
      <c r="BRZ115" s="73"/>
      <c r="BSC115" s="73"/>
      <c r="BSF115" s="73"/>
      <c r="BSI115" s="73"/>
      <c r="BSR115" s="73"/>
      <c r="BSX115" s="73"/>
      <c r="BTA115" s="73"/>
      <c r="BTD115" s="73"/>
      <c r="BTG115" s="73"/>
      <c r="BTM115" s="73"/>
      <c r="BTV115" s="73"/>
      <c r="BTX115" s="73"/>
      <c r="BTY115" s="73"/>
      <c r="BUA115" s="73"/>
      <c r="BUD115" s="73"/>
      <c r="BUG115" s="73"/>
      <c r="BUJ115" s="73"/>
      <c r="BUR115" s="73"/>
      <c r="BUT115" s="73"/>
      <c r="BUW115" s="73"/>
      <c r="BUZ115" s="73"/>
      <c r="BVI115" s="73"/>
      <c r="BVL115" s="73"/>
      <c r="BVQ115" s="73"/>
      <c r="BWM115" s="73"/>
      <c r="BWN115" s="73"/>
      <c r="BWO115" s="73"/>
      <c r="BWP115" s="73"/>
      <c r="BWQ115" s="73"/>
      <c r="BWR115" s="73"/>
      <c r="BXJ115" s="73"/>
      <c r="BXK115" s="73"/>
      <c r="BXN115" s="73"/>
      <c r="BXQ115" s="73"/>
      <c r="BXS115" s="73"/>
      <c r="BXU115" s="73"/>
      <c r="BXX115" s="73"/>
      <c r="BYA115" s="73"/>
      <c r="BYD115" s="73"/>
      <c r="BYG115" s="73"/>
      <c r="BYJ115" s="73"/>
      <c r="BYM115" s="73"/>
      <c r="BYP115" s="73"/>
      <c r="BYS115" s="73"/>
      <c r="BYU115" s="73"/>
      <c r="BZH115" s="73"/>
      <c r="BZI115" s="73"/>
      <c r="BZJ115" s="73"/>
      <c r="BZK115" s="73"/>
      <c r="BZL115" s="73"/>
      <c r="BZM115" s="73"/>
      <c r="BZN115" s="73"/>
      <c r="BZO115" s="73"/>
      <c r="BZP115" s="73"/>
      <c r="BZQ115" s="73"/>
      <c r="BZR115" s="73"/>
      <c r="BZS115" s="73"/>
      <c r="BZT115" s="73"/>
      <c r="BZU115" s="73"/>
      <c r="BZV115" s="73"/>
      <c r="BZW115" s="73"/>
      <c r="BZX115" s="73"/>
      <c r="BZY115" s="73"/>
      <c r="BZZ115" s="73"/>
      <c r="CAA115" s="73"/>
      <c r="CAB115" s="73"/>
      <c r="CAC115" s="73"/>
      <c r="CAD115" s="73"/>
      <c r="CAE115" s="73"/>
      <c r="CAF115" s="73"/>
      <c r="CAG115" s="73"/>
      <c r="CAI115" s="73"/>
      <c r="CAJ115" s="73"/>
      <c r="CAK115" s="73"/>
      <c r="CAL115" s="73"/>
      <c r="CAM115" s="73"/>
      <c r="CAN115" s="73"/>
      <c r="CAO115" s="73"/>
      <c r="CAP115" s="73"/>
      <c r="CAQ115" s="73"/>
      <c r="CAR115" s="73"/>
      <c r="CAS115" s="73"/>
      <c r="CAT115" s="73"/>
      <c r="CAU115" s="73"/>
      <c r="CAX115" s="73"/>
      <c r="CBA115" s="73"/>
      <c r="CBD115" s="73"/>
      <c r="CBG115" s="73"/>
      <c r="CBJ115" s="73"/>
      <c r="CBV115" s="73"/>
      <c r="CBY115" s="73"/>
      <c r="CCB115" s="73"/>
      <c r="CCE115" s="73"/>
      <c r="CCN115" s="73"/>
      <c r="CCT115" s="73"/>
      <c r="CCW115" s="73"/>
      <c r="CCZ115" s="73"/>
      <c r="CDC115" s="73"/>
      <c r="CDI115" s="73"/>
      <c r="CDR115" s="73"/>
      <c r="CDT115" s="73"/>
      <c r="CDU115" s="73"/>
      <c r="CDW115" s="73"/>
      <c r="CDZ115" s="73"/>
      <c r="CEC115" s="73"/>
      <c r="CEF115" s="73"/>
      <c r="CEN115" s="73"/>
      <c r="CEP115" s="73"/>
      <c r="CES115" s="73"/>
      <c r="CEV115" s="73"/>
      <c r="CFE115" s="73"/>
      <c r="CFH115" s="73"/>
      <c r="CFM115" s="73"/>
      <c r="CGI115" s="73"/>
      <c r="CGJ115" s="73"/>
      <c r="CGK115" s="73"/>
      <c r="CGL115" s="73"/>
      <c r="CGM115" s="73"/>
      <c r="CGN115" s="73"/>
      <c r="CHF115" s="73"/>
      <c r="CHG115" s="73"/>
      <c r="CHJ115" s="73"/>
      <c r="CHM115" s="73"/>
      <c r="CHO115" s="73"/>
      <c r="CHQ115" s="73"/>
      <c r="CHT115" s="73"/>
      <c r="CHW115" s="73"/>
      <c r="CHZ115" s="73"/>
      <c r="CIC115" s="73"/>
      <c r="CIF115" s="73"/>
      <c r="CII115" s="73"/>
      <c r="CIL115" s="73"/>
      <c r="CIO115" s="73"/>
      <c r="CIQ115" s="73"/>
      <c r="CJD115" s="73"/>
      <c r="CJE115" s="73"/>
      <c r="CJF115" s="73"/>
      <c r="CJG115" s="73"/>
      <c r="CJH115" s="73"/>
      <c r="CJI115" s="73"/>
      <c r="CJJ115" s="73"/>
      <c r="CJK115" s="73"/>
      <c r="CJL115" s="73"/>
      <c r="CJM115" s="73"/>
      <c r="CJN115" s="73"/>
      <c r="CJO115" s="73"/>
      <c r="CJP115" s="73"/>
      <c r="CJQ115" s="73"/>
      <c r="CJR115" s="73"/>
      <c r="CJS115" s="73"/>
      <c r="CJT115" s="73"/>
      <c r="CJU115" s="73"/>
      <c r="CJV115" s="73"/>
      <c r="CJW115" s="73"/>
      <c r="CJX115" s="73"/>
      <c r="CJY115" s="73"/>
      <c r="CJZ115" s="73"/>
      <c r="CKA115" s="73"/>
      <c r="CKB115" s="73"/>
      <c r="CKC115" s="73"/>
      <c r="CKE115" s="73"/>
      <c r="CKF115" s="73"/>
      <c r="CKG115" s="73"/>
      <c r="CKH115" s="73"/>
      <c r="CKI115" s="73"/>
      <c r="CKJ115" s="73"/>
      <c r="CKK115" s="73"/>
      <c r="CKL115" s="73"/>
      <c r="CKM115" s="73"/>
      <c r="CKN115" s="73"/>
      <c r="CKO115" s="73"/>
      <c r="CKP115" s="73"/>
      <c r="CKQ115" s="73"/>
      <c r="CKT115" s="73"/>
      <c r="CKW115" s="73"/>
      <c r="CKZ115" s="73"/>
      <c r="CLC115" s="73"/>
      <c r="CLF115" s="73"/>
      <c r="CLR115" s="73"/>
      <c r="CLU115" s="73"/>
      <c r="CLX115" s="73"/>
      <c r="CMA115" s="73"/>
      <c r="CMJ115" s="73"/>
      <c r="CMP115" s="73"/>
      <c r="CMS115" s="73"/>
      <c r="CMV115" s="73"/>
      <c r="CMY115" s="73"/>
      <c r="CNE115" s="73"/>
      <c r="CNN115" s="73"/>
      <c r="CNP115" s="73"/>
      <c r="CNQ115" s="73"/>
      <c r="CNS115" s="73"/>
      <c r="CNV115" s="73"/>
      <c r="CNY115" s="73"/>
      <c r="COB115" s="73"/>
      <c r="COJ115" s="73"/>
      <c r="COL115" s="73"/>
      <c r="COO115" s="73"/>
      <c r="COR115" s="73"/>
      <c r="CPA115" s="73"/>
      <c r="CPD115" s="73"/>
      <c r="CPI115" s="73"/>
      <c r="CQE115" s="73"/>
      <c r="CQF115" s="73"/>
      <c r="CQG115" s="73"/>
      <c r="CQH115" s="73"/>
      <c r="CQI115" s="73"/>
      <c r="CQJ115" s="73"/>
      <c r="CRB115" s="73"/>
      <c r="CRC115" s="73"/>
      <c r="CRF115" s="73"/>
      <c r="CRI115" s="73"/>
      <c r="CRK115" s="73"/>
      <c r="CRM115" s="73"/>
      <c r="CRP115" s="73"/>
      <c r="CRS115" s="73"/>
      <c r="CRV115" s="73"/>
      <c r="CRY115" s="73"/>
      <c r="CSB115" s="73"/>
      <c r="CSE115" s="73"/>
      <c r="CSH115" s="73"/>
      <c r="CSK115" s="73"/>
      <c r="CSM115" s="73"/>
      <c r="CSZ115" s="73"/>
      <c r="CTA115" s="73"/>
      <c r="CTB115" s="73"/>
      <c r="CTC115" s="73"/>
      <c r="CTD115" s="73"/>
      <c r="CTE115" s="73"/>
      <c r="CTF115" s="73"/>
      <c r="CTG115" s="73"/>
      <c r="CTH115" s="73"/>
      <c r="CTI115" s="73"/>
      <c r="CTJ115" s="73"/>
      <c r="CTK115" s="73"/>
      <c r="CTL115" s="73"/>
      <c r="CTM115" s="73"/>
      <c r="CTN115" s="73"/>
      <c r="CTO115" s="73"/>
      <c r="CTP115" s="73"/>
      <c r="CTQ115" s="73"/>
      <c r="CTR115" s="73"/>
      <c r="CTS115" s="73"/>
      <c r="CTT115" s="73"/>
      <c r="CTU115" s="73"/>
      <c r="CTV115" s="73"/>
      <c r="CTW115" s="73"/>
      <c r="CTX115" s="73"/>
      <c r="CTY115" s="73"/>
      <c r="CUA115" s="73"/>
      <c r="CUB115" s="73"/>
      <c r="CUC115" s="73"/>
      <c r="CUD115" s="73"/>
      <c r="CUE115" s="73"/>
      <c r="CUF115" s="73"/>
      <c r="CUG115" s="73"/>
      <c r="CUH115" s="73"/>
      <c r="CUI115" s="73"/>
      <c r="CUJ115" s="73"/>
      <c r="CUK115" s="73"/>
      <c r="CUL115" s="73"/>
      <c r="CUM115" s="73"/>
      <c r="CUP115" s="73"/>
      <c r="CUS115" s="73"/>
      <c r="CUV115" s="73"/>
      <c r="CUY115" s="73"/>
      <c r="CVB115" s="73"/>
      <c r="CVN115" s="73"/>
      <c r="CVQ115" s="73"/>
      <c r="CVT115" s="73"/>
      <c r="CVW115" s="73"/>
      <c r="CWF115" s="73"/>
      <c r="CWL115" s="73"/>
      <c r="CWO115" s="73"/>
      <c r="CWR115" s="73"/>
      <c r="CWU115" s="73"/>
      <c r="CXA115" s="73"/>
      <c r="CXJ115" s="73"/>
      <c r="CXL115" s="73"/>
      <c r="CXM115" s="73"/>
      <c r="CXO115" s="73"/>
      <c r="CXR115" s="73"/>
      <c r="CXU115" s="73"/>
      <c r="CXX115" s="73"/>
      <c r="CYF115" s="73"/>
      <c r="CYH115" s="73"/>
      <c r="CYK115" s="73"/>
      <c r="CYN115" s="73"/>
      <c r="CYW115" s="73"/>
      <c r="CYZ115" s="73"/>
      <c r="CZE115" s="73"/>
      <c r="DAA115" s="73"/>
      <c r="DAB115" s="73"/>
      <c r="DAC115" s="73"/>
      <c r="DAD115" s="73"/>
      <c r="DAE115" s="73"/>
      <c r="DAF115" s="73"/>
      <c r="DAX115" s="73"/>
      <c r="DAY115" s="73"/>
      <c r="DBB115" s="73"/>
      <c r="DBE115" s="73"/>
      <c r="DBG115" s="73"/>
      <c r="DBI115" s="73"/>
      <c r="DBL115" s="73"/>
      <c r="DBO115" s="73"/>
      <c r="DBR115" s="73"/>
      <c r="DBU115" s="73"/>
      <c r="DBX115" s="73"/>
      <c r="DCA115" s="73"/>
      <c r="DCD115" s="73"/>
      <c r="DCG115" s="73"/>
      <c r="DCI115" s="73"/>
      <c r="DCV115" s="73"/>
      <c r="DCW115" s="73"/>
      <c r="DCX115" s="73"/>
      <c r="DCY115" s="73"/>
      <c r="DCZ115" s="73"/>
      <c r="DDA115" s="73"/>
      <c r="DDB115" s="73"/>
      <c r="DDC115" s="73"/>
      <c r="DDD115" s="73"/>
      <c r="DDE115" s="73"/>
      <c r="DDF115" s="73"/>
      <c r="DDG115" s="73"/>
      <c r="DDH115" s="73"/>
      <c r="DDI115" s="73"/>
      <c r="DDJ115" s="73"/>
      <c r="DDK115" s="73"/>
      <c r="DDL115" s="73"/>
      <c r="DDM115" s="73"/>
      <c r="DDN115" s="73"/>
      <c r="DDO115" s="73"/>
      <c r="DDP115" s="73"/>
      <c r="DDQ115" s="73"/>
      <c r="DDR115" s="73"/>
      <c r="DDS115" s="73"/>
      <c r="DDT115" s="73"/>
      <c r="DDU115" s="73"/>
      <c r="DDW115" s="73"/>
      <c r="DDX115" s="73"/>
      <c r="DDY115" s="73"/>
      <c r="DDZ115" s="73"/>
      <c r="DEA115" s="73"/>
      <c r="DEB115" s="73"/>
      <c r="DEC115" s="73"/>
      <c r="DED115" s="73"/>
      <c r="DEE115" s="73"/>
      <c r="DEF115" s="73"/>
      <c r="DEG115" s="73"/>
      <c r="DEH115" s="73"/>
      <c r="DEI115" s="73"/>
      <c r="DEL115" s="73"/>
      <c r="DEO115" s="73"/>
      <c r="DER115" s="73"/>
      <c r="DEU115" s="73"/>
      <c r="DEX115" s="73"/>
      <c r="DFJ115" s="73"/>
      <c r="DFM115" s="73"/>
      <c r="DFP115" s="73"/>
      <c r="DFS115" s="73"/>
      <c r="DGB115" s="73"/>
      <c r="DGH115" s="73"/>
      <c r="DGK115" s="73"/>
      <c r="DGN115" s="73"/>
      <c r="DGQ115" s="73"/>
      <c r="DGW115" s="73"/>
      <c r="DHF115" s="73"/>
      <c r="DHH115" s="73"/>
      <c r="DHI115" s="73"/>
      <c r="DHK115" s="73"/>
      <c r="DHN115" s="73"/>
      <c r="DHQ115" s="73"/>
      <c r="DHT115" s="73"/>
      <c r="DIB115" s="73"/>
      <c r="DID115" s="73"/>
      <c r="DIG115" s="73"/>
      <c r="DIJ115" s="73"/>
      <c r="DIS115" s="73"/>
      <c r="DIV115" s="73"/>
      <c r="DJA115" s="73"/>
      <c r="DJW115" s="73"/>
      <c r="DJX115" s="73"/>
      <c r="DJY115" s="73"/>
      <c r="DJZ115" s="73"/>
      <c r="DKA115" s="73"/>
      <c r="DKB115" s="73"/>
      <c r="DKT115" s="73"/>
      <c r="DKU115" s="73"/>
      <c r="DKX115" s="73"/>
      <c r="DLA115" s="73"/>
      <c r="DLC115" s="73"/>
      <c r="DLE115" s="73"/>
      <c r="DLH115" s="73"/>
      <c r="DLK115" s="73"/>
      <c r="DLN115" s="73"/>
      <c r="DLQ115" s="73"/>
      <c r="DLT115" s="73"/>
      <c r="DLW115" s="73"/>
      <c r="DLZ115" s="73"/>
      <c r="DMC115" s="73"/>
      <c r="DME115" s="73"/>
      <c r="DMR115" s="73"/>
      <c r="DMS115" s="73"/>
      <c r="DMT115" s="73"/>
      <c r="DMU115" s="73"/>
      <c r="DMV115" s="73"/>
      <c r="DMW115" s="73"/>
      <c r="DMX115" s="73"/>
      <c r="DMY115" s="73"/>
      <c r="DMZ115" s="73"/>
      <c r="DNA115" s="73"/>
      <c r="DNB115" s="73"/>
      <c r="DNC115" s="73"/>
      <c r="DND115" s="73"/>
      <c r="DNE115" s="73"/>
      <c r="DNF115" s="73"/>
      <c r="DNG115" s="73"/>
      <c r="DNH115" s="73"/>
      <c r="DNI115" s="73"/>
      <c r="DNJ115" s="73"/>
      <c r="DNK115" s="73"/>
      <c r="DNL115" s="73"/>
      <c r="DNM115" s="73"/>
      <c r="DNN115" s="73"/>
      <c r="DNO115" s="73"/>
      <c r="DNP115" s="73"/>
      <c r="DNQ115" s="73"/>
      <c r="DNS115" s="73"/>
      <c r="DNT115" s="73"/>
      <c r="DNU115" s="73"/>
      <c r="DNV115" s="73"/>
      <c r="DNW115" s="73"/>
      <c r="DNX115" s="73"/>
      <c r="DNY115" s="73"/>
      <c r="DNZ115" s="73"/>
      <c r="DOA115" s="73"/>
      <c r="DOB115" s="73"/>
      <c r="DOC115" s="73"/>
      <c r="DOD115" s="73"/>
      <c r="DOE115" s="73"/>
      <c r="DOH115" s="73"/>
      <c r="DOK115" s="73"/>
      <c r="DON115" s="73"/>
      <c r="DOQ115" s="73"/>
      <c r="DOT115" s="73"/>
      <c r="DPF115" s="73"/>
      <c r="DPI115" s="73"/>
      <c r="DPL115" s="73"/>
      <c r="DPO115" s="73"/>
      <c r="DPX115" s="73"/>
      <c r="DQD115" s="73"/>
      <c r="DQG115" s="73"/>
      <c r="DQJ115" s="73"/>
      <c r="DQM115" s="73"/>
      <c r="DQS115" s="73"/>
      <c r="DRB115" s="73"/>
      <c r="DRD115" s="73"/>
      <c r="DRE115" s="73"/>
      <c r="DRG115" s="73"/>
      <c r="DRJ115" s="73"/>
      <c r="DRM115" s="73"/>
      <c r="DRP115" s="73"/>
      <c r="DRX115" s="73"/>
      <c r="DRZ115" s="73"/>
      <c r="DSC115" s="73"/>
      <c r="DSF115" s="73"/>
      <c r="DSO115" s="73"/>
      <c r="DSR115" s="73"/>
      <c r="DSW115" s="73"/>
      <c r="DTS115" s="73"/>
      <c r="DTT115" s="73"/>
      <c r="DTU115" s="73"/>
      <c r="DTV115" s="73"/>
      <c r="DTW115" s="73"/>
      <c r="DTX115" s="73"/>
      <c r="DUP115" s="73"/>
      <c r="DUQ115" s="73"/>
      <c r="DUT115" s="73"/>
      <c r="DUW115" s="73"/>
      <c r="DUY115" s="73"/>
      <c r="DVA115" s="73"/>
      <c r="DVD115" s="73"/>
      <c r="DVG115" s="73"/>
      <c r="DVJ115" s="73"/>
      <c r="DVM115" s="73"/>
      <c r="DVP115" s="73"/>
      <c r="DVS115" s="73"/>
      <c r="DVV115" s="73"/>
      <c r="DVY115" s="73"/>
      <c r="DWA115" s="73"/>
      <c r="DWN115" s="73"/>
      <c r="DWO115" s="73"/>
      <c r="DWP115" s="73"/>
      <c r="DWQ115" s="73"/>
      <c r="DWR115" s="73"/>
      <c r="DWS115" s="73"/>
      <c r="DWT115" s="73"/>
      <c r="DWU115" s="73"/>
      <c r="DWV115" s="73"/>
      <c r="DWW115" s="73"/>
      <c r="DWX115" s="73"/>
      <c r="DWY115" s="73"/>
      <c r="DWZ115" s="73"/>
      <c r="DXA115" s="73"/>
      <c r="DXB115" s="73"/>
      <c r="DXC115" s="73"/>
      <c r="DXD115" s="73"/>
      <c r="DXE115" s="73"/>
      <c r="DXF115" s="73"/>
      <c r="DXG115" s="73"/>
      <c r="DXH115" s="73"/>
      <c r="DXI115" s="73"/>
      <c r="DXJ115" s="73"/>
      <c r="DXK115" s="73"/>
      <c r="DXL115" s="73"/>
      <c r="DXM115" s="73"/>
      <c r="DXO115" s="73"/>
      <c r="DXP115" s="73"/>
      <c r="DXQ115" s="73"/>
      <c r="DXR115" s="73"/>
      <c r="DXS115" s="73"/>
      <c r="DXT115" s="73"/>
      <c r="DXU115" s="73"/>
      <c r="DXV115" s="73"/>
      <c r="DXW115" s="73"/>
      <c r="DXX115" s="73"/>
      <c r="DXY115" s="73"/>
      <c r="DXZ115" s="73"/>
      <c r="DYA115" s="73"/>
      <c r="DYD115" s="73"/>
      <c r="DYG115" s="73"/>
      <c r="DYJ115" s="73"/>
      <c r="DYM115" s="73"/>
      <c r="DYP115" s="73"/>
      <c r="DZB115" s="73"/>
      <c r="DZE115" s="73"/>
      <c r="DZH115" s="73"/>
      <c r="DZK115" s="73"/>
      <c r="DZT115" s="73"/>
      <c r="DZZ115" s="73"/>
      <c r="EAC115" s="73"/>
      <c r="EAF115" s="73"/>
      <c r="EAI115" s="73"/>
      <c r="EAO115" s="73"/>
      <c r="EAX115" s="73"/>
      <c r="EAZ115" s="73"/>
      <c r="EBA115" s="73"/>
      <c r="EBC115" s="73"/>
      <c r="EBF115" s="73"/>
      <c r="EBI115" s="73"/>
      <c r="EBL115" s="73"/>
      <c r="EBT115" s="73"/>
      <c r="EBV115" s="73"/>
      <c r="EBY115" s="73"/>
      <c r="ECB115" s="73"/>
      <c r="ECK115" s="73"/>
      <c r="ECN115" s="73"/>
      <c r="ECS115" s="73"/>
      <c r="EDO115" s="73"/>
      <c r="EDP115" s="73"/>
      <c r="EDQ115" s="73"/>
      <c r="EDR115" s="73"/>
      <c r="EDS115" s="73"/>
      <c r="EDT115" s="73"/>
      <c r="EEL115" s="73"/>
      <c r="EEM115" s="73"/>
      <c r="EEP115" s="73"/>
      <c r="EES115" s="73"/>
      <c r="EEU115" s="73"/>
      <c r="EEW115" s="73"/>
      <c r="EEZ115" s="73"/>
      <c r="EFC115" s="73"/>
      <c r="EFF115" s="73"/>
      <c r="EFI115" s="73"/>
      <c r="EFL115" s="73"/>
      <c r="EFO115" s="73"/>
      <c r="EFR115" s="73"/>
      <c r="EFU115" s="73"/>
      <c r="EFW115" s="73"/>
      <c r="EGJ115" s="73"/>
      <c r="EGK115" s="73"/>
      <c r="EGL115" s="73"/>
      <c r="EGM115" s="73"/>
      <c r="EGN115" s="73"/>
      <c r="EGO115" s="73"/>
      <c r="EGP115" s="73"/>
      <c r="EGQ115" s="73"/>
      <c r="EGR115" s="73"/>
      <c r="EGS115" s="73"/>
      <c r="EGT115" s="73"/>
      <c r="EGU115" s="73"/>
      <c r="EGV115" s="73"/>
      <c r="EGW115" s="73"/>
      <c r="EGX115" s="73"/>
      <c r="EGY115" s="73"/>
      <c r="EGZ115" s="73"/>
      <c r="EHA115" s="73"/>
      <c r="EHB115" s="73"/>
      <c r="EHC115" s="73"/>
      <c r="EHD115" s="73"/>
      <c r="EHE115" s="73"/>
      <c r="EHF115" s="73"/>
      <c r="EHG115" s="73"/>
      <c r="EHH115" s="73"/>
      <c r="EHI115" s="73"/>
      <c r="EHK115" s="73"/>
      <c r="EHL115" s="73"/>
      <c r="EHM115" s="73"/>
      <c r="EHN115" s="73"/>
      <c r="EHO115" s="73"/>
      <c r="EHP115" s="73"/>
      <c r="EHQ115" s="73"/>
      <c r="EHR115" s="73"/>
      <c r="EHS115" s="73"/>
      <c r="EHT115" s="73"/>
      <c r="EHU115" s="73"/>
      <c r="EHV115" s="73"/>
      <c r="EHW115" s="73"/>
      <c r="EHZ115" s="73"/>
      <c r="EIC115" s="73"/>
      <c r="EIF115" s="73"/>
      <c r="EII115" s="73"/>
      <c r="EIL115" s="73"/>
      <c r="EIX115" s="73"/>
      <c r="EJA115" s="73"/>
      <c r="EJD115" s="73"/>
      <c r="EJG115" s="73"/>
      <c r="EJP115" s="73"/>
      <c r="EJV115" s="73"/>
      <c r="EJY115" s="73"/>
      <c r="EKB115" s="73"/>
      <c r="EKE115" s="73"/>
      <c r="EKK115" s="73"/>
      <c r="EKT115" s="73"/>
      <c r="EKV115" s="73"/>
      <c r="EKW115" s="73"/>
      <c r="EKY115" s="73"/>
      <c r="ELB115" s="73"/>
      <c r="ELE115" s="73"/>
      <c r="ELH115" s="73"/>
      <c r="ELP115" s="73"/>
      <c r="ELR115" s="73"/>
      <c r="ELU115" s="73"/>
      <c r="ELX115" s="73"/>
      <c r="EMG115" s="73"/>
      <c r="EMJ115" s="73"/>
      <c r="EMO115" s="73"/>
      <c r="ENK115" s="73"/>
      <c r="ENL115" s="73"/>
      <c r="ENM115" s="73"/>
      <c r="ENN115" s="73"/>
      <c r="ENO115" s="73"/>
      <c r="ENP115" s="73"/>
      <c r="EOH115" s="73"/>
      <c r="EOI115" s="73"/>
      <c r="EOL115" s="73"/>
      <c r="EOO115" s="73"/>
      <c r="EOQ115" s="73"/>
      <c r="EOS115" s="73"/>
      <c r="EOV115" s="73"/>
      <c r="EOY115" s="73"/>
      <c r="EPB115" s="73"/>
      <c r="EPE115" s="73"/>
      <c r="EPH115" s="73"/>
      <c r="EPK115" s="73"/>
      <c r="EPN115" s="73"/>
      <c r="EPQ115" s="73"/>
      <c r="EPS115" s="73"/>
      <c r="EQF115" s="73"/>
      <c r="EQG115" s="73"/>
      <c r="EQH115" s="73"/>
      <c r="EQI115" s="73"/>
      <c r="EQJ115" s="73"/>
      <c r="EQK115" s="73"/>
      <c r="EQL115" s="73"/>
      <c r="EQM115" s="73"/>
      <c r="EQN115" s="73"/>
      <c r="EQO115" s="73"/>
      <c r="EQP115" s="73"/>
      <c r="EQQ115" s="73"/>
      <c r="EQR115" s="73"/>
      <c r="EQS115" s="73"/>
      <c r="EQT115" s="73"/>
      <c r="EQU115" s="73"/>
      <c r="EQV115" s="73"/>
      <c r="EQW115" s="73"/>
      <c r="EQX115" s="73"/>
      <c r="EQY115" s="73"/>
      <c r="EQZ115" s="73"/>
      <c r="ERA115" s="73"/>
      <c r="ERB115" s="73"/>
      <c r="ERC115" s="73"/>
      <c r="ERD115" s="73"/>
      <c r="ERE115" s="73"/>
      <c r="ERG115" s="73"/>
      <c r="ERH115" s="73"/>
      <c r="ERI115" s="73"/>
      <c r="ERJ115" s="73"/>
      <c r="ERK115" s="73"/>
      <c r="ERL115" s="73"/>
      <c r="ERM115" s="73"/>
      <c r="ERN115" s="73"/>
      <c r="ERO115" s="73"/>
      <c r="ERP115" s="73"/>
      <c r="ERQ115" s="73"/>
      <c r="ERR115" s="73"/>
      <c r="ERS115" s="73"/>
      <c r="ERV115" s="73"/>
      <c r="ERY115" s="73"/>
      <c r="ESB115" s="73"/>
      <c r="ESE115" s="73"/>
      <c r="ESH115" s="73"/>
      <c r="EST115" s="73"/>
      <c r="ESW115" s="73"/>
      <c r="ESZ115" s="73"/>
      <c r="ETC115" s="73"/>
      <c r="ETL115" s="73"/>
      <c r="ETR115" s="73"/>
      <c r="ETU115" s="73"/>
      <c r="ETX115" s="73"/>
      <c r="EUA115" s="73"/>
      <c r="EUG115" s="73"/>
      <c r="EUP115" s="73"/>
      <c r="EUR115" s="73"/>
      <c r="EUS115" s="73"/>
      <c r="EUU115" s="73"/>
      <c r="EUX115" s="73"/>
      <c r="EVA115" s="73"/>
      <c r="EVD115" s="73"/>
      <c r="EVL115" s="73"/>
      <c r="EVN115" s="73"/>
      <c r="EVQ115" s="73"/>
      <c r="EVT115" s="73"/>
      <c r="EWC115" s="73"/>
      <c r="EWF115" s="73"/>
      <c r="EWK115" s="73"/>
      <c r="EXG115" s="73"/>
      <c r="EXH115" s="73"/>
      <c r="EXI115" s="73"/>
      <c r="EXJ115" s="73"/>
      <c r="EXK115" s="73"/>
      <c r="EXL115" s="73"/>
      <c r="EYD115" s="73"/>
      <c r="EYE115" s="73"/>
      <c r="EYH115" s="73"/>
      <c r="EYK115" s="73"/>
      <c r="EYM115" s="73"/>
      <c r="EYO115" s="73"/>
      <c r="EYR115" s="73"/>
      <c r="EYU115" s="73"/>
      <c r="EYX115" s="73"/>
      <c r="EZA115" s="73"/>
      <c r="EZD115" s="73"/>
      <c r="EZG115" s="73"/>
      <c r="EZJ115" s="73"/>
      <c r="EZM115" s="73"/>
      <c r="EZO115" s="73"/>
      <c r="FAB115" s="73"/>
      <c r="FAC115" s="73"/>
      <c r="FAD115" s="73"/>
      <c r="FAE115" s="73"/>
      <c r="FAF115" s="73"/>
      <c r="FAG115" s="73"/>
      <c r="FAH115" s="73"/>
      <c r="FAI115" s="73"/>
      <c r="FAJ115" s="73"/>
      <c r="FAK115" s="73"/>
      <c r="FAL115" s="73"/>
      <c r="FAM115" s="73"/>
      <c r="FAN115" s="73"/>
      <c r="FAO115" s="73"/>
      <c r="FAP115" s="73"/>
      <c r="FAQ115" s="73"/>
      <c r="FAR115" s="73"/>
      <c r="FAS115" s="73"/>
      <c r="FAT115" s="73"/>
      <c r="FAU115" s="73"/>
      <c r="FAV115" s="73"/>
      <c r="FAW115" s="73"/>
      <c r="FAX115" s="73"/>
      <c r="FAY115" s="73"/>
      <c r="FAZ115" s="73"/>
      <c r="FBA115" s="73"/>
      <c r="FBC115" s="73"/>
      <c r="FBD115" s="73"/>
      <c r="FBE115" s="73"/>
      <c r="FBF115" s="73"/>
      <c r="FBG115" s="73"/>
      <c r="FBH115" s="73"/>
      <c r="FBI115" s="73"/>
      <c r="FBJ115" s="73"/>
      <c r="FBK115" s="73"/>
      <c r="FBL115" s="73"/>
      <c r="FBM115" s="73"/>
      <c r="FBN115" s="73"/>
      <c r="FBO115" s="73"/>
      <c r="FBR115" s="73"/>
      <c r="FBU115" s="73"/>
      <c r="FBX115" s="73"/>
      <c r="FCA115" s="73"/>
      <c r="FCD115" s="73"/>
      <c r="FCP115" s="73"/>
      <c r="FCS115" s="73"/>
      <c r="FCV115" s="73"/>
      <c r="FCY115" s="73"/>
      <c r="FDH115" s="73"/>
      <c r="FDN115" s="73"/>
      <c r="FDQ115" s="73"/>
      <c r="FDT115" s="73"/>
      <c r="FDW115" s="73"/>
      <c r="FEC115" s="73"/>
      <c r="FEL115" s="73"/>
      <c r="FEN115" s="73"/>
      <c r="FEO115" s="73"/>
      <c r="FEQ115" s="73"/>
      <c r="FET115" s="73"/>
      <c r="FEW115" s="73"/>
      <c r="FEZ115" s="73"/>
      <c r="FFH115" s="73"/>
      <c r="FFJ115" s="73"/>
      <c r="FFM115" s="73"/>
      <c r="FFP115" s="73"/>
      <c r="FFY115" s="73"/>
      <c r="FGB115" s="73"/>
      <c r="FGG115" s="73"/>
      <c r="FHC115" s="73"/>
      <c r="FHD115" s="73"/>
      <c r="FHE115" s="73"/>
      <c r="FHF115" s="73"/>
      <c r="FHG115" s="73"/>
      <c r="FHH115" s="73"/>
      <c r="FHZ115" s="73"/>
      <c r="FIA115" s="73"/>
      <c r="FID115" s="73"/>
      <c r="FIG115" s="73"/>
      <c r="FII115" s="73"/>
      <c r="FIK115" s="73"/>
      <c r="FIN115" s="73"/>
      <c r="FIQ115" s="73"/>
      <c r="FIT115" s="73"/>
      <c r="FIW115" s="73"/>
      <c r="FIZ115" s="73"/>
      <c r="FJC115" s="73"/>
      <c r="FJF115" s="73"/>
      <c r="FJI115" s="73"/>
      <c r="FJK115" s="73"/>
      <c r="FJX115" s="73"/>
      <c r="FJY115" s="73"/>
      <c r="FJZ115" s="73"/>
      <c r="FKA115" s="73"/>
      <c r="FKB115" s="73"/>
      <c r="FKC115" s="73"/>
      <c r="FKD115" s="73"/>
      <c r="FKE115" s="73"/>
      <c r="FKF115" s="73"/>
      <c r="FKG115" s="73"/>
      <c r="FKH115" s="73"/>
      <c r="FKI115" s="73"/>
      <c r="FKJ115" s="73"/>
      <c r="FKK115" s="73"/>
      <c r="FKL115" s="73"/>
      <c r="FKM115" s="73"/>
      <c r="FKN115" s="73"/>
      <c r="FKO115" s="73"/>
      <c r="FKP115" s="73"/>
      <c r="FKQ115" s="73"/>
      <c r="FKR115" s="73"/>
      <c r="FKS115" s="73"/>
      <c r="FKT115" s="73"/>
      <c r="FKU115" s="73"/>
      <c r="FKV115" s="73"/>
      <c r="FKW115" s="73"/>
      <c r="FKY115" s="73"/>
      <c r="FKZ115" s="73"/>
      <c r="FLA115" s="73"/>
      <c r="FLB115" s="73"/>
      <c r="FLC115" s="73"/>
      <c r="FLD115" s="73"/>
      <c r="FLE115" s="73"/>
      <c r="FLF115" s="73"/>
      <c r="FLG115" s="73"/>
      <c r="FLH115" s="73"/>
      <c r="FLI115" s="73"/>
      <c r="FLJ115" s="73"/>
      <c r="FLK115" s="73"/>
      <c r="FLN115" s="73"/>
      <c r="FLQ115" s="73"/>
      <c r="FLT115" s="73"/>
      <c r="FLW115" s="73"/>
      <c r="FLZ115" s="73"/>
      <c r="FML115" s="73"/>
      <c r="FMO115" s="73"/>
      <c r="FMR115" s="73"/>
      <c r="FMU115" s="73"/>
      <c r="FND115" s="73"/>
      <c r="FNJ115" s="73"/>
      <c r="FNM115" s="73"/>
      <c r="FNP115" s="73"/>
      <c r="FNS115" s="73"/>
      <c r="FNY115" s="73"/>
      <c r="FOH115" s="73"/>
      <c r="FOJ115" s="73"/>
      <c r="FOK115" s="73"/>
      <c r="FOM115" s="73"/>
      <c r="FOP115" s="73"/>
      <c r="FOS115" s="73"/>
      <c r="FOV115" s="73"/>
      <c r="FPD115" s="73"/>
      <c r="FPF115" s="73"/>
      <c r="FPI115" s="73"/>
      <c r="FPL115" s="73"/>
      <c r="FPU115" s="73"/>
      <c r="FPX115" s="73"/>
      <c r="FQC115" s="73"/>
      <c r="FQY115" s="73"/>
      <c r="FQZ115" s="73"/>
      <c r="FRA115" s="73"/>
      <c r="FRB115" s="73"/>
      <c r="FRC115" s="73"/>
      <c r="FRD115" s="73"/>
      <c r="FRV115" s="73"/>
      <c r="FRW115" s="73"/>
      <c r="FRZ115" s="73"/>
      <c r="FSC115" s="73"/>
      <c r="FSE115" s="73"/>
      <c r="FSG115" s="73"/>
      <c r="FSJ115" s="73"/>
      <c r="FSM115" s="73"/>
      <c r="FSP115" s="73"/>
      <c r="FSS115" s="73"/>
      <c r="FSV115" s="73"/>
      <c r="FSY115" s="73"/>
      <c r="FTB115" s="73"/>
      <c r="FTE115" s="73"/>
      <c r="FTG115" s="73"/>
      <c r="FTT115" s="73"/>
      <c r="FTU115" s="73"/>
      <c r="FTV115" s="73"/>
      <c r="FTW115" s="73"/>
      <c r="FTX115" s="73"/>
      <c r="FTY115" s="73"/>
      <c r="FTZ115" s="73"/>
      <c r="FUA115" s="73"/>
      <c r="FUB115" s="73"/>
      <c r="FUC115" s="73"/>
      <c r="FUD115" s="73"/>
      <c r="FUE115" s="73"/>
      <c r="FUF115" s="73"/>
      <c r="FUG115" s="73"/>
      <c r="FUH115" s="73"/>
      <c r="FUI115" s="73"/>
      <c r="FUJ115" s="73"/>
      <c r="FUK115" s="73"/>
      <c r="FUL115" s="73"/>
      <c r="FUM115" s="73"/>
      <c r="FUN115" s="73"/>
      <c r="FUO115" s="73"/>
      <c r="FUP115" s="73"/>
      <c r="FUQ115" s="73"/>
      <c r="FUR115" s="73"/>
      <c r="FUS115" s="73"/>
      <c r="FUU115" s="73"/>
      <c r="FUV115" s="73"/>
      <c r="FUW115" s="73"/>
      <c r="FUX115" s="73"/>
      <c r="FUY115" s="73"/>
      <c r="FUZ115" s="73"/>
      <c r="FVA115" s="73"/>
      <c r="FVB115" s="73"/>
      <c r="FVC115" s="73"/>
      <c r="FVD115" s="73"/>
      <c r="FVE115" s="73"/>
      <c r="FVF115" s="73"/>
      <c r="FVG115" s="73"/>
      <c r="FVJ115" s="73"/>
      <c r="FVM115" s="73"/>
      <c r="FVP115" s="73"/>
      <c r="FVS115" s="73"/>
      <c r="FVV115" s="73"/>
      <c r="FWH115" s="73"/>
      <c r="FWK115" s="73"/>
      <c r="FWN115" s="73"/>
      <c r="FWQ115" s="73"/>
      <c r="FWZ115" s="73"/>
      <c r="FXF115" s="73"/>
      <c r="FXI115" s="73"/>
      <c r="FXL115" s="73"/>
      <c r="FXO115" s="73"/>
      <c r="FXU115" s="73"/>
      <c r="FYD115" s="73"/>
      <c r="FYF115" s="73"/>
      <c r="FYG115" s="73"/>
      <c r="FYI115" s="73"/>
      <c r="FYL115" s="73"/>
      <c r="FYO115" s="73"/>
      <c r="FYR115" s="73"/>
      <c r="FYZ115" s="73"/>
      <c r="FZB115" s="73"/>
      <c r="FZE115" s="73"/>
      <c r="FZH115" s="73"/>
      <c r="FZQ115" s="73"/>
      <c r="FZT115" s="73"/>
      <c r="FZY115" s="73"/>
      <c r="GAU115" s="73"/>
      <c r="GAV115" s="73"/>
      <c r="GAW115" s="73"/>
      <c r="GAX115" s="73"/>
      <c r="GAY115" s="73"/>
      <c r="GAZ115" s="73"/>
      <c r="GBR115" s="73"/>
      <c r="GBS115" s="73"/>
      <c r="GBV115" s="73"/>
      <c r="GBY115" s="73"/>
      <c r="GCA115" s="73"/>
      <c r="GCC115" s="73"/>
      <c r="GCF115" s="73"/>
      <c r="GCI115" s="73"/>
      <c r="GCL115" s="73"/>
      <c r="GCO115" s="73"/>
      <c r="GCR115" s="73"/>
      <c r="GCU115" s="73"/>
      <c r="GCX115" s="73"/>
      <c r="GDA115" s="73"/>
      <c r="GDC115" s="73"/>
      <c r="GDP115" s="73"/>
      <c r="GDQ115" s="73"/>
      <c r="GDR115" s="73"/>
      <c r="GDS115" s="73"/>
      <c r="GDT115" s="73"/>
      <c r="GDU115" s="73"/>
      <c r="GDV115" s="73"/>
      <c r="GDW115" s="73"/>
      <c r="GDX115" s="73"/>
      <c r="GDY115" s="73"/>
      <c r="GDZ115" s="73"/>
      <c r="GEA115" s="73"/>
      <c r="GEB115" s="73"/>
      <c r="GEC115" s="73"/>
      <c r="GED115" s="73"/>
      <c r="GEE115" s="73"/>
      <c r="GEF115" s="73"/>
      <c r="GEG115" s="73"/>
      <c r="GEH115" s="73"/>
      <c r="GEI115" s="73"/>
      <c r="GEJ115" s="73"/>
      <c r="GEK115" s="73"/>
      <c r="GEL115" s="73"/>
      <c r="GEM115" s="73"/>
      <c r="GEN115" s="73"/>
      <c r="GEO115" s="73"/>
      <c r="GEQ115" s="73"/>
      <c r="GER115" s="73"/>
      <c r="GES115" s="73"/>
      <c r="GET115" s="73"/>
      <c r="GEU115" s="73"/>
      <c r="GEV115" s="73"/>
      <c r="GEW115" s="73"/>
      <c r="GEX115" s="73"/>
      <c r="GEY115" s="73"/>
      <c r="GEZ115" s="73"/>
      <c r="GFA115" s="73"/>
      <c r="GFB115" s="73"/>
      <c r="GFC115" s="73"/>
      <c r="GFF115" s="73"/>
      <c r="GFI115" s="73"/>
      <c r="GFL115" s="73"/>
      <c r="GFO115" s="73"/>
      <c r="GFR115" s="73"/>
      <c r="GGD115" s="73"/>
      <c r="GGG115" s="73"/>
      <c r="GGJ115" s="73"/>
      <c r="GGM115" s="73"/>
      <c r="GGV115" s="73"/>
      <c r="GHB115" s="73"/>
      <c r="GHE115" s="73"/>
      <c r="GHH115" s="73"/>
      <c r="GHK115" s="73"/>
      <c r="GHQ115" s="73"/>
      <c r="GHZ115" s="73"/>
      <c r="GIB115" s="73"/>
      <c r="GIC115" s="73"/>
      <c r="GIE115" s="73"/>
      <c r="GIH115" s="73"/>
      <c r="GIK115" s="73"/>
      <c r="GIN115" s="73"/>
      <c r="GIV115" s="73"/>
      <c r="GIX115" s="73"/>
      <c r="GJA115" s="73"/>
      <c r="GJD115" s="73"/>
      <c r="GJM115" s="73"/>
      <c r="GJP115" s="73"/>
      <c r="GJU115" s="73"/>
      <c r="GKQ115" s="73"/>
      <c r="GKR115" s="73"/>
      <c r="GKS115" s="73"/>
      <c r="GKT115" s="73"/>
      <c r="GKU115" s="73"/>
      <c r="GKV115" s="73"/>
      <c r="GLN115" s="73"/>
      <c r="GLO115" s="73"/>
      <c r="GLR115" s="73"/>
      <c r="GLU115" s="73"/>
      <c r="GLW115" s="73"/>
      <c r="GLY115" s="73"/>
      <c r="GMB115" s="73"/>
      <c r="GME115" s="73"/>
      <c r="GMH115" s="73"/>
      <c r="GMK115" s="73"/>
      <c r="GMN115" s="73"/>
      <c r="GMQ115" s="73"/>
      <c r="GMT115" s="73"/>
      <c r="GMW115" s="73"/>
      <c r="GMY115" s="73"/>
      <c r="GNL115" s="73"/>
      <c r="GNM115" s="73"/>
      <c r="GNN115" s="73"/>
      <c r="GNO115" s="73"/>
      <c r="GNP115" s="73"/>
      <c r="GNQ115" s="73"/>
      <c r="GNR115" s="73"/>
      <c r="GNS115" s="73"/>
      <c r="GNT115" s="73"/>
      <c r="GNU115" s="73"/>
      <c r="GNV115" s="73"/>
      <c r="GNW115" s="73"/>
      <c r="GNX115" s="73"/>
      <c r="GNY115" s="73"/>
      <c r="GNZ115" s="73"/>
      <c r="GOA115" s="73"/>
      <c r="GOB115" s="73"/>
      <c r="GOC115" s="73"/>
      <c r="GOD115" s="73"/>
      <c r="GOE115" s="73"/>
      <c r="GOF115" s="73"/>
      <c r="GOG115" s="73"/>
      <c r="GOH115" s="73"/>
      <c r="GOI115" s="73"/>
      <c r="GOJ115" s="73"/>
      <c r="GOK115" s="73"/>
      <c r="GOM115" s="73"/>
      <c r="GON115" s="73"/>
      <c r="GOO115" s="73"/>
      <c r="GOP115" s="73"/>
      <c r="GOQ115" s="73"/>
      <c r="GOR115" s="73"/>
      <c r="GOS115" s="73"/>
      <c r="GOT115" s="73"/>
      <c r="GOU115" s="73"/>
      <c r="GOV115" s="73"/>
      <c r="GOW115" s="73"/>
      <c r="GOX115" s="73"/>
      <c r="GOY115" s="73"/>
      <c r="GPB115" s="73"/>
      <c r="GPE115" s="73"/>
      <c r="GPH115" s="73"/>
      <c r="GPK115" s="73"/>
      <c r="GPN115" s="73"/>
      <c r="GPZ115" s="73"/>
      <c r="GQC115" s="73"/>
      <c r="GQF115" s="73"/>
      <c r="GQI115" s="73"/>
      <c r="GQR115" s="73"/>
      <c r="GQX115" s="73"/>
      <c r="GRA115" s="73"/>
      <c r="GRD115" s="73"/>
      <c r="GRG115" s="73"/>
      <c r="GRM115" s="73"/>
      <c r="GRV115" s="73"/>
      <c r="GRX115" s="73"/>
      <c r="GRY115" s="73"/>
      <c r="GSA115" s="73"/>
      <c r="GSD115" s="73"/>
      <c r="GSG115" s="73"/>
      <c r="GSJ115" s="73"/>
      <c r="GSR115" s="73"/>
      <c r="GST115" s="73"/>
      <c r="GSW115" s="73"/>
      <c r="GSZ115" s="73"/>
      <c r="GTI115" s="73"/>
      <c r="GTL115" s="73"/>
      <c r="GTQ115" s="73"/>
      <c r="GUM115" s="73"/>
      <c r="GUN115" s="73"/>
      <c r="GUO115" s="73"/>
      <c r="GUP115" s="73"/>
      <c r="GUQ115" s="73"/>
      <c r="GUR115" s="73"/>
      <c r="GVJ115" s="73"/>
      <c r="GVK115" s="73"/>
      <c r="GVN115" s="73"/>
      <c r="GVQ115" s="73"/>
      <c r="GVS115" s="73"/>
      <c r="GVU115" s="73"/>
      <c r="GVX115" s="73"/>
      <c r="GWA115" s="73"/>
      <c r="GWD115" s="73"/>
      <c r="GWG115" s="73"/>
      <c r="GWJ115" s="73"/>
      <c r="GWM115" s="73"/>
      <c r="GWP115" s="73"/>
      <c r="GWS115" s="73"/>
      <c r="GWU115" s="73"/>
      <c r="GXH115" s="73"/>
      <c r="GXI115" s="73"/>
      <c r="GXJ115" s="73"/>
      <c r="GXK115" s="73"/>
      <c r="GXL115" s="73"/>
      <c r="GXM115" s="73"/>
      <c r="GXN115" s="73"/>
      <c r="GXO115" s="73"/>
      <c r="GXP115" s="73"/>
      <c r="GXQ115" s="73"/>
      <c r="GXR115" s="73"/>
      <c r="GXS115" s="73"/>
      <c r="GXT115" s="73"/>
      <c r="GXU115" s="73"/>
      <c r="GXV115" s="73"/>
      <c r="GXW115" s="73"/>
      <c r="GXX115" s="73"/>
      <c r="GXY115" s="73"/>
      <c r="GXZ115" s="73"/>
      <c r="GYA115" s="73"/>
      <c r="GYB115" s="73"/>
      <c r="GYC115" s="73"/>
      <c r="GYD115" s="73"/>
      <c r="GYE115" s="73"/>
      <c r="GYF115" s="73"/>
      <c r="GYG115" s="73"/>
      <c r="GYI115" s="73"/>
      <c r="GYJ115" s="73"/>
      <c r="GYK115" s="73"/>
      <c r="GYL115" s="73"/>
      <c r="GYM115" s="73"/>
      <c r="GYN115" s="73"/>
      <c r="GYO115" s="73"/>
      <c r="GYP115" s="73"/>
      <c r="GYQ115" s="73"/>
      <c r="GYR115" s="73"/>
      <c r="GYS115" s="73"/>
      <c r="GYT115" s="73"/>
      <c r="GYU115" s="73"/>
      <c r="GYX115" s="73"/>
      <c r="GZA115" s="73"/>
      <c r="GZD115" s="73"/>
      <c r="GZG115" s="73"/>
      <c r="GZJ115" s="73"/>
      <c r="GZV115" s="73"/>
      <c r="GZY115" s="73"/>
      <c r="HAB115" s="73"/>
      <c r="HAE115" s="73"/>
      <c r="HAN115" s="73"/>
      <c r="HAT115" s="73"/>
      <c r="HAW115" s="73"/>
      <c r="HAZ115" s="73"/>
      <c r="HBC115" s="73"/>
      <c r="HBI115" s="73"/>
      <c r="HBR115" s="73"/>
      <c r="HBT115" s="73"/>
      <c r="HBU115" s="73"/>
      <c r="HBW115" s="73"/>
      <c r="HBZ115" s="73"/>
      <c r="HCC115" s="73"/>
      <c r="HCF115" s="73"/>
      <c r="HCN115" s="73"/>
      <c r="HCP115" s="73"/>
      <c r="HCS115" s="73"/>
      <c r="HCV115" s="73"/>
      <c r="HDE115" s="73"/>
      <c r="HDH115" s="73"/>
      <c r="HDM115" s="73"/>
      <c r="HEI115" s="73"/>
      <c r="HEJ115" s="73"/>
      <c r="HEK115" s="73"/>
      <c r="HEL115" s="73"/>
      <c r="HEM115" s="73"/>
      <c r="HEN115" s="73"/>
      <c r="HFF115" s="73"/>
      <c r="HFG115" s="73"/>
      <c r="HFJ115" s="73"/>
      <c r="HFM115" s="73"/>
      <c r="HFO115" s="73"/>
      <c r="HFQ115" s="73"/>
      <c r="HFT115" s="73"/>
      <c r="HFW115" s="73"/>
      <c r="HFZ115" s="73"/>
      <c r="HGC115" s="73"/>
      <c r="HGF115" s="73"/>
      <c r="HGI115" s="73"/>
      <c r="HGL115" s="73"/>
      <c r="HGO115" s="73"/>
      <c r="HGQ115" s="73"/>
      <c r="HHD115" s="73"/>
      <c r="HHE115" s="73"/>
      <c r="HHF115" s="73"/>
      <c r="HHG115" s="73"/>
      <c r="HHH115" s="73"/>
      <c r="HHI115" s="73"/>
      <c r="HHJ115" s="73"/>
      <c r="HHK115" s="73"/>
      <c r="HHL115" s="73"/>
      <c r="HHM115" s="73"/>
      <c r="HHN115" s="73"/>
      <c r="HHO115" s="73"/>
      <c r="HHP115" s="73"/>
      <c r="HHQ115" s="73"/>
      <c r="HHR115" s="73"/>
      <c r="HHS115" s="73"/>
      <c r="HHT115" s="73"/>
      <c r="HHU115" s="73"/>
      <c r="HHV115" s="73"/>
      <c r="HHW115" s="73"/>
      <c r="HHX115" s="73"/>
      <c r="HHY115" s="73"/>
      <c r="HHZ115" s="73"/>
      <c r="HIA115" s="73"/>
      <c r="HIB115" s="73"/>
      <c r="HIC115" s="73"/>
      <c r="HIE115" s="73"/>
      <c r="HIF115" s="73"/>
      <c r="HIG115" s="73"/>
      <c r="HIH115" s="73"/>
      <c r="HII115" s="73"/>
      <c r="HIJ115" s="73"/>
      <c r="HIK115" s="73"/>
      <c r="HIL115" s="73"/>
      <c r="HIM115" s="73"/>
      <c r="HIN115" s="73"/>
      <c r="HIO115" s="73"/>
      <c r="HIP115" s="73"/>
      <c r="HIQ115" s="73"/>
      <c r="HIT115" s="73"/>
      <c r="HIW115" s="73"/>
      <c r="HIZ115" s="73"/>
      <c r="HJC115" s="73"/>
      <c r="HJF115" s="73"/>
      <c r="HJR115" s="73"/>
      <c r="HJU115" s="73"/>
      <c r="HJX115" s="73"/>
      <c r="HKA115" s="73"/>
      <c r="HKJ115" s="73"/>
      <c r="HKP115" s="73"/>
      <c r="HKS115" s="73"/>
      <c r="HKV115" s="73"/>
      <c r="HKY115" s="73"/>
      <c r="HLE115" s="73"/>
      <c r="HLN115" s="73"/>
      <c r="HLP115" s="73"/>
      <c r="HLQ115" s="73"/>
      <c r="HLS115" s="73"/>
      <c r="HLV115" s="73"/>
      <c r="HLY115" s="73"/>
      <c r="HMB115" s="73"/>
      <c r="HMJ115" s="73"/>
      <c r="HML115" s="73"/>
      <c r="HMO115" s="73"/>
      <c r="HMR115" s="73"/>
      <c r="HNA115" s="73"/>
      <c r="HND115" s="73"/>
      <c r="HNI115" s="73"/>
      <c r="HOE115" s="73"/>
      <c r="HOF115" s="73"/>
      <c r="HOG115" s="73"/>
      <c r="HOH115" s="73"/>
      <c r="HOI115" s="73"/>
      <c r="HOJ115" s="73"/>
      <c r="HPB115" s="73"/>
      <c r="HPC115" s="73"/>
      <c r="HPF115" s="73"/>
      <c r="HPI115" s="73"/>
      <c r="HPK115" s="73"/>
      <c r="HPM115" s="73"/>
      <c r="HPP115" s="73"/>
      <c r="HPS115" s="73"/>
      <c r="HPV115" s="73"/>
      <c r="HPY115" s="73"/>
      <c r="HQB115" s="73"/>
      <c r="HQE115" s="73"/>
      <c r="HQH115" s="73"/>
      <c r="HQK115" s="73"/>
      <c r="HQM115" s="73"/>
      <c r="HQZ115" s="73"/>
      <c r="HRA115" s="73"/>
      <c r="HRB115" s="73"/>
      <c r="HRC115" s="73"/>
      <c r="HRD115" s="73"/>
      <c r="HRE115" s="73"/>
      <c r="HRF115" s="73"/>
      <c r="HRG115" s="73"/>
      <c r="HRH115" s="73"/>
      <c r="HRI115" s="73"/>
      <c r="HRJ115" s="73"/>
      <c r="HRK115" s="73"/>
      <c r="HRL115" s="73"/>
      <c r="HRM115" s="73"/>
      <c r="HRN115" s="73"/>
      <c r="HRO115" s="73"/>
      <c r="HRP115" s="73"/>
      <c r="HRQ115" s="73"/>
      <c r="HRR115" s="73"/>
      <c r="HRS115" s="73"/>
      <c r="HRT115" s="73"/>
      <c r="HRU115" s="73"/>
      <c r="HRV115" s="73"/>
      <c r="HRW115" s="73"/>
      <c r="HRX115" s="73"/>
      <c r="HRY115" s="73"/>
      <c r="HSA115" s="73"/>
      <c r="HSB115" s="73"/>
      <c r="HSC115" s="73"/>
      <c r="HSD115" s="73"/>
      <c r="HSE115" s="73"/>
      <c r="HSF115" s="73"/>
      <c r="HSG115" s="73"/>
      <c r="HSH115" s="73"/>
      <c r="HSI115" s="73"/>
      <c r="HSJ115" s="73"/>
      <c r="HSK115" s="73"/>
      <c r="HSL115" s="73"/>
      <c r="HSM115" s="73"/>
      <c r="HSP115" s="73"/>
      <c r="HSS115" s="73"/>
      <c r="HSV115" s="73"/>
      <c r="HSY115" s="73"/>
      <c r="HTB115" s="73"/>
      <c r="HTN115" s="73"/>
      <c r="HTQ115" s="73"/>
      <c r="HTT115" s="73"/>
      <c r="HTW115" s="73"/>
      <c r="HUF115" s="73"/>
      <c r="HUL115" s="73"/>
      <c r="HUO115" s="73"/>
      <c r="HUR115" s="73"/>
      <c r="HUU115" s="73"/>
      <c r="HVA115" s="73"/>
      <c r="HVJ115" s="73"/>
      <c r="HVL115" s="73"/>
      <c r="HVM115" s="73"/>
      <c r="HVO115" s="73"/>
      <c r="HVR115" s="73"/>
      <c r="HVU115" s="73"/>
      <c r="HVX115" s="73"/>
      <c r="HWF115" s="73"/>
      <c r="HWH115" s="73"/>
      <c r="HWK115" s="73"/>
      <c r="HWN115" s="73"/>
      <c r="HWW115" s="73"/>
      <c r="HWZ115" s="73"/>
      <c r="HXE115" s="73"/>
      <c r="HYA115" s="73"/>
      <c r="HYB115" s="73"/>
      <c r="HYC115" s="73"/>
      <c r="HYD115" s="73"/>
      <c r="HYE115" s="73"/>
      <c r="HYF115" s="73"/>
      <c r="HYX115" s="73"/>
      <c r="HYY115" s="73"/>
      <c r="HZB115" s="73"/>
      <c r="HZE115" s="73"/>
      <c r="HZG115" s="73"/>
      <c r="HZI115" s="73"/>
      <c r="HZL115" s="73"/>
      <c r="HZO115" s="73"/>
      <c r="HZR115" s="73"/>
      <c r="HZU115" s="73"/>
      <c r="HZX115" s="73"/>
      <c r="IAA115" s="73"/>
      <c r="IAD115" s="73"/>
      <c r="IAG115" s="73"/>
      <c r="IAI115" s="73"/>
      <c r="IAV115" s="73"/>
      <c r="IAW115" s="73"/>
      <c r="IAX115" s="73"/>
      <c r="IAY115" s="73"/>
      <c r="IAZ115" s="73"/>
      <c r="IBA115" s="73"/>
      <c r="IBB115" s="73"/>
      <c r="IBC115" s="73"/>
      <c r="IBD115" s="73"/>
      <c r="IBE115" s="73"/>
      <c r="IBF115" s="73"/>
      <c r="IBG115" s="73"/>
      <c r="IBH115" s="73"/>
      <c r="IBI115" s="73"/>
      <c r="IBJ115" s="73"/>
      <c r="IBK115" s="73"/>
      <c r="IBL115" s="73"/>
      <c r="IBM115" s="73"/>
      <c r="IBN115" s="73"/>
      <c r="IBO115" s="73"/>
      <c r="IBP115" s="73"/>
      <c r="IBQ115" s="73"/>
      <c r="IBR115" s="73"/>
      <c r="IBS115" s="73"/>
      <c r="IBT115" s="73"/>
      <c r="IBU115" s="73"/>
      <c r="IBW115" s="73"/>
      <c r="IBX115" s="73"/>
      <c r="IBY115" s="73"/>
      <c r="IBZ115" s="73"/>
      <c r="ICA115" s="73"/>
      <c r="ICB115" s="73"/>
      <c r="ICC115" s="73"/>
      <c r="ICD115" s="73"/>
      <c r="ICE115" s="73"/>
      <c r="ICF115" s="73"/>
      <c r="ICG115" s="73"/>
      <c r="ICH115" s="73"/>
      <c r="ICI115" s="73"/>
      <c r="ICL115" s="73"/>
      <c r="ICO115" s="73"/>
      <c r="ICR115" s="73"/>
      <c r="ICU115" s="73"/>
      <c r="ICX115" s="73"/>
      <c r="IDJ115" s="73"/>
      <c r="IDM115" s="73"/>
      <c r="IDP115" s="73"/>
      <c r="IDS115" s="73"/>
      <c r="IEB115" s="73"/>
      <c r="IEH115" s="73"/>
      <c r="IEK115" s="73"/>
      <c r="IEN115" s="73"/>
      <c r="IEQ115" s="73"/>
      <c r="IEW115" s="73"/>
      <c r="IFF115" s="73"/>
      <c r="IFH115" s="73"/>
      <c r="IFI115" s="73"/>
      <c r="IFK115" s="73"/>
      <c r="IFN115" s="73"/>
      <c r="IFQ115" s="73"/>
      <c r="IFT115" s="73"/>
      <c r="IGB115" s="73"/>
      <c r="IGD115" s="73"/>
      <c r="IGG115" s="73"/>
      <c r="IGJ115" s="73"/>
      <c r="IGS115" s="73"/>
      <c r="IGV115" s="73"/>
      <c r="IHA115" s="73"/>
      <c r="IHW115" s="73"/>
      <c r="IHX115" s="73"/>
      <c r="IHY115" s="73"/>
      <c r="IHZ115" s="73"/>
      <c r="IIA115" s="73"/>
      <c r="IIB115" s="73"/>
      <c r="IIT115" s="73"/>
      <c r="IIU115" s="73"/>
      <c r="IIX115" s="73"/>
      <c r="IJA115" s="73"/>
      <c r="IJC115" s="73"/>
      <c r="IJE115" s="73"/>
      <c r="IJH115" s="73"/>
      <c r="IJK115" s="73"/>
      <c r="IJN115" s="73"/>
      <c r="IJQ115" s="73"/>
      <c r="IJT115" s="73"/>
      <c r="IJW115" s="73"/>
      <c r="IJZ115" s="73"/>
      <c r="IKC115" s="73"/>
      <c r="IKE115" s="73"/>
      <c r="IKR115" s="73"/>
      <c r="IKS115" s="73"/>
      <c r="IKT115" s="73"/>
      <c r="IKU115" s="73"/>
      <c r="IKV115" s="73"/>
      <c r="IKW115" s="73"/>
      <c r="IKX115" s="73"/>
      <c r="IKY115" s="73"/>
      <c r="IKZ115" s="73"/>
      <c r="ILA115" s="73"/>
      <c r="ILB115" s="73"/>
      <c r="ILC115" s="73"/>
      <c r="ILD115" s="73"/>
      <c r="ILE115" s="73"/>
      <c r="ILF115" s="73"/>
      <c r="ILG115" s="73"/>
      <c r="ILH115" s="73"/>
      <c r="ILI115" s="73"/>
      <c r="ILJ115" s="73"/>
      <c r="ILK115" s="73"/>
      <c r="ILL115" s="73"/>
      <c r="ILM115" s="73"/>
      <c r="ILN115" s="73"/>
      <c r="ILO115" s="73"/>
      <c r="ILP115" s="73"/>
      <c r="ILQ115" s="73"/>
      <c r="ILS115" s="73"/>
      <c r="ILT115" s="73"/>
      <c r="ILU115" s="73"/>
      <c r="ILV115" s="73"/>
      <c r="ILW115" s="73"/>
      <c r="ILX115" s="73"/>
      <c r="ILY115" s="73"/>
      <c r="ILZ115" s="73"/>
      <c r="IMA115" s="73"/>
      <c r="IMB115" s="73"/>
      <c r="IMC115" s="73"/>
      <c r="IMD115" s="73"/>
      <c r="IME115" s="73"/>
      <c r="IMH115" s="73"/>
      <c r="IMK115" s="73"/>
      <c r="IMN115" s="73"/>
      <c r="IMQ115" s="73"/>
      <c r="IMT115" s="73"/>
      <c r="INF115" s="73"/>
      <c r="INI115" s="73"/>
      <c r="INL115" s="73"/>
      <c r="INO115" s="73"/>
      <c r="INX115" s="73"/>
      <c r="IOD115" s="73"/>
      <c r="IOG115" s="73"/>
      <c r="IOJ115" s="73"/>
      <c r="IOM115" s="73"/>
      <c r="IOS115" s="73"/>
      <c r="IPB115" s="73"/>
      <c r="IPD115" s="73"/>
      <c r="IPE115" s="73"/>
      <c r="IPG115" s="73"/>
      <c r="IPJ115" s="73"/>
      <c r="IPM115" s="73"/>
      <c r="IPP115" s="73"/>
      <c r="IPX115" s="73"/>
      <c r="IPZ115" s="73"/>
      <c r="IQC115" s="73"/>
      <c r="IQF115" s="73"/>
      <c r="IQO115" s="73"/>
      <c r="IQR115" s="73"/>
      <c r="IQW115" s="73"/>
      <c r="IRS115" s="73"/>
      <c r="IRT115" s="73"/>
      <c r="IRU115" s="73"/>
      <c r="IRV115" s="73"/>
      <c r="IRW115" s="73"/>
      <c r="IRX115" s="73"/>
      <c r="ISP115" s="73"/>
      <c r="ISQ115" s="73"/>
      <c r="IST115" s="73"/>
      <c r="ISW115" s="73"/>
      <c r="ISY115" s="73"/>
      <c r="ITA115" s="73"/>
      <c r="ITD115" s="73"/>
      <c r="ITG115" s="73"/>
      <c r="ITJ115" s="73"/>
      <c r="ITM115" s="73"/>
      <c r="ITP115" s="73"/>
      <c r="ITS115" s="73"/>
      <c r="ITV115" s="73"/>
      <c r="ITY115" s="73"/>
      <c r="IUA115" s="73"/>
      <c r="IUN115" s="73"/>
      <c r="IUO115" s="73"/>
      <c r="IUP115" s="73"/>
      <c r="IUQ115" s="73"/>
      <c r="IUR115" s="73"/>
      <c r="IUS115" s="73"/>
      <c r="IUT115" s="73"/>
      <c r="IUU115" s="73"/>
      <c r="IUV115" s="73"/>
      <c r="IUW115" s="73"/>
      <c r="IUX115" s="73"/>
      <c r="IUY115" s="73"/>
      <c r="IUZ115" s="73"/>
      <c r="IVA115" s="73"/>
      <c r="IVB115" s="73"/>
      <c r="IVC115" s="73"/>
      <c r="IVD115" s="73"/>
      <c r="IVE115" s="73"/>
      <c r="IVF115" s="73"/>
      <c r="IVG115" s="73"/>
      <c r="IVH115" s="73"/>
      <c r="IVI115" s="73"/>
      <c r="IVJ115" s="73"/>
      <c r="IVK115" s="73"/>
      <c r="IVL115" s="73"/>
      <c r="IVM115" s="73"/>
      <c r="IVO115" s="73"/>
      <c r="IVP115" s="73"/>
      <c r="IVQ115" s="73"/>
      <c r="IVR115" s="73"/>
      <c r="IVS115" s="73"/>
      <c r="IVT115" s="73"/>
      <c r="IVU115" s="73"/>
      <c r="IVV115" s="73"/>
      <c r="IVW115" s="73"/>
      <c r="IVX115" s="73"/>
      <c r="IVY115" s="73"/>
      <c r="IVZ115" s="73"/>
      <c r="IWA115" s="73"/>
      <c r="IWD115" s="73"/>
      <c r="IWG115" s="73"/>
      <c r="IWJ115" s="73"/>
      <c r="IWM115" s="73"/>
      <c r="IWP115" s="73"/>
      <c r="IXB115" s="73"/>
      <c r="IXE115" s="73"/>
      <c r="IXH115" s="73"/>
      <c r="IXK115" s="73"/>
      <c r="IXT115" s="73"/>
      <c r="IXZ115" s="73"/>
      <c r="IYC115" s="73"/>
      <c r="IYF115" s="73"/>
      <c r="IYI115" s="73"/>
      <c r="IYO115" s="73"/>
      <c r="IYX115" s="73"/>
      <c r="IYZ115" s="73"/>
      <c r="IZA115" s="73"/>
      <c r="IZC115" s="73"/>
      <c r="IZF115" s="73"/>
      <c r="IZI115" s="73"/>
      <c r="IZL115" s="73"/>
      <c r="IZT115" s="73"/>
      <c r="IZV115" s="73"/>
      <c r="IZY115" s="73"/>
      <c r="JAB115" s="73"/>
      <c r="JAK115" s="73"/>
      <c r="JAN115" s="73"/>
      <c r="JAS115" s="73"/>
      <c r="JBO115" s="73"/>
      <c r="JBP115" s="73"/>
      <c r="JBQ115" s="73"/>
      <c r="JBR115" s="73"/>
      <c r="JBS115" s="73"/>
      <c r="JBT115" s="73"/>
      <c r="JCL115" s="73"/>
      <c r="JCM115" s="73"/>
      <c r="JCP115" s="73"/>
      <c r="JCS115" s="73"/>
      <c r="JCU115" s="73"/>
      <c r="JCW115" s="73"/>
      <c r="JCZ115" s="73"/>
      <c r="JDC115" s="73"/>
      <c r="JDF115" s="73"/>
      <c r="JDI115" s="73"/>
      <c r="JDL115" s="73"/>
      <c r="JDO115" s="73"/>
      <c r="JDR115" s="73"/>
      <c r="JDU115" s="73"/>
      <c r="JDW115" s="73"/>
      <c r="JEJ115" s="73"/>
      <c r="JEK115" s="73"/>
      <c r="JEL115" s="73"/>
      <c r="JEM115" s="73"/>
      <c r="JEN115" s="73"/>
      <c r="JEO115" s="73"/>
      <c r="JEP115" s="73"/>
      <c r="JEQ115" s="73"/>
      <c r="JER115" s="73"/>
      <c r="JES115" s="73"/>
      <c r="JET115" s="73"/>
      <c r="JEU115" s="73"/>
      <c r="JEV115" s="73"/>
      <c r="JEW115" s="73"/>
      <c r="JEX115" s="73"/>
      <c r="JEY115" s="73"/>
      <c r="JEZ115" s="73"/>
      <c r="JFA115" s="73"/>
      <c r="JFB115" s="73"/>
      <c r="JFC115" s="73"/>
      <c r="JFD115" s="73"/>
      <c r="JFE115" s="73"/>
      <c r="JFF115" s="73"/>
      <c r="JFG115" s="73"/>
      <c r="JFH115" s="73"/>
      <c r="JFI115" s="73"/>
      <c r="JFK115" s="73"/>
      <c r="JFL115" s="73"/>
      <c r="JFM115" s="73"/>
      <c r="JFN115" s="73"/>
      <c r="JFO115" s="73"/>
      <c r="JFP115" s="73"/>
      <c r="JFQ115" s="73"/>
      <c r="JFR115" s="73"/>
      <c r="JFS115" s="73"/>
      <c r="JFT115" s="73"/>
      <c r="JFU115" s="73"/>
      <c r="JFV115" s="73"/>
      <c r="JFW115" s="73"/>
      <c r="JFZ115" s="73"/>
      <c r="JGC115" s="73"/>
      <c r="JGF115" s="73"/>
      <c r="JGI115" s="73"/>
      <c r="JGL115" s="73"/>
      <c r="JGX115" s="73"/>
      <c r="JHA115" s="73"/>
      <c r="JHD115" s="73"/>
      <c r="JHG115" s="73"/>
      <c r="JHP115" s="73"/>
      <c r="JHV115" s="73"/>
      <c r="JHY115" s="73"/>
      <c r="JIB115" s="73"/>
      <c r="JIE115" s="73"/>
      <c r="JIK115" s="73"/>
      <c r="JIT115" s="73"/>
      <c r="JIV115" s="73"/>
      <c r="JIW115" s="73"/>
      <c r="JIY115" s="73"/>
      <c r="JJB115" s="73"/>
      <c r="JJE115" s="73"/>
      <c r="JJH115" s="73"/>
      <c r="JJP115" s="73"/>
      <c r="JJR115" s="73"/>
      <c r="JJU115" s="73"/>
      <c r="JJX115" s="73"/>
      <c r="JKG115" s="73"/>
      <c r="JKJ115" s="73"/>
      <c r="JKO115" s="73"/>
      <c r="JLK115" s="73"/>
      <c r="JLL115" s="73"/>
      <c r="JLM115" s="73"/>
      <c r="JLN115" s="73"/>
      <c r="JLO115" s="73"/>
      <c r="JLP115" s="73"/>
      <c r="JMH115" s="73"/>
      <c r="JMI115" s="73"/>
      <c r="JML115" s="73"/>
      <c r="JMO115" s="73"/>
      <c r="JMQ115" s="73"/>
      <c r="JMS115" s="73"/>
      <c r="JMV115" s="73"/>
      <c r="JMY115" s="73"/>
      <c r="JNB115" s="73"/>
      <c r="JNE115" s="73"/>
      <c r="JNH115" s="73"/>
      <c r="JNK115" s="73"/>
      <c r="JNN115" s="73"/>
      <c r="JNQ115" s="73"/>
      <c r="JNS115" s="73"/>
      <c r="JOF115" s="73"/>
      <c r="JOG115" s="73"/>
      <c r="JOH115" s="73"/>
      <c r="JOI115" s="73"/>
      <c r="JOJ115" s="73"/>
      <c r="JOK115" s="73"/>
      <c r="JOL115" s="73"/>
      <c r="JOM115" s="73"/>
      <c r="JON115" s="73"/>
      <c r="JOO115" s="73"/>
      <c r="JOP115" s="73"/>
      <c r="JOQ115" s="73"/>
      <c r="JOR115" s="73"/>
      <c r="JOS115" s="73"/>
      <c r="JOT115" s="73"/>
      <c r="JOU115" s="73"/>
      <c r="JOV115" s="73"/>
      <c r="JOW115" s="73"/>
      <c r="JOX115" s="73"/>
      <c r="JOY115" s="73"/>
      <c r="JOZ115" s="73"/>
      <c r="JPA115" s="73"/>
      <c r="JPB115" s="73"/>
      <c r="JPC115" s="73"/>
      <c r="JPD115" s="73"/>
      <c r="JPE115" s="73"/>
      <c r="JPG115" s="73"/>
      <c r="JPH115" s="73"/>
      <c r="JPI115" s="73"/>
      <c r="JPJ115" s="73"/>
      <c r="JPK115" s="73"/>
      <c r="JPL115" s="73"/>
      <c r="JPM115" s="73"/>
      <c r="JPN115" s="73"/>
      <c r="JPO115" s="73"/>
      <c r="JPP115" s="73"/>
      <c r="JPQ115" s="73"/>
      <c r="JPR115" s="73"/>
      <c r="JPS115" s="73"/>
      <c r="JPV115" s="73"/>
      <c r="JPY115" s="73"/>
      <c r="JQB115" s="73"/>
      <c r="JQE115" s="73"/>
      <c r="JQH115" s="73"/>
      <c r="JQT115" s="73"/>
      <c r="JQW115" s="73"/>
      <c r="JQZ115" s="73"/>
      <c r="JRC115" s="73"/>
      <c r="JRL115" s="73"/>
      <c r="JRR115" s="73"/>
      <c r="JRU115" s="73"/>
      <c r="JRX115" s="73"/>
      <c r="JSA115" s="73"/>
      <c r="JSG115" s="73"/>
      <c r="JSP115" s="73"/>
      <c r="JSR115" s="73"/>
      <c r="JSS115" s="73"/>
      <c r="JSU115" s="73"/>
      <c r="JSX115" s="73"/>
      <c r="JTA115" s="73"/>
      <c r="JTD115" s="73"/>
      <c r="JTL115" s="73"/>
      <c r="JTN115" s="73"/>
      <c r="JTQ115" s="73"/>
      <c r="JTT115" s="73"/>
      <c r="JUC115" s="73"/>
      <c r="JUF115" s="73"/>
      <c r="JUK115" s="73"/>
      <c r="JVG115" s="73"/>
      <c r="JVH115" s="73"/>
      <c r="JVI115" s="73"/>
      <c r="JVJ115" s="73"/>
      <c r="JVK115" s="73"/>
      <c r="JVL115" s="73"/>
      <c r="JWD115" s="73"/>
      <c r="JWE115" s="73"/>
      <c r="JWH115" s="73"/>
      <c r="JWK115" s="73"/>
      <c r="JWM115" s="73"/>
      <c r="JWO115" s="73"/>
      <c r="JWR115" s="73"/>
      <c r="JWU115" s="73"/>
      <c r="JWX115" s="73"/>
      <c r="JXA115" s="73"/>
      <c r="JXD115" s="73"/>
      <c r="JXG115" s="73"/>
      <c r="JXJ115" s="73"/>
      <c r="JXM115" s="73"/>
      <c r="JXO115" s="73"/>
      <c r="JYB115" s="73"/>
      <c r="JYC115" s="73"/>
      <c r="JYD115" s="73"/>
      <c r="JYE115" s="73"/>
      <c r="JYF115" s="73"/>
      <c r="JYG115" s="73"/>
      <c r="JYH115" s="73"/>
      <c r="JYI115" s="73"/>
      <c r="JYJ115" s="73"/>
      <c r="JYK115" s="73"/>
      <c r="JYL115" s="73"/>
      <c r="JYM115" s="73"/>
      <c r="JYN115" s="73"/>
      <c r="JYO115" s="73"/>
      <c r="JYP115" s="73"/>
      <c r="JYQ115" s="73"/>
      <c r="JYR115" s="73"/>
      <c r="JYS115" s="73"/>
      <c r="JYT115" s="73"/>
      <c r="JYU115" s="73"/>
      <c r="JYV115" s="73"/>
      <c r="JYW115" s="73"/>
      <c r="JYX115" s="73"/>
      <c r="JYY115" s="73"/>
      <c r="JYZ115" s="73"/>
      <c r="JZA115" s="73"/>
      <c r="JZC115" s="73"/>
      <c r="JZD115" s="73"/>
      <c r="JZE115" s="73"/>
      <c r="JZF115" s="73"/>
      <c r="JZG115" s="73"/>
      <c r="JZH115" s="73"/>
      <c r="JZI115" s="73"/>
      <c r="JZJ115" s="73"/>
      <c r="JZK115" s="73"/>
      <c r="JZL115" s="73"/>
      <c r="JZM115" s="73"/>
      <c r="JZN115" s="73"/>
      <c r="JZO115" s="73"/>
      <c r="JZR115" s="73"/>
      <c r="JZU115" s="73"/>
      <c r="JZX115" s="73"/>
      <c r="KAA115" s="73"/>
      <c r="KAD115" s="73"/>
      <c r="KAP115" s="73"/>
      <c r="KAS115" s="73"/>
      <c r="KAV115" s="73"/>
      <c r="KAY115" s="73"/>
      <c r="KBH115" s="73"/>
      <c r="KBN115" s="73"/>
      <c r="KBQ115" s="73"/>
      <c r="KBT115" s="73"/>
      <c r="KBW115" s="73"/>
      <c r="KCC115" s="73"/>
      <c r="KCL115" s="73"/>
      <c r="KCN115" s="73"/>
      <c r="KCO115" s="73"/>
      <c r="KCQ115" s="73"/>
      <c r="KCT115" s="73"/>
      <c r="KCW115" s="73"/>
      <c r="KCZ115" s="73"/>
      <c r="KDH115" s="73"/>
      <c r="KDJ115" s="73"/>
      <c r="KDM115" s="73"/>
      <c r="KDP115" s="73"/>
      <c r="KDY115" s="73"/>
      <c r="KEB115" s="73"/>
      <c r="KEG115" s="73"/>
      <c r="KFC115" s="73"/>
      <c r="KFD115" s="73"/>
      <c r="KFE115" s="73"/>
      <c r="KFF115" s="73"/>
      <c r="KFG115" s="73"/>
      <c r="KFH115" s="73"/>
      <c r="KFZ115" s="73"/>
      <c r="KGA115" s="73"/>
      <c r="KGD115" s="73"/>
      <c r="KGG115" s="73"/>
      <c r="KGI115" s="73"/>
      <c r="KGK115" s="73"/>
      <c r="KGN115" s="73"/>
      <c r="KGQ115" s="73"/>
      <c r="KGT115" s="73"/>
      <c r="KGW115" s="73"/>
      <c r="KGZ115" s="73"/>
      <c r="KHC115" s="73"/>
      <c r="KHF115" s="73"/>
      <c r="KHI115" s="73"/>
      <c r="KHK115" s="73"/>
      <c r="KHX115" s="73"/>
      <c r="KHY115" s="73"/>
      <c r="KHZ115" s="73"/>
      <c r="KIA115" s="73"/>
      <c r="KIB115" s="73"/>
      <c r="KIC115" s="73"/>
      <c r="KID115" s="73"/>
      <c r="KIE115" s="73"/>
      <c r="KIF115" s="73"/>
      <c r="KIG115" s="73"/>
      <c r="KIH115" s="73"/>
      <c r="KII115" s="73"/>
      <c r="KIJ115" s="73"/>
      <c r="KIK115" s="73"/>
      <c r="KIL115" s="73"/>
      <c r="KIM115" s="73"/>
      <c r="KIN115" s="73"/>
      <c r="KIO115" s="73"/>
      <c r="KIP115" s="73"/>
      <c r="KIQ115" s="73"/>
      <c r="KIR115" s="73"/>
      <c r="KIS115" s="73"/>
      <c r="KIT115" s="73"/>
      <c r="KIU115" s="73"/>
      <c r="KIV115" s="73"/>
      <c r="KIW115" s="73"/>
      <c r="KIY115" s="73"/>
      <c r="KIZ115" s="73"/>
      <c r="KJA115" s="73"/>
      <c r="KJB115" s="73"/>
      <c r="KJC115" s="73"/>
      <c r="KJD115" s="73"/>
      <c r="KJE115" s="73"/>
      <c r="KJF115" s="73"/>
      <c r="KJG115" s="73"/>
      <c r="KJH115" s="73"/>
      <c r="KJI115" s="73"/>
      <c r="KJJ115" s="73"/>
      <c r="KJK115" s="73"/>
      <c r="KJN115" s="73"/>
      <c r="KJQ115" s="73"/>
      <c r="KJT115" s="73"/>
      <c r="KJW115" s="73"/>
      <c r="KJZ115" s="73"/>
      <c r="KKL115" s="73"/>
      <c r="KKO115" s="73"/>
      <c r="KKR115" s="73"/>
      <c r="KKU115" s="73"/>
      <c r="KLD115" s="73"/>
      <c r="KLJ115" s="73"/>
      <c r="KLM115" s="73"/>
      <c r="KLP115" s="73"/>
      <c r="KLS115" s="73"/>
      <c r="KLY115" s="73"/>
      <c r="KMH115" s="73"/>
      <c r="KMJ115" s="73"/>
      <c r="KMK115" s="73"/>
      <c r="KMM115" s="73"/>
      <c r="KMP115" s="73"/>
      <c r="KMS115" s="73"/>
      <c r="KMV115" s="73"/>
      <c r="KND115" s="73"/>
      <c r="KNF115" s="73"/>
      <c r="KNI115" s="73"/>
      <c r="KNL115" s="73"/>
      <c r="KNU115" s="73"/>
      <c r="KNX115" s="73"/>
      <c r="KOC115" s="73"/>
      <c r="KOY115" s="73"/>
      <c r="KOZ115" s="73"/>
      <c r="KPA115" s="73"/>
      <c r="KPB115" s="73"/>
      <c r="KPC115" s="73"/>
      <c r="KPD115" s="73"/>
      <c r="KPV115" s="73"/>
      <c r="KPW115" s="73"/>
      <c r="KPZ115" s="73"/>
      <c r="KQC115" s="73"/>
      <c r="KQE115" s="73"/>
      <c r="KQG115" s="73"/>
      <c r="KQJ115" s="73"/>
      <c r="KQM115" s="73"/>
      <c r="KQP115" s="73"/>
      <c r="KQS115" s="73"/>
      <c r="KQV115" s="73"/>
      <c r="KQY115" s="73"/>
      <c r="KRB115" s="73"/>
      <c r="KRE115" s="73"/>
      <c r="KRG115" s="73"/>
      <c r="KRT115" s="73"/>
      <c r="KRU115" s="73"/>
      <c r="KRV115" s="73"/>
      <c r="KRW115" s="73"/>
      <c r="KRX115" s="73"/>
      <c r="KRY115" s="73"/>
      <c r="KRZ115" s="73"/>
      <c r="KSA115" s="73"/>
      <c r="KSB115" s="73"/>
      <c r="KSC115" s="73"/>
      <c r="KSD115" s="73"/>
      <c r="KSE115" s="73"/>
      <c r="KSF115" s="73"/>
      <c r="KSG115" s="73"/>
      <c r="KSH115" s="73"/>
      <c r="KSI115" s="73"/>
      <c r="KSJ115" s="73"/>
      <c r="KSK115" s="73"/>
      <c r="KSL115" s="73"/>
      <c r="KSM115" s="73"/>
      <c r="KSN115" s="73"/>
      <c r="KSO115" s="73"/>
      <c r="KSP115" s="73"/>
      <c r="KSQ115" s="73"/>
      <c r="KSR115" s="73"/>
      <c r="KSS115" s="73"/>
      <c r="KSU115" s="73"/>
      <c r="KSV115" s="73"/>
      <c r="KSW115" s="73"/>
      <c r="KSX115" s="73"/>
      <c r="KSY115" s="73"/>
      <c r="KSZ115" s="73"/>
      <c r="KTA115" s="73"/>
      <c r="KTB115" s="73"/>
      <c r="KTC115" s="73"/>
      <c r="KTD115" s="73"/>
      <c r="KTE115" s="73"/>
      <c r="KTF115" s="73"/>
      <c r="KTG115" s="73"/>
      <c r="KTJ115" s="73"/>
      <c r="KTM115" s="73"/>
      <c r="KTP115" s="73"/>
      <c r="KTS115" s="73"/>
      <c r="KTV115" s="73"/>
      <c r="KUH115" s="73"/>
      <c r="KUK115" s="73"/>
      <c r="KUN115" s="73"/>
      <c r="KUQ115" s="73"/>
      <c r="KUZ115" s="73"/>
      <c r="KVF115" s="73"/>
      <c r="KVI115" s="73"/>
      <c r="KVL115" s="73"/>
      <c r="KVO115" s="73"/>
      <c r="KVU115" s="73"/>
      <c r="KWD115" s="73"/>
      <c r="KWF115" s="73"/>
      <c r="KWG115" s="73"/>
      <c r="KWI115" s="73"/>
      <c r="KWL115" s="73"/>
      <c r="KWO115" s="73"/>
      <c r="KWR115" s="73"/>
      <c r="KWZ115" s="73"/>
      <c r="KXB115" s="73"/>
      <c r="KXE115" s="73"/>
      <c r="KXH115" s="73"/>
      <c r="KXQ115" s="73"/>
      <c r="KXT115" s="73"/>
      <c r="KXY115" s="73"/>
      <c r="KYU115" s="73"/>
      <c r="KYV115" s="73"/>
      <c r="KYW115" s="73"/>
      <c r="KYX115" s="73"/>
      <c r="KYY115" s="73"/>
      <c r="KYZ115" s="73"/>
      <c r="KZR115" s="73"/>
      <c r="KZS115" s="73"/>
      <c r="KZV115" s="73"/>
      <c r="KZY115" s="73"/>
      <c r="LAA115" s="73"/>
      <c r="LAC115" s="73"/>
      <c r="LAF115" s="73"/>
      <c r="LAI115" s="73"/>
      <c r="LAL115" s="73"/>
      <c r="LAO115" s="73"/>
      <c r="LAR115" s="73"/>
      <c r="LAU115" s="73"/>
      <c r="LAX115" s="73"/>
      <c r="LBA115" s="73"/>
      <c r="LBC115" s="73"/>
      <c r="LBP115" s="73"/>
      <c r="LBQ115" s="73"/>
      <c r="LBR115" s="73"/>
      <c r="LBS115" s="73"/>
      <c r="LBT115" s="73"/>
      <c r="LBU115" s="73"/>
      <c r="LBV115" s="73"/>
      <c r="LBW115" s="73"/>
      <c r="LBX115" s="73"/>
      <c r="LBY115" s="73"/>
      <c r="LBZ115" s="73"/>
      <c r="LCA115" s="73"/>
      <c r="LCB115" s="73"/>
      <c r="LCC115" s="73"/>
      <c r="LCD115" s="73"/>
      <c r="LCE115" s="73"/>
      <c r="LCF115" s="73"/>
      <c r="LCG115" s="73"/>
      <c r="LCH115" s="73"/>
      <c r="LCI115" s="73"/>
      <c r="LCJ115" s="73"/>
      <c r="LCK115" s="73"/>
      <c r="LCL115" s="73"/>
      <c r="LCM115" s="73"/>
      <c r="LCN115" s="73"/>
      <c r="LCO115" s="73"/>
      <c r="LCQ115" s="73"/>
      <c r="LCR115" s="73"/>
      <c r="LCS115" s="73"/>
      <c r="LCT115" s="73"/>
      <c r="LCU115" s="73"/>
      <c r="LCV115" s="73"/>
      <c r="LCW115" s="73"/>
      <c r="LCX115" s="73"/>
      <c r="LCY115" s="73"/>
      <c r="LCZ115" s="73"/>
      <c r="LDA115" s="73"/>
      <c r="LDB115" s="73"/>
      <c r="LDC115" s="73"/>
      <c r="LDF115" s="73"/>
      <c r="LDI115" s="73"/>
      <c r="LDL115" s="73"/>
      <c r="LDO115" s="73"/>
      <c r="LDR115" s="73"/>
      <c r="LED115" s="73"/>
      <c r="LEG115" s="73"/>
      <c r="LEJ115" s="73"/>
      <c r="LEM115" s="73"/>
      <c r="LEV115" s="73"/>
      <c r="LFB115" s="73"/>
      <c r="LFE115" s="73"/>
      <c r="LFH115" s="73"/>
      <c r="LFK115" s="73"/>
      <c r="LFQ115" s="73"/>
      <c r="LFZ115" s="73"/>
      <c r="LGB115" s="73"/>
      <c r="LGC115" s="73"/>
      <c r="LGE115" s="73"/>
      <c r="LGH115" s="73"/>
      <c r="LGK115" s="73"/>
      <c r="LGN115" s="73"/>
      <c r="LGV115" s="73"/>
      <c r="LGX115" s="73"/>
      <c r="LHA115" s="73"/>
      <c r="LHD115" s="73"/>
      <c r="LHM115" s="73"/>
      <c r="LHP115" s="73"/>
      <c r="LHU115" s="73"/>
      <c r="LIQ115" s="73"/>
      <c r="LIR115" s="73"/>
      <c r="LIS115" s="73"/>
      <c r="LIT115" s="73"/>
      <c r="LIU115" s="73"/>
      <c r="LIV115" s="73"/>
      <c r="LJN115" s="73"/>
      <c r="LJO115" s="73"/>
      <c r="LJR115" s="73"/>
      <c r="LJU115" s="73"/>
      <c r="LJW115" s="73"/>
      <c r="LJY115" s="73"/>
      <c r="LKB115" s="73"/>
      <c r="LKE115" s="73"/>
      <c r="LKH115" s="73"/>
      <c r="LKK115" s="73"/>
      <c r="LKN115" s="73"/>
      <c r="LKQ115" s="73"/>
      <c r="LKT115" s="73"/>
      <c r="LKW115" s="73"/>
      <c r="LKY115" s="73"/>
      <c r="LLL115" s="73"/>
      <c r="LLM115" s="73"/>
      <c r="LLN115" s="73"/>
      <c r="LLO115" s="73"/>
      <c r="LLP115" s="73"/>
      <c r="LLQ115" s="73"/>
      <c r="LLR115" s="73"/>
      <c r="LLS115" s="73"/>
      <c r="LLT115" s="73"/>
      <c r="LLU115" s="73"/>
      <c r="LLV115" s="73"/>
      <c r="LLW115" s="73"/>
      <c r="LLX115" s="73"/>
      <c r="LLY115" s="73"/>
      <c r="LLZ115" s="73"/>
      <c r="LMA115" s="73"/>
      <c r="LMB115" s="73"/>
      <c r="LMC115" s="73"/>
      <c r="LMD115" s="73"/>
      <c r="LME115" s="73"/>
      <c r="LMF115" s="73"/>
      <c r="LMG115" s="73"/>
      <c r="LMH115" s="73"/>
      <c r="LMI115" s="73"/>
      <c r="LMJ115" s="73"/>
      <c r="LMK115" s="73"/>
      <c r="LMM115" s="73"/>
      <c r="LMN115" s="73"/>
      <c r="LMO115" s="73"/>
      <c r="LMP115" s="73"/>
      <c r="LMQ115" s="73"/>
      <c r="LMR115" s="73"/>
      <c r="LMS115" s="73"/>
      <c r="LMT115" s="73"/>
      <c r="LMU115" s="73"/>
      <c r="LMV115" s="73"/>
      <c r="LMW115" s="73"/>
      <c r="LMX115" s="73"/>
      <c r="LMY115" s="73"/>
      <c r="LNB115" s="73"/>
      <c r="LNE115" s="73"/>
      <c r="LNH115" s="73"/>
      <c r="LNK115" s="73"/>
      <c r="LNN115" s="73"/>
      <c r="LNZ115" s="73"/>
      <c r="LOC115" s="73"/>
      <c r="LOF115" s="73"/>
      <c r="LOI115" s="73"/>
      <c r="LOR115" s="73"/>
      <c r="LOX115" s="73"/>
      <c r="LPA115" s="73"/>
      <c r="LPD115" s="73"/>
      <c r="LPG115" s="73"/>
      <c r="LPM115" s="73"/>
      <c r="LPV115" s="73"/>
      <c r="LPX115" s="73"/>
      <c r="LPY115" s="73"/>
      <c r="LQA115" s="73"/>
      <c r="LQD115" s="73"/>
      <c r="LQG115" s="73"/>
      <c r="LQJ115" s="73"/>
      <c r="LQR115" s="73"/>
      <c r="LQT115" s="73"/>
      <c r="LQW115" s="73"/>
      <c r="LQZ115" s="73"/>
      <c r="LRI115" s="73"/>
      <c r="LRL115" s="73"/>
      <c r="LRQ115" s="73"/>
      <c r="LSM115" s="73"/>
      <c r="LSN115" s="73"/>
      <c r="LSO115" s="73"/>
      <c r="LSP115" s="73"/>
      <c r="LSQ115" s="73"/>
      <c r="LSR115" s="73"/>
      <c r="LTJ115" s="73"/>
      <c r="LTK115" s="73"/>
      <c r="LTN115" s="73"/>
      <c r="LTQ115" s="73"/>
      <c r="LTS115" s="73"/>
      <c r="LTU115" s="73"/>
      <c r="LTX115" s="73"/>
      <c r="LUA115" s="73"/>
      <c r="LUD115" s="73"/>
      <c r="LUG115" s="73"/>
      <c r="LUJ115" s="73"/>
      <c r="LUM115" s="73"/>
      <c r="LUP115" s="73"/>
      <c r="LUS115" s="73"/>
      <c r="LUU115" s="73"/>
      <c r="LVH115" s="73"/>
      <c r="LVI115" s="73"/>
      <c r="LVJ115" s="73"/>
      <c r="LVK115" s="73"/>
      <c r="LVL115" s="73"/>
      <c r="LVM115" s="73"/>
      <c r="LVN115" s="73"/>
      <c r="LVO115" s="73"/>
      <c r="LVP115" s="73"/>
      <c r="LVQ115" s="73"/>
      <c r="LVR115" s="73"/>
      <c r="LVS115" s="73"/>
      <c r="LVT115" s="73"/>
      <c r="LVU115" s="73"/>
      <c r="LVV115" s="73"/>
      <c r="LVW115" s="73"/>
      <c r="LVX115" s="73"/>
      <c r="LVY115" s="73"/>
      <c r="LVZ115" s="73"/>
      <c r="LWA115" s="73"/>
      <c r="LWB115" s="73"/>
      <c r="LWC115" s="73"/>
      <c r="LWD115" s="73"/>
      <c r="LWE115" s="73"/>
      <c r="LWF115" s="73"/>
      <c r="LWG115" s="73"/>
      <c r="LWI115" s="73"/>
      <c r="LWJ115" s="73"/>
      <c r="LWK115" s="73"/>
      <c r="LWL115" s="73"/>
      <c r="LWM115" s="73"/>
      <c r="LWN115" s="73"/>
      <c r="LWO115" s="73"/>
      <c r="LWP115" s="73"/>
      <c r="LWQ115" s="73"/>
      <c r="LWR115" s="73"/>
      <c r="LWS115" s="73"/>
      <c r="LWT115" s="73"/>
      <c r="LWU115" s="73"/>
      <c r="LWX115" s="73"/>
      <c r="LXA115" s="73"/>
      <c r="LXD115" s="73"/>
      <c r="LXG115" s="73"/>
      <c r="LXJ115" s="73"/>
      <c r="LXV115" s="73"/>
      <c r="LXY115" s="73"/>
      <c r="LYB115" s="73"/>
      <c r="LYE115" s="73"/>
      <c r="LYN115" s="73"/>
      <c r="LYT115" s="73"/>
      <c r="LYW115" s="73"/>
      <c r="LYZ115" s="73"/>
      <c r="LZC115" s="73"/>
      <c r="LZI115" s="73"/>
      <c r="LZR115" s="73"/>
      <c r="LZT115" s="73"/>
      <c r="LZU115" s="73"/>
      <c r="LZW115" s="73"/>
      <c r="LZZ115" s="73"/>
      <c r="MAC115" s="73"/>
      <c r="MAF115" s="73"/>
      <c r="MAN115" s="73"/>
      <c r="MAP115" s="73"/>
      <c r="MAS115" s="73"/>
      <c r="MAV115" s="73"/>
      <c r="MBE115" s="73"/>
      <c r="MBH115" s="73"/>
      <c r="MBM115" s="73"/>
      <c r="MCI115" s="73"/>
      <c r="MCJ115" s="73"/>
      <c r="MCK115" s="73"/>
      <c r="MCL115" s="73"/>
      <c r="MCM115" s="73"/>
      <c r="MCN115" s="73"/>
      <c r="MDF115" s="73"/>
      <c r="MDG115" s="73"/>
      <c r="MDJ115" s="73"/>
      <c r="MDM115" s="73"/>
      <c r="MDO115" s="73"/>
      <c r="MDQ115" s="73"/>
      <c r="MDT115" s="73"/>
      <c r="MDW115" s="73"/>
      <c r="MDZ115" s="73"/>
      <c r="MEC115" s="73"/>
      <c r="MEF115" s="73"/>
      <c r="MEI115" s="73"/>
      <c r="MEL115" s="73"/>
      <c r="MEO115" s="73"/>
      <c r="MEQ115" s="73"/>
      <c r="MFD115" s="73"/>
      <c r="MFE115" s="73"/>
      <c r="MFF115" s="73"/>
      <c r="MFG115" s="73"/>
      <c r="MFH115" s="73"/>
      <c r="MFI115" s="73"/>
      <c r="MFJ115" s="73"/>
      <c r="MFK115" s="73"/>
      <c r="MFL115" s="73"/>
      <c r="MFM115" s="73"/>
      <c r="MFN115" s="73"/>
      <c r="MFO115" s="73"/>
      <c r="MFP115" s="73"/>
      <c r="MFQ115" s="73"/>
      <c r="MFR115" s="73"/>
      <c r="MFS115" s="73"/>
      <c r="MFT115" s="73"/>
      <c r="MFU115" s="73"/>
      <c r="MFV115" s="73"/>
      <c r="MFW115" s="73"/>
      <c r="MFX115" s="73"/>
      <c r="MFY115" s="73"/>
      <c r="MFZ115" s="73"/>
      <c r="MGA115" s="73"/>
      <c r="MGB115" s="73"/>
      <c r="MGC115" s="73"/>
      <c r="MGE115" s="73"/>
      <c r="MGF115" s="73"/>
      <c r="MGG115" s="73"/>
      <c r="MGH115" s="73"/>
      <c r="MGI115" s="73"/>
      <c r="MGJ115" s="73"/>
      <c r="MGK115" s="73"/>
      <c r="MGL115" s="73"/>
      <c r="MGM115" s="73"/>
      <c r="MGN115" s="73"/>
      <c r="MGO115" s="73"/>
      <c r="MGP115" s="73"/>
      <c r="MGQ115" s="73"/>
      <c r="MGT115" s="73"/>
      <c r="MGW115" s="73"/>
      <c r="MGZ115" s="73"/>
      <c r="MHC115" s="73"/>
      <c r="MHF115" s="73"/>
      <c r="MHR115" s="73"/>
      <c r="MHU115" s="73"/>
      <c r="MHX115" s="73"/>
      <c r="MIA115" s="73"/>
      <c r="MIJ115" s="73"/>
      <c r="MIP115" s="73"/>
      <c r="MIS115" s="73"/>
      <c r="MIV115" s="73"/>
      <c r="MIY115" s="73"/>
      <c r="MJE115" s="73"/>
      <c r="MJN115" s="73"/>
      <c r="MJP115" s="73"/>
      <c r="MJQ115" s="73"/>
      <c r="MJS115" s="73"/>
      <c r="MJV115" s="73"/>
      <c r="MJY115" s="73"/>
      <c r="MKB115" s="73"/>
      <c r="MKJ115" s="73"/>
      <c r="MKL115" s="73"/>
      <c r="MKO115" s="73"/>
      <c r="MKR115" s="73"/>
      <c r="MLA115" s="73"/>
      <c r="MLD115" s="73"/>
      <c r="MLI115" s="73"/>
      <c r="MME115" s="73"/>
      <c r="MMF115" s="73"/>
      <c r="MMG115" s="73"/>
      <c r="MMH115" s="73"/>
      <c r="MMI115" s="73"/>
      <c r="MMJ115" s="73"/>
      <c r="MNB115" s="73"/>
      <c r="MNC115" s="73"/>
      <c r="MNF115" s="73"/>
      <c r="MNI115" s="73"/>
      <c r="MNK115" s="73"/>
      <c r="MNM115" s="73"/>
      <c r="MNP115" s="73"/>
      <c r="MNS115" s="73"/>
      <c r="MNV115" s="73"/>
      <c r="MNY115" s="73"/>
      <c r="MOB115" s="73"/>
      <c r="MOE115" s="73"/>
      <c r="MOH115" s="73"/>
      <c r="MOK115" s="73"/>
      <c r="MOM115" s="73"/>
      <c r="MOZ115" s="73"/>
      <c r="MPA115" s="73"/>
      <c r="MPB115" s="73"/>
      <c r="MPC115" s="73"/>
      <c r="MPD115" s="73"/>
      <c r="MPE115" s="73"/>
      <c r="MPF115" s="73"/>
      <c r="MPG115" s="73"/>
      <c r="MPH115" s="73"/>
      <c r="MPI115" s="73"/>
      <c r="MPJ115" s="73"/>
      <c r="MPK115" s="73"/>
      <c r="MPL115" s="73"/>
      <c r="MPM115" s="73"/>
      <c r="MPN115" s="73"/>
      <c r="MPO115" s="73"/>
      <c r="MPP115" s="73"/>
      <c r="MPQ115" s="73"/>
      <c r="MPR115" s="73"/>
      <c r="MPS115" s="73"/>
      <c r="MPT115" s="73"/>
      <c r="MPU115" s="73"/>
      <c r="MPV115" s="73"/>
      <c r="MPW115" s="73"/>
      <c r="MPX115" s="73"/>
      <c r="MPY115" s="73"/>
      <c r="MQA115" s="73"/>
      <c r="MQB115" s="73"/>
      <c r="MQC115" s="73"/>
      <c r="MQD115" s="73"/>
      <c r="MQE115" s="73"/>
      <c r="MQF115" s="73"/>
      <c r="MQG115" s="73"/>
      <c r="MQH115" s="73"/>
      <c r="MQI115" s="73"/>
      <c r="MQJ115" s="73"/>
      <c r="MQK115" s="73"/>
      <c r="MQL115" s="73"/>
      <c r="MQM115" s="73"/>
      <c r="MQP115" s="73"/>
      <c r="MQS115" s="73"/>
      <c r="MQV115" s="73"/>
      <c r="MQY115" s="73"/>
      <c r="MRB115" s="73"/>
      <c r="MRN115" s="73"/>
      <c r="MRQ115" s="73"/>
      <c r="MRT115" s="73"/>
      <c r="MRW115" s="73"/>
      <c r="MSF115" s="73"/>
      <c r="MSL115" s="73"/>
      <c r="MSO115" s="73"/>
      <c r="MSR115" s="73"/>
      <c r="MSU115" s="73"/>
      <c r="MTA115" s="73"/>
      <c r="MTJ115" s="73"/>
      <c r="MTL115" s="73"/>
      <c r="MTM115" s="73"/>
      <c r="MTO115" s="73"/>
      <c r="MTR115" s="73"/>
      <c r="MTU115" s="73"/>
      <c r="MTX115" s="73"/>
      <c r="MUF115" s="73"/>
      <c r="MUH115" s="73"/>
      <c r="MUK115" s="73"/>
      <c r="MUN115" s="73"/>
      <c r="MUW115" s="73"/>
      <c r="MUZ115" s="73"/>
      <c r="MVE115" s="73"/>
      <c r="MWA115" s="73"/>
      <c r="MWB115" s="73"/>
      <c r="MWC115" s="73"/>
      <c r="MWD115" s="73"/>
      <c r="MWE115" s="73"/>
      <c r="MWF115" s="73"/>
      <c r="MWX115" s="73"/>
      <c r="MWY115" s="73"/>
      <c r="MXB115" s="73"/>
      <c r="MXE115" s="73"/>
      <c r="MXG115" s="73"/>
      <c r="MXI115" s="73"/>
      <c r="MXL115" s="73"/>
      <c r="MXO115" s="73"/>
      <c r="MXR115" s="73"/>
      <c r="MXU115" s="73"/>
      <c r="MXX115" s="73"/>
      <c r="MYA115" s="73"/>
      <c r="MYD115" s="73"/>
      <c r="MYG115" s="73"/>
      <c r="MYI115" s="73"/>
      <c r="MYV115" s="73"/>
      <c r="MYW115" s="73"/>
      <c r="MYX115" s="73"/>
      <c r="MYY115" s="73"/>
      <c r="MYZ115" s="73"/>
      <c r="MZA115" s="73"/>
      <c r="MZB115" s="73"/>
      <c r="MZC115" s="73"/>
      <c r="MZD115" s="73"/>
      <c r="MZE115" s="73"/>
      <c r="MZF115" s="73"/>
      <c r="MZG115" s="73"/>
      <c r="MZH115" s="73"/>
      <c r="MZI115" s="73"/>
      <c r="MZJ115" s="73"/>
      <c r="MZK115" s="73"/>
      <c r="MZL115" s="73"/>
      <c r="MZM115" s="73"/>
      <c r="MZN115" s="73"/>
      <c r="MZO115" s="73"/>
      <c r="MZP115" s="73"/>
      <c r="MZQ115" s="73"/>
      <c r="MZR115" s="73"/>
      <c r="MZS115" s="73"/>
      <c r="MZT115" s="73"/>
      <c r="MZU115" s="73"/>
      <c r="MZW115" s="73"/>
      <c r="MZX115" s="73"/>
      <c r="MZY115" s="73"/>
      <c r="MZZ115" s="73"/>
      <c r="NAA115" s="73"/>
      <c r="NAB115" s="73"/>
      <c r="NAC115" s="73"/>
      <c r="NAD115" s="73"/>
      <c r="NAE115" s="73"/>
      <c r="NAF115" s="73"/>
      <c r="NAG115" s="73"/>
      <c r="NAH115" s="73"/>
      <c r="NAI115" s="73"/>
      <c r="NAL115" s="73"/>
      <c r="NAO115" s="73"/>
      <c r="NAR115" s="73"/>
      <c r="NAU115" s="73"/>
      <c r="NAX115" s="73"/>
      <c r="NBJ115" s="73"/>
      <c r="NBM115" s="73"/>
      <c r="NBP115" s="73"/>
      <c r="NBS115" s="73"/>
      <c r="NCB115" s="73"/>
      <c r="NCH115" s="73"/>
      <c r="NCK115" s="73"/>
      <c r="NCN115" s="73"/>
      <c r="NCQ115" s="73"/>
      <c r="NCW115" s="73"/>
      <c r="NDF115" s="73"/>
      <c r="NDH115" s="73"/>
      <c r="NDI115" s="73"/>
      <c r="NDK115" s="73"/>
      <c r="NDN115" s="73"/>
      <c r="NDQ115" s="73"/>
      <c r="NDT115" s="73"/>
      <c r="NEB115" s="73"/>
      <c r="NED115" s="73"/>
      <c r="NEG115" s="73"/>
      <c r="NEJ115" s="73"/>
      <c r="NES115" s="73"/>
      <c r="NEV115" s="73"/>
      <c r="NFA115" s="73"/>
      <c r="NFW115" s="73"/>
      <c r="NFX115" s="73"/>
      <c r="NFY115" s="73"/>
      <c r="NFZ115" s="73"/>
      <c r="NGA115" s="73"/>
      <c r="NGB115" s="73"/>
      <c r="NGT115" s="73"/>
      <c r="NGU115" s="73"/>
      <c r="NGX115" s="73"/>
      <c r="NHA115" s="73"/>
      <c r="NHC115" s="73"/>
      <c r="NHE115" s="73"/>
      <c r="NHH115" s="73"/>
      <c r="NHK115" s="73"/>
      <c r="NHN115" s="73"/>
      <c r="NHQ115" s="73"/>
      <c r="NHT115" s="73"/>
      <c r="NHW115" s="73"/>
      <c r="NHZ115" s="73"/>
      <c r="NIC115" s="73"/>
      <c r="NIE115" s="73"/>
      <c r="NIR115" s="73"/>
      <c r="NIS115" s="73"/>
      <c r="NIT115" s="73"/>
      <c r="NIU115" s="73"/>
      <c r="NIV115" s="73"/>
      <c r="NIW115" s="73"/>
      <c r="NIX115" s="73"/>
      <c r="NIY115" s="73"/>
      <c r="NIZ115" s="73"/>
      <c r="NJA115" s="73"/>
      <c r="NJB115" s="73"/>
      <c r="NJC115" s="73"/>
      <c r="NJD115" s="73"/>
      <c r="NJE115" s="73"/>
      <c r="NJF115" s="73"/>
      <c r="NJG115" s="73"/>
      <c r="NJH115" s="73"/>
      <c r="NJI115" s="73"/>
      <c r="NJJ115" s="73"/>
      <c r="NJK115" s="73"/>
      <c r="NJL115" s="73"/>
      <c r="NJM115" s="73"/>
      <c r="NJN115" s="73"/>
      <c r="NJO115" s="73"/>
      <c r="NJP115" s="73"/>
      <c r="NJQ115" s="73"/>
      <c r="NJS115" s="73"/>
      <c r="NJT115" s="73"/>
      <c r="NJU115" s="73"/>
      <c r="NJV115" s="73"/>
      <c r="NJW115" s="73"/>
      <c r="NJX115" s="73"/>
      <c r="NJY115" s="73"/>
      <c r="NJZ115" s="73"/>
      <c r="NKA115" s="73"/>
      <c r="NKB115" s="73"/>
      <c r="NKC115" s="73"/>
      <c r="NKD115" s="73"/>
      <c r="NKE115" s="73"/>
      <c r="NKH115" s="73"/>
      <c r="NKK115" s="73"/>
      <c r="NKN115" s="73"/>
      <c r="NKQ115" s="73"/>
      <c r="NKT115" s="73"/>
      <c r="NLF115" s="73"/>
      <c r="NLI115" s="73"/>
      <c r="NLL115" s="73"/>
      <c r="NLO115" s="73"/>
      <c r="NLX115" s="73"/>
      <c r="NMD115" s="73"/>
      <c r="NMG115" s="73"/>
      <c r="NMJ115" s="73"/>
      <c r="NMM115" s="73"/>
      <c r="NMS115" s="73"/>
      <c r="NNB115" s="73"/>
      <c r="NND115" s="73"/>
      <c r="NNE115" s="73"/>
      <c r="NNG115" s="73"/>
      <c r="NNJ115" s="73"/>
      <c r="NNM115" s="73"/>
      <c r="NNP115" s="73"/>
      <c r="NNX115" s="73"/>
      <c r="NNZ115" s="73"/>
      <c r="NOC115" s="73"/>
      <c r="NOF115" s="73"/>
      <c r="NOO115" s="73"/>
      <c r="NOR115" s="73"/>
      <c r="NOW115" s="73"/>
      <c r="NPS115" s="73"/>
      <c r="NPT115" s="73"/>
      <c r="NPU115" s="73"/>
      <c r="NPV115" s="73"/>
      <c r="NPW115" s="73"/>
      <c r="NPX115" s="73"/>
      <c r="NQP115" s="73"/>
      <c r="NQQ115" s="73"/>
      <c r="NQT115" s="73"/>
      <c r="NQW115" s="73"/>
      <c r="NQY115" s="73"/>
      <c r="NRA115" s="73"/>
      <c r="NRD115" s="73"/>
      <c r="NRG115" s="73"/>
      <c r="NRJ115" s="73"/>
      <c r="NRM115" s="73"/>
      <c r="NRP115" s="73"/>
      <c r="NRS115" s="73"/>
      <c r="NRV115" s="73"/>
      <c r="NRY115" s="73"/>
      <c r="NSA115" s="73"/>
      <c r="NSN115" s="73"/>
      <c r="NSO115" s="73"/>
      <c r="NSP115" s="73"/>
      <c r="NSQ115" s="73"/>
      <c r="NSR115" s="73"/>
      <c r="NSS115" s="73"/>
      <c r="NST115" s="73"/>
      <c r="NSU115" s="73"/>
      <c r="NSV115" s="73"/>
      <c r="NSW115" s="73"/>
      <c r="NSX115" s="73"/>
      <c r="NSY115" s="73"/>
      <c r="NSZ115" s="73"/>
      <c r="NTA115" s="73"/>
      <c r="NTB115" s="73"/>
      <c r="NTC115" s="73"/>
      <c r="NTD115" s="73"/>
      <c r="NTE115" s="73"/>
      <c r="NTF115" s="73"/>
      <c r="NTG115" s="73"/>
      <c r="NTH115" s="73"/>
      <c r="NTI115" s="73"/>
      <c r="NTJ115" s="73"/>
      <c r="NTK115" s="73"/>
      <c r="NTL115" s="73"/>
      <c r="NTM115" s="73"/>
      <c r="NTO115" s="73"/>
      <c r="NTP115" s="73"/>
      <c r="NTQ115" s="73"/>
      <c r="NTR115" s="73"/>
      <c r="NTS115" s="73"/>
      <c r="NTT115" s="73"/>
      <c r="NTU115" s="73"/>
      <c r="NTV115" s="73"/>
      <c r="NTW115" s="73"/>
      <c r="NTX115" s="73"/>
      <c r="NTY115" s="73"/>
      <c r="NTZ115" s="73"/>
      <c r="NUA115" s="73"/>
      <c r="NUD115" s="73"/>
      <c r="NUG115" s="73"/>
      <c r="NUJ115" s="73"/>
      <c r="NUM115" s="73"/>
      <c r="NUP115" s="73"/>
      <c r="NVB115" s="73"/>
      <c r="NVE115" s="73"/>
      <c r="NVH115" s="73"/>
      <c r="NVK115" s="73"/>
      <c r="NVT115" s="73"/>
      <c r="NVZ115" s="73"/>
      <c r="NWC115" s="73"/>
      <c r="NWF115" s="73"/>
      <c r="NWI115" s="73"/>
      <c r="NWO115" s="73"/>
      <c r="NWX115" s="73"/>
      <c r="NWZ115" s="73"/>
      <c r="NXA115" s="73"/>
      <c r="NXC115" s="73"/>
      <c r="NXF115" s="73"/>
      <c r="NXI115" s="73"/>
      <c r="NXL115" s="73"/>
      <c r="NXT115" s="73"/>
      <c r="NXV115" s="73"/>
      <c r="NXY115" s="73"/>
      <c r="NYB115" s="73"/>
      <c r="NYK115" s="73"/>
      <c r="NYN115" s="73"/>
      <c r="NYS115" s="73"/>
      <c r="NZO115" s="73"/>
      <c r="NZP115" s="73"/>
      <c r="NZQ115" s="73"/>
      <c r="NZR115" s="73"/>
      <c r="NZS115" s="73"/>
      <c r="NZT115" s="73"/>
      <c r="OAL115" s="73"/>
      <c r="OAM115" s="73"/>
      <c r="OAP115" s="73"/>
      <c r="OAS115" s="73"/>
      <c r="OAU115" s="73"/>
      <c r="OAW115" s="73"/>
      <c r="OAZ115" s="73"/>
      <c r="OBC115" s="73"/>
      <c r="OBF115" s="73"/>
      <c r="OBI115" s="73"/>
      <c r="OBL115" s="73"/>
      <c r="OBO115" s="73"/>
      <c r="OBR115" s="73"/>
      <c r="OBU115" s="73"/>
      <c r="OBW115" s="73"/>
      <c r="OCJ115" s="73"/>
      <c r="OCK115" s="73"/>
      <c r="OCL115" s="73"/>
      <c r="OCM115" s="73"/>
      <c r="OCN115" s="73"/>
      <c r="OCO115" s="73"/>
      <c r="OCP115" s="73"/>
      <c r="OCQ115" s="73"/>
      <c r="OCR115" s="73"/>
      <c r="OCS115" s="73"/>
      <c r="OCT115" s="73"/>
      <c r="OCU115" s="73"/>
      <c r="OCV115" s="73"/>
      <c r="OCW115" s="73"/>
      <c r="OCX115" s="73"/>
      <c r="OCY115" s="73"/>
      <c r="OCZ115" s="73"/>
      <c r="ODA115" s="73"/>
      <c r="ODB115" s="73"/>
      <c r="ODC115" s="73"/>
      <c r="ODD115" s="73"/>
      <c r="ODE115" s="73"/>
      <c r="ODF115" s="73"/>
      <c r="ODG115" s="73"/>
      <c r="ODH115" s="73"/>
      <c r="ODI115" s="73"/>
      <c r="ODK115" s="73"/>
      <c r="ODL115" s="73"/>
      <c r="ODM115" s="73"/>
      <c r="ODN115" s="73"/>
      <c r="ODO115" s="73"/>
      <c r="ODP115" s="73"/>
      <c r="ODQ115" s="73"/>
      <c r="ODR115" s="73"/>
      <c r="ODS115" s="73"/>
      <c r="ODT115" s="73"/>
      <c r="ODU115" s="73"/>
      <c r="ODV115" s="73"/>
      <c r="ODW115" s="73"/>
      <c r="ODZ115" s="73"/>
      <c r="OEC115" s="73"/>
      <c r="OEF115" s="73"/>
      <c r="OEI115" s="73"/>
      <c r="OEL115" s="73"/>
      <c r="OEX115" s="73"/>
      <c r="OFA115" s="73"/>
      <c r="OFD115" s="73"/>
      <c r="OFG115" s="73"/>
      <c r="OFP115" s="73"/>
      <c r="OFV115" s="73"/>
      <c r="OFY115" s="73"/>
      <c r="OGB115" s="73"/>
      <c r="OGE115" s="73"/>
      <c r="OGK115" s="73"/>
      <c r="OGT115" s="73"/>
      <c r="OGV115" s="73"/>
      <c r="OGW115" s="73"/>
      <c r="OGY115" s="73"/>
      <c r="OHB115" s="73"/>
      <c r="OHE115" s="73"/>
      <c r="OHH115" s="73"/>
      <c r="OHP115" s="73"/>
      <c r="OHR115" s="73"/>
      <c r="OHU115" s="73"/>
      <c r="OHX115" s="73"/>
      <c r="OIG115" s="73"/>
      <c r="OIJ115" s="73"/>
      <c r="OIO115" s="73"/>
      <c r="OJK115" s="73"/>
      <c r="OJL115" s="73"/>
      <c r="OJM115" s="73"/>
      <c r="OJN115" s="73"/>
      <c r="OJO115" s="73"/>
      <c r="OJP115" s="73"/>
      <c r="OKH115" s="73"/>
      <c r="OKI115" s="73"/>
      <c r="OKL115" s="73"/>
      <c r="OKO115" s="73"/>
      <c r="OKQ115" s="73"/>
      <c r="OKS115" s="73"/>
      <c r="OKV115" s="73"/>
      <c r="OKY115" s="73"/>
      <c r="OLB115" s="73"/>
      <c r="OLE115" s="73"/>
      <c r="OLH115" s="73"/>
      <c r="OLK115" s="73"/>
      <c r="OLN115" s="73"/>
      <c r="OLQ115" s="73"/>
      <c r="OLS115" s="73"/>
      <c r="OMF115" s="73"/>
      <c r="OMG115" s="73"/>
      <c r="OMH115" s="73"/>
      <c r="OMI115" s="73"/>
      <c r="OMJ115" s="73"/>
      <c r="OMK115" s="73"/>
      <c r="OML115" s="73"/>
      <c r="OMM115" s="73"/>
      <c r="OMN115" s="73"/>
      <c r="OMO115" s="73"/>
      <c r="OMP115" s="73"/>
      <c r="OMQ115" s="73"/>
      <c r="OMR115" s="73"/>
      <c r="OMS115" s="73"/>
      <c r="OMT115" s="73"/>
      <c r="OMU115" s="73"/>
      <c r="OMV115" s="73"/>
      <c r="OMW115" s="73"/>
      <c r="OMX115" s="73"/>
      <c r="OMY115" s="73"/>
      <c r="OMZ115" s="73"/>
      <c r="ONA115" s="73"/>
      <c r="ONB115" s="73"/>
      <c r="ONC115" s="73"/>
      <c r="OND115" s="73"/>
      <c r="ONE115" s="73"/>
      <c r="ONG115" s="73"/>
      <c r="ONH115" s="73"/>
      <c r="ONI115" s="73"/>
      <c r="ONJ115" s="73"/>
      <c r="ONK115" s="73"/>
      <c r="ONL115" s="73"/>
      <c r="ONM115" s="73"/>
      <c r="ONN115" s="73"/>
      <c r="ONO115" s="73"/>
      <c r="ONP115" s="73"/>
      <c r="ONQ115" s="73"/>
      <c r="ONR115" s="73"/>
      <c r="ONS115" s="73"/>
      <c r="ONV115" s="73"/>
      <c r="ONY115" s="73"/>
      <c r="OOB115" s="73"/>
      <c r="OOE115" s="73"/>
      <c r="OOH115" s="73"/>
      <c r="OOT115" s="73"/>
      <c r="OOW115" s="73"/>
      <c r="OOZ115" s="73"/>
      <c r="OPC115" s="73"/>
      <c r="OPL115" s="73"/>
      <c r="OPR115" s="73"/>
      <c r="OPU115" s="73"/>
      <c r="OPX115" s="73"/>
      <c r="OQA115" s="73"/>
      <c r="OQG115" s="73"/>
      <c r="OQP115" s="73"/>
      <c r="OQR115" s="73"/>
      <c r="OQS115" s="73"/>
      <c r="OQU115" s="73"/>
      <c r="OQX115" s="73"/>
      <c r="ORA115" s="73"/>
      <c r="ORD115" s="73"/>
      <c r="ORL115" s="73"/>
      <c r="ORN115" s="73"/>
      <c r="ORQ115" s="73"/>
      <c r="ORT115" s="73"/>
      <c r="OSC115" s="73"/>
      <c r="OSF115" s="73"/>
      <c r="OSK115" s="73"/>
      <c r="OTG115" s="73"/>
      <c r="OTH115" s="73"/>
      <c r="OTI115" s="73"/>
      <c r="OTJ115" s="73"/>
      <c r="OTK115" s="73"/>
      <c r="OTL115" s="73"/>
      <c r="OUD115" s="73"/>
      <c r="OUE115" s="73"/>
      <c r="OUH115" s="73"/>
      <c r="OUK115" s="73"/>
      <c r="OUM115" s="73"/>
      <c r="OUO115" s="73"/>
      <c r="OUR115" s="73"/>
      <c r="OUU115" s="73"/>
      <c r="OUX115" s="73"/>
      <c r="OVA115" s="73"/>
      <c r="OVD115" s="73"/>
      <c r="OVG115" s="73"/>
      <c r="OVJ115" s="73"/>
      <c r="OVM115" s="73"/>
      <c r="OVO115" s="73"/>
      <c r="OWB115" s="73"/>
      <c r="OWC115" s="73"/>
      <c r="OWD115" s="73"/>
      <c r="OWE115" s="73"/>
      <c r="OWF115" s="73"/>
      <c r="OWG115" s="73"/>
      <c r="OWH115" s="73"/>
      <c r="OWI115" s="73"/>
      <c r="OWJ115" s="73"/>
      <c r="OWK115" s="73"/>
      <c r="OWL115" s="73"/>
      <c r="OWM115" s="73"/>
      <c r="OWN115" s="73"/>
      <c r="OWO115" s="73"/>
      <c r="OWP115" s="73"/>
      <c r="OWQ115" s="73"/>
      <c r="OWR115" s="73"/>
      <c r="OWS115" s="73"/>
      <c r="OWT115" s="73"/>
      <c r="OWU115" s="73"/>
      <c r="OWV115" s="73"/>
      <c r="OWW115" s="73"/>
      <c r="OWX115" s="73"/>
      <c r="OWY115" s="73"/>
      <c r="OWZ115" s="73"/>
      <c r="OXA115" s="73"/>
      <c r="OXC115" s="73"/>
      <c r="OXD115" s="73"/>
      <c r="OXE115" s="73"/>
      <c r="OXF115" s="73"/>
      <c r="OXG115" s="73"/>
      <c r="OXH115" s="73"/>
      <c r="OXI115" s="73"/>
      <c r="OXJ115" s="73"/>
      <c r="OXK115" s="73"/>
      <c r="OXL115" s="73"/>
      <c r="OXM115" s="73"/>
      <c r="OXN115" s="73"/>
      <c r="OXO115" s="73"/>
      <c r="OXR115" s="73"/>
      <c r="OXU115" s="73"/>
      <c r="OXX115" s="73"/>
      <c r="OYA115" s="73"/>
      <c r="OYD115" s="73"/>
      <c r="OYP115" s="73"/>
      <c r="OYS115" s="73"/>
      <c r="OYV115" s="73"/>
      <c r="OYY115" s="73"/>
      <c r="OZH115" s="73"/>
      <c r="OZN115" s="73"/>
      <c r="OZQ115" s="73"/>
      <c r="OZT115" s="73"/>
      <c r="OZW115" s="73"/>
      <c r="PAC115" s="73"/>
      <c r="PAL115" s="73"/>
      <c r="PAN115" s="73"/>
      <c r="PAO115" s="73"/>
      <c r="PAQ115" s="73"/>
      <c r="PAT115" s="73"/>
      <c r="PAW115" s="73"/>
      <c r="PAZ115" s="73"/>
      <c r="PBH115" s="73"/>
      <c r="PBJ115" s="73"/>
      <c r="PBM115" s="73"/>
      <c r="PBP115" s="73"/>
      <c r="PBY115" s="73"/>
      <c r="PCB115" s="73"/>
      <c r="PCG115" s="73"/>
      <c r="PDC115" s="73"/>
      <c r="PDD115" s="73"/>
      <c r="PDE115" s="73"/>
      <c r="PDF115" s="73"/>
      <c r="PDG115" s="73"/>
      <c r="PDH115" s="73"/>
      <c r="PDZ115" s="73"/>
      <c r="PEA115" s="73"/>
      <c r="PED115" s="73"/>
      <c r="PEG115" s="73"/>
      <c r="PEI115" s="73"/>
      <c r="PEK115" s="73"/>
      <c r="PEN115" s="73"/>
      <c r="PEQ115" s="73"/>
      <c r="PET115" s="73"/>
      <c r="PEW115" s="73"/>
      <c r="PEZ115" s="73"/>
      <c r="PFC115" s="73"/>
      <c r="PFF115" s="73"/>
      <c r="PFI115" s="73"/>
      <c r="PFK115" s="73"/>
      <c r="PFX115" s="73"/>
      <c r="PFY115" s="73"/>
      <c r="PFZ115" s="73"/>
      <c r="PGA115" s="73"/>
      <c r="PGB115" s="73"/>
      <c r="PGC115" s="73"/>
      <c r="PGD115" s="73"/>
      <c r="PGE115" s="73"/>
      <c r="PGF115" s="73"/>
      <c r="PGG115" s="73"/>
      <c r="PGH115" s="73"/>
      <c r="PGI115" s="73"/>
      <c r="PGJ115" s="73"/>
      <c r="PGK115" s="73"/>
      <c r="PGL115" s="73"/>
      <c r="PGM115" s="73"/>
      <c r="PGN115" s="73"/>
      <c r="PGO115" s="73"/>
      <c r="PGP115" s="73"/>
      <c r="PGQ115" s="73"/>
      <c r="PGR115" s="73"/>
      <c r="PGS115" s="73"/>
      <c r="PGT115" s="73"/>
      <c r="PGU115" s="73"/>
      <c r="PGV115" s="73"/>
      <c r="PGW115" s="73"/>
      <c r="PGY115" s="73"/>
      <c r="PGZ115" s="73"/>
      <c r="PHA115" s="73"/>
      <c r="PHB115" s="73"/>
      <c r="PHC115" s="73"/>
      <c r="PHD115" s="73"/>
      <c r="PHE115" s="73"/>
      <c r="PHF115" s="73"/>
      <c r="PHG115" s="73"/>
      <c r="PHH115" s="73"/>
      <c r="PHI115" s="73"/>
      <c r="PHJ115" s="73"/>
      <c r="PHK115" s="73"/>
      <c r="PHN115" s="73"/>
      <c r="PHQ115" s="73"/>
      <c r="PHT115" s="73"/>
      <c r="PHW115" s="73"/>
      <c r="PHZ115" s="73"/>
      <c r="PIL115" s="73"/>
      <c r="PIO115" s="73"/>
      <c r="PIR115" s="73"/>
      <c r="PIU115" s="73"/>
      <c r="PJD115" s="73"/>
      <c r="PJJ115" s="73"/>
      <c r="PJM115" s="73"/>
      <c r="PJP115" s="73"/>
      <c r="PJS115" s="73"/>
      <c r="PJY115" s="73"/>
      <c r="PKH115" s="73"/>
      <c r="PKJ115" s="73"/>
      <c r="PKK115" s="73"/>
      <c r="PKM115" s="73"/>
      <c r="PKP115" s="73"/>
      <c r="PKS115" s="73"/>
      <c r="PKV115" s="73"/>
      <c r="PLD115" s="73"/>
      <c r="PLF115" s="73"/>
      <c r="PLI115" s="73"/>
      <c r="PLL115" s="73"/>
      <c r="PLU115" s="73"/>
      <c r="PLX115" s="73"/>
      <c r="PMC115" s="73"/>
      <c r="PMY115" s="73"/>
      <c r="PMZ115" s="73"/>
      <c r="PNA115" s="73"/>
      <c r="PNB115" s="73"/>
      <c r="PNC115" s="73"/>
      <c r="PND115" s="73"/>
      <c r="PNV115" s="73"/>
      <c r="PNW115" s="73"/>
      <c r="PNZ115" s="73"/>
      <c r="POC115" s="73"/>
      <c r="POE115" s="73"/>
      <c r="POG115" s="73"/>
      <c r="POJ115" s="73"/>
      <c r="POM115" s="73"/>
      <c r="POP115" s="73"/>
      <c r="POS115" s="73"/>
      <c r="POV115" s="73"/>
      <c r="POY115" s="73"/>
      <c r="PPB115" s="73"/>
      <c r="PPE115" s="73"/>
      <c r="PPG115" s="73"/>
      <c r="PPT115" s="73"/>
      <c r="PPU115" s="73"/>
      <c r="PPV115" s="73"/>
      <c r="PPW115" s="73"/>
      <c r="PPX115" s="73"/>
      <c r="PPY115" s="73"/>
      <c r="PPZ115" s="73"/>
      <c r="PQA115" s="73"/>
      <c r="PQB115" s="73"/>
      <c r="PQC115" s="73"/>
      <c r="PQD115" s="73"/>
      <c r="PQE115" s="73"/>
      <c r="PQF115" s="73"/>
      <c r="PQG115" s="73"/>
      <c r="PQH115" s="73"/>
      <c r="PQI115" s="73"/>
      <c r="PQJ115" s="73"/>
      <c r="PQK115" s="73"/>
      <c r="PQL115" s="73"/>
      <c r="PQM115" s="73"/>
      <c r="PQN115" s="73"/>
      <c r="PQO115" s="73"/>
      <c r="PQP115" s="73"/>
      <c r="PQQ115" s="73"/>
      <c r="PQR115" s="73"/>
      <c r="PQS115" s="73"/>
      <c r="PQU115" s="73"/>
      <c r="PQV115" s="73"/>
      <c r="PQW115" s="73"/>
      <c r="PQX115" s="73"/>
      <c r="PQY115" s="73"/>
      <c r="PQZ115" s="73"/>
      <c r="PRA115" s="73"/>
      <c r="PRB115" s="73"/>
      <c r="PRC115" s="73"/>
      <c r="PRD115" s="73"/>
      <c r="PRE115" s="73"/>
      <c r="PRF115" s="73"/>
      <c r="PRG115" s="73"/>
      <c r="PRJ115" s="73"/>
      <c r="PRM115" s="73"/>
      <c r="PRP115" s="73"/>
      <c r="PRS115" s="73"/>
      <c r="PRV115" s="73"/>
      <c r="PSH115" s="73"/>
      <c r="PSK115" s="73"/>
      <c r="PSN115" s="73"/>
      <c r="PSQ115" s="73"/>
      <c r="PSZ115" s="73"/>
      <c r="PTF115" s="73"/>
      <c r="PTI115" s="73"/>
      <c r="PTL115" s="73"/>
      <c r="PTO115" s="73"/>
      <c r="PTU115" s="73"/>
      <c r="PUD115" s="73"/>
      <c r="PUF115" s="73"/>
      <c r="PUG115" s="73"/>
      <c r="PUI115" s="73"/>
      <c r="PUL115" s="73"/>
      <c r="PUO115" s="73"/>
      <c r="PUR115" s="73"/>
      <c r="PUZ115" s="73"/>
      <c r="PVB115" s="73"/>
      <c r="PVE115" s="73"/>
      <c r="PVH115" s="73"/>
      <c r="PVQ115" s="73"/>
      <c r="PVT115" s="73"/>
      <c r="PVY115" s="73"/>
      <c r="PWU115" s="73"/>
      <c r="PWV115" s="73"/>
      <c r="PWW115" s="73"/>
      <c r="PWX115" s="73"/>
      <c r="PWY115" s="73"/>
      <c r="PWZ115" s="73"/>
      <c r="PXR115" s="73"/>
      <c r="PXS115" s="73"/>
      <c r="PXV115" s="73"/>
      <c r="PXY115" s="73"/>
      <c r="PYA115" s="73"/>
      <c r="PYC115" s="73"/>
      <c r="PYF115" s="73"/>
      <c r="PYI115" s="73"/>
      <c r="PYL115" s="73"/>
      <c r="PYO115" s="73"/>
      <c r="PYR115" s="73"/>
      <c r="PYU115" s="73"/>
      <c r="PYX115" s="73"/>
      <c r="PZA115" s="73"/>
      <c r="PZC115" s="73"/>
      <c r="PZP115" s="73"/>
      <c r="PZQ115" s="73"/>
      <c r="PZR115" s="73"/>
      <c r="PZS115" s="73"/>
      <c r="PZT115" s="73"/>
      <c r="PZU115" s="73"/>
      <c r="PZV115" s="73"/>
      <c r="PZW115" s="73"/>
      <c r="PZX115" s="73"/>
      <c r="PZY115" s="73"/>
      <c r="PZZ115" s="73"/>
      <c r="QAA115" s="73"/>
      <c r="QAB115" s="73"/>
      <c r="QAC115" s="73"/>
      <c r="QAD115" s="73"/>
      <c r="QAE115" s="73"/>
      <c r="QAF115" s="73"/>
      <c r="QAG115" s="73"/>
      <c r="QAH115" s="73"/>
      <c r="QAI115" s="73"/>
      <c r="QAJ115" s="73"/>
      <c r="QAK115" s="73"/>
      <c r="QAL115" s="73"/>
      <c r="QAM115" s="73"/>
      <c r="QAN115" s="73"/>
      <c r="QAO115" s="73"/>
      <c r="QAQ115" s="73"/>
      <c r="QAR115" s="73"/>
      <c r="QAS115" s="73"/>
      <c r="QAT115" s="73"/>
      <c r="QAU115" s="73"/>
      <c r="QAV115" s="73"/>
      <c r="QAW115" s="73"/>
      <c r="QAX115" s="73"/>
      <c r="QAY115" s="73"/>
      <c r="QAZ115" s="73"/>
      <c r="QBA115" s="73"/>
      <c r="QBB115" s="73"/>
      <c r="QBC115" s="73"/>
      <c r="QBF115" s="73"/>
      <c r="QBI115" s="73"/>
      <c r="QBL115" s="73"/>
      <c r="QBO115" s="73"/>
      <c r="QBR115" s="73"/>
      <c r="QCD115" s="73"/>
      <c r="QCG115" s="73"/>
      <c r="QCJ115" s="73"/>
      <c r="QCM115" s="73"/>
      <c r="QCV115" s="73"/>
      <c r="QDB115" s="73"/>
      <c r="QDE115" s="73"/>
      <c r="QDH115" s="73"/>
      <c r="QDK115" s="73"/>
      <c r="QDQ115" s="73"/>
      <c r="QDZ115" s="73"/>
      <c r="QEB115" s="73"/>
      <c r="QEC115" s="73"/>
      <c r="QEE115" s="73"/>
      <c r="QEH115" s="73"/>
      <c r="QEK115" s="73"/>
      <c r="QEN115" s="73"/>
      <c r="QEV115" s="73"/>
      <c r="QEX115" s="73"/>
      <c r="QFA115" s="73"/>
      <c r="QFD115" s="73"/>
      <c r="QFM115" s="73"/>
      <c r="QFP115" s="73"/>
      <c r="QFU115" s="73"/>
      <c r="QGQ115" s="73"/>
      <c r="QGR115" s="73"/>
      <c r="QGS115" s="73"/>
      <c r="QGT115" s="73"/>
      <c r="QGU115" s="73"/>
      <c r="QGV115" s="73"/>
      <c r="QHN115" s="73"/>
      <c r="QHO115" s="73"/>
      <c r="QHR115" s="73"/>
      <c r="QHU115" s="73"/>
      <c r="QHW115" s="73"/>
      <c r="QHY115" s="73"/>
      <c r="QIB115" s="73"/>
      <c r="QIE115" s="73"/>
      <c r="QIH115" s="73"/>
      <c r="QIK115" s="73"/>
      <c r="QIN115" s="73"/>
      <c r="QIQ115" s="73"/>
      <c r="QIT115" s="73"/>
      <c r="QIW115" s="73"/>
      <c r="QIY115" s="73"/>
      <c r="QJL115" s="73"/>
      <c r="QJM115" s="73"/>
      <c r="QJN115" s="73"/>
      <c r="QJO115" s="73"/>
      <c r="QJP115" s="73"/>
      <c r="QJQ115" s="73"/>
      <c r="QJR115" s="73"/>
      <c r="QJS115" s="73"/>
      <c r="QJT115" s="73"/>
      <c r="QJU115" s="73"/>
      <c r="QJV115" s="73"/>
      <c r="QJW115" s="73"/>
      <c r="QJX115" s="73"/>
      <c r="QJY115" s="73"/>
      <c r="QJZ115" s="73"/>
      <c r="QKA115" s="73"/>
      <c r="QKB115" s="73"/>
      <c r="QKC115" s="73"/>
      <c r="QKD115" s="73"/>
      <c r="QKE115" s="73"/>
      <c r="QKF115" s="73"/>
      <c r="QKG115" s="73"/>
      <c r="QKH115" s="73"/>
      <c r="QKI115" s="73"/>
      <c r="QKJ115" s="73"/>
      <c r="QKK115" s="73"/>
      <c r="QKM115" s="73"/>
      <c r="QKN115" s="73"/>
      <c r="QKO115" s="73"/>
      <c r="QKP115" s="73"/>
      <c r="QKQ115" s="73"/>
      <c r="QKR115" s="73"/>
      <c r="QKS115" s="73"/>
      <c r="QKT115" s="73"/>
      <c r="QKU115" s="73"/>
      <c r="QKV115" s="73"/>
      <c r="QKW115" s="73"/>
      <c r="QKX115" s="73"/>
      <c r="QKY115" s="73"/>
      <c r="QLB115" s="73"/>
      <c r="QLE115" s="73"/>
      <c r="QLH115" s="73"/>
      <c r="QLK115" s="73"/>
      <c r="QLN115" s="73"/>
      <c r="QLZ115" s="73"/>
      <c r="QMC115" s="73"/>
      <c r="QMF115" s="73"/>
      <c r="QMI115" s="73"/>
      <c r="QMR115" s="73"/>
      <c r="QMX115" s="73"/>
      <c r="QNA115" s="73"/>
      <c r="QND115" s="73"/>
      <c r="QNG115" s="73"/>
      <c r="QNM115" s="73"/>
      <c r="QNV115" s="73"/>
      <c r="QNX115" s="73"/>
      <c r="QNY115" s="73"/>
      <c r="QOA115" s="73"/>
      <c r="QOD115" s="73"/>
      <c r="QOG115" s="73"/>
      <c r="QOJ115" s="73"/>
      <c r="QOR115" s="73"/>
      <c r="QOT115" s="73"/>
      <c r="QOW115" s="73"/>
      <c r="QOZ115" s="73"/>
      <c r="QPI115" s="73"/>
      <c r="QPL115" s="73"/>
      <c r="QPQ115" s="73"/>
      <c r="QQM115" s="73"/>
      <c r="QQN115" s="73"/>
      <c r="QQO115" s="73"/>
      <c r="QQP115" s="73"/>
      <c r="QQQ115" s="73"/>
      <c r="QQR115" s="73"/>
      <c r="QRJ115" s="73"/>
      <c r="QRK115" s="73"/>
      <c r="QRN115" s="73"/>
      <c r="QRQ115" s="73"/>
      <c r="QRS115" s="73"/>
      <c r="QRU115" s="73"/>
      <c r="QRX115" s="73"/>
      <c r="QSA115" s="73"/>
      <c r="QSD115" s="73"/>
      <c r="QSG115" s="73"/>
      <c r="QSJ115" s="73"/>
      <c r="QSM115" s="73"/>
      <c r="QSP115" s="73"/>
      <c r="QSS115" s="73"/>
      <c r="QSU115" s="73"/>
      <c r="QTH115" s="73"/>
      <c r="QTI115" s="73"/>
      <c r="QTJ115" s="73"/>
      <c r="QTK115" s="73"/>
      <c r="QTL115" s="73"/>
      <c r="QTM115" s="73"/>
      <c r="QTN115" s="73"/>
      <c r="QTO115" s="73"/>
      <c r="QTP115" s="73"/>
      <c r="QTQ115" s="73"/>
      <c r="QTR115" s="73"/>
      <c r="QTS115" s="73"/>
      <c r="QTT115" s="73"/>
      <c r="QTU115" s="73"/>
      <c r="QTV115" s="73"/>
      <c r="QTW115" s="73"/>
      <c r="QTX115" s="73"/>
      <c r="QTY115" s="73"/>
      <c r="QTZ115" s="73"/>
      <c r="QUA115" s="73"/>
      <c r="QUB115" s="73"/>
      <c r="QUC115" s="73"/>
      <c r="QUD115" s="73"/>
      <c r="QUE115" s="73"/>
      <c r="QUF115" s="73"/>
      <c r="QUG115" s="73"/>
      <c r="QUI115" s="73"/>
      <c r="QUJ115" s="73"/>
      <c r="QUK115" s="73"/>
      <c r="QUL115" s="73"/>
      <c r="QUM115" s="73"/>
      <c r="QUN115" s="73"/>
      <c r="QUO115" s="73"/>
      <c r="QUP115" s="73"/>
      <c r="QUQ115" s="73"/>
      <c r="QUR115" s="73"/>
      <c r="QUS115" s="73"/>
      <c r="QUT115" s="73"/>
      <c r="QUU115" s="73"/>
      <c r="QUX115" s="73"/>
      <c r="QVA115" s="73"/>
      <c r="QVD115" s="73"/>
      <c r="QVG115" s="73"/>
      <c r="QVJ115" s="73"/>
      <c r="QVV115" s="73"/>
      <c r="QVY115" s="73"/>
      <c r="QWB115" s="73"/>
      <c r="QWE115" s="73"/>
      <c r="QWN115" s="73"/>
      <c r="QWT115" s="73"/>
      <c r="QWW115" s="73"/>
      <c r="QWZ115" s="73"/>
      <c r="QXC115" s="73"/>
      <c r="QXI115" s="73"/>
      <c r="QXR115" s="73"/>
      <c r="QXT115" s="73"/>
      <c r="QXU115" s="73"/>
      <c r="QXW115" s="73"/>
      <c r="QXZ115" s="73"/>
      <c r="QYC115" s="73"/>
      <c r="QYF115" s="73"/>
      <c r="QYN115" s="73"/>
      <c r="QYP115" s="73"/>
      <c r="QYS115" s="73"/>
      <c r="QYV115" s="73"/>
      <c r="QZE115" s="73"/>
      <c r="QZH115" s="73"/>
      <c r="QZM115" s="73"/>
      <c r="RAI115" s="73"/>
      <c r="RAJ115" s="73"/>
      <c r="RAK115" s="73"/>
      <c r="RAL115" s="73"/>
      <c r="RAM115" s="73"/>
      <c r="RAN115" s="73"/>
      <c r="RBF115" s="73"/>
      <c r="RBG115" s="73"/>
      <c r="RBJ115" s="73"/>
      <c r="RBM115" s="73"/>
      <c r="RBO115" s="73"/>
      <c r="RBQ115" s="73"/>
      <c r="RBT115" s="73"/>
      <c r="RBW115" s="73"/>
      <c r="RBZ115" s="73"/>
      <c r="RCC115" s="73"/>
      <c r="RCF115" s="73"/>
      <c r="RCI115" s="73"/>
      <c r="RCL115" s="73"/>
      <c r="RCO115" s="73"/>
      <c r="RCQ115" s="73"/>
      <c r="RDD115" s="73"/>
      <c r="RDE115" s="73"/>
      <c r="RDF115" s="73"/>
      <c r="RDG115" s="73"/>
      <c r="RDH115" s="73"/>
      <c r="RDI115" s="73"/>
      <c r="RDJ115" s="73"/>
      <c r="RDK115" s="73"/>
      <c r="RDL115" s="73"/>
      <c r="RDM115" s="73"/>
      <c r="RDN115" s="73"/>
      <c r="RDO115" s="73"/>
      <c r="RDP115" s="73"/>
      <c r="RDQ115" s="73"/>
      <c r="RDR115" s="73"/>
      <c r="RDS115" s="73"/>
      <c r="RDT115" s="73"/>
      <c r="RDU115" s="73"/>
      <c r="RDV115" s="73"/>
      <c r="RDW115" s="73"/>
      <c r="RDX115" s="73"/>
      <c r="RDY115" s="73"/>
      <c r="RDZ115" s="73"/>
      <c r="REA115" s="73"/>
      <c r="REB115" s="73"/>
      <c r="REC115" s="73"/>
      <c r="REE115" s="73"/>
      <c r="REF115" s="73"/>
      <c r="REG115" s="73"/>
      <c r="REH115" s="73"/>
      <c r="REI115" s="73"/>
      <c r="REJ115" s="73"/>
      <c r="REK115" s="73"/>
      <c r="REL115" s="73"/>
      <c r="REM115" s="73"/>
      <c r="REN115" s="73"/>
      <c r="REO115" s="73"/>
      <c r="REP115" s="73"/>
      <c r="REQ115" s="73"/>
      <c r="RET115" s="73"/>
      <c r="REW115" s="73"/>
      <c r="REZ115" s="73"/>
      <c r="RFC115" s="73"/>
      <c r="RFF115" s="73"/>
      <c r="RFR115" s="73"/>
      <c r="RFU115" s="73"/>
      <c r="RFX115" s="73"/>
      <c r="RGA115" s="73"/>
      <c r="RGJ115" s="73"/>
      <c r="RGP115" s="73"/>
      <c r="RGS115" s="73"/>
      <c r="RGV115" s="73"/>
      <c r="RGY115" s="73"/>
      <c r="RHE115" s="73"/>
      <c r="RHN115" s="73"/>
      <c r="RHP115" s="73"/>
      <c r="RHQ115" s="73"/>
      <c r="RHS115" s="73"/>
      <c r="RHV115" s="73"/>
      <c r="RHY115" s="73"/>
      <c r="RIB115" s="73"/>
      <c r="RIJ115" s="73"/>
      <c r="RIL115" s="73"/>
      <c r="RIO115" s="73"/>
      <c r="RIR115" s="73"/>
      <c r="RJA115" s="73"/>
      <c r="RJD115" s="73"/>
      <c r="RJI115" s="73"/>
      <c r="RKE115" s="73"/>
      <c r="RKF115" s="73"/>
      <c r="RKG115" s="73"/>
      <c r="RKH115" s="73"/>
      <c r="RKI115" s="73"/>
      <c r="RKJ115" s="73"/>
      <c r="RLB115" s="73"/>
      <c r="RLC115" s="73"/>
      <c r="RLF115" s="73"/>
      <c r="RLI115" s="73"/>
      <c r="RLK115" s="73"/>
      <c r="RLM115" s="73"/>
      <c r="RLP115" s="73"/>
      <c r="RLS115" s="73"/>
      <c r="RLV115" s="73"/>
      <c r="RLY115" s="73"/>
      <c r="RMB115" s="73"/>
      <c r="RME115" s="73"/>
      <c r="RMH115" s="73"/>
      <c r="RMK115" s="73"/>
      <c r="RMM115" s="73"/>
      <c r="RMZ115" s="73"/>
      <c r="RNA115" s="73"/>
      <c r="RNB115" s="73"/>
      <c r="RNC115" s="73"/>
      <c r="RND115" s="73"/>
      <c r="RNE115" s="73"/>
      <c r="RNF115" s="73"/>
      <c r="RNG115" s="73"/>
      <c r="RNH115" s="73"/>
      <c r="RNI115" s="73"/>
      <c r="RNJ115" s="73"/>
      <c r="RNK115" s="73"/>
      <c r="RNL115" s="73"/>
      <c r="RNM115" s="73"/>
      <c r="RNN115" s="73"/>
      <c r="RNO115" s="73"/>
      <c r="RNP115" s="73"/>
      <c r="RNQ115" s="73"/>
      <c r="RNR115" s="73"/>
      <c r="RNS115" s="73"/>
      <c r="RNT115" s="73"/>
      <c r="RNU115" s="73"/>
      <c r="RNV115" s="73"/>
      <c r="RNW115" s="73"/>
      <c r="RNX115" s="73"/>
      <c r="RNY115" s="73"/>
      <c r="ROA115" s="73"/>
      <c r="ROB115" s="73"/>
      <c r="ROC115" s="73"/>
      <c r="ROD115" s="73"/>
      <c r="ROE115" s="73"/>
      <c r="ROF115" s="73"/>
      <c r="ROG115" s="73"/>
      <c r="ROH115" s="73"/>
      <c r="ROI115" s="73"/>
      <c r="ROJ115" s="73"/>
      <c r="ROK115" s="73"/>
      <c r="ROL115" s="73"/>
      <c r="ROM115" s="73"/>
      <c r="ROP115" s="73"/>
      <c r="ROS115" s="73"/>
      <c r="ROV115" s="73"/>
      <c r="ROY115" s="73"/>
      <c r="RPB115" s="73"/>
      <c r="RPN115" s="73"/>
      <c r="RPQ115" s="73"/>
      <c r="RPT115" s="73"/>
      <c r="RPW115" s="73"/>
      <c r="RQF115" s="73"/>
      <c r="RQL115" s="73"/>
      <c r="RQO115" s="73"/>
      <c r="RQR115" s="73"/>
      <c r="RQU115" s="73"/>
      <c r="RRA115" s="73"/>
      <c r="RRJ115" s="73"/>
      <c r="RRL115" s="73"/>
      <c r="RRM115" s="73"/>
      <c r="RRO115" s="73"/>
      <c r="RRR115" s="73"/>
      <c r="RRU115" s="73"/>
      <c r="RRX115" s="73"/>
      <c r="RSF115" s="73"/>
      <c r="RSH115" s="73"/>
      <c r="RSK115" s="73"/>
      <c r="RSN115" s="73"/>
      <c r="RSW115" s="73"/>
      <c r="RSZ115" s="73"/>
      <c r="RTE115" s="73"/>
      <c r="RUA115" s="73"/>
      <c r="RUB115" s="73"/>
      <c r="RUC115" s="73"/>
      <c r="RUD115" s="73"/>
      <c r="RUE115" s="73"/>
      <c r="RUF115" s="73"/>
      <c r="RUX115" s="73"/>
      <c r="RUY115" s="73"/>
      <c r="RVB115" s="73"/>
      <c r="RVE115" s="73"/>
      <c r="RVG115" s="73"/>
      <c r="RVI115" s="73"/>
      <c r="RVL115" s="73"/>
      <c r="RVO115" s="73"/>
      <c r="RVR115" s="73"/>
      <c r="RVU115" s="73"/>
      <c r="RVX115" s="73"/>
      <c r="RWA115" s="73"/>
      <c r="RWD115" s="73"/>
      <c r="RWG115" s="73"/>
      <c r="RWI115" s="73"/>
      <c r="RWV115" s="73"/>
      <c r="RWW115" s="73"/>
      <c r="RWX115" s="73"/>
      <c r="RWY115" s="73"/>
      <c r="RWZ115" s="73"/>
      <c r="RXA115" s="73"/>
      <c r="RXB115" s="73"/>
      <c r="RXC115" s="73"/>
      <c r="RXD115" s="73"/>
      <c r="RXE115" s="73"/>
      <c r="RXF115" s="73"/>
      <c r="RXG115" s="73"/>
      <c r="RXH115" s="73"/>
      <c r="RXI115" s="73"/>
      <c r="RXJ115" s="73"/>
      <c r="RXK115" s="73"/>
      <c r="RXL115" s="73"/>
      <c r="RXM115" s="73"/>
      <c r="RXN115" s="73"/>
      <c r="RXO115" s="73"/>
      <c r="RXP115" s="73"/>
      <c r="RXQ115" s="73"/>
      <c r="RXR115" s="73"/>
      <c r="RXS115" s="73"/>
      <c r="RXT115" s="73"/>
      <c r="RXU115" s="73"/>
      <c r="RXW115" s="73"/>
      <c r="RXX115" s="73"/>
      <c r="RXY115" s="73"/>
      <c r="RXZ115" s="73"/>
      <c r="RYA115" s="73"/>
      <c r="RYB115" s="73"/>
      <c r="RYC115" s="73"/>
      <c r="RYD115" s="73"/>
      <c r="RYE115" s="73"/>
      <c r="RYF115" s="73"/>
      <c r="RYG115" s="73"/>
      <c r="RYH115" s="73"/>
      <c r="RYI115" s="73"/>
      <c r="RYL115" s="73"/>
      <c r="RYO115" s="73"/>
      <c r="RYR115" s="73"/>
      <c r="RYU115" s="73"/>
      <c r="RYX115" s="73"/>
      <c r="RZJ115" s="73"/>
      <c r="RZM115" s="73"/>
      <c r="RZP115" s="73"/>
      <c r="RZS115" s="73"/>
      <c r="SAB115" s="73"/>
      <c r="SAH115" s="73"/>
      <c r="SAK115" s="73"/>
      <c r="SAN115" s="73"/>
      <c r="SAQ115" s="73"/>
      <c r="SAW115" s="73"/>
      <c r="SBF115" s="73"/>
      <c r="SBH115" s="73"/>
      <c r="SBI115" s="73"/>
      <c r="SBK115" s="73"/>
      <c r="SBN115" s="73"/>
      <c r="SBQ115" s="73"/>
      <c r="SBT115" s="73"/>
      <c r="SCB115" s="73"/>
      <c r="SCD115" s="73"/>
      <c r="SCG115" s="73"/>
      <c r="SCJ115" s="73"/>
      <c r="SCS115" s="73"/>
      <c r="SCV115" s="73"/>
      <c r="SDA115" s="73"/>
      <c r="SDW115" s="73"/>
      <c r="SDX115" s="73"/>
      <c r="SDY115" s="73"/>
      <c r="SDZ115" s="73"/>
      <c r="SEA115" s="73"/>
      <c r="SEB115" s="73"/>
      <c r="SET115" s="73"/>
      <c r="SEU115" s="73"/>
      <c r="SEX115" s="73"/>
      <c r="SFA115" s="73"/>
      <c r="SFC115" s="73"/>
      <c r="SFE115" s="73"/>
      <c r="SFH115" s="73"/>
      <c r="SFK115" s="73"/>
      <c r="SFN115" s="73"/>
      <c r="SFQ115" s="73"/>
      <c r="SFT115" s="73"/>
      <c r="SFW115" s="73"/>
      <c r="SFZ115" s="73"/>
      <c r="SGC115" s="73"/>
      <c r="SGE115" s="73"/>
      <c r="SGR115" s="73"/>
      <c r="SGS115" s="73"/>
      <c r="SGT115" s="73"/>
      <c r="SGU115" s="73"/>
      <c r="SGV115" s="73"/>
      <c r="SGW115" s="73"/>
      <c r="SGX115" s="73"/>
      <c r="SGY115" s="73"/>
      <c r="SGZ115" s="73"/>
      <c r="SHA115" s="73"/>
      <c r="SHB115" s="73"/>
      <c r="SHC115" s="73"/>
      <c r="SHD115" s="73"/>
      <c r="SHE115" s="73"/>
      <c r="SHF115" s="73"/>
      <c r="SHG115" s="73"/>
      <c r="SHH115" s="73"/>
      <c r="SHI115" s="73"/>
      <c r="SHJ115" s="73"/>
      <c r="SHK115" s="73"/>
      <c r="SHL115" s="73"/>
      <c r="SHM115" s="73"/>
      <c r="SHN115" s="73"/>
      <c r="SHO115" s="73"/>
      <c r="SHP115" s="73"/>
      <c r="SHQ115" s="73"/>
      <c r="SHS115" s="73"/>
      <c r="SHT115" s="73"/>
      <c r="SHU115" s="73"/>
      <c r="SHV115" s="73"/>
      <c r="SHW115" s="73"/>
      <c r="SHX115" s="73"/>
      <c r="SHY115" s="73"/>
      <c r="SHZ115" s="73"/>
      <c r="SIA115" s="73"/>
      <c r="SIB115" s="73"/>
      <c r="SIC115" s="73"/>
      <c r="SID115" s="73"/>
      <c r="SIE115" s="73"/>
      <c r="SIH115" s="73"/>
      <c r="SIK115" s="73"/>
      <c r="SIN115" s="73"/>
      <c r="SIQ115" s="73"/>
      <c r="SIT115" s="73"/>
      <c r="SJF115" s="73"/>
      <c r="SJI115" s="73"/>
      <c r="SJL115" s="73"/>
      <c r="SJO115" s="73"/>
      <c r="SJX115" s="73"/>
      <c r="SKD115" s="73"/>
      <c r="SKG115" s="73"/>
      <c r="SKJ115" s="73"/>
      <c r="SKM115" s="73"/>
      <c r="SKS115" s="73"/>
      <c r="SLB115" s="73"/>
      <c r="SLD115" s="73"/>
      <c r="SLE115" s="73"/>
      <c r="SLG115" s="73"/>
      <c r="SLJ115" s="73"/>
      <c r="SLM115" s="73"/>
      <c r="SLP115" s="73"/>
      <c r="SLX115" s="73"/>
      <c r="SLZ115" s="73"/>
      <c r="SMC115" s="73"/>
      <c r="SMF115" s="73"/>
      <c r="SMO115" s="73"/>
      <c r="SMR115" s="73"/>
      <c r="SMW115" s="73"/>
      <c r="SNS115" s="73"/>
      <c r="SNT115" s="73"/>
      <c r="SNU115" s="73"/>
      <c r="SNV115" s="73"/>
      <c r="SNW115" s="73"/>
      <c r="SNX115" s="73"/>
      <c r="SOP115" s="73"/>
      <c r="SOQ115" s="73"/>
      <c r="SOT115" s="73"/>
      <c r="SOW115" s="73"/>
      <c r="SOY115" s="73"/>
      <c r="SPA115" s="73"/>
      <c r="SPD115" s="73"/>
      <c r="SPG115" s="73"/>
      <c r="SPJ115" s="73"/>
      <c r="SPM115" s="73"/>
      <c r="SPP115" s="73"/>
      <c r="SPS115" s="73"/>
      <c r="SPV115" s="73"/>
      <c r="SPY115" s="73"/>
      <c r="SQA115" s="73"/>
      <c r="SQN115" s="73"/>
      <c r="SQO115" s="73"/>
      <c r="SQP115" s="73"/>
      <c r="SQQ115" s="73"/>
      <c r="SQR115" s="73"/>
      <c r="SQS115" s="73"/>
      <c r="SQT115" s="73"/>
      <c r="SQU115" s="73"/>
      <c r="SQV115" s="73"/>
      <c r="SQW115" s="73"/>
      <c r="SQX115" s="73"/>
      <c r="SQY115" s="73"/>
      <c r="SQZ115" s="73"/>
      <c r="SRA115" s="73"/>
      <c r="SRB115" s="73"/>
      <c r="SRC115" s="73"/>
      <c r="SRD115" s="73"/>
      <c r="SRE115" s="73"/>
      <c r="SRF115" s="73"/>
      <c r="SRG115" s="73"/>
      <c r="SRH115" s="73"/>
      <c r="SRI115" s="73"/>
      <c r="SRJ115" s="73"/>
      <c r="SRK115" s="73"/>
      <c r="SRL115" s="73"/>
      <c r="SRM115" s="73"/>
      <c r="SRO115" s="73"/>
      <c r="SRP115" s="73"/>
      <c r="SRQ115" s="73"/>
      <c r="SRR115" s="73"/>
      <c r="SRS115" s="73"/>
      <c r="SRT115" s="73"/>
      <c r="SRU115" s="73"/>
      <c r="SRV115" s="73"/>
      <c r="SRW115" s="73"/>
      <c r="SRX115" s="73"/>
      <c r="SRY115" s="73"/>
      <c r="SRZ115" s="73"/>
      <c r="SSA115" s="73"/>
      <c r="SSD115" s="73"/>
      <c r="SSG115" s="73"/>
      <c r="SSJ115" s="73"/>
      <c r="SSM115" s="73"/>
      <c r="SSP115" s="73"/>
      <c r="STB115" s="73"/>
      <c r="STE115" s="73"/>
      <c r="STH115" s="73"/>
      <c r="STK115" s="73"/>
      <c r="STT115" s="73"/>
      <c r="STZ115" s="73"/>
      <c r="SUC115" s="73"/>
      <c r="SUF115" s="73"/>
      <c r="SUI115" s="73"/>
      <c r="SUO115" s="73"/>
      <c r="SUX115" s="73"/>
      <c r="SUZ115" s="73"/>
      <c r="SVA115" s="73"/>
      <c r="SVC115" s="73"/>
      <c r="SVF115" s="73"/>
      <c r="SVI115" s="73"/>
      <c r="SVL115" s="73"/>
      <c r="SVT115" s="73"/>
      <c r="SVV115" s="73"/>
      <c r="SVY115" s="73"/>
      <c r="SWB115" s="73"/>
      <c r="SWK115" s="73"/>
      <c r="SWN115" s="73"/>
      <c r="SWS115" s="73"/>
      <c r="SXO115" s="73"/>
      <c r="SXP115" s="73"/>
      <c r="SXQ115" s="73"/>
      <c r="SXR115" s="73"/>
      <c r="SXS115" s="73"/>
      <c r="SXT115" s="73"/>
      <c r="SYL115" s="73"/>
      <c r="SYM115" s="73"/>
      <c r="SYP115" s="73"/>
      <c r="SYS115" s="73"/>
      <c r="SYU115" s="73"/>
      <c r="SYW115" s="73"/>
      <c r="SYZ115" s="73"/>
      <c r="SZC115" s="73"/>
      <c r="SZF115" s="73"/>
      <c r="SZI115" s="73"/>
      <c r="SZL115" s="73"/>
      <c r="SZO115" s="73"/>
      <c r="SZR115" s="73"/>
      <c r="SZU115" s="73"/>
      <c r="SZW115" s="73"/>
      <c r="TAJ115" s="73"/>
      <c r="TAK115" s="73"/>
      <c r="TAL115" s="73"/>
      <c r="TAM115" s="73"/>
      <c r="TAN115" s="73"/>
      <c r="TAO115" s="73"/>
      <c r="TAP115" s="73"/>
      <c r="TAQ115" s="73"/>
      <c r="TAR115" s="73"/>
      <c r="TAS115" s="73"/>
      <c r="TAT115" s="73"/>
      <c r="TAU115" s="73"/>
      <c r="TAV115" s="73"/>
      <c r="TAW115" s="73"/>
      <c r="TAX115" s="73"/>
      <c r="TAY115" s="73"/>
      <c r="TAZ115" s="73"/>
      <c r="TBA115" s="73"/>
      <c r="TBB115" s="73"/>
      <c r="TBC115" s="73"/>
      <c r="TBD115" s="73"/>
      <c r="TBE115" s="73"/>
      <c r="TBF115" s="73"/>
      <c r="TBG115" s="73"/>
      <c r="TBH115" s="73"/>
      <c r="TBI115" s="73"/>
      <c r="TBK115" s="73"/>
      <c r="TBL115" s="73"/>
      <c r="TBM115" s="73"/>
      <c r="TBN115" s="73"/>
      <c r="TBO115" s="73"/>
      <c r="TBP115" s="73"/>
      <c r="TBQ115" s="73"/>
      <c r="TBR115" s="73"/>
      <c r="TBS115" s="73"/>
      <c r="TBT115" s="73"/>
      <c r="TBU115" s="73"/>
      <c r="TBV115" s="73"/>
      <c r="TBW115" s="73"/>
      <c r="TBZ115" s="73"/>
      <c r="TCC115" s="73"/>
      <c r="TCF115" s="73"/>
      <c r="TCI115" s="73"/>
      <c r="TCL115" s="73"/>
      <c r="TCX115" s="73"/>
      <c r="TDA115" s="73"/>
      <c r="TDD115" s="73"/>
      <c r="TDG115" s="73"/>
      <c r="TDP115" s="73"/>
      <c r="TDV115" s="73"/>
      <c r="TDY115" s="73"/>
      <c r="TEB115" s="73"/>
      <c r="TEE115" s="73"/>
      <c r="TEK115" s="73"/>
      <c r="TET115" s="73"/>
      <c r="TEV115" s="73"/>
      <c r="TEW115" s="73"/>
      <c r="TEY115" s="73"/>
      <c r="TFB115" s="73"/>
      <c r="TFE115" s="73"/>
      <c r="TFH115" s="73"/>
      <c r="TFP115" s="73"/>
      <c r="TFR115" s="73"/>
      <c r="TFU115" s="73"/>
      <c r="TFX115" s="73"/>
      <c r="TGG115" s="73"/>
      <c r="TGJ115" s="73"/>
      <c r="TGO115" s="73"/>
      <c r="THK115" s="73"/>
      <c r="THL115" s="73"/>
      <c r="THM115" s="73"/>
      <c r="THN115" s="73"/>
      <c r="THO115" s="73"/>
      <c r="THP115" s="73"/>
      <c r="TIH115" s="73"/>
      <c r="TII115" s="73"/>
      <c r="TIL115" s="73"/>
      <c r="TIO115" s="73"/>
      <c r="TIQ115" s="73"/>
      <c r="TIS115" s="73"/>
      <c r="TIV115" s="73"/>
      <c r="TIY115" s="73"/>
      <c r="TJB115" s="73"/>
      <c r="TJE115" s="73"/>
      <c r="TJH115" s="73"/>
      <c r="TJK115" s="73"/>
      <c r="TJN115" s="73"/>
      <c r="TJQ115" s="73"/>
      <c r="TJS115" s="73"/>
      <c r="TKF115" s="73"/>
      <c r="TKG115" s="73"/>
      <c r="TKH115" s="73"/>
      <c r="TKI115" s="73"/>
      <c r="TKJ115" s="73"/>
      <c r="TKK115" s="73"/>
      <c r="TKL115" s="73"/>
      <c r="TKM115" s="73"/>
      <c r="TKN115" s="73"/>
      <c r="TKO115" s="73"/>
      <c r="TKP115" s="73"/>
      <c r="TKQ115" s="73"/>
      <c r="TKR115" s="73"/>
      <c r="TKS115" s="73"/>
      <c r="TKT115" s="73"/>
      <c r="TKU115" s="73"/>
      <c r="TKV115" s="73"/>
      <c r="TKW115" s="73"/>
      <c r="TKX115" s="73"/>
      <c r="TKY115" s="73"/>
      <c r="TKZ115" s="73"/>
      <c r="TLA115" s="73"/>
      <c r="TLB115" s="73"/>
      <c r="TLC115" s="73"/>
      <c r="TLD115" s="73"/>
      <c r="TLE115" s="73"/>
      <c r="TLG115" s="73"/>
      <c r="TLH115" s="73"/>
      <c r="TLI115" s="73"/>
      <c r="TLJ115" s="73"/>
      <c r="TLK115" s="73"/>
      <c r="TLL115" s="73"/>
      <c r="TLM115" s="73"/>
      <c r="TLN115" s="73"/>
      <c r="TLO115" s="73"/>
      <c r="TLP115" s="73"/>
      <c r="TLQ115" s="73"/>
      <c r="TLR115" s="73"/>
      <c r="TLS115" s="73"/>
      <c r="TLV115" s="73"/>
      <c r="TLY115" s="73"/>
      <c r="TMB115" s="73"/>
      <c r="TME115" s="73"/>
      <c r="TMH115" s="73"/>
      <c r="TMT115" s="73"/>
      <c r="TMW115" s="73"/>
      <c r="TMZ115" s="73"/>
      <c r="TNC115" s="73"/>
      <c r="TNL115" s="73"/>
      <c r="TNR115" s="73"/>
      <c r="TNU115" s="73"/>
      <c r="TNX115" s="73"/>
      <c r="TOA115" s="73"/>
      <c r="TOG115" s="73"/>
      <c r="TOP115" s="73"/>
      <c r="TOR115" s="73"/>
      <c r="TOS115" s="73"/>
      <c r="TOU115" s="73"/>
      <c r="TOX115" s="73"/>
      <c r="TPA115" s="73"/>
      <c r="TPD115" s="73"/>
      <c r="TPL115" s="73"/>
      <c r="TPN115" s="73"/>
      <c r="TPQ115" s="73"/>
      <c r="TPT115" s="73"/>
      <c r="TQC115" s="73"/>
      <c r="TQF115" s="73"/>
      <c r="TQK115" s="73"/>
      <c r="TRG115" s="73"/>
      <c r="TRH115" s="73"/>
      <c r="TRI115" s="73"/>
      <c r="TRJ115" s="73"/>
      <c r="TRK115" s="73"/>
      <c r="TRL115" s="73"/>
      <c r="TSD115" s="73"/>
      <c r="TSE115" s="73"/>
      <c r="TSH115" s="73"/>
      <c r="TSK115" s="73"/>
      <c r="TSM115" s="73"/>
      <c r="TSO115" s="73"/>
      <c r="TSR115" s="73"/>
      <c r="TSU115" s="73"/>
      <c r="TSX115" s="73"/>
      <c r="TTA115" s="73"/>
      <c r="TTD115" s="73"/>
      <c r="TTG115" s="73"/>
      <c r="TTJ115" s="73"/>
      <c r="TTM115" s="73"/>
      <c r="TTO115" s="73"/>
      <c r="TUB115" s="73"/>
      <c r="TUC115" s="73"/>
      <c r="TUD115" s="73"/>
      <c r="TUE115" s="73"/>
      <c r="TUF115" s="73"/>
      <c r="TUG115" s="73"/>
      <c r="TUH115" s="73"/>
      <c r="TUI115" s="73"/>
      <c r="TUJ115" s="73"/>
      <c r="TUK115" s="73"/>
      <c r="TUL115" s="73"/>
      <c r="TUM115" s="73"/>
      <c r="TUN115" s="73"/>
      <c r="TUO115" s="73"/>
      <c r="TUP115" s="73"/>
      <c r="TUQ115" s="73"/>
      <c r="TUR115" s="73"/>
      <c r="TUS115" s="73"/>
      <c r="TUT115" s="73"/>
      <c r="TUU115" s="73"/>
      <c r="TUV115" s="73"/>
      <c r="TUW115" s="73"/>
      <c r="TUX115" s="73"/>
      <c r="TUY115" s="73"/>
      <c r="TUZ115" s="73"/>
      <c r="TVA115" s="73"/>
      <c r="TVC115" s="73"/>
      <c r="TVD115" s="73"/>
      <c r="TVE115" s="73"/>
      <c r="TVF115" s="73"/>
      <c r="TVG115" s="73"/>
      <c r="TVH115" s="73"/>
      <c r="TVI115" s="73"/>
      <c r="TVJ115" s="73"/>
      <c r="TVK115" s="73"/>
      <c r="TVL115" s="73"/>
      <c r="TVM115" s="73"/>
      <c r="TVN115" s="73"/>
      <c r="TVO115" s="73"/>
      <c r="TVR115" s="73"/>
      <c r="TVU115" s="73"/>
      <c r="TVX115" s="73"/>
      <c r="TWA115" s="73"/>
      <c r="TWD115" s="73"/>
      <c r="TWP115" s="73"/>
      <c r="TWS115" s="73"/>
      <c r="TWV115" s="73"/>
      <c r="TWY115" s="73"/>
      <c r="TXH115" s="73"/>
      <c r="TXN115" s="73"/>
      <c r="TXQ115" s="73"/>
      <c r="TXT115" s="73"/>
      <c r="TXW115" s="73"/>
      <c r="TYC115" s="73"/>
      <c r="TYL115" s="73"/>
      <c r="TYN115" s="73"/>
      <c r="TYO115" s="73"/>
      <c r="TYQ115" s="73"/>
      <c r="TYT115" s="73"/>
      <c r="TYW115" s="73"/>
      <c r="TYZ115" s="73"/>
      <c r="TZH115" s="73"/>
      <c r="TZJ115" s="73"/>
      <c r="TZM115" s="73"/>
      <c r="TZP115" s="73"/>
      <c r="TZY115" s="73"/>
      <c r="UAB115" s="73"/>
      <c r="UAG115" s="73"/>
      <c r="UBC115" s="73"/>
      <c r="UBD115" s="73"/>
      <c r="UBE115" s="73"/>
      <c r="UBF115" s="73"/>
      <c r="UBG115" s="73"/>
      <c r="UBH115" s="73"/>
      <c r="UBZ115" s="73"/>
      <c r="UCA115" s="73"/>
      <c r="UCD115" s="73"/>
      <c r="UCG115" s="73"/>
      <c r="UCI115" s="73"/>
      <c r="UCK115" s="73"/>
      <c r="UCN115" s="73"/>
      <c r="UCQ115" s="73"/>
      <c r="UCT115" s="73"/>
      <c r="UCW115" s="73"/>
      <c r="UCZ115" s="73"/>
      <c r="UDC115" s="73"/>
      <c r="UDF115" s="73"/>
      <c r="UDI115" s="73"/>
      <c r="UDK115" s="73"/>
      <c r="UDX115" s="73"/>
      <c r="UDY115" s="73"/>
      <c r="UDZ115" s="73"/>
      <c r="UEA115" s="73"/>
      <c r="UEB115" s="73"/>
      <c r="UEC115" s="73"/>
      <c r="UED115" s="73"/>
      <c r="UEE115" s="73"/>
      <c r="UEF115" s="73"/>
      <c r="UEG115" s="73"/>
      <c r="UEH115" s="73"/>
      <c r="UEI115" s="73"/>
      <c r="UEJ115" s="73"/>
      <c r="UEK115" s="73"/>
      <c r="UEL115" s="73"/>
      <c r="UEM115" s="73"/>
      <c r="UEN115" s="73"/>
      <c r="UEO115" s="73"/>
      <c r="UEP115" s="73"/>
      <c r="UEQ115" s="73"/>
      <c r="UER115" s="73"/>
      <c r="UES115" s="73"/>
      <c r="UET115" s="73"/>
      <c r="UEU115" s="73"/>
      <c r="UEV115" s="73"/>
      <c r="UEW115" s="73"/>
      <c r="UEY115" s="73"/>
      <c r="UEZ115" s="73"/>
      <c r="UFA115" s="73"/>
      <c r="UFB115" s="73"/>
      <c r="UFC115" s="73"/>
      <c r="UFD115" s="73"/>
      <c r="UFE115" s="73"/>
      <c r="UFF115" s="73"/>
      <c r="UFG115" s="73"/>
      <c r="UFH115" s="73"/>
      <c r="UFI115" s="73"/>
      <c r="UFJ115" s="73"/>
      <c r="UFK115" s="73"/>
      <c r="UFN115" s="73"/>
      <c r="UFQ115" s="73"/>
      <c r="UFT115" s="73"/>
      <c r="UFW115" s="73"/>
      <c r="UFZ115" s="73"/>
      <c r="UGL115" s="73"/>
      <c r="UGO115" s="73"/>
      <c r="UGR115" s="73"/>
      <c r="UGU115" s="73"/>
      <c r="UHD115" s="73"/>
      <c r="UHJ115" s="73"/>
      <c r="UHM115" s="73"/>
      <c r="UHP115" s="73"/>
      <c r="UHS115" s="73"/>
      <c r="UHY115" s="73"/>
      <c r="UIH115" s="73"/>
      <c r="UIJ115" s="73"/>
      <c r="UIK115" s="73"/>
      <c r="UIM115" s="73"/>
      <c r="UIP115" s="73"/>
      <c r="UIS115" s="73"/>
      <c r="UIV115" s="73"/>
      <c r="UJD115" s="73"/>
      <c r="UJF115" s="73"/>
      <c r="UJI115" s="73"/>
      <c r="UJL115" s="73"/>
      <c r="UJU115" s="73"/>
      <c r="UJX115" s="73"/>
      <c r="UKC115" s="73"/>
      <c r="UKY115" s="73"/>
      <c r="UKZ115" s="73"/>
      <c r="ULA115" s="73"/>
      <c r="ULB115" s="73"/>
      <c r="ULC115" s="73"/>
      <c r="ULD115" s="73"/>
      <c r="ULV115" s="73"/>
      <c r="ULW115" s="73"/>
      <c r="ULZ115" s="73"/>
      <c r="UMC115" s="73"/>
      <c r="UME115" s="73"/>
      <c r="UMG115" s="73"/>
      <c r="UMJ115" s="73"/>
      <c r="UMM115" s="73"/>
      <c r="UMP115" s="73"/>
      <c r="UMS115" s="73"/>
      <c r="UMV115" s="73"/>
      <c r="UMY115" s="73"/>
      <c r="UNB115" s="73"/>
      <c r="UNE115" s="73"/>
      <c r="UNG115" s="73"/>
      <c r="UNT115" s="73"/>
      <c r="UNU115" s="73"/>
      <c r="UNV115" s="73"/>
      <c r="UNW115" s="73"/>
      <c r="UNX115" s="73"/>
      <c r="UNY115" s="73"/>
      <c r="UNZ115" s="73"/>
      <c r="UOA115" s="73"/>
      <c r="UOB115" s="73"/>
      <c r="UOC115" s="73"/>
      <c r="UOD115" s="73"/>
      <c r="UOE115" s="73"/>
      <c r="UOF115" s="73"/>
      <c r="UOG115" s="73"/>
      <c r="UOH115" s="73"/>
      <c r="UOI115" s="73"/>
      <c r="UOJ115" s="73"/>
      <c r="UOK115" s="73"/>
      <c r="UOL115" s="73"/>
      <c r="UOM115" s="73"/>
      <c r="UON115" s="73"/>
      <c r="UOO115" s="73"/>
      <c r="UOP115" s="73"/>
      <c r="UOQ115" s="73"/>
      <c r="UOR115" s="73"/>
      <c r="UOS115" s="73"/>
      <c r="UOU115" s="73"/>
      <c r="UOV115" s="73"/>
      <c r="UOW115" s="73"/>
      <c r="UOX115" s="73"/>
      <c r="UOY115" s="73"/>
      <c r="UOZ115" s="73"/>
      <c r="UPA115" s="73"/>
      <c r="UPB115" s="73"/>
      <c r="UPC115" s="73"/>
      <c r="UPD115" s="73"/>
      <c r="UPE115" s="73"/>
      <c r="UPF115" s="73"/>
      <c r="UPG115" s="73"/>
      <c r="UPJ115" s="73"/>
      <c r="UPM115" s="73"/>
      <c r="UPP115" s="73"/>
      <c r="UPS115" s="73"/>
      <c r="UPV115" s="73"/>
      <c r="UQH115" s="73"/>
      <c r="UQK115" s="73"/>
      <c r="UQN115" s="73"/>
      <c r="UQQ115" s="73"/>
      <c r="UQZ115" s="73"/>
      <c r="URF115" s="73"/>
      <c r="URI115" s="73"/>
      <c r="URL115" s="73"/>
      <c r="URO115" s="73"/>
      <c r="URU115" s="73"/>
      <c r="USD115" s="73"/>
      <c r="USF115" s="73"/>
      <c r="USG115" s="73"/>
      <c r="USI115" s="73"/>
      <c r="USL115" s="73"/>
      <c r="USO115" s="73"/>
      <c r="USR115" s="73"/>
      <c r="USZ115" s="73"/>
      <c r="UTB115" s="73"/>
      <c r="UTE115" s="73"/>
      <c r="UTH115" s="73"/>
      <c r="UTQ115" s="73"/>
      <c r="UTT115" s="73"/>
      <c r="UTY115" s="73"/>
      <c r="UUU115" s="73"/>
      <c r="UUV115" s="73"/>
      <c r="UUW115" s="73"/>
      <c r="UUX115" s="73"/>
      <c r="UUY115" s="73"/>
      <c r="UUZ115" s="73"/>
      <c r="UVR115" s="73"/>
      <c r="UVS115" s="73"/>
      <c r="UVV115" s="73"/>
      <c r="UVY115" s="73"/>
      <c r="UWA115" s="73"/>
      <c r="UWC115" s="73"/>
      <c r="UWF115" s="73"/>
      <c r="UWI115" s="73"/>
      <c r="UWL115" s="73"/>
      <c r="UWO115" s="73"/>
      <c r="UWR115" s="73"/>
      <c r="UWU115" s="73"/>
      <c r="UWX115" s="73"/>
      <c r="UXA115" s="73"/>
      <c r="UXC115" s="73"/>
      <c r="UXP115" s="73"/>
      <c r="UXQ115" s="73"/>
      <c r="UXR115" s="73"/>
      <c r="UXS115" s="73"/>
      <c r="UXT115" s="73"/>
      <c r="UXU115" s="73"/>
      <c r="UXV115" s="73"/>
      <c r="UXW115" s="73"/>
      <c r="UXX115" s="73"/>
      <c r="UXY115" s="73"/>
      <c r="UXZ115" s="73"/>
      <c r="UYA115" s="73"/>
      <c r="UYB115" s="73"/>
      <c r="UYC115" s="73"/>
      <c r="UYD115" s="73"/>
      <c r="UYE115" s="73"/>
      <c r="UYF115" s="73"/>
      <c r="UYG115" s="73"/>
      <c r="UYH115" s="73"/>
      <c r="UYI115" s="73"/>
      <c r="UYJ115" s="73"/>
      <c r="UYK115" s="73"/>
      <c r="UYL115" s="73"/>
      <c r="UYM115" s="73"/>
      <c r="UYN115" s="73"/>
      <c r="UYO115" s="73"/>
      <c r="UYQ115" s="73"/>
      <c r="UYR115" s="73"/>
      <c r="UYS115" s="73"/>
      <c r="UYT115" s="73"/>
      <c r="UYU115" s="73"/>
      <c r="UYV115" s="73"/>
      <c r="UYW115" s="73"/>
      <c r="UYX115" s="73"/>
      <c r="UYY115" s="73"/>
      <c r="UYZ115" s="73"/>
      <c r="UZA115" s="73"/>
      <c r="UZB115" s="73"/>
      <c r="UZC115" s="73"/>
      <c r="UZF115" s="73"/>
      <c r="UZI115" s="73"/>
      <c r="UZL115" s="73"/>
      <c r="UZO115" s="73"/>
      <c r="UZR115" s="73"/>
      <c r="VAD115" s="73"/>
      <c r="VAG115" s="73"/>
      <c r="VAJ115" s="73"/>
      <c r="VAM115" s="73"/>
      <c r="VAV115" s="73"/>
      <c r="VBB115" s="73"/>
      <c r="VBE115" s="73"/>
      <c r="VBH115" s="73"/>
      <c r="VBK115" s="73"/>
      <c r="VBQ115" s="73"/>
      <c r="VBZ115" s="73"/>
      <c r="VCB115" s="73"/>
      <c r="VCC115" s="73"/>
      <c r="VCE115" s="73"/>
      <c r="VCH115" s="73"/>
      <c r="VCK115" s="73"/>
      <c r="VCN115" s="73"/>
      <c r="VCV115" s="73"/>
      <c r="VCX115" s="73"/>
      <c r="VDA115" s="73"/>
      <c r="VDD115" s="73"/>
      <c r="VDM115" s="73"/>
      <c r="VDP115" s="73"/>
      <c r="VDU115" s="73"/>
      <c r="VEQ115" s="73"/>
      <c r="VER115" s="73"/>
      <c r="VES115" s="73"/>
      <c r="VET115" s="73"/>
      <c r="VEU115" s="73"/>
      <c r="VEV115" s="73"/>
      <c r="VFN115" s="73"/>
      <c r="VFO115" s="73"/>
      <c r="VFR115" s="73"/>
      <c r="VFU115" s="73"/>
      <c r="VFW115" s="73"/>
      <c r="VFY115" s="73"/>
      <c r="VGB115" s="73"/>
      <c r="VGE115" s="73"/>
      <c r="VGH115" s="73"/>
      <c r="VGK115" s="73"/>
      <c r="VGN115" s="73"/>
      <c r="VGQ115" s="73"/>
      <c r="VGT115" s="73"/>
      <c r="VGW115" s="73"/>
      <c r="VGY115" s="73"/>
      <c r="VHL115" s="73"/>
      <c r="VHM115" s="73"/>
      <c r="VHN115" s="73"/>
      <c r="VHO115" s="73"/>
      <c r="VHP115" s="73"/>
      <c r="VHQ115" s="73"/>
      <c r="VHR115" s="73"/>
      <c r="VHS115" s="73"/>
      <c r="VHT115" s="73"/>
      <c r="VHU115" s="73"/>
      <c r="VHV115" s="73"/>
      <c r="VHW115" s="73"/>
      <c r="VHX115" s="73"/>
      <c r="VHY115" s="73"/>
      <c r="VHZ115" s="73"/>
      <c r="VIA115" s="73"/>
      <c r="VIB115" s="73"/>
      <c r="VIC115" s="73"/>
      <c r="VID115" s="73"/>
      <c r="VIE115" s="73"/>
      <c r="VIF115" s="73"/>
      <c r="VIG115" s="73"/>
      <c r="VIH115" s="73"/>
      <c r="VII115" s="73"/>
      <c r="VIJ115" s="73"/>
      <c r="VIK115" s="73"/>
      <c r="VIM115" s="73"/>
      <c r="VIN115" s="73"/>
      <c r="VIO115" s="73"/>
      <c r="VIP115" s="73"/>
      <c r="VIQ115" s="73"/>
      <c r="VIR115" s="73"/>
      <c r="VIS115" s="73"/>
      <c r="VIT115" s="73"/>
      <c r="VIU115" s="73"/>
      <c r="VIV115" s="73"/>
      <c r="VIW115" s="73"/>
      <c r="VIX115" s="73"/>
      <c r="VIY115" s="73"/>
      <c r="VJB115" s="73"/>
      <c r="VJE115" s="73"/>
      <c r="VJH115" s="73"/>
      <c r="VJK115" s="73"/>
      <c r="VJN115" s="73"/>
      <c r="VJZ115" s="73"/>
      <c r="VKC115" s="73"/>
      <c r="VKF115" s="73"/>
      <c r="VKI115" s="73"/>
      <c r="VKR115" s="73"/>
      <c r="VKX115" s="73"/>
      <c r="VLA115" s="73"/>
      <c r="VLD115" s="73"/>
      <c r="VLG115" s="73"/>
      <c r="VLM115" s="73"/>
      <c r="VLV115" s="73"/>
      <c r="VLX115" s="73"/>
      <c r="VLY115" s="73"/>
      <c r="VMA115" s="73"/>
      <c r="VMD115" s="73"/>
      <c r="VMG115" s="73"/>
      <c r="VMJ115" s="73"/>
      <c r="VMR115" s="73"/>
      <c r="VMT115" s="73"/>
      <c r="VMW115" s="73"/>
      <c r="VMZ115" s="73"/>
      <c r="VNI115" s="73"/>
      <c r="VNL115" s="73"/>
      <c r="VNQ115" s="73"/>
      <c r="VOM115" s="73"/>
      <c r="VON115" s="73"/>
      <c r="VOO115" s="73"/>
      <c r="VOP115" s="73"/>
      <c r="VOQ115" s="73"/>
      <c r="VOR115" s="73"/>
      <c r="VPJ115" s="73"/>
      <c r="VPK115" s="73"/>
      <c r="VPN115" s="73"/>
      <c r="VPQ115" s="73"/>
      <c r="VPS115" s="73"/>
      <c r="VPU115" s="73"/>
      <c r="VPX115" s="73"/>
      <c r="VQA115" s="73"/>
      <c r="VQD115" s="73"/>
      <c r="VQG115" s="73"/>
      <c r="VQJ115" s="73"/>
      <c r="VQM115" s="73"/>
      <c r="VQP115" s="73"/>
      <c r="VQS115" s="73"/>
      <c r="VQU115" s="73"/>
      <c r="VRH115" s="73"/>
      <c r="VRI115" s="73"/>
      <c r="VRJ115" s="73"/>
      <c r="VRK115" s="73"/>
      <c r="VRL115" s="73"/>
      <c r="VRM115" s="73"/>
      <c r="VRN115" s="73"/>
      <c r="VRO115" s="73"/>
      <c r="VRP115" s="73"/>
      <c r="VRQ115" s="73"/>
      <c r="VRR115" s="73"/>
      <c r="VRS115" s="73"/>
      <c r="VRT115" s="73"/>
      <c r="VRU115" s="73"/>
      <c r="VRV115" s="73"/>
      <c r="VRW115" s="73"/>
      <c r="VRX115" s="73"/>
      <c r="VRY115" s="73"/>
      <c r="VRZ115" s="73"/>
      <c r="VSA115" s="73"/>
      <c r="VSB115" s="73"/>
      <c r="VSC115" s="73"/>
      <c r="VSD115" s="73"/>
      <c r="VSE115" s="73"/>
      <c r="VSF115" s="73"/>
      <c r="VSG115" s="73"/>
      <c r="VSI115" s="73"/>
      <c r="VSJ115" s="73"/>
      <c r="VSK115" s="73"/>
      <c r="VSL115" s="73"/>
      <c r="VSM115" s="73"/>
      <c r="VSN115" s="73"/>
      <c r="VSO115" s="73"/>
      <c r="VSP115" s="73"/>
      <c r="VSQ115" s="73"/>
      <c r="VSR115" s="73"/>
      <c r="VSS115" s="73"/>
      <c r="VST115" s="73"/>
      <c r="VSU115" s="73"/>
      <c r="VSX115" s="73"/>
      <c r="VTA115" s="73"/>
      <c r="VTD115" s="73"/>
      <c r="VTG115" s="73"/>
      <c r="VTJ115" s="73"/>
      <c r="VTV115" s="73"/>
      <c r="VTY115" s="73"/>
      <c r="VUB115" s="73"/>
      <c r="VUE115" s="73"/>
      <c r="VUN115" s="73"/>
      <c r="VUT115" s="73"/>
      <c r="VUW115" s="73"/>
      <c r="VUZ115" s="73"/>
      <c r="VVC115" s="73"/>
      <c r="VVI115" s="73"/>
      <c r="VVR115" s="73"/>
      <c r="VVT115" s="73"/>
      <c r="VVU115" s="73"/>
      <c r="VVW115" s="73"/>
      <c r="VVZ115" s="73"/>
      <c r="VWC115" s="73"/>
      <c r="VWF115" s="73"/>
      <c r="VWN115" s="73"/>
      <c r="VWP115" s="73"/>
      <c r="VWS115" s="73"/>
      <c r="VWV115" s="73"/>
      <c r="VXE115" s="73"/>
      <c r="VXH115" s="73"/>
      <c r="VXM115" s="73"/>
      <c r="VYI115" s="73"/>
      <c r="VYJ115" s="73"/>
      <c r="VYK115" s="73"/>
      <c r="VYL115" s="73"/>
      <c r="VYM115" s="73"/>
      <c r="VYN115" s="73"/>
      <c r="VZF115" s="73"/>
      <c r="VZG115" s="73"/>
      <c r="VZJ115" s="73"/>
      <c r="VZM115" s="73"/>
      <c r="VZO115" s="73"/>
      <c r="VZQ115" s="73"/>
      <c r="VZT115" s="73"/>
      <c r="VZW115" s="73"/>
      <c r="VZZ115" s="73"/>
      <c r="WAC115" s="73"/>
      <c r="WAF115" s="73"/>
      <c r="WAI115" s="73"/>
      <c r="WAL115" s="73"/>
      <c r="WAO115" s="73"/>
      <c r="WAQ115" s="73"/>
      <c r="WBD115" s="73"/>
      <c r="WBE115" s="73"/>
      <c r="WBF115" s="73"/>
      <c r="WBG115" s="73"/>
      <c r="WBH115" s="73"/>
      <c r="WBI115" s="73"/>
      <c r="WBJ115" s="73"/>
      <c r="WBK115" s="73"/>
      <c r="WBL115" s="73"/>
      <c r="WBM115" s="73"/>
      <c r="WBN115" s="73"/>
      <c r="WBO115" s="73"/>
      <c r="WBP115" s="73"/>
      <c r="WBQ115" s="73"/>
      <c r="WBR115" s="73"/>
      <c r="WBS115" s="73"/>
      <c r="WBT115" s="73"/>
      <c r="WBU115" s="73"/>
      <c r="WBV115" s="73"/>
      <c r="WBW115" s="73"/>
      <c r="WBX115" s="73"/>
      <c r="WBY115" s="73"/>
      <c r="WBZ115" s="73"/>
      <c r="WCA115" s="73"/>
      <c r="WCB115" s="73"/>
      <c r="WCC115" s="73"/>
      <c r="WCE115" s="73"/>
      <c r="WCF115" s="73"/>
      <c r="WCG115" s="73"/>
      <c r="WCH115" s="73"/>
      <c r="WCI115" s="73"/>
      <c r="WCJ115" s="73"/>
      <c r="WCK115" s="73"/>
      <c r="WCL115" s="73"/>
      <c r="WCM115" s="73"/>
      <c r="WCN115" s="73"/>
      <c r="WCO115" s="73"/>
      <c r="WCP115" s="73"/>
      <c r="WCQ115" s="73"/>
      <c r="WCT115" s="73"/>
      <c r="WCW115" s="73"/>
      <c r="WCZ115" s="73"/>
      <c r="WDC115" s="73"/>
      <c r="WDF115" s="73"/>
      <c r="WDR115" s="73"/>
      <c r="WDU115" s="73"/>
      <c r="WDX115" s="73"/>
      <c r="WEA115" s="73"/>
      <c r="WEJ115" s="73"/>
      <c r="WEP115" s="73"/>
      <c r="WES115" s="73"/>
      <c r="WEV115" s="73"/>
      <c r="WEY115" s="73"/>
      <c r="WFE115" s="73"/>
      <c r="WFN115" s="73"/>
      <c r="WFP115" s="73"/>
      <c r="WFQ115" s="73"/>
      <c r="WFS115" s="73"/>
      <c r="WFV115" s="73"/>
      <c r="WFY115" s="73"/>
      <c r="WGB115" s="73"/>
      <c r="WGJ115" s="73"/>
      <c r="WGL115" s="73"/>
      <c r="WGO115" s="73"/>
      <c r="WGR115" s="73"/>
      <c r="WHA115" s="73"/>
      <c r="WHD115" s="73"/>
      <c r="WHI115" s="73"/>
      <c r="WIE115" s="73"/>
      <c r="WIF115" s="73"/>
      <c r="WIG115" s="73"/>
      <c r="WIH115" s="73"/>
      <c r="WII115" s="73"/>
      <c r="WIJ115" s="73"/>
      <c r="WJB115" s="73"/>
      <c r="WJC115" s="73"/>
      <c r="WJF115" s="73"/>
      <c r="WJI115" s="73"/>
      <c r="WJK115" s="73"/>
      <c r="WJM115" s="73"/>
      <c r="WJP115" s="73"/>
      <c r="WJS115" s="73"/>
      <c r="WJV115" s="73"/>
      <c r="WJY115" s="73"/>
      <c r="WKB115" s="73"/>
      <c r="WKE115" s="73"/>
      <c r="WKH115" s="73"/>
      <c r="WKK115" s="73"/>
      <c r="WKM115" s="73"/>
      <c r="WKZ115" s="73"/>
      <c r="WLA115" s="73"/>
      <c r="WLB115" s="73"/>
      <c r="WLC115" s="73"/>
      <c r="WLD115" s="73"/>
      <c r="WLE115" s="73"/>
      <c r="WLF115" s="73"/>
      <c r="WLG115" s="73"/>
      <c r="WLH115" s="73"/>
      <c r="WLI115" s="73"/>
      <c r="WLJ115" s="73"/>
      <c r="WLK115" s="73"/>
      <c r="WLL115" s="73"/>
      <c r="WLM115" s="73"/>
      <c r="WLN115" s="73"/>
      <c r="WLO115" s="73"/>
      <c r="WLP115" s="73"/>
      <c r="WLQ115" s="73"/>
      <c r="WLR115" s="73"/>
      <c r="WLS115" s="73"/>
      <c r="WLT115" s="73"/>
      <c r="WLU115" s="73"/>
      <c r="WLV115" s="73"/>
      <c r="WLW115" s="73"/>
      <c r="WLX115" s="73"/>
      <c r="WLY115" s="73"/>
      <c r="WMA115" s="73"/>
      <c r="WMB115" s="73"/>
      <c r="WMC115" s="73"/>
      <c r="WMD115" s="73"/>
      <c r="WME115" s="73"/>
      <c r="WMF115" s="73"/>
      <c r="WMG115" s="73"/>
      <c r="WMH115" s="73"/>
      <c r="WMI115" s="73"/>
      <c r="WMJ115" s="73"/>
      <c r="WMK115" s="73"/>
      <c r="WML115" s="73"/>
      <c r="WMM115" s="73"/>
      <c r="WMP115" s="73"/>
      <c r="WMS115" s="73"/>
      <c r="WMV115" s="73"/>
      <c r="WMY115" s="73"/>
      <c r="WNB115" s="73"/>
      <c r="WNN115" s="73"/>
      <c r="WNQ115" s="73"/>
      <c r="WNT115" s="73"/>
      <c r="WNW115" s="73"/>
      <c r="WOF115" s="73"/>
      <c r="WOL115" s="73"/>
      <c r="WOO115" s="73"/>
      <c r="WOR115" s="73"/>
      <c r="WOU115" s="73"/>
      <c r="WPA115" s="73"/>
      <c r="WPJ115" s="73"/>
      <c r="WPL115" s="73"/>
      <c r="WPM115" s="73"/>
      <c r="WPO115" s="73"/>
      <c r="WPR115" s="73"/>
      <c r="WPU115" s="73"/>
      <c r="WPX115" s="73"/>
      <c r="WQF115" s="73"/>
      <c r="WQH115" s="73"/>
      <c r="WQK115" s="73"/>
      <c r="WQN115" s="73"/>
      <c r="WQW115" s="73"/>
      <c r="WQZ115" s="73"/>
      <c r="WRE115" s="73"/>
      <c r="WSA115" s="73"/>
      <c r="WSB115" s="73"/>
      <c r="WSC115" s="73"/>
      <c r="WSD115" s="73"/>
      <c r="WSE115" s="73"/>
      <c r="WSF115" s="73"/>
      <c r="WSX115" s="73"/>
      <c r="WSY115" s="73"/>
      <c r="WTB115" s="73"/>
      <c r="WTE115" s="73"/>
      <c r="WTG115" s="73"/>
      <c r="WTI115" s="73"/>
      <c r="WTL115" s="73"/>
      <c r="WTO115" s="73"/>
      <c r="WTR115" s="73"/>
      <c r="WTU115" s="73"/>
      <c r="WTX115" s="73"/>
      <c r="WUA115" s="73"/>
      <c r="WUD115" s="73"/>
      <c r="WUG115" s="73"/>
      <c r="WUI115" s="73"/>
      <c r="WUV115" s="73"/>
      <c r="WUW115" s="73"/>
      <c r="WUX115" s="73"/>
      <c r="WUY115" s="73"/>
      <c r="WUZ115" s="73"/>
      <c r="WVA115" s="73"/>
      <c r="WVB115" s="73"/>
      <c r="WVC115" s="73"/>
      <c r="WVD115" s="73"/>
      <c r="WVE115" s="73"/>
      <c r="WVF115" s="73"/>
      <c r="WVG115" s="73"/>
      <c r="WVH115" s="73"/>
      <c r="WVI115" s="73"/>
      <c r="WVJ115" s="73"/>
      <c r="WVK115" s="73"/>
      <c r="WVL115" s="73"/>
      <c r="WVM115" s="73"/>
      <c r="WVN115" s="73"/>
      <c r="WVO115" s="73"/>
      <c r="WVP115" s="73"/>
      <c r="WVQ115" s="73"/>
      <c r="WVR115" s="73"/>
      <c r="WVS115" s="73"/>
      <c r="WVT115" s="73"/>
      <c r="WVU115" s="73"/>
      <c r="WVV115" s="73"/>
      <c r="WVW115" s="73"/>
      <c r="WVX115" s="73"/>
      <c r="WVY115" s="73"/>
      <c r="WVZ115" s="73"/>
      <c r="WWA115" s="73"/>
      <c r="WWB115" s="73"/>
      <c r="WWC115" s="73"/>
      <c r="WWD115" s="73"/>
      <c r="WWE115" s="73"/>
      <c r="WWF115" s="73"/>
      <c r="WWG115" s="73"/>
      <c r="WWH115" s="73"/>
      <c r="WWI115" s="73"/>
      <c r="WWJ115" s="73"/>
      <c r="WWK115" s="73"/>
      <c r="WWL115" s="73"/>
      <c r="WWM115" s="73"/>
      <c r="WWN115" s="73"/>
      <c r="WWO115" s="73"/>
      <c r="WWP115" s="73"/>
      <c r="WWQ115" s="73"/>
      <c r="WWR115" s="73"/>
      <c r="WWS115" s="73"/>
      <c r="WWT115" s="73"/>
      <c r="WWU115" s="73"/>
      <c r="WWV115" s="73"/>
      <c r="WWW115" s="73"/>
      <c r="WWX115" s="73"/>
      <c r="WWY115" s="73"/>
      <c r="WWZ115" s="73"/>
      <c r="WXA115" s="73"/>
      <c r="WXB115" s="73"/>
      <c r="WXC115" s="73"/>
      <c r="WXD115" s="73"/>
      <c r="WXE115" s="73"/>
      <c r="WXF115" s="73"/>
      <c r="WXG115" s="73"/>
      <c r="WXH115" s="73"/>
      <c r="WXI115" s="73"/>
      <c r="WXJ115" s="73"/>
      <c r="WXK115" s="73"/>
      <c r="WXL115" s="73"/>
      <c r="WXM115" s="73"/>
      <c r="WXN115" s="73"/>
      <c r="WXO115" s="73"/>
      <c r="WXP115" s="73"/>
      <c r="WXQ115" s="73"/>
      <c r="WXR115" s="73"/>
      <c r="WXS115" s="73"/>
      <c r="WXT115" s="73"/>
      <c r="WXU115" s="73"/>
      <c r="WXV115" s="73"/>
      <c r="WXW115" s="73"/>
      <c r="WXX115" s="73"/>
      <c r="WXY115" s="73"/>
      <c r="WXZ115" s="73"/>
      <c r="WYA115" s="73"/>
      <c r="WYB115" s="73"/>
      <c r="WYC115" s="73"/>
      <c r="WYD115" s="73"/>
      <c r="WYE115" s="73"/>
      <c r="WYF115" s="73"/>
      <c r="WYG115" s="73"/>
      <c r="WYH115" s="73"/>
      <c r="WYI115" s="73"/>
      <c r="WYJ115" s="73"/>
      <c r="WYK115" s="73"/>
      <c r="WYL115" s="73"/>
      <c r="WYM115" s="73"/>
      <c r="WYN115" s="73"/>
      <c r="WYO115" s="73"/>
      <c r="WYP115" s="73"/>
      <c r="WYQ115" s="73"/>
      <c r="WYR115" s="73"/>
      <c r="WYS115" s="73"/>
      <c r="WYT115" s="73"/>
      <c r="WYU115" s="73"/>
      <c r="WYV115" s="73"/>
      <c r="WYW115" s="73"/>
      <c r="WYX115" s="73"/>
      <c r="WYY115" s="73"/>
      <c r="WYZ115" s="73"/>
      <c r="WZA115" s="73"/>
      <c r="WZB115" s="73"/>
      <c r="WZC115" s="73"/>
      <c r="WZD115" s="73"/>
      <c r="WZE115" s="73"/>
      <c r="WZF115" s="73"/>
      <c r="WZG115" s="73"/>
      <c r="WZH115" s="73"/>
      <c r="WZI115" s="73"/>
      <c r="WZJ115" s="73"/>
      <c r="WZK115" s="73"/>
      <c r="WZL115" s="73"/>
      <c r="WZM115" s="73"/>
      <c r="WZN115" s="73"/>
      <c r="WZO115" s="73"/>
      <c r="WZP115" s="73"/>
      <c r="WZQ115" s="73"/>
      <c r="WZR115" s="73"/>
      <c r="WZS115" s="73"/>
      <c r="WZT115" s="73"/>
      <c r="WZU115" s="73"/>
      <c r="WZV115" s="73"/>
      <c r="WZW115" s="73"/>
      <c r="WZX115" s="73"/>
      <c r="WZY115" s="73"/>
      <c r="WZZ115" s="73"/>
      <c r="XAA115" s="73"/>
      <c r="XAB115" s="73"/>
      <c r="XAC115" s="73"/>
      <c r="XAD115" s="73"/>
      <c r="XAE115" s="73"/>
      <c r="XAF115" s="73"/>
      <c r="XAG115" s="73"/>
      <c r="XAH115" s="73"/>
      <c r="XAI115" s="73"/>
      <c r="XAJ115" s="73"/>
      <c r="XAK115" s="73"/>
      <c r="XAL115" s="73"/>
      <c r="XAM115" s="73"/>
      <c r="XAN115" s="73"/>
      <c r="XAO115" s="73"/>
      <c r="XAP115" s="73"/>
      <c r="XAQ115" s="73"/>
      <c r="XAR115" s="73"/>
      <c r="XAS115" s="73"/>
      <c r="XAT115" s="73"/>
      <c r="XAU115" s="73"/>
      <c r="XAV115" s="73"/>
      <c r="XAW115" s="73"/>
      <c r="XAX115" s="73"/>
      <c r="XAY115" s="73"/>
      <c r="XAZ115" s="73"/>
      <c r="XBA115" s="73"/>
      <c r="XBB115" s="73"/>
      <c r="XBC115" s="73"/>
      <c r="XBD115" s="73"/>
      <c r="XBE115" s="73"/>
      <c r="XBF115" s="73"/>
      <c r="XBG115" s="73"/>
      <c r="XBH115" s="73"/>
      <c r="XBI115" s="73"/>
      <c r="XBJ115" s="73"/>
      <c r="XBK115" s="73"/>
      <c r="XBL115" s="73"/>
      <c r="XBM115" s="73"/>
      <c r="XBN115" s="73"/>
      <c r="XBO115" s="73"/>
      <c r="XBP115" s="73"/>
      <c r="XBQ115" s="73"/>
      <c r="XBR115" s="73"/>
      <c r="XBS115" s="73"/>
      <c r="XBT115" s="73"/>
      <c r="XBU115" s="73"/>
      <c r="XBV115" s="73"/>
      <c r="XBW115" s="73"/>
      <c r="XBX115" s="73"/>
      <c r="XBY115" s="73"/>
      <c r="XBZ115" s="73"/>
      <c r="XCA115" s="73"/>
      <c r="XCB115" s="73"/>
      <c r="XCC115" s="73"/>
      <c r="XCD115" s="73"/>
      <c r="XCE115" s="73"/>
      <c r="XCF115" s="73"/>
      <c r="XCG115" s="73"/>
      <c r="XCH115" s="73"/>
      <c r="XCI115" s="73"/>
      <c r="XCJ115" s="73"/>
      <c r="XCK115" s="73"/>
      <c r="XCL115" s="73"/>
      <c r="XCM115" s="73"/>
      <c r="XCN115" s="73"/>
      <c r="XCO115" s="73"/>
      <c r="XCP115" s="73"/>
      <c r="XCQ115" s="73"/>
      <c r="XCR115" s="73"/>
      <c r="XCS115" s="73"/>
      <c r="XCT115" s="73"/>
      <c r="XCU115" s="73"/>
      <c r="XCV115" s="73"/>
      <c r="XCW115" s="73"/>
      <c r="XCX115" s="73"/>
      <c r="XCY115" s="73"/>
      <c r="XCZ115" s="73"/>
      <c r="XDA115" s="73"/>
      <c r="XDB115" s="73"/>
      <c r="XDC115" s="73"/>
      <c r="XDD115" s="73"/>
      <c r="XDE115" s="73"/>
      <c r="XDF115" s="73"/>
      <c r="XDG115" s="73"/>
      <c r="XDH115" s="73"/>
      <c r="XDI115" s="73"/>
      <c r="XDJ115" s="73"/>
      <c r="XDK115" s="73"/>
      <c r="XDL115" s="73"/>
      <c r="XDM115" s="73"/>
      <c r="XDN115" s="73"/>
      <c r="XDO115" s="73"/>
      <c r="XDP115" s="73"/>
      <c r="XDQ115" s="73"/>
      <c r="XDR115" s="73"/>
      <c r="XDS115" s="73"/>
      <c r="XDT115" s="73"/>
      <c r="XDU115" s="73"/>
      <c r="XDV115" s="73"/>
      <c r="XDW115" s="73"/>
      <c r="XDX115" s="73"/>
      <c r="XDY115" s="73"/>
      <c r="XDZ115" s="73"/>
      <c r="XEA115" s="73"/>
      <c r="XEB115" s="73"/>
      <c r="XEC115" s="73"/>
      <c r="XED115" s="73"/>
      <c r="XEE115" s="73"/>
      <c r="XEF115" s="73"/>
      <c r="XEG115" s="73"/>
      <c r="XEH115" s="73"/>
      <c r="XEI115" s="73"/>
      <c r="XEJ115" s="73"/>
      <c r="XEK115" s="73"/>
      <c r="XEL115" s="73"/>
      <c r="XEM115" s="73"/>
      <c r="XEN115" s="73"/>
      <c r="XEO115" s="73"/>
      <c r="XEP115" s="73"/>
      <c r="XEQ115" s="73"/>
      <c r="XER115" s="73"/>
      <c r="XES115" s="73"/>
      <c r="XET115" s="73"/>
      <c r="XEU115" s="73"/>
      <c r="XEV115" s="73"/>
      <c r="XEW115" s="73"/>
      <c r="XEX115" s="73"/>
      <c r="XEY115" s="73"/>
      <c r="XEZ115" s="73"/>
      <c r="XFA115" s="73"/>
      <c r="XFB115" s="73"/>
      <c r="XFC115" s="73"/>
      <c r="XFD115" s="73"/>
    </row>
    <row r="116" spans="1:16384" s="192" customFormat="1" ht="20.25" customHeight="1">
      <c r="A116" s="209" t="s">
        <v>117</v>
      </c>
      <c r="B116" s="202" t="s">
        <v>325</v>
      </c>
      <c r="C116" s="203">
        <v>49</v>
      </c>
      <c r="D116" s="86">
        <v>6000</v>
      </c>
      <c r="E116" s="87">
        <f t="shared" si="1"/>
        <v>294000</v>
      </c>
      <c r="F116" s="73"/>
      <c r="G116" s="73"/>
      <c r="H116" s="73"/>
      <c r="I116" s="73"/>
      <c r="J116" s="73"/>
      <c r="K116" s="73"/>
      <c r="L116" s="73"/>
      <c r="M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D116" s="73"/>
      <c r="AG116" s="73"/>
      <c r="AJ116" s="73"/>
      <c r="AM116" s="73"/>
      <c r="AP116" s="73"/>
      <c r="BB116" s="73"/>
      <c r="BE116" s="73"/>
      <c r="BH116" s="73"/>
      <c r="BK116" s="73"/>
      <c r="BT116" s="73"/>
      <c r="BZ116" s="73"/>
      <c r="CC116" s="73"/>
      <c r="CF116" s="73"/>
      <c r="CI116" s="73"/>
      <c r="CO116" s="73"/>
      <c r="CX116" s="73"/>
      <c r="CZ116" s="73"/>
      <c r="DA116" s="73"/>
      <c r="DC116" s="73"/>
      <c r="DF116" s="73"/>
      <c r="DI116" s="73"/>
      <c r="DL116" s="73"/>
      <c r="DT116" s="73"/>
      <c r="DV116" s="73"/>
      <c r="DY116" s="73"/>
      <c r="EB116" s="73"/>
      <c r="EK116" s="73"/>
      <c r="EN116" s="73"/>
      <c r="ES116" s="73"/>
      <c r="FO116" s="73"/>
      <c r="FP116" s="73"/>
      <c r="FQ116" s="73"/>
      <c r="FR116" s="73"/>
      <c r="FS116" s="73"/>
      <c r="FT116" s="73"/>
      <c r="GL116" s="73"/>
      <c r="GM116" s="73"/>
      <c r="GP116" s="73"/>
      <c r="GS116" s="73"/>
      <c r="GU116" s="73"/>
      <c r="GW116" s="73"/>
      <c r="GZ116" s="73"/>
      <c r="HC116" s="73"/>
      <c r="HF116" s="73"/>
      <c r="HI116" s="73"/>
      <c r="HL116" s="73"/>
      <c r="HO116" s="73"/>
      <c r="HR116" s="73"/>
      <c r="HU116" s="73"/>
      <c r="HW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/>
      <c r="JH116" s="73"/>
      <c r="JI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Z116" s="73"/>
      <c r="KC116" s="73"/>
      <c r="KF116" s="73"/>
      <c r="KI116" s="73"/>
      <c r="KL116" s="73"/>
      <c r="KX116" s="73"/>
      <c r="LA116" s="73"/>
      <c r="LD116" s="73"/>
      <c r="LG116" s="73"/>
      <c r="LP116" s="73"/>
      <c r="LV116" s="73"/>
      <c r="LY116" s="73"/>
      <c r="MB116" s="73"/>
      <c r="ME116" s="73"/>
      <c r="MK116" s="73"/>
      <c r="MT116" s="73"/>
      <c r="MV116" s="73"/>
      <c r="MW116" s="73"/>
      <c r="MY116" s="73"/>
      <c r="NB116" s="73"/>
      <c r="NE116" s="73"/>
      <c r="NH116" s="73"/>
      <c r="NP116" s="73"/>
      <c r="NR116" s="73"/>
      <c r="NU116" s="73"/>
      <c r="NX116" s="73"/>
      <c r="OG116" s="73"/>
      <c r="OJ116" s="73"/>
      <c r="OO116" s="73"/>
      <c r="PK116" s="73"/>
      <c r="PL116" s="73"/>
      <c r="PM116" s="73"/>
      <c r="PN116" s="73"/>
      <c r="PO116" s="73"/>
      <c r="PP116" s="73"/>
      <c r="QH116" s="73"/>
      <c r="QI116" s="73"/>
      <c r="QL116" s="73"/>
      <c r="QO116" s="73"/>
      <c r="QQ116" s="73"/>
      <c r="QS116" s="73"/>
      <c r="QV116" s="73"/>
      <c r="QY116" s="73"/>
      <c r="RB116" s="73"/>
      <c r="RE116" s="73"/>
      <c r="RH116" s="73"/>
      <c r="RK116" s="73"/>
      <c r="RN116" s="73"/>
      <c r="RQ116" s="73"/>
      <c r="RS116" s="73"/>
      <c r="SF116" s="73"/>
      <c r="SG116" s="73"/>
      <c r="SH116" s="73"/>
      <c r="SI116" s="73"/>
      <c r="SJ116" s="73"/>
      <c r="SK116" s="73"/>
      <c r="SL116" s="73"/>
      <c r="SM116" s="73"/>
      <c r="SN116" s="73"/>
      <c r="SO116" s="73"/>
      <c r="SP116" s="73"/>
      <c r="SQ116" s="73"/>
      <c r="SR116" s="73"/>
      <c r="SS116" s="73"/>
      <c r="ST116" s="73"/>
      <c r="SU116" s="73"/>
      <c r="SV116" s="73"/>
      <c r="SW116" s="73"/>
      <c r="SX116" s="73"/>
      <c r="SY116" s="73"/>
      <c r="SZ116" s="73"/>
      <c r="TA116" s="73"/>
      <c r="TB116" s="73"/>
      <c r="TC116" s="73"/>
      <c r="TD116" s="73"/>
      <c r="TE116" s="73"/>
      <c r="TG116" s="73"/>
      <c r="TH116" s="73"/>
      <c r="TI116" s="73"/>
      <c r="TJ116" s="73"/>
      <c r="TK116" s="73"/>
      <c r="TL116" s="73"/>
      <c r="TM116" s="73"/>
      <c r="TN116" s="73"/>
      <c r="TO116" s="73"/>
      <c r="TP116" s="73"/>
      <c r="TQ116" s="73"/>
      <c r="TR116" s="73"/>
      <c r="TS116" s="73"/>
      <c r="TV116" s="73"/>
      <c r="TY116" s="73"/>
      <c r="UB116" s="73"/>
      <c r="UE116" s="73"/>
      <c r="UH116" s="73"/>
      <c r="UT116" s="73"/>
      <c r="UW116" s="73"/>
      <c r="UZ116" s="73"/>
      <c r="VC116" s="73"/>
      <c r="VL116" s="73"/>
      <c r="VR116" s="73"/>
      <c r="VU116" s="73"/>
      <c r="VX116" s="73"/>
      <c r="WA116" s="73"/>
      <c r="WG116" s="73"/>
      <c r="WP116" s="73"/>
      <c r="WR116" s="73"/>
      <c r="WS116" s="73"/>
      <c r="WU116" s="73"/>
      <c r="WX116" s="73"/>
      <c r="XA116" s="73"/>
      <c r="XD116" s="73"/>
      <c r="XL116" s="73"/>
      <c r="XN116" s="73"/>
      <c r="XQ116" s="73"/>
      <c r="XT116" s="73"/>
      <c r="YC116" s="73"/>
      <c r="YF116" s="73"/>
      <c r="YK116" s="73"/>
      <c r="ZG116" s="73"/>
      <c r="ZH116" s="73"/>
      <c r="ZI116" s="73"/>
      <c r="ZJ116" s="73"/>
      <c r="ZK116" s="73"/>
      <c r="ZL116" s="73"/>
      <c r="AAD116" s="73"/>
      <c r="AAE116" s="73"/>
      <c r="AAH116" s="73"/>
      <c r="AAK116" s="73"/>
      <c r="AAM116" s="73"/>
      <c r="AAO116" s="73"/>
      <c r="AAR116" s="73"/>
      <c r="AAU116" s="73"/>
      <c r="AAX116" s="73"/>
      <c r="ABA116" s="73"/>
      <c r="ABD116" s="73"/>
      <c r="ABG116" s="73"/>
      <c r="ABJ116" s="73"/>
      <c r="ABM116" s="73"/>
      <c r="ABO116" s="73"/>
      <c r="ACB116" s="73"/>
      <c r="ACC116" s="73"/>
      <c r="ACD116" s="73"/>
      <c r="ACE116" s="73"/>
      <c r="ACF116" s="73"/>
      <c r="ACG116" s="73"/>
      <c r="ACH116" s="73"/>
      <c r="ACI116" s="73"/>
      <c r="ACJ116" s="73"/>
      <c r="ACK116" s="73"/>
      <c r="ACL116" s="73"/>
      <c r="ACM116" s="73"/>
      <c r="ACN116" s="73"/>
      <c r="ACO116" s="73"/>
      <c r="ACP116" s="73"/>
      <c r="ACQ116" s="73"/>
      <c r="ACR116" s="73"/>
      <c r="ACS116" s="73"/>
      <c r="ACT116" s="73"/>
      <c r="ACU116" s="73"/>
      <c r="ACV116" s="73"/>
      <c r="ACW116" s="73"/>
      <c r="ACX116" s="73"/>
      <c r="ACY116" s="73"/>
      <c r="ACZ116" s="73"/>
      <c r="ADA116" s="73"/>
      <c r="ADC116" s="73"/>
      <c r="ADD116" s="73"/>
      <c r="ADE116" s="73"/>
      <c r="ADF116" s="73"/>
      <c r="ADG116" s="73"/>
      <c r="ADH116" s="73"/>
      <c r="ADI116" s="73"/>
      <c r="ADJ116" s="73"/>
      <c r="ADK116" s="73"/>
      <c r="ADL116" s="73"/>
      <c r="ADM116" s="73"/>
      <c r="ADN116" s="73"/>
      <c r="ADO116" s="73"/>
      <c r="ADR116" s="73"/>
      <c r="ADU116" s="73"/>
      <c r="ADX116" s="73"/>
      <c r="AEA116" s="73"/>
      <c r="AED116" s="73"/>
      <c r="AEP116" s="73"/>
      <c r="AES116" s="73"/>
      <c r="AEV116" s="73"/>
      <c r="AEY116" s="73"/>
      <c r="AFH116" s="73"/>
      <c r="AFN116" s="73"/>
      <c r="AFQ116" s="73"/>
      <c r="AFT116" s="73"/>
      <c r="AFW116" s="73"/>
      <c r="AGC116" s="73"/>
      <c r="AGL116" s="73"/>
      <c r="AGN116" s="73"/>
      <c r="AGO116" s="73"/>
      <c r="AGQ116" s="73"/>
      <c r="AGT116" s="73"/>
      <c r="AGW116" s="73"/>
      <c r="AGZ116" s="73"/>
      <c r="AHH116" s="73"/>
      <c r="AHJ116" s="73"/>
      <c r="AHM116" s="73"/>
      <c r="AHP116" s="73"/>
      <c r="AHY116" s="73"/>
      <c r="AIB116" s="73"/>
      <c r="AIG116" s="73"/>
      <c r="AJC116" s="73"/>
      <c r="AJD116" s="73"/>
      <c r="AJE116" s="73"/>
      <c r="AJF116" s="73"/>
      <c r="AJG116" s="73"/>
      <c r="AJH116" s="73"/>
      <c r="AJZ116" s="73"/>
      <c r="AKA116" s="73"/>
      <c r="AKD116" s="73"/>
      <c r="AKG116" s="73"/>
      <c r="AKI116" s="73"/>
      <c r="AKK116" s="73"/>
      <c r="AKN116" s="73"/>
      <c r="AKQ116" s="73"/>
      <c r="AKT116" s="73"/>
      <c r="AKW116" s="73"/>
      <c r="AKZ116" s="73"/>
      <c r="ALC116" s="73"/>
      <c r="ALF116" s="73"/>
      <c r="ALI116" s="73"/>
      <c r="ALK116" s="73"/>
      <c r="ALX116" s="73"/>
      <c r="ALY116" s="73"/>
      <c r="ALZ116" s="73"/>
      <c r="AMA116" s="73"/>
      <c r="AMB116" s="73"/>
      <c r="AMC116" s="73"/>
      <c r="AMD116" s="73"/>
      <c r="AME116" s="73"/>
      <c r="AMF116" s="73"/>
      <c r="AMG116" s="73"/>
      <c r="AMH116" s="73"/>
      <c r="AMI116" s="73"/>
      <c r="AMJ116" s="73"/>
      <c r="AMK116" s="73"/>
      <c r="AML116" s="73"/>
      <c r="AMM116" s="73"/>
      <c r="AMN116" s="73"/>
      <c r="AMO116" s="73"/>
      <c r="AMP116" s="73"/>
      <c r="AMQ116" s="73"/>
      <c r="AMR116" s="73"/>
      <c r="AMS116" s="73"/>
      <c r="AMT116" s="73"/>
      <c r="AMU116" s="73"/>
      <c r="AMV116" s="73"/>
      <c r="AMW116" s="73"/>
      <c r="AMY116" s="73"/>
      <c r="AMZ116" s="73"/>
      <c r="ANA116" s="73"/>
      <c r="ANB116" s="73"/>
      <c r="ANC116" s="73"/>
      <c r="AND116" s="73"/>
      <c r="ANE116" s="73"/>
      <c r="ANF116" s="73"/>
      <c r="ANG116" s="73"/>
      <c r="ANH116" s="73"/>
      <c r="ANI116" s="73"/>
      <c r="ANJ116" s="73"/>
      <c r="ANK116" s="73"/>
      <c r="ANN116" s="73"/>
      <c r="ANQ116" s="73"/>
      <c r="ANT116" s="73"/>
      <c r="ANW116" s="73"/>
      <c r="ANZ116" s="73"/>
      <c r="AOL116" s="73"/>
      <c r="AOO116" s="73"/>
      <c r="AOR116" s="73"/>
      <c r="AOU116" s="73"/>
      <c r="APD116" s="73"/>
      <c r="APJ116" s="73"/>
      <c r="APM116" s="73"/>
      <c r="APP116" s="73"/>
      <c r="APS116" s="73"/>
      <c r="APY116" s="73"/>
      <c r="AQH116" s="73"/>
      <c r="AQJ116" s="73"/>
      <c r="AQK116" s="73"/>
      <c r="AQM116" s="73"/>
      <c r="AQP116" s="73"/>
      <c r="AQS116" s="73"/>
      <c r="AQV116" s="73"/>
      <c r="ARD116" s="73"/>
      <c r="ARF116" s="73"/>
      <c r="ARI116" s="73"/>
      <c r="ARL116" s="73"/>
      <c r="ARU116" s="73"/>
      <c r="ARX116" s="73"/>
      <c r="ASC116" s="73"/>
      <c r="ASY116" s="73"/>
      <c r="ASZ116" s="73"/>
      <c r="ATA116" s="73"/>
      <c r="ATB116" s="73"/>
      <c r="ATC116" s="73"/>
      <c r="ATD116" s="73"/>
      <c r="ATV116" s="73"/>
      <c r="ATW116" s="73"/>
      <c r="ATZ116" s="73"/>
      <c r="AUC116" s="73"/>
      <c r="AUE116" s="73"/>
      <c r="AUG116" s="73"/>
      <c r="AUJ116" s="73"/>
      <c r="AUM116" s="73"/>
      <c r="AUP116" s="73"/>
      <c r="AUS116" s="73"/>
      <c r="AUV116" s="73"/>
      <c r="AUY116" s="73"/>
      <c r="AVB116" s="73"/>
      <c r="AVE116" s="73"/>
      <c r="AVG116" s="73"/>
      <c r="AVT116" s="73"/>
      <c r="AVU116" s="73"/>
      <c r="AVV116" s="73"/>
      <c r="AVW116" s="73"/>
      <c r="AVX116" s="73"/>
      <c r="AVY116" s="73"/>
      <c r="AVZ116" s="73"/>
      <c r="AWA116" s="73"/>
      <c r="AWB116" s="73"/>
      <c r="AWC116" s="73"/>
      <c r="AWD116" s="73"/>
      <c r="AWE116" s="73"/>
      <c r="AWF116" s="73"/>
      <c r="AWG116" s="73"/>
      <c r="AWH116" s="73"/>
      <c r="AWI116" s="73"/>
      <c r="AWJ116" s="73"/>
      <c r="AWK116" s="73"/>
      <c r="AWL116" s="73"/>
      <c r="AWM116" s="73"/>
      <c r="AWN116" s="73"/>
      <c r="AWO116" s="73"/>
      <c r="AWP116" s="73"/>
      <c r="AWQ116" s="73"/>
      <c r="AWR116" s="73"/>
      <c r="AWS116" s="73"/>
      <c r="AWU116" s="73"/>
      <c r="AWV116" s="73"/>
      <c r="AWW116" s="73"/>
      <c r="AWX116" s="73"/>
      <c r="AWY116" s="73"/>
      <c r="AWZ116" s="73"/>
      <c r="AXA116" s="73"/>
      <c r="AXB116" s="73"/>
      <c r="AXC116" s="73"/>
      <c r="AXD116" s="73"/>
      <c r="AXE116" s="73"/>
      <c r="AXF116" s="73"/>
      <c r="AXG116" s="73"/>
      <c r="AXJ116" s="73"/>
      <c r="AXM116" s="73"/>
      <c r="AXP116" s="73"/>
      <c r="AXS116" s="73"/>
      <c r="AXV116" s="73"/>
      <c r="AYH116" s="73"/>
      <c r="AYK116" s="73"/>
      <c r="AYN116" s="73"/>
      <c r="AYQ116" s="73"/>
      <c r="AYZ116" s="73"/>
      <c r="AZF116" s="73"/>
      <c r="AZI116" s="73"/>
      <c r="AZL116" s="73"/>
      <c r="AZO116" s="73"/>
      <c r="AZU116" s="73"/>
      <c r="BAD116" s="73"/>
      <c r="BAF116" s="73"/>
      <c r="BAG116" s="73"/>
      <c r="BAI116" s="73"/>
      <c r="BAL116" s="73"/>
      <c r="BAO116" s="73"/>
      <c r="BAR116" s="73"/>
      <c r="BAZ116" s="73"/>
      <c r="BBB116" s="73"/>
      <c r="BBE116" s="73"/>
      <c r="BBH116" s="73"/>
      <c r="BBQ116" s="73"/>
      <c r="BBT116" s="73"/>
      <c r="BBY116" s="73"/>
      <c r="BCU116" s="73"/>
      <c r="BCV116" s="73"/>
      <c r="BCW116" s="73"/>
      <c r="BCX116" s="73"/>
      <c r="BCY116" s="73"/>
      <c r="BCZ116" s="73"/>
      <c r="BDR116" s="73"/>
      <c r="BDS116" s="73"/>
      <c r="BDV116" s="73"/>
      <c r="BDY116" s="73"/>
      <c r="BEA116" s="73"/>
      <c r="BEC116" s="73"/>
      <c r="BEF116" s="73"/>
      <c r="BEI116" s="73"/>
      <c r="BEL116" s="73"/>
      <c r="BEO116" s="73"/>
      <c r="BER116" s="73"/>
      <c r="BEU116" s="73"/>
      <c r="BEX116" s="73"/>
      <c r="BFA116" s="73"/>
      <c r="BFC116" s="73"/>
      <c r="BFP116" s="73"/>
      <c r="BFQ116" s="73"/>
      <c r="BFR116" s="73"/>
      <c r="BFS116" s="73"/>
      <c r="BFT116" s="73"/>
      <c r="BFU116" s="73"/>
      <c r="BFV116" s="73"/>
      <c r="BFW116" s="73"/>
      <c r="BFX116" s="73"/>
      <c r="BFY116" s="73"/>
      <c r="BFZ116" s="73"/>
      <c r="BGA116" s="73"/>
      <c r="BGB116" s="73"/>
      <c r="BGC116" s="73"/>
      <c r="BGD116" s="73"/>
      <c r="BGE116" s="73"/>
      <c r="BGF116" s="73"/>
      <c r="BGG116" s="73"/>
      <c r="BGH116" s="73"/>
      <c r="BGI116" s="73"/>
      <c r="BGJ116" s="73"/>
      <c r="BGK116" s="73"/>
      <c r="BGL116" s="73"/>
      <c r="BGM116" s="73"/>
      <c r="BGN116" s="73"/>
      <c r="BGO116" s="73"/>
      <c r="BGQ116" s="73"/>
      <c r="BGR116" s="73"/>
      <c r="BGS116" s="73"/>
      <c r="BGT116" s="73"/>
      <c r="BGU116" s="73"/>
      <c r="BGV116" s="73"/>
      <c r="BGW116" s="73"/>
      <c r="BGX116" s="73"/>
      <c r="BGY116" s="73"/>
      <c r="BGZ116" s="73"/>
      <c r="BHA116" s="73"/>
      <c r="BHB116" s="73"/>
      <c r="BHC116" s="73"/>
      <c r="BHF116" s="73"/>
      <c r="BHI116" s="73"/>
      <c r="BHL116" s="73"/>
      <c r="BHO116" s="73"/>
      <c r="BHR116" s="73"/>
      <c r="BID116" s="73"/>
      <c r="BIG116" s="73"/>
      <c r="BIJ116" s="73"/>
      <c r="BIM116" s="73"/>
      <c r="BIV116" s="73"/>
      <c r="BJB116" s="73"/>
      <c r="BJE116" s="73"/>
      <c r="BJH116" s="73"/>
      <c r="BJK116" s="73"/>
      <c r="BJQ116" s="73"/>
      <c r="BJZ116" s="73"/>
      <c r="BKB116" s="73"/>
      <c r="BKC116" s="73"/>
      <c r="BKE116" s="73"/>
      <c r="BKH116" s="73"/>
      <c r="BKK116" s="73"/>
      <c r="BKN116" s="73"/>
      <c r="BKV116" s="73"/>
      <c r="BKX116" s="73"/>
      <c r="BLA116" s="73"/>
      <c r="BLD116" s="73"/>
      <c r="BLM116" s="73"/>
      <c r="BLP116" s="73"/>
      <c r="BLU116" s="73"/>
      <c r="BMQ116" s="73"/>
      <c r="BMR116" s="73"/>
      <c r="BMS116" s="73"/>
      <c r="BMT116" s="73"/>
      <c r="BMU116" s="73"/>
      <c r="BMV116" s="73"/>
      <c r="BNN116" s="73"/>
      <c r="BNO116" s="73"/>
      <c r="BNR116" s="73"/>
      <c r="BNU116" s="73"/>
      <c r="BNW116" s="73"/>
      <c r="BNY116" s="73"/>
      <c r="BOB116" s="73"/>
      <c r="BOE116" s="73"/>
      <c r="BOH116" s="73"/>
      <c r="BOK116" s="73"/>
      <c r="BON116" s="73"/>
      <c r="BOQ116" s="73"/>
      <c r="BOT116" s="73"/>
      <c r="BOW116" s="73"/>
      <c r="BOY116" s="73"/>
      <c r="BPL116" s="73"/>
      <c r="BPM116" s="73"/>
      <c r="BPN116" s="73"/>
      <c r="BPO116" s="73"/>
      <c r="BPP116" s="73"/>
      <c r="BPQ116" s="73"/>
      <c r="BPR116" s="73"/>
      <c r="BPS116" s="73"/>
      <c r="BPT116" s="73"/>
      <c r="BPU116" s="73"/>
      <c r="BPV116" s="73"/>
      <c r="BPW116" s="73"/>
      <c r="BPX116" s="73"/>
      <c r="BPY116" s="73"/>
      <c r="BPZ116" s="73"/>
      <c r="BQA116" s="73"/>
      <c r="BQB116" s="73"/>
      <c r="BQC116" s="73"/>
      <c r="BQD116" s="73"/>
      <c r="BQE116" s="73"/>
      <c r="BQF116" s="73"/>
      <c r="BQG116" s="73"/>
      <c r="BQH116" s="73"/>
      <c r="BQI116" s="73"/>
      <c r="BQJ116" s="73"/>
      <c r="BQK116" s="73"/>
      <c r="BQM116" s="73"/>
      <c r="BQN116" s="73"/>
      <c r="BQO116" s="73"/>
      <c r="BQP116" s="73"/>
      <c r="BQQ116" s="73"/>
      <c r="BQR116" s="73"/>
      <c r="BQS116" s="73"/>
      <c r="BQT116" s="73"/>
      <c r="BQU116" s="73"/>
      <c r="BQV116" s="73"/>
      <c r="BQW116" s="73"/>
      <c r="BQX116" s="73"/>
      <c r="BQY116" s="73"/>
      <c r="BRB116" s="73"/>
      <c r="BRE116" s="73"/>
      <c r="BRH116" s="73"/>
      <c r="BRK116" s="73"/>
      <c r="BRN116" s="73"/>
      <c r="BRZ116" s="73"/>
      <c r="BSC116" s="73"/>
      <c r="BSF116" s="73"/>
      <c r="BSI116" s="73"/>
      <c r="BSR116" s="73"/>
      <c r="BSX116" s="73"/>
      <c r="BTA116" s="73"/>
      <c r="BTD116" s="73"/>
      <c r="BTG116" s="73"/>
      <c r="BTM116" s="73"/>
      <c r="BTV116" s="73"/>
      <c r="BTX116" s="73"/>
      <c r="BTY116" s="73"/>
      <c r="BUA116" s="73"/>
      <c r="BUD116" s="73"/>
      <c r="BUG116" s="73"/>
      <c r="BUJ116" s="73"/>
      <c r="BUR116" s="73"/>
      <c r="BUT116" s="73"/>
      <c r="BUW116" s="73"/>
      <c r="BUZ116" s="73"/>
      <c r="BVI116" s="73"/>
      <c r="BVL116" s="73"/>
      <c r="BVQ116" s="73"/>
      <c r="BWM116" s="73"/>
      <c r="BWN116" s="73"/>
      <c r="BWO116" s="73"/>
      <c r="BWP116" s="73"/>
      <c r="BWQ116" s="73"/>
      <c r="BWR116" s="73"/>
      <c r="BXJ116" s="73"/>
      <c r="BXK116" s="73"/>
      <c r="BXN116" s="73"/>
      <c r="BXQ116" s="73"/>
      <c r="BXS116" s="73"/>
      <c r="BXU116" s="73"/>
      <c r="BXX116" s="73"/>
      <c r="BYA116" s="73"/>
      <c r="BYD116" s="73"/>
      <c r="BYG116" s="73"/>
      <c r="BYJ116" s="73"/>
      <c r="BYM116" s="73"/>
      <c r="BYP116" s="73"/>
      <c r="BYS116" s="73"/>
      <c r="BYU116" s="73"/>
      <c r="BZH116" s="73"/>
      <c r="BZI116" s="73"/>
      <c r="BZJ116" s="73"/>
      <c r="BZK116" s="73"/>
      <c r="BZL116" s="73"/>
      <c r="BZM116" s="73"/>
      <c r="BZN116" s="73"/>
      <c r="BZO116" s="73"/>
      <c r="BZP116" s="73"/>
      <c r="BZQ116" s="73"/>
      <c r="BZR116" s="73"/>
      <c r="BZS116" s="73"/>
      <c r="BZT116" s="73"/>
      <c r="BZU116" s="73"/>
      <c r="BZV116" s="73"/>
      <c r="BZW116" s="73"/>
      <c r="BZX116" s="73"/>
      <c r="BZY116" s="73"/>
      <c r="BZZ116" s="73"/>
      <c r="CAA116" s="73"/>
      <c r="CAB116" s="73"/>
      <c r="CAC116" s="73"/>
      <c r="CAD116" s="73"/>
      <c r="CAE116" s="73"/>
      <c r="CAF116" s="73"/>
      <c r="CAG116" s="73"/>
      <c r="CAI116" s="73"/>
      <c r="CAJ116" s="73"/>
      <c r="CAK116" s="73"/>
      <c r="CAL116" s="73"/>
      <c r="CAM116" s="73"/>
      <c r="CAN116" s="73"/>
      <c r="CAO116" s="73"/>
      <c r="CAP116" s="73"/>
      <c r="CAQ116" s="73"/>
      <c r="CAR116" s="73"/>
      <c r="CAS116" s="73"/>
      <c r="CAT116" s="73"/>
      <c r="CAU116" s="73"/>
      <c r="CAX116" s="73"/>
      <c r="CBA116" s="73"/>
      <c r="CBD116" s="73"/>
      <c r="CBG116" s="73"/>
      <c r="CBJ116" s="73"/>
      <c r="CBV116" s="73"/>
      <c r="CBY116" s="73"/>
      <c r="CCB116" s="73"/>
      <c r="CCE116" s="73"/>
      <c r="CCN116" s="73"/>
      <c r="CCT116" s="73"/>
      <c r="CCW116" s="73"/>
      <c r="CCZ116" s="73"/>
      <c r="CDC116" s="73"/>
      <c r="CDI116" s="73"/>
      <c r="CDR116" s="73"/>
      <c r="CDT116" s="73"/>
      <c r="CDU116" s="73"/>
      <c r="CDW116" s="73"/>
      <c r="CDZ116" s="73"/>
      <c r="CEC116" s="73"/>
      <c r="CEF116" s="73"/>
      <c r="CEN116" s="73"/>
      <c r="CEP116" s="73"/>
      <c r="CES116" s="73"/>
      <c r="CEV116" s="73"/>
      <c r="CFE116" s="73"/>
      <c r="CFH116" s="73"/>
      <c r="CFM116" s="73"/>
      <c r="CGI116" s="73"/>
      <c r="CGJ116" s="73"/>
      <c r="CGK116" s="73"/>
      <c r="CGL116" s="73"/>
      <c r="CGM116" s="73"/>
      <c r="CGN116" s="73"/>
      <c r="CHF116" s="73"/>
      <c r="CHG116" s="73"/>
      <c r="CHJ116" s="73"/>
      <c r="CHM116" s="73"/>
      <c r="CHO116" s="73"/>
      <c r="CHQ116" s="73"/>
      <c r="CHT116" s="73"/>
      <c r="CHW116" s="73"/>
      <c r="CHZ116" s="73"/>
      <c r="CIC116" s="73"/>
      <c r="CIF116" s="73"/>
      <c r="CII116" s="73"/>
      <c r="CIL116" s="73"/>
      <c r="CIO116" s="73"/>
      <c r="CIQ116" s="73"/>
      <c r="CJD116" s="73"/>
      <c r="CJE116" s="73"/>
      <c r="CJF116" s="73"/>
      <c r="CJG116" s="73"/>
      <c r="CJH116" s="73"/>
      <c r="CJI116" s="73"/>
      <c r="CJJ116" s="73"/>
      <c r="CJK116" s="73"/>
      <c r="CJL116" s="73"/>
      <c r="CJM116" s="73"/>
      <c r="CJN116" s="73"/>
      <c r="CJO116" s="73"/>
      <c r="CJP116" s="73"/>
      <c r="CJQ116" s="73"/>
      <c r="CJR116" s="73"/>
      <c r="CJS116" s="73"/>
      <c r="CJT116" s="73"/>
      <c r="CJU116" s="73"/>
      <c r="CJV116" s="73"/>
      <c r="CJW116" s="73"/>
      <c r="CJX116" s="73"/>
      <c r="CJY116" s="73"/>
      <c r="CJZ116" s="73"/>
      <c r="CKA116" s="73"/>
      <c r="CKB116" s="73"/>
      <c r="CKC116" s="73"/>
      <c r="CKE116" s="73"/>
      <c r="CKF116" s="73"/>
      <c r="CKG116" s="73"/>
      <c r="CKH116" s="73"/>
      <c r="CKI116" s="73"/>
      <c r="CKJ116" s="73"/>
      <c r="CKK116" s="73"/>
      <c r="CKL116" s="73"/>
      <c r="CKM116" s="73"/>
      <c r="CKN116" s="73"/>
      <c r="CKO116" s="73"/>
      <c r="CKP116" s="73"/>
      <c r="CKQ116" s="73"/>
      <c r="CKT116" s="73"/>
      <c r="CKW116" s="73"/>
      <c r="CKZ116" s="73"/>
      <c r="CLC116" s="73"/>
      <c r="CLF116" s="73"/>
      <c r="CLR116" s="73"/>
      <c r="CLU116" s="73"/>
      <c r="CLX116" s="73"/>
      <c r="CMA116" s="73"/>
      <c r="CMJ116" s="73"/>
      <c r="CMP116" s="73"/>
      <c r="CMS116" s="73"/>
      <c r="CMV116" s="73"/>
      <c r="CMY116" s="73"/>
      <c r="CNE116" s="73"/>
      <c r="CNN116" s="73"/>
      <c r="CNP116" s="73"/>
      <c r="CNQ116" s="73"/>
      <c r="CNS116" s="73"/>
      <c r="CNV116" s="73"/>
      <c r="CNY116" s="73"/>
      <c r="COB116" s="73"/>
      <c r="COJ116" s="73"/>
      <c r="COL116" s="73"/>
      <c r="COO116" s="73"/>
      <c r="COR116" s="73"/>
      <c r="CPA116" s="73"/>
      <c r="CPD116" s="73"/>
      <c r="CPI116" s="73"/>
      <c r="CQE116" s="73"/>
      <c r="CQF116" s="73"/>
      <c r="CQG116" s="73"/>
      <c r="CQH116" s="73"/>
      <c r="CQI116" s="73"/>
      <c r="CQJ116" s="73"/>
      <c r="CRB116" s="73"/>
      <c r="CRC116" s="73"/>
      <c r="CRF116" s="73"/>
      <c r="CRI116" s="73"/>
      <c r="CRK116" s="73"/>
      <c r="CRM116" s="73"/>
      <c r="CRP116" s="73"/>
      <c r="CRS116" s="73"/>
      <c r="CRV116" s="73"/>
      <c r="CRY116" s="73"/>
      <c r="CSB116" s="73"/>
      <c r="CSE116" s="73"/>
      <c r="CSH116" s="73"/>
      <c r="CSK116" s="73"/>
      <c r="CSM116" s="73"/>
      <c r="CSZ116" s="73"/>
      <c r="CTA116" s="73"/>
      <c r="CTB116" s="73"/>
      <c r="CTC116" s="73"/>
      <c r="CTD116" s="73"/>
      <c r="CTE116" s="73"/>
      <c r="CTF116" s="73"/>
      <c r="CTG116" s="73"/>
      <c r="CTH116" s="73"/>
      <c r="CTI116" s="73"/>
      <c r="CTJ116" s="73"/>
      <c r="CTK116" s="73"/>
      <c r="CTL116" s="73"/>
      <c r="CTM116" s="73"/>
      <c r="CTN116" s="73"/>
      <c r="CTO116" s="73"/>
      <c r="CTP116" s="73"/>
      <c r="CTQ116" s="73"/>
      <c r="CTR116" s="73"/>
      <c r="CTS116" s="73"/>
      <c r="CTT116" s="73"/>
      <c r="CTU116" s="73"/>
      <c r="CTV116" s="73"/>
      <c r="CTW116" s="73"/>
      <c r="CTX116" s="73"/>
      <c r="CTY116" s="73"/>
      <c r="CUA116" s="73"/>
      <c r="CUB116" s="73"/>
      <c r="CUC116" s="73"/>
      <c r="CUD116" s="73"/>
      <c r="CUE116" s="73"/>
      <c r="CUF116" s="73"/>
      <c r="CUG116" s="73"/>
      <c r="CUH116" s="73"/>
      <c r="CUI116" s="73"/>
      <c r="CUJ116" s="73"/>
      <c r="CUK116" s="73"/>
      <c r="CUL116" s="73"/>
      <c r="CUM116" s="73"/>
      <c r="CUP116" s="73"/>
      <c r="CUS116" s="73"/>
      <c r="CUV116" s="73"/>
      <c r="CUY116" s="73"/>
      <c r="CVB116" s="73"/>
      <c r="CVN116" s="73"/>
      <c r="CVQ116" s="73"/>
      <c r="CVT116" s="73"/>
      <c r="CVW116" s="73"/>
      <c r="CWF116" s="73"/>
      <c r="CWL116" s="73"/>
      <c r="CWO116" s="73"/>
      <c r="CWR116" s="73"/>
      <c r="CWU116" s="73"/>
      <c r="CXA116" s="73"/>
      <c r="CXJ116" s="73"/>
      <c r="CXL116" s="73"/>
      <c r="CXM116" s="73"/>
      <c r="CXO116" s="73"/>
      <c r="CXR116" s="73"/>
      <c r="CXU116" s="73"/>
      <c r="CXX116" s="73"/>
      <c r="CYF116" s="73"/>
      <c r="CYH116" s="73"/>
      <c r="CYK116" s="73"/>
      <c r="CYN116" s="73"/>
      <c r="CYW116" s="73"/>
      <c r="CYZ116" s="73"/>
      <c r="CZE116" s="73"/>
      <c r="DAA116" s="73"/>
      <c r="DAB116" s="73"/>
      <c r="DAC116" s="73"/>
      <c r="DAD116" s="73"/>
      <c r="DAE116" s="73"/>
      <c r="DAF116" s="73"/>
      <c r="DAX116" s="73"/>
      <c r="DAY116" s="73"/>
      <c r="DBB116" s="73"/>
      <c r="DBE116" s="73"/>
      <c r="DBG116" s="73"/>
      <c r="DBI116" s="73"/>
      <c r="DBL116" s="73"/>
      <c r="DBO116" s="73"/>
      <c r="DBR116" s="73"/>
      <c r="DBU116" s="73"/>
      <c r="DBX116" s="73"/>
      <c r="DCA116" s="73"/>
      <c r="DCD116" s="73"/>
      <c r="DCG116" s="73"/>
      <c r="DCI116" s="73"/>
      <c r="DCV116" s="73"/>
      <c r="DCW116" s="73"/>
      <c r="DCX116" s="73"/>
      <c r="DCY116" s="73"/>
      <c r="DCZ116" s="73"/>
      <c r="DDA116" s="73"/>
      <c r="DDB116" s="73"/>
      <c r="DDC116" s="73"/>
      <c r="DDD116" s="73"/>
      <c r="DDE116" s="73"/>
      <c r="DDF116" s="73"/>
      <c r="DDG116" s="73"/>
      <c r="DDH116" s="73"/>
      <c r="DDI116" s="73"/>
      <c r="DDJ116" s="73"/>
      <c r="DDK116" s="73"/>
      <c r="DDL116" s="73"/>
      <c r="DDM116" s="73"/>
      <c r="DDN116" s="73"/>
      <c r="DDO116" s="73"/>
      <c r="DDP116" s="73"/>
      <c r="DDQ116" s="73"/>
      <c r="DDR116" s="73"/>
      <c r="DDS116" s="73"/>
      <c r="DDT116" s="73"/>
      <c r="DDU116" s="73"/>
      <c r="DDW116" s="73"/>
      <c r="DDX116" s="73"/>
      <c r="DDY116" s="73"/>
      <c r="DDZ116" s="73"/>
      <c r="DEA116" s="73"/>
      <c r="DEB116" s="73"/>
      <c r="DEC116" s="73"/>
      <c r="DED116" s="73"/>
      <c r="DEE116" s="73"/>
      <c r="DEF116" s="73"/>
      <c r="DEG116" s="73"/>
      <c r="DEH116" s="73"/>
      <c r="DEI116" s="73"/>
      <c r="DEL116" s="73"/>
      <c r="DEO116" s="73"/>
      <c r="DER116" s="73"/>
      <c r="DEU116" s="73"/>
      <c r="DEX116" s="73"/>
      <c r="DFJ116" s="73"/>
      <c r="DFM116" s="73"/>
      <c r="DFP116" s="73"/>
      <c r="DFS116" s="73"/>
      <c r="DGB116" s="73"/>
      <c r="DGH116" s="73"/>
      <c r="DGK116" s="73"/>
      <c r="DGN116" s="73"/>
      <c r="DGQ116" s="73"/>
      <c r="DGW116" s="73"/>
      <c r="DHF116" s="73"/>
      <c r="DHH116" s="73"/>
      <c r="DHI116" s="73"/>
      <c r="DHK116" s="73"/>
      <c r="DHN116" s="73"/>
      <c r="DHQ116" s="73"/>
      <c r="DHT116" s="73"/>
      <c r="DIB116" s="73"/>
      <c r="DID116" s="73"/>
      <c r="DIG116" s="73"/>
      <c r="DIJ116" s="73"/>
      <c r="DIS116" s="73"/>
      <c r="DIV116" s="73"/>
      <c r="DJA116" s="73"/>
      <c r="DJW116" s="73"/>
      <c r="DJX116" s="73"/>
      <c r="DJY116" s="73"/>
      <c r="DJZ116" s="73"/>
      <c r="DKA116" s="73"/>
      <c r="DKB116" s="73"/>
      <c r="DKT116" s="73"/>
      <c r="DKU116" s="73"/>
      <c r="DKX116" s="73"/>
      <c r="DLA116" s="73"/>
      <c r="DLC116" s="73"/>
      <c r="DLE116" s="73"/>
      <c r="DLH116" s="73"/>
      <c r="DLK116" s="73"/>
      <c r="DLN116" s="73"/>
      <c r="DLQ116" s="73"/>
      <c r="DLT116" s="73"/>
      <c r="DLW116" s="73"/>
      <c r="DLZ116" s="73"/>
      <c r="DMC116" s="73"/>
      <c r="DME116" s="73"/>
      <c r="DMR116" s="73"/>
      <c r="DMS116" s="73"/>
      <c r="DMT116" s="73"/>
      <c r="DMU116" s="73"/>
      <c r="DMV116" s="73"/>
      <c r="DMW116" s="73"/>
      <c r="DMX116" s="73"/>
      <c r="DMY116" s="73"/>
      <c r="DMZ116" s="73"/>
      <c r="DNA116" s="73"/>
      <c r="DNB116" s="73"/>
      <c r="DNC116" s="73"/>
      <c r="DND116" s="73"/>
      <c r="DNE116" s="73"/>
      <c r="DNF116" s="73"/>
      <c r="DNG116" s="73"/>
      <c r="DNH116" s="73"/>
      <c r="DNI116" s="73"/>
      <c r="DNJ116" s="73"/>
      <c r="DNK116" s="73"/>
      <c r="DNL116" s="73"/>
      <c r="DNM116" s="73"/>
      <c r="DNN116" s="73"/>
      <c r="DNO116" s="73"/>
      <c r="DNP116" s="73"/>
      <c r="DNQ116" s="73"/>
      <c r="DNS116" s="73"/>
      <c r="DNT116" s="73"/>
      <c r="DNU116" s="73"/>
      <c r="DNV116" s="73"/>
      <c r="DNW116" s="73"/>
      <c r="DNX116" s="73"/>
      <c r="DNY116" s="73"/>
      <c r="DNZ116" s="73"/>
      <c r="DOA116" s="73"/>
      <c r="DOB116" s="73"/>
      <c r="DOC116" s="73"/>
      <c r="DOD116" s="73"/>
      <c r="DOE116" s="73"/>
      <c r="DOH116" s="73"/>
      <c r="DOK116" s="73"/>
      <c r="DON116" s="73"/>
      <c r="DOQ116" s="73"/>
      <c r="DOT116" s="73"/>
      <c r="DPF116" s="73"/>
      <c r="DPI116" s="73"/>
      <c r="DPL116" s="73"/>
      <c r="DPO116" s="73"/>
      <c r="DPX116" s="73"/>
      <c r="DQD116" s="73"/>
      <c r="DQG116" s="73"/>
      <c r="DQJ116" s="73"/>
      <c r="DQM116" s="73"/>
      <c r="DQS116" s="73"/>
      <c r="DRB116" s="73"/>
      <c r="DRD116" s="73"/>
      <c r="DRE116" s="73"/>
      <c r="DRG116" s="73"/>
      <c r="DRJ116" s="73"/>
      <c r="DRM116" s="73"/>
      <c r="DRP116" s="73"/>
      <c r="DRX116" s="73"/>
      <c r="DRZ116" s="73"/>
      <c r="DSC116" s="73"/>
      <c r="DSF116" s="73"/>
      <c r="DSO116" s="73"/>
      <c r="DSR116" s="73"/>
      <c r="DSW116" s="73"/>
      <c r="DTS116" s="73"/>
      <c r="DTT116" s="73"/>
      <c r="DTU116" s="73"/>
      <c r="DTV116" s="73"/>
      <c r="DTW116" s="73"/>
      <c r="DTX116" s="73"/>
      <c r="DUP116" s="73"/>
      <c r="DUQ116" s="73"/>
      <c r="DUT116" s="73"/>
      <c r="DUW116" s="73"/>
      <c r="DUY116" s="73"/>
      <c r="DVA116" s="73"/>
      <c r="DVD116" s="73"/>
      <c r="DVG116" s="73"/>
      <c r="DVJ116" s="73"/>
      <c r="DVM116" s="73"/>
      <c r="DVP116" s="73"/>
      <c r="DVS116" s="73"/>
      <c r="DVV116" s="73"/>
      <c r="DVY116" s="73"/>
      <c r="DWA116" s="73"/>
      <c r="DWN116" s="73"/>
      <c r="DWO116" s="73"/>
      <c r="DWP116" s="73"/>
      <c r="DWQ116" s="73"/>
      <c r="DWR116" s="73"/>
      <c r="DWS116" s="73"/>
      <c r="DWT116" s="73"/>
      <c r="DWU116" s="73"/>
      <c r="DWV116" s="73"/>
      <c r="DWW116" s="73"/>
      <c r="DWX116" s="73"/>
      <c r="DWY116" s="73"/>
      <c r="DWZ116" s="73"/>
      <c r="DXA116" s="73"/>
      <c r="DXB116" s="73"/>
      <c r="DXC116" s="73"/>
      <c r="DXD116" s="73"/>
      <c r="DXE116" s="73"/>
      <c r="DXF116" s="73"/>
      <c r="DXG116" s="73"/>
      <c r="DXH116" s="73"/>
      <c r="DXI116" s="73"/>
      <c r="DXJ116" s="73"/>
      <c r="DXK116" s="73"/>
      <c r="DXL116" s="73"/>
      <c r="DXM116" s="73"/>
      <c r="DXO116" s="73"/>
      <c r="DXP116" s="73"/>
      <c r="DXQ116" s="73"/>
      <c r="DXR116" s="73"/>
      <c r="DXS116" s="73"/>
      <c r="DXT116" s="73"/>
      <c r="DXU116" s="73"/>
      <c r="DXV116" s="73"/>
      <c r="DXW116" s="73"/>
      <c r="DXX116" s="73"/>
      <c r="DXY116" s="73"/>
      <c r="DXZ116" s="73"/>
      <c r="DYA116" s="73"/>
      <c r="DYD116" s="73"/>
      <c r="DYG116" s="73"/>
      <c r="DYJ116" s="73"/>
      <c r="DYM116" s="73"/>
      <c r="DYP116" s="73"/>
      <c r="DZB116" s="73"/>
      <c r="DZE116" s="73"/>
      <c r="DZH116" s="73"/>
      <c r="DZK116" s="73"/>
      <c r="DZT116" s="73"/>
      <c r="DZZ116" s="73"/>
      <c r="EAC116" s="73"/>
      <c r="EAF116" s="73"/>
      <c r="EAI116" s="73"/>
      <c r="EAO116" s="73"/>
      <c r="EAX116" s="73"/>
      <c r="EAZ116" s="73"/>
      <c r="EBA116" s="73"/>
      <c r="EBC116" s="73"/>
      <c r="EBF116" s="73"/>
      <c r="EBI116" s="73"/>
      <c r="EBL116" s="73"/>
      <c r="EBT116" s="73"/>
      <c r="EBV116" s="73"/>
      <c r="EBY116" s="73"/>
      <c r="ECB116" s="73"/>
      <c r="ECK116" s="73"/>
      <c r="ECN116" s="73"/>
      <c r="ECS116" s="73"/>
      <c r="EDO116" s="73"/>
      <c r="EDP116" s="73"/>
      <c r="EDQ116" s="73"/>
      <c r="EDR116" s="73"/>
      <c r="EDS116" s="73"/>
      <c r="EDT116" s="73"/>
      <c r="EEL116" s="73"/>
      <c r="EEM116" s="73"/>
      <c r="EEP116" s="73"/>
      <c r="EES116" s="73"/>
      <c r="EEU116" s="73"/>
      <c r="EEW116" s="73"/>
      <c r="EEZ116" s="73"/>
      <c r="EFC116" s="73"/>
      <c r="EFF116" s="73"/>
      <c r="EFI116" s="73"/>
      <c r="EFL116" s="73"/>
      <c r="EFO116" s="73"/>
      <c r="EFR116" s="73"/>
      <c r="EFU116" s="73"/>
      <c r="EFW116" s="73"/>
      <c r="EGJ116" s="73"/>
      <c r="EGK116" s="73"/>
      <c r="EGL116" s="73"/>
      <c r="EGM116" s="73"/>
      <c r="EGN116" s="73"/>
      <c r="EGO116" s="73"/>
      <c r="EGP116" s="73"/>
      <c r="EGQ116" s="73"/>
      <c r="EGR116" s="73"/>
      <c r="EGS116" s="73"/>
      <c r="EGT116" s="73"/>
      <c r="EGU116" s="73"/>
      <c r="EGV116" s="73"/>
      <c r="EGW116" s="73"/>
      <c r="EGX116" s="73"/>
      <c r="EGY116" s="73"/>
      <c r="EGZ116" s="73"/>
      <c r="EHA116" s="73"/>
      <c r="EHB116" s="73"/>
      <c r="EHC116" s="73"/>
      <c r="EHD116" s="73"/>
      <c r="EHE116" s="73"/>
      <c r="EHF116" s="73"/>
      <c r="EHG116" s="73"/>
      <c r="EHH116" s="73"/>
      <c r="EHI116" s="73"/>
      <c r="EHK116" s="73"/>
      <c r="EHL116" s="73"/>
      <c r="EHM116" s="73"/>
      <c r="EHN116" s="73"/>
      <c r="EHO116" s="73"/>
      <c r="EHP116" s="73"/>
      <c r="EHQ116" s="73"/>
      <c r="EHR116" s="73"/>
      <c r="EHS116" s="73"/>
      <c r="EHT116" s="73"/>
      <c r="EHU116" s="73"/>
      <c r="EHV116" s="73"/>
      <c r="EHW116" s="73"/>
      <c r="EHZ116" s="73"/>
      <c r="EIC116" s="73"/>
      <c r="EIF116" s="73"/>
      <c r="EII116" s="73"/>
      <c r="EIL116" s="73"/>
      <c r="EIX116" s="73"/>
      <c r="EJA116" s="73"/>
      <c r="EJD116" s="73"/>
      <c r="EJG116" s="73"/>
      <c r="EJP116" s="73"/>
      <c r="EJV116" s="73"/>
      <c r="EJY116" s="73"/>
      <c r="EKB116" s="73"/>
      <c r="EKE116" s="73"/>
      <c r="EKK116" s="73"/>
      <c r="EKT116" s="73"/>
      <c r="EKV116" s="73"/>
      <c r="EKW116" s="73"/>
      <c r="EKY116" s="73"/>
      <c r="ELB116" s="73"/>
      <c r="ELE116" s="73"/>
      <c r="ELH116" s="73"/>
      <c r="ELP116" s="73"/>
      <c r="ELR116" s="73"/>
      <c r="ELU116" s="73"/>
      <c r="ELX116" s="73"/>
      <c r="EMG116" s="73"/>
      <c r="EMJ116" s="73"/>
      <c r="EMO116" s="73"/>
      <c r="ENK116" s="73"/>
      <c r="ENL116" s="73"/>
      <c r="ENM116" s="73"/>
      <c r="ENN116" s="73"/>
      <c r="ENO116" s="73"/>
      <c r="ENP116" s="73"/>
      <c r="EOH116" s="73"/>
      <c r="EOI116" s="73"/>
      <c r="EOL116" s="73"/>
      <c r="EOO116" s="73"/>
      <c r="EOQ116" s="73"/>
      <c r="EOS116" s="73"/>
      <c r="EOV116" s="73"/>
      <c r="EOY116" s="73"/>
      <c r="EPB116" s="73"/>
      <c r="EPE116" s="73"/>
      <c r="EPH116" s="73"/>
      <c r="EPK116" s="73"/>
      <c r="EPN116" s="73"/>
      <c r="EPQ116" s="73"/>
      <c r="EPS116" s="73"/>
      <c r="EQF116" s="73"/>
      <c r="EQG116" s="73"/>
      <c r="EQH116" s="73"/>
      <c r="EQI116" s="73"/>
      <c r="EQJ116" s="73"/>
      <c r="EQK116" s="73"/>
      <c r="EQL116" s="73"/>
      <c r="EQM116" s="73"/>
      <c r="EQN116" s="73"/>
      <c r="EQO116" s="73"/>
      <c r="EQP116" s="73"/>
      <c r="EQQ116" s="73"/>
      <c r="EQR116" s="73"/>
      <c r="EQS116" s="73"/>
      <c r="EQT116" s="73"/>
      <c r="EQU116" s="73"/>
      <c r="EQV116" s="73"/>
      <c r="EQW116" s="73"/>
      <c r="EQX116" s="73"/>
      <c r="EQY116" s="73"/>
      <c r="EQZ116" s="73"/>
      <c r="ERA116" s="73"/>
      <c r="ERB116" s="73"/>
      <c r="ERC116" s="73"/>
      <c r="ERD116" s="73"/>
      <c r="ERE116" s="73"/>
      <c r="ERG116" s="73"/>
      <c r="ERH116" s="73"/>
      <c r="ERI116" s="73"/>
      <c r="ERJ116" s="73"/>
      <c r="ERK116" s="73"/>
      <c r="ERL116" s="73"/>
      <c r="ERM116" s="73"/>
      <c r="ERN116" s="73"/>
      <c r="ERO116" s="73"/>
      <c r="ERP116" s="73"/>
      <c r="ERQ116" s="73"/>
      <c r="ERR116" s="73"/>
      <c r="ERS116" s="73"/>
      <c r="ERV116" s="73"/>
      <c r="ERY116" s="73"/>
      <c r="ESB116" s="73"/>
      <c r="ESE116" s="73"/>
      <c r="ESH116" s="73"/>
      <c r="EST116" s="73"/>
      <c r="ESW116" s="73"/>
      <c r="ESZ116" s="73"/>
      <c r="ETC116" s="73"/>
      <c r="ETL116" s="73"/>
      <c r="ETR116" s="73"/>
      <c r="ETU116" s="73"/>
      <c r="ETX116" s="73"/>
      <c r="EUA116" s="73"/>
      <c r="EUG116" s="73"/>
      <c r="EUP116" s="73"/>
      <c r="EUR116" s="73"/>
      <c r="EUS116" s="73"/>
      <c r="EUU116" s="73"/>
      <c r="EUX116" s="73"/>
      <c r="EVA116" s="73"/>
      <c r="EVD116" s="73"/>
      <c r="EVL116" s="73"/>
      <c r="EVN116" s="73"/>
      <c r="EVQ116" s="73"/>
      <c r="EVT116" s="73"/>
      <c r="EWC116" s="73"/>
      <c r="EWF116" s="73"/>
      <c r="EWK116" s="73"/>
      <c r="EXG116" s="73"/>
      <c r="EXH116" s="73"/>
      <c r="EXI116" s="73"/>
      <c r="EXJ116" s="73"/>
      <c r="EXK116" s="73"/>
      <c r="EXL116" s="73"/>
      <c r="EYD116" s="73"/>
      <c r="EYE116" s="73"/>
      <c r="EYH116" s="73"/>
      <c r="EYK116" s="73"/>
      <c r="EYM116" s="73"/>
      <c r="EYO116" s="73"/>
      <c r="EYR116" s="73"/>
      <c r="EYU116" s="73"/>
      <c r="EYX116" s="73"/>
      <c r="EZA116" s="73"/>
      <c r="EZD116" s="73"/>
      <c r="EZG116" s="73"/>
      <c r="EZJ116" s="73"/>
      <c r="EZM116" s="73"/>
      <c r="EZO116" s="73"/>
      <c r="FAB116" s="73"/>
      <c r="FAC116" s="73"/>
      <c r="FAD116" s="73"/>
      <c r="FAE116" s="73"/>
      <c r="FAF116" s="73"/>
      <c r="FAG116" s="73"/>
      <c r="FAH116" s="73"/>
      <c r="FAI116" s="73"/>
      <c r="FAJ116" s="73"/>
      <c r="FAK116" s="73"/>
      <c r="FAL116" s="73"/>
      <c r="FAM116" s="73"/>
      <c r="FAN116" s="73"/>
      <c r="FAO116" s="73"/>
      <c r="FAP116" s="73"/>
      <c r="FAQ116" s="73"/>
      <c r="FAR116" s="73"/>
      <c r="FAS116" s="73"/>
      <c r="FAT116" s="73"/>
      <c r="FAU116" s="73"/>
      <c r="FAV116" s="73"/>
      <c r="FAW116" s="73"/>
      <c r="FAX116" s="73"/>
      <c r="FAY116" s="73"/>
      <c r="FAZ116" s="73"/>
      <c r="FBA116" s="73"/>
      <c r="FBC116" s="73"/>
      <c r="FBD116" s="73"/>
      <c r="FBE116" s="73"/>
      <c r="FBF116" s="73"/>
      <c r="FBG116" s="73"/>
      <c r="FBH116" s="73"/>
      <c r="FBI116" s="73"/>
      <c r="FBJ116" s="73"/>
      <c r="FBK116" s="73"/>
      <c r="FBL116" s="73"/>
      <c r="FBM116" s="73"/>
      <c r="FBN116" s="73"/>
      <c r="FBO116" s="73"/>
      <c r="FBR116" s="73"/>
      <c r="FBU116" s="73"/>
      <c r="FBX116" s="73"/>
      <c r="FCA116" s="73"/>
      <c r="FCD116" s="73"/>
      <c r="FCP116" s="73"/>
      <c r="FCS116" s="73"/>
      <c r="FCV116" s="73"/>
      <c r="FCY116" s="73"/>
      <c r="FDH116" s="73"/>
      <c r="FDN116" s="73"/>
      <c r="FDQ116" s="73"/>
      <c r="FDT116" s="73"/>
      <c r="FDW116" s="73"/>
      <c r="FEC116" s="73"/>
      <c r="FEL116" s="73"/>
      <c r="FEN116" s="73"/>
      <c r="FEO116" s="73"/>
      <c r="FEQ116" s="73"/>
      <c r="FET116" s="73"/>
      <c r="FEW116" s="73"/>
      <c r="FEZ116" s="73"/>
      <c r="FFH116" s="73"/>
      <c r="FFJ116" s="73"/>
      <c r="FFM116" s="73"/>
      <c r="FFP116" s="73"/>
      <c r="FFY116" s="73"/>
      <c r="FGB116" s="73"/>
      <c r="FGG116" s="73"/>
      <c r="FHC116" s="73"/>
      <c r="FHD116" s="73"/>
      <c r="FHE116" s="73"/>
      <c r="FHF116" s="73"/>
      <c r="FHG116" s="73"/>
      <c r="FHH116" s="73"/>
      <c r="FHZ116" s="73"/>
      <c r="FIA116" s="73"/>
      <c r="FID116" s="73"/>
      <c r="FIG116" s="73"/>
      <c r="FII116" s="73"/>
      <c r="FIK116" s="73"/>
      <c r="FIN116" s="73"/>
      <c r="FIQ116" s="73"/>
      <c r="FIT116" s="73"/>
      <c r="FIW116" s="73"/>
      <c r="FIZ116" s="73"/>
      <c r="FJC116" s="73"/>
      <c r="FJF116" s="73"/>
      <c r="FJI116" s="73"/>
      <c r="FJK116" s="73"/>
      <c r="FJX116" s="73"/>
      <c r="FJY116" s="73"/>
      <c r="FJZ116" s="73"/>
      <c r="FKA116" s="73"/>
      <c r="FKB116" s="73"/>
      <c r="FKC116" s="73"/>
      <c r="FKD116" s="73"/>
      <c r="FKE116" s="73"/>
      <c r="FKF116" s="73"/>
      <c r="FKG116" s="73"/>
      <c r="FKH116" s="73"/>
      <c r="FKI116" s="73"/>
      <c r="FKJ116" s="73"/>
      <c r="FKK116" s="73"/>
      <c r="FKL116" s="73"/>
      <c r="FKM116" s="73"/>
      <c r="FKN116" s="73"/>
      <c r="FKO116" s="73"/>
      <c r="FKP116" s="73"/>
      <c r="FKQ116" s="73"/>
      <c r="FKR116" s="73"/>
      <c r="FKS116" s="73"/>
      <c r="FKT116" s="73"/>
      <c r="FKU116" s="73"/>
      <c r="FKV116" s="73"/>
      <c r="FKW116" s="73"/>
      <c r="FKY116" s="73"/>
      <c r="FKZ116" s="73"/>
      <c r="FLA116" s="73"/>
      <c r="FLB116" s="73"/>
      <c r="FLC116" s="73"/>
      <c r="FLD116" s="73"/>
      <c r="FLE116" s="73"/>
      <c r="FLF116" s="73"/>
      <c r="FLG116" s="73"/>
      <c r="FLH116" s="73"/>
      <c r="FLI116" s="73"/>
      <c r="FLJ116" s="73"/>
      <c r="FLK116" s="73"/>
      <c r="FLN116" s="73"/>
      <c r="FLQ116" s="73"/>
      <c r="FLT116" s="73"/>
      <c r="FLW116" s="73"/>
      <c r="FLZ116" s="73"/>
      <c r="FML116" s="73"/>
      <c r="FMO116" s="73"/>
      <c r="FMR116" s="73"/>
      <c r="FMU116" s="73"/>
      <c r="FND116" s="73"/>
      <c r="FNJ116" s="73"/>
      <c r="FNM116" s="73"/>
      <c r="FNP116" s="73"/>
      <c r="FNS116" s="73"/>
      <c r="FNY116" s="73"/>
      <c r="FOH116" s="73"/>
      <c r="FOJ116" s="73"/>
      <c r="FOK116" s="73"/>
      <c r="FOM116" s="73"/>
      <c r="FOP116" s="73"/>
      <c r="FOS116" s="73"/>
      <c r="FOV116" s="73"/>
      <c r="FPD116" s="73"/>
      <c r="FPF116" s="73"/>
      <c r="FPI116" s="73"/>
      <c r="FPL116" s="73"/>
      <c r="FPU116" s="73"/>
      <c r="FPX116" s="73"/>
      <c r="FQC116" s="73"/>
      <c r="FQY116" s="73"/>
      <c r="FQZ116" s="73"/>
      <c r="FRA116" s="73"/>
      <c r="FRB116" s="73"/>
      <c r="FRC116" s="73"/>
      <c r="FRD116" s="73"/>
      <c r="FRV116" s="73"/>
      <c r="FRW116" s="73"/>
      <c r="FRZ116" s="73"/>
      <c r="FSC116" s="73"/>
      <c r="FSE116" s="73"/>
      <c r="FSG116" s="73"/>
      <c r="FSJ116" s="73"/>
      <c r="FSM116" s="73"/>
      <c r="FSP116" s="73"/>
      <c r="FSS116" s="73"/>
      <c r="FSV116" s="73"/>
      <c r="FSY116" s="73"/>
      <c r="FTB116" s="73"/>
      <c r="FTE116" s="73"/>
      <c r="FTG116" s="73"/>
      <c r="FTT116" s="73"/>
      <c r="FTU116" s="73"/>
      <c r="FTV116" s="73"/>
      <c r="FTW116" s="73"/>
      <c r="FTX116" s="73"/>
      <c r="FTY116" s="73"/>
      <c r="FTZ116" s="73"/>
      <c r="FUA116" s="73"/>
      <c r="FUB116" s="73"/>
      <c r="FUC116" s="73"/>
      <c r="FUD116" s="73"/>
      <c r="FUE116" s="73"/>
      <c r="FUF116" s="73"/>
      <c r="FUG116" s="73"/>
      <c r="FUH116" s="73"/>
      <c r="FUI116" s="73"/>
      <c r="FUJ116" s="73"/>
      <c r="FUK116" s="73"/>
      <c r="FUL116" s="73"/>
      <c r="FUM116" s="73"/>
      <c r="FUN116" s="73"/>
      <c r="FUO116" s="73"/>
      <c r="FUP116" s="73"/>
      <c r="FUQ116" s="73"/>
      <c r="FUR116" s="73"/>
      <c r="FUS116" s="73"/>
      <c r="FUU116" s="73"/>
      <c r="FUV116" s="73"/>
      <c r="FUW116" s="73"/>
      <c r="FUX116" s="73"/>
      <c r="FUY116" s="73"/>
      <c r="FUZ116" s="73"/>
      <c r="FVA116" s="73"/>
      <c r="FVB116" s="73"/>
      <c r="FVC116" s="73"/>
      <c r="FVD116" s="73"/>
      <c r="FVE116" s="73"/>
      <c r="FVF116" s="73"/>
      <c r="FVG116" s="73"/>
      <c r="FVJ116" s="73"/>
      <c r="FVM116" s="73"/>
      <c r="FVP116" s="73"/>
      <c r="FVS116" s="73"/>
      <c r="FVV116" s="73"/>
      <c r="FWH116" s="73"/>
      <c r="FWK116" s="73"/>
      <c r="FWN116" s="73"/>
      <c r="FWQ116" s="73"/>
      <c r="FWZ116" s="73"/>
      <c r="FXF116" s="73"/>
      <c r="FXI116" s="73"/>
      <c r="FXL116" s="73"/>
      <c r="FXO116" s="73"/>
      <c r="FXU116" s="73"/>
      <c r="FYD116" s="73"/>
      <c r="FYF116" s="73"/>
      <c r="FYG116" s="73"/>
      <c r="FYI116" s="73"/>
      <c r="FYL116" s="73"/>
      <c r="FYO116" s="73"/>
      <c r="FYR116" s="73"/>
      <c r="FYZ116" s="73"/>
      <c r="FZB116" s="73"/>
      <c r="FZE116" s="73"/>
      <c r="FZH116" s="73"/>
      <c r="FZQ116" s="73"/>
      <c r="FZT116" s="73"/>
      <c r="FZY116" s="73"/>
      <c r="GAU116" s="73"/>
      <c r="GAV116" s="73"/>
      <c r="GAW116" s="73"/>
      <c r="GAX116" s="73"/>
      <c r="GAY116" s="73"/>
      <c r="GAZ116" s="73"/>
      <c r="GBR116" s="73"/>
      <c r="GBS116" s="73"/>
      <c r="GBV116" s="73"/>
      <c r="GBY116" s="73"/>
      <c r="GCA116" s="73"/>
      <c r="GCC116" s="73"/>
      <c r="GCF116" s="73"/>
      <c r="GCI116" s="73"/>
      <c r="GCL116" s="73"/>
      <c r="GCO116" s="73"/>
      <c r="GCR116" s="73"/>
      <c r="GCU116" s="73"/>
      <c r="GCX116" s="73"/>
      <c r="GDA116" s="73"/>
      <c r="GDC116" s="73"/>
      <c r="GDP116" s="73"/>
      <c r="GDQ116" s="73"/>
      <c r="GDR116" s="73"/>
      <c r="GDS116" s="73"/>
      <c r="GDT116" s="73"/>
      <c r="GDU116" s="73"/>
      <c r="GDV116" s="73"/>
      <c r="GDW116" s="73"/>
      <c r="GDX116" s="73"/>
      <c r="GDY116" s="73"/>
      <c r="GDZ116" s="73"/>
      <c r="GEA116" s="73"/>
      <c r="GEB116" s="73"/>
      <c r="GEC116" s="73"/>
      <c r="GED116" s="73"/>
      <c r="GEE116" s="73"/>
      <c r="GEF116" s="73"/>
      <c r="GEG116" s="73"/>
      <c r="GEH116" s="73"/>
      <c r="GEI116" s="73"/>
      <c r="GEJ116" s="73"/>
      <c r="GEK116" s="73"/>
      <c r="GEL116" s="73"/>
      <c r="GEM116" s="73"/>
      <c r="GEN116" s="73"/>
      <c r="GEO116" s="73"/>
      <c r="GEQ116" s="73"/>
      <c r="GER116" s="73"/>
      <c r="GES116" s="73"/>
      <c r="GET116" s="73"/>
      <c r="GEU116" s="73"/>
      <c r="GEV116" s="73"/>
      <c r="GEW116" s="73"/>
      <c r="GEX116" s="73"/>
      <c r="GEY116" s="73"/>
      <c r="GEZ116" s="73"/>
      <c r="GFA116" s="73"/>
      <c r="GFB116" s="73"/>
      <c r="GFC116" s="73"/>
      <c r="GFF116" s="73"/>
      <c r="GFI116" s="73"/>
      <c r="GFL116" s="73"/>
      <c r="GFO116" s="73"/>
      <c r="GFR116" s="73"/>
      <c r="GGD116" s="73"/>
      <c r="GGG116" s="73"/>
      <c r="GGJ116" s="73"/>
      <c r="GGM116" s="73"/>
      <c r="GGV116" s="73"/>
      <c r="GHB116" s="73"/>
      <c r="GHE116" s="73"/>
      <c r="GHH116" s="73"/>
      <c r="GHK116" s="73"/>
      <c r="GHQ116" s="73"/>
      <c r="GHZ116" s="73"/>
      <c r="GIB116" s="73"/>
      <c r="GIC116" s="73"/>
      <c r="GIE116" s="73"/>
      <c r="GIH116" s="73"/>
      <c r="GIK116" s="73"/>
      <c r="GIN116" s="73"/>
      <c r="GIV116" s="73"/>
      <c r="GIX116" s="73"/>
      <c r="GJA116" s="73"/>
      <c r="GJD116" s="73"/>
      <c r="GJM116" s="73"/>
      <c r="GJP116" s="73"/>
      <c r="GJU116" s="73"/>
      <c r="GKQ116" s="73"/>
      <c r="GKR116" s="73"/>
      <c r="GKS116" s="73"/>
      <c r="GKT116" s="73"/>
      <c r="GKU116" s="73"/>
      <c r="GKV116" s="73"/>
      <c r="GLN116" s="73"/>
      <c r="GLO116" s="73"/>
      <c r="GLR116" s="73"/>
      <c r="GLU116" s="73"/>
      <c r="GLW116" s="73"/>
      <c r="GLY116" s="73"/>
      <c r="GMB116" s="73"/>
      <c r="GME116" s="73"/>
      <c r="GMH116" s="73"/>
      <c r="GMK116" s="73"/>
      <c r="GMN116" s="73"/>
      <c r="GMQ116" s="73"/>
      <c r="GMT116" s="73"/>
      <c r="GMW116" s="73"/>
      <c r="GMY116" s="73"/>
      <c r="GNL116" s="73"/>
      <c r="GNM116" s="73"/>
      <c r="GNN116" s="73"/>
      <c r="GNO116" s="73"/>
      <c r="GNP116" s="73"/>
      <c r="GNQ116" s="73"/>
      <c r="GNR116" s="73"/>
      <c r="GNS116" s="73"/>
      <c r="GNT116" s="73"/>
      <c r="GNU116" s="73"/>
      <c r="GNV116" s="73"/>
      <c r="GNW116" s="73"/>
      <c r="GNX116" s="73"/>
      <c r="GNY116" s="73"/>
      <c r="GNZ116" s="73"/>
      <c r="GOA116" s="73"/>
      <c r="GOB116" s="73"/>
      <c r="GOC116" s="73"/>
      <c r="GOD116" s="73"/>
      <c r="GOE116" s="73"/>
      <c r="GOF116" s="73"/>
      <c r="GOG116" s="73"/>
      <c r="GOH116" s="73"/>
      <c r="GOI116" s="73"/>
      <c r="GOJ116" s="73"/>
      <c r="GOK116" s="73"/>
      <c r="GOM116" s="73"/>
      <c r="GON116" s="73"/>
      <c r="GOO116" s="73"/>
      <c r="GOP116" s="73"/>
      <c r="GOQ116" s="73"/>
      <c r="GOR116" s="73"/>
      <c r="GOS116" s="73"/>
      <c r="GOT116" s="73"/>
      <c r="GOU116" s="73"/>
      <c r="GOV116" s="73"/>
      <c r="GOW116" s="73"/>
      <c r="GOX116" s="73"/>
      <c r="GOY116" s="73"/>
      <c r="GPB116" s="73"/>
      <c r="GPE116" s="73"/>
      <c r="GPH116" s="73"/>
      <c r="GPK116" s="73"/>
      <c r="GPN116" s="73"/>
      <c r="GPZ116" s="73"/>
      <c r="GQC116" s="73"/>
      <c r="GQF116" s="73"/>
      <c r="GQI116" s="73"/>
      <c r="GQR116" s="73"/>
      <c r="GQX116" s="73"/>
      <c r="GRA116" s="73"/>
      <c r="GRD116" s="73"/>
      <c r="GRG116" s="73"/>
      <c r="GRM116" s="73"/>
      <c r="GRV116" s="73"/>
      <c r="GRX116" s="73"/>
      <c r="GRY116" s="73"/>
      <c r="GSA116" s="73"/>
      <c r="GSD116" s="73"/>
      <c r="GSG116" s="73"/>
      <c r="GSJ116" s="73"/>
      <c r="GSR116" s="73"/>
      <c r="GST116" s="73"/>
      <c r="GSW116" s="73"/>
      <c r="GSZ116" s="73"/>
      <c r="GTI116" s="73"/>
      <c r="GTL116" s="73"/>
      <c r="GTQ116" s="73"/>
      <c r="GUM116" s="73"/>
      <c r="GUN116" s="73"/>
      <c r="GUO116" s="73"/>
      <c r="GUP116" s="73"/>
      <c r="GUQ116" s="73"/>
      <c r="GUR116" s="73"/>
      <c r="GVJ116" s="73"/>
      <c r="GVK116" s="73"/>
      <c r="GVN116" s="73"/>
      <c r="GVQ116" s="73"/>
      <c r="GVS116" s="73"/>
      <c r="GVU116" s="73"/>
      <c r="GVX116" s="73"/>
      <c r="GWA116" s="73"/>
      <c r="GWD116" s="73"/>
      <c r="GWG116" s="73"/>
      <c r="GWJ116" s="73"/>
      <c r="GWM116" s="73"/>
      <c r="GWP116" s="73"/>
      <c r="GWS116" s="73"/>
      <c r="GWU116" s="73"/>
      <c r="GXH116" s="73"/>
      <c r="GXI116" s="73"/>
      <c r="GXJ116" s="73"/>
      <c r="GXK116" s="73"/>
      <c r="GXL116" s="73"/>
      <c r="GXM116" s="73"/>
      <c r="GXN116" s="73"/>
      <c r="GXO116" s="73"/>
      <c r="GXP116" s="73"/>
      <c r="GXQ116" s="73"/>
      <c r="GXR116" s="73"/>
      <c r="GXS116" s="73"/>
      <c r="GXT116" s="73"/>
      <c r="GXU116" s="73"/>
      <c r="GXV116" s="73"/>
      <c r="GXW116" s="73"/>
      <c r="GXX116" s="73"/>
      <c r="GXY116" s="73"/>
      <c r="GXZ116" s="73"/>
      <c r="GYA116" s="73"/>
      <c r="GYB116" s="73"/>
      <c r="GYC116" s="73"/>
      <c r="GYD116" s="73"/>
      <c r="GYE116" s="73"/>
      <c r="GYF116" s="73"/>
      <c r="GYG116" s="73"/>
      <c r="GYI116" s="73"/>
      <c r="GYJ116" s="73"/>
      <c r="GYK116" s="73"/>
      <c r="GYL116" s="73"/>
      <c r="GYM116" s="73"/>
      <c r="GYN116" s="73"/>
      <c r="GYO116" s="73"/>
      <c r="GYP116" s="73"/>
      <c r="GYQ116" s="73"/>
      <c r="GYR116" s="73"/>
      <c r="GYS116" s="73"/>
      <c r="GYT116" s="73"/>
      <c r="GYU116" s="73"/>
      <c r="GYX116" s="73"/>
      <c r="GZA116" s="73"/>
      <c r="GZD116" s="73"/>
      <c r="GZG116" s="73"/>
      <c r="GZJ116" s="73"/>
      <c r="GZV116" s="73"/>
      <c r="GZY116" s="73"/>
      <c r="HAB116" s="73"/>
      <c r="HAE116" s="73"/>
      <c r="HAN116" s="73"/>
      <c r="HAT116" s="73"/>
      <c r="HAW116" s="73"/>
      <c r="HAZ116" s="73"/>
      <c r="HBC116" s="73"/>
      <c r="HBI116" s="73"/>
      <c r="HBR116" s="73"/>
      <c r="HBT116" s="73"/>
      <c r="HBU116" s="73"/>
      <c r="HBW116" s="73"/>
      <c r="HBZ116" s="73"/>
      <c r="HCC116" s="73"/>
      <c r="HCF116" s="73"/>
      <c r="HCN116" s="73"/>
      <c r="HCP116" s="73"/>
      <c r="HCS116" s="73"/>
      <c r="HCV116" s="73"/>
      <c r="HDE116" s="73"/>
      <c r="HDH116" s="73"/>
      <c r="HDM116" s="73"/>
      <c r="HEI116" s="73"/>
      <c r="HEJ116" s="73"/>
      <c r="HEK116" s="73"/>
      <c r="HEL116" s="73"/>
      <c r="HEM116" s="73"/>
      <c r="HEN116" s="73"/>
      <c r="HFF116" s="73"/>
      <c r="HFG116" s="73"/>
      <c r="HFJ116" s="73"/>
      <c r="HFM116" s="73"/>
      <c r="HFO116" s="73"/>
      <c r="HFQ116" s="73"/>
      <c r="HFT116" s="73"/>
      <c r="HFW116" s="73"/>
      <c r="HFZ116" s="73"/>
      <c r="HGC116" s="73"/>
      <c r="HGF116" s="73"/>
      <c r="HGI116" s="73"/>
      <c r="HGL116" s="73"/>
      <c r="HGO116" s="73"/>
      <c r="HGQ116" s="73"/>
      <c r="HHD116" s="73"/>
      <c r="HHE116" s="73"/>
      <c r="HHF116" s="73"/>
      <c r="HHG116" s="73"/>
      <c r="HHH116" s="73"/>
      <c r="HHI116" s="73"/>
      <c r="HHJ116" s="73"/>
      <c r="HHK116" s="73"/>
      <c r="HHL116" s="73"/>
      <c r="HHM116" s="73"/>
      <c r="HHN116" s="73"/>
      <c r="HHO116" s="73"/>
      <c r="HHP116" s="73"/>
      <c r="HHQ116" s="73"/>
      <c r="HHR116" s="73"/>
      <c r="HHS116" s="73"/>
      <c r="HHT116" s="73"/>
      <c r="HHU116" s="73"/>
      <c r="HHV116" s="73"/>
      <c r="HHW116" s="73"/>
      <c r="HHX116" s="73"/>
      <c r="HHY116" s="73"/>
      <c r="HHZ116" s="73"/>
      <c r="HIA116" s="73"/>
      <c r="HIB116" s="73"/>
      <c r="HIC116" s="73"/>
      <c r="HIE116" s="73"/>
      <c r="HIF116" s="73"/>
      <c r="HIG116" s="73"/>
      <c r="HIH116" s="73"/>
      <c r="HII116" s="73"/>
      <c r="HIJ116" s="73"/>
      <c r="HIK116" s="73"/>
      <c r="HIL116" s="73"/>
      <c r="HIM116" s="73"/>
      <c r="HIN116" s="73"/>
      <c r="HIO116" s="73"/>
      <c r="HIP116" s="73"/>
      <c r="HIQ116" s="73"/>
      <c r="HIT116" s="73"/>
      <c r="HIW116" s="73"/>
      <c r="HIZ116" s="73"/>
      <c r="HJC116" s="73"/>
      <c r="HJF116" s="73"/>
      <c r="HJR116" s="73"/>
      <c r="HJU116" s="73"/>
      <c r="HJX116" s="73"/>
      <c r="HKA116" s="73"/>
      <c r="HKJ116" s="73"/>
      <c r="HKP116" s="73"/>
      <c r="HKS116" s="73"/>
      <c r="HKV116" s="73"/>
      <c r="HKY116" s="73"/>
      <c r="HLE116" s="73"/>
      <c r="HLN116" s="73"/>
      <c r="HLP116" s="73"/>
      <c r="HLQ116" s="73"/>
      <c r="HLS116" s="73"/>
      <c r="HLV116" s="73"/>
      <c r="HLY116" s="73"/>
      <c r="HMB116" s="73"/>
      <c r="HMJ116" s="73"/>
      <c r="HML116" s="73"/>
      <c r="HMO116" s="73"/>
      <c r="HMR116" s="73"/>
      <c r="HNA116" s="73"/>
      <c r="HND116" s="73"/>
      <c r="HNI116" s="73"/>
      <c r="HOE116" s="73"/>
      <c r="HOF116" s="73"/>
      <c r="HOG116" s="73"/>
      <c r="HOH116" s="73"/>
      <c r="HOI116" s="73"/>
      <c r="HOJ116" s="73"/>
      <c r="HPB116" s="73"/>
      <c r="HPC116" s="73"/>
      <c r="HPF116" s="73"/>
      <c r="HPI116" s="73"/>
      <c r="HPK116" s="73"/>
      <c r="HPM116" s="73"/>
      <c r="HPP116" s="73"/>
      <c r="HPS116" s="73"/>
      <c r="HPV116" s="73"/>
      <c r="HPY116" s="73"/>
      <c r="HQB116" s="73"/>
      <c r="HQE116" s="73"/>
      <c r="HQH116" s="73"/>
      <c r="HQK116" s="73"/>
      <c r="HQM116" s="73"/>
      <c r="HQZ116" s="73"/>
      <c r="HRA116" s="73"/>
      <c r="HRB116" s="73"/>
      <c r="HRC116" s="73"/>
      <c r="HRD116" s="73"/>
      <c r="HRE116" s="73"/>
      <c r="HRF116" s="73"/>
      <c r="HRG116" s="73"/>
      <c r="HRH116" s="73"/>
      <c r="HRI116" s="73"/>
      <c r="HRJ116" s="73"/>
      <c r="HRK116" s="73"/>
      <c r="HRL116" s="73"/>
      <c r="HRM116" s="73"/>
      <c r="HRN116" s="73"/>
      <c r="HRO116" s="73"/>
      <c r="HRP116" s="73"/>
      <c r="HRQ116" s="73"/>
      <c r="HRR116" s="73"/>
      <c r="HRS116" s="73"/>
      <c r="HRT116" s="73"/>
      <c r="HRU116" s="73"/>
      <c r="HRV116" s="73"/>
      <c r="HRW116" s="73"/>
      <c r="HRX116" s="73"/>
      <c r="HRY116" s="73"/>
      <c r="HSA116" s="73"/>
      <c r="HSB116" s="73"/>
      <c r="HSC116" s="73"/>
      <c r="HSD116" s="73"/>
      <c r="HSE116" s="73"/>
      <c r="HSF116" s="73"/>
      <c r="HSG116" s="73"/>
      <c r="HSH116" s="73"/>
      <c r="HSI116" s="73"/>
      <c r="HSJ116" s="73"/>
      <c r="HSK116" s="73"/>
      <c r="HSL116" s="73"/>
      <c r="HSM116" s="73"/>
      <c r="HSP116" s="73"/>
      <c r="HSS116" s="73"/>
      <c r="HSV116" s="73"/>
      <c r="HSY116" s="73"/>
      <c r="HTB116" s="73"/>
      <c r="HTN116" s="73"/>
      <c r="HTQ116" s="73"/>
      <c r="HTT116" s="73"/>
      <c r="HTW116" s="73"/>
      <c r="HUF116" s="73"/>
      <c r="HUL116" s="73"/>
      <c r="HUO116" s="73"/>
      <c r="HUR116" s="73"/>
      <c r="HUU116" s="73"/>
      <c r="HVA116" s="73"/>
      <c r="HVJ116" s="73"/>
      <c r="HVL116" s="73"/>
      <c r="HVM116" s="73"/>
      <c r="HVO116" s="73"/>
      <c r="HVR116" s="73"/>
      <c r="HVU116" s="73"/>
      <c r="HVX116" s="73"/>
      <c r="HWF116" s="73"/>
      <c r="HWH116" s="73"/>
      <c r="HWK116" s="73"/>
      <c r="HWN116" s="73"/>
      <c r="HWW116" s="73"/>
      <c r="HWZ116" s="73"/>
      <c r="HXE116" s="73"/>
      <c r="HYA116" s="73"/>
      <c r="HYB116" s="73"/>
      <c r="HYC116" s="73"/>
      <c r="HYD116" s="73"/>
      <c r="HYE116" s="73"/>
      <c r="HYF116" s="73"/>
      <c r="HYX116" s="73"/>
      <c r="HYY116" s="73"/>
      <c r="HZB116" s="73"/>
      <c r="HZE116" s="73"/>
      <c r="HZG116" s="73"/>
      <c r="HZI116" s="73"/>
      <c r="HZL116" s="73"/>
      <c r="HZO116" s="73"/>
      <c r="HZR116" s="73"/>
      <c r="HZU116" s="73"/>
      <c r="HZX116" s="73"/>
      <c r="IAA116" s="73"/>
      <c r="IAD116" s="73"/>
      <c r="IAG116" s="73"/>
      <c r="IAI116" s="73"/>
      <c r="IAV116" s="73"/>
      <c r="IAW116" s="73"/>
      <c r="IAX116" s="73"/>
      <c r="IAY116" s="73"/>
      <c r="IAZ116" s="73"/>
      <c r="IBA116" s="73"/>
      <c r="IBB116" s="73"/>
      <c r="IBC116" s="73"/>
      <c r="IBD116" s="73"/>
      <c r="IBE116" s="73"/>
      <c r="IBF116" s="73"/>
      <c r="IBG116" s="73"/>
      <c r="IBH116" s="73"/>
      <c r="IBI116" s="73"/>
      <c r="IBJ116" s="73"/>
      <c r="IBK116" s="73"/>
      <c r="IBL116" s="73"/>
      <c r="IBM116" s="73"/>
      <c r="IBN116" s="73"/>
      <c r="IBO116" s="73"/>
      <c r="IBP116" s="73"/>
      <c r="IBQ116" s="73"/>
      <c r="IBR116" s="73"/>
      <c r="IBS116" s="73"/>
      <c r="IBT116" s="73"/>
      <c r="IBU116" s="73"/>
      <c r="IBW116" s="73"/>
      <c r="IBX116" s="73"/>
      <c r="IBY116" s="73"/>
      <c r="IBZ116" s="73"/>
      <c r="ICA116" s="73"/>
      <c r="ICB116" s="73"/>
      <c r="ICC116" s="73"/>
      <c r="ICD116" s="73"/>
      <c r="ICE116" s="73"/>
      <c r="ICF116" s="73"/>
      <c r="ICG116" s="73"/>
      <c r="ICH116" s="73"/>
      <c r="ICI116" s="73"/>
      <c r="ICL116" s="73"/>
      <c r="ICO116" s="73"/>
      <c r="ICR116" s="73"/>
      <c r="ICU116" s="73"/>
      <c r="ICX116" s="73"/>
      <c r="IDJ116" s="73"/>
      <c r="IDM116" s="73"/>
      <c r="IDP116" s="73"/>
      <c r="IDS116" s="73"/>
      <c r="IEB116" s="73"/>
      <c r="IEH116" s="73"/>
      <c r="IEK116" s="73"/>
      <c r="IEN116" s="73"/>
      <c r="IEQ116" s="73"/>
      <c r="IEW116" s="73"/>
      <c r="IFF116" s="73"/>
      <c r="IFH116" s="73"/>
      <c r="IFI116" s="73"/>
      <c r="IFK116" s="73"/>
      <c r="IFN116" s="73"/>
      <c r="IFQ116" s="73"/>
      <c r="IFT116" s="73"/>
      <c r="IGB116" s="73"/>
      <c r="IGD116" s="73"/>
      <c r="IGG116" s="73"/>
      <c r="IGJ116" s="73"/>
      <c r="IGS116" s="73"/>
      <c r="IGV116" s="73"/>
      <c r="IHA116" s="73"/>
      <c r="IHW116" s="73"/>
      <c r="IHX116" s="73"/>
      <c r="IHY116" s="73"/>
      <c r="IHZ116" s="73"/>
      <c r="IIA116" s="73"/>
      <c r="IIB116" s="73"/>
      <c r="IIT116" s="73"/>
      <c r="IIU116" s="73"/>
      <c r="IIX116" s="73"/>
      <c r="IJA116" s="73"/>
      <c r="IJC116" s="73"/>
      <c r="IJE116" s="73"/>
      <c r="IJH116" s="73"/>
      <c r="IJK116" s="73"/>
      <c r="IJN116" s="73"/>
      <c r="IJQ116" s="73"/>
      <c r="IJT116" s="73"/>
      <c r="IJW116" s="73"/>
      <c r="IJZ116" s="73"/>
      <c r="IKC116" s="73"/>
      <c r="IKE116" s="73"/>
      <c r="IKR116" s="73"/>
      <c r="IKS116" s="73"/>
      <c r="IKT116" s="73"/>
      <c r="IKU116" s="73"/>
      <c r="IKV116" s="73"/>
      <c r="IKW116" s="73"/>
      <c r="IKX116" s="73"/>
      <c r="IKY116" s="73"/>
      <c r="IKZ116" s="73"/>
      <c r="ILA116" s="73"/>
      <c r="ILB116" s="73"/>
      <c r="ILC116" s="73"/>
      <c r="ILD116" s="73"/>
      <c r="ILE116" s="73"/>
      <c r="ILF116" s="73"/>
      <c r="ILG116" s="73"/>
      <c r="ILH116" s="73"/>
      <c r="ILI116" s="73"/>
      <c r="ILJ116" s="73"/>
      <c r="ILK116" s="73"/>
      <c r="ILL116" s="73"/>
      <c r="ILM116" s="73"/>
      <c r="ILN116" s="73"/>
      <c r="ILO116" s="73"/>
      <c r="ILP116" s="73"/>
      <c r="ILQ116" s="73"/>
      <c r="ILS116" s="73"/>
      <c r="ILT116" s="73"/>
      <c r="ILU116" s="73"/>
      <c r="ILV116" s="73"/>
      <c r="ILW116" s="73"/>
      <c r="ILX116" s="73"/>
      <c r="ILY116" s="73"/>
      <c r="ILZ116" s="73"/>
      <c r="IMA116" s="73"/>
      <c r="IMB116" s="73"/>
      <c r="IMC116" s="73"/>
      <c r="IMD116" s="73"/>
      <c r="IME116" s="73"/>
      <c r="IMH116" s="73"/>
      <c r="IMK116" s="73"/>
      <c r="IMN116" s="73"/>
      <c r="IMQ116" s="73"/>
      <c r="IMT116" s="73"/>
      <c r="INF116" s="73"/>
      <c r="INI116" s="73"/>
      <c r="INL116" s="73"/>
      <c r="INO116" s="73"/>
      <c r="INX116" s="73"/>
      <c r="IOD116" s="73"/>
      <c r="IOG116" s="73"/>
      <c r="IOJ116" s="73"/>
      <c r="IOM116" s="73"/>
      <c r="IOS116" s="73"/>
      <c r="IPB116" s="73"/>
      <c r="IPD116" s="73"/>
      <c r="IPE116" s="73"/>
      <c r="IPG116" s="73"/>
      <c r="IPJ116" s="73"/>
      <c r="IPM116" s="73"/>
      <c r="IPP116" s="73"/>
      <c r="IPX116" s="73"/>
      <c r="IPZ116" s="73"/>
      <c r="IQC116" s="73"/>
      <c r="IQF116" s="73"/>
      <c r="IQO116" s="73"/>
      <c r="IQR116" s="73"/>
      <c r="IQW116" s="73"/>
      <c r="IRS116" s="73"/>
      <c r="IRT116" s="73"/>
      <c r="IRU116" s="73"/>
      <c r="IRV116" s="73"/>
      <c r="IRW116" s="73"/>
      <c r="IRX116" s="73"/>
      <c r="ISP116" s="73"/>
      <c r="ISQ116" s="73"/>
      <c r="IST116" s="73"/>
      <c r="ISW116" s="73"/>
      <c r="ISY116" s="73"/>
      <c r="ITA116" s="73"/>
      <c r="ITD116" s="73"/>
      <c r="ITG116" s="73"/>
      <c r="ITJ116" s="73"/>
      <c r="ITM116" s="73"/>
      <c r="ITP116" s="73"/>
      <c r="ITS116" s="73"/>
      <c r="ITV116" s="73"/>
      <c r="ITY116" s="73"/>
      <c r="IUA116" s="73"/>
      <c r="IUN116" s="73"/>
      <c r="IUO116" s="73"/>
      <c r="IUP116" s="73"/>
      <c r="IUQ116" s="73"/>
      <c r="IUR116" s="73"/>
      <c r="IUS116" s="73"/>
      <c r="IUT116" s="73"/>
      <c r="IUU116" s="73"/>
      <c r="IUV116" s="73"/>
      <c r="IUW116" s="73"/>
      <c r="IUX116" s="73"/>
      <c r="IUY116" s="73"/>
      <c r="IUZ116" s="73"/>
      <c r="IVA116" s="73"/>
      <c r="IVB116" s="73"/>
      <c r="IVC116" s="73"/>
      <c r="IVD116" s="73"/>
      <c r="IVE116" s="73"/>
      <c r="IVF116" s="73"/>
      <c r="IVG116" s="73"/>
      <c r="IVH116" s="73"/>
      <c r="IVI116" s="73"/>
      <c r="IVJ116" s="73"/>
      <c r="IVK116" s="73"/>
      <c r="IVL116" s="73"/>
      <c r="IVM116" s="73"/>
      <c r="IVO116" s="73"/>
      <c r="IVP116" s="73"/>
      <c r="IVQ116" s="73"/>
      <c r="IVR116" s="73"/>
      <c r="IVS116" s="73"/>
      <c r="IVT116" s="73"/>
      <c r="IVU116" s="73"/>
      <c r="IVV116" s="73"/>
      <c r="IVW116" s="73"/>
      <c r="IVX116" s="73"/>
      <c r="IVY116" s="73"/>
      <c r="IVZ116" s="73"/>
      <c r="IWA116" s="73"/>
      <c r="IWD116" s="73"/>
      <c r="IWG116" s="73"/>
      <c r="IWJ116" s="73"/>
      <c r="IWM116" s="73"/>
      <c r="IWP116" s="73"/>
      <c r="IXB116" s="73"/>
      <c r="IXE116" s="73"/>
      <c r="IXH116" s="73"/>
      <c r="IXK116" s="73"/>
      <c r="IXT116" s="73"/>
      <c r="IXZ116" s="73"/>
      <c r="IYC116" s="73"/>
      <c r="IYF116" s="73"/>
      <c r="IYI116" s="73"/>
      <c r="IYO116" s="73"/>
      <c r="IYX116" s="73"/>
      <c r="IYZ116" s="73"/>
      <c r="IZA116" s="73"/>
      <c r="IZC116" s="73"/>
      <c r="IZF116" s="73"/>
      <c r="IZI116" s="73"/>
      <c r="IZL116" s="73"/>
      <c r="IZT116" s="73"/>
      <c r="IZV116" s="73"/>
      <c r="IZY116" s="73"/>
      <c r="JAB116" s="73"/>
      <c r="JAK116" s="73"/>
      <c r="JAN116" s="73"/>
      <c r="JAS116" s="73"/>
      <c r="JBO116" s="73"/>
      <c r="JBP116" s="73"/>
      <c r="JBQ116" s="73"/>
      <c r="JBR116" s="73"/>
      <c r="JBS116" s="73"/>
      <c r="JBT116" s="73"/>
      <c r="JCL116" s="73"/>
      <c r="JCM116" s="73"/>
      <c r="JCP116" s="73"/>
      <c r="JCS116" s="73"/>
      <c r="JCU116" s="73"/>
      <c r="JCW116" s="73"/>
      <c r="JCZ116" s="73"/>
      <c r="JDC116" s="73"/>
      <c r="JDF116" s="73"/>
      <c r="JDI116" s="73"/>
      <c r="JDL116" s="73"/>
      <c r="JDO116" s="73"/>
      <c r="JDR116" s="73"/>
      <c r="JDU116" s="73"/>
      <c r="JDW116" s="73"/>
      <c r="JEJ116" s="73"/>
      <c r="JEK116" s="73"/>
      <c r="JEL116" s="73"/>
      <c r="JEM116" s="73"/>
      <c r="JEN116" s="73"/>
      <c r="JEO116" s="73"/>
      <c r="JEP116" s="73"/>
      <c r="JEQ116" s="73"/>
      <c r="JER116" s="73"/>
      <c r="JES116" s="73"/>
      <c r="JET116" s="73"/>
      <c r="JEU116" s="73"/>
      <c r="JEV116" s="73"/>
      <c r="JEW116" s="73"/>
      <c r="JEX116" s="73"/>
      <c r="JEY116" s="73"/>
      <c r="JEZ116" s="73"/>
      <c r="JFA116" s="73"/>
      <c r="JFB116" s="73"/>
      <c r="JFC116" s="73"/>
      <c r="JFD116" s="73"/>
      <c r="JFE116" s="73"/>
      <c r="JFF116" s="73"/>
      <c r="JFG116" s="73"/>
      <c r="JFH116" s="73"/>
      <c r="JFI116" s="73"/>
      <c r="JFK116" s="73"/>
      <c r="JFL116" s="73"/>
      <c r="JFM116" s="73"/>
      <c r="JFN116" s="73"/>
      <c r="JFO116" s="73"/>
      <c r="JFP116" s="73"/>
      <c r="JFQ116" s="73"/>
      <c r="JFR116" s="73"/>
      <c r="JFS116" s="73"/>
      <c r="JFT116" s="73"/>
      <c r="JFU116" s="73"/>
      <c r="JFV116" s="73"/>
      <c r="JFW116" s="73"/>
      <c r="JFZ116" s="73"/>
      <c r="JGC116" s="73"/>
      <c r="JGF116" s="73"/>
      <c r="JGI116" s="73"/>
      <c r="JGL116" s="73"/>
      <c r="JGX116" s="73"/>
      <c r="JHA116" s="73"/>
      <c r="JHD116" s="73"/>
      <c r="JHG116" s="73"/>
      <c r="JHP116" s="73"/>
      <c r="JHV116" s="73"/>
      <c r="JHY116" s="73"/>
      <c r="JIB116" s="73"/>
      <c r="JIE116" s="73"/>
      <c r="JIK116" s="73"/>
      <c r="JIT116" s="73"/>
      <c r="JIV116" s="73"/>
      <c r="JIW116" s="73"/>
      <c r="JIY116" s="73"/>
      <c r="JJB116" s="73"/>
      <c r="JJE116" s="73"/>
      <c r="JJH116" s="73"/>
      <c r="JJP116" s="73"/>
      <c r="JJR116" s="73"/>
      <c r="JJU116" s="73"/>
      <c r="JJX116" s="73"/>
      <c r="JKG116" s="73"/>
      <c r="JKJ116" s="73"/>
      <c r="JKO116" s="73"/>
      <c r="JLK116" s="73"/>
      <c r="JLL116" s="73"/>
      <c r="JLM116" s="73"/>
      <c r="JLN116" s="73"/>
      <c r="JLO116" s="73"/>
      <c r="JLP116" s="73"/>
      <c r="JMH116" s="73"/>
      <c r="JMI116" s="73"/>
      <c r="JML116" s="73"/>
      <c r="JMO116" s="73"/>
      <c r="JMQ116" s="73"/>
      <c r="JMS116" s="73"/>
      <c r="JMV116" s="73"/>
      <c r="JMY116" s="73"/>
      <c r="JNB116" s="73"/>
      <c r="JNE116" s="73"/>
      <c r="JNH116" s="73"/>
      <c r="JNK116" s="73"/>
      <c r="JNN116" s="73"/>
      <c r="JNQ116" s="73"/>
      <c r="JNS116" s="73"/>
      <c r="JOF116" s="73"/>
      <c r="JOG116" s="73"/>
      <c r="JOH116" s="73"/>
      <c r="JOI116" s="73"/>
      <c r="JOJ116" s="73"/>
      <c r="JOK116" s="73"/>
      <c r="JOL116" s="73"/>
      <c r="JOM116" s="73"/>
      <c r="JON116" s="73"/>
      <c r="JOO116" s="73"/>
      <c r="JOP116" s="73"/>
      <c r="JOQ116" s="73"/>
      <c r="JOR116" s="73"/>
      <c r="JOS116" s="73"/>
      <c r="JOT116" s="73"/>
      <c r="JOU116" s="73"/>
      <c r="JOV116" s="73"/>
      <c r="JOW116" s="73"/>
      <c r="JOX116" s="73"/>
      <c r="JOY116" s="73"/>
      <c r="JOZ116" s="73"/>
      <c r="JPA116" s="73"/>
      <c r="JPB116" s="73"/>
      <c r="JPC116" s="73"/>
      <c r="JPD116" s="73"/>
      <c r="JPE116" s="73"/>
      <c r="JPG116" s="73"/>
      <c r="JPH116" s="73"/>
      <c r="JPI116" s="73"/>
      <c r="JPJ116" s="73"/>
      <c r="JPK116" s="73"/>
      <c r="JPL116" s="73"/>
      <c r="JPM116" s="73"/>
      <c r="JPN116" s="73"/>
      <c r="JPO116" s="73"/>
      <c r="JPP116" s="73"/>
      <c r="JPQ116" s="73"/>
      <c r="JPR116" s="73"/>
      <c r="JPS116" s="73"/>
      <c r="JPV116" s="73"/>
      <c r="JPY116" s="73"/>
      <c r="JQB116" s="73"/>
      <c r="JQE116" s="73"/>
      <c r="JQH116" s="73"/>
      <c r="JQT116" s="73"/>
      <c r="JQW116" s="73"/>
      <c r="JQZ116" s="73"/>
      <c r="JRC116" s="73"/>
      <c r="JRL116" s="73"/>
      <c r="JRR116" s="73"/>
      <c r="JRU116" s="73"/>
      <c r="JRX116" s="73"/>
      <c r="JSA116" s="73"/>
      <c r="JSG116" s="73"/>
      <c r="JSP116" s="73"/>
      <c r="JSR116" s="73"/>
      <c r="JSS116" s="73"/>
      <c r="JSU116" s="73"/>
      <c r="JSX116" s="73"/>
      <c r="JTA116" s="73"/>
      <c r="JTD116" s="73"/>
      <c r="JTL116" s="73"/>
      <c r="JTN116" s="73"/>
      <c r="JTQ116" s="73"/>
      <c r="JTT116" s="73"/>
      <c r="JUC116" s="73"/>
      <c r="JUF116" s="73"/>
      <c r="JUK116" s="73"/>
      <c r="JVG116" s="73"/>
      <c r="JVH116" s="73"/>
      <c r="JVI116" s="73"/>
      <c r="JVJ116" s="73"/>
      <c r="JVK116" s="73"/>
      <c r="JVL116" s="73"/>
      <c r="JWD116" s="73"/>
      <c r="JWE116" s="73"/>
      <c r="JWH116" s="73"/>
      <c r="JWK116" s="73"/>
      <c r="JWM116" s="73"/>
      <c r="JWO116" s="73"/>
      <c r="JWR116" s="73"/>
      <c r="JWU116" s="73"/>
      <c r="JWX116" s="73"/>
      <c r="JXA116" s="73"/>
      <c r="JXD116" s="73"/>
      <c r="JXG116" s="73"/>
      <c r="JXJ116" s="73"/>
      <c r="JXM116" s="73"/>
      <c r="JXO116" s="73"/>
      <c r="JYB116" s="73"/>
      <c r="JYC116" s="73"/>
      <c r="JYD116" s="73"/>
      <c r="JYE116" s="73"/>
      <c r="JYF116" s="73"/>
      <c r="JYG116" s="73"/>
      <c r="JYH116" s="73"/>
      <c r="JYI116" s="73"/>
      <c r="JYJ116" s="73"/>
      <c r="JYK116" s="73"/>
      <c r="JYL116" s="73"/>
      <c r="JYM116" s="73"/>
      <c r="JYN116" s="73"/>
      <c r="JYO116" s="73"/>
      <c r="JYP116" s="73"/>
      <c r="JYQ116" s="73"/>
      <c r="JYR116" s="73"/>
      <c r="JYS116" s="73"/>
      <c r="JYT116" s="73"/>
      <c r="JYU116" s="73"/>
      <c r="JYV116" s="73"/>
      <c r="JYW116" s="73"/>
      <c r="JYX116" s="73"/>
      <c r="JYY116" s="73"/>
      <c r="JYZ116" s="73"/>
      <c r="JZA116" s="73"/>
      <c r="JZC116" s="73"/>
      <c r="JZD116" s="73"/>
      <c r="JZE116" s="73"/>
      <c r="JZF116" s="73"/>
      <c r="JZG116" s="73"/>
      <c r="JZH116" s="73"/>
      <c r="JZI116" s="73"/>
      <c r="JZJ116" s="73"/>
      <c r="JZK116" s="73"/>
      <c r="JZL116" s="73"/>
      <c r="JZM116" s="73"/>
      <c r="JZN116" s="73"/>
      <c r="JZO116" s="73"/>
      <c r="JZR116" s="73"/>
      <c r="JZU116" s="73"/>
      <c r="JZX116" s="73"/>
      <c r="KAA116" s="73"/>
      <c r="KAD116" s="73"/>
      <c r="KAP116" s="73"/>
      <c r="KAS116" s="73"/>
      <c r="KAV116" s="73"/>
      <c r="KAY116" s="73"/>
      <c r="KBH116" s="73"/>
      <c r="KBN116" s="73"/>
      <c r="KBQ116" s="73"/>
      <c r="KBT116" s="73"/>
      <c r="KBW116" s="73"/>
      <c r="KCC116" s="73"/>
      <c r="KCL116" s="73"/>
      <c r="KCN116" s="73"/>
      <c r="KCO116" s="73"/>
      <c r="KCQ116" s="73"/>
      <c r="KCT116" s="73"/>
      <c r="KCW116" s="73"/>
      <c r="KCZ116" s="73"/>
      <c r="KDH116" s="73"/>
      <c r="KDJ116" s="73"/>
      <c r="KDM116" s="73"/>
      <c r="KDP116" s="73"/>
      <c r="KDY116" s="73"/>
      <c r="KEB116" s="73"/>
      <c r="KEG116" s="73"/>
      <c r="KFC116" s="73"/>
      <c r="KFD116" s="73"/>
      <c r="KFE116" s="73"/>
      <c r="KFF116" s="73"/>
      <c r="KFG116" s="73"/>
      <c r="KFH116" s="73"/>
      <c r="KFZ116" s="73"/>
      <c r="KGA116" s="73"/>
      <c r="KGD116" s="73"/>
      <c r="KGG116" s="73"/>
      <c r="KGI116" s="73"/>
      <c r="KGK116" s="73"/>
      <c r="KGN116" s="73"/>
      <c r="KGQ116" s="73"/>
      <c r="KGT116" s="73"/>
      <c r="KGW116" s="73"/>
      <c r="KGZ116" s="73"/>
      <c r="KHC116" s="73"/>
      <c r="KHF116" s="73"/>
      <c r="KHI116" s="73"/>
      <c r="KHK116" s="73"/>
      <c r="KHX116" s="73"/>
      <c r="KHY116" s="73"/>
      <c r="KHZ116" s="73"/>
      <c r="KIA116" s="73"/>
      <c r="KIB116" s="73"/>
      <c r="KIC116" s="73"/>
      <c r="KID116" s="73"/>
      <c r="KIE116" s="73"/>
      <c r="KIF116" s="73"/>
      <c r="KIG116" s="73"/>
      <c r="KIH116" s="73"/>
      <c r="KII116" s="73"/>
      <c r="KIJ116" s="73"/>
      <c r="KIK116" s="73"/>
      <c r="KIL116" s="73"/>
      <c r="KIM116" s="73"/>
      <c r="KIN116" s="73"/>
      <c r="KIO116" s="73"/>
      <c r="KIP116" s="73"/>
      <c r="KIQ116" s="73"/>
      <c r="KIR116" s="73"/>
      <c r="KIS116" s="73"/>
      <c r="KIT116" s="73"/>
      <c r="KIU116" s="73"/>
      <c r="KIV116" s="73"/>
      <c r="KIW116" s="73"/>
      <c r="KIY116" s="73"/>
      <c r="KIZ116" s="73"/>
      <c r="KJA116" s="73"/>
      <c r="KJB116" s="73"/>
      <c r="KJC116" s="73"/>
      <c r="KJD116" s="73"/>
      <c r="KJE116" s="73"/>
      <c r="KJF116" s="73"/>
      <c r="KJG116" s="73"/>
      <c r="KJH116" s="73"/>
      <c r="KJI116" s="73"/>
      <c r="KJJ116" s="73"/>
      <c r="KJK116" s="73"/>
      <c r="KJN116" s="73"/>
      <c r="KJQ116" s="73"/>
      <c r="KJT116" s="73"/>
      <c r="KJW116" s="73"/>
      <c r="KJZ116" s="73"/>
      <c r="KKL116" s="73"/>
      <c r="KKO116" s="73"/>
      <c r="KKR116" s="73"/>
      <c r="KKU116" s="73"/>
      <c r="KLD116" s="73"/>
      <c r="KLJ116" s="73"/>
      <c r="KLM116" s="73"/>
      <c r="KLP116" s="73"/>
      <c r="KLS116" s="73"/>
      <c r="KLY116" s="73"/>
      <c r="KMH116" s="73"/>
      <c r="KMJ116" s="73"/>
      <c r="KMK116" s="73"/>
      <c r="KMM116" s="73"/>
      <c r="KMP116" s="73"/>
      <c r="KMS116" s="73"/>
      <c r="KMV116" s="73"/>
      <c r="KND116" s="73"/>
      <c r="KNF116" s="73"/>
      <c r="KNI116" s="73"/>
      <c r="KNL116" s="73"/>
      <c r="KNU116" s="73"/>
      <c r="KNX116" s="73"/>
      <c r="KOC116" s="73"/>
      <c r="KOY116" s="73"/>
      <c r="KOZ116" s="73"/>
      <c r="KPA116" s="73"/>
      <c r="KPB116" s="73"/>
      <c r="KPC116" s="73"/>
      <c r="KPD116" s="73"/>
      <c r="KPV116" s="73"/>
      <c r="KPW116" s="73"/>
      <c r="KPZ116" s="73"/>
      <c r="KQC116" s="73"/>
      <c r="KQE116" s="73"/>
      <c r="KQG116" s="73"/>
      <c r="KQJ116" s="73"/>
      <c r="KQM116" s="73"/>
      <c r="KQP116" s="73"/>
      <c r="KQS116" s="73"/>
      <c r="KQV116" s="73"/>
      <c r="KQY116" s="73"/>
      <c r="KRB116" s="73"/>
      <c r="KRE116" s="73"/>
      <c r="KRG116" s="73"/>
      <c r="KRT116" s="73"/>
      <c r="KRU116" s="73"/>
      <c r="KRV116" s="73"/>
      <c r="KRW116" s="73"/>
      <c r="KRX116" s="73"/>
      <c r="KRY116" s="73"/>
      <c r="KRZ116" s="73"/>
      <c r="KSA116" s="73"/>
      <c r="KSB116" s="73"/>
      <c r="KSC116" s="73"/>
      <c r="KSD116" s="73"/>
      <c r="KSE116" s="73"/>
      <c r="KSF116" s="73"/>
      <c r="KSG116" s="73"/>
      <c r="KSH116" s="73"/>
      <c r="KSI116" s="73"/>
      <c r="KSJ116" s="73"/>
      <c r="KSK116" s="73"/>
      <c r="KSL116" s="73"/>
      <c r="KSM116" s="73"/>
      <c r="KSN116" s="73"/>
      <c r="KSO116" s="73"/>
      <c r="KSP116" s="73"/>
      <c r="KSQ116" s="73"/>
      <c r="KSR116" s="73"/>
      <c r="KSS116" s="73"/>
      <c r="KSU116" s="73"/>
      <c r="KSV116" s="73"/>
      <c r="KSW116" s="73"/>
      <c r="KSX116" s="73"/>
      <c r="KSY116" s="73"/>
      <c r="KSZ116" s="73"/>
      <c r="KTA116" s="73"/>
      <c r="KTB116" s="73"/>
      <c r="KTC116" s="73"/>
      <c r="KTD116" s="73"/>
      <c r="KTE116" s="73"/>
      <c r="KTF116" s="73"/>
      <c r="KTG116" s="73"/>
      <c r="KTJ116" s="73"/>
      <c r="KTM116" s="73"/>
      <c r="KTP116" s="73"/>
      <c r="KTS116" s="73"/>
      <c r="KTV116" s="73"/>
      <c r="KUH116" s="73"/>
      <c r="KUK116" s="73"/>
      <c r="KUN116" s="73"/>
      <c r="KUQ116" s="73"/>
      <c r="KUZ116" s="73"/>
      <c r="KVF116" s="73"/>
      <c r="KVI116" s="73"/>
      <c r="KVL116" s="73"/>
      <c r="KVO116" s="73"/>
      <c r="KVU116" s="73"/>
      <c r="KWD116" s="73"/>
      <c r="KWF116" s="73"/>
      <c r="KWG116" s="73"/>
      <c r="KWI116" s="73"/>
      <c r="KWL116" s="73"/>
      <c r="KWO116" s="73"/>
      <c r="KWR116" s="73"/>
      <c r="KWZ116" s="73"/>
      <c r="KXB116" s="73"/>
      <c r="KXE116" s="73"/>
      <c r="KXH116" s="73"/>
      <c r="KXQ116" s="73"/>
      <c r="KXT116" s="73"/>
      <c r="KXY116" s="73"/>
      <c r="KYU116" s="73"/>
      <c r="KYV116" s="73"/>
      <c r="KYW116" s="73"/>
      <c r="KYX116" s="73"/>
      <c r="KYY116" s="73"/>
      <c r="KYZ116" s="73"/>
      <c r="KZR116" s="73"/>
      <c r="KZS116" s="73"/>
      <c r="KZV116" s="73"/>
      <c r="KZY116" s="73"/>
      <c r="LAA116" s="73"/>
      <c r="LAC116" s="73"/>
      <c r="LAF116" s="73"/>
      <c r="LAI116" s="73"/>
      <c r="LAL116" s="73"/>
      <c r="LAO116" s="73"/>
      <c r="LAR116" s="73"/>
      <c r="LAU116" s="73"/>
      <c r="LAX116" s="73"/>
      <c r="LBA116" s="73"/>
      <c r="LBC116" s="73"/>
      <c r="LBP116" s="73"/>
      <c r="LBQ116" s="73"/>
      <c r="LBR116" s="73"/>
      <c r="LBS116" s="73"/>
      <c r="LBT116" s="73"/>
      <c r="LBU116" s="73"/>
      <c r="LBV116" s="73"/>
      <c r="LBW116" s="73"/>
      <c r="LBX116" s="73"/>
      <c r="LBY116" s="73"/>
      <c r="LBZ116" s="73"/>
      <c r="LCA116" s="73"/>
      <c r="LCB116" s="73"/>
      <c r="LCC116" s="73"/>
      <c r="LCD116" s="73"/>
      <c r="LCE116" s="73"/>
      <c r="LCF116" s="73"/>
      <c r="LCG116" s="73"/>
      <c r="LCH116" s="73"/>
      <c r="LCI116" s="73"/>
      <c r="LCJ116" s="73"/>
      <c r="LCK116" s="73"/>
      <c r="LCL116" s="73"/>
      <c r="LCM116" s="73"/>
      <c r="LCN116" s="73"/>
      <c r="LCO116" s="73"/>
      <c r="LCQ116" s="73"/>
      <c r="LCR116" s="73"/>
      <c r="LCS116" s="73"/>
      <c r="LCT116" s="73"/>
      <c r="LCU116" s="73"/>
      <c r="LCV116" s="73"/>
      <c r="LCW116" s="73"/>
      <c r="LCX116" s="73"/>
      <c r="LCY116" s="73"/>
      <c r="LCZ116" s="73"/>
      <c r="LDA116" s="73"/>
      <c r="LDB116" s="73"/>
      <c r="LDC116" s="73"/>
      <c r="LDF116" s="73"/>
      <c r="LDI116" s="73"/>
      <c r="LDL116" s="73"/>
      <c r="LDO116" s="73"/>
      <c r="LDR116" s="73"/>
      <c r="LED116" s="73"/>
      <c r="LEG116" s="73"/>
      <c r="LEJ116" s="73"/>
      <c r="LEM116" s="73"/>
      <c r="LEV116" s="73"/>
      <c r="LFB116" s="73"/>
      <c r="LFE116" s="73"/>
      <c r="LFH116" s="73"/>
      <c r="LFK116" s="73"/>
      <c r="LFQ116" s="73"/>
      <c r="LFZ116" s="73"/>
      <c r="LGB116" s="73"/>
      <c r="LGC116" s="73"/>
      <c r="LGE116" s="73"/>
      <c r="LGH116" s="73"/>
      <c r="LGK116" s="73"/>
      <c r="LGN116" s="73"/>
      <c r="LGV116" s="73"/>
      <c r="LGX116" s="73"/>
      <c r="LHA116" s="73"/>
      <c r="LHD116" s="73"/>
      <c r="LHM116" s="73"/>
      <c r="LHP116" s="73"/>
      <c r="LHU116" s="73"/>
      <c r="LIQ116" s="73"/>
      <c r="LIR116" s="73"/>
      <c r="LIS116" s="73"/>
      <c r="LIT116" s="73"/>
      <c r="LIU116" s="73"/>
      <c r="LIV116" s="73"/>
      <c r="LJN116" s="73"/>
      <c r="LJO116" s="73"/>
      <c r="LJR116" s="73"/>
      <c r="LJU116" s="73"/>
      <c r="LJW116" s="73"/>
      <c r="LJY116" s="73"/>
      <c r="LKB116" s="73"/>
      <c r="LKE116" s="73"/>
      <c r="LKH116" s="73"/>
      <c r="LKK116" s="73"/>
      <c r="LKN116" s="73"/>
      <c r="LKQ116" s="73"/>
      <c r="LKT116" s="73"/>
      <c r="LKW116" s="73"/>
      <c r="LKY116" s="73"/>
      <c r="LLL116" s="73"/>
      <c r="LLM116" s="73"/>
      <c r="LLN116" s="73"/>
      <c r="LLO116" s="73"/>
      <c r="LLP116" s="73"/>
      <c r="LLQ116" s="73"/>
      <c r="LLR116" s="73"/>
      <c r="LLS116" s="73"/>
      <c r="LLT116" s="73"/>
      <c r="LLU116" s="73"/>
      <c r="LLV116" s="73"/>
      <c r="LLW116" s="73"/>
      <c r="LLX116" s="73"/>
      <c r="LLY116" s="73"/>
      <c r="LLZ116" s="73"/>
      <c r="LMA116" s="73"/>
      <c r="LMB116" s="73"/>
      <c r="LMC116" s="73"/>
      <c r="LMD116" s="73"/>
      <c r="LME116" s="73"/>
      <c r="LMF116" s="73"/>
      <c r="LMG116" s="73"/>
      <c r="LMH116" s="73"/>
      <c r="LMI116" s="73"/>
      <c r="LMJ116" s="73"/>
      <c r="LMK116" s="73"/>
      <c r="LMM116" s="73"/>
      <c r="LMN116" s="73"/>
      <c r="LMO116" s="73"/>
      <c r="LMP116" s="73"/>
      <c r="LMQ116" s="73"/>
      <c r="LMR116" s="73"/>
      <c r="LMS116" s="73"/>
      <c r="LMT116" s="73"/>
      <c r="LMU116" s="73"/>
      <c r="LMV116" s="73"/>
      <c r="LMW116" s="73"/>
      <c r="LMX116" s="73"/>
      <c r="LMY116" s="73"/>
      <c r="LNB116" s="73"/>
      <c r="LNE116" s="73"/>
      <c r="LNH116" s="73"/>
      <c r="LNK116" s="73"/>
      <c r="LNN116" s="73"/>
      <c r="LNZ116" s="73"/>
      <c r="LOC116" s="73"/>
      <c r="LOF116" s="73"/>
      <c r="LOI116" s="73"/>
      <c r="LOR116" s="73"/>
      <c r="LOX116" s="73"/>
      <c r="LPA116" s="73"/>
      <c r="LPD116" s="73"/>
      <c r="LPG116" s="73"/>
      <c r="LPM116" s="73"/>
      <c r="LPV116" s="73"/>
      <c r="LPX116" s="73"/>
      <c r="LPY116" s="73"/>
      <c r="LQA116" s="73"/>
      <c r="LQD116" s="73"/>
      <c r="LQG116" s="73"/>
      <c r="LQJ116" s="73"/>
      <c r="LQR116" s="73"/>
      <c r="LQT116" s="73"/>
      <c r="LQW116" s="73"/>
      <c r="LQZ116" s="73"/>
      <c r="LRI116" s="73"/>
      <c r="LRL116" s="73"/>
      <c r="LRQ116" s="73"/>
      <c r="LSM116" s="73"/>
      <c r="LSN116" s="73"/>
      <c r="LSO116" s="73"/>
      <c r="LSP116" s="73"/>
      <c r="LSQ116" s="73"/>
      <c r="LSR116" s="73"/>
      <c r="LTJ116" s="73"/>
      <c r="LTK116" s="73"/>
      <c r="LTN116" s="73"/>
      <c r="LTQ116" s="73"/>
      <c r="LTS116" s="73"/>
      <c r="LTU116" s="73"/>
      <c r="LTX116" s="73"/>
      <c r="LUA116" s="73"/>
      <c r="LUD116" s="73"/>
      <c r="LUG116" s="73"/>
      <c r="LUJ116" s="73"/>
      <c r="LUM116" s="73"/>
      <c r="LUP116" s="73"/>
      <c r="LUS116" s="73"/>
      <c r="LUU116" s="73"/>
      <c r="LVH116" s="73"/>
      <c r="LVI116" s="73"/>
      <c r="LVJ116" s="73"/>
      <c r="LVK116" s="73"/>
      <c r="LVL116" s="73"/>
      <c r="LVM116" s="73"/>
      <c r="LVN116" s="73"/>
      <c r="LVO116" s="73"/>
      <c r="LVP116" s="73"/>
      <c r="LVQ116" s="73"/>
      <c r="LVR116" s="73"/>
      <c r="LVS116" s="73"/>
      <c r="LVT116" s="73"/>
      <c r="LVU116" s="73"/>
      <c r="LVV116" s="73"/>
      <c r="LVW116" s="73"/>
      <c r="LVX116" s="73"/>
      <c r="LVY116" s="73"/>
      <c r="LVZ116" s="73"/>
      <c r="LWA116" s="73"/>
      <c r="LWB116" s="73"/>
      <c r="LWC116" s="73"/>
      <c r="LWD116" s="73"/>
      <c r="LWE116" s="73"/>
      <c r="LWF116" s="73"/>
      <c r="LWG116" s="73"/>
      <c r="LWI116" s="73"/>
      <c r="LWJ116" s="73"/>
      <c r="LWK116" s="73"/>
      <c r="LWL116" s="73"/>
      <c r="LWM116" s="73"/>
      <c r="LWN116" s="73"/>
      <c r="LWO116" s="73"/>
      <c r="LWP116" s="73"/>
      <c r="LWQ116" s="73"/>
      <c r="LWR116" s="73"/>
      <c r="LWS116" s="73"/>
      <c r="LWT116" s="73"/>
      <c r="LWU116" s="73"/>
      <c r="LWX116" s="73"/>
      <c r="LXA116" s="73"/>
      <c r="LXD116" s="73"/>
      <c r="LXG116" s="73"/>
      <c r="LXJ116" s="73"/>
      <c r="LXV116" s="73"/>
      <c r="LXY116" s="73"/>
      <c r="LYB116" s="73"/>
      <c r="LYE116" s="73"/>
      <c r="LYN116" s="73"/>
      <c r="LYT116" s="73"/>
      <c r="LYW116" s="73"/>
      <c r="LYZ116" s="73"/>
      <c r="LZC116" s="73"/>
      <c r="LZI116" s="73"/>
      <c r="LZR116" s="73"/>
      <c r="LZT116" s="73"/>
      <c r="LZU116" s="73"/>
      <c r="LZW116" s="73"/>
      <c r="LZZ116" s="73"/>
      <c r="MAC116" s="73"/>
      <c r="MAF116" s="73"/>
      <c r="MAN116" s="73"/>
      <c r="MAP116" s="73"/>
      <c r="MAS116" s="73"/>
      <c r="MAV116" s="73"/>
      <c r="MBE116" s="73"/>
      <c r="MBH116" s="73"/>
      <c r="MBM116" s="73"/>
      <c r="MCI116" s="73"/>
      <c r="MCJ116" s="73"/>
      <c r="MCK116" s="73"/>
      <c r="MCL116" s="73"/>
      <c r="MCM116" s="73"/>
      <c r="MCN116" s="73"/>
      <c r="MDF116" s="73"/>
      <c r="MDG116" s="73"/>
      <c r="MDJ116" s="73"/>
      <c r="MDM116" s="73"/>
      <c r="MDO116" s="73"/>
      <c r="MDQ116" s="73"/>
      <c r="MDT116" s="73"/>
      <c r="MDW116" s="73"/>
      <c r="MDZ116" s="73"/>
      <c r="MEC116" s="73"/>
      <c r="MEF116" s="73"/>
      <c r="MEI116" s="73"/>
      <c r="MEL116" s="73"/>
      <c r="MEO116" s="73"/>
      <c r="MEQ116" s="73"/>
      <c r="MFD116" s="73"/>
      <c r="MFE116" s="73"/>
      <c r="MFF116" s="73"/>
      <c r="MFG116" s="73"/>
      <c r="MFH116" s="73"/>
      <c r="MFI116" s="73"/>
      <c r="MFJ116" s="73"/>
      <c r="MFK116" s="73"/>
      <c r="MFL116" s="73"/>
      <c r="MFM116" s="73"/>
      <c r="MFN116" s="73"/>
      <c r="MFO116" s="73"/>
      <c r="MFP116" s="73"/>
      <c r="MFQ116" s="73"/>
      <c r="MFR116" s="73"/>
      <c r="MFS116" s="73"/>
      <c r="MFT116" s="73"/>
      <c r="MFU116" s="73"/>
      <c r="MFV116" s="73"/>
      <c r="MFW116" s="73"/>
      <c r="MFX116" s="73"/>
      <c r="MFY116" s="73"/>
      <c r="MFZ116" s="73"/>
      <c r="MGA116" s="73"/>
      <c r="MGB116" s="73"/>
      <c r="MGC116" s="73"/>
      <c r="MGE116" s="73"/>
      <c r="MGF116" s="73"/>
      <c r="MGG116" s="73"/>
      <c r="MGH116" s="73"/>
      <c r="MGI116" s="73"/>
      <c r="MGJ116" s="73"/>
      <c r="MGK116" s="73"/>
      <c r="MGL116" s="73"/>
      <c r="MGM116" s="73"/>
      <c r="MGN116" s="73"/>
      <c r="MGO116" s="73"/>
      <c r="MGP116" s="73"/>
      <c r="MGQ116" s="73"/>
      <c r="MGT116" s="73"/>
      <c r="MGW116" s="73"/>
      <c r="MGZ116" s="73"/>
      <c r="MHC116" s="73"/>
      <c r="MHF116" s="73"/>
      <c r="MHR116" s="73"/>
      <c r="MHU116" s="73"/>
      <c r="MHX116" s="73"/>
      <c r="MIA116" s="73"/>
      <c r="MIJ116" s="73"/>
      <c r="MIP116" s="73"/>
      <c r="MIS116" s="73"/>
      <c r="MIV116" s="73"/>
      <c r="MIY116" s="73"/>
      <c r="MJE116" s="73"/>
      <c r="MJN116" s="73"/>
      <c r="MJP116" s="73"/>
      <c r="MJQ116" s="73"/>
      <c r="MJS116" s="73"/>
      <c r="MJV116" s="73"/>
      <c r="MJY116" s="73"/>
      <c r="MKB116" s="73"/>
      <c r="MKJ116" s="73"/>
      <c r="MKL116" s="73"/>
      <c r="MKO116" s="73"/>
      <c r="MKR116" s="73"/>
      <c r="MLA116" s="73"/>
      <c r="MLD116" s="73"/>
      <c r="MLI116" s="73"/>
      <c r="MME116" s="73"/>
      <c r="MMF116" s="73"/>
      <c r="MMG116" s="73"/>
      <c r="MMH116" s="73"/>
      <c r="MMI116" s="73"/>
      <c r="MMJ116" s="73"/>
      <c r="MNB116" s="73"/>
      <c r="MNC116" s="73"/>
      <c r="MNF116" s="73"/>
      <c r="MNI116" s="73"/>
      <c r="MNK116" s="73"/>
      <c r="MNM116" s="73"/>
      <c r="MNP116" s="73"/>
      <c r="MNS116" s="73"/>
      <c r="MNV116" s="73"/>
      <c r="MNY116" s="73"/>
      <c r="MOB116" s="73"/>
      <c r="MOE116" s="73"/>
      <c r="MOH116" s="73"/>
      <c r="MOK116" s="73"/>
      <c r="MOM116" s="73"/>
      <c r="MOZ116" s="73"/>
      <c r="MPA116" s="73"/>
      <c r="MPB116" s="73"/>
      <c r="MPC116" s="73"/>
      <c r="MPD116" s="73"/>
      <c r="MPE116" s="73"/>
      <c r="MPF116" s="73"/>
      <c r="MPG116" s="73"/>
      <c r="MPH116" s="73"/>
      <c r="MPI116" s="73"/>
      <c r="MPJ116" s="73"/>
      <c r="MPK116" s="73"/>
      <c r="MPL116" s="73"/>
      <c r="MPM116" s="73"/>
      <c r="MPN116" s="73"/>
      <c r="MPO116" s="73"/>
      <c r="MPP116" s="73"/>
      <c r="MPQ116" s="73"/>
      <c r="MPR116" s="73"/>
      <c r="MPS116" s="73"/>
      <c r="MPT116" s="73"/>
      <c r="MPU116" s="73"/>
      <c r="MPV116" s="73"/>
      <c r="MPW116" s="73"/>
      <c r="MPX116" s="73"/>
      <c r="MPY116" s="73"/>
      <c r="MQA116" s="73"/>
      <c r="MQB116" s="73"/>
      <c r="MQC116" s="73"/>
      <c r="MQD116" s="73"/>
      <c r="MQE116" s="73"/>
      <c r="MQF116" s="73"/>
      <c r="MQG116" s="73"/>
      <c r="MQH116" s="73"/>
      <c r="MQI116" s="73"/>
      <c r="MQJ116" s="73"/>
      <c r="MQK116" s="73"/>
      <c r="MQL116" s="73"/>
      <c r="MQM116" s="73"/>
      <c r="MQP116" s="73"/>
      <c r="MQS116" s="73"/>
      <c r="MQV116" s="73"/>
      <c r="MQY116" s="73"/>
      <c r="MRB116" s="73"/>
      <c r="MRN116" s="73"/>
      <c r="MRQ116" s="73"/>
      <c r="MRT116" s="73"/>
      <c r="MRW116" s="73"/>
      <c r="MSF116" s="73"/>
      <c r="MSL116" s="73"/>
      <c r="MSO116" s="73"/>
      <c r="MSR116" s="73"/>
      <c r="MSU116" s="73"/>
      <c r="MTA116" s="73"/>
      <c r="MTJ116" s="73"/>
      <c r="MTL116" s="73"/>
      <c r="MTM116" s="73"/>
      <c r="MTO116" s="73"/>
      <c r="MTR116" s="73"/>
      <c r="MTU116" s="73"/>
      <c r="MTX116" s="73"/>
      <c r="MUF116" s="73"/>
      <c r="MUH116" s="73"/>
      <c r="MUK116" s="73"/>
      <c r="MUN116" s="73"/>
      <c r="MUW116" s="73"/>
      <c r="MUZ116" s="73"/>
      <c r="MVE116" s="73"/>
      <c r="MWA116" s="73"/>
      <c r="MWB116" s="73"/>
      <c r="MWC116" s="73"/>
      <c r="MWD116" s="73"/>
      <c r="MWE116" s="73"/>
      <c r="MWF116" s="73"/>
      <c r="MWX116" s="73"/>
      <c r="MWY116" s="73"/>
      <c r="MXB116" s="73"/>
      <c r="MXE116" s="73"/>
      <c r="MXG116" s="73"/>
      <c r="MXI116" s="73"/>
      <c r="MXL116" s="73"/>
      <c r="MXO116" s="73"/>
      <c r="MXR116" s="73"/>
      <c r="MXU116" s="73"/>
      <c r="MXX116" s="73"/>
      <c r="MYA116" s="73"/>
      <c r="MYD116" s="73"/>
      <c r="MYG116" s="73"/>
      <c r="MYI116" s="73"/>
      <c r="MYV116" s="73"/>
      <c r="MYW116" s="73"/>
      <c r="MYX116" s="73"/>
      <c r="MYY116" s="73"/>
      <c r="MYZ116" s="73"/>
      <c r="MZA116" s="73"/>
      <c r="MZB116" s="73"/>
      <c r="MZC116" s="73"/>
      <c r="MZD116" s="73"/>
      <c r="MZE116" s="73"/>
      <c r="MZF116" s="73"/>
      <c r="MZG116" s="73"/>
      <c r="MZH116" s="73"/>
      <c r="MZI116" s="73"/>
      <c r="MZJ116" s="73"/>
      <c r="MZK116" s="73"/>
      <c r="MZL116" s="73"/>
      <c r="MZM116" s="73"/>
      <c r="MZN116" s="73"/>
      <c r="MZO116" s="73"/>
      <c r="MZP116" s="73"/>
      <c r="MZQ116" s="73"/>
      <c r="MZR116" s="73"/>
      <c r="MZS116" s="73"/>
      <c r="MZT116" s="73"/>
      <c r="MZU116" s="73"/>
      <c r="MZW116" s="73"/>
      <c r="MZX116" s="73"/>
      <c r="MZY116" s="73"/>
      <c r="MZZ116" s="73"/>
      <c r="NAA116" s="73"/>
      <c r="NAB116" s="73"/>
      <c r="NAC116" s="73"/>
      <c r="NAD116" s="73"/>
      <c r="NAE116" s="73"/>
      <c r="NAF116" s="73"/>
      <c r="NAG116" s="73"/>
      <c r="NAH116" s="73"/>
      <c r="NAI116" s="73"/>
      <c r="NAL116" s="73"/>
      <c r="NAO116" s="73"/>
      <c r="NAR116" s="73"/>
      <c r="NAU116" s="73"/>
      <c r="NAX116" s="73"/>
      <c r="NBJ116" s="73"/>
      <c r="NBM116" s="73"/>
      <c r="NBP116" s="73"/>
      <c r="NBS116" s="73"/>
      <c r="NCB116" s="73"/>
      <c r="NCH116" s="73"/>
      <c r="NCK116" s="73"/>
      <c r="NCN116" s="73"/>
      <c r="NCQ116" s="73"/>
      <c r="NCW116" s="73"/>
      <c r="NDF116" s="73"/>
      <c r="NDH116" s="73"/>
      <c r="NDI116" s="73"/>
      <c r="NDK116" s="73"/>
      <c r="NDN116" s="73"/>
      <c r="NDQ116" s="73"/>
      <c r="NDT116" s="73"/>
      <c r="NEB116" s="73"/>
      <c r="NED116" s="73"/>
      <c r="NEG116" s="73"/>
      <c r="NEJ116" s="73"/>
      <c r="NES116" s="73"/>
      <c r="NEV116" s="73"/>
      <c r="NFA116" s="73"/>
      <c r="NFW116" s="73"/>
      <c r="NFX116" s="73"/>
      <c r="NFY116" s="73"/>
      <c r="NFZ116" s="73"/>
      <c r="NGA116" s="73"/>
      <c r="NGB116" s="73"/>
      <c r="NGT116" s="73"/>
      <c r="NGU116" s="73"/>
      <c r="NGX116" s="73"/>
      <c r="NHA116" s="73"/>
      <c r="NHC116" s="73"/>
      <c r="NHE116" s="73"/>
      <c r="NHH116" s="73"/>
      <c r="NHK116" s="73"/>
      <c r="NHN116" s="73"/>
      <c r="NHQ116" s="73"/>
      <c r="NHT116" s="73"/>
      <c r="NHW116" s="73"/>
      <c r="NHZ116" s="73"/>
      <c r="NIC116" s="73"/>
      <c r="NIE116" s="73"/>
      <c r="NIR116" s="73"/>
      <c r="NIS116" s="73"/>
      <c r="NIT116" s="73"/>
      <c r="NIU116" s="73"/>
      <c r="NIV116" s="73"/>
      <c r="NIW116" s="73"/>
      <c r="NIX116" s="73"/>
      <c r="NIY116" s="73"/>
      <c r="NIZ116" s="73"/>
      <c r="NJA116" s="73"/>
      <c r="NJB116" s="73"/>
      <c r="NJC116" s="73"/>
      <c r="NJD116" s="73"/>
      <c r="NJE116" s="73"/>
      <c r="NJF116" s="73"/>
      <c r="NJG116" s="73"/>
      <c r="NJH116" s="73"/>
      <c r="NJI116" s="73"/>
      <c r="NJJ116" s="73"/>
      <c r="NJK116" s="73"/>
      <c r="NJL116" s="73"/>
      <c r="NJM116" s="73"/>
      <c r="NJN116" s="73"/>
      <c r="NJO116" s="73"/>
      <c r="NJP116" s="73"/>
      <c r="NJQ116" s="73"/>
      <c r="NJS116" s="73"/>
      <c r="NJT116" s="73"/>
      <c r="NJU116" s="73"/>
      <c r="NJV116" s="73"/>
      <c r="NJW116" s="73"/>
      <c r="NJX116" s="73"/>
      <c r="NJY116" s="73"/>
      <c r="NJZ116" s="73"/>
      <c r="NKA116" s="73"/>
      <c r="NKB116" s="73"/>
      <c r="NKC116" s="73"/>
      <c r="NKD116" s="73"/>
      <c r="NKE116" s="73"/>
      <c r="NKH116" s="73"/>
      <c r="NKK116" s="73"/>
      <c r="NKN116" s="73"/>
      <c r="NKQ116" s="73"/>
      <c r="NKT116" s="73"/>
      <c r="NLF116" s="73"/>
      <c r="NLI116" s="73"/>
      <c r="NLL116" s="73"/>
      <c r="NLO116" s="73"/>
      <c r="NLX116" s="73"/>
      <c r="NMD116" s="73"/>
      <c r="NMG116" s="73"/>
      <c r="NMJ116" s="73"/>
      <c r="NMM116" s="73"/>
      <c r="NMS116" s="73"/>
      <c r="NNB116" s="73"/>
      <c r="NND116" s="73"/>
      <c r="NNE116" s="73"/>
      <c r="NNG116" s="73"/>
      <c r="NNJ116" s="73"/>
      <c r="NNM116" s="73"/>
      <c r="NNP116" s="73"/>
      <c r="NNX116" s="73"/>
      <c r="NNZ116" s="73"/>
      <c r="NOC116" s="73"/>
      <c r="NOF116" s="73"/>
      <c r="NOO116" s="73"/>
      <c r="NOR116" s="73"/>
      <c r="NOW116" s="73"/>
      <c r="NPS116" s="73"/>
      <c r="NPT116" s="73"/>
      <c r="NPU116" s="73"/>
      <c r="NPV116" s="73"/>
      <c r="NPW116" s="73"/>
      <c r="NPX116" s="73"/>
      <c r="NQP116" s="73"/>
      <c r="NQQ116" s="73"/>
      <c r="NQT116" s="73"/>
      <c r="NQW116" s="73"/>
      <c r="NQY116" s="73"/>
      <c r="NRA116" s="73"/>
      <c r="NRD116" s="73"/>
      <c r="NRG116" s="73"/>
      <c r="NRJ116" s="73"/>
      <c r="NRM116" s="73"/>
      <c r="NRP116" s="73"/>
      <c r="NRS116" s="73"/>
      <c r="NRV116" s="73"/>
      <c r="NRY116" s="73"/>
      <c r="NSA116" s="73"/>
      <c r="NSN116" s="73"/>
      <c r="NSO116" s="73"/>
      <c r="NSP116" s="73"/>
      <c r="NSQ116" s="73"/>
      <c r="NSR116" s="73"/>
      <c r="NSS116" s="73"/>
      <c r="NST116" s="73"/>
      <c r="NSU116" s="73"/>
      <c r="NSV116" s="73"/>
      <c r="NSW116" s="73"/>
      <c r="NSX116" s="73"/>
      <c r="NSY116" s="73"/>
      <c r="NSZ116" s="73"/>
      <c r="NTA116" s="73"/>
      <c r="NTB116" s="73"/>
      <c r="NTC116" s="73"/>
      <c r="NTD116" s="73"/>
      <c r="NTE116" s="73"/>
      <c r="NTF116" s="73"/>
      <c r="NTG116" s="73"/>
      <c r="NTH116" s="73"/>
      <c r="NTI116" s="73"/>
      <c r="NTJ116" s="73"/>
      <c r="NTK116" s="73"/>
      <c r="NTL116" s="73"/>
      <c r="NTM116" s="73"/>
      <c r="NTO116" s="73"/>
      <c r="NTP116" s="73"/>
      <c r="NTQ116" s="73"/>
      <c r="NTR116" s="73"/>
      <c r="NTS116" s="73"/>
      <c r="NTT116" s="73"/>
      <c r="NTU116" s="73"/>
      <c r="NTV116" s="73"/>
      <c r="NTW116" s="73"/>
      <c r="NTX116" s="73"/>
      <c r="NTY116" s="73"/>
      <c r="NTZ116" s="73"/>
      <c r="NUA116" s="73"/>
      <c r="NUD116" s="73"/>
      <c r="NUG116" s="73"/>
      <c r="NUJ116" s="73"/>
      <c r="NUM116" s="73"/>
      <c r="NUP116" s="73"/>
      <c r="NVB116" s="73"/>
      <c r="NVE116" s="73"/>
      <c r="NVH116" s="73"/>
      <c r="NVK116" s="73"/>
      <c r="NVT116" s="73"/>
      <c r="NVZ116" s="73"/>
      <c r="NWC116" s="73"/>
      <c r="NWF116" s="73"/>
      <c r="NWI116" s="73"/>
      <c r="NWO116" s="73"/>
      <c r="NWX116" s="73"/>
      <c r="NWZ116" s="73"/>
      <c r="NXA116" s="73"/>
      <c r="NXC116" s="73"/>
      <c r="NXF116" s="73"/>
      <c r="NXI116" s="73"/>
      <c r="NXL116" s="73"/>
      <c r="NXT116" s="73"/>
      <c r="NXV116" s="73"/>
      <c r="NXY116" s="73"/>
      <c r="NYB116" s="73"/>
      <c r="NYK116" s="73"/>
      <c r="NYN116" s="73"/>
      <c r="NYS116" s="73"/>
      <c r="NZO116" s="73"/>
      <c r="NZP116" s="73"/>
      <c r="NZQ116" s="73"/>
      <c r="NZR116" s="73"/>
      <c r="NZS116" s="73"/>
      <c r="NZT116" s="73"/>
      <c r="OAL116" s="73"/>
      <c r="OAM116" s="73"/>
      <c r="OAP116" s="73"/>
      <c r="OAS116" s="73"/>
      <c r="OAU116" s="73"/>
      <c r="OAW116" s="73"/>
      <c r="OAZ116" s="73"/>
      <c r="OBC116" s="73"/>
      <c r="OBF116" s="73"/>
      <c r="OBI116" s="73"/>
      <c r="OBL116" s="73"/>
      <c r="OBO116" s="73"/>
      <c r="OBR116" s="73"/>
      <c r="OBU116" s="73"/>
      <c r="OBW116" s="73"/>
      <c r="OCJ116" s="73"/>
      <c r="OCK116" s="73"/>
      <c r="OCL116" s="73"/>
      <c r="OCM116" s="73"/>
      <c r="OCN116" s="73"/>
      <c r="OCO116" s="73"/>
      <c r="OCP116" s="73"/>
      <c r="OCQ116" s="73"/>
      <c r="OCR116" s="73"/>
      <c r="OCS116" s="73"/>
      <c r="OCT116" s="73"/>
      <c r="OCU116" s="73"/>
      <c r="OCV116" s="73"/>
      <c r="OCW116" s="73"/>
      <c r="OCX116" s="73"/>
      <c r="OCY116" s="73"/>
      <c r="OCZ116" s="73"/>
      <c r="ODA116" s="73"/>
      <c r="ODB116" s="73"/>
      <c r="ODC116" s="73"/>
      <c r="ODD116" s="73"/>
      <c r="ODE116" s="73"/>
      <c r="ODF116" s="73"/>
      <c r="ODG116" s="73"/>
      <c r="ODH116" s="73"/>
      <c r="ODI116" s="73"/>
      <c r="ODK116" s="73"/>
      <c r="ODL116" s="73"/>
      <c r="ODM116" s="73"/>
      <c r="ODN116" s="73"/>
      <c r="ODO116" s="73"/>
      <c r="ODP116" s="73"/>
      <c r="ODQ116" s="73"/>
      <c r="ODR116" s="73"/>
      <c r="ODS116" s="73"/>
      <c r="ODT116" s="73"/>
      <c r="ODU116" s="73"/>
      <c r="ODV116" s="73"/>
      <c r="ODW116" s="73"/>
      <c r="ODZ116" s="73"/>
      <c r="OEC116" s="73"/>
      <c r="OEF116" s="73"/>
      <c r="OEI116" s="73"/>
      <c r="OEL116" s="73"/>
      <c r="OEX116" s="73"/>
      <c r="OFA116" s="73"/>
      <c r="OFD116" s="73"/>
      <c r="OFG116" s="73"/>
      <c r="OFP116" s="73"/>
      <c r="OFV116" s="73"/>
      <c r="OFY116" s="73"/>
      <c r="OGB116" s="73"/>
      <c r="OGE116" s="73"/>
      <c r="OGK116" s="73"/>
      <c r="OGT116" s="73"/>
      <c r="OGV116" s="73"/>
      <c r="OGW116" s="73"/>
      <c r="OGY116" s="73"/>
      <c r="OHB116" s="73"/>
      <c r="OHE116" s="73"/>
      <c r="OHH116" s="73"/>
      <c r="OHP116" s="73"/>
      <c r="OHR116" s="73"/>
      <c r="OHU116" s="73"/>
      <c r="OHX116" s="73"/>
      <c r="OIG116" s="73"/>
      <c r="OIJ116" s="73"/>
      <c r="OIO116" s="73"/>
      <c r="OJK116" s="73"/>
      <c r="OJL116" s="73"/>
      <c r="OJM116" s="73"/>
      <c r="OJN116" s="73"/>
      <c r="OJO116" s="73"/>
      <c r="OJP116" s="73"/>
      <c r="OKH116" s="73"/>
      <c r="OKI116" s="73"/>
      <c r="OKL116" s="73"/>
      <c r="OKO116" s="73"/>
      <c r="OKQ116" s="73"/>
      <c r="OKS116" s="73"/>
      <c r="OKV116" s="73"/>
      <c r="OKY116" s="73"/>
      <c r="OLB116" s="73"/>
      <c r="OLE116" s="73"/>
      <c r="OLH116" s="73"/>
      <c r="OLK116" s="73"/>
      <c r="OLN116" s="73"/>
      <c r="OLQ116" s="73"/>
      <c r="OLS116" s="73"/>
      <c r="OMF116" s="73"/>
      <c r="OMG116" s="73"/>
      <c r="OMH116" s="73"/>
      <c r="OMI116" s="73"/>
      <c r="OMJ116" s="73"/>
      <c r="OMK116" s="73"/>
      <c r="OML116" s="73"/>
      <c r="OMM116" s="73"/>
      <c r="OMN116" s="73"/>
      <c r="OMO116" s="73"/>
      <c r="OMP116" s="73"/>
      <c r="OMQ116" s="73"/>
      <c r="OMR116" s="73"/>
      <c r="OMS116" s="73"/>
      <c r="OMT116" s="73"/>
      <c r="OMU116" s="73"/>
      <c r="OMV116" s="73"/>
      <c r="OMW116" s="73"/>
      <c r="OMX116" s="73"/>
      <c r="OMY116" s="73"/>
      <c r="OMZ116" s="73"/>
      <c r="ONA116" s="73"/>
      <c r="ONB116" s="73"/>
      <c r="ONC116" s="73"/>
      <c r="OND116" s="73"/>
      <c r="ONE116" s="73"/>
      <c r="ONG116" s="73"/>
      <c r="ONH116" s="73"/>
      <c r="ONI116" s="73"/>
      <c r="ONJ116" s="73"/>
      <c r="ONK116" s="73"/>
      <c r="ONL116" s="73"/>
      <c r="ONM116" s="73"/>
      <c r="ONN116" s="73"/>
      <c r="ONO116" s="73"/>
      <c r="ONP116" s="73"/>
      <c r="ONQ116" s="73"/>
      <c r="ONR116" s="73"/>
      <c r="ONS116" s="73"/>
      <c r="ONV116" s="73"/>
      <c r="ONY116" s="73"/>
      <c r="OOB116" s="73"/>
      <c r="OOE116" s="73"/>
      <c r="OOH116" s="73"/>
      <c r="OOT116" s="73"/>
      <c r="OOW116" s="73"/>
      <c r="OOZ116" s="73"/>
      <c r="OPC116" s="73"/>
      <c r="OPL116" s="73"/>
      <c r="OPR116" s="73"/>
      <c r="OPU116" s="73"/>
      <c r="OPX116" s="73"/>
      <c r="OQA116" s="73"/>
      <c r="OQG116" s="73"/>
      <c r="OQP116" s="73"/>
      <c r="OQR116" s="73"/>
      <c r="OQS116" s="73"/>
      <c r="OQU116" s="73"/>
      <c r="OQX116" s="73"/>
      <c r="ORA116" s="73"/>
      <c r="ORD116" s="73"/>
      <c r="ORL116" s="73"/>
      <c r="ORN116" s="73"/>
      <c r="ORQ116" s="73"/>
      <c r="ORT116" s="73"/>
      <c r="OSC116" s="73"/>
      <c r="OSF116" s="73"/>
      <c r="OSK116" s="73"/>
      <c r="OTG116" s="73"/>
      <c r="OTH116" s="73"/>
      <c r="OTI116" s="73"/>
      <c r="OTJ116" s="73"/>
      <c r="OTK116" s="73"/>
      <c r="OTL116" s="73"/>
      <c r="OUD116" s="73"/>
      <c r="OUE116" s="73"/>
      <c r="OUH116" s="73"/>
      <c r="OUK116" s="73"/>
      <c r="OUM116" s="73"/>
      <c r="OUO116" s="73"/>
      <c r="OUR116" s="73"/>
      <c r="OUU116" s="73"/>
      <c r="OUX116" s="73"/>
      <c r="OVA116" s="73"/>
      <c r="OVD116" s="73"/>
      <c r="OVG116" s="73"/>
      <c r="OVJ116" s="73"/>
      <c r="OVM116" s="73"/>
      <c r="OVO116" s="73"/>
      <c r="OWB116" s="73"/>
      <c r="OWC116" s="73"/>
      <c r="OWD116" s="73"/>
      <c r="OWE116" s="73"/>
      <c r="OWF116" s="73"/>
      <c r="OWG116" s="73"/>
      <c r="OWH116" s="73"/>
      <c r="OWI116" s="73"/>
      <c r="OWJ116" s="73"/>
      <c r="OWK116" s="73"/>
      <c r="OWL116" s="73"/>
      <c r="OWM116" s="73"/>
      <c r="OWN116" s="73"/>
      <c r="OWO116" s="73"/>
      <c r="OWP116" s="73"/>
      <c r="OWQ116" s="73"/>
      <c r="OWR116" s="73"/>
      <c r="OWS116" s="73"/>
      <c r="OWT116" s="73"/>
      <c r="OWU116" s="73"/>
      <c r="OWV116" s="73"/>
      <c r="OWW116" s="73"/>
      <c r="OWX116" s="73"/>
      <c r="OWY116" s="73"/>
      <c r="OWZ116" s="73"/>
      <c r="OXA116" s="73"/>
      <c r="OXC116" s="73"/>
      <c r="OXD116" s="73"/>
      <c r="OXE116" s="73"/>
      <c r="OXF116" s="73"/>
      <c r="OXG116" s="73"/>
      <c r="OXH116" s="73"/>
      <c r="OXI116" s="73"/>
      <c r="OXJ116" s="73"/>
      <c r="OXK116" s="73"/>
      <c r="OXL116" s="73"/>
      <c r="OXM116" s="73"/>
      <c r="OXN116" s="73"/>
      <c r="OXO116" s="73"/>
      <c r="OXR116" s="73"/>
      <c r="OXU116" s="73"/>
      <c r="OXX116" s="73"/>
      <c r="OYA116" s="73"/>
      <c r="OYD116" s="73"/>
      <c r="OYP116" s="73"/>
      <c r="OYS116" s="73"/>
      <c r="OYV116" s="73"/>
      <c r="OYY116" s="73"/>
      <c r="OZH116" s="73"/>
      <c r="OZN116" s="73"/>
      <c r="OZQ116" s="73"/>
      <c r="OZT116" s="73"/>
      <c r="OZW116" s="73"/>
      <c r="PAC116" s="73"/>
      <c r="PAL116" s="73"/>
      <c r="PAN116" s="73"/>
      <c r="PAO116" s="73"/>
      <c r="PAQ116" s="73"/>
      <c r="PAT116" s="73"/>
      <c r="PAW116" s="73"/>
      <c r="PAZ116" s="73"/>
      <c r="PBH116" s="73"/>
      <c r="PBJ116" s="73"/>
      <c r="PBM116" s="73"/>
      <c r="PBP116" s="73"/>
      <c r="PBY116" s="73"/>
      <c r="PCB116" s="73"/>
      <c r="PCG116" s="73"/>
      <c r="PDC116" s="73"/>
      <c r="PDD116" s="73"/>
      <c r="PDE116" s="73"/>
      <c r="PDF116" s="73"/>
      <c r="PDG116" s="73"/>
      <c r="PDH116" s="73"/>
      <c r="PDZ116" s="73"/>
      <c r="PEA116" s="73"/>
      <c r="PED116" s="73"/>
      <c r="PEG116" s="73"/>
      <c r="PEI116" s="73"/>
      <c r="PEK116" s="73"/>
      <c r="PEN116" s="73"/>
      <c r="PEQ116" s="73"/>
      <c r="PET116" s="73"/>
      <c r="PEW116" s="73"/>
      <c r="PEZ116" s="73"/>
      <c r="PFC116" s="73"/>
      <c r="PFF116" s="73"/>
      <c r="PFI116" s="73"/>
      <c r="PFK116" s="73"/>
      <c r="PFX116" s="73"/>
      <c r="PFY116" s="73"/>
      <c r="PFZ116" s="73"/>
      <c r="PGA116" s="73"/>
      <c r="PGB116" s="73"/>
      <c r="PGC116" s="73"/>
      <c r="PGD116" s="73"/>
      <c r="PGE116" s="73"/>
      <c r="PGF116" s="73"/>
      <c r="PGG116" s="73"/>
      <c r="PGH116" s="73"/>
      <c r="PGI116" s="73"/>
      <c r="PGJ116" s="73"/>
      <c r="PGK116" s="73"/>
      <c r="PGL116" s="73"/>
      <c r="PGM116" s="73"/>
      <c r="PGN116" s="73"/>
      <c r="PGO116" s="73"/>
      <c r="PGP116" s="73"/>
      <c r="PGQ116" s="73"/>
      <c r="PGR116" s="73"/>
      <c r="PGS116" s="73"/>
      <c r="PGT116" s="73"/>
      <c r="PGU116" s="73"/>
      <c r="PGV116" s="73"/>
      <c r="PGW116" s="73"/>
      <c r="PGY116" s="73"/>
      <c r="PGZ116" s="73"/>
      <c r="PHA116" s="73"/>
      <c r="PHB116" s="73"/>
      <c r="PHC116" s="73"/>
      <c r="PHD116" s="73"/>
      <c r="PHE116" s="73"/>
      <c r="PHF116" s="73"/>
      <c r="PHG116" s="73"/>
      <c r="PHH116" s="73"/>
      <c r="PHI116" s="73"/>
      <c r="PHJ116" s="73"/>
      <c r="PHK116" s="73"/>
      <c r="PHN116" s="73"/>
      <c r="PHQ116" s="73"/>
      <c r="PHT116" s="73"/>
      <c r="PHW116" s="73"/>
      <c r="PHZ116" s="73"/>
      <c r="PIL116" s="73"/>
      <c r="PIO116" s="73"/>
      <c r="PIR116" s="73"/>
      <c r="PIU116" s="73"/>
      <c r="PJD116" s="73"/>
      <c r="PJJ116" s="73"/>
      <c r="PJM116" s="73"/>
      <c r="PJP116" s="73"/>
      <c r="PJS116" s="73"/>
      <c r="PJY116" s="73"/>
      <c r="PKH116" s="73"/>
      <c r="PKJ116" s="73"/>
      <c r="PKK116" s="73"/>
      <c r="PKM116" s="73"/>
      <c r="PKP116" s="73"/>
      <c r="PKS116" s="73"/>
      <c r="PKV116" s="73"/>
      <c r="PLD116" s="73"/>
      <c r="PLF116" s="73"/>
      <c r="PLI116" s="73"/>
      <c r="PLL116" s="73"/>
      <c r="PLU116" s="73"/>
      <c r="PLX116" s="73"/>
      <c r="PMC116" s="73"/>
      <c r="PMY116" s="73"/>
      <c r="PMZ116" s="73"/>
      <c r="PNA116" s="73"/>
      <c r="PNB116" s="73"/>
      <c r="PNC116" s="73"/>
      <c r="PND116" s="73"/>
      <c r="PNV116" s="73"/>
      <c r="PNW116" s="73"/>
      <c r="PNZ116" s="73"/>
      <c r="POC116" s="73"/>
      <c r="POE116" s="73"/>
      <c r="POG116" s="73"/>
      <c r="POJ116" s="73"/>
      <c r="POM116" s="73"/>
      <c r="POP116" s="73"/>
      <c r="POS116" s="73"/>
      <c r="POV116" s="73"/>
      <c r="POY116" s="73"/>
      <c r="PPB116" s="73"/>
      <c r="PPE116" s="73"/>
      <c r="PPG116" s="73"/>
      <c r="PPT116" s="73"/>
      <c r="PPU116" s="73"/>
      <c r="PPV116" s="73"/>
      <c r="PPW116" s="73"/>
      <c r="PPX116" s="73"/>
      <c r="PPY116" s="73"/>
      <c r="PPZ116" s="73"/>
      <c r="PQA116" s="73"/>
      <c r="PQB116" s="73"/>
      <c r="PQC116" s="73"/>
      <c r="PQD116" s="73"/>
      <c r="PQE116" s="73"/>
      <c r="PQF116" s="73"/>
      <c r="PQG116" s="73"/>
      <c r="PQH116" s="73"/>
      <c r="PQI116" s="73"/>
      <c r="PQJ116" s="73"/>
      <c r="PQK116" s="73"/>
      <c r="PQL116" s="73"/>
      <c r="PQM116" s="73"/>
      <c r="PQN116" s="73"/>
      <c r="PQO116" s="73"/>
      <c r="PQP116" s="73"/>
      <c r="PQQ116" s="73"/>
      <c r="PQR116" s="73"/>
      <c r="PQS116" s="73"/>
      <c r="PQU116" s="73"/>
      <c r="PQV116" s="73"/>
      <c r="PQW116" s="73"/>
      <c r="PQX116" s="73"/>
      <c r="PQY116" s="73"/>
      <c r="PQZ116" s="73"/>
      <c r="PRA116" s="73"/>
      <c r="PRB116" s="73"/>
      <c r="PRC116" s="73"/>
      <c r="PRD116" s="73"/>
      <c r="PRE116" s="73"/>
      <c r="PRF116" s="73"/>
      <c r="PRG116" s="73"/>
      <c r="PRJ116" s="73"/>
      <c r="PRM116" s="73"/>
      <c r="PRP116" s="73"/>
      <c r="PRS116" s="73"/>
      <c r="PRV116" s="73"/>
      <c r="PSH116" s="73"/>
      <c r="PSK116" s="73"/>
      <c r="PSN116" s="73"/>
      <c r="PSQ116" s="73"/>
      <c r="PSZ116" s="73"/>
      <c r="PTF116" s="73"/>
      <c r="PTI116" s="73"/>
      <c r="PTL116" s="73"/>
      <c r="PTO116" s="73"/>
      <c r="PTU116" s="73"/>
      <c r="PUD116" s="73"/>
      <c r="PUF116" s="73"/>
      <c r="PUG116" s="73"/>
      <c r="PUI116" s="73"/>
      <c r="PUL116" s="73"/>
      <c r="PUO116" s="73"/>
      <c r="PUR116" s="73"/>
      <c r="PUZ116" s="73"/>
      <c r="PVB116" s="73"/>
      <c r="PVE116" s="73"/>
      <c r="PVH116" s="73"/>
      <c r="PVQ116" s="73"/>
      <c r="PVT116" s="73"/>
      <c r="PVY116" s="73"/>
      <c r="PWU116" s="73"/>
      <c r="PWV116" s="73"/>
      <c r="PWW116" s="73"/>
      <c r="PWX116" s="73"/>
      <c r="PWY116" s="73"/>
      <c r="PWZ116" s="73"/>
      <c r="PXR116" s="73"/>
      <c r="PXS116" s="73"/>
      <c r="PXV116" s="73"/>
      <c r="PXY116" s="73"/>
      <c r="PYA116" s="73"/>
      <c r="PYC116" s="73"/>
      <c r="PYF116" s="73"/>
      <c r="PYI116" s="73"/>
      <c r="PYL116" s="73"/>
      <c r="PYO116" s="73"/>
      <c r="PYR116" s="73"/>
      <c r="PYU116" s="73"/>
      <c r="PYX116" s="73"/>
      <c r="PZA116" s="73"/>
      <c r="PZC116" s="73"/>
      <c r="PZP116" s="73"/>
      <c r="PZQ116" s="73"/>
      <c r="PZR116" s="73"/>
      <c r="PZS116" s="73"/>
      <c r="PZT116" s="73"/>
      <c r="PZU116" s="73"/>
      <c r="PZV116" s="73"/>
      <c r="PZW116" s="73"/>
      <c r="PZX116" s="73"/>
      <c r="PZY116" s="73"/>
      <c r="PZZ116" s="73"/>
      <c r="QAA116" s="73"/>
      <c r="QAB116" s="73"/>
      <c r="QAC116" s="73"/>
      <c r="QAD116" s="73"/>
      <c r="QAE116" s="73"/>
      <c r="QAF116" s="73"/>
      <c r="QAG116" s="73"/>
      <c r="QAH116" s="73"/>
      <c r="QAI116" s="73"/>
      <c r="QAJ116" s="73"/>
      <c r="QAK116" s="73"/>
      <c r="QAL116" s="73"/>
      <c r="QAM116" s="73"/>
      <c r="QAN116" s="73"/>
      <c r="QAO116" s="73"/>
      <c r="QAQ116" s="73"/>
      <c r="QAR116" s="73"/>
      <c r="QAS116" s="73"/>
      <c r="QAT116" s="73"/>
      <c r="QAU116" s="73"/>
      <c r="QAV116" s="73"/>
      <c r="QAW116" s="73"/>
      <c r="QAX116" s="73"/>
      <c r="QAY116" s="73"/>
      <c r="QAZ116" s="73"/>
      <c r="QBA116" s="73"/>
      <c r="QBB116" s="73"/>
      <c r="QBC116" s="73"/>
      <c r="QBF116" s="73"/>
      <c r="QBI116" s="73"/>
      <c r="QBL116" s="73"/>
      <c r="QBO116" s="73"/>
      <c r="QBR116" s="73"/>
      <c r="QCD116" s="73"/>
      <c r="QCG116" s="73"/>
      <c r="QCJ116" s="73"/>
      <c r="QCM116" s="73"/>
      <c r="QCV116" s="73"/>
      <c r="QDB116" s="73"/>
      <c r="QDE116" s="73"/>
      <c r="QDH116" s="73"/>
      <c r="QDK116" s="73"/>
      <c r="QDQ116" s="73"/>
      <c r="QDZ116" s="73"/>
      <c r="QEB116" s="73"/>
      <c r="QEC116" s="73"/>
      <c r="QEE116" s="73"/>
      <c r="QEH116" s="73"/>
      <c r="QEK116" s="73"/>
      <c r="QEN116" s="73"/>
      <c r="QEV116" s="73"/>
      <c r="QEX116" s="73"/>
      <c r="QFA116" s="73"/>
      <c r="QFD116" s="73"/>
      <c r="QFM116" s="73"/>
      <c r="QFP116" s="73"/>
      <c r="QFU116" s="73"/>
      <c r="QGQ116" s="73"/>
      <c r="QGR116" s="73"/>
      <c r="QGS116" s="73"/>
      <c r="QGT116" s="73"/>
      <c r="QGU116" s="73"/>
      <c r="QGV116" s="73"/>
      <c r="QHN116" s="73"/>
      <c r="QHO116" s="73"/>
      <c r="QHR116" s="73"/>
      <c r="QHU116" s="73"/>
      <c r="QHW116" s="73"/>
      <c r="QHY116" s="73"/>
      <c r="QIB116" s="73"/>
      <c r="QIE116" s="73"/>
      <c r="QIH116" s="73"/>
      <c r="QIK116" s="73"/>
      <c r="QIN116" s="73"/>
      <c r="QIQ116" s="73"/>
      <c r="QIT116" s="73"/>
      <c r="QIW116" s="73"/>
      <c r="QIY116" s="73"/>
      <c r="QJL116" s="73"/>
      <c r="QJM116" s="73"/>
      <c r="QJN116" s="73"/>
      <c r="QJO116" s="73"/>
      <c r="QJP116" s="73"/>
      <c r="QJQ116" s="73"/>
      <c r="QJR116" s="73"/>
      <c r="QJS116" s="73"/>
      <c r="QJT116" s="73"/>
      <c r="QJU116" s="73"/>
      <c r="QJV116" s="73"/>
      <c r="QJW116" s="73"/>
      <c r="QJX116" s="73"/>
      <c r="QJY116" s="73"/>
      <c r="QJZ116" s="73"/>
      <c r="QKA116" s="73"/>
      <c r="QKB116" s="73"/>
      <c r="QKC116" s="73"/>
      <c r="QKD116" s="73"/>
      <c r="QKE116" s="73"/>
      <c r="QKF116" s="73"/>
      <c r="QKG116" s="73"/>
      <c r="QKH116" s="73"/>
      <c r="QKI116" s="73"/>
      <c r="QKJ116" s="73"/>
      <c r="QKK116" s="73"/>
      <c r="QKM116" s="73"/>
      <c r="QKN116" s="73"/>
      <c r="QKO116" s="73"/>
      <c r="QKP116" s="73"/>
      <c r="QKQ116" s="73"/>
      <c r="QKR116" s="73"/>
      <c r="QKS116" s="73"/>
      <c r="QKT116" s="73"/>
      <c r="QKU116" s="73"/>
      <c r="QKV116" s="73"/>
      <c r="QKW116" s="73"/>
      <c r="QKX116" s="73"/>
      <c r="QKY116" s="73"/>
      <c r="QLB116" s="73"/>
      <c r="QLE116" s="73"/>
      <c r="QLH116" s="73"/>
      <c r="QLK116" s="73"/>
      <c r="QLN116" s="73"/>
      <c r="QLZ116" s="73"/>
      <c r="QMC116" s="73"/>
      <c r="QMF116" s="73"/>
      <c r="QMI116" s="73"/>
      <c r="QMR116" s="73"/>
      <c r="QMX116" s="73"/>
      <c r="QNA116" s="73"/>
      <c r="QND116" s="73"/>
      <c r="QNG116" s="73"/>
      <c r="QNM116" s="73"/>
      <c r="QNV116" s="73"/>
      <c r="QNX116" s="73"/>
      <c r="QNY116" s="73"/>
      <c r="QOA116" s="73"/>
      <c r="QOD116" s="73"/>
      <c r="QOG116" s="73"/>
      <c r="QOJ116" s="73"/>
      <c r="QOR116" s="73"/>
      <c r="QOT116" s="73"/>
      <c r="QOW116" s="73"/>
      <c r="QOZ116" s="73"/>
      <c r="QPI116" s="73"/>
      <c r="QPL116" s="73"/>
      <c r="QPQ116" s="73"/>
      <c r="QQM116" s="73"/>
      <c r="QQN116" s="73"/>
      <c r="QQO116" s="73"/>
      <c r="QQP116" s="73"/>
      <c r="QQQ116" s="73"/>
      <c r="QQR116" s="73"/>
      <c r="QRJ116" s="73"/>
      <c r="QRK116" s="73"/>
      <c r="QRN116" s="73"/>
      <c r="QRQ116" s="73"/>
      <c r="QRS116" s="73"/>
      <c r="QRU116" s="73"/>
      <c r="QRX116" s="73"/>
      <c r="QSA116" s="73"/>
      <c r="QSD116" s="73"/>
      <c r="QSG116" s="73"/>
      <c r="QSJ116" s="73"/>
      <c r="QSM116" s="73"/>
      <c r="QSP116" s="73"/>
      <c r="QSS116" s="73"/>
      <c r="QSU116" s="73"/>
      <c r="QTH116" s="73"/>
      <c r="QTI116" s="73"/>
      <c r="QTJ116" s="73"/>
      <c r="QTK116" s="73"/>
      <c r="QTL116" s="73"/>
      <c r="QTM116" s="73"/>
      <c r="QTN116" s="73"/>
      <c r="QTO116" s="73"/>
      <c r="QTP116" s="73"/>
      <c r="QTQ116" s="73"/>
      <c r="QTR116" s="73"/>
      <c r="QTS116" s="73"/>
      <c r="QTT116" s="73"/>
      <c r="QTU116" s="73"/>
      <c r="QTV116" s="73"/>
      <c r="QTW116" s="73"/>
      <c r="QTX116" s="73"/>
      <c r="QTY116" s="73"/>
      <c r="QTZ116" s="73"/>
      <c r="QUA116" s="73"/>
      <c r="QUB116" s="73"/>
      <c r="QUC116" s="73"/>
      <c r="QUD116" s="73"/>
      <c r="QUE116" s="73"/>
      <c r="QUF116" s="73"/>
      <c r="QUG116" s="73"/>
      <c r="QUI116" s="73"/>
      <c r="QUJ116" s="73"/>
      <c r="QUK116" s="73"/>
      <c r="QUL116" s="73"/>
      <c r="QUM116" s="73"/>
      <c r="QUN116" s="73"/>
      <c r="QUO116" s="73"/>
      <c r="QUP116" s="73"/>
      <c r="QUQ116" s="73"/>
      <c r="QUR116" s="73"/>
      <c r="QUS116" s="73"/>
      <c r="QUT116" s="73"/>
      <c r="QUU116" s="73"/>
      <c r="QUX116" s="73"/>
      <c r="QVA116" s="73"/>
      <c r="QVD116" s="73"/>
      <c r="QVG116" s="73"/>
      <c r="QVJ116" s="73"/>
      <c r="QVV116" s="73"/>
      <c r="QVY116" s="73"/>
      <c r="QWB116" s="73"/>
      <c r="QWE116" s="73"/>
      <c r="QWN116" s="73"/>
      <c r="QWT116" s="73"/>
      <c r="QWW116" s="73"/>
      <c r="QWZ116" s="73"/>
      <c r="QXC116" s="73"/>
      <c r="QXI116" s="73"/>
      <c r="QXR116" s="73"/>
      <c r="QXT116" s="73"/>
      <c r="QXU116" s="73"/>
      <c r="QXW116" s="73"/>
      <c r="QXZ116" s="73"/>
      <c r="QYC116" s="73"/>
      <c r="QYF116" s="73"/>
      <c r="QYN116" s="73"/>
      <c r="QYP116" s="73"/>
      <c r="QYS116" s="73"/>
      <c r="QYV116" s="73"/>
      <c r="QZE116" s="73"/>
      <c r="QZH116" s="73"/>
      <c r="QZM116" s="73"/>
      <c r="RAI116" s="73"/>
      <c r="RAJ116" s="73"/>
      <c r="RAK116" s="73"/>
      <c r="RAL116" s="73"/>
      <c r="RAM116" s="73"/>
      <c r="RAN116" s="73"/>
      <c r="RBF116" s="73"/>
      <c r="RBG116" s="73"/>
      <c r="RBJ116" s="73"/>
      <c r="RBM116" s="73"/>
      <c r="RBO116" s="73"/>
      <c r="RBQ116" s="73"/>
      <c r="RBT116" s="73"/>
      <c r="RBW116" s="73"/>
      <c r="RBZ116" s="73"/>
      <c r="RCC116" s="73"/>
      <c r="RCF116" s="73"/>
      <c r="RCI116" s="73"/>
      <c r="RCL116" s="73"/>
      <c r="RCO116" s="73"/>
      <c r="RCQ116" s="73"/>
      <c r="RDD116" s="73"/>
      <c r="RDE116" s="73"/>
      <c r="RDF116" s="73"/>
      <c r="RDG116" s="73"/>
      <c r="RDH116" s="73"/>
      <c r="RDI116" s="73"/>
      <c r="RDJ116" s="73"/>
      <c r="RDK116" s="73"/>
      <c r="RDL116" s="73"/>
      <c r="RDM116" s="73"/>
      <c r="RDN116" s="73"/>
      <c r="RDO116" s="73"/>
      <c r="RDP116" s="73"/>
      <c r="RDQ116" s="73"/>
      <c r="RDR116" s="73"/>
      <c r="RDS116" s="73"/>
      <c r="RDT116" s="73"/>
      <c r="RDU116" s="73"/>
      <c r="RDV116" s="73"/>
      <c r="RDW116" s="73"/>
      <c r="RDX116" s="73"/>
      <c r="RDY116" s="73"/>
      <c r="RDZ116" s="73"/>
      <c r="REA116" s="73"/>
      <c r="REB116" s="73"/>
      <c r="REC116" s="73"/>
      <c r="REE116" s="73"/>
      <c r="REF116" s="73"/>
      <c r="REG116" s="73"/>
      <c r="REH116" s="73"/>
      <c r="REI116" s="73"/>
      <c r="REJ116" s="73"/>
      <c r="REK116" s="73"/>
      <c r="REL116" s="73"/>
      <c r="REM116" s="73"/>
      <c r="REN116" s="73"/>
      <c r="REO116" s="73"/>
      <c r="REP116" s="73"/>
      <c r="REQ116" s="73"/>
      <c r="RET116" s="73"/>
      <c r="REW116" s="73"/>
      <c r="REZ116" s="73"/>
      <c r="RFC116" s="73"/>
      <c r="RFF116" s="73"/>
      <c r="RFR116" s="73"/>
      <c r="RFU116" s="73"/>
      <c r="RFX116" s="73"/>
      <c r="RGA116" s="73"/>
      <c r="RGJ116" s="73"/>
      <c r="RGP116" s="73"/>
      <c r="RGS116" s="73"/>
      <c r="RGV116" s="73"/>
      <c r="RGY116" s="73"/>
      <c r="RHE116" s="73"/>
      <c r="RHN116" s="73"/>
      <c r="RHP116" s="73"/>
      <c r="RHQ116" s="73"/>
      <c r="RHS116" s="73"/>
      <c r="RHV116" s="73"/>
      <c r="RHY116" s="73"/>
      <c r="RIB116" s="73"/>
      <c r="RIJ116" s="73"/>
      <c r="RIL116" s="73"/>
      <c r="RIO116" s="73"/>
      <c r="RIR116" s="73"/>
      <c r="RJA116" s="73"/>
      <c r="RJD116" s="73"/>
      <c r="RJI116" s="73"/>
      <c r="RKE116" s="73"/>
      <c r="RKF116" s="73"/>
      <c r="RKG116" s="73"/>
      <c r="RKH116" s="73"/>
      <c r="RKI116" s="73"/>
      <c r="RKJ116" s="73"/>
      <c r="RLB116" s="73"/>
      <c r="RLC116" s="73"/>
      <c r="RLF116" s="73"/>
      <c r="RLI116" s="73"/>
      <c r="RLK116" s="73"/>
      <c r="RLM116" s="73"/>
      <c r="RLP116" s="73"/>
      <c r="RLS116" s="73"/>
      <c r="RLV116" s="73"/>
      <c r="RLY116" s="73"/>
      <c r="RMB116" s="73"/>
      <c r="RME116" s="73"/>
      <c r="RMH116" s="73"/>
      <c r="RMK116" s="73"/>
      <c r="RMM116" s="73"/>
      <c r="RMZ116" s="73"/>
      <c r="RNA116" s="73"/>
      <c r="RNB116" s="73"/>
      <c r="RNC116" s="73"/>
      <c r="RND116" s="73"/>
      <c r="RNE116" s="73"/>
      <c r="RNF116" s="73"/>
      <c r="RNG116" s="73"/>
      <c r="RNH116" s="73"/>
      <c r="RNI116" s="73"/>
      <c r="RNJ116" s="73"/>
      <c r="RNK116" s="73"/>
      <c r="RNL116" s="73"/>
      <c r="RNM116" s="73"/>
      <c r="RNN116" s="73"/>
      <c r="RNO116" s="73"/>
      <c r="RNP116" s="73"/>
      <c r="RNQ116" s="73"/>
      <c r="RNR116" s="73"/>
      <c r="RNS116" s="73"/>
      <c r="RNT116" s="73"/>
      <c r="RNU116" s="73"/>
      <c r="RNV116" s="73"/>
      <c r="RNW116" s="73"/>
      <c r="RNX116" s="73"/>
      <c r="RNY116" s="73"/>
      <c r="ROA116" s="73"/>
      <c r="ROB116" s="73"/>
      <c r="ROC116" s="73"/>
      <c r="ROD116" s="73"/>
      <c r="ROE116" s="73"/>
      <c r="ROF116" s="73"/>
      <c r="ROG116" s="73"/>
      <c r="ROH116" s="73"/>
      <c r="ROI116" s="73"/>
      <c r="ROJ116" s="73"/>
      <c r="ROK116" s="73"/>
      <c r="ROL116" s="73"/>
      <c r="ROM116" s="73"/>
      <c r="ROP116" s="73"/>
      <c r="ROS116" s="73"/>
      <c r="ROV116" s="73"/>
      <c r="ROY116" s="73"/>
      <c r="RPB116" s="73"/>
      <c r="RPN116" s="73"/>
      <c r="RPQ116" s="73"/>
      <c r="RPT116" s="73"/>
      <c r="RPW116" s="73"/>
      <c r="RQF116" s="73"/>
      <c r="RQL116" s="73"/>
      <c r="RQO116" s="73"/>
      <c r="RQR116" s="73"/>
      <c r="RQU116" s="73"/>
      <c r="RRA116" s="73"/>
      <c r="RRJ116" s="73"/>
      <c r="RRL116" s="73"/>
      <c r="RRM116" s="73"/>
      <c r="RRO116" s="73"/>
      <c r="RRR116" s="73"/>
      <c r="RRU116" s="73"/>
      <c r="RRX116" s="73"/>
      <c r="RSF116" s="73"/>
      <c r="RSH116" s="73"/>
      <c r="RSK116" s="73"/>
      <c r="RSN116" s="73"/>
      <c r="RSW116" s="73"/>
      <c r="RSZ116" s="73"/>
      <c r="RTE116" s="73"/>
      <c r="RUA116" s="73"/>
      <c r="RUB116" s="73"/>
      <c r="RUC116" s="73"/>
      <c r="RUD116" s="73"/>
      <c r="RUE116" s="73"/>
      <c r="RUF116" s="73"/>
      <c r="RUX116" s="73"/>
      <c r="RUY116" s="73"/>
      <c r="RVB116" s="73"/>
      <c r="RVE116" s="73"/>
      <c r="RVG116" s="73"/>
      <c r="RVI116" s="73"/>
      <c r="RVL116" s="73"/>
      <c r="RVO116" s="73"/>
      <c r="RVR116" s="73"/>
      <c r="RVU116" s="73"/>
      <c r="RVX116" s="73"/>
      <c r="RWA116" s="73"/>
      <c r="RWD116" s="73"/>
      <c r="RWG116" s="73"/>
      <c r="RWI116" s="73"/>
      <c r="RWV116" s="73"/>
      <c r="RWW116" s="73"/>
      <c r="RWX116" s="73"/>
      <c r="RWY116" s="73"/>
      <c r="RWZ116" s="73"/>
      <c r="RXA116" s="73"/>
      <c r="RXB116" s="73"/>
      <c r="RXC116" s="73"/>
      <c r="RXD116" s="73"/>
      <c r="RXE116" s="73"/>
      <c r="RXF116" s="73"/>
      <c r="RXG116" s="73"/>
      <c r="RXH116" s="73"/>
      <c r="RXI116" s="73"/>
      <c r="RXJ116" s="73"/>
      <c r="RXK116" s="73"/>
      <c r="RXL116" s="73"/>
      <c r="RXM116" s="73"/>
      <c r="RXN116" s="73"/>
      <c r="RXO116" s="73"/>
      <c r="RXP116" s="73"/>
      <c r="RXQ116" s="73"/>
      <c r="RXR116" s="73"/>
      <c r="RXS116" s="73"/>
      <c r="RXT116" s="73"/>
      <c r="RXU116" s="73"/>
      <c r="RXW116" s="73"/>
      <c r="RXX116" s="73"/>
      <c r="RXY116" s="73"/>
      <c r="RXZ116" s="73"/>
      <c r="RYA116" s="73"/>
      <c r="RYB116" s="73"/>
      <c r="RYC116" s="73"/>
      <c r="RYD116" s="73"/>
      <c r="RYE116" s="73"/>
      <c r="RYF116" s="73"/>
      <c r="RYG116" s="73"/>
      <c r="RYH116" s="73"/>
      <c r="RYI116" s="73"/>
      <c r="RYL116" s="73"/>
      <c r="RYO116" s="73"/>
      <c r="RYR116" s="73"/>
      <c r="RYU116" s="73"/>
      <c r="RYX116" s="73"/>
      <c r="RZJ116" s="73"/>
      <c r="RZM116" s="73"/>
      <c r="RZP116" s="73"/>
      <c r="RZS116" s="73"/>
      <c r="SAB116" s="73"/>
      <c r="SAH116" s="73"/>
      <c r="SAK116" s="73"/>
      <c r="SAN116" s="73"/>
      <c r="SAQ116" s="73"/>
      <c r="SAW116" s="73"/>
      <c r="SBF116" s="73"/>
      <c r="SBH116" s="73"/>
      <c r="SBI116" s="73"/>
      <c r="SBK116" s="73"/>
      <c r="SBN116" s="73"/>
      <c r="SBQ116" s="73"/>
      <c r="SBT116" s="73"/>
      <c r="SCB116" s="73"/>
      <c r="SCD116" s="73"/>
      <c r="SCG116" s="73"/>
      <c r="SCJ116" s="73"/>
      <c r="SCS116" s="73"/>
      <c r="SCV116" s="73"/>
      <c r="SDA116" s="73"/>
      <c r="SDW116" s="73"/>
      <c r="SDX116" s="73"/>
      <c r="SDY116" s="73"/>
      <c r="SDZ116" s="73"/>
      <c r="SEA116" s="73"/>
      <c r="SEB116" s="73"/>
      <c r="SET116" s="73"/>
      <c r="SEU116" s="73"/>
      <c r="SEX116" s="73"/>
      <c r="SFA116" s="73"/>
      <c r="SFC116" s="73"/>
      <c r="SFE116" s="73"/>
      <c r="SFH116" s="73"/>
      <c r="SFK116" s="73"/>
      <c r="SFN116" s="73"/>
      <c r="SFQ116" s="73"/>
      <c r="SFT116" s="73"/>
      <c r="SFW116" s="73"/>
      <c r="SFZ116" s="73"/>
      <c r="SGC116" s="73"/>
      <c r="SGE116" s="73"/>
      <c r="SGR116" s="73"/>
      <c r="SGS116" s="73"/>
      <c r="SGT116" s="73"/>
      <c r="SGU116" s="73"/>
      <c r="SGV116" s="73"/>
      <c r="SGW116" s="73"/>
      <c r="SGX116" s="73"/>
      <c r="SGY116" s="73"/>
      <c r="SGZ116" s="73"/>
      <c r="SHA116" s="73"/>
      <c r="SHB116" s="73"/>
      <c r="SHC116" s="73"/>
      <c r="SHD116" s="73"/>
      <c r="SHE116" s="73"/>
      <c r="SHF116" s="73"/>
      <c r="SHG116" s="73"/>
      <c r="SHH116" s="73"/>
      <c r="SHI116" s="73"/>
      <c r="SHJ116" s="73"/>
      <c r="SHK116" s="73"/>
      <c r="SHL116" s="73"/>
      <c r="SHM116" s="73"/>
      <c r="SHN116" s="73"/>
      <c r="SHO116" s="73"/>
      <c r="SHP116" s="73"/>
      <c r="SHQ116" s="73"/>
      <c r="SHS116" s="73"/>
      <c r="SHT116" s="73"/>
      <c r="SHU116" s="73"/>
      <c r="SHV116" s="73"/>
      <c r="SHW116" s="73"/>
      <c r="SHX116" s="73"/>
      <c r="SHY116" s="73"/>
      <c r="SHZ116" s="73"/>
      <c r="SIA116" s="73"/>
      <c r="SIB116" s="73"/>
      <c r="SIC116" s="73"/>
      <c r="SID116" s="73"/>
      <c r="SIE116" s="73"/>
      <c r="SIH116" s="73"/>
      <c r="SIK116" s="73"/>
      <c r="SIN116" s="73"/>
      <c r="SIQ116" s="73"/>
      <c r="SIT116" s="73"/>
      <c r="SJF116" s="73"/>
      <c r="SJI116" s="73"/>
      <c r="SJL116" s="73"/>
      <c r="SJO116" s="73"/>
      <c r="SJX116" s="73"/>
      <c r="SKD116" s="73"/>
      <c r="SKG116" s="73"/>
      <c r="SKJ116" s="73"/>
      <c r="SKM116" s="73"/>
      <c r="SKS116" s="73"/>
      <c r="SLB116" s="73"/>
      <c r="SLD116" s="73"/>
      <c r="SLE116" s="73"/>
      <c r="SLG116" s="73"/>
      <c r="SLJ116" s="73"/>
      <c r="SLM116" s="73"/>
      <c r="SLP116" s="73"/>
      <c r="SLX116" s="73"/>
      <c r="SLZ116" s="73"/>
      <c r="SMC116" s="73"/>
      <c r="SMF116" s="73"/>
      <c r="SMO116" s="73"/>
      <c r="SMR116" s="73"/>
      <c r="SMW116" s="73"/>
      <c r="SNS116" s="73"/>
      <c r="SNT116" s="73"/>
      <c r="SNU116" s="73"/>
      <c r="SNV116" s="73"/>
      <c r="SNW116" s="73"/>
      <c r="SNX116" s="73"/>
      <c r="SOP116" s="73"/>
      <c r="SOQ116" s="73"/>
      <c r="SOT116" s="73"/>
      <c r="SOW116" s="73"/>
      <c r="SOY116" s="73"/>
      <c r="SPA116" s="73"/>
      <c r="SPD116" s="73"/>
      <c r="SPG116" s="73"/>
      <c r="SPJ116" s="73"/>
      <c r="SPM116" s="73"/>
      <c r="SPP116" s="73"/>
      <c r="SPS116" s="73"/>
      <c r="SPV116" s="73"/>
      <c r="SPY116" s="73"/>
      <c r="SQA116" s="73"/>
      <c r="SQN116" s="73"/>
      <c r="SQO116" s="73"/>
      <c r="SQP116" s="73"/>
      <c r="SQQ116" s="73"/>
      <c r="SQR116" s="73"/>
      <c r="SQS116" s="73"/>
      <c r="SQT116" s="73"/>
      <c r="SQU116" s="73"/>
      <c r="SQV116" s="73"/>
      <c r="SQW116" s="73"/>
      <c r="SQX116" s="73"/>
      <c r="SQY116" s="73"/>
      <c r="SQZ116" s="73"/>
      <c r="SRA116" s="73"/>
      <c r="SRB116" s="73"/>
      <c r="SRC116" s="73"/>
      <c r="SRD116" s="73"/>
      <c r="SRE116" s="73"/>
      <c r="SRF116" s="73"/>
      <c r="SRG116" s="73"/>
      <c r="SRH116" s="73"/>
      <c r="SRI116" s="73"/>
      <c r="SRJ116" s="73"/>
      <c r="SRK116" s="73"/>
      <c r="SRL116" s="73"/>
      <c r="SRM116" s="73"/>
      <c r="SRO116" s="73"/>
      <c r="SRP116" s="73"/>
      <c r="SRQ116" s="73"/>
      <c r="SRR116" s="73"/>
      <c r="SRS116" s="73"/>
      <c r="SRT116" s="73"/>
      <c r="SRU116" s="73"/>
      <c r="SRV116" s="73"/>
      <c r="SRW116" s="73"/>
      <c r="SRX116" s="73"/>
      <c r="SRY116" s="73"/>
      <c r="SRZ116" s="73"/>
      <c r="SSA116" s="73"/>
      <c r="SSD116" s="73"/>
      <c r="SSG116" s="73"/>
      <c r="SSJ116" s="73"/>
      <c r="SSM116" s="73"/>
      <c r="SSP116" s="73"/>
      <c r="STB116" s="73"/>
      <c r="STE116" s="73"/>
      <c r="STH116" s="73"/>
      <c r="STK116" s="73"/>
      <c r="STT116" s="73"/>
      <c r="STZ116" s="73"/>
      <c r="SUC116" s="73"/>
      <c r="SUF116" s="73"/>
      <c r="SUI116" s="73"/>
      <c r="SUO116" s="73"/>
      <c r="SUX116" s="73"/>
      <c r="SUZ116" s="73"/>
      <c r="SVA116" s="73"/>
      <c r="SVC116" s="73"/>
      <c r="SVF116" s="73"/>
      <c r="SVI116" s="73"/>
      <c r="SVL116" s="73"/>
      <c r="SVT116" s="73"/>
      <c r="SVV116" s="73"/>
      <c r="SVY116" s="73"/>
      <c r="SWB116" s="73"/>
      <c r="SWK116" s="73"/>
      <c r="SWN116" s="73"/>
      <c r="SWS116" s="73"/>
      <c r="SXO116" s="73"/>
      <c r="SXP116" s="73"/>
      <c r="SXQ116" s="73"/>
      <c r="SXR116" s="73"/>
      <c r="SXS116" s="73"/>
      <c r="SXT116" s="73"/>
      <c r="SYL116" s="73"/>
      <c r="SYM116" s="73"/>
      <c r="SYP116" s="73"/>
      <c r="SYS116" s="73"/>
      <c r="SYU116" s="73"/>
      <c r="SYW116" s="73"/>
      <c r="SYZ116" s="73"/>
      <c r="SZC116" s="73"/>
      <c r="SZF116" s="73"/>
      <c r="SZI116" s="73"/>
      <c r="SZL116" s="73"/>
      <c r="SZO116" s="73"/>
      <c r="SZR116" s="73"/>
      <c r="SZU116" s="73"/>
      <c r="SZW116" s="73"/>
      <c r="TAJ116" s="73"/>
      <c r="TAK116" s="73"/>
      <c r="TAL116" s="73"/>
      <c r="TAM116" s="73"/>
      <c r="TAN116" s="73"/>
      <c r="TAO116" s="73"/>
      <c r="TAP116" s="73"/>
      <c r="TAQ116" s="73"/>
      <c r="TAR116" s="73"/>
      <c r="TAS116" s="73"/>
      <c r="TAT116" s="73"/>
      <c r="TAU116" s="73"/>
      <c r="TAV116" s="73"/>
      <c r="TAW116" s="73"/>
      <c r="TAX116" s="73"/>
      <c r="TAY116" s="73"/>
      <c r="TAZ116" s="73"/>
      <c r="TBA116" s="73"/>
      <c r="TBB116" s="73"/>
      <c r="TBC116" s="73"/>
      <c r="TBD116" s="73"/>
      <c r="TBE116" s="73"/>
      <c r="TBF116" s="73"/>
      <c r="TBG116" s="73"/>
      <c r="TBH116" s="73"/>
      <c r="TBI116" s="73"/>
      <c r="TBK116" s="73"/>
      <c r="TBL116" s="73"/>
      <c r="TBM116" s="73"/>
      <c r="TBN116" s="73"/>
      <c r="TBO116" s="73"/>
      <c r="TBP116" s="73"/>
      <c r="TBQ116" s="73"/>
      <c r="TBR116" s="73"/>
      <c r="TBS116" s="73"/>
      <c r="TBT116" s="73"/>
      <c r="TBU116" s="73"/>
      <c r="TBV116" s="73"/>
      <c r="TBW116" s="73"/>
      <c r="TBZ116" s="73"/>
      <c r="TCC116" s="73"/>
      <c r="TCF116" s="73"/>
      <c r="TCI116" s="73"/>
      <c r="TCL116" s="73"/>
      <c r="TCX116" s="73"/>
      <c r="TDA116" s="73"/>
      <c r="TDD116" s="73"/>
      <c r="TDG116" s="73"/>
      <c r="TDP116" s="73"/>
      <c r="TDV116" s="73"/>
      <c r="TDY116" s="73"/>
      <c r="TEB116" s="73"/>
      <c r="TEE116" s="73"/>
      <c r="TEK116" s="73"/>
      <c r="TET116" s="73"/>
      <c r="TEV116" s="73"/>
      <c r="TEW116" s="73"/>
      <c r="TEY116" s="73"/>
      <c r="TFB116" s="73"/>
      <c r="TFE116" s="73"/>
      <c r="TFH116" s="73"/>
      <c r="TFP116" s="73"/>
      <c r="TFR116" s="73"/>
      <c r="TFU116" s="73"/>
      <c r="TFX116" s="73"/>
      <c r="TGG116" s="73"/>
      <c r="TGJ116" s="73"/>
      <c r="TGO116" s="73"/>
      <c r="THK116" s="73"/>
      <c r="THL116" s="73"/>
      <c r="THM116" s="73"/>
      <c r="THN116" s="73"/>
      <c r="THO116" s="73"/>
      <c r="THP116" s="73"/>
      <c r="TIH116" s="73"/>
      <c r="TII116" s="73"/>
      <c r="TIL116" s="73"/>
      <c r="TIO116" s="73"/>
      <c r="TIQ116" s="73"/>
      <c r="TIS116" s="73"/>
      <c r="TIV116" s="73"/>
      <c r="TIY116" s="73"/>
      <c r="TJB116" s="73"/>
      <c r="TJE116" s="73"/>
      <c r="TJH116" s="73"/>
      <c r="TJK116" s="73"/>
      <c r="TJN116" s="73"/>
      <c r="TJQ116" s="73"/>
      <c r="TJS116" s="73"/>
      <c r="TKF116" s="73"/>
      <c r="TKG116" s="73"/>
      <c r="TKH116" s="73"/>
      <c r="TKI116" s="73"/>
      <c r="TKJ116" s="73"/>
      <c r="TKK116" s="73"/>
      <c r="TKL116" s="73"/>
      <c r="TKM116" s="73"/>
      <c r="TKN116" s="73"/>
      <c r="TKO116" s="73"/>
      <c r="TKP116" s="73"/>
      <c r="TKQ116" s="73"/>
      <c r="TKR116" s="73"/>
      <c r="TKS116" s="73"/>
      <c r="TKT116" s="73"/>
      <c r="TKU116" s="73"/>
      <c r="TKV116" s="73"/>
      <c r="TKW116" s="73"/>
      <c r="TKX116" s="73"/>
      <c r="TKY116" s="73"/>
      <c r="TKZ116" s="73"/>
      <c r="TLA116" s="73"/>
      <c r="TLB116" s="73"/>
      <c r="TLC116" s="73"/>
      <c r="TLD116" s="73"/>
      <c r="TLE116" s="73"/>
      <c r="TLG116" s="73"/>
      <c r="TLH116" s="73"/>
      <c r="TLI116" s="73"/>
      <c r="TLJ116" s="73"/>
      <c r="TLK116" s="73"/>
      <c r="TLL116" s="73"/>
      <c r="TLM116" s="73"/>
      <c r="TLN116" s="73"/>
      <c r="TLO116" s="73"/>
      <c r="TLP116" s="73"/>
      <c r="TLQ116" s="73"/>
      <c r="TLR116" s="73"/>
      <c r="TLS116" s="73"/>
      <c r="TLV116" s="73"/>
      <c r="TLY116" s="73"/>
      <c r="TMB116" s="73"/>
      <c r="TME116" s="73"/>
      <c r="TMH116" s="73"/>
      <c r="TMT116" s="73"/>
      <c r="TMW116" s="73"/>
      <c r="TMZ116" s="73"/>
      <c r="TNC116" s="73"/>
      <c r="TNL116" s="73"/>
      <c r="TNR116" s="73"/>
      <c r="TNU116" s="73"/>
      <c r="TNX116" s="73"/>
      <c r="TOA116" s="73"/>
      <c r="TOG116" s="73"/>
      <c r="TOP116" s="73"/>
      <c r="TOR116" s="73"/>
      <c r="TOS116" s="73"/>
      <c r="TOU116" s="73"/>
      <c r="TOX116" s="73"/>
      <c r="TPA116" s="73"/>
      <c r="TPD116" s="73"/>
      <c r="TPL116" s="73"/>
      <c r="TPN116" s="73"/>
      <c r="TPQ116" s="73"/>
      <c r="TPT116" s="73"/>
      <c r="TQC116" s="73"/>
      <c r="TQF116" s="73"/>
      <c r="TQK116" s="73"/>
      <c r="TRG116" s="73"/>
      <c r="TRH116" s="73"/>
      <c r="TRI116" s="73"/>
      <c r="TRJ116" s="73"/>
      <c r="TRK116" s="73"/>
      <c r="TRL116" s="73"/>
      <c r="TSD116" s="73"/>
      <c r="TSE116" s="73"/>
      <c r="TSH116" s="73"/>
      <c r="TSK116" s="73"/>
      <c r="TSM116" s="73"/>
      <c r="TSO116" s="73"/>
      <c r="TSR116" s="73"/>
      <c r="TSU116" s="73"/>
      <c r="TSX116" s="73"/>
      <c r="TTA116" s="73"/>
      <c r="TTD116" s="73"/>
      <c r="TTG116" s="73"/>
      <c r="TTJ116" s="73"/>
      <c r="TTM116" s="73"/>
      <c r="TTO116" s="73"/>
      <c r="TUB116" s="73"/>
      <c r="TUC116" s="73"/>
      <c r="TUD116" s="73"/>
      <c r="TUE116" s="73"/>
      <c r="TUF116" s="73"/>
      <c r="TUG116" s="73"/>
      <c r="TUH116" s="73"/>
      <c r="TUI116" s="73"/>
      <c r="TUJ116" s="73"/>
      <c r="TUK116" s="73"/>
      <c r="TUL116" s="73"/>
      <c r="TUM116" s="73"/>
      <c r="TUN116" s="73"/>
      <c r="TUO116" s="73"/>
      <c r="TUP116" s="73"/>
      <c r="TUQ116" s="73"/>
      <c r="TUR116" s="73"/>
      <c r="TUS116" s="73"/>
      <c r="TUT116" s="73"/>
      <c r="TUU116" s="73"/>
      <c r="TUV116" s="73"/>
      <c r="TUW116" s="73"/>
      <c r="TUX116" s="73"/>
      <c r="TUY116" s="73"/>
      <c r="TUZ116" s="73"/>
      <c r="TVA116" s="73"/>
      <c r="TVC116" s="73"/>
      <c r="TVD116" s="73"/>
      <c r="TVE116" s="73"/>
      <c r="TVF116" s="73"/>
      <c r="TVG116" s="73"/>
      <c r="TVH116" s="73"/>
      <c r="TVI116" s="73"/>
      <c r="TVJ116" s="73"/>
      <c r="TVK116" s="73"/>
      <c r="TVL116" s="73"/>
      <c r="TVM116" s="73"/>
      <c r="TVN116" s="73"/>
      <c r="TVO116" s="73"/>
      <c r="TVR116" s="73"/>
      <c r="TVU116" s="73"/>
      <c r="TVX116" s="73"/>
      <c r="TWA116" s="73"/>
      <c r="TWD116" s="73"/>
      <c r="TWP116" s="73"/>
      <c r="TWS116" s="73"/>
      <c r="TWV116" s="73"/>
      <c r="TWY116" s="73"/>
      <c r="TXH116" s="73"/>
      <c r="TXN116" s="73"/>
      <c r="TXQ116" s="73"/>
      <c r="TXT116" s="73"/>
      <c r="TXW116" s="73"/>
      <c r="TYC116" s="73"/>
      <c r="TYL116" s="73"/>
      <c r="TYN116" s="73"/>
      <c r="TYO116" s="73"/>
      <c r="TYQ116" s="73"/>
      <c r="TYT116" s="73"/>
      <c r="TYW116" s="73"/>
      <c r="TYZ116" s="73"/>
      <c r="TZH116" s="73"/>
      <c r="TZJ116" s="73"/>
      <c r="TZM116" s="73"/>
      <c r="TZP116" s="73"/>
      <c r="TZY116" s="73"/>
      <c r="UAB116" s="73"/>
      <c r="UAG116" s="73"/>
      <c r="UBC116" s="73"/>
      <c r="UBD116" s="73"/>
      <c r="UBE116" s="73"/>
      <c r="UBF116" s="73"/>
      <c r="UBG116" s="73"/>
      <c r="UBH116" s="73"/>
      <c r="UBZ116" s="73"/>
      <c r="UCA116" s="73"/>
      <c r="UCD116" s="73"/>
      <c r="UCG116" s="73"/>
      <c r="UCI116" s="73"/>
      <c r="UCK116" s="73"/>
      <c r="UCN116" s="73"/>
      <c r="UCQ116" s="73"/>
      <c r="UCT116" s="73"/>
      <c r="UCW116" s="73"/>
      <c r="UCZ116" s="73"/>
      <c r="UDC116" s="73"/>
      <c r="UDF116" s="73"/>
      <c r="UDI116" s="73"/>
      <c r="UDK116" s="73"/>
      <c r="UDX116" s="73"/>
      <c r="UDY116" s="73"/>
      <c r="UDZ116" s="73"/>
      <c r="UEA116" s="73"/>
      <c r="UEB116" s="73"/>
      <c r="UEC116" s="73"/>
      <c r="UED116" s="73"/>
      <c r="UEE116" s="73"/>
      <c r="UEF116" s="73"/>
      <c r="UEG116" s="73"/>
      <c r="UEH116" s="73"/>
      <c r="UEI116" s="73"/>
      <c r="UEJ116" s="73"/>
      <c r="UEK116" s="73"/>
      <c r="UEL116" s="73"/>
      <c r="UEM116" s="73"/>
      <c r="UEN116" s="73"/>
      <c r="UEO116" s="73"/>
      <c r="UEP116" s="73"/>
      <c r="UEQ116" s="73"/>
      <c r="UER116" s="73"/>
      <c r="UES116" s="73"/>
      <c r="UET116" s="73"/>
      <c r="UEU116" s="73"/>
      <c r="UEV116" s="73"/>
      <c r="UEW116" s="73"/>
      <c r="UEY116" s="73"/>
      <c r="UEZ116" s="73"/>
      <c r="UFA116" s="73"/>
      <c r="UFB116" s="73"/>
      <c r="UFC116" s="73"/>
      <c r="UFD116" s="73"/>
      <c r="UFE116" s="73"/>
      <c r="UFF116" s="73"/>
      <c r="UFG116" s="73"/>
      <c r="UFH116" s="73"/>
      <c r="UFI116" s="73"/>
      <c r="UFJ116" s="73"/>
      <c r="UFK116" s="73"/>
      <c r="UFN116" s="73"/>
      <c r="UFQ116" s="73"/>
      <c r="UFT116" s="73"/>
      <c r="UFW116" s="73"/>
      <c r="UFZ116" s="73"/>
      <c r="UGL116" s="73"/>
      <c r="UGO116" s="73"/>
      <c r="UGR116" s="73"/>
      <c r="UGU116" s="73"/>
      <c r="UHD116" s="73"/>
      <c r="UHJ116" s="73"/>
      <c r="UHM116" s="73"/>
      <c r="UHP116" s="73"/>
      <c r="UHS116" s="73"/>
      <c r="UHY116" s="73"/>
      <c r="UIH116" s="73"/>
      <c r="UIJ116" s="73"/>
      <c r="UIK116" s="73"/>
      <c r="UIM116" s="73"/>
      <c r="UIP116" s="73"/>
      <c r="UIS116" s="73"/>
      <c r="UIV116" s="73"/>
      <c r="UJD116" s="73"/>
      <c r="UJF116" s="73"/>
      <c r="UJI116" s="73"/>
      <c r="UJL116" s="73"/>
      <c r="UJU116" s="73"/>
      <c r="UJX116" s="73"/>
      <c r="UKC116" s="73"/>
      <c r="UKY116" s="73"/>
      <c r="UKZ116" s="73"/>
      <c r="ULA116" s="73"/>
      <c r="ULB116" s="73"/>
      <c r="ULC116" s="73"/>
      <c r="ULD116" s="73"/>
      <c r="ULV116" s="73"/>
      <c r="ULW116" s="73"/>
      <c r="ULZ116" s="73"/>
      <c r="UMC116" s="73"/>
      <c r="UME116" s="73"/>
      <c r="UMG116" s="73"/>
      <c r="UMJ116" s="73"/>
      <c r="UMM116" s="73"/>
      <c r="UMP116" s="73"/>
      <c r="UMS116" s="73"/>
      <c r="UMV116" s="73"/>
      <c r="UMY116" s="73"/>
      <c r="UNB116" s="73"/>
      <c r="UNE116" s="73"/>
      <c r="UNG116" s="73"/>
      <c r="UNT116" s="73"/>
      <c r="UNU116" s="73"/>
      <c r="UNV116" s="73"/>
      <c r="UNW116" s="73"/>
      <c r="UNX116" s="73"/>
      <c r="UNY116" s="73"/>
      <c r="UNZ116" s="73"/>
      <c r="UOA116" s="73"/>
      <c r="UOB116" s="73"/>
      <c r="UOC116" s="73"/>
      <c r="UOD116" s="73"/>
      <c r="UOE116" s="73"/>
      <c r="UOF116" s="73"/>
      <c r="UOG116" s="73"/>
      <c r="UOH116" s="73"/>
      <c r="UOI116" s="73"/>
      <c r="UOJ116" s="73"/>
      <c r="UOK116" s="73"/>
      <c r="UOL116" s="73"/>
      <c r="UOM116" s="73"/>
      <c r="UON116" s="73"/>
      <c r="UOO116" s="73"/>
      <c r="UOP116" s="73"/>
      <c r="UOQ116" s="73"/>
      <c r="UOR116" s="73"/>
      <c r="UOS116" s="73"/>
      <c r="UOU116" s="73"/>
      <c r="UOV116" s="73"/>
      <c r="UOW116" s="73"/>
      <c r="UOX116" s="73"/>
      <c r="UOY116" s="73"/>
      <c r="UOZ116" s="73"/>
      <c r="UPA116" s="73"/>
      <c r="UPB116" s="73"/>
      <c r="UPC116" s="73"/>
      <c r="UPD116" s="73"/>
      <c r="UPE116" s="73"/>
      <c r="UPF116" s="73"/>
      <c r="UPG116" s="73"/>
      <c r="UPJ116" s="73"/>
      <c r="UPM116" s="73"/>
      <c r="UPP116" s="73"/>
      <c r="UPS116" s="73"/>
      <c r="UPV116" s="73"/>
      <c r="UQH116" s="73"/>
      <c r="UQK116" s="73"/>
      <c r="UQN116" s="73"/>
      <c r="UQQ116" s="73"/>
      <c r="UQZ116" s="73"/>
      <c r="URF116" s="73"/>
      <c r="URI116" s="73"/>
      <c r="URL116" s="73"/>
      <c r="URO116" s="73"/>
      <c r="URU116" s="73"/>
      <c r="USD116" s="73"/>
      <c r="USF116" s="73"/>
      <c r="USG116" s="73"/>
      <c r="USI116" s="73"/>
      <c r="USL116" s="73"/>
      <c r="USO116" s="73"/>
      <c r="USR116" s="73"/>
      <c r="USZ116" s="73"/>
      <c r="UTB116" s="73"/>
      <c r="UTE116" s="73"/>
      <c r="UTH116" s="73"/>
      <c r="UTQ116" s="73"/>
      <c r="UTT116" s="73"/>
      <c r="UTY116" s="73"/>
      <c r="UUU116" s="73"/>
      <c r="UUV116" s="73"/>
      <c r="UUW116" s="73"/>
      <c r="UUX116" s="73"/>
      <c r="UUY116" s="73"/>
      <c r="UUZ116" s="73"/>
      <c r="UVR116" s="73"/>
      <c r="UVS116" s="73"/>
      <c r="UVV116" s="73"/>
      <c r="UVY116" s="73"/>
      <c r="UWA116" s="73"/>
      <c r="UWC116" s="73"/>
      <c r="UWF116" s="73"/>
      <c r="UWI116" s="73"/>
      <c r="UWL116" s="73"/>
      <c r="UWO116" s="73"/>
      <c r="UWR116" s="73"/>
      <c r="UWU116" s="73"/>
      <c r="UWX116" s="73"/>
      <c r="UXA116" s="73"/>
      <c r="UXC116" s="73"/>
      <c r="UXP116" s="73"/>
      <c r="UXQ116" s="73"/>
      <c r="UXR116" s="73"/>
      <c r="UXS116" s="73"/>
      <c r="UXT116" s="73"/>
      <c r="UXU116" s="73"/>
      <c r="UXV116" s="73"/>
      <c r="UXW116" s="73"/>
      <c r="UXX116" s="73"/>
      <c r="UXY116" s="73"/>
      <c r="UXZ116" s="73"/>
      <c r="UYA116" s="73"/>
      <c r="UYB116" s="73"/>
      <c r="UYC116" s="73"/>
      <c r="UYD116" s="73"/>
      <c r="UYE116" s="73"/>
      <c r="UYF116" s="73"/>
      <c r="UYG116" s="73"/>
      <c r="UYH116" s="73"/>
      <c r="UYI116" s="73"/>
      <c r="UYJ116" s="73"/>
      <c r="UYK116" s="73"/>
      <c r="UYL116" s="73"/>
      <c r="UYM116" s="73"/>
      <c r="UYN116" s="73"/>
      <c r="UYO116" s="73"/>
      <c r="UYQ116" s="73"/>
      <c r="UYR116" s="73"/>
      <c r="UYS116" s="73"/>
      <c r="UYT116" s="73"/>
      <c r="UYU116" s="73"/>
      <c r="UYV116" s="73"/>
      <c r="UYW116" s="73"/>
      <c r="UYX116" s="73"/>
      <c r="UYY116" s="73"/>
      <c r="UYZ116" s="73"/>
      <c r="UZA116" s="73"/>
      <c r="UZB116" s="73"/>
      <c r="UZC116" s="73"/>
      <c r="UZF116" s="73"/>
      <c r="UZI116" s="73"/>
      <c r="UZL116" s="73"/>
      <c r="UZO116" s="73"/>
      <c r="UZR116" s="73"/>
      <c r="VAD116" s="73"/>
      <c r="VAG116" s="73"/>
      <c r="VAJ116" s="73"/>
      <c r="VAM116" s="73"/>
      <c r="VAV116" s="73"/>
      <c r="VBB116" s="73"/>
      <c r="VBE116" s="73"/>
      <c r="VBH116" s="73"/>
      <c r="VBK116" s="73"/>
      <c r="VBQ116" s="73"/>
      <c r="VBZ116" s="73"/>
      <c r="VCB116" s="73"/>
      <c r="VCC116" s="73"/>
      <c r="VCE116" s="73"/>
      <c r="VCH116" s="73"/>
      <c r="VCK116" s="73"/>
      <c r="VCN116" s="73"/>
      <c r="VCV116" s="73"/>
      <c r="VCX116" s="73"/>
      <c r="VDA116" s="73"/>
      <c r="VDD116" s="73"/>
      <c r="VDM116" s="73"/>
      <c r="VDP116" s="73"/>
      <c r="VDU116" s="73"/>
      <c r="VEQ116" s="73"/>
      <c r="VER116" s="73"/>
      <c r="VES116" s="73"/>
      <c r="VET116" s="73"/>
      <c r="VEU116" s="73"/>
      <c r="VEV116" s="73"/>
      <c r="VFN116" s="73"/>
      <c r="VFO116" s="73"/>
      <c r="VFR116" s="73"/>
      <c r="VFU116" s="73"/>
      <c r="VFW116" s="73"/>
      <c r="VFY116" s="73"/>
      <c r="VGB116" s="73"/>
      <c r="VGE116" s="73"/>
      <c r="VGH116" s="73"/>
      <c r="VGK116" s="73"/>
      <c r="VGN116" s="73"/>
      <c r="VGQ116" s="73"/>
      <c r="VGT116" s="73"/>
      <c r="VGW116" s="73"/>
      <c r="VGY116" s="73"/>
      <c r="VHL116" s="73"/>
      <c r="VHM116" s="73"/>
      <c r="VHN116" s="73"/>
      <c r="VHO116" s="73"/>
      <c r="VHP116" s="73"/>
      <c r="VHQ116" s="73"/>
      <c r="VHR116" s="73"/>
      <c r="VHS116" s="73"/>
      <c r="VHT116" s="73"/>
      <c r="VHU116" s="73"/>
      <c r="VHV116" s="73"/>
      <c r="VHW116" s="73"/>
      <c r="VHX116" s="73"/>
      <c r="VHY116" s="73"/>
      <c r="VHZ116" s="73"/>
      <c r="VIA116" s="73"/>
      <c r="VIB116" s="73"/>
      <c r="VIC116" s="73"/>
      <c r="VID116" s="73"/>
      <c r="VIE116" s="73"/>
      <c r="VIF116" s="73"/>
      <c r="VIG116" s="73"/>
      <c r="VIH116" s="73"/>
      <c r="VII116" s="73"/>
      <c r="VIJ116" s="73"/>
      <c r="VIK116" s="73"/>
      <c r="VIM116" s="73"/>
      <c r="VIN116" s="73"/>
      <c r="VIO116" s="73"/>
      <c r="VIP116" s="73"/>
      <c r="VIQ116" s="73"/>
      <c r="VIR116" s="73"/>
      <c r="VIS116" s="73"/>
      <c r="VIT116" s="73"/>
      <c r="VIU116" s="73"/>
      <c r="VIV116" s="73"/>
      <c r="VIW116" s="73"/>
      <c r="VIX116" s="73"/>
      <c r="VIY116" s="73"/>
      <c r="VJB116" s="73"/>
      <c r="VJE116" s="73"/>
      <c r="VJH116" s="73"/>
      <c r="VJK116" s="73"/>
      <c r="VJN116" s="73"/>
      <c r="VJZ116" s="73"/>
      <c r="VKC116" s="73"/>
      <c r="VKF116" s="73"/>
      <c r="VKI116" s="73"/>
      <c r="VKR116" s="73"/>
      <c r="VKX116" s="73"/>
      <c r="VLA116" s="73"/>
      <c r="VLD116" s="73"/>
      <c r="VLG116" s="73"/>
      <c r="VLM116" s="73"/>
      <c r="VLV116" s="73"/>
      <c r="VLX116" s="73"/>
      <c r="VLY116" s="73"/>
      <c r="VMA116" s="73"/>
      <c r="VMD116" s="73"/>
      <c r="VMG116" s="73"/>
      <c r="VMJ116" s="73"/>
      <c r="VMR116" s="73"/>
      <c r="VMT116" s="73"/>
      <c r="VMW116" s="73"/>
      <c r="VMZ116" s="73"/>
      <c r="VNI116" s="73"/>
      <c r="VNL116" s="73"/>
      <c r="VNQ116" s="73"/>
      <c r="VOM116" s="73"/>
      <c r="VON116" s="73"/>
      <c r="VOO116" s="73"/>
      <c r="VOP116" s="73"/>
      <c r="VOQ116" s="73"/>
      <c r="VOR116" s="73"/>
      <c r="VPJ116" s="73"/>
      <c r="VPK116" s="73"/>
      <c r="VPN116" s="73"/>
      <c r="VPQ116" s="73"/>
      <c r="VPS116" s="73"/>
      <c r="VPU116" s="73"/>
      <c r="VPX116" s="73"/>
      <c r="VQA116" s="73"/>
      <c r="VQD116" s="73"/>
      <c r="VQG116" s="73"/>
      <c r="VQJ116" s="73"/>
      <c r="VQM116" s="73"/>
      <c r="VQP116" s="73"/>
      <c r="VQS116" s="73"/>
      <c r="VQU116" s="73"/>
      <c r="VRH116" s="73"/>
      <c r="VRI116" s="73"/>
      <c r="VRJ116" s="73"/>
      <c r="VRK116" s="73"/>
      <c r="VRL116" s="73"/>
      <c r="VRM116" s="73"/>
      <c r="VRN116" s="73"/>
      <c r="VRO116" s="73"/>
      <c r="VRP116" s="73"/>
      <c r="VRQ116" s="73"/>
      <c r="VRR116" s="73"/>
      <c r="VRS116" s="73"/>
      <c r="VRT116" s="73"/>
      <c r="VRU116" s="73"/>
      <c r="VRV116" s="73"/>
      <c r="VRW116" s="73"/>
      <c r="VRX116" s="73"/>
      <c r="VRY116" s="73"/>
      <c r="VRZ116" s="73"/>
      <c r="VSA116" s="73"/>
      <c r="VSB116" s="73"/>
      <c r="VSC116" s="73"/>
      <c r="VSD116" s="73"/>
      <c r="VSE116" s="73"/>
      <c r="VSF116" s="73"/>
      <c r="VSG116" s="73"/>
      <c r="VSI116" s="73"/>
      <c r="VSJ116" s="73"/>
      <c r="VSK116" s="73"/>
      <c r="VSL116" s="73"/>
      <c r="VSM116" s="73"/>
      <c r="VSN116" s="73"/>
      <c r="VSO116" s="73"/>
      <c r="VSP116" s="73"/>
      <c r="VSQ116" s="73"/>
      <c r="VSR116" s="73"/>
      <c r="VSS116" s="73"/>
      <c r="VST116" s="73"/>
      <c r="VSU116" s="73"/>
      <c r="VSX116" s="73"/>
      <c r="VTA116" s="73"/>
      <c r="VTD116" s="73"/>
      <c r="VTG116" s="73"/>
      <c r="VTJ116" s="73"/>
      <c r="VTV116" s="73"/>
      <c r="VTY116" s="73"/>
      <c r="VUB116" s="73"/>
      <c r="VUE116" s="73"/>
      <c r="VUN116" s="73"/>
      <c r="VUT116" s="73"/>
      <c r="VUW116" s="73"/>
      <c r="VUZ116" s="73"/>
      <c r="VVC116" s="73"/>
      <c r="VVI116" s="73"/>
      <c r="VVR116" s="73"/>
      <c r="VVT116" s="73"/>
      <c r="VVU116" s="73"/>
      <c r="VVW116" s="73"/>
      <c r="VVZ116" s="73"/>
      <c r="VWC116" s="73"/>
      <c r="VWF116" s="73"/>
      <c r="VWN116" s="73"/>
      <c r="VWP116" s="73"/>
      <c r="VWS116" s="73"/>
      <c r="VWV116" s="73"/>
      <c r="VXE116" s="73"/>
      <c r="VXH116" s="73"/>
      <c r="VXM116" s="73"/>
      <c r="VYI116" s="73"/>
      <c r="VYJ116" s="73"/>
      <c r="VYK116" s="73"/>
      <c r="VYL116" s="73"/>
      <c r="VYM116" s="73"/>
      <c r="VYN116" s="73"/>
      <c r="VZF116" s="73"/>
      <c r="VZG116" s="73"/>
      <c r="VZJ116" s="73"/>
      <c r="VZM116" s="73"/>
      <c r="VZO116" s="73"/>
      <c r="VZQ116" s="73"/>
      <c r="VZT116" s="73"/>
      <c r="VZW116" s="73"/>
      <c r="VZZ116" s="73"/>
      <c r="WAC116" s="73"/>
      <c r="WAF116" s="73"/>
      <c r="WAI116" s="73"/>
      <c r="WAL116" s="73"/>
      <c r="WAO116" s="73"/>
      <c r="WAQ116" s="73"/>
      <c r="WBD116" s="73"/>
      <c r="WBE116" s="73"/>
      <c r="WBF116" s="73"/>
      <c r="WBG116" s="73"/>
      <c r="WBH116" s="73"/>
      <c r="WBI116" s="73"/>
      <c r="WBJ116" s="73"/>
      <c r="WBK116" s="73"/>
      <c r="WBL116" s="73"/>
      <c r="WBM116" s="73"/>
      <c r="WBN116" s="73"/>
      <c r="WBO116" s="73"/>
      <c r="WBP116" s="73"/>
      <c r="WBQ116" s="73"/>
      <c r="WBR116" s="73"/>
      <c r="WBS116" s="73"/>
      <c r="WBT116" s="73"/>
      <c r="WBU116" s="73"/>
      <c r="WBV116" s="73"/>
      <c r="WBW116" s="73"/>
      <c r="WBX116" s="73"/>
      <c r="WBY116" s="73"/>
      <c r="WBZ116" s="73"/>
      <c r="WCA116" s="73"/>
      <c r="WCB116" s="73"/>
      <c r="WCC116" s="73"/>
      <c r="WCE116" s="73"/>
      <c r="WCF116" s="73"/>
      <c r="WCG116" s="73"/>
      <c r="WCH116" s="73"/>
      <c r="WCI116" s="73"/>
      <c r="WCJ116" s="73"/>
      <c r="WCK116" s="73"/>
      <c r="WCL116" s="73"/>
      <c r="WCM116" s="73"/>
      <c r="WCN116" s="73"/>
      <c r="WCO116" s="73"/>
      <c r="WCP116" s="73"/>
      <c r="WCQ116" s="73"/>
      <c r="WCT116" s="73"/>
      <c r="WCW116" s="73"/>
      <c r="WCZ116" s="73"/>
      <c r="WDC116" s="73"/>
      <c r="WDF116" s="73"/>
      <c r="WDR116" s="73"/>
      <c r="WDU116" s="73"/>
      <c r="WDX116" s="73"/>
      <c r="WEA116" s="73"/>
      <c r="WEJ116" s="73"/>
      <c r="WEP116" s="73"/>
      <c r="WES116" s="73"/>
      <c r="WEV116" s="73"/>
      <c r="WEY116" s="73"/>
      <c r="WFE116" s="73"/>
      <c r="WFN116" s="73"/>
      <c r="WFP116" s="73"/>
      <c r="WFQ116" s="73"/>
      <c r="WFS116" s="73"/>
      <c r="WFV116" s="73"/>
      <c r="WFY116" s="73"/>
      <c r="WGB116" s="73"/>
      <c r="WGJ116" s="73"/>
      <c r="WGL116" s="73"/>
      <c r="WGO116" s="73"/>
      <c r="WGR116" s="73"/>
      <c r="WHA116" s="73"/>
      <c r="WHD116" s="73"/>
      <c r="WHI116" s="73"/>
      <c r="WIE116" s="73"/>
      <c r="WIF116" s="73"/>
      <c r="WIG116" s="73"/>
      <c r="WIH116" s="73"/>
      <c r="WII116" s="73"/>
      <c r="WIJ116" s="73"/>
      <c r="WJB116" s="73"/>
      <c r="WJC116" s="73"/>
      <c r="WJF116" s="73"/>
      <c r="WJI116" s="73"/>
      <c r="WJK116" s="73"/>
      <c r="WJM116" s="73"/>
      <c r="WJP116" s="73"/>
      <c r="WJS116" s="73"/>
      <c r="WJV116" s="73"/>
      <c r="WJY116" s="73"/>
      <c r="WKB116" s="73"/>
      <c r="WKE116" s="73"/>
      <c r="WKH116" s="73"/>
      <c r="WKK116" s="73"/>
      <c r="WKM116" s="73"/>
      <c r="WKZ116" s="73"/>
      <c r="WLA116" s="73"/>
      <c r="WLB116" s="73"/>
      <c r="WLC116" s="73"/>
      <c r="WLD116" s="73"/>
      <c r="WLE116" s="73"/>
      <c r="WLF116" s="73"/>
      <c r="WLG116" s="73"/>
      <c r="WLH116" s="73"/>
      <c r="WLI116" s="73"/>
      <c r="WLJ116" s="73"/>
      <c r="WLK116" s="73"/>
      <c r="WLL116" s="73"/>
      <c r="WLM116" s="73"/>
      <c r="WLN116" s="73"/>
      <c r="WLO116" s="73"/>
      <c r="WLP116" s="73"/>
      <c r="WLQ116" s="73"/>
      <c r="WLR116" s="73"/>
      <c r="WLS116" s="73"/>
      <c r="WLT116" s="73"/>
      <c r="WLU116" s="73"/>
      <c r="WLV116" s="73"/>
      <c r="WLW116" s="73"/>
      <c r="WLX116" s="73"/>
      <c r="WLY116" s="73"/>
      <c r="WMA116" s="73"/>
      <c r="WMB116" s="73"/>
      <c r="WMC116" s="73"/>
      <c r="WMD116" s="73"/>
      <c r="WME116" s="73"/>
      <c r="WMF116" s="73"/>
      <c r="WMG116" s="73"/>
      <c r="WMH116" s="73"/>
      <c r="WMI116" s="73"/>
      <c r="WMJ116" s="73"/>
      <c r="WMK116" s="73"/>
      <c r="WML116" s="73"/>
      <c r="WMM116" s="73"/>
      <c r="WMP116" s="73"/>
      <c r="WMS116" s="73"/>
      <c r="WMV116" s="73"/>
      <c r="WMY116" s="73"/>
      <c r="WNB116" s="73"/>
      <c r="WNN116" s="73"/>
      <c r="WNQ116" s="73"/>
      <c r="WNT116" s="73"/>
      <c r="WNW116" s="73"/>
      <c r="WOF116" s="73"/>
      <c r="WOL116" s="73"/>
      <c r="WOO116" s="73"/>
      <c r="WOR116" s="73"/>
      <c r="WOU116" s="73"/>
      <c r="WPA116" s="73"/>
      <c r="WPJ116" s="73"/>
      <c r="WPL116" s="73"/>
      <c r="WPM116" s="73"/>
      <c r="WPO116" s="73"/>
      <c r="WPR116" s="73"/>
      <c r="WPU116" s="73"/>
      <c r="WPX116" s="73"/>
      <c r="WQF116" s="73"/>
      <c r="WQH116" s="73"/>
      <c r="WQK116" s="73"/>
      <c r="WQN116" s="73"/>
      <c r="WQW116" s="73"/>
      <c r="WQZ116" s="73"/>
      <c r="WRE116" s="73"/>
      <c r="WSA116" s="73"/>
      <c r="WSB116" s="73"/>
      <c r="WSC116" s="73"/>
      <c r="WSD116" s="73"/>
      <c r="WSE116" s="73"/>
      <c r="WSF116" s="73"/>
      <c r="WSX116" s="73"/>
      <c r="WSY116" s="73"/>
      <c r="WTB116" s="73"/>
      <c r="WTE116" s="73"/>
      <c r="WTG116" s="73"/>
      <c r="WTI116" s="73"/>
      <c r="WTL116" s="73"/>
      <c r="WTO116" s="73"/>
      <c r="WTR116" s="73"/>
      <c r="WTU116" s="73"/>
      <c r="WTX116" s="73"/>
      <c r="WUA116" s="73"/>
      <c r="WUD116" s="73"/>
      <c r="WUG116" s="73"/>
      <c r="WUI116" s="73"/>
      <c r="WUV116" s="73"/>
      <c r="WUW116" s="73"/>
      <c r="WUX116" s="73"/>
      <c r="WUY116" s="73"/>
      <c r="WUZ116" s="73"/>
      <c r="WVA116" s="73"/>
      <c r="WVB116" s="73"/>
      <c r="WVC116" s="73"/>
      <c r="WVD116" s="73"/>
      <c r="WVE116" s="73"/>
      <c r="WVF116" s="73"/>
      <c r="WVG116" s="73"/>
      <c r="WVH116" s="73"/>
      <c r="WVI116" s="73"/>
      <c r="WVJ116" s="73"/>
      <c r="WVK116" s="73"/>
      <c r="WVL116" s="73"/>
      <c r="WVM116" s="73"/>
      <c r="WVN116" s="73"/>
      <c r="WVO116" s="73"/>
      <c r="WVP116" s="73"/>
      <c r="WVQ116" s="73"/>
      <c r="WVR116" s="73"/>
      <c r="WVS116" s="73"/>
      <c r="WVT116" s="73"/>
      <c r="WVU116" s="73"/>
      <c r="WVV116" s="73"/>
      <c r="WVW116" s="73"/>
      <c r="WVX116" s="73"/>
      <c r="WVY116" s="73"/>
      <c r="WVZ116" s="73"/>
      <c r="WWA116" s="73"/>
      <c r="WWB116" s="73"/>
      <c r="WWC116" s="73"/>
      <c r="WWD116" s="73"/>
      <c r="WWE116" s="73"/>
      <c r="WWF116" s="73"/>
      <c r="WWG116" s="73"/>
      <c r="WWH116" s="73"/>
      <c r="WWI116" s="73"/>
      <c r="WWJ116" s="73"/>
      <c r="WWK116" s="73"/>
      <c r="WWL116" s="73"/>
      <c r="WWM116" s="73"/>
      <c r="WWN116" s="73"/>
      <c r="WWO116" s="73"/>
      <c r="WWP116" s="73"/>
      <c r="WWQ116" s="73"/>
      <c r="WWR116" s="73"/>
      <c r="WWS116" s="73"/>
      <c r="WWT116" s="73"/>
      <c r="WWU116" s="73"/>
      <c r="WWV116" s="73"/>
      <c r="WWW116" s="73"/>
      <c r="WWX116" s="73"/>
      <c r="WWY116" s="73"/>
      <c r="WWZ116" s="73"/>
      <c r="WXA116" s="73"/>
      <c r="WXB116" s="73"/>
      <c r="WXC116" s="73"/>
      <c r="WXD116" s="73"/>
      <c r="WXE116" s="73"/>
      <c r="WXF116" s="73"/>
      <c r="WXG116" s="73"/>
      <c r="WXH116" s="73"/>
      <c r="WXI116" s="73"/>
      <c r="WXJ116" s="73"/>
      <c r="WXK116" s="73"/>
      <c r="WXL116" s="73"/>
      <c r="WXM116" s="73"/>
      <c r="WXN116" s="73"/>
      <c r="WXO116" s="73"/>
      <c r="WXP116" s="73"/>
      <c r="WXQ116" s="73"/>
      <c r="WXR116" s="73"/>
      <c r="WXS116" s="73"/>
      <c r="WXT116" s="73"/>
      <c r="WXU116" s="73"/>
      <c r="WXV116" s="73"/>
      <c r="WXW116" s="73"/>
      <c r="WXX116" s="73"/>
      <c r="WXY116" s="73"/>
      <c r="WXZ116" s="73"/>
      <c r="WYA116" s="73"/>
      <c r="WYB116" s="73"/>
      <c r="WYC116" s="73"/>
      <c r="WYD116" s="73"/>
      <c r="WYE116" s="73"/>
      <c r="WYF116" s="73"/>
      <c r="WYG116" s="73"/>
      <c r="WYH116" s="73"/>
      <c r="WYI116" s="73"/>
      <c r="WYJ116" s="73"/>
      <c r="WYK116" s="73"/>
      <c r="WYL116" s="73"/>
      <c r="WYM116" s="73"/>
      <c r="WYN116" s="73"/>
      <c r="WYO116" s="73"/>
      <c r="WYP116" s="73"/>
      <c r="WYQ116" s="73"/>
      <c r="WYR116" s="73"/>
      <c r="WYS116" s="73"/>
      <c r="WYT116" s="73"/>
      <c r="WYU116" s="73"/>
      <c r="WYV116" s="73"/>
      <c r="WYW116" s="73"/>
      <c r="WYX116" s="73"/>
      <c r="WYY116" s="73"/>
      <c r="WYZ116" s="73"/>
      <c r="WZA116" s="73"/>
      <c r="WZB116" s="73"/>
      <c r="WZC116" s="73"/>
      <c r="WZD116" s="73"/>
      <c r="WZE116" s="73"/>
      <c r="WZF116" s="73"/>
      <c r="WZG116" s="73"/>
      <c r="WZH116" s="73"/>
      <c r="WZI116" s="73"/>
      <c r="WZJ116" s="73"/>
      <c r="WZK116" s="73"/>
      <c r="WZL116" s="73"/>
      <c r="WZM116" s="73"/>
      <c r="WZN116" s="73"/>
      <c r="WZO116" s="73"/>
      <c r="WZP116" s="73"/>
      <c r="WZQ116" s="73"/>
      <c r="WZR116" s="73"/>
      <c r="WZS116" s="73"/>
      <c r="WZT116" s="73"/>
      <c r="WZU116" s="73"/>
      <c r="WZV116" s="73"/>
      <c r="WZW116" s="73"/>
      <c r="WZX116" s="73"/>
      <c r="WZY116" s="73"/>
      <c r="WZZ116" s="73"/>
      <c r="XAA116" s="73"/>
      <c r="XAB116" s="73"/>
      <c r="XAC116" s="73"/>
      <c r="XAD116" s="73"/>
      <c r="XAE116" s="73"/>
      <c r="XAF116" s="73"/>
      <c r="XAG116" s="73"/>
      <c r="XAH116" s="73"/>
      <c r="XAI116" s="73"/>
      <c r="XAJ116" s="73"/>
      <c r="XAK116" s="73"/>
      <c r="XAL116" s="73"/>
      <c r="XAM116" s="73"/>
      <c r="XAN116" s="73"/>
      <c r="XAO116" s="73"/>
      <c r="XAP116" s="73"/>
      <c r="XAQ116" s="73"/>
      <c r="XAR116" s="73"/>
      <c r="XAS116" s="73"/>
      <c r="XAT116" s="73"/>
      <c r="XAU116" s="73"/>
      <c r="XAV116" s="73"/>
      <c r="XAW116" s="73"/>
      <c r="XAX116" s="73"/>
      <c r="XAY116" s="73"/>
      <c r="XAZ116" s="73"/>
      <c r="XBA116" s="73"/>
      <c r="XBB116" s="73"/>
      <c r="XBC116" s="73"/>
      <c r="XBD116" s="73"/>
      <c r="XBE116" s="73"/>
      <c r="XBF116" s="73"/>
      <c r="XBG116" s="73"/>
      <c r="XBH116" s="73"/>
      <c r="XBI116" s="73"/>
      <c r="XBJ116" s="73"/>
      <c r="XBK116" s="73"/>
      <c r="XBL116" s="73"/>
      <c r="XBM116" s="73"/>
      <c r="XBN116" s="73"/>
      <c r="XBO116" s="73"/>
      <c r="XBP116" s="73"/>
      <c r="XBQ116" s="73"/>
      <c r="XBR116" s="73"/>
      <c r="XBS116" s="73"/>
      <c r="XBT116" s="73"/>
      <c r="XBU116" s="73"/>
      <c r="XBV116" s="73"/>
      <c r="XBW116" s="73"/>
      <c r="XBX116" s="73"/>
      <c r="XBY116" s="73"/>
      <c r="XBZ116" s="73"/>
      <c r="XCA116" s="73"/>
      <c r="XCB116" s="73"/>
      <c r="XCC116" s="73"/>
      <c r="XCD116" s="73"/>
      <c r="XCE116" s="73"/>
      <c r="XCF116" s="73"/>
      <c r="XCG116" s="73"/>
      <c r="XCH116" s="73"/>
      <c r="XCI116" s="73"/>
      <c r="XCJ116" s="73"/>
      <c r="XCK116" s="73"/>
      <c r="XCL116" s="73"/>
      <c r="XCM116" s="73"/>
      <c r="XCN116" s="73"/>
      <c r="XCO116" s="73"/>
      <c r="XCP116" s="73"/>
      <c r="XCQ116" s="73"/>
      <c r="XCR116" s="73"/>
      <c r="XCS116" s="73"/>
      <c r="XCT116" s="73"/>
      <c r="XCU116" s="73"/>
      <c r="XCV116" s="73"/>
      <c r="XCW116" s="73"/>
      <c r="XCX116" s="73"/>
      <c r="XCY116" s="73"/>
      <c r="XCZ116" s="73"/>
      <c r="XDA116" s="73"/>
      <c r="XDB116" s="73"/>
      <c r="XDC116" s="73"/>
      <c r="XDD116" s="73"/>
      <c r="XDE116" s="73"/>
      <c r="XDF116" s="73"/>
      <c r="XDG116" s="73"/>
      <c r="XDH116" s="73"/>
      <c r="XDI116" s="73"/>
      <c r="XDJ116" s="73"/>
      <c r="XDK116" s="73"/>
      <c r="XDL116" s="73"/>
      <c r="XDM116" s="73"/>
      <c r="XDN116" s="73"/>
      <c r="XDO116" s="73"/>
      <c r="XDP116" s="73"/>
      <c r="XDQ116" s="73"/>
      <c r="XDR116" s="73"/>
      <c r="XDS116" s="73"/>
      <c r="XDT116" s="73"/>
      <c r="XDU116" s="73"/>
      <c r="XDV116" s="73"/>
      <c r="XDW116" s="73"/>
      <c r="XDX116" s="73"/>
      <c r="XDY116" s="73"/>
      <c r="XDZ116" s="73"/>
      <c r="XEA116" s="73"/>
      <c r="XEB116" s="73"/>
      <c r="XEC116" s="73"/>
      <c r="XED116" s="73"/>
      <c r="XEE116" s="73"/>
      <c r="XEF116" s="73"/>
      <c r="XEG116" s="73"/>
      <c r="XEH116" s="73"/>
      <c r="XEI116" s="73"/>
      <c r="XEJ116" s="73"/>
      <c r="XEK116" s="73"/>
      <c r="XEL116" s="73"/>
      <c r="XEM116" s="73"/>
      <c r="XEN116" s="73"/>
      <c r="XEO116" s="73"/>
      <c r="XEP116" s="73"/>
      <c r="XEQ116" s="73"/>
      <c r="XER116" s="73"/>
      <c r="XES116" s="73"/>
      <c r="XET116" s="73"/>
      <c r="XEU116" s="73"/>
      <c r="XEV116" s="73"/>
      <c r="XEW116" s="73"/>
      <c r="XEX116" s="73"/>
      <c r="XEY116" s="73"/>
      <c r="XEZ116" s="73"/>
      <c r="XFA116" s="73"/>
      <c r="XFB116" s="73"/>
      <c r="XFC116" s="73"/>
      <c r="XFD116" s="73"/>
    </row>
    <row r="117" spans="1:16384" s="192" customFormat="1" ht="21.75" hidden="1" customHeight="1">
      <c r="A117" s="207" t="s">
        <v>118</v>
      </c>
      <c r="B117" s="204" t="s">
        <v>324</v>
      </c>
      <c r="C117" s="205"/>
      <c r="D117" s="168">
        <f>IFERROR(VLOOKUP(A117,'4.1'!A136:C418,3,0),)</f>
        <v>0</v>
      </c>
      <c r="E117" s="166">
        <f t="shared" si="1"/>
        <v>0</v>
      </c>
    </row>
    <row r="118" spans="1:16384" s="192" customFormat="1" ht="20.25" hidden="1" customHeight="1">
      <c r="A118" s="141" t="s">
        <v>119</v>
      </c>
      <c r="B118" s="204" t="s">
        <v>323</v>
      </c>
      <c r="C118" s="205"/>
      <c r="D118" s="168">
        <f>IFERROR(VLOOKUP(A118,'4.1'!A137:C419,3,0),)</f>
        <v>0</v>
      </c>
      <c r="E118" s="166">
        <f t="shared" si="1"/>
        <v>0</v>
      </c>
    </row>
    <row r="119" spans="1:16384" s="192" customFormat="1" ht="21.75" hidden="1" customHeight="1">
      <c r="A119" s="207" t="s">
        <v>120</v>
      </c>
      <c r="B119" s="204" t="s">
        <v>323</v>
      </c>
      <c r="C119" s="205"/>
      <c r="D119" s="168">
        <f>IFERROR(VLOOKUP(A119,'4.1'!A138:C420,3,0),)</f>
        <v>0</v>
      </c>
      <c r="E119" s="166">
        <f t="shared" si="1"/>
        <v>0</v>
      </c>
    </row>
    <row r="120" spans="1:16384" s="192" customFormat="1" ht="21.75" hidden="1" customHeight="1">
      <c r="A120" s="207" t="s">
        <v>121</v>
      </c>
      <c r="B120" s="204"/>
      <c r="C120" s="205"/>
      <c r="D120" s="168">
        <f>IFERROR(VLOOKUP(A120,'4.1'!A139:C421,3,0),)</f>
        <v>0</v>
      </c>
      <c r="E120" s="166">
        <f t="shared" si="1"/>
        <v>0</v>
      </c>
    </row>
    <row r="121" spans="1:16384" s="192" customFormat="1" ht="20.25" hidden="1" customHeight="1">
      <c r="A121" s="207" t="s">
        <v>122</v>
      </c>
      <c r="B121" s="204" t="s">
        <v>323</v>
      </c>
      <c r="C121" s="205"/>
      <c r="D121" s="168">
        <f>IFERROR(VLOOKUP(A121,'4.1'!A140:C422,3,0),)</f>
        <v>0</v>
      </c>
      <c r="E121" s="166">
        <f t="shared" si="1"/>
        <v>0</v>
      </c>
    </row>
    <row r="122" spans="1:16384" s="192" customFormat="1" ht="21.75" customHeight="1">
      <c r="A122" s="209" t="s">
        <v>123</v>
      </c>
      <c r="B122" s="202" t="s">
        <v>323</v>
      </c>
      <c r="C122" s="203">
        <v>1455</v>
      </c>
      <c r="D122" s="86">
        <v>5000</v>
      </c>
      <c r="E122" s="87">
        <f t="shared" si="1"/>
        <v>7275000</v>
      </c>
      <c r="F122" s="73"/>
      <c r="G122" s="73"/>
      <c r="H122" s="73"/>
      <c r="I122" s="73"/>
      <c r="J122" s="73"/>
      <c r="K122" s="73"/>
      <c r="L122" s="73"/>
      <c r="M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D122" s="73"/>
      <c r="AG122" s="73"/>
      <c r="AJ122" s="73"/>
      <c r="AM122" s="73"/>
      <c r="AP122" s="73"/>
      <c r="BB122" s="73"/>
      <c r="BE122" s="73"/>
      <c r="BH122" s="73"/>
      <c r="BK122" s="73"/>
      <c r="BT122" s="73"/>
      <c r="BZ122" s="73"/>
      <c r="CC122" s="73"/>
      <c r="CF122" s="73"/>
      <c r="CI122" s="73"/>
      <c r="CO122" s="73"/>
      <c r="CX122" s="73"/>
      <c r="CZ122" s="73"/>
      <c r="DA122" s="73"/>
      <c r="DC122" s="73"/>
      <c r="DF122" s="73"/>
      <c r="DI122" s="73"/>
      <c r="DL122" s="73"/>
      <c r="DT122" s="73"/>
      <c r="DV122" s="73"/>
      <c r="DY122" s="73"/>
      <c r="EB122" s="73"/>
      <c r="EK122" s="73"/>
      <c r="EN122" s="73"/>
      <c r="ES122" s="73"/>
      <c r="FO122" s="73"/>
      <c r="FP122" s="73"/>
      <c r="FQ122" s="73"/>
      <c r="FR122" s="73"/>
      <c r="FS122" s="73"/>
      <c r="FT122" s="73"/>
      <c r="GL122" s="73"/>
      <c r="GM122" s="73"/>
      <c r="GP122" s="73"/>
      <c r="GS122" s="73"/>
      <c r="GU122" s="73"/>
      <c r="GW122" s="73"/>
      <c r="GZ122" s="73"/>
      <c r="HC122" s="73"/>
      <c r="HF122" s="73"/>
      <c r="HI122" s="73"/>
      <c r="HL122" s="73"/>
      <c r="HO122" s="73"/>
      <c r="HR122" s="73"/>
      <c r="HU122" s="73"/>
      <c r="HW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  <c r="JD122" s="73"/>
      <c r="JE122" s="73"/>
      <c r="JF122" s="73"/>
      <c r="JG122" s="73"/>
      <c r="JH122" s="73"/>
      <c r="JI122" s="73"/>
      <c r="JK122" s="73"/>
      <c r="JL122" s="73"/>
      <c r="JM122" s="73"/>
      <c r="JN122" s="73"/>
      <c r="JO122" s="73"/>
      <c r="JP122" s="73"/>
      <c r="JQ122" s="73"/>
      <c r="JR122" s="73"/>
      <c r="JS122" s="73"/>
      <c r="JT122" s="73"/>
      <c r="JU122" s="73"/>
      <c r="JV122" s="73"/>
      <c r="JW122" s="73"/>
      <c r="JZ122" s="73"/>
      <c r="KC122" s="73"/>
      <c r="KF122" s="73"/>
      <c r="KI122" s="73"/>
      <c r="KL122" s="73"/>
      <c r="KX122" s="73"/>
      <c r="LA122" s="73"/>
      <c r="LD122" s="73"/>
      <c r="LG122" s="73"/>
      <c r="LP122" s="73"/>
      <c r="LV122" s="73"/>
      <c r="LY122" s="73"/>
      <c r="MB122" s="73"/>
      <c r="ME122" s="73"/>
      <c r="MK122" s="73"/>
      <c r="MT122" s="73"/>
      <c r="MV122" s="73"/>
      <c r="MW122" s="73"/>
      <c r="MY122" s="73"/>
      <c r="NB122" s="73"/>
      <c r="NE122" s="73"/>
      <c r="NH122" s="73"/>
      <c r="NP122" s="73"/>
      <c r="NR122" s="73"/>
      <c r="NU122" s="73"/>
      <c r="NX122" s="73"/>
      <c r="OG122" s="73"/>
      <c r="OJ122" s="73"/>
      <c r="OO122" s="73"/>
      <c r="PK122" s="73"/>
      <c r="PL122" s="73"/>
      <c r="PM122" s="73"/>
      <c r="PN122" s="73"/>
      <c r="PO122" s="73"/>
      <c r="PP122" s="73"/>
      <c r="QH122" s="73"/>
      <c r="QI122" s="73"/>
      <c r="QL122" s="73"/>
      <c r="QO122" s="73"/>
      <c r="QQ122" s="73"/>
      <c r="QS122" s="73"/>
      <c r="QV122" s="73"/>
      <c r="QY122" s="73"/>
      <c r="RB122" s="73"/>
      <c r="RE122" s="73"/>
      <c r="RH122" s="73"/>
      <c r="RK122" s="73"/>
      <c r="RN122" s="73"/>
      <c r="RQ122" s="73"/>
      <c r="RS122" s="73"/>
      <c r="SF122" s="73"/>
      <c r="SG122" s="73"/>
      <c r="SH122" s="73"/>
      <c r="SI122" s="73"/>
      <c r="SJ122" s="73"/>
      <c r="SK122" s="73"/>
      <c r="SL122" s="73"/>
      <c r="SM122" s="73"/>
      <c r="SN122" s="73"/>
      <c r="SO122" s="73"/>
      <c r="SP122" s="73"/>
      <c r="SQ122" s="73"/>
      <c r="SR122" s="73"/>
      <c r="SS122" s="73"/>
      <c r="ST122" s="73"/>
      <c r="SU122" s="73"/>
      <c r="SV122" s="73"/>
      <c r="SW122" s="73"/>
      <c r="SX122" s="73"/>
      <c r="SY122" s="73"/>
      <c r="SZ122" s="73"/>
      <c r="TA122" s="73"/>
      <c r="TB122" s="73"/>
      <c r="TC122" s="73"/>
      <c r="TD122" s="73"/>
      <c r="TE122" s="73"/>
      <c r="TG122" s="73"/>
      <c r="TH122" s="73"/>
      <c r="TI122" s="73"/>
      <c r="TJ122" s="73"/>
      <c r="TK122" s="73"/>
      <c r="TL122" s="73"/>
      <c r="TM122" s="73"/>
      <c r="TN122" s="73"/>
      <c r="TO122" s="73"/>
      <c r="TP122" s="73"/>
      <c r="TQ122" s="73"/>
      <c r="TR122" s="73"/>
      <c r="TS122" s="73"/>
      <c r="TV122" s="73"/>
      <c r="TY122" s="73"/>
      <c r="UB122" s="73"/>
      <c r="UE122" s="73"/>
      <c r="UH122" s="73"/>
      <c r="UT122" s="73"/>
      <c r="UW122" s="73"/>
      <c r="UZ122" s="73"/>
      <c r="VC122" s="73"/>
      <c r="VL122" s="73"/>
      <c r="VR122" s="73"/>
      <c r="VU122" s="73"/>
      <c r="VX122" s="73"/>
      <c r="WA122" s="73"/>
      <c r="WG122" s="73"/>
      <c r="WP122" s="73"/>
      <c r="WR122" s="73"/>
      <c r="WS122" s="73"/>
      <c r="WU122" s="73"/>
      <c r="WX122" s="73"/>
      <c r="XA122" s="73"/>
      <c r="XD122" s="73"/>
      <c r="XL122" s="73"/>
      <c r="XN122" s="73"/>
      <c r="XQ122" s="73"/>
      <c r="XT122" s="73"/>
      <c r="YC122" s="73"/>
      <c r="YF122" s="73"/>
      <c r="YK122" s="73"/>
      <c r="ZG122" s="73"/>
      <c r="ZH122" s="73"/>
      <c r="ZI122" s="73"/>
      <c r="ZJ122" s="73"/>
      <c r="ZK122" s="73"/>
      <c r="ZL122" s="73"/>
      <c r="AAD122" s="73"/>
      <c r="AAE122" s="73"/>
      <c r="AAH122" s="73"/>
      <c r="AAK122" s="73"/>
      <c r="AAM122" s="73"/>
      <c r="AAO122" s="73"/>
      <c r="AAR122" s="73"/>
      <c r="AAU122" s="73"/>
      <c r="AAX122" s="73"/>
      <c r="ABA122" s="73"/>
      <c r="ABD122" s="73"/>
      <c r="ABG122" s="73"/>
      <c r="ABJ122" s="73"/>
      <c r="ABM122" s="73"/>
      <c r="ABO122" s="73"/>
      <c r="ACB122" s="73"/>
      <c r="ACC122" s="73"/>
      <c r="ACD122" s="73"/>
      <c r="ACE122" s="73"/>
      <c r="ACF122" s="73"/>
      <c r="ACG122" s="73"/>
      <c r="ACH122" s="73"/>
      <c r="ACI122" s="73"/>
      <c r="ACJ122" s="73"/>
      <c r="ACK122" s="73"/>
      <c r="ACL122" s="73"/>
      <c r="ACM122" s="73"/>
      <c r="ACN122" s="73"/>
      <c r="ACO122" s="73"/>
      <c r="ACP122" s="73"/>
      <c r="ACQ122" s="73"/>
      <c r="ACR122" s="73"/>
      <c r="ACS122" s="73"/>
      <c r="ACT122" s="73"/>
      <c r="ACU122" s="73"/>
      <c r="ACV122" s="73"/>
      <c r="ACW122" s="73"/>
      <c r="ACX122" s="73"/>
      <c r="ACY122" s="73"/>
      <c r="ACZ122" s="73"/>
      <c r="ADA122" s="73"/>
      <c r="ADC122" s="73"/>
      <c r="ADD122" s="73"/>
      <c r="ADE122" s="73"/>
      <c r="ADF122" s="73"/>
      <c r="ADG122" s="73"/>
      <c r="ADH122" s="73"/>
      <c r="ADI122" s="73"/>
      <c r="ADJ122" s="73"/>
      <c r="ADK122" s="73"/>
      <c r="ADL122" s="73"/>
      <c r="ADM122" s="73"/>
      <c r="ADN122" s="73"/>
      <c r="ADO122" s="73"/>
      <c r="ADR122" s="73"/>
      <c r="ADU122" s="73"/>
      <c r="ADX122" s="73"/>
      <c r="AEA122" s="73"/>
      <c r="AED122" s="73"/>
      <c r="AEP122" s="73"/>
      <c r="AES122" s="73"/>
      <c r="AEV122" s="73"/>
      <c r="AEY122" s="73"/>
      <c r="AFH122" s="73"/>
      <c r="AFN122" s="73"/>
      <c r="AFQ122" s="73"/>
      <c r="AFT122" s="73"/>
      <c r="AFW122" s="73"/>
      <c r="AGC122" s="73"/>
      <c r="AGL122" s="73"/>
      <c r="AGN122" s="73"/>
      <c r="AGO122" s="73"/>
      <c r="AGQ122" s="73"/>
      <c r="AGT122" s="73"/>
      <c r="AGW122" s="73"/>
      <c r="AGZ122" s="73"/>
      <c r="AHH122" s="73"/>
      <c r="AHJ122" s="73"/>
      <c r="AHM122" s="73"/>
      <c r="AHP122" s="73"/>
      <c r="AHY122" s="73"/>
      <c r="AIB122" s="73"/>
      <c r="AIG122" s="73"/>
      <c r="AJC122" s="73"/>
      <c r="AJD122" s="73"/>
      <c r="AJE122" s="73"/>
      <c r="AJF122" s="73"/>
      <c r="AJG122" s="73"/>
      <c r="AJH122" s="73"/>
      <c r="AJZ122" s="73"/>
      <c r="AKA122" s="73"/>
      <c r="AKD122" s="73"/>
      <c r="AKG122" s="73"/>
      <c r="AKI122" s="73"/>
      <c r="AKK122" s="73"/>
      <c r="AKN122" s="73"/>
      <c r="AKQ122" s="73"/>
      <c r="AKT122" s="73"/>
      <c r="AKW122" s="73"/>
      <c r="AKZ122" s="73"/>
      <c r="ALC122" s="73"/>
      <c r="ALF122" s="73"/>
      <c r="ALI122" s="73"/>
      <c r="ALK122" s="73"/>
      <c r="ALX122" s="73"/>
      <c r="ALY122" s="73"/>
      <c r="ALZ122" s="73"/>
      <c r="AMA122" s="73"/>
      <c r="AMB122" s="73"/>
      <c r="AMC122" s="73"/>
      <c r="AMD122" s="73"/>
      <c r="AME122" s="73"/>
      <c r="AMF122" s="73"/>
      <c r="AMG122" s="73"/>
      <c r="AMH122" s="73"/>
      <c r="AMI122" s="73"/>
      <c r="AMJ122" s="73"/>
      <c r="AMK122" s="73"/>
      <c r="AML122" s="73"/>
      <c r="AMM122" s="73"/>
      <c r="AMN122" s="73"/>
      <c r="AMO122" s="73"/>
      <c r="AMP122" s="73"/>
      <c r="AMQ122" s="73"/>
      <c r="AMR122" s="73"/>
      <c r="AMS122" s="73"/>
      <c r="AMT122" s="73"/>
      <c r="AMU122" s="73"/>
      <c r="AMV122" s="73"/>
      <c r="AMW122" s="73"/>
      <c r="AMY122" s="73"/>
      <c r="AMZ122" s="73"/>
      <c r="ANA122" s="73"/>
      <c r="ANB122" s="73"/>
      <c r="ANC122" s="73"/>
      <c r="AND122" s="73"/>
      <c r="ANE122" s="73"/>
      <c r="ANF122" s="73"/>
      <c r="ANG122" s="73"/>
      <c r="ANH122" s="73"/>
      <c r="ANI122" s="73"/>
      <c r="ANJ122" s="73"/>
      <c r="ANK122" s="73"/>
      <c r="ANN122" s="73"/>
      <c r="ANQ122" s="73"/>
      <c r="ANT122" s="73"/>
      <c r="ANW122" s="73"/>
      <c r="ANZ122" s="73"/>
      <c r="AOL122" s="73"/>
      <c r="AOO122" s="73"/>
      <c r="AOR122" s="73"/>
      <c r="AOU122" s="73"/>
      <c r="APD122" s="73"/>
      <c r="APJ122" s="73"/>
      <c r="APM122" s="73"/>
      <c r="APP122" s="73"/>
      <c r="APS122" s="73"/>
      <c r="APY122" s="73"/>
      <c r="AQH122" s="73"/>
      <c r="AQJ122" s="73"/>
      <c r="AQK122" s="73"/>
      <c r="AQM122" s="73"/>
      <c r="AQP122" s="73"/>
      <c r="AQS122" s="73"/>
      <c r="AQV122" s="73"/>
      <c r="ARD122" s="73"/>
      <c r="ARF122" s="73"/>
      <c r="ARI122" s="73"/>
      <c r="ARL122" s="73"/>
      <c r="ARU122" s="73"/>
      <c r="ARX122" s="73"/>
      <c r="ASC122" s="73"/>
      <c r="ASY122" s="73"/>
      <c r="ASZ122" s="73"/>
      <c r="ATA122" s="73"/>
      <c r="ATB122" s="73"/>
      <c r="ATC122" s="73"/>
      <c r="ATD122" s="73"/>
      <c r="ATV122" s="73"/>
      <c r="ATW122" s="73"/>
      <c r="ATZ122" s="73"/>
      <c r="AUC122" s="73"/>
      <c r="AUE122" s="73"/>
      <c r="AUG122" s="73"/>
      <c r="AUJ122" s="73"/>
      <c r="AUM122" s="73"/>
      <c r="AUP122" s="73"/>
      <c r="AUS122" s="73"/>
      <c r="AUV122" s="73"/>
      <c r="AUY122" s="73"/>
      <c r="AVB122" s="73"/>
      <c r="AVE122" s="73"/>
      <c r="AVG122" s="73"/>
      <c r="AVT122" s="73"/>
      <c r="AVU122" s="73"/>
      <c r="AVV122" s="73"/>
      <c r="AVW122" s="73"/>
      <c r="AVX122" s="73"/>
      <c r="AVY122" s="73"/>
      <c r="AVZ122" s="73"/>
      <c r="AWA122" s="73"/>
      <c r="AWB122" s="73"/>
      <c r="AWC122" s="73"/>
      <c r="AWD122" s="73"/>
      <c r="AWE122" s="73"/>
      <c r="AWF122" s="73"/>
      <c r="AWG122" s="73"/>
      <c r="AWH122" s="73"/>
      <c r="AWI122" s="73"/>
      <c r="AWJ122" s="73"/>
      <c r="AWK122" s="73"/>
      <c r="AWL122" s="73"/>
      <c r="AWM122" s="73"/>
      <c r="AWN122" s="73"/>
      <c r="AWO122" s="73"/>
      <c r="AWP122" s="73"/>
      <c r="AWQ122" s="73"/>
      <c r="AWR122" s="73"/>
      <c r="AWS122" s="73"/>
      <c r="AWU122" s="73"/>
      <c r="AWV122" s="73"/>
      <c r="AWW122" s="73"/>
      <c r="AWX122" s="73"/>
      <c r="AWY122" s="73"/>
      <c r="AWZ122" s="73"/>
      <c r="AXA122" s="73"/>
      <c r="AXB122" s="73"/>
      <c r="AXC122" s="73"/>
      <c r="AXD122" s="73"/>
      <c r="AXE122" s="73"/>
      <c r="AXF122" s="73"/>
      <c r="AXG122" s="73"/>
      <c r="AXJ122" s="73"/>
      <c r="AXM122" s="73"/>
      <c r="AXP122" s="73"/>
      <c r="AXS122" s="73"/>
      <c r="AXV122" s="73"/>
      <c r="AYH122" s="73"/>
      <c r="AYK122" s="73"/>
      <c r="AYN122" s="73"/>
      <c r="AYQ122" s="73"/>
      <c r="AYZ122" s="73"/>
      <c r="AZF122" s="73"/>
      <c r="AZI122" s="73"/>
      <c r="AZL122" s="73"/>
      <c r="AZO122" s="73"/>
      <c r="AZU122" s="73"/>
      <c r="BAD122" s="73"/>
      <c r="BAF122" s="73"/>
      <c r="BAG122" s="73"/>
      <c r="BAI122" s="73"/>
      <c r="BAL122" s="73"/>
      <c r="BAO122" s="73"/>
      <c r="BAR122" s="73"/>
      <c r="BAZ122" s="73"/>
      <c r="BBB122" s="73"/>
      <c r="BBE122" s="73"/>
      <c r="BBH122" s="73"/>
      <c r="BBQ122" s="73"/>
      <c r="BBT122" s="73"/>
      <c r="BBY122" s="73"/>
      <c r="BCU122" s="73"/>
      <c r="BCV122" s="73"/>
      <c r="BCW122" s="73"/>
      <c r="BCX122" s="73"/>
      <c r="BCY122" s="73"/>
      <c r="BCZ122" s="73"/>
      <c r="BDR122" s="73"/>
      <c r="BDS122" s="73"/>
      <c r="BDV122" s="73"/>
      <c r="BDY122" s="73"/>
      <c r="BEA122" s="73"/>
      <c r="BEC122" s="73"/>
      <c r="BEF122" s="73"/>
      <c r="BEI122" s="73"/>
      <c r="BEL122" s="73"/>
      <c r="BEO122" s="73"/>
      <c r="BER122" s="73"/>
      <c r="BEU122" s="73"/>
      <c r="BEX122" s="73"/>
      <c r="BFA122" s="73"/>
      <c r="BFC122" s="73"/>
      <c r="BFP122" s="73"/>
      <c r="BFQ122" s="73"/>
      <c r="BFR122" s="73"/>
      <c r="BFS122" s="73"/>
      <c r="BFT122" s="73"/>
      <c r="BFU122" s="73"/>
      <c r="BFV122" s="73"/>
      <c r="BFW122" s="73"/>
      <c r="BFX122" s="73"/>
      <c r="BFY122" s="73"/>
      <c r="BFZ122" s="73"/>
      <c r="BGA122" s="73"/>
      <c r="BGB122" s="73"/>
      <c r="BGC122" s="73"/>
      <c r="BGD122" s="73"/>
      <c r="BGE122" s="73"/>
      <c r="BGF122" s="73"/>
      <c r="BGG122" s="73"/>
      <c r="BGH122" s="73"/>
      <c r="BGI122" s="73"/>
      <c r="BGJ122" s="73"/>
      <c r="BGK122" s="73"/>
      <c r="BGL122" s="73"/>
      <c r="BGM122" s="73"/>
      <c r="BGN122" s="73"/>
      <c r="BGO122" s="73"/>
      <c r="BGQ122" s="73"/>
      <c r="BGR122" s="73"/>
      <c r="BGS122" s="73"/>
      <c r="BGT122" s="73"/>
      <c r="BGU122" s="73"/>
      <c r="BGV122" s="73"/>
      <c r="BGW122" s="73"/>
      <c r="BGX122" s="73"/>
      <c r="BGY122" s="73"/>
      <c r="BGZ122" s="73"/>
      <c r="BHA122" s="73"/>
      <c r="BHB122" s="73"/>
      <c r="BHC122" s="73"/>
      <c r="BHF122" s="73"/>
      <c r="BHI122" s="73"/>
      <c r="BHL122" s="73"/>
      <c r="BHO122" s="73"/>
      <c r="BHR122" s="73"/>
      <c r="BID122" s="73"/>
      <c r="BIG122" s="73"/>
      <c r="BIJ122" s="73"/>
      <c r="BIM122" s="73"/>
      <c r="BIV122" s="73"/>
      <c r="BJB122" s="73"/>
      <c r="BJE122" s="73"/>
      <c r="BJH122" s="73"/>
      <c r="BJK122" s="73"/>
      <c r="BJQ122" s="73"/>
      <c r="BJZ122" s="73"/>
      <c r="BKB122" s="73"/>
      <c r="BKC122" s="73"/>
      <c r="BKE122" s="73"/>
      <c r="BKH122" s="73"/>
      <c r="BKK122" s="73"/>
      <c r="BKN122" s="73"/>
      <c r="BKV122" s="73"/>
      <c r="BKX122" s="73"/>
      <c r="BLA122" s="73"/>
      <c r="BLD122" s="73"/>
      <c r="BLM122" s="73"/>
      <c r="BLP122" s="73"/>
      <c r="BLU122" s="73"/>
      <c r="BMQ122" s="73"/>
      <c r="BMR122" s="73"/>
      <c r="BMS122" s="73"/>
      <c r="BMT122" s="73"/>
      <c r="BMU122" s="73"/>
      <c r="BMV122" s="73"/>
      <c r="BNN122" s="73"/>
      <c r="BNO122" s="73"/>
      <c r="BNR122" s="73"/>
      <c r="BNU122" s="73"/>
      <c r="BNW122" s="73"/>
      <c r="BNY122" s="73"/>
      <c r="BOB122" s="73"/>
      <c r="BOE122" s="73"/>
      <c r="BOH122" s="73"/>
      <c r="BOK122" s="73"/>
      <c r="BON122" s="73"/>
      <c r="BOQ122" s="73"/>
      <c r="BOT122" s="73"/>
      <c r="BOW122" s="73"/>
      <c r="BOY122" s="73"/>
      <c r="BPL122" s="73"/>
      <c r="BPM122" s="73"/>
      <c r="BPN122" s="73"/>
      <c r="BPO122" s="73"/>
      <c r="BPP122" s="73"/>
      <c r="BPQ122" s="73"/>
      <c r="BPR122" s="73"/>
      <c r="BPS122" s="73"/>
      <c r="BPT122" s="73"/>
      <c r="BPU122" s="73"/>
      <c r="BPV122" s="73"/>
      <c r="BPW122" s="73"/>
      <c r="BPX122" s="73"/>
      <c r="BPY122" s="73"/>
      <c r="BPZ122" s="73"/>
      <c r="BQA122" s="73"/>
      <c r="BQB122" s="73"/>
      <c r="BQC122" s="73"/>
      <c r="BQD122" s="73"/>
      <c r="BQE122" s="73"/>
      <c r="BQF122" s="73"/>
      <c r="BQG122" s="73"/>
      <c r="BQH122" s="73"/>
      <c r="BQI122" s="73"/>
      <c r="BQJ122" s="73"/>
      <c r="BQK122" s="73"/>
      <c r="BQM122" s="73"/>
      <c r="BQN122" s="73"/>
      <c r="BQO122" s="73"/>
      <c r="BQP122" s="73"/>
      <c r="BQQ122" s="73"/>
      <c r="BQR122" s="73"/>
      <c r="BQS122" s="73"/>
      <c r="BQT122" s="73"/>
      <c r="BQU122" s="73"/>
      <c r="BQV122" s="73"/>
      <c r="BQW122" s="73"/>
      <c r="BQX122" s="73"/>
      <c r="BQY122" s="73"/>
      <c r="BRB122" s="73"/>
      <c r="BRE122" s="73"/>
      <c r="BRH122" s="73"/>
      <c r="BRK122" s="73"/>
      <c r="BRN122" s="73"/>
      <c r="BRZ122" s="73"/>
      <c r="BSC122" s="73"/>
      <c r="BSF122" s="73"/>
      <c r="BSI122" s="73"/>
      <c r="BSR122" s="73"/>
      <c r="BSX122" s="73"/>
      <c r="BTA122" s="73"/>
      <c r="BTD122" s="73"/>
      <c r="BTG122" s="73"/>
      <c r="BTM122" s="73"/>
      <c r="BTV122" s="73"/>
      <c r="BTX122" s="73"/>
      <c r="BTY122" s="73"/>
      <c r="BUA122" s="73"/>
      <c r="BUD122" s="73"/>
      <c r="BUG122" s="73"/>
      <c r="BUJ122" s="73"/>
      <c r="BUR122" s="73"/>
      <c r="BUT122" s="73"/>
      <c r="BUW122" s="73"/>
      <c r="BUZ122" s="73"/>
      <c r="BVI122" s="73"/>
      <c r="BVL122" s="73"/>
      <c r="BVQ122" s="73"/>
      <c r="BWM122" s="73"/>
      <c r="BWN122" s="73"/>
      <c r="BWO122" s="73"/>
      <c r="BWP122" s="73"/>
      <c r="BWQ122" s="73"/>
      <c r="BWR122" s="73"/>
      <c r="BXJ122" s="73"/>
      <c r="BXK122" s="73"/>
      <c r="BXN122" s="73"/>
      <c r="BXQ122" s="73"/>
      <c r="BXS122" s="73"/>
      <c r="BXU122" s="73"/>
      <c r="BXX122" s="73"/>
      <c r="BYA122" s="73"/>
      <c r="BYD122" s="73"/>
      <c r="BYG122" s="73"/>
      <c r="BYJ122" s="73"/>
      <c r="BYM122" s="73"/>
      <c r="BYP122" s="73"/>
      <c r="BYS122" s="73"/>
      <c r="BYU122" s="73"/>
      <c r="BZH122" s="73"/>
      <c r="BZI122" s="73"/>
      <c r="BZJ122" s="73"/>
      <c r="BZK122" s="73"/>
      <c r="BZL122" s="73"/>
      <c r="BZM122" s="73"/>
      <c r="BZN122" s="73"/>
      <c r="BZO122" s="73"/>
      <c r="BZP122" s="73"/>
      <c r="BZQ122" s="73"/>
      <c r="BZR122" s="73"/>
      <c r="BZS122" s="73"/>
      <c r="BZT122" s="73"/>
      <c r="BZU122" s="73"/>
      <c r="BZV122" s="73"/>
      <c r="BZW122" s="73"/>
      <c r="BZX122" s="73"/>
      <c r="BZY122" s="73"/>
      <c r="BZZ122" s="73"/>
      <c r="CAA122" s="73"/>
      <c r="CAB122" s="73"/>
      <c r="CAC122" s="73"/>
      <c r="CAD122" s="73"/>
      <c r="CAE122" s="73"/>
      <c r="CAF122" s="73"/>
      <c r="CAG122" s="73"/>
      <c r="CAI122" s="73"/>
      <c r="CAJ122" s="73"/>
      <c r="CAK122" s="73"/>
      <c r="CAL122" s="73"/>
      <c r="CAM122" s="73"/>
      <c r="CAN122" s="73"/>
      <c r="CAO122" s="73"/>
      <c r="CAP122" s="73"/>
      <c r="CAQ122" s="73"/>
      <c r="CAR122" s="73"/>
      <c r="CAS122" s="73"/>
      <c r="CAT122" s="73"/>
      <c r="CAU122" s="73"/>
      <c r="CAX122" s="73"/>
      <c r="CBA122" s="73"/>
      <c r="CBD122" s="73"/>
      <c r="CBG122" s="73"/>
      <c r="CBJ122" s="73"/>
      <c r="CBV122" s="73"/>
      <c r="CBY122" s="73"/>
      <c r="CCB122" s="73"/>
      <c r="CCE122" s="73"/>
      <c r="CCN122" s="73"/>
      <c r="CCT122" s="73"/>
      <c r="CCW122" s="73"/>
      <c r="CCZ122" s="73"/>
      <c r="CDC122" s="73"/>
      <c r="CDI122" s="73"/>
      <c r="CDR122" s="73"/>
      <c r="CDT122" s="73"/>
      <c r="CDU122" s="73"/>
      <c r="CDW122" s="73"/>
      <c r="CDZ122" s="73"/>
      <c r="CEC122" s="73"/>
      <c r="CEF122" s="73"/>
      <c r="CEN122" s="73"/>
      <c r="CEP122" s="73"/>
      <c r="CES122" s="73"/>
      <c r="CEV122" s="73"/>
      <c r="CFE122" s="73"/>
      <c r="CFH122" s="73"/>
      <c r="CFM122" s="73"/>
      <c r="CGI122" s="73"/>
      <c r="CGJ122" s="73"/>
      <c r="CGK122" s="73"/>
      <c r="CGL122" s="73"/>
      <c r="CGM122" s="73"/>
      <c r="CGN122" s="73"/>
      <c r="CHF122" s="73"/>
      <c r="CHG122" s="73"/>
      <c r="CHJ122" s="73"/>
      <c r="CHM122" s="73"/>
      <c r="CHO122" s="73"/>
      <c r="CHQ122" s="73"/>
      <c r="CHT122" s="73"/>
      <c r="CHW122" s="73"/>
      <c r="CHZ122" s="73"/>
      <c r="CIC122" s="73"/>
      <c r="CIF122" s="73"/>
      <c r="CII122" s="73"/>
      <c r="CIL122" s="73"/>
      <c r="CIO122" s="73"/>
      <c r="CIQ122" s="73"/>
      <c r="CJD122" s="73"/>
      <c r="CJE122" s="73"/>
      <c r="CJF122" s="73"/>
      <c r="CJG122" s="73"/>
      <c r="CJH122" s="73"/>
      <c r="CJI122" s="73"/>
      <c r="CJJ122" s="73"/>
      <c r="CJK122" s="73"/>
      <c r="CJL122" s="73"/>
      <c r="CJM122" s="73"/>
      <c r="CJN122" s="73"/>
      <c r="CJO122" s="73"/>
      <c r="CJP122" s="73"/>
      <c r="CJQ122" s="73"/>
      <c r="CJR122" s="73"/>
      <c r="CJS122" s="73"/>
      <c r="CJT122" s="73"/>
      <c r="CJU122" s="73"/>
      <c r="CJV122" s="73"/>
      <c r="CJW122" s="73"/>
      <c r="CJX122" s="73"/>
      <c r="CJY122" s="73"/>
      <c r="CJZ122" s="73"/>
      <c r="CKA122" s="73"/>
      <c r="CKB122" s="73"/>
      <c r="CKC122" s="73"/>
      <c r="CKE122" s="73"/>
      <c r="CKF122" s="73"/>
      <c r="CKG122" s="73"/>
      <c r="CKH122" s="73"/>
      <c r="CKI122" s="73"/>
      <c r="CKJ122" s="73"/>
      <c r="CKK122" s="73"/>
      <c r="CKL122" s="73"/>
      <c r="CKM122" s="73"/>
      <c r="CKN122" s="73"/>
      <c r="CKO122" s="73"/>
      <c r="CKP122" s="73"/>
      <c r="CKQ122" s="73"/>
      <c r="CKT122" s="73"/>
      <c r="CKW122" s="73"/>
      <c r="CKZ122" s="73"/>
      <c r="CLC122" s="73"/>
      <c r="CLF122" s="73"/>
      <c r="CLR122" s="73"/>
      <c r="CLU122" s="73"/>
      <c r="CLX122" s="73"/>
      <c r="CMA122" s="73"/>
      <c r="CMJ122" s="73"/>
      <c r="CMP122" s="73"/>
      <c r="CMS122" s="73"/>
      <c r="CMV122" s="73"/>
      <c r="CMY122" s="73"/>
      <c r="CNE122" s="73"/>
      <c r="CNN122" s="73"/>
      <c r="CNP122" s="73"/>
      <c r="CNQ122" s="73"/>
      <c r="CNS122" s="73"/>
      <c r="CNV122" s="73"/>
      <c r="CNY122" s="73"/>
      <c r="COB122" s="73"/>
      <c r="COJ122" s="73"/>
      <c r="COL122" s="73"/>
      <c r="COO122" s="73"/>
      <c r="COR122" s="73"/>
      <c r="CPA122" s="73"/>
      <c r="CPD122" s="73"/>
      <c r="CPI122" s="73"/>
      <c r="CQE122" s="73"/>
      <c r="CQF122" s="73"/>
      <c r="CQG122" s="73"/>
      <c r="CQH122" s="73"/>
      <c r="CQI122" s="73"/>
      <c r="CQJ122" s="73"/>
      <c r="CRB122" s="73"/>
      <c r="CRC122" s="73"/>
      <c r="CRF122" s="73"/>
      <c r="CRI122" s="73"/>
      <c r="CRK122" s="73"/>
      <c r="CRM122" s="73"/>
      <c r="CRP122" s="73"/>
      <c r="CRS122" s="73"/>
      <c r="CRV122" s="73"/>
      <c r="CRY122" s="73"/>
      <c r="CSB122" s="73"/>
      <c r="CSE122" s="73"/>
      <c r="CSH122" s="73"/>
      <c r="CSK122" s="73"/>
      <c r="CSM122" s="73"/>
      <c r="CSZ122" s="73"/>
      <c r="CTA122" s="73"/>
      <c r="CTB122" s="73"/>
      <c r="CTC122" s="73"/>
      <c r="CTD122" s="73"/>
      <c r="CTE122" s="73"/>
      <c r="CTF122" s="73"/>
      <c r="CTG122" s="73"/>
      <c r="CTH122" s="73"/>
      <c r="CTI122" s="73"/>
      <c r="CTJ122" s="73"/>
      <c r="CTK122" s="73"/>
      <c r="CTL122" s="73"/>
      <c r="CTM122" s="73"/>
      <c r="CTN122" s="73"/>
      <c r="CTO122" s="73"/>
      <c r="CTP122" s="73"/>
      <c r="CTQ122" s="73"/>
      <c r="CTR122" s="73"/>
      <c r="CTS122" s="73"/>
      <c r="CTT122" s="73"/>
      <c r="CTU122" s="73"/>
      <c r="CTV122" s="73"/>
      <c r="CTW122" s="73"/>
      <c r="CTX122" s="73"/>
      <c r="CTY122" s="73"/>
      <c r="CUA122" s="73"/>
      <c r="CUB122" s="73"/>
      <c r="CUC122" s="73"/>
      <c r="CUD122" s="73"/>
      <c r="CUE122" s="73"/>
      <c r="CUF122" s="73"/>
      <c r="CUG122" s="73"/>
      <c r="CUH122" s="73"/>
      <c r="CUI122" s="73"/>
      <c r="CUJ122" s="73"/>
      <c r="CUK122" s="73"/>
      <c r="CUL122" s="73"/>
      <c r="CUM122" s="73"/>
      <c r="CUP122" s="73"/>
      <c r="CUS122" s="73"/>
      <c r="CUV122" s="73"/>
      <c r="CUY122" s="73"/>
      <c r="CVB122" s="73"/>
      <c r="CVN122" s="73"/>
      <c r="CVQ122" s="73"/>
      <c r="CVT122" s="73"/>
      <c r="CVW122" s="73"/>
      <c r="CWF122" s="73"/>
      <c r="CWL122" s="73"/>
      <c r="CWO122" s="73"/>
      <c r="CWR122" s="73"/>
      <c r="CWU122" s="73"/>
      <c r="CXA122" s="73"/>
      <c r="CXJ122" s="73"/>
      <c r="CXL122" s="73"/>
      <c r="CXM122" s="73"/>
      <c r="CXO122" s="73"/>
      <c r="CXR122" s="73"/>
      <c r="CXU122" s="73"/>
      <c r="CXX122" s="73"/>
      <c r="CYF122" s="73"/>
      <c r="CYH122" s="73"/>
      <c r="CYK122" s="73"/>
      <c r="CYN122" s="73"/>
      <c r="CYW122" s="73"/>
      <c r="CYZ122" s="73"/>
      <c r="CZE122" s="73"/>
      <c r="DAA122" s="73"/>
      <c r="DAB122" s="73"/>
      <c r="DAC122" s="73"/>
      <c r="DAD122" s="73"/>
      <c r="DAE122" s="73"/>
      <c r="DAF122" s="73"/>
      <c r="DAX122" s="73"/>
      <c r="DAY122" s="73"/>
      <c r="DBB122" s="73"/>
      <c r="DBE122" s="73"/>
      <c r="DBG122" s="73"/>
      <c r="DBI122" s="73"/>
      <c r="DBL122" s="73"/>
      <c r="DBO122" s="73"/>
      <c r="DBR122" s="73"/>
      <c r="DBU122" s="73"/>
      <c r="DBX122" s="73"/>
      <c r="DCA122" s="73"/>
      <c r="DCD122" s="73"/>
      <c r="DCG122" s="73"/>
      <c r="DCI122" s="73"/>
      <c r="DCV122" s="73"/>
      <c r="DCW122" s="73"/>
      <c r="DCX122" s="73"/>
      <c r="DCY122" s="73"/>
      <c r="DCZ122" s="73"/>
      <c r="DDA122" s="73"/>
      <c r="DDB122" s="73"/>
      <c r="DDC122" s="73"/>
      <c r="DDD122" s="73"/>
      <c r="DDE122" s="73"/>
      <c r="DDF122" s="73"/>
      <c r="DDG122" s="73"/>
      <c r="DDH122" s="73"/>
      <c r="DDI122" s="73"/>
      <c r="DDJ122" s="73"/>
      <c r="DDK122" s="73"/>
      <c r="DDL122" s="73"/>
      <c r="DDM122" s="73"/>
      <c r="DDN122" s="73"/>
      <c r="DDO122" s="73"/>
      <c r="DDP122" s="73"/>
      <c r="DDQ122" s="73"/>
      <c r="DDR122" s="73"/>
      <c r="DDS122" s="73"/>
      <c r="DDT122" s="73"/>
      <c r="DDU122" s="73"/>
      <c r="DDW122" s="73"/>
      <c r="DDX122" s="73"/>
      <c r="DDY122" s="73"/>
      <c r="DDZ122" s="73"/>
      <c r="DEA122" s="73"/>
      <c r="DEB122" s="73"/>
      <c r="DEC122" s="73"/>
      <c r="DED122" s="73"/>
      <c r="DEE122" s="73"/>
      <c r="DEF122" s="73"/>
      <c r="DEG122" s="73"/>
      <c r="DEH122" s="73"/>
      <c r="DEI122" s="73"/>
      <c r="DEL122" s="73"/>
      <c r="DEO122" s="73"/>
      <c r="DER122" s="73"/>
      <c r="DEU122" s="73"/>
      <c r="DEX122" s="73"/>
      <c r="DFJ122" s="73"/>
      <c r="DFM122" s="73"/>
      <c r="DFP122" s="73"/>
      <c r="DFS122" s="73"/>
      <c r="DGB122" s="73"/>
      <c r="DGH122" s="73"/>
      <c r="DGK122" s="73"/>
      <c r="DGN122" s="73"/>
      <c r="DGQ122" s="73"/>
      <c r="DGW122" s="73"/>
      <c r="DHF122" s="73"/>
      <c r="DHH122" s="73"/>
      <c r="DHI122" s="73"/>
      <c r="DHK122" s="73"/>
      <c r="DHN122" s="73"/>
      <c r="DHQ122" s="73"/>
      <c r="DHT122" s="73"/>
      <c r="DIB122" s="73"/>
      <c r="DID122" s="73"/>
      <c r="DIG122" s="73"/>
      <c r="DIJ122" s="73"/>
      <c r="DIS122" s="73"/>
      <c r="DIV122" s="73"/>
      <c r="DJA122" s="73"/>
      <c r="DJW122" s="73"/>
      <c r="DJX122" s="73"/>
      <c r="DJY122" s="73"/>
      <c r="DJZ122" s="73"/>
      <c r="DKA122" s="73"/>
      <c r="DKB122" s="73"/>
      <c r="DKT122" s="73"/>
      <c r="DKU122" s="73"/>
      <c r="DKX122" s="73"/>
      <c r="DLA122" s="73"/>
      <c r="DLC122" s="73"/>
      <c r="DLE122" s="73"/>
      <c r="DLH122" s="73"/>
      <c r="DLK122" s="73"/>
      <c r="DLN122" s="73"/>
      <c r="DLQ122" s="73"/>
      <c r="DLT122" s="73"/>
      <c r="DLW122" s="73"/>
      <c r="DLZ122" s="73"/>
      <c r="DMC122" s="73"/>
      <c r="DME122" s="73"/>
      <c r="DMR122" s="73"/>
      <c r="DMS122" s="73"/>
      <c r="DMT122" s="73"/>
      <c r="DMU122" s="73"/>
      <c r="DMV122" s="73"/>
      <c r="DMW122" s="73"/>
      <c r="DMX122" s="73"/>
      <c r="DMY122" s="73"/>
      <c r="DMZ122" s="73"/>
      <c r="DNA122" s="73"/>
      <c r="DNB122" s="73"/>
      <c r="DNC122" s="73"/>
      <c r="DND122" s="73"/>
      <c r="DNE122" s="73"/>
      <c r="DNF122" s="73"/>
      <c r="DNG122" s="73"/>
      <c r="DNH122" s="73"/>
      <c r="DNI122" s="73"/>
      <c r="DNJ122" s="73"/>
      <c r="DNK122" s="73"/>
      <c r="DNL122" s="73"/>
      <c r="DNM122" s="73"/>
      <c r="DNN122" s="73"/>
      <c r="DNO122" s="73"/>
      <c r="DNP122" s="73"/>
      <c r="DNQ122" s="73"/>
      <c r="DNS122" s="73"/>
      <c r="DNT122" s="73"/>
      <c r="DNU122" s="73"/>
      <c r="DNV122" s="73"/>
      <c r="DNW122" s="73"/>
      <c r="DNX122" s="73"/>
      <c r="DNY122" s="73"/>
      <c r="DNZ122" s="73"/>
      <c r="DOA122" s="73"/>
      <c r="DOB122" s="73"/>
      <c r="DOC122" s="73"/>
      <c r="DOD122" s="73"/>
      <c r="DOE122" s="73"/>
      <c r="DOH122" s="73"/>
      <c r="DOK122" s="73"/>
      <c r="DON122" s="73"/>
      <c r="DOQ122" s="73"/>
      <c r="DOT122" s="73"/>
      <c r="DPF122" s="73"/>
      <c r="DPI122" s="73"/>
      <c r="DPL122" s="73"/>
      <c r="DPO122" s="73"/>
      <c r="DPX122" s="73"/>
      <c r="DQD122" s="73"/>
      <c r="DQG122" s="73"/>
      <c r="DQJ122" s="73"/>
      <c r="DQM122" s="73"/>
      <c r="DQS122" s="73"/>
      <c r="DRB122" s="73"/>
      <c r="DRD122" s="73"/>
      <c r="DRE122" s="73"/>
      <c r="DRG122" s="73"/>
      <c r="DRJ122" s="73"/>
      <c r="DRM122" s="73"/>
      <c r="DRP122" s="73"/>
      <c r="DRX122" s="73"/>
      <c r="DRZ122" s="73"/>
      <c r="DSC122" s="73"/>
      <c r="DSF122" s="73"/>
      <c r="DSO122" s="73"/>
      <c r="DSR122" s="73"/>
      <c r="DSW122" s="73"/>
      <c r="DTS122" s="73"/>
      <c r="DTT122" s="73"/>
      <c r="DTU122" s="73"/>
      <c r="DTV122" s="73"/>
      <c r="DTW122" s="73"/>
      <c r="DTX122" s="73"/>
      <c r="DUP122" s="73"/>
      <c r="DUQ122" s="73"/>
      <c r="DUT122" s="73"/>
      <c r="DUW122" s="73"/>
      <c r="DUY122" s="73"/>
      <c r="DVA122" s="73"/>
      <c r="DVD122" s="73"/>
      <c r="DVG122" s="73"/>
      <c r="DVJ122" s="73"/>
      <c r="DVM122" s="73"/>
      <c r="DVP122" s="73"/>
      <c r="DVS122" s="73"/>
      <c r="DVV122" s="73"/>
      <c r="DVY122" s="73"/>
      <c r="DWA122" s="73"/>
      <c r="DWN122" s="73"/>
      <c r="DWO122" s="73"/>
      <c r="DWP122" s="73"/>
      <c r="DWQ122" s="73"/>
      <c r="DWR122" s="73"/>
      <c r="DWS122" s="73"/>
      <c r="DWT122" s="73"/>
      <c r="DWU122" s="73"/>
      <c r="DWV122" s="73"/>
      <c r="DWW122" s="73"/>
      <c r="DWX122" s="73"/>
      <c r="DWY122" s="73"/>
      <c r="DWZ122" s="73"/>
      <c r="DXA122" s="73"/>
      <c r="DXB122" s="73"/>
      <c r="DXC122" s="73"/>
      <c r="DXD122" s="73"/>
      <c r="DXE122" s="73"/>
      <c r="DXF122" s="73"/>
      <c r="DXG122" s="73"/>
      <c r="DXH122" s="73"/>
      <c r="DXI122" s="73"/>
      <c r="DXJ122" s="73"/>
      <c r="DXK122" s="73"/>
      <c r="DXL122" s="73"/>
      <c r="DXM122" s="73"/>
      <c r="DXO122" s="73"/>
      <c r="DXP122" s="73"/>
      <c r="DXQ122" s="73"/>
      <c r="DXR122" s="73"/>
      <c r="DXS122" s="73"/>
      <c r="DXT122" s="73"/>
      <c r="DXU122" s="73"/>
      <c r="DXV122" s="73"/>
      <c r="DXW122" s="73"/>
      <c r="DXX122" s="73"/>
      <c r="DXY122" s="73"/>
      <c r="DXZ122" s="73"/>
      <c r="DYA122" s="73"/>
      <c r="DYD122" s="73"/>
      <c r="DYG122" s="73"/>
      <c r="DYJ122" s="73"/>
      <c r="DYM122" s="73"/>
      <c r="DYP122" s="73"/>
      <c r="DZB122" s="73"/>
      <c r="DZE122" s="73"/>
      <c r="DZH122" s="73"/>
      <c r="DZK122" s="73"/>
      <c r="DZT122" s="73"/>
      <c r="DZZ122" s="73"/>
      <c r="EAC122" s="73"/>
      <c r="EAF122" s="73"/>
      <c r="EAI122" s="73"/>
      <c r="EAO122" s="73"/>
      <c r="EAX122" s="73"/>
      <c r="EAZ122" s="73"/>
      <c r="EBA122" s="73"/>
      <c r="EBC122" s="73"/>
      <c r="EBF122" s="73"/>
      <c r="EBI122" s="73"/>
      <c r="EBL122" s="73"/>
      <c r="EBT122" s="73"/>
      <c r="EBV122" s="73"/>
      <c r="EBY122" s="73"/>
      <c r="ECB122" s="73"/>
      <c r="ECK122" s="73"/>
      <c r="ECN122" s="73"/>
      <c r="ECS122" s="73"/>
      <c r="EDO122" s="73"/>
      <c r="EDP122" s="73"/>
      <c r="EDQ122" s="73"/>
      <c r="EDR122" s="73"/>
      <c r="EDS122" s="73"/>
      <c r="EDT122" s="73"/>
      <c r="EEL122" s="73"/>
      <c r="EEM122" s="73"/>
      <c r="EEP122" s="73"/>
      <c r="EES122" s="73"/>
      <c r="EEU122" s="73"/>
      <c r="EEW122" s="73"/>
      <c r="EEZ122" s="73"/>
      <c r="EFC122" s="73"/>
      <c r="EFF122" s="73"/>
      <c r="EFI122" s="73"/>
      <c r="EFL122" s="73"/>
      <c r="EFO122" s="73"/>
      <c r="EFR122" s="73"/>
      <c r="EFU122" s="73"/>
      <c r="EFW122" s="73"/>
      <c r="EGJ122" s="73"/>
      <c r="EGK122" s="73"/>
      <c r="EGL122" s="73"/>
      <c r="EGM122" s="73"/>
      <c r="EGN122" s="73"/>
      <c r="EGO122" s="73"/>
      <c r="EGP122" s="73"/>
      <c r="EGQ122" s="73"/>
      <c r="EGR122" s="73"/>
      <c r="EGS122" s="73"/>
      <c r="EGT122" s="73"/>
      <c r="EGU122" s="73"/>
      <c r="EGV122" s="73"/>
      <c r="EGW122" s="73"/>
      <c r="EGX122" s="73"/>
      <c r="EGY122" s="73"/>
      <c r="EGZ122" s="73"/>
      <c r="EHA122" s="73"/>
      <c r="EHB122" s="73"/>
      <c r="EHC122" s="73"/>
      <c r="EHD122" s="73"/>
      <c r="EHE122" s="73"/>
      <c r="EHF122" s="73"/>
      <c r="EHG122" s="73"/>
      <c r="EHH122" s="73"/>
      <c r="EHI122" s="73"/>
      <c r="EHK122" s="73"/>
      <c r="EHL122" s="73"/>
      <c r="EHM122" s="73"/>
      <c r="EHN122" s="73"/>
      <c r="EHO122" s="73"/>
      <c r="EHP122" s="73"/>
      <c r="EHQ122" s="73"/>
      <c r="EHR122" s="73"/>
      <c r="EHS122" s="73"/>
      <c r="EHT122" s="73"/>
      <c r="EHU122" s="73"/>
      <c r="EHV122" s="73"/>
      <c r="EHW122" s="73"/>
      <c r="EHZ122" s="73"/>
      <c r="EIC122" s="73"/>
      <c r="EIF122" s="73"/>
      <c r="EII122" s="73"/>
      <c r="EIL122" s="73"/>
      <c r="EIX122" s="73"/>
      <c r="EJA122" s="73"/>
      <c r="EJD122" s="73"/>
      <c r="EJG122" s="73"/>
      <c r="EJP122" s="73"/>
      <c r="EJV122" s="73"/>
      <c r="EJY122" s="73"/>
      <c r="EKB122" s="73"/>
      <c r="EKE122" s="73"/>
      <c r="EKK122" s="73"/>
      <c r="EKT122" s="73"/>
      <c r="EKV122" s="73"/>
      <c r="EKW122" s="73"/>
      <c r="EKY122" s="73"/>
      <c r="ELB122" s="73"/>
      <c r="ELE122" s="73"/>
      <c r="ELH122" s="73"/>
      <c r="ELP122" s="73"/>
      <c r="ELR122" s="73"/>
      <c r="ELU122" s="73"/>
      <c r="ELX122" s="73"/>
      <c r="EMG122" s="73"/>
      <c r="EMJ122" s="73"/>
      <c r="EMO122" s="73"/>
      <c r="ENK122" s="73"/>
      <c r="ENL122" s="73"/>
      <c r="ENM122" s="73"/>
      <c r="ENN122" s="73"/>
      <c r="ENO122" s="73"/>
      <c r="ENP122" s="73"/>
      <c r="EOH122" s="73"/>
      <c r="EOI122" s="73"/>
      <c r="EOL122" s="73"/>
      <c r="EOO122" s="73"/>
      <c r="EOQ122" s="73"/>
      <c r="EOS122" s="73"/>
      <c r="EOV122" s="73"/>
      <c r="EOY122" s="73"/>
      <c r="EPB122" s="73"/>
      <c r="EPE122" s="73"/>
      <c r="EPH122" s="73"/>
      <c r="EPK122" s="73"/>
      <c r="EPN122" s="73"/>
      <c r="EPQ122" s="73"/>
      <c r="EPS122" s="73"/>
      <c r="EQF122" s="73"/>
      <c r="EQG122" s="73"/>
      <c r="EQH122" s="73"/>
      <c r="EQI122" s="73"/>
      <c r="EQJ122" s="73"/>
      <c r="EQK122" s="73"/>
      <c r="EQL122" s="73"/>
      <c r="EQM122" s="73"/>
      <c r="EQN122" s="73"/>
      <c r="EQO122" s="73"/>
      <c r="EQP122" s="73"/>
      <c r="EQQ122" s="73"/>
      <c r="EQR122" s="73"/>
      <c r="EQS122" s="73"/>
      <c r="EQT122" s="73"/>
      <c r="EQU122" s="73"/>
      <c r="EQV122" s="73"/>
      <c r="EQW122" s="73"/>
      <c r="EQX122" s="73"/>
      <c r="EQY122" s="73"/>
      <c r="EQZ122" s="73"/>
      <c r="ERA122" s="73"/>
      <c r="ERB122" s="73"/>
      <c r="ERC122" s="73"/>
      <c r="ERD122" s="73"/>
      <c r="ERE122" s="73"/>
      <c r="ERG122" s="73"/>
      <c r="ERH122" s="73"/>
      <c r="ERI122" s="73"/>
      <c r="ERJ122" s="73"/>
      <c r="ERK122" s="73"/>
      <c r="ERL122" s="73"/>
      <c r="ERM122" s="73"/>
      <c r="ERN122" s="73"/>
      <c r="ERO122" s="73"/>
      <c r="ERP122" s="73"/>
      <c r="ERQ122" s="73"/>
      <c r="ERR122" s="73"/>
      <c r="ERS122" s="73"/>
      <c r="ERV122" s="73"/>
      <c r="ERY122" s="73"/>
      <c r="ESB122" s="73"/>
      <c r="ESE122" s="73"/>
      <c r="ESH122" s="73"/>
      <c r="EST122" s="73"/>
      <c r="ESW122" s="73"/>
      <c r="ESZ122" s="73"/>
      <c r="ETC122" s="73"/>
      <c r="ETL122" s="73"/>
      <c r="ETR122" s="73"/>
      <c r="ETU122" s="73"/>
      <c r="ETX122" s="73"/>
      <c r="EUA122" s="73"/>
      <c r="EUG122" s="73"/>
      <c r="EUP122" s="73"/>
      <c r="EUR122" s="73"/>
      <c r="EUS122" s="73"/>
      <c r="EUU122" s="73"/>
      <c r="EUX122" s="73"/>
      <c r="EVA122" s="73"/>
      <c r="EVD122" s="73"/>
      <c r="EVL122" s="73"/>
      <c r="EVN122" s="73"/>
      <c r="EVQ122" s="73"/>
      <c r="EVT122" s="73"/>
      <c r="EWC122" s="73"/>
      <c r="EWF122" s="73"/>
      <c r="EWK122" s="73"/>
      <c r="EXG122" s="73"/>
      <c r="EXH122" s="73"/>
      <c r="EXI122" s="73"/>
      <c r="EXJ122" s="73"/>
      <c r="EXK122" s="73"/>
      <c r="EXL122" s="73"/>
      <c r="EYD122" s="73"/>
      <c r="EYE122" s="73"/>
      <c r="EYH122" s="73"/>
      <c r="EYK122" s="73"/>
      <c r="EYM122" s="73"/>
      <c r="EYO122" s="73"/>
      <c r="EYR122" s="73"/>
      <c r="EYU122" s="73"/>
      <c r="EYX122" s="73"/>
      <c r="EZA122" s="73"/>
      <c r="EZD122" s="73"/>
      <c r="EZG122" s="73"/>
      <c r="EZJ122" s="73"/>
      <c r="EZM122" s="73"/>
      <c r="EZO122" s="73"/>
      <c r="FAB122" s="73"/>
      <c r="FAC122" s="73"/>
      <c r="FAD122" s="73"/>
      <c r="FAE122" s="73"/>
      <c r="FAF122" s="73"/>
      <c r="FAG122" s="73"/>
      <c r="FAH122" s="73"/>
      <c r="FAI122" s="73"/>
      <c r="FAJ122" s="73"/>
      <c r="FAK122" s="73"/>
      <c r="FAL122" s="73"/>
      <c r="FAM122" s="73"/>
      <c r="FAN122" s="73"/>
      <c r="FAO122" s="73"/>
      <c r="FAP122" s="73"/>
      <c r="FAQ122" s="73"/>
      <c r="FAR122" s="73"/>
      <c r="FAS122" s="73"/>
      <c r="FAT122" s="73"/>
      <c r="FAU122" s="73"/>
      <c r="FAV122" s="73"/>
      <c r="FAW122" s="73"/>
      <c r="FAX122" s="73"/>
      <c r="FAY122" s="73"/>
      <c r="FAZ122" s="73"/>
      <c r="FBA122" s="73"/>
      <c r="FBC122" s="73"/>
      <c r="FBD122" s="73"/>
      <c r="FBE122" s="73"/>
      <c r="FBF122" s="73"/>
      <c r="FBG122" s="73"/>
      <c r="FBH122" s="73"/>
      <c r="FBI122" s="73"/>
      <c r="FBJ122" s="73"/>
      <c r="FBK122" s="73"/>
      <c r="FBL122" s="73"/>
      <c r="FBM122" s="73"/>
      <c r="FBN122" s="73"/>
      <c r="FBO122" s="73"/>
      <c r="FBR122" s="73"/>
      <c r="FBU122" s="73"/>
      <c r="FBX122" s="73"/>
      <c r="FCA122" s="73"/>
      <c r="FCD122" s="73"/>
      <c r="FCP122" s="73"/>
      <c r="FCS122" s="73"/>
      <c r="FCV122" s="73"/>
      <c r="FCY122" s="73"/>
      <c r="FDH122" s="73"/>
      <c r="FDN122" s="73"/>
      <c r="FDQ122" s="73"/>
      <c r="FDT122" s="73"/>
      <c r="FDW122" s="73"/>
      <c r="FEC122" s="73"/>
      <c r="FEL122" s="73"/>
      <c r="FEN122" s="73"/>
      <c r="FEO122" s="73"/>
      <c r="FEQ122" s="73"/>
      <c r="FET122" s="73"/>
      <c r="FEW122" s="73"/>
      <c r="FEZ122" s="73"/>
      <c r="FFH122" s="73"/>
      <c r="FFJ122" s="73"/>
      <c r="FFM122" s="73"/>
      <c r="FFP122" s="73"/>
      <c r="FFY122" s="73"/>
      <c r="FGB122" s="73"/>
      <c r="FGG122" s="73"/>
      <c r="FHC122" s="73"/>
      <c r="FHD122" s="73"/>
      <c r="FHE122" s="73"/>
      <c r="FHF122" s="73"/>
      <c r="FHG122" s="73"/>
      <c r="FHH122" s="73"/>
      <c r="FHZ122" s="73"/>
      <c r="FIA122" s="73"/>
      <c r="FID122" s="73"/>
      <c r="FIG122" s="73"/>
      <c r="FII122" s="73"/>
      <c r="FIK122" s="73"/>
      <c r="FIN122" s="73"/>
      <c r="FIQ122" s="73"/>
      <c r="FIT122" s="73"/>
      <c r="FIW122" s="73"/>
      <c r="FIZ122" s="73"/>
      <c r="FJC122" s="73"/>
      <c r="FJF122" s="73"/>
      <c r="FJI122" s="73"/>
      <c r="FJK122" s="73"/>
      <c r="FJX122" s="73"/>
      <c r="FJY122" s="73"/>
      <c r="FJZ122" s="73"/>
      <c r="FKA122" s="73"/>
      <c r="FKB122" s="73"/>
      <c r="FKC122" s="73"/>
      <c r="FKD122" s="73"/>
      <c r="FKE122" s="73"/>
      <c r="FKF122" s="73"/>
      <c r="FKG122" s="73"/>
      <c r="FKH122" s="73"/>
      <c r="FKI122" s="73"/>
      <c r="FKJ122" s="73"/>
      <c r="FKK122" s="73"/>
      <c r="FKL122" s="73"/>
      <c r="FKM122" s="73"/>
      <c r="FKN122" s="73"/>
      <c r="FKO122" s="73"/>
      <c r="FKP122" s="73"/>
      <c r="FKQ122" s="73"/>
      <c r="FKR122" s="73"/>
      <c r="FKS122" s="73"/>
      <c r="FKT122" s="73"/>
      <c r="FKU122" s="73"/>
      <c r="FKV122" s="73"/>
      <c r="FKW122" s="73"/>
      <c r="FKY122" s="73"/>
      <c r="FKZ122" s="73"/>
      <c r="FLA122" s="73"/>
      <c r="FLB122" s="73"/>
      <c r="FLC122" s="73"/>
      <c r="FLD122" s="73"/>
      <c r="FLE122" s="73"/>
      <c r="FLF122" s="73"/>
      <c r="FLG122" s="73"/>
      <c r="FLH122" s="73"/>
      <c r="FLI122" s="73"/>
      <c r="FLJ122" s="73"/>
      <c r="FLK122" s="73"/>
      <c r="FLN122" s="73"/>
      <c r="FLQ122" s="73"/>
      <c r="FLT122" s="73"/>
      <c r="FLW122" s="73"/>
      <c r="FLZ122" s="73"/>
      <c r="FML122" s="73"/>
      <c r="FMO122" s="73"/>
      <c r="FMR122" s="73"/>
      <c r="FMU122" s="73"/>
      <c r="FND122" s="73"/>
      <c r="FNJ122" s="73"/>
      <c r="FNM122" s="73"/>
      <c r="FNP122" s="73"/>
      <c r="FNS122" s="73"/>
      <c r="FNY122" s="73"/>
      <c r="FOH122" s="73"/>
      <c r="FOJ122" s="73"/>
      <c r="FOK122" s="73"/>
      <c r="FOM122" s="73"/>
      <c r="FOP122" s="73"/>
      <c r="FOS122" s="73"/>
      <c r="FOV122" s="73"/>
      <c r="FPD122" s="73"/>
      <c r="FPF122" s="73"/>
      <c r="FPI122" s="73"/>
      <c r="FPL122" s="73"/>
      <c r="FPU122" s="73"/>
      <c r="FPX122" s="73"/>
      <c r="FQC122" s="73"/>
      <c r="FQY122" s="73"/>
      <c r="FQZ122" s="73"/>
      <c r="FRA122" s="73"/>
      <c r="FRB122" s="73"/>
      <c r="FRC122" s="73"/>
      <c r="FRD122" s="73"/>
      <c r="FRV122" s="73"/>
      <c r="FRW122" s="73"/>
      <c r="FRZ122" s="73"/>
      <c r="FSC122" s="73"/>
      <c r="FSE122" s="73"/>
      <c r="FSG122" s="73"/>
      <c r="FSJ122" s="73"/>
      <c r="FSM122" s="73"/>
      <c r="FSP122" s="73"/>
      <c r="FSS122" s="73"/>
      <c r="FSV122" s="73"/>
      <c r="FSY122" s="73"/>
      <c r="FTB122" s="73"/>
      <c r="FTE122" s="73"/>
      <c r="FTG122" s="73"/>
      <c r="FTT122" s="73"/>
      <c r="FTU122" s="73"/>
      <c r="FTV122" s="73"/>
      <c r="FTW122" s="73"/>
      <c r="FTX122" s="73"/>
      <c r="FTY122" s="73"/>
      <c r="FTZ122" s="73"/>
      <c r="FUA122" s="73"/>
      <c r="FUB122" s="73"/>
      <c r="FUC122" s="73"/>
      <c r="FUD122" s="73"/>
      <c r="FUE122" s="73"/>
      <c r="FUF122" s="73"/>
      <c r="FUG122" s="73"/>
      <c r="FUH122" s="73"/>
      <c r="FUI122" s="73"/>
      <c r="FUJ122" s="73"/>
      <c r="FUK122" s="73"/>
      <c r="FUL122" s="73"/>
      <c r="FUM122" s="73"/>
      <c r="FUN122" s="73"/>
      <c r="FUO122" s="73"/>
      <c r="FUP122" s="73"/>
      <c r="FUQ122" s="73"/>
      <c r="FUR122" s="73"/>
      <c r="FUS122" s="73"/>
      <c r="FUU122" s="73"/>
      <c r="FUV122" s="73"/>
      <c r="FUW122" s="73"/>
      <c r="FUX122" s="73"/>
      <c r="FUY122" s="73"/>
      <c r="FUZ122" s="73"/>
      <c r="FVA122" s="73"/>
      <c r="FVB122" s="73"/>
      <c r="FVC122" s="73"/>
      <c r="FVD122" s="73"/>
      <c r="FVE122" s="73"/>
      <c r="FVF122" s="73"/>
      <c r="FVG122" s="73"/>
      <c r="FVJ122" s="73"/>
      <c r="FVM122" s="73"/>
      <c r="FVP122" s="73"/>
      <c r="FVS122" s="73"/>
      <c r="FVV122" s="73"/>
      <c r="FWH122" s="73"/>
      <c r="FWK122" s="73"/>
      <c r="FWN122" s="73"/>
      <c r="FWQ122" s="73"/>
      <c r="FWZ122" s="73"/>
      <c r="FXF122" s="73"/>
      <c r="FXI122" s="73"/>
      <c r="FXL122" s="73"/>
      <c r="FXO122" s="73"/>
      <c r="FXU122" s="73"/>
      <c r="FYD122" s="73"/>
      <c r="FYF122" s="73"/>
      <c r="FYG122" s="73"/>
      <c r="FYI122" s="73"/>
      <c r="FYL122" s="73"/>
      <c r="FYO122" s="73"/>
      <c r="FYR122" s="73"/>
      <c r="FYZ122" s="73"/>
      <c r="FZB122" s="73"/>
      <c r="FZE122" s="73"/>
      <c r="FZH122" s="73"/>
      <c r="FZQ122" s="73"/>
      <c r="FZT122" s="73"/>
      <c r="FZY122" s="73"/>
      <c r="GAU122" s="73"/>
      <c r="GAV122" s="73"/>
      <c r="GAW122" s="73"/>
      <c r="GAX122" s="73"/>
      <c r="GAY122" s="73"/>
      <c r="GAZ122" s="73"/>
      <c r="GBR122" s="73"/>
      <c r="GBS122" s="73"/>
      <c r="GBV122" s="73"/>
      <c r="GBY122" s="73"/>
      <c r="GCA122" s="73"/>
      <c r="GCC122" s="73"/>
      <c r="GCF122" s="73"/>
      <c r="GCI122" s="73"/>
      <c r="GCL122" s="73"/>
      <c r="GCO122" s="73"/>
      <c r="GCR122" s="73"/>
      <c r="GCU122" s="73"/>
      <c r="GCX122" s="73"/>
      <c r="GDA122" s="73"/>
      <c r="GDC122" s="73"/>
      <c r="GDP122" s="73"/>
      <c r="GDQ122" s="73"/>
      <c r="GDR122" s="73"/>
      <c r="GDS122" s="73"/>
      <c r="GDT122" s="73"/>
      <c r="GDU122" s="73"/>
      <c r="GDV122" s="73"/>
      <c r="GDW122" s="73"/>
      <c r="GDX122" s="73"/>
      <c r="GDY122" s="73"/>
      <c r="GDZ122" s="73"/>
      <c r="GEA122" s="73"/>
      <c r="GEB122" s="73"/>
      <c r="GEC122" s="73"/>
      <c r="GED122" s="73"/>
      <c r="GEE122" s="73"/>
      <c r="GEF122" s="73"/>
      <c r="GEG122" s="73"/>
      <c r="GEH122" s="73"/>
      <c r="GEI122" s="73"/>
      <c r="GEJ122" s="73"/>
      <c r="GEK122" s="73"/>
      <c r="GEL122" s="73"/>
      <c r="GEM122" s="73"/>
      <c r="GEN122" s="73"/>
      <c r="GEO122" s="73"/>
      <c r="GEQ122" s="73"/>
      <c r="GER122" s="73"/>
      <c r="GES122" s="73"/>
      <c r="GET122" s="73"/>
      <c r="GEU122" s="73"/>
      <c r="GEV122" s="73"/>
      <c r="GEW122" s="73"/>
      <c r="GEX122" s="73"/>
      <c r="GEY122" s="73"/>
      <c r="GEZ122" s="73"/>
      <c r="GFA122" s="73"/>
      <c r="GFB122" s="73"/>
      <c r="GFC122" s="73"/>
      <c r="GFF122" s="73"/>
      <c r="GFI122" s="73"/>
      <c r="GFL122" s="73"/>
      <c r="GFO122" s="73"/>
      <c r="GFR122" s="73"/>
      <c r="GGD122" s="73"/>
      <c r="GGG122" s="73"/>
      <c r="GGJ122" s="73"/>
      <c r="GGM122" s="73"/>
      <c r="GGV122" s="73"/>
      <c r="GHB122" s="73"/>
      <c r="GHE122" s="73"/>
      <c r="GHH122" s="73"/>
      <c r="GHK122" s="73"/>
      <c r="GHQ122" s="73"/>
      <c r="GHZ122" s="73"/>
      <c r="GIB122" s="73"/>
      <c r="GIC122" s="73"/>
      <c r="GIE122" s="73"/>
      <c r="GIH122" s="73"/>
      <c r="GIK122" s="73"/>
      <c r="GIN122" s="73"/>
      <c r="GIV122" s="73"/>
      <c r="GIX122" s="73"/>
      <c r="GJA122" s="73"/>
      <c r="GJD122" s="73"/>
      <c r="GJM122" s="73"/>
      <c r="GJP122" s="73"/>
      <c r="GJU122" s="73"/>
      <c r="GKQ122" s="73"/>
      <c r="GKR122" s="73"/>
      <c r="GKS122" s="73"/>
      <c r="GKT122" s="73"/>
      <c r="GKU122" s="73"/>
      <c r="GKV122" s="73"/>
      <c r="GLN122" s="73"/>
      <c r="GLO122" s="73"/>
      <c r="GLR122" s="73"/>
      <c r="GLU122" s="73"/>
      <c r="GLW122" s="73"/>
      <c r="GLY122" s="73"/>
      <c r="GMB122" s="73"/>
      <c r="GME122" s="73"/>
      <c r="GMH122" s="73"/>
      <c r="GMK122" s="73"/>
      <c r="GMN122" s="73"/>
      <c r="GMQ122" s="73"/>
      <c r="GMT122" s="73"/>
      <c r="GMW122" s="73"/>
      <c r="GMY122" s="73"/>
      <c r="GNL122" s="73"/>
      <c r="GNM122" s="73"/>
      <c r="GNN122" s="73"/>
      <c r="GNO122" s="73"/>
      <c r="GNP122" s="73"/>
      <c r="GNQ122" s="73"/>
      <c r="GNR122" s="73"/>
      <c r="GNS122" s="73"/>
      <c r="GNT122" s="73"/>
      <c r="GNU122" s="73"/>
      <c r="GNV122" s="73"/>
      <c r="GNW122" s="73"/>
      <c r="GNX122" s="73"/>
      <c r="GNY122" s="73"/>
      <c r="GNZ122" s="73"/>
      <c r="GOA122" s="73"/>
      <c r="GOB122" s="73"/>
      <c r="GOC122" s="73"/>
      <c r="GOD122" s="73"/>
      <c r="GOE122" s="73"/>
      <c r="GOF122" s="73"/>
      <c r="GOG122" s="73"/>
      <c r="GOH122" s="73"/>
      <c r="GOI122" s="73"/>
      <c r="GOJ122" s="73"/>
      <c r="GOK122" s="73"/>
      <c r="GOM122" s="73"/>
      <c r="GON122" s="73"/>
      <c r="GOO122" s="73"/>
      <c r="GOP122" s="73"/>
      <c r="GOQ122" s="73"/>
      <c r="GOR122" s="73"/>
      <c r="GOS122" s="73"/>
      <c r="GOT122" s="73"/>
      <c r="GOU122" s="73"/>
      <c r="GOV122" s="73"/>
      <c r="GOW122" s="73"/>
      <c r="GOX122" s="73"/>
      <c r="GOY122" s="73"/>
      <c r="GPB122" s="73"/>
      <c r="GPE122" s="73"/>
      <c r="GPH122" s="73"/>
      <c r="GPK122" s="73"/>
      <c r="GPN122" s="73"/>
      <c r="GPZ122" s="73"/>
      <c r="GQC122" s="73"/>
      <c r="GQF122" s="73"/>
      <c r="GQI122" s="73"/>
      <c r="GQR122" s="73"/>
      <c r="GQX122" s="73"/>
      <c r="GRA122" s="73"/>
      <c r="GRD122" s="73"/>
      <c r="GRG122" s="73"/>
      <c r="GRM122" s="73"/>
      <c r="GRV122" s="73"/>
      <c r="GRX122" s="73"/>
      <c r="GRY122" s="73"/>
      <c r="GSA122" s="73"/>
      <c r="GSD122" s="73"/>
      <c r="GSG122" s="73"/>
      <c r="GSJ122" s="73"/>
      <c r="GSR122" s="73"/>
      <c r="GST122" s="73"/>
      <c r="GSW122" s="73"/>
      <c r="GSZ122" s="73"/>
      <c r="GTI122" s="73"/>
      <c r="GTL122" s="73"/>
      <c r="GTQ122" s="73"/>
      <c r="GUM122" s="73"/>
      <c r="GUN122" s="73"/>
      <c r="GUO122" s="73"/>
      <c r="GUP122" s="73"/>
      <c r="GUQ122" s="73"/>
      <c r="GUR122" s="73"/>
      <c r="GVJ122" s="73"/>
      <c r="GVK122" s="73"/>
      <c r="GVN122" s="73"/>
      <c r="GVQ122" s="73"/>
      <c r="GVS122" s="73"/>
      <c r="GVU122" s="73"/>
      <c r="GVX122" s="73"/>
      <c r="GWA122" s="73"/>
      <c r="GWD122" s="73"/>
      <c r="GWG122" s="73"/>
      <c r="GWJ122" s="73"/>
      <c r="GWM122" s="73"/>
      <c r="GWP122" s="73"/>
      <c r="GWS122" s="73"/>
      <c r="GWU122" s="73"/>
      <c r="GXH122" s="73"/>
      <c r="GXI122" s="73"/>
      <c r="GXJ122" s="73"/>
      <c r="GXK122" s="73"/>
      <c r="GXL122" s="73"/>
      <c r="GXM122" s="73"/>
      <c r="GXN122" s="73"/>
      <c r="GXO122" s="73"/>
      <c r="GXP122" s="73"/>
      <c r="GXQ122" s="73"/>
      <c r="GXR122" s="73"/>
      <c r="GXS122" s="73"/>
      <c r="GXT122" s="73"/>
      <c r="GXU122" s="73"/>
      <c r="GXV122" s="73"/>
      <c r="GXW122" s="73"/>
      <c r="GXX122" s="73"/>
      <c r="GXY122" s="73"/>
      <c r="GXZ122" s="73"/>
      <c r="GYA122" s="73"/>
      <c r="GYB122" s="73"/>
      <c r="GYC122" s="73"/>
      <c r="GYD122" s="73"/>
      <c r="GYE122" s="73"/>
      <c r="GYF122" s="73"/>
      <c r="GYG122" s="73"/>
      <c r="GYI122" s="73"/>
      <c r="GYJ122" s="73"/>
      <c r="GYK122" s="73"/>
      <c r="GYL122" s="73"/>
      <c r="GYM122" s="73"/>
      <c r="GYN122" s="73"/>
      <c r="GYO122" s="73"/>
      <c r="GYP122" s="73"/>
      <c r="GYQ122" s="73"/>
      <c r="GYR122" s="73"/>
      <c r="GYS122" s="73"/>
      <c r="GYT122" s="73"/>
      <c r="GYU122" s="73"/>
      <c r="GYX122" s="73"/>
      <c r="GZA122" s="73"/>
      <c r="GZD122" s="73"/>
      <c r="GZG122" s="73"/>
      <c r="GZJ122" s="73"/>
      <c r="GZV122" s="73"/>
      <c r="GZY122" s="73"/>
      <c r="HAB122" s="73"/>
      <c r="HAE122" s="73"/>
      <c r="HAN122" s="73"/>
      <c r="HAT122" s="73"/>
      <c r="HAW122" s="73"/>
      <c r="HAZ122" s="73"/>
      <c r="HBC122" s="73"/>
      <c r="HBI122" s="73"/>
      <c r="HBR122" s="73"/>
      <c r="HBT122" s="73"/>
      <c r="HBU122" s="73"/>
      <c r="HBW122" s="73"/>
      <c r="HBZ122" s="73"/>
      <c r="HCC122" s="73"/>
      <c r="HCF122" s="73"/>
      <c r="HCN122" s="73"/>
      <c r="HCP122" s="73"/>
      <c r="HCS122" s="73"/>
      <c r="HCV122" s="73"/>
      <c r="HDE122" s="73"/>
      <c r="HDH122" s="73"/>
      <c r="HDM122" s="73"/>
      <c r="HEI122" s="73"/>
      <c r="HEJ122" s="73"/>
      <c r="HEK122" s="73"/>
      <c r="HEL122" s="73"/>
      <c r="HEM122" s="73"/>
      <c r="HEN122" s="73"/>
      <c r="HFF122" s="73"/>
      <c r="HFG122" s="73"/>
      <c r="HFJ122" s="73"/>
      <c r="HFM122" s="73"/>
      <c r="HFO122" s="73"/>
      <c r="HFQ122" s="73"/>
      <c r="HFT122" s="73"/>
      <c r="HFW122" s="73"/>
      <c r="HFZ122" s="73"/>
      <c r="HGC122" s="73"/>
      <c r="HGF122" s="73"/>
      <c r="HGI122" s="73"/>
      <c r="HGL122" s="73"/>
      <c r="HGO122" s="73"/>
      <c r="HGQ122" s="73"/>
      <c r="HHD122" s="73"/>
      <c r="HHE122" s="73"/>
      <c r="HHF122" s="73"/>
      <c r="HHG122" s="73"/>
      <c r="HHH122" s="73"/>
      <c r="HHI122" s="73"/>
      <c r="HHJ122" s="73"/>
      <c r="HHK122" s="73"/>
      <c r="HHL122" s="73"/>
      <c r="HHM122" s="73"/>
      <c r="HHN122" s="73"/>
      <c r="HHO122" s="73"/>
      <c r="HHP122" s="73"/>
      <c r="HHQ122" s="73"/>
      <c r="HHR122" s="73"/>
      <c r="HHS122" s="73"/>
      <c r="HHT122" s="73"/>
      <c r="HHU122" s="73"/>
      <c r="HHV122" s="73"/>
      <c r="HHW122" s="73"/>
      <c r="HHX122" s="73"/>
      <c r="HHY122" s="73"/>
      <c r="HHZ122" s="73"/>
      <c r="HIA122" s="73"/>
      <c r="HIB122" s="73"/>
      <c r="HIC122" s="73"/>
      <c r="HIE122" s="73"/>
      <c r="HIF122" s="73"/>
      <c r="HIG122" s="73"/>
      <c r="HIH122" s="73"/>
      <c r="HII122" s="73"/>
      <c r="HIJ122" s="73"/>
      <c r="HIK122" s="73"/>
      <c r="HIL122" s="73"/>
      <c r="HIM122" s="73"/>
      <c r="HIN122" s="73"/>
      <c r="HIO122" s="73"/>
      <c r="HIP122" s="73"/>
      <c r="HIQ122" s="73"/>
      <c r="HIT122" s="73"/>
      <c r="HIW122" s="73"/>
      <c r="HIZ122" s="73"/>
      <c r="HJC122" s="73"/>
      <c r="HJF122" s="73"/>
      <c r="HJR122" s="73"/>
      <c r="HJU122" s="73"/>
      <c r="HJX122" s="73"/>
      <c r="HKA122" s="73"/>
      <c r="HKJ122" s="73"/>
      <c r="HKP122" s="73"/>
      <c r="HKS122" s="73"/>
      <c r="HKV122" s="73"/>
      <c r="HKY122" s="73"/>
      <c r="HLE122" s="73"/>
      <c r="HLN122" s="73"/>
      <c r="HLP122" s="73"/>
      <c r="HLQ122" s="73"/>
      <c r="HLS122" s="73"/>
      <c r="HLV122" s="73"/>
      <c r="HLY122" s="73"/>
      <c r="HMB122" s="73"/>
      <c r="HMJ122" s="73"/>
      <c r="HML122" s="73"/>
      <c r="HMO122" s="73"/>
      <c r="HMR122" s="73"/>
      <c r="HNA122" s="73"/>
      <c r="HND122" s="73"/>
      <c r="HNI122" s="73"/>
      <c r="HOE122" s="73"/>
      <c r="HOF122" s="73"/>
      <c r="HOG122" s="73"/>
      <c r="HOH122" s="73"/>
      <c r="HOI122" s="73"/>
      <c r="HOJ122" s="73"/>
      <c r="HPB122" s="73"/>
      <c r="HPC122" s="73"/>
      <c r="HPF122" s="73"/>
      <c r="HPI122" s="73"/>
      <c r="HPK122" s="73"/>
      <c r="HPM122" s="73"/>
      <c r="HPP122" s="73"/>
      <c r="HPS122" s="73"/>
      <c r="HPV122" s="73"/>
      <c r="HPY122" s="73"/>
      <c r="HQB122" s="73"/>
      <c r="HQE122" s="73"/>
      <c r="HQH122" s="73"/>
      <c r="HQK122" s="73"/>
      <c r="HQM122" s="73"/>
      <c r="HQZ122" s="73"/>
      <c r="HRA122" s="73"/>
      <c r="HRB122" s="73"/>
      <c r="HRC122" s="73"/>
      <c r="HRD122" s="73"/>
      <c r="HRE122" s="73"/>
      <c r="HRF122" s="73"/>
      <c r="HRG122" s="73"/>
      <c r="HRH122" s="73"/>
      <c r="HRI122" s="73"/>
      <c r="HRJ122" s="73"/>
      <c r="HRK122" s="73"/>
      <c r="HRL122" s="73"/>
      <c r="HRM122" s="73"/>
      <c r="HRN122" s="73"/>
      <c r="HRO122" s="73"/>
      <c r="HRP122" s="73"/>
      <c r="HRQ122" s="73"/>
      <c r="HRR122" s="73"/>
      <c r="HRS122" s="73"/>
      <c r="HRT122" s="73"/>
      <c r="HRU122" s="73"/>
      <c r="HRV122" s="73"/>
      <c r="HRW122" s="73"/>
      <c r="HRX122" s="73"/>
      <c r="HRY122" s="73"/>
      <c r="HSA122" s="73"/>
      <c r="HSB122" s="73"/>
      <c r="HSC122" s="73"/>
      <c r="HSD122" s="73"/>
      <c r="HSE122" s="73"/>
      <c r="HSF122" s="73"/>
      <c r="HSG122" s="73"/>
      <c r="HSH122" s="73"/>
      <c r="HSI122" s="73"/>
      <c r="HSJ122" s="73"/>
      <c r="HSK122" s="73"/>
      <c r="HSL122" s="73"/>
      <c r="HSM122" s="73"/>
      <c r="HSP122" s="73"/>
      <c r="HSS122" s="73"/>
      <c r="HSV122" s="73"/>
      <c r="HSY122" s="73"/>
      <c r="HTB122" s="73"/>
      <c r="HTN122" s="73"/>
      <c r="HTQ122" s="73"/>
      <c r="HTT122" s="73"/>
      <c r="HTW122" s="73"/>
      <c r="HUF122" s="73"/>
      <c r="HUL122" s="73"/>
      <c r="HUO122" s="73"/>
      <c r="HUR122" s="73"/>
      <c r="HUU122" s="73"/>
      <c r="HVA122" s="73"/>
      <c r="HVJ122" s="73"/>
      <c r="HVL122" s="73"/>
      <c r="HVM122" s="73"/>
      <c r="HVO122" s="73"/>
      <c r="HVR122" s="73"/>
      <c r="HVU122" s="73"/>
      <c r="HVX122" s="73"/>
      <c r="HWF122" s="73"/>
      <c r="HWH122" s="73"/>
      <c r="HWK122" s="73"/>
      <c r="HWN122" s="73"/>
      <c r="HWW122" s="73"/>
      <c r="HWZ122" s="73"/>
      <c r="HXE122" s="73"/>
      <c r="HYA122" s="73"/>
      <c r="HYB122" s="73"/>
      <c r="HYC122" s="73"/>
      <c r="HYD122" s="73"/>
      <c r="HYE122" s="73"/>
      <c r="HYF122" s="73"/>
      <c r="HYX122" s="73"/>
      <c r="HYY122" s="73"/>
      <c r="HZB122" s="73"/>
      <c r="HZE122" s="73"/>
      <c r="HZG122" s="73"/>
      <c r="HZI122" s="73"/>
      <c r="HZL122" s="73"/>
      <c r="HZO122" s="73"/>
      <c r="HZR122" s="73"/>
      <c r="HZU122" s="73"/>
      <c r="HZX122" s="73"/>
      <c r="IAA122" s="73"/>
      <c r="IAD122" s="73"/>
      <c r="IAG122" s="73"/>
      <c r="IAI122" s="73"/>
      <c r="IAV122" s="73"/>
      <c r="IAW122" s="73"/>
      <c r="IAX122" s="73"/>
      <c r="IAY122" s="73"/>
      <c r="IAZ122" s="73"/>
      <c r="IBA122" s="73"/>
      <c r="IBB122" s="73"/>
      <c r="IBC122" s="73"/>
      <c r="IBD122" s="73"/>
      <c r="IBE122" s="73"/>
      <c r="IBF122" s="73"/>
      <c r="IBG122" s="73"/>
      <c r="IBH122" s="73"/>
      <c r="IBI122" s="73"/>
      <c r="IBJ122" s="73"/>
      <c r="IBK122" s="73"/>
      <c r="IBL122" s="73"/>
      <c r="IBM122" s="73"/>
      <c r="IBN122" s="73"/>
      <c r="IBO122" s="73"/>
      <c r="IBP122" s="73"/>
      <c r="IBQ122" s="73"/>
      <c r="IBR122" s="73"/>
      <c r="IBS122" s="73"/>
      <c r="IBT122" s="73"/>
      <c r="IBU122" s="73"/>
      <c r="IBW122" s="73"/>
      <c r="IBX122" s="73"/>
      <c r="IBY122" s="73"/>
      <c r="IBZ122" s="73"/>
      <c r="ICA122" s="73"/>
      <c r="ICB122" s="73"/>
      <c r="ICC122" s="73"/>
      <c r="ICD122" s="73"/>
      <c r="ICE122" s="73"/>
      <c r="ICF122" s="73"/>
      <c r="ICG122" s="73"/>
      <c r="ICH122" s="73"/>
      <c r="ICI122" s="73"/>
      <c r="ICL122" s="73"/>
      <c r="ICO122" s="73"/>
      <c r="ICR122" s="73"/>
      <c r="ICU122" s="73"/>
      <c r="ICX122" s="73"/>
      <c r="IDJ122" s="73"/>
      <c r="IDM122" s="73"/>
      <c r="IDP122" s="73"/>
      <c r="IDS122" s="73"/>
      <c r="IEB122" s="73"/>
      <c r="IEH122" s="73"/>
      <c r="IEK122" s="73"/>
      <c r="IEN122" s="73"/>
      <c r="IEQ122" s="73"/>
      <c r="IEW122" s="73"/>
      <c r="IFF122" s="73"/>
      <c r="IFH122" s="73"/>
      <c r="IFI122" s="73"/>
      <c r="IFK122" s="73"/>
      <c r="IFN122" s="73"/>
      <c r="IFQ122" s="73"/>
      <c r="IFT122" s="73"/>
      <c r="IGB122" s="73"/>
      <c r="IGD122" s="73"/>
      <c r="IGG122" s="73"/>
      <c r="IGJ122" s="73"/>
      <c r="IGS122" s="73"/>
      <c r="IGV122" s="73"/>
      <c r="IHA122" s="73"/>
      <c r="IHW122" s="73"/>
      <c r="IHX122" s="73"/>
      <c r="IHY122" s="73"/>
      <c r="IHZ122" s="73"/>
      <c r="IIA122" s="73"/>
      <c r="IIB122" s="73"/>
      <c r="IIT122" s="73"/>
      <c r="IIU122" s="73"/>
      <c r="IIX122" s="73"/>
      <c r="IJA122" s="73"/>
      <c r="IJC122" s="73"/>
      <c r="IJE122" s="73"/>
      <c r="IJH122" s="73"/>
      <c r="IJK122" s="73"/>
      <c r="IJN122" s="73"/>
      <c r="IJQ122" s="73"/>
      <c r="IJT122" s="73"/>
      <c r="IJW122" s="73"/>
      <c r="IJZ122" s="73"/>
      <c r="IKC122" s="73"/>
      <c r="IKE122" s="73"/>
      <c r="IKR122" s="73"/>
      <c r="IKS122" s="73"/>
      <c r="IKT122" s="73"/>
      <c r="IKU122" s="73"/>
      <c r="IKV122" s="73"/>
      <c r="IKW122" s="73"/>
      <c r="IKX122" s="73"/>
      <c r="IKY122" s="73"/>
      <c r="IKZ122" s="73"/>
      <c r="ILA122" s="73"/>
      <c r="ILB122" s="73"/>
      <c r="ILC122" s="73"/>
      <c r="ILD122" s="73"/>
      <c r="ILE122" s="73"/>
      <c r="ILF122" s="73"/>
      <c r="ILG122" s="73"/>
      <c r="ILH122" s="73"/>
      <c r="ILI122" s="73"/>
      <c r="ILJ122" s="73"/>
      <c r="ILK122" s="73"/>
      <c r="ILL122" s="73"/>
      <c r="ILM122" s="73"/>
      <c r="ILN122" s="73"/>
      <c r="ILO122" s="73"/>
      <c r="ILP122" s="73"/>
      <c r="ILQ122" s="73"/>
      <c r="ILS122" s="73"/>
      <c r="ILT122" s="73"/>
      <c r="ILU122" s="73"/>
      <c r="ILV122" s="73"/>
      <c r="ILW122" s="73"/>
      <c r="ILX122" s="73"/>
      <c r="ILY122" s="73"/>
      <c r="ILZ122" s="73"/>
      <c r="IMA122" s="73"/>
      <c r="IMB122" s="73"/>
      <c r="IMC122" s="73"/>
      <c r="IMD122" s="73"/>
      <c r="IME122" s="73"/>
      <c r="IMH122" s="73"/>
      <c r="IMK122" s="73"/>
      <c r="IMN122" s="73"/>
      <c r="IMQ122" s="73"/>
      <c r="IMT122" s="73"/>
      <c r="INF122" s="73"/>
      <c r="INI122" s="73"/>
      <c r="INL122" s="73"/>
      <c r="INO122" s="73"/>
      <c r="INX122" s="73"/>
      <c r="IOD122" s="73"/>
      <c r="IOG122" s="73"/>
      <c r="IOJ122" s="73"/>
      <c r="IOM122" s="73"/>
      <c r="IOS122" s="73"/>
      <c r="IPB122" s="73"/>
      <c r="IPD122" s="73"/>
      <c r="IPE122" s="73"/>
      <c r="IPG122" s="73"/>
      <c r="IPJ122" s="73"/>
      <c r="IPM122" s="73"/>
      <c r="IPP122" s="73"/>
      <c r="IPX122" s="73"/>
      <c r="IPZ122" s="73"/>
      <c r="IQC122" s="73"/>
      <c r="IQF122" s="73"/>
      <c r="IQO122" s="73"/>
      <c r="IQR122" s="73"/>
      <c r="IQW122" s="73"/>
      <c r="IRS122" s="73"/>
      <c r="IRT122" s="73"/>
      <c r="IRU122" s="73"/>
      <c r="IRV122" s="73"/>
      <c r="IRW122" s="73"/>
      <c r="IRX122" s="73"/>
      <c r="ISP122" s="73"/>
      <c r="ISQ122" s="73"/>
      <c r="IST122" s="73"/>
      <c r="ISW122" s="73"/>
      <c r="ISY122" s="73"/>
      <c r="ITA122" s="73"/>
      <c r="ITD122" s="73"/>
      <c r="ITG122" s="73"/>
      <c r="ITJ122" s="73"/>
      <c r="ITM122" s="73"/>
      <c r="ITP122" s="73"/>
      <c r="ITS122" s="73"/>
      <c r="ITV122" s="73"/>
      <c r="ITY122" s="73"/>
      <c r="IUA122" s="73"/>
      <c r="IUN122" s="73"/>
      <c r="IUO122" s="73"/>
      <c r="IUP122" s="73"/>
      <c r="IUQ122" s="73"/>
      <c r="IUR122" s="73"/>
      <c r="IUS122" s="73"/>
      <c r="IUT122" s="73"/>
      <c r="IUU122" s="73"/>
      <c r="IUV122" s="73"/>
      <c r="IUW122" s="73"/>
      <c r="IUX122" s="73"/>
      <c r="IUY122" s="73"/>
      <c r="IUZ122" s="73"/>
      <c r="IVA122" s="73"/>
      <c r="IVB122" s="73"/>
      <c r="IVC122" s="73"/>
      <c r="IVD122" s="73"/>
      <c r="IVE122" s="73"/>
      <c r="IVF122" s="73"/>
      <c r="IVG122" s="73"/>
      <c r="IVH122" s="73"/>
      <c r="IVI122" s="73"/>
      <c r="IVJ122" s="73"/>
      <c r="IVK122" s="73"/>
      <c r="IVL122" s="73"/>
      <c r="IVM122" s="73"/>
      <c r="IVO122" s="73"/>
      <c r="IVP122" s="73"/>
      <c r="IVQ122" s="73"/>
      <c r="IVR122" s="73"/>
      <c r="IVS122" s="73"/>
      <c r="IVT122" s="73"/>
      <c r="IVU122" s="73"/>
      <c r="IVV122" s="73"/>
      <c r="IVW122" s="73"/>
      <c r="IVX122" s="73"/>
      <c r="IVY122" s="73"/>
      <c r="IVZ122" s="73"/>
      <c r="IWA122" s="73"/>
      <c r="IWD122" s="73"/>
      <c r="IWG122" s="73"/>
      <c r="IWJ122" s="73"/>
      <c r="IWM122" s="73"/>
      <c r="IWP122" s="73"/>
      <c r="IXB122" s="73"/>
      <c r="IXE122" s="73"/>
      <c r="IXH122" s="73"/>
      <c r="IXK122" s="73"/>
      <c r="IXT122" s="73"/>
      <c r="IXZ122" s="73"/>
      <c r="IYC122" s="73"/>
      <c r="IYF122" s="73"/>
      <c r="IYI122" s="73"/>
      <c r="IYO122" s="73"/>
      <c r="IYX122" s="73"/>
      <c r="IYZ122" s="73"/>
      <c r="IZA122" s="73"/>
      <c r="IZC122" s="73"/>
      <c r="IZF122" s="73"/>
      <c r="IZI122" s="73"/>
      <c r="IZL122" s="73"/>
      <c r="IZT122" s="73"/>
      <c r="IZV122" s="73"/>
      <c r="IZY122" s="73"/>
      <c r="JAB122" s="73"/>
      <c r="JAK122" s="73"/>
      <c r="JAN122" s="73"/>
      <c r="JAS122" s="73"/>
      <c r="JBO122" s="73"/>
      <c r="JBP122" s="73"/>
      <c r="JBQ122" s="73"/>
      <c r="JBR122" s="73"/>
      <c r="JBS122" s="73"/>
      <c r="JBT122" s="73"/>
      <c r="JCL122" s="73"/>
      <c r="JCM122" s="73"/>
      <c r="JCP122" s="73"/>
      <c r="JCS122" s="73"/>
      <c r="JCU122" s="73"/>
      <c r="JCW122" s="73"/>
      <c r="JCZ122" s="73"/>
      <c r="JDC122" s="73"/>
      <c r="JDF122" s="73"/>
      <c r="JDI122" s="73"/>
      <c r="JDL122" s="73"/>
      <c r="JDO122" s="73"/>
      <c r="JDR122" s="73"/>
      <c r="JDU122" s="73"/>
      <c r="JDW122" s="73"/>
      <c r="JEJ122" s="73"/>
      <c r="JEK122" s="73"/>
      <c r="JEL122" s="73"/>
      <c r="JEM122" s="73"/>
      <c r="JEN122" s="73"/>
      <c r="JEO122" s="73"/>
      <c r="JEP122" s="73"/>
      <c r="JEQ122" s="73"/>
      <c r="JER122" s="73"/>
      <c r="JES122" s="73"/>
      <c r="JET122" s="73"/>
      <c r="JEU122" s="73"/>
      <c r="JEV122" s="73"/>
      <c r="JEW122" s="73"/>
      <c r="JEX122" s="73"/>
      <c r="JEY122" s="73"/>
      <c r="JEZ122" s="73"/>
      <c r="JFA122" s="73"/>
      <c r="JFB122" s="73"/>
      <c r="JFC122" s="73"/>
      <c r="JFD122" s="73"/>
      <c r="JFE122" s="73"/>
      <c r="JFF122" s="73"/>
      <c r="JFG122" s="73"/>
      <c r="JFH122" s="73"/>
      <c r="JFI122" s="73"/>
      <c r="JFK122" s="73"/>
      <c r="JFL122" s="73"/>
      <c r="JFM122" s="73"/>
      <c r="JFN122" s="73"/>
      <c r="JFO122" s="73"/>
      <c r="JFP122" s="73"/>
      <c r="JFQ122" s="73"/>
      <c r="JFR122" s="73"/>
      <c r="JFS122" s="73"/>
      <c r="JFT122" s="73"/>
      <c r="JFU122" s="73"/>
      <c r="JFV122" s="73"/>
      <c r="JFW122" s="73"/>
      <c r="JFZ122" s="73"/>
      <c r="JGC122" s="73"/>
      <c r="JGF122" s="73"/>
      <c r="JGI122" s="73"/>
      <c r="JGL122" s="73"/>
      <c r="JGX122" s="73"/>
      <c r="JHA122" s="73"/>
      <c r="JHD122" s="73"/>
      <c r="JHG122" s="73"/>
      <c r="JHP122" s="73"/>
      <c r="JHV122" s="73"/>
      <c r="JHY122" s="73"/>
      <c r="JIB122" s="73"/>
      <c r="JIE122" s="73"/>
      <c r="JIK122" s="73"/>
      <c r="JIT122" s="73"/>
      <c r="JIV122" s="73"/>
      <c r="JIW122" s="73"/>
      <c r="JIY122" s="73"/>
      <c r="JJB122" s="73"/>
      <c r="JJE122" s="73"/>
      <c r="JJH122" s="73"/>
      <c r="JJP122" s="73"/>
      <c r="JJR122" s="73"/>
      <c r="JJU122" s="73"/>
      <c r="JJX122" s="73"/>
      <c r="JKG122" s="73"/>
      <c r="JKJ122" s="73"/>
      <c r="JKO122" s="73"/>
      <c r="JLK122" s="73"/>
      <c r="JLL122" s="73"/>
      <c r="JLM122" s="73"/>
      <c r="JLN122" s="73"/>
      <c r="JLO122" s="73"/>
      <c r="JLP122" s="73"/>
      <c r="JMH122" s="73"/>
      <c r="JMI122" s="73"/>
      <c r="JML122" s="73"/>
      <c r="JMO122" s="73"/>
      <c r="JMQ122" s="73"/>
      <c r="JMS122" s="73"/>
      <c r="JMV122" s="73"/>
      <c r="JMY122" s="73"/>
      <c r="JNB122" s="73"/>
      <c r="JNE122" s="73"/>
      <c r="JNH122" s="73"/>
      <c r="JNK122" s="73"/>
      <c r="JNN122" s="73"/>
      <c r="JNQ122" s="73"/>
      <c r="JNS122" s="73"/>
      <c r="JOF122" s="73"/>
      <c r="JOG122" s="73"/>
      <c r="JOH122" s="73"/>
      <c r="JOI122" s="73"/>
      <c r="JOJ122" s="73"/>
      <c r="JOK122" s="73"/>
      <c r="JOL122" s="73"/>
      <c r="JOM122" s="73"/>
      <c r="JON122" s="73"/>
      <c r="JOO122" s="73"/>
      <c r="JOP122" s="73"/>
      <c r="JOQ122" s="73"/>
      <c r="JOR122" s="73"/>
      <c r="JOS122" s="73"/>
      <c r="JOT122" s="73"/>
      <c r="JOU122" s="73"/>
      <c r="JOV122" s="73"/>
      <c r="JOW122" s="73"/>
      <c r="JOX122" s="73"/>
      <c r="JOY122" s="73"/>
      <c r="JOZ122" s="73"/>
      <c r="JPA122" s="73"/>
      <c r="JPB122" s="73"/>
      <c r="JPC122" s="73"/>
      <c r="JPD122" s="73"/>
      <c r="JPE122" s="73"/>
      <c r="JPG122" s="73"/>
      <c r="JPH122" s="73"/>
      <c r="JPI122" s="73"/>
      <c r="JPJ122" s="73"/>
      <c r="JPK122" s="73"/>
      <c r="JPL122" s="73"/>
      <c r="JPM122" s="73"/>
      <c r="JPN122" s="73"/>
      <c r="JPO122" s="73"/>
      <c r="JPP122" s="73"/>
      <c r="JPQ122" s="73"/>
      <c r="JPR122" s="73"/>
      <c r="JPS122" s="73"/>
      <c r="JPV122" s="73"/>
      <c r="JPY122" s="73"/>
      <c r="JQB122" s="73"/>
      <c r="JQE122" s="73"/>
      <c r="JQH122" s="73"/>
      <c r="JQT122" s="73"/>
      <c r="JQW122" s="73"/>
      <c r="JQZ122" s="73"/>
      <c r="JRC122" s="73"/>
      <c r="JRL122" s="73"/>
      <c r="JRR122" s="73"/>
      <c r="JRU122" s="73"/>
      <c r="JRX122" s="73"/>
      <c r="JSA122" s="73"/>
      <c r="JSG122" s="73"/>
      <c r="JSP122" s="73"/>
      <c r="JSR122" s="73"/>
      <c r="JSS122" s="73"/>
      <c r="JSU122" s="73"/>
      <c r="JSX122" s="73"/>
      <c r="JTA122" s="73"/>
      <c r="JTD122" s="73"/>
      <c r="JTL122" s="73"/>
      <c r="JTN122" s="73"/>
      <c r="JTQ122" s="73"/>
      <c r="JTT122" s="73"/>
      <c r="JUC122" s="73"/>
      <c r="JUF122" s="73"/>
      <c r="JUK122" s="73"/>
      <c r="JVG122" s="73"/>
      <c r="JVH122" s="73"/>
      <c r="JVI122" s="73"/>
      <c r="JVJ122" s="73"/>
      <c r="JVK122" s="73"/>
      <c r="JVL122" s="73"/>
      <c r="JWD122" s="73"/>
      <c r="JWE122" s="73"/>
      <c r="JWH122" s="73"/>
      <c r="JWK122" s="73"/>
      <c r="JWM122" s="73"/>
      <c r="JWO122" s="73"/>
      <c r="JWR122" s="73"/>
      <c r="JWU122" s="73"/>
      <c r="JWX122" s="73"/>
      <c r="JXA122" s="73"/>
      <c r="JXD122" s="73"/>
      <c r="JXG122" s="73"/>
      <c r="JXJ122" s="73"/>
      <c r="JXM122" s="73"/>
      <c r="JXO122" s="73"/>
      <c r="JYB122" s="73"/>
      <c r="JYC122" s="73"/>
      <c r="JYD122" s="73"/>
      <c r="JYE122" s="73"/>
      <c r="JYF122" s="73"/>
      <c r="JYG122" s="73"/>
      <c r="JYH122" s="73"/>
      <c r="JYI122" s="73"/>
      <c r="JYJ122" s="73"/>
      <c r="JYK122" s="73"/>
      <c r="JYL122" s="73"/>
      <c r="JYM122" s="73"/>
      <c r="JYN122" s="73"/>
      <c r="JYO122" s="73"/>
      <c r="JYP122" s="73"/>
      <c r="JYQ122" s="73"/>
      <c r="JYR122" s="73"/>
      <c r="JYS122" s="73"/>
      <c r="JYT122" s="73"/>
      <c r="JYU122" s="73"/>
      <c r="JYV122" s="73"/>
      <c r="JYW122" s="73"/>
      <c r="JYX122" s="73"/>
      <c r="JYY122" s="73"/>
      <c r="JYZ122" s="73"/>
      <c r="JZA122" s="73"/>
      <c r="JZC122" s="73"/>
      <c r="JZD122" s="73"/>
      <c r="JZE122" s="73"/>
      <c r="JZF122" s="73"/>
      <c r="JZG122" s="73"/>
      <c r="JZH122" s="73"/>
      <c r="JZI122" s="73"/>
      <c r="JZJ122" s="73"/>
      <c r="JZK122" s="73"/>
      <c r="JZL122" s="73"/>
      <c r="JZM122" s="73"/>
      <c r="JZN122" s="73"/>
      <c r="JZO122" s="73"/>
      <c r="JZR122" s="73"/>
      <c r="JZU122" s="73"/>
      <c r="JZX122" s="73"/>
      <c r="KAA122" s="73"/>
      <c r="KAD122" s="73"/>
      <c r="KAP122" s="73"/>
      <c r="KAS122" s="73"/>
      <c r="KAV122" s="73"/>
      <c r="KAY122" s="73"/>
      <c r="KBH122" s="73"/>
      <c r="KBN122" s="73"/>
      <c r="KBQ122" s="73"/>
      <c r="KBT122" s="73"/>
      <c r="KBW122" s="73"/>
      <c r="KCC122" s="73"/>
      <c r="KCL122" s="73"/>
      <c r="KCN122" s="73"/>
      <c r="KCO122" s="73"/>
      <c r="KCQ122" s="73"/>
      <c r="KCT122" s="73"/>
      <c r="KCW122" s="73"/>
      <c r="KCZ122" s="73"/>
      <c r="KDH122" s="73"/>
      <c r="KDJ122" s="73"/>
      <c r="KDM122" s="73"/>
      <c r="KDP122" s="73"/>
      <c r="KDY122" s="73"/>
      <c r="KEB122" s="73"/>
      <c r="KEG122" s="73"/>
      <c r="KFC122" s="73"/>
      <c r="KFD122" s="73"/>
      <c r="KFE122" s="73"/>
      <c r="KFF122" s="73"/>
      <c r="KFG122" s="73"/>
      <c r="KFH122" s="73"/>
      <c r="KFZ122" s="73"/>
      <c r="KGA122" s="73"/>
      <c r="KGD122" s="73"/>
      <c r="KGG122" s="73"/>
      <c r="KGI122" s="73"/>
      <c r="KGK122" s="73"/>
      <c r="KGN122" s="73"/>
      <c r="KGQ122" s="73"/>
      <c r="KGT122" s="73"/>
      <c r="KGW122" s="73"/>
      <c r="KGZ122" s="73"/>
      <c r="KHC122" s="73"/>
      <c r="KHF122" s="73"/>
      <c r="KHI122" s="73"/>
      <c r="KHK122" s="73"/>
      <c r="KHX122" s="73"/>
      <c r="KHY122" s="73"/>
      <c r="KHZ122" s="73"/>
      <c r="KIA122" s="73"/>
      <c r="KIB122" s="73"/>
      <c r="KIC122" s="73"/>
      <c r="KID122" s="73"/>
      <c r="KIE122" s="73"/>
      <c r="KIF122" s="73"/>
      <c r="KIG122" s="73"/>
      <c r="KIH122" s="73"/>
      <c r="KII122" s="73"/>
      <c r="KIJ122" s="73"/>
      <c r="KIK122" s="73"/>
      <c r="KIL122" s="73"/>
      <c r="KIM122" s="73"/>
      <c r="KIN122" s="73"/>
      <c r="KIO122" s="73"/>
      <c r="KIP122" s="73"/>
      <c r="KIQ122" s="73"/>
      <c r="KIR122" s="73"/>
      <c r="KIS122" s="73"/>
      <c r="KIT122" s="73"/>
      <c r="KIU122" s="73"/>
      <c r="KIV122" s="73"/>
      <c r="KIW122" s="73"/>
      <c r="KIY122" s="73"/>
      <c r="KIZ122" s="73"/>
      <c r="KJA122" s="73"/>
      <c r="KJB122" s="73"/>
      <c r="KJC122" s="73"/>
      <c r="KJD122" s="73"/>
      <c r="KJE122" s="73"/>
      <c r="KJF122" s="73"/>
      <c r="KJG122" s="73"/>
      <c r="KJH122" s="73"/>
      <c r="KJI122" s="73"/>
      <c r="KJJ122" s="73"/>
      <c r="KJK122" s="73"/>
      <c r="KJN122" s="73"/>
      <c r="KJQ122" s="73"/>
      <c r="KJT122" s="73"/>
      <c r="KJW122" s="73"/>
      <c r="KJZ122" s="73"/>
      <c r="KKL122" s="73"/>
      <c r="KKO122" s="73"/>
      <c r="KKR122" s="73"/>
      <c r="KKU122" s="73"/>
      <c r="KLD122" s="73"/>
      <c r="KLJ122" s="73"/>
      <c r="KLM122" s="73"/>
      <c r="KLP122" s="73"/>
      <c r="KLS122" s="73"/>
      <c r="KLY122" s="73"/>
      <c r="KMH122" s="73"/>
      <c r="KMJ122" s="73"/>
      <c r="KMK122" s="73"/>
      <c r="KMM122" s="73"/>
      <c r="KMP122" s="73"/>
      <c r="KMS122" s="73"/>
      <c r="KMV122" s="73"/>
      <c r="KND122" s="73"/>
      <c r="KNF122" s="73"/>
      <c r="KNI122" s="73"/>
      <c r="KNL122" s="73"/>
      <c r="KNU122" s="73"/>
      <c r="KNX122" s="73"/>
      <c r="KOC122" s="73"/>
      <c r="KOY122" s="73"/>
      <c r="KOZ122" s="73"/>
      <c r="KPA122" s="73"/>
      <c r="KPB122" s="73"/>
      <c r="KPC122" s="73"/>
      <c r="KPD122" s="73"/>
      <c r="KPV122" s="73"/>
      <c r="KPW122" s="73"/>
      <c r="KPZ122" s="73"/>
      <c r="KQC122" s="73"/>
      <c r="KQE122" s="73"/>
      <c r="KQG122" s="73"/>
      <c r="KQJ122" s="73"/>
      <c r="KQM122" s="73"/>
      <c r="KQP122" s="73"/>
      <c r="KQS122" s="73"/>
      <c r="KQV122" s="73"/>
      <c r="KQY122" s="73"/>
      <c r="KRB122" s="73"/>
      <c r="KRE122" s="73"/>
      <c r="KRG122" s="73"/>
      <c r="KRT122" s="73"/>
      <c r="KRU122" s="73"/>
      <c r="KRV122" s="73"/>
      <c r="KRW122" s="73"/>
      <c r="KRX122" s="73"/>
      <c r="KRY122" s="73"/>
      <c r="KRZ122" s="73"/>
      <c r="KSA122" s="73"/>
      <c r="KSB122" s="73"/>
      <c r="KSC122" s="73"/>
      <c r="KSD122" s="73"/>
      <c r="KSE122" s="73"/>
      <c r="KSF122" s="73"/>
      <c r="KSG122" s="73"/>
      <c r="KSH122" s="73"/>
      <c r="KSI122" s="73"/>
      <c r="KSJ122" s="73"/>
      <c r="KSK122" s="73"/>
      <c r="KSL122" s="73"/>
      <c r="KSM122" s="73"/>
      <c r="KSN122" s="73"/>
      <c r="KSO122" s="73"/>
      <c r="KSP122" s="73"/>
      <c r="KSQ122" s="73"/>
      <c r="KSR122" s="73"/>
      <c r="KSS122" s="73"/>
      <c r="KSU122" s="73"/>
      <c r="KSV122" s="73"/>
      <c r="KSW122" s="73"/>
      <c r="KSX122" s="73"/>
      <c r="KSY122" s="73"/>
      <c r="KSZ122" s="73"/>
      <c r="KTA122" s="73"/>
      <c r="KTB122" s="73"/>
      <c r="KTC122" s="73"/>
      <c r="KTD122" s="73"/>
      <c r="KTE122" s="73"/>
      <c r="KTF122" s="73"/>
      <c r="KTG122" s="73"/>
      <c r="KTJ122" s="73"/>
      <c r="KTM122" s="73"/>
      <c r="KTP122" s="73"/>
      <c r="KTS122" s="73"/>
      <c r="KTV122" s="73"/>
      <c r="KUH122" s="73"/>
      <c r="KUK122" s="73"/>
      <c r="KUN122" s="73"/>
      <c r="KUQ122" s="73"/>
      <c r="KUZ122" s="73"/>
      <c r="KVF122" s="73"/>
      <c r="KVI122" s="73"/>
      <c r="KVL122" s="73"/>
      <c r="KVO122" s="73"/>
      <c r="KVU122" s="73"/>
      <c r="KWD122" s="73"/>
      <c r="KWF122" s="73"/>
      <c r="KWG122" s="73"/>
      <c r="KWI122" s="73"/>
      <c r="KWL122" s="73"/>
      <c r="KWO122" s="73"/>
      <c r="KWR122" s="73"/>
      <c r="KWZ122" s="73"/>
      <c r="KXB122" s="73"/>
      <c r="KXE122" s="73"/>
      <c r="KXH122" s="73"/>
      <c r="KXQ122" s="73"/>
      <c r="KXT122" s="73"/>
      <c r="KXY122" s="73"/>
      <c r="KYU122" s="73"/>
      <c r="KYV122" s="73"/>
      <c r="KYW122" s="73"/>
      <c r="KYX122" s="73"/>
      <c r="KYY122" s="73"/>
      <c r="KYZ122" s="73"/>
      <c r="KZR122" s="73"/>
      <c r="KZS122" s="73"/>
      <c r="KZV122" s="73"/>
      <c r="KZY122" s="73"/>
      <c r="LAA122" s="73"/>
      <c r="LAC122" s="73"/>
      <c r="LAF122" s="73"/>
      <c r="LAI122" s="73"/>
      <c r="LAL122" s="73"/>
      <c r="LAO122" s="73"/>
      <c r="LAR122" s="73"/>
      <c r="LAU122" s="73"/>
      <c r="LAX122" s="73"/>
      <c r="LBA122" s="73"/>
      <c r="LBC122" s="73"/>
      <c r="LBP122" s="73"/>
      <c r="LBQ122" s="73"/>
      <c r="LBR122" s="73"/>
      <c r="LBS122" s="73"/>
      <c r="LBT122" s="73"/>
      <c r="LBU122" s="73"/>
      <c r="LBV122" s="73"/>
      <c r="LBW122" s="73"/>
      <c r="LBX122" s="73"/>
      <c r="LBY122" s="73"/>
      <c r="LBZ122" s="73"/>
      <c r="LCA122" s="73"/>
      <c r="LCB122" s="73"/>
      <c r="LCC122" s="73"/>
      <c r="LCD122" s="73"/>
      <c r="LCE122" s="73"/>
      <c r="LCF122" s="73"/>
      <c r="LCG122" s="73"/>
      <c r="LCH122" s="73"/>
      <c r="LCI122" s="73"/>
      <c r="LCJ122" s="73"/>
      <c r="LCK122" s="73"/>
      <c r="LCL122" s="73"/>
      <c r="LCM122" s="73"/>
      <c r="LCN122" s="73"/>
      <c r="LCO122" s="73"/>
      <c r="LCQ122" s="73"/>
      <c r="LCR122" s="73"/>
      <c r="LCS122" s="73"/>
      <c r="LCT122" s="73"/>
      <c r="LCU122" s="73"/>
      <c r="LCV122" s="73"/>
      <c r="LCW122" s="73"/>
      <c r="LCX122" s="73"/>
      <c r="LCY122" s="73"/>
      <c r="LCZ122" s="73"/>
      <c r="LDA122" s="73"/>
      <c r="LDB122" s="73"/>
      <c r="LDC122" s="73"/>
      <c r="LDF122" s="73"/>
      <c r="LDI122" s="73"/>
      <c r="LDL122" s="73"/>
      <c r="LDO122" s="73"/>
      <c r="LDR122" s="73"/>
      <c r="LED122" s="73"/>
      <c r="LEG122" s="73"/>
      <c r="LEJ122" s="73"/>
      <c r="LEM122" s="73"/>
      <c r="LEV122" s="73"/>
      <c r="LFB122" s="73"/>
      <c r="LFE122" s="73"/>
      <c r="LFH122" s="73"/>
      <c r="LFK122" s="73"/>
      <c r="LFQ122" s="73"/>
      <c r="LFZ122" s="73"/>
      <c r="LGB122" s="73"/>
      <c r="LGC122" s="73"/>
      <c r="LGE122" s="73"/>
      <c r="LGH122" s="73"/>
      <c r="LGK122" s="73"/>
      <c r="LGN122" s="73"/>
      <c r="LGV122" s="73"/>
      <c r="LGX122" s="73"/>
      <c r="LHA122" s="73"/>
      <c r="LHD122" s="73"/>
      <c r="LHM122" s="73"/>
      <c r="LHP122" s="73"/>
      <c r="LHU122" s="73"/>
      <c r="LIQ122" s="73"/>
      <c r="LIR122" s="73"/>
      <c r="LIS122" s="73"/>
      <c r="LIT122" s="73"/>
      <c r="LIU122" s="73"/>
      <c r="LIV122" s="73"/>
      <c r="LJN122" s="73"/>
      <c r="LJO122" s="73"/>
      <c r="LJR122" s="73"/>
      <c r="LJU122" s="73"/>
      <c r="LJW122" s="73"/>
      <c r="LJY122" s="73"/>
      <c r="LKB122" s="73"/>
      <c r="LKE122" s="73"/>
      <c r="LKH122" s="73"/>
      <c r="LKK122" s="73"/>
      <c r="LKN122" s="73"/>
      <c r="LKQ122" s="73"/>
      <c r="LKT122" s="73"/>
      <c r="LKW122" s="73"/>
      <c r="LKY122" s="73"/>
      <c r="LLL122" s="73"/>
      <c r="LLM122" s="73"/>
      <c r="LLN122" s="73"/>
      <c r="LLO122" s="73"/>
      <c r="LLP122" s="73"/>
      <c r="LLQ122" s="73"/>
      <c r="LLR122" s="73"/>
      <c r="LLS122" s="73"/>
      <c r="LLT122" s="73"/>
      <c r="LLU122" s="73"/>
      <c r="LLV122" s="73"/>
      <c r="LLW122" s="73"/>
      <c r="LLX122" s="73"/>
      <c r="LLY122" s="73"/>
      <c r="LLZ122" s="73"/>
      <c r="LMA122" s="73"/>
      <c r="LMB122" s="73"/>
      <c r="LMC122" s="73"/>
      <c r="LMD122" s="73"/>
      <c r="LME122" s="73"/>
      <c r="LMF122" s="73"/>
      <c r="LMG122" s="73"/>
      <c r="LMH122" s="73"/>
      <c r="LMI122" s="73"/>
      <c r="LMJ122" s="73"/>
      <c r="LMK122" s="73"/>
      <c r="LMM122" s="73"/>
      <c r="LMN122" s="73"/>
      <c r="LMO122" s="73"/>
      <c r="LMP122" s="73"/>
      <c r="LMQ122" s="73"/>
      <c r="LMR122" s="73"/>
      <c r="LMS122" s="73"/>
      <c r="LMT122" s="73"/>
      <c r="LMU122" s="73"/>
      <c r="LMV122" s="73"/>
      <c r="LMW122" s="73"/>
      <c r="LMX122" s="73"/>
      <c r="LMY122" s="73"/>
      <c r="LNB122" s="73"/>
      <c r="LNE122" s="73"/>
      <c r="LNH122" s="73"/>
      <c r="LNK122" s="73"/>
      <c r="LNN122" s="73"/>
      <c r="LNZ122" s="73"/>
      <c r="LOC122" s="73"/>
      <c r="LOF122" s="73"/>
      <c r="LOI122" s="73"/>
      <c r="LOR122" s="73"/>
      <c r="LOX122" s="73"/>
      <c r="LPA122" s="73"/>
      <c r="LPD122" s="73"/>
      <c r="LPG122" s="73"/>
      <c r="LPM122" s="73"/>
      <c r="LPV122" s="73"/>
      <c r="LPX122" s="73"/>
      <c r="LPY122" s="73"/>
      <c r="LQA122" s="73"/>
      <c r="LQD122" s="73"/>
      <c r="LQG122" s="73"/>
      <c r="LQJ122" s="73"/>
      <c r="LQR122" s="73"/>
      <c r="LQT122" s="73"/>
      <c r="LQW122" s="73"/>
      <c r="LQZ122" s="73"/>
      <c r="LRI122" s="73"/>
      <c r="LRL122" s="73"/>
      <c r="LRQ122" s="73"/>
      <c r="LSM122" s="73"/>
      <c r="LSN122" s="73"/>
      <c r="LSO122" s="73"/>
      <c r="LSP122" s="73"/>
      <c r="LSQ122" s="73"/>
      <c r="LSR122" s="73"/>
      <c r="LTJ122" s="73"/>
      <c r="LTK122" s="73"/>
      <c r="LTN122" s="73"/>
      <c r="LTQ122" s="73"/>
      <c r="LTS122" s="73"/>
      <c r="LTU122" s="73"/>
      <c r="LTX122" s="73"/>
      <c r="LUA122" s="73"/>
      <c r="LUD122" s="73"/>
      <c r="LUG122" s="73"/>
      <c r="LUJ122" s="73"/>
      <c r="LUM122" s="73"/>
      <c r="LUP122" s="73"/>
      <c r="LUS122" s="73"/>
      <c r="LUU122" s="73"/>
      <c r="LVH122" s="73"/>
      <c r="LVI122" s="73"/>
      <c r="LVJ122" s="73"/>
      <c r="LVK122" s="73"/>
      <c r="LVL122" s="73"/>
      <c r="LVM122" s="73"/>
      <c r="LVN122" s="73"/>
      <c r="LVO122" s="73"/>
      <c r="LVP122" s="73"/>
      <c r="LVQ122" s="73"/>
      <c r="LVR122" s="73"/>
      <c r="LVS122" s="73"/>
      <c r="LVT122" s="73"/>
      <c r="LVU122" s="73"/>
      <c r="LVV122" s="73"/>
      <c r="LVW122" s="73"/>
      <c r="LVX122" s="73"/>
      <c r="LVY122" s="73"/>
      <c r="LVZ122" s="73"/>
      <c r="LWA122" s="73"/>
      <c r="LWB122" s="73"/>
      <c r="LWC122" s="73"/>
      <c r="LWD122" s="73"/>
      <c r="LWE122" s="73"/>
      <c r="LWF122" s="73"/>
      <c r="LWG122" s="73"/>
      <c r="LWI122" s="73"/>
      <c r="LWJ122" s="73"/>
      <c r="LWK122" s="73"/>
      <c r="LWL122" s="73"/>
      <c r="LWM122" s="73"/>
      <c r="LWN122" s="73"/>
      <c r="LWO122" s="73"/>
      <c r="LWP122" s="73"/>
      <c r="LWQ122" s="73"/>
      <c r="LWR122" s="73"/>
      <c r="LWS122" s="73"/>
      <c r="LWT122" s="73"/>
      <c r="LWU122" s="73"/>
      <c r="LWX122" s="73"/>
      <c r="LXA122" s="73"/>
      <c r="LXD122" s="73"/>
      <c r="LXG122" s="73"/>
      <c r="LXJ122" s="73"/>
      <c r="LXV122" s="73"/>
      <c r="LXY122" s="73"/>
      <c r="LYB122" s="73"/>
      <c r="LYE122" s="73"/>
      <c r="LYN122" s="73"/>
      <c r="LYT122" s="73"/>
      <c r="LYW122" s="73"/>
      <c r="LYZ122" s="73"/>
      <c r="LZC122" s="73"/>
      <c r="LZI122" s="73"/>
      <c r="LZR122" s="73"/>
      <c r="LZT122" s="73"/>
      <c r="LZU122" s="73"/>
      <c r="LZW122" s="73"/>
      <c r="LZZ122" s="73"/>
      <c r="MAC122" s="73"/>
      <c r="MAF122" s="73"/>
      <c r="MAN122" s="73"/>
      <c r="MAP122" s="73"/>
      <c r="MAS122" s="73"/>
      <c r="MAV122" s="73"/>
      <c r="MBE122" s="73"/>
      <c r="MBH122" s="73"/>
      <c r="MBM122" s="73"/>
      <c r="MCI122" s="73"/>
      <c r="MCJ122" s="73"/>
      <c r="MCK122" s="73"/>
      <c r="MCL122" s="73"/>
      <c r="MCM122" s="73"/>
      <c r="MCN122" s="73"/>
      <c r="MDF122" s="73"/>
      <c r="MDG122" s="73"/>
      <c r="MDJ122" s="73"/>
      <c r="MDM122" s="73"/>
      <c r="MDO122" s="73"/>
      <c r="MDQ122" s="73"/>
      <c r="MDT122" s="73"/>
      <c r="MDW122" s="73"/>
      <c r="MDZ122" s="73"/>
      <c r="MEC122" s="73"/>
      <c r="MEF122" s="73"/>
      <c r="MEI122" s="73"/>
      <c r="MEL122" s="73"/>
      <c r="MEO122" s="73"/>
      <c r="MEQ122" s="73"/>
      <c r="MFD122" s="73"/>
      <c r="MFE122" s="73"/>
      <c r="MFF122" s="73"/>
      <c r="MFG122" s="73"/>
      <c r="MFH122" s="73"/>
      <c r="MFI122" s="73"/>
      <c r="MFJ122" s="73"/>
      <c r="MFK122" s="73"/>
      <c r="MFL122" s="73"/>
      <c r="MFM122" s="73"/>
      <c r="MFN122" s="73"/>
      <c r="MFO122" s="73"/>
      <c r="MFP122" s="73"/>
      <c r="MFQ122" s="73"/>
      <c r="MFR122" s="73"/>
      <c r="MFS122" s="73"/>
      <c r="MFT122" s="73"/>
      <c r="MFU122" s="73"/>
      <c r="MFV122" s="73"/>
      <c r="MFW122" s="73"/>
      <c r="MFX122" s="73"/>
      <c r="MFY122" s="73"/>
      <c r="MFZ122" s="73"/>
      <c r="MGA122" s="73"/>
      <c r="MGB122" s="73"/>
      <c r="MGC122" s="73"/>
      <c r="MGE122" s="73"/>
      <c r="MGF122" s="73"/>
      <c r="MGG122" s="73"/>
      <c r="MGH122" s="73"/>
      <c r="MGI122" s="73"/>
      <c r="MGJ122" s="73"/>
      <c r="MGK122" s="73"/>
      <c r="MGL122" s="73"/>
      <c r="MGM122" s="73"/>
      <c r="MGN122" s="73"/>
      <c r="MGO122" s="73"/>
      <c r="MGP122" s="73"/>
      <c r="MGQ122" s="73"/>
      <c r="MGT122" s="73"/>
      <c r="MGW122" s="73"/>
      <c r="MGZ122" s="73"/>
      <c r="MHC122" s="73"/>
      <c r="MHF122" s="73"/>
      <c r="MHR122" s="73"/>
      <c r="MHU122" s="73"/>
      <c r="MHX122" s="73"/>
      <c r="MIA122" s="73"/>
      <c r="MIJ122" s="73"/>
      <c r="MIP122" s="73"/>
      <c r="MIS122" s="73"/>
      <c r="MIV122" s="73"/>
      <c r="MIY122" s="73"/>
      <c r="MJE122" s="73"/>
      <c r="MJN122" s="73"/>
      <c r="MJP122" s="73"/>
      <c r="MJQ122" s="73"/>
      <c r="MJS122" s="73"/>
      <c r="MJV122" s="73"/>
      <c r="MJY122" s="73"/>
      <c r="MKB122" s="73"/>
      <c r="MKJ122" s="73"/>
      <c r="MKL122" s="73"/>
      <c r="MKO122" s="73"/>
      <c r="MKR122" s="73"/>
      <c r="MLA122" s="73"/>
      <c r="MLD122" s="73"/>
      <c r="MLI122" s="73"/>
      <c r="MME122" s="73"/>
      <c r="MMF122" s="73"/>
      <c r="MMG122" s="73"/>
      <c r="MMH122" s="73"/>
      <c r="MMI122" s="73"/>
      <c r="MMJ122" s="73"/>
      <c r="MNB122" s="73"/>
      <c r="MNC122" s="73"/>
      <c r="MNF122" s="73"/>
      <c r="MNI122" s="73"/>
      <c r="MNK122" s="73"/>
      <c r="MNM122" s="73"/>
      <c r="MNP122" s="73"/>
      <c r="MNS122" s="73"/>
      <c r="MNV122" s="73"/>
      <c r="MNY122" s="73"/>
      <c r="MOB122" s="73"/>
      <c r="MOE122" s="73"/>
      <c r="MOH122" s="73"/>
      <c r="MOK122" s="73"/>
      <c r="MOM122" s="73"/>
      <c r="MOZ122" s="73"/>
      <c r="MPA122" s="73"/>
      <c r="MPB122" s="73"/>
      <c r="MPC122" s="73"/>
      <c r="MPD122" s="73"/>
      <c r="MPE122" s="73"/>
      <c r="MPF122" s="73"/>
      <c r="MPG122" s="73"/>
      <c r="MPH122" s="73"/>
      <c r="MPI122" s="73"/>
      <c r="MPJ122" s="73"/>
      <c r="MPK122" s="73"/>
      <c r="MPL122" s="73"/>
      <c r="MPM122" s="73"/>
      <c r="MPN122" s="73"/>
      <c r="MPO122" s="73"/>
      <c r="MPP122" s="73"/>
      <c r="MPQ122" s="73"/>
      <c r="MPR122" s="73"/>
      <c r="MPS122" s="73"/>
      <c r="MPT122" s="73"/>
      <c r="MPU122" s="73"/>
      <c r="MPV122" s="73"/>
      <c r="MPW122" s="73"/>
      <c r="MPX122" s="73"/>
      <c r="MPY122" s="73"/>
      <c r="MQA122" s="73"/>
      <c r="MQB122" s="73"/>
      <c r="MQC122" s="73"/>
      <c r="MQD122" s="73"/>
      <c r="MQE122" s="73"/>
      <c r="MQF122" s="73"/>
      <c r="MQG122" s="73"/>
      <c r="MQH122" s="73"/>
      <c r="MQI122" s="73"/>
      <c r="MQJ122" s="73"/>
      <c r="MQK122" s="73"/>
      <c r="MQL122" s="73"/>
      <c r="MQM122" s="73"/>
      <c r="MQP122" s="73"/>
      <c r="MQS122" s="73"/>
      <c r="MQV122" s="73"/>
      <c r="MQY122" s="73"/>
      <c r="MRB122" s="73"/>
      <c r="MRN122" s="73"/>
      <c r="MRQ122" s="73"/>
      <c r="MRT122" s="73"/>
      <c r="MRW122" s="73"/>
      <c r="MSF122" s="73"/>
      <c r="MSL122" s="73"/>
      <c r="MSO122" s="73"/>
      <c r="MSR122" s="73"/>
      <c r="MSU122" s="73"/>
      <c r="MTA122" s="73"/>
      <c r="MTJ122" s="73"/>
      <c r="MTL122" s="73"/>
      <c r="MTM122" s="73"/>
      <c r="MTO122" s="73"/>
      <c r="MTR122" s="73"/>
      <c r="MTU122" s="73"/>
      <c r="MTX122" s="73"/>
      <c r="MUF122" s="73"/>
      <c r="MUH122" s="73"/>
      <c r="MUK122" s="73"/>
      <c r="MUN122" s="73"/>
      <c r="MUW122" s="73"/>
      <c r="MUZ122" s="73"/>
      <c r="MVE122" s="73"/>
      <c r="MWA122" s="73"/>
      <c r="MWB122" s="73"/>
      <c r="MWC122" s="73"/>
      <c r="MWD122" s="73"/>
      <c r="MWE122" s="73"/>
      <c r="MWF122" s="73"/>
      <c r="MWX122" s="73"/>
      <c r="MWY122" s="73"/>
      <c r="MXB122" s="73"/>
      <c r="MXE122" s="73"/>
      <c r="MXG122" s="73"/>
      <c r="MXI122" s="73"/>
      <c r="MXL122" s="73"/>
      <c r="MXO122" s="73"/>
      <c r="MXR122" s="73"/>
      <c r="MXU122" s="73"/>
      <c r="MXX122" s="73"/>
      <c r="MYA122" s="73"/>
      <c r="MYD122" s="73"/>
      <c r="MYG122" s="73"/>
      <c r="MYI122" s="73"/>
      <c r="MYV122" s="73"/>
      <c r="MYW122" s="73"/>
      <c r="MYX122" s="73"/>
      <c r="MYY122" s="73"/>
      <c r="MYZ122" s="73"/>
      <c r="MZA122" s="73"/>
      <c r="MZB122" s="73"/>
      <c r="MZC122" s="73"/>
      <c r="MZD122" s="73"/>
      <c r="MZE122" s="73"/>
      <c r="MZF122" s="73"/>
      <c r="MZG122" s="73"/>
      <c r="MZH122" s="73"/>
      <c r="MZI122" s="73"/>
      <c r="MZJ122" s="73"/>
      <c r="MZK122" s="73"/>
      <c r="MZL122" s="73"/>
      <c r="MZM122" s="73"/>
      <c r="MZN122" s="73"/>
      <c r="MZO122" s="73"/>
      <c r="MZP122" s="73"/>
      <c r="MZQ122" s="73"/>
      <c r="MZR122" s="73"/>
      <c r="MZS122" s="73"/>
      <c r="MZT122" s="73"/>
      <c r="MZU122" s="73"/>
      <c r="MZW122" s="73"/>
      <c r="MZX122" s="73"/>
      <c r="MZY122" s="73"/>
      <c r="MZZ122" s="73"/>
      <c r="NAA122" s="73"/>
      <c r="NAB122" s="73"/>
      <c r="NAC122" s="73"/>
      <c r="NAD122" s="73"/>
      <c r="NAE122" s="73"/>
      <c r="NAF122" s="73"/>
      <c r="NAG122" s="73"/>
      <c r="NAH122" s="73"/>
      <c r="NAI122" s="73"/>
      <c r="NAL122" s="73"/>
      <c r="NAO122" s="73"/>
      <c r="NAR122" s="73"/>
      <c r="NAU122" s="73"/>
      <c r="NAX122" s="73"/>
      <c r="NBJ122" s="73"/>
      <c r="NBM122" s="73"/>
      <c r="NBP122" s="73"/>
      <c r="NBS122" s="73"/>
      <c r="NCB122" s="73"/>
      <c r="NCH122" s="73"/>
      <c r="NCK122" s="73"/>
      <c r="NCN122" s="73"/>
      <c r="NCQ122" s="73"/>
      <c r="NCW122" s="73"/>
      <c r="NDF122" s="73"/>
      <c r="NDH122" s="73"/>
      <c r="NDI122" s="73"/>
      <c r="NDK122" s="73"/>
      <c r="NDN122" s="73"/>
      <c r="NDQ122" s="73"/>
      <c r="NDT122" s="73"/>
      <c r="NEB122" s="73"/>
      <c r="NED122" s="73"/>
      <c r="NEG122" s="73"/>
      <c r="NEJ122" s="73"/>
      <c r="NES122" s="73"/>
      <c r="NEV122" s="73"/>
      <c r="NFA122" s="73"/>
      <c r="NFW122" s="73"/>
      <c r="NFX122" s="73"/>
      <c r="NFY122" s="73"/>
      <c r="NFZ122" s="73"/>
      <c r="NGA122" s="73"/>
      <c r="NGB122" s="73"/>
      <c r="NGT122" s="73"/>
      <c r="NGU122" s="73"/>
      <c r="NGX122" s="73"/>
      <c r="NHA122" s="73"/>
      <c r="NHC122" s="73"/>
      <c r="NHE122" s="73"/>
      <c r="NHH122" s="73"/>
      <c r="NHK122" s="73"/>
      <c r="NHN122" s="73"/>
      <c r="NHQ122" s="73"/>
      <c r="NHT122" s="73"/>
      <c r="NHW122" s="73"/>
      <c r="NHZ122" s="73"/>
      <c r="NIC122" s="73"/>
      <c r="NIE122" s="73"/>
      <c r="NIR122" s="73"/>
      <c r="NIS122" s="73"/>
      <c r="NIT122" s="73"/>
      <c r="NIU122" s="73"/>
      <c r="NIV122" s="73"/>
      <c r="NIW122" s="73"/>
      <c r="NIX122" s="73"/>
      <c r="NIY122" s="73"/>
      <c r="NIZ122" s="73"/>
      <c r="NJA122" s="73"/>
      <c r="NJB122" s="73"/>
      <c r="NJC122" s="73"/>
      <c r="NJD122" s="73"/>
      <c r="NJE122" s="73"/>
      <c r="NJF122" s="73"/>
      <c r="NJG122" s="73"/>
      <c r="NJH122" s="73"/>
      <c r="NJI122" s="73"/>
      <c r="NJJ122" s="73"/>
      <c r="NJK122" s="73"/>
      <c r="NJL122" s="73"/>
      <c r="NJM122" s="73"/>
      <c r="NJN122" s="73"/>
      <c r="NJO122" s="73"/>
      <c r="NJP122" s="73"/>
      <c r="NJQ122" s="73"/>
      <c r="NJS122" s="73"/>
      <c r="NJT122" s="73"/>
      <c r="NJU122" s="73"/>
      <c r="NJV122" s="73"/>
      <c r="NJW122" s="73"/>
      <c r="NJX122" s="73"/>
      <c r="NJY122" s="73"/>
      <c r="NJZ122" s="73"/>
      <c r="NKA122" s="73"/>
      <c r="NKB122" s="73"/>
      <c r="NKC122" s="73"/>
      <c r="NKD122" s="73"/>
      <c r="NKE122" s="73"/>
      <c r="NKH122" s="73"/>
      <c r="NKK122" s="73"/>
      <c r="NKN122" s="73"/>
      <c r="NKQ122" s="73"/>
      <c r="NKT122" s="73"/>
      <c r="NLF122" s="73"/>
      <c r="NLI122" s="73"/>
      <c r="NLL122" s="73"/>
      <c r="NLO122" s="73"/>
      <c r="NLX122" s="73"/>
      <c r="NMD122" s="73"/>
      <c r="NMG122" s="73"/>
      <c r="NMJ122" s="73"/>
      <c r="NMM122" s="73"/>
      <c r="NMS122" s="73"/>
      <c r="NNB122" s="73"/>
      <c r="NND122" s="73"/>
      <c r="NNE122" s="73"/>
      <c r="NNG122" s="73"/>
      <c r="NNJ122" s="73"/>
      <c r="NNM122" s="73"/>
      <c r="NNP122" s="73"/>
      <c r="NNX122" s="73"/>
      <c r="NNZ122" s="73"/>
      <c r="NOC122" s="73"/>
      <c r="NOF122" s="73"/>
      <c r="NOO122" s="73"/>
      <c r="NOR122" s="73"/>
      <c r="NOW122" s="73"/>
      <c r="NPS122" s="73"/>
      <c r="NPT122" s="73"/>
      <c r="NPU122" s="73"/>
      <c r="NPV122" s="73"/>
      <c r="NPW122" s="73"/>
      <c r="NPX122" s="73"/>
      <c r="NQP122" s="73"/>
      <c r="NQQ122" s="73"/>
      <c r="NQT122" s="73"/>
      <c r="NQW122" s="73"/>
      <c r="NQY122" s="73"/>
      <c r="NRA122" s="73"/>
      <c r="NRD122" s="73"/>
      <c r="NRG122" s="73"/>
      <c r="NRJ122" s="73"/>
      <c r="NRM122" s="73"/>
      <c r="NRP122" s="73"/>
      <c r="NRS122" s="73"/>
      <c r="NRV122" s="73"/>
      <c r="NRY122" s="73"/>
      <c r="NSA122" s="73"/>
      <c r="NSN122" s="73"/>
      <c r="NSO122" s="73"/>
      <c r="NSP122" s="73"/>
      <c r="NSQ122" s="73"/>
      <c r="NSR122" s="73"/>
      <c r="NSS122" s="73"/>
      <c r="NST122" s="73"/>
      <c r="NSU122" s="73"/>
      <c r="NSV122" s="73"/>
      <c r="NSW122" s="73"/>
      <c r="NSX122" s="73"/>
      <c r="NSY122" s="73"/>
      <c r="NSZ122" s="73"/>
      <c r="NTA122" s="73"/>
      <c r="NTB122" s="73"/>
      <c r="NTC122" s="73"/>
      <c r="NTD122" s="73"/>
      <c r="NTE122" s="73"/>
      <c r="NTF122" s="73"/>
      <c r="NTG122" s="73"/>
      <c r="NTH122" s="73"/>
      <c r="NTI122" s="73"/>
      <c r="NTJ122" s="73"/>
      <c r="NTK122" s="73"/>
      <c r="NTL122" s="73"/>
      <c r="NTM122" s="73"/>
      <c r="NTO122" s="73"/>
      <c r="NTP122" s="73"/>
      <c r="NTQ122" s="73"/>
      <c r="NTR122" s="73"/>
      <c r="NTS122" s="73"/>
      <c r="NTT122" s="73"/>
      <c r="NTU122" s="73"/>
      <c r="NTV122" s="73"/>
      <c r="NTW122" s="73"/>
      <c r="NTX122" s="73"/>
      <c r="NTY122" s="73"/>
      <c r="NTZ122" s="73"/>
      <c r="NUA122" s="73"/>
      <c r="NUD122" s="73"/>
      <c r="NUG122" s="73"/>
      <c r="NUJ122" s="73"/>
      <c r="NUM122" s="73"/>
      <c r="NUP122" s="73"/>
      <c r="NVB122" s="73"/>
      <c r="NVE122" s="73"/>
      <c r="NVH122" s="73"/>
      <c r="NVK122" s="73"/>
      <c r="NVT122" s="73"/>
      <c r="NVZ122" s="73"/>
      <c r="NWC122" s="73"/>
      <c r="NWF122" s="73"/>
      <c r="NWI122" s="73"/>
      <c r="NWO122" s="73"/>
      <c r="NWX122" s="73"/>
      <c r="NWZ122" s="73"/>
      <c r="NXA122" s="73"/>
      <c r="NXC122" s="73"/>
      <c r="NXF122" s="73"/>
      <c r="NXI122" s="73"/>
      <c r="NXL122" s="73"/>
      <c r="NXT122" s="73"/>
      <c r="NXV122" s="73"/>
      <c r="NXY122" s="73"/>
      <c r="NYB122" s="73"/>
      <c r="NYK122" s="73"/>
      <c r="NYN122" s="73"/>
      <c r="NYS122" s="73"/>
      <c r="NZO122" s="73"/>
      <c r="NZP122" s="73"/>
      <c r="NZQ122" s="73"/>
      <c r="NZR122" s="73"/>
      <c r="NZS122" s="73"/>
      <c r="NZT122" s="73"/>
      <c r="OAL122" s="73"/>
      <c r="OAM122" s="73"/>
      <c r="OAP122" s="73"/>
      <c r="OAS122" s="73"/>
      <c r="OAU122" s="73"/>
      <c r="OAW122" s="73"/>
      <c r="OAZ122" s="73"/>
      <c r="OBC122" s="73"/>
      <c r="OBF122" s="73"/>
      <c r="OBI122" s="73"/>
      <c r="OBL122" s="73"/>
      <c r="OBO122" s="73"/>
      <c r="OBR122" s="73"/>
      <c r="OBU122" s="73"/>
      <c r="OBW122" s="73"/>
      <c r="OCJ122" s="73"/>
      <c r="OCK122" s="73"/>
      <c r="OCL122" s="73"/>
      <c r="OCM122" s="73"/>
      <c r="OCN122" s="73"/>
      <c r="OCO122" s="73"/>
      <c r="OCP122" s="73"/>
      <c r="OCQ122" s="73"/>
      <c r="OCR122" s="73"/>
      <c r="OCS122" s="73"/>
      <c r="OCT122" s="73"/>
      <c r="OCU122" s="73"/>
      <c r="OCV122" s="73"/>
      <c r="OCW122" s="73"/>
      <c r="OCX122" s="73"/>
      <c r="OCY122" s="73"/>
      <c r="OCZ122" s="73"/>
      <c r="ODA122" s="73"/>
      <c r="ODB122" s="73"/>
      <c r="ODC122" s="73"/>
      <c r="ODD122" s="73"/>
      <c r="ODE122" s="73"/>
      <c r="ODF122" s="73"/>
      <c r="ODG122" s="73"/>
      <c r="ODH122" s="73"/>
      <c r="ODI122" s="73"/>
      <c r="ODK122" s="73"/>
      <c r="ODL122" s="73"/>
      <c r="ODM122" s="73"/>
      <c r="ODN122" s="73"/>
      <c r="ODO122" s="73"/>
      <c r="ODP122" s="73"/>
      <c r="ODQ122" s="73"/>
      <c r="ODR122" s="73"/>
      <c r="ODS122" s="73"/>
      <c r="ODT122" s="73"/>
      <c r="ODU122" s="73"/>
      <c r="ODV122" s="73"/>
      <c r="ODW122" s="73"/>
      <c r="ODZ122" s="73"/>
      <c r="OEC122" s="73"/>
      <c r="OEF122" s="73"/>
      <c r="OEI122" s="73"/>
      <c r="OEL122" s="73"/>
      <c r="OEX122" s="73"/>
      <c r="OFA122" s="73"/>
      <c r="OFD122" s="73"/>
      <c r="OFG122" s="73"/>
      <c r="OFP122" s="73"/>
      <c r="OFV122" s="73"/>
      <c r="OFY122" s="73"/>
      <c r="OGB122" s="73"/>
      <c r="OGE122" s="73"/>
      <c r="OGK122" s="73"/>
      <c r="OGT122" s="73"/>
      <c r="OGV122" s="73"/>
      <c r="OGW122" s="73"/>
      <c r="OGY122" s="73"/>
      <c r="OHB122" s="73"/>
      <c r="OHE122" s="73"/>
      <c r="OHH122" s="73"/>
      <c r="OHP122" s="73"/>
      <c r="OHR122" s="73"/>
      <c r="OHU122" s="73"/>
      <c r="OHX122" s="73"/>
      <c r="OIG122" s="73"/>
      <c r="OIJ122" s="73"/>
      <c r="OIO122" s="73"/>
      <c r="OJK122" s="73"/>
      <c r="OJL122" s="73"/>
      <c r="OJM122" s="73"/>
      <c r="OJN122" s="73"/>
      <c r="OJO122" s="73"/>
      <c r="OJP122" s="73"/>
      <c r="OKH122" s="73"/>
      <c r="OKI122" s="73"/>
      <c r="OKL122" s="73"/>
      <c r="OKO122" s="73"/>
      <c r="OKQ122" s="73"/>
      <c r="OKS122" s="73"/>
      <c r="OKV122" s="73"/>
      <c r="OKY122" s="73"/>
      <c r="OLB122" s="73"/>
      <c r="OLE122" s="73"/>
      <c r="OLH122" s="73"/>
      <c r="OLK122" s="73"/>
      <c r="OLN122" s="73"/>
      <c r="OLQ122" s="73"/>
      <c r="OLS122" s="73"/>
      <c r="OMF122" s="73"/>
      <c r="OMG122" s="73"/>
      <c r="OMH122" s="73"/>
      <c r="OMI122" s="73"/>
      <c r="OMJ122" s="73"/>
      <c r="OMK122" s="73"/>
      <c r="OML122" s="73"/>
      <c r="OMM122" s="73"/>
      <c r="OMN122" s="73"/>
      <c r="OMO122" s="73"/>
      <c r="OMP122" s="73"/>
      <c r="OMQ122" s="73"/>
      <c r="OMR122" s="73"/>
      <c r="OMS122" s="73"/>
      <c r="OMT122" s="73"/>
      <c r="OMU122" s="73"/>
      <c r="OMV122" s="73"/>
      <c r="OMW122" s="73"/>
      <c r="OMX122" s="73"/>
      <c r="OMY122" s="73"/>
      <c r="OMZ122" s="73"/>
      <c r="ONA122" s="73"/>
      <c r="ONB122" s="73"/>
      <c r="ONC122" s="73"/>
      <c r="OND122" s="73"/>
      <c r="ONE122" s="73"/>
      <c r="ONG122" s="73"/>
      <c r="ONH122" s="73"/>
      <c r="ONI122" s="73"/>
      <c r="ONJ122" s="73"/>
      <c r="ONK122" s="73"/>
      <c r="ONL122" s="73"/>
      <c r="ONM122" s="73"/>
      <c r="ONN122" s="73"/>
      <c r="ONO122" s="73"/>
      <c r="ONP122" s="73"/>
      <c r="ONQ122" s="73"/>
      <c r="ONR122" s="73"/>
      <c r="ONS122" s="73"/>
      <c r="ONV122" s="73"/>
      <c r="ONY122" s="73"/>
      <c r="OOB122" s="73"/>
      <c r="OOE122" s="73"/>
      <c r="OOH122" s="73"/>
      <c r="OOT122" s="73"/>
      <c r="OOW122" s="73"/>
      <c r="OOZ122" s="73"/>
      <c r="OPC122" s="73"/>
      <c r="OPL122" s="73"/>
      <c r="OPR122" s="73"/>
      <c r="OPU122" s="73"/>
      <c r="OPX122" s="73"/>
      <c r="OQA122" s="73"/>
      <c r="OQG122" s="73"/>
      <c r="OQP122" s="73"/>
      <c r="OQR122" s="73"/>
      <c r="OQS122" s="73"/>
      <c r="OQU122" s="73"/>
      <c r="OQX122" s="73"/>
      <c r="ORA122" s="73"/>
      <c r="ORD122" s="73"/>
      <c r="ORL122" s="73"/>
      <c r="ORN122" s="73"/>
      <c r="ORQ122" s="73"/>
      <c r="ORT122" s="73"/>
      <c r="OSC122" s="73"/>
      <c r="OSF122" s="73"/>
      <c r="OSK122" s="73"/>
      <c r="OTG122" s="73"/>
      <c r="OTH122" s="73"/>
      <c r="OTI122" s="73"/>
      <c r="OTJ122" s="73"/>
      <c r="OTK122" s="73"/>
      <c r="OTL122" s="73"/>
      <c r="OUD122" s="73"/>
      <c r="OUE122" s="73"/>
      <c r="OUH122" s="73"/>
      <c r="OUK122" s="73"/>
      <c r="OUM122" s="73"/>
      <c r="OUO122" s="73"/>
      <c r="OUR122" s="73"/>
      <c r="OUU122" s="73"/>
      <c r="OUX122" s="73"/>
      <c r="OVA122" s="73"/>
      <c r="OVD122" s="73"/>
      <c r="OVG122" s="73"/>
      <c r="OVJ122" s="73"/>
      <c r="OVM122" s="73"/>
      <c r="OVO122" s="73"/>
      <c r="OWB122" s="73"/>
      <c r="OWC122" s="73"/>
      <c r="OWD122" s="73"/>
      <c r="OWE122" s="73"/>
      <c r="OWF122" s="73"/>
      <c r="OWG122" s="73"/>
      <c r="OWH122" s="73"/>
      <c r="OWI122" s="73"/>
      <c r="OWJ122" s="73"/>
      <c r="OWK122" s="73"/>
      <c r="OWL122" s="73"/>
      <c r="OWM122" s="73"/>
      <c r="OWN122" s="73"/>
      <c r="OWO122" s="73"/>
      <c r="OWP122" s="73"/>
      <c r="OWQ122" s="73"/>
      <c r="OWR122" s="73"/>
      <c r="OWS122" s="73"/>
      <c r="OWT122" s="73"/>
      <c r="OWU122" s="73"/>
      <c r="OWV122" s="73"/>
      <c r="OWW122" s="73"/>
      <c r="OWX122" s="73"/>
      <c r="OWY122" s="73"/>
      <c r="OWZ122" s="73"/>
      <c r="OXA122" s="73"/>
      <c r="OXC122" s="73"/>
      <c r="OXD122" s="73"/>
      <c r="OXE122" s="73"/>
      <c r="OXF122" s="73"/>
      <c r="OXG122" s="73"/>
      <c r="OXH122" s="73"/>
      <c r="OXI122" s="73"/>
      <c r="OXJ122" s="73"/>
      <c r="OXK122" s="73"/>
      <c r="OXL122" s="73"/>
      <c r="OXM122" s="73"/>
      <c r="OXN122" s="73"/>
      <c r="OXO122" s="73"/>
      <c r="OXR122" s="73"/>
      <c r="OXU122" s="73"/>
      <c r="OXX122" s="73"/>
      <c r="OYA122" s="73"/>
      <c r="OYD122" s="73"/>
      <c r="OYP122" s="73"/>
      <c r="OYS122" s="73"/>
      <c r="OYV122" s="73"/>
      <c r="OYY122" s="73"/>
      <c r="OZH122" s="73"/>
      <c r="OZN122" s="73"/>
      <c r="OZQ122" s="73"/>
      <c r="OZT122" s="73"/>
      <c r="OZW122" s="73"/>
      <c r="PAC122" s="73"/>
      <c r="PAL122" s="73"/>
      <c r="PAN122" s="73"/>
      <c r="PAO122" s="73"/>
      <c r="PAQ122" s="73"/>
      <c r="PAT122" s="73"/>
      <c r="PAW122" s="73"/>
      <c r="PAZ122" s="73"/>
      <c r="PBH122" s="73"/>
      <c r="PBJ122" s="73"/>
      <c r="PBM122" s="73"/>
      <c r="PBP122" s="73"/>
      <c r="PBY122" s="73"/>
      <c r="PCB122" s="73"/>
      <c r="PCG122" s="73"/>
      <c r="PDC122" s="73"/>
      <c r="PDD122" s="73"/>
      <c r="PDE122" s="73"/>
      <c r="PDF122" s="73"/>
      <c r="PDG122" s="73"/>
      <c r="PDH122" s="73"/>
      <c r="PDZ122" s="73"/>
      <c r="PEA122" s="73"/>
      <c r="PED122" s="73"/>
      <c r="PEG122" s="73"/>
      <c r="PEI122" s="73"/>
      <c r="PEK122" s="73"/>
      <c r="PEN122" s="73"/>
      <c r="PEQ122" s="73"/>
      <c r="PET122" s="73"/>
      <c r="PEW122" s="73"/>
      <c r="PEZ122" s="73"/>
      <c r="PFC122" s="73"/>
      <c r="PFF122" s="73"/>
      <c r="PFI122" s="73"/>
      <c r="PFK122" s="73"/>
      <c r="PFX122" s="73"/>
      <c r="PFY122" s="73"/>
      <c r="PFZ122" s="73"/>
      <c r="PGA122" s="73"/>
      <c r="PGB122" s="73"/>
      <c r="PGC122" s="73"/>
      <c r="PGD122" s="73"/>
      <c r="PGE122" s="73"/>
      <c r="PGF122" s="73"/>
      <c r="PGG122" s="73"/>
      <c r="PGH122" s="73"/>
      <c r="PGI122" s="73"/>
      <c r="PGJ122" s="73"/>
      <c r="PGK122" s="73"/>
      <c r="PGL122" s="73"/>
      <c r="PGM122" s="73"/>
      <c r="PGN122" s="73"/>
      <c r="PGO122" s="73"/>
      <c r="PGP122" s="73"/>
      <c r="PGQ122" s="73"/>
      <c r="PGR122" s="73"/>
      <c r="PGS122" s="73"/>
      <c r="PGT122" s="73"/>
      <c r="PGU122" s="73"/>
      <c r="PGV122" s="73"/>
      <c r="PGW122" s="73"/>
      <c r="PGY122" s="73"/>
      <c r="PGZ122" s="73"/>
      <c r="PHA122" s="73"/>
      <c r="PHB122" s="73"/>
      <c r="PHC122" s="73"/>
      <c r="PHD122" s="73"/>
      <c r="PHE122" s="73"/>
      <c r="PHF122" s="73"/>
      <c r="PHG122" s="73"/>
      <c r="PHH122" s="73"/>
      <c r="PHI122" s="73"/>
      <c r="PHJ122" s="73"/>
      <c r="PHK122" s="73"/>
      <c r="PHN122" s="73"/>
      <c r="PHQ122" s="73"/>
      <c r="PHT122" s="73"/>
      <c r="PHW122" s="73"/>
      <c r="PHZ122" s="73"/>
      <c r="PIL122" s="73"/>
      <c r="PIO122" s="73"/>
      <c r="PIR122" s="73"/>
      <c r="PIU122" s="73"/>
      <c r="PJD122" s="73"/>
      <c r="PJJ122" s="73"/>
      <c r="PJM122" s="73"/>
      <c r="PJP122" s="73"/>
      <c r="PJS122" s="73"/>
      <c r="PJY122" s="73"/>
      <c r="PKH122" s="73"/>
      <c r="PKJ122" s="73"/>
      <c r="PKK122" s="73"/>
      <c r="PKM122" s="73"/>
      <c r="PKP122" s="73"/>
      <c r="PKS122" s="73"/>
      <c r="PKV122" s="73"/>
      <c r="PLD122" s="73"/>
      <c r="PLF122" s="73"/>
      <c r="PLI122" s="73"/>
      <c r="PLL122" s="73"/>
      <c r="PLU122" s="73"/>
      <c r="PLX122" s="73"/>
      <c r="PMC122" s="73"/>
      <c r="PMY122" s="73"/>
      <c r="PMZ122" s="73"/>
      <c r="PNA122" s="73"/>
      <c r="PNB122" s="73"/>
      <c r="PNC122" s="73"/>
      <c r="PND122" s="73"/>
      <c r="PNV122" s="73"/>
      <c r="PNW122" s="73"/>
      <c r="PNZ122" s="73"/>
      <c r="POC122" s="73"/>
      <c r="POE122" s="73"/>
      <c r="POG122" s="73"/>
      <c r="POJ122" s="73"/>
      <c r="POM122" s="73"/>
      <c r="POP122" s="73"/>
      <c r="POS122" s="73"/>
      <c r="POV122" s="73"/>
      <c r="POY122" s="73"/>
      <c r="PPB122" s="73"/>
      <c r="PPE122" s="73"/>
      <c r="PPG122" s="73"/>
      <c r="PPT122" s="73"/>
      <c r="PPU122" s="73"/>
      <c r="PPV122" s="73"/>
      <c r="PPW122" s="73"/>
      <c r="PPX122" s="73"/>
      <c r="PPY122" s="73"/>
      <c r="PPZ122" s="73"/>
      <c r="PQA122" s="73"/>
      <c r="PQB122" s="73"/>
      <c r="PQC122" s="73"/>
      <c r="PQD122" s="73"/>
      <c r="PQE122" s="73"/>
      <c r="PQF122" s="73"/>
      <c r="PQG122" s="73"/>
      <c r="PQH122" s="73"/>
      <c r="PQI122" s="73"/>
      <c r="PQJ122" s="73"/>
      <c r="PQK122" s="73"/>
      <c r="PQL122" s="73"/>
      <c r="PQM122" s="73"/>
      <c r="PQN122" s="73"/>
      <c r="PQO122" s="73"/>
      <c r="PQP122" s="73"/>
      <c r="PQQ122" s="73"/>
      <c r="PQR122" s="73"/>
      <c r="PQS122" s="73"/>
      <c r="PQU122" s="73"/>
      <c r="PQV122" s="73"/>
      <c r="PQW122" s="73"/>
      <c r="PQX122" s="73"/>
      <c r="PQY122" s="73"/>
      <c r="PQZ122" s="73"/>
      <c r="PRA122" s="73"/>
      <c r="PRB122" s="73"/>
      <c r="PRC122" s="73"/>
      <c r="PRD122" s="73"/>
      <c r="PRE122" s="73"/>
      <c r="PRF122" s="73"/>
      <c r="PRG122" s="73"/>
      <c r="PRJ122" s="73"/>
      <c r="PRM122" s="73"/>
      <c r="PRP122" s="73"/>
      <c r="PRS122" s="73"/>
      <c r="PRV122" s="73"/>
      <c r="PSH122" s="73"/>
      <c r="PSK122" s="73"/>
      <c r="PSN122" s="73"/>
      <c r="PSQ122" s="73"/>
      <c r="PSZ122" s="73"/>
      <c r="PTF122" s="73"/>
      <c r="PTI122" s="73"/>
      <c r="PTL122" s="73"/>
      <c r="PTO122" s="73"/>
      <c r="PTU122" s="73"/>
      <c r="PUD122" s="73"/>
      <c r="PUF122" s="73"/>
      <c r="PUG122" s="73"/>
      <c r="PUI122" s="73"/>
      <c r="PUL122" s="73"/>
      <c r="PUO122" s="73"/>
      <c r="PUR122" s="73"/>
      <c r="PUZ122" s="73"/>
      <c r="PVB122" s="73"/>
      <c r="PVE122" s="73"/>
      <c r="PVH122" s="73"/>
      <c r="PVQ122" s="73"/>
      <c r="PVT122" s="73"/>
      <c r="PVY122" s="73"/>
      <c r="PWU122" s="73"/>
      <c r="PWV122" s="73"/>
      <c r="PWW122" s="73"/>
      <c r="PWX122" s="73"/>
      <c r="PWY122" s="73"/>
      <c r="PWZ122" s="73"/>
      <c r="PXR122" s="73"/>
      <c r="PXS122" s="73"/>
      <c r="PXV122" s="73"/>
      <c r="PXY122" s="73"/>
      <c r="PYA122" s="73"/>
      <c r="PYC122" s="73"/>
      <c r="PYF122" s="73"/>
      <c r="PYI122" s="73"/>
      <c r="PYL122" s="73"/>
      <c r="PYO122" s="73"/>
      <c r="PYR122" s="73"/>
      <c r="PYU122" s="73"/>
      <c r="PYX122" s="73"/>
      <c r="PZA122" s="73"/>
      <c r="PZC122" s="73"/>
      <c r="PZP122" s="73"/>
      <c r="PZQ122" s="73"/>
      <c r="PZR122" s="73"/>
      <c r="PZS122" s="73"/>
      <c r="PZT122" s="73"/>
      <c r="PZU122" s="73"/>
      <c r="PZV122" s="73"/>
      <c r="PZW122" s="73"/>
      <c r="PZX122" s="73"/>
      <c r="PZY122" s="73"/>
      <c r="PZZ122" s="73"/>
      <c r="QAA122" s="73"/>
      <c r="QAB122" s="73"/>
      <c r="QAC122" s="73"/>
      <c r="QAD122" s="73"/>
      <c r="QAE122" s="73"/>
      <c r="QAF122" s="73"/>
      <c r="QAG122" s="73"/>
      <c r="QAH122" s="73"/>
      <c r="QAI122" s="73"/>
      <c r="QAJ122" s="73"/>
      <c r="QAK122" s="73"/>
      <c r="QAL122" s="73"/>
      <c r="QAM122" s="73"/>
      <c r="QAN122" s="73"/>
      <c r="QAO122" s="73"/>
      <c r="QAQ122" s="73"/>
      <c r="QAR122" s="73"/>
      <c r="QAS122" s="73"/>
      <c r="QAT122" s="73"/>
      <c r="QAU122" s="73"/>
      <c r="QAV122" s="73"/>
      <c r="QAW122" s="73"/>
      <c r="QAX122" s="73"/>
      <c r="QAY122" s="73"/>
      <c r="QAZ122" s="73"/>
      <c r="QBA122" s="73"/>
      <c r="QBB122" s="73"/>
      <c r="QBC122" s="73"/>
      <c r="QBF122" s="73"/>
      <c r="QBI122" s="73"/>
      <c r="QBL122" s="73"/>
      <c r="QBO122" s="73"/>
      <c r="QBR122" s="73"/>
      <c r="QCD122" s="73"/>
      <c r="QCG122" s="73"/>
      <c r="QCJ122" s="73"/>
      <c r="QCM122" s="73"/>
      <c r="QCV122" s="73"/>
      <c r="QDB122" s="73"/>
      <c r="QDE122" s="73"/>
      <c r="QDH122" s="73"/>
      <c r="QDK122" s="73"/>
      <c r="QDQ122" s="73"/>
      <c r="QDZ122" s="73"/>
      <c r="QEB122" s="73"/>
      <c r="QEC122" s="73"/>
      <c r="QEE122" s="73"/>
      <c r="QEH122" s="73"/>
      <c r="QEK122" s="73"/>
      <c r="QEN122" s="73"/>
      <c r="QEV122" s="73"/>
      <c r="QEX122" s="73"/>
      <c r="QFA122" s="73"/>
      <c r="QFD122" s="73"/>
      <c r="QFM122" s="73"/>
      <c r="QFP122" s="73"/>
      <c r="QFU122" s="73"/>
      <c r="QGQ122" s="73"/>
      <c r="QGR122" s="73"/>
      <c r="QGS122" s="73"/>
      <c r="QGT122" s="73"/>
      <c r="QGU122" s="73"/>
      <c r="QGV122" s="73"/>
      <c r="QHN122" s="73"/>
      <c r="QHO122" s="73"/>
      <c r="QHR122" s="73"/>
      <c r="QHU122" s="73"/>
      <c r="QHW122" s="73"/>
      <c r="QHY122" s="73"/>
      <c r="QIB122" s="73"/>
      <c r="QIE122" s="73"/>
      <c r="QIH122" s="73"/>
      <c r="QIK122" s="73"/>
      <c r="QIN122" s="73"/>
      <c r="QIQ122" s="73"/>
      <c r="QIT122" s="73"/>
      <c r="QIW122" s="73"/>
      <c r="QIY122" s="73"/>
      <c r="QJL122" s="73"/>
      <c r="QJM122" s="73"/>
      <c r="QJN122" s="73"/>
      <c r="QJO122" s="73"/>
      <c r="QJP122" s="73"/>
      <c r="QJQ122" s="73"/>
      <c r="QJR122" s="73"/>
      <c r="QJS122" s="73"/>
      <c r="QJT122" s="73"/>
      <c r="QJU122" s="73"/>
      <c r="QJV122" s="73"/>
      <c r="QJW122" s="73"/>
      <c r="QJX122" s="73"/>
      <c r="QJY122" s="73"/>
      <c r="QJZ122" s="73"/>
      <c r="QKA122" s="73"/>
      <c r="QKB122" s="73"/>
      <c r="QKC122" s="73"/>
      <c r="QKD122" s="73"/>
      <c r="QKE122" s="73"/>
      <c r="QKF122" s="73"/>
      <c r="QKG122" s="73"/>
      <c r="QKH122" s="73"/>
      <c r="QKI122" s="73"/>
      <c r="QKJ122" s="73"/>
      <c r="QKK122" s="73"/>
      <c r="QKM122" s="73"/>
      <c r="QKN122" s="73"/>
      <c r="QKO122" s="73"/>
      <c r="QKP122" s="73"/>
      <c r="QKQ122" s="73"/>
      <c r="QKR122" s="73"/>
      <c r="QKS122" s="73"/>
      <c r="QKT122" s="73"/>
      <c r="QKU122" s="73"/>
      <c r="QKV122" s="73"/>
      <c r="QKW122" s="73"/>
      <c r="QKX122" s="73"/>
      <c r="QKY122" s="73"/>
      <c r="QLB122" s="73"/>
      <c r="QLE122" s="73"/>
      <c r="QLH122" s="73"/>
      <c r="QLK122" s="73"/>
      <c r="QLN122" s="73"/>
      <c r="QLZ122" s="73"/>
      <c r="QMC122" s="73"/>
      <c r="QMF122" s="73"/>
      <c r="QMI122" s="73"/>
      <c r="QMR122" s="73"/>
      <c r="QMX122" s="73"/>
      <c r="QNA122" s="73"/>
      <c r="QND122" s="73"/>
      <c r="QNG122" s="73"/>
      <c r="QNM122" s="73"/>
      <c r="QNV122" s="73"/>
      <c r="QNX122" s="73"/>
      <c r="QNY122" s="73"/>
      <c r="QOA122" s="73"/>
      <c r="QOD122" s="73"/>
      <c r="QOG122" s="73"/>
      <c r="QOJ122" s="73"/>
      <c r="QOR122" s="73"/>
      <c r="QOT122" s="73"/>
      <c r="QOW122" s="73"/>
      <c r="QOZ122" s="73"/>
      <c r="QPI122" s="73"/>
      <c r="QPL122" s="73"/>
      <c r="QPQ122" s="73"/>
      <c r="QQM122" s="73"/>
      <c r="QQN122" s="73"/>
      <c r="QQO122" s="73"/>
      <c r="QQP122" s="73"/>
      <c r="QQQ122" s="73"/>
      <c r="QQR122" s="73"/>
      <c r="QRJ122" s="73"/>
      <c r="QRK122" s="73"/>
      <c r="QRN122" s="73"/>
      <c r="QRQ122" s="73"/>
      <c r="QRS122" s="73"/>
      <c r="QRU122" s="73"/>
      <c r="QRX122" s="73"/>
      <c r="QSA122" s="73"/>
      <c r="QSD122" s="73"/>
      <c r="QSG122" s="73"/>
      <c r="QSJ122" s="73"/>
      <c r="QSM122" s="73"/>
      <c r="QSP122" s="73"/>
      <c r="QSS122" s="73"/>
      <c r="QSU122" s="73"/>
      <c r="QTH122" s="73"/>
      <c r="QTI122" s="73"/>
      <c r="QTJ122" s="73"/>
      <c r="QTK122" s="73"/>
      <c r="QTL122" s="73"/>
      <c r="QTM122" s="73"/>
      <c r="QTN122" s="73"/>
      <c r="QTO122" s="73"/>
      <c r="QTP122" s="73"/>
      <c r="QTQ122" s="73"/>
      <c r="QTR122" s="73"/>
      <c r="QTS122" s="73"/>
      <c r="QTT122" s="73"/>
      <c r="QTU122" s="73"/>
      <c r="QTV122" s="73"/>
      <c r="QTW122" s="73"/>
      <c r="QTX122" s="73"/>
      <c r="QTY122" s="73"/>
      <c r="QTZ122" s="73"/>
      <c r="QUA122" s="73"/>
      <c r="QUB122" s="73"/>
      <c r="QUC122" s="73"/>
      <c r="QUD122" s="73"/>
      <c r="QUE122" s="73"/>
      <c r="QUF122" s="73"/>
      <c r="QUG122" s="73"/>
      <c r="QUI122" s="73"/>
      <c r="QUJ122" s="73"/>
      <c r="QUK122" s="73"/>
      <c r="QUL122" s="73"/>
      <c r="QUM122" s="73"/>
      <c r="QUN122" s="73"/>
      <c r="QUO122" s="73"/>
      <c r="QUP122" s="73"/>
      <c r="QUQ122" s="73"/>
      <c r="QUR122" s="73"/>
      <c r="QUS122" s="73"/>
      <c r="QUT122" s="73"/>
      <c r="QUU122" s="73"/>
      <c r="QUX122" s="73"/>
      <c r="QVA122" s="73"/>
      <c r="QVD122" s="73"/>
      <c r="QVG122" s="73"/>
      <c r="QVJ122" s="73"/>
      <c r="QVV122" s="73"/>
      <c r="QVY122" s="73"/>
      <c r="QWB122" s="73"/>
      <c r="QWE122" s="73"/>
      <c r="QWN122" s="73"/>
      <c r="QWT122" s="73"/>
      <c r="QWW122" s="73"/>
      <c r="QWZ122" s="73"/>
      <c r="QXC122" s="73"/>
      <c r="QXI122" s="73"/>
      <c r="QXR122" s="73"/>
      <c r="QXT122" s="73"/>
      <c r="QXU122" s="73"/>
      <c r="QXW122" s="73"/>
      <c r="QXZ122" s="73"/>
      <c r="QYC122" s="73"/>
      <c r="QYF122" s="73"/>
      <c r="QYN122" s="73"/>
      <c r="QYP122" s="73"/>
      <c r="QYS122" s="73"/>
      <c r="QYV122" s="73"/>
      <c r="QZE122" s="73"/>
      <c r="QZH122" s="73"/>
      <c r="QZM122" s="73"/>
      <c r="RAI122" s="73"/>
      <c r="RAJ122" s="73"/>
      <c r="RAK122" s="73"/>
      <c r="RAL122" s="73"/>
      <c r="RAM122" s="73"/>
      <c r="RAN122" s="73"/>
      <c r="RBF122" s="73"/>
      <c r="RBG122" s="73"/>
      <c r="RBJ122" s="73"/>
      <c r="RBM122" s="73"/>
      <c r="RBO122" s="73"/>
      <c r="RBQ122" s="73"/>
      <c r="RBT122" s="73"/>
      <c r="RBW122" s="73"/>
      <c r="RBZ122" s="73"/>
      <c r="RCC122" s="73"/>
      <c r="RCF122" s="73"/>
      <c r="RCI122" s="73"/>
      <c r="RCL122" s="73"/>
      <c r="RCO122" s="73"/>
      <c r="RCQ122" s="73"/>
      <c r="RDD122" s="73"/>
      <c r="RDE122" s="73"/>
      <c r="RDF122" s="73"/>
      <c r="RDG122" s="73"/>
      <c r="RDH122" s="73"/>
      <c r="RDI122" s="73"/>
      <c r="RDJ122" s="73"/>
      <c r="RDK122" s="73"/>
      <c r="RDL122" s="73"/>
      <c r="RDM122" s="73"/>
      <c r="RDN122" s="73"/>
      <c r="RDO122" s="73"/>
      <c r="RDP122" s="73"/>
      <c r="RDQ122" s="73"/>
      <c r="RDR122" s="73"/>
      <c r="RDS122" s="73"/>
      <c r="RDT122" s="73"/>
      <c r="RDU122" s="73"/>
      <c r="RDV122" s="73"/>
      <c r="RDW122" s="73"/>
      <c r="RDX122" s="73"/>
      <c r="RDY122" s="73"/>
      <c r="RDZ122" s="73"/>
      <c r="REA122" s="73"/>
      <c r="REB122" s="73"/>
      <c r="REC122" s="73"/>
      <c r="REE122" s="73"/>
      <c r="REF122" s="73"/>
      <c r="REG122" s="73"/>
      <c r="REH122" s="73"/>
      <c r="REI122" s="73"/>
      <c r="REJ122" s="73"/>
      <c r="REK122" s="73"/>
      <c r="REL122" s="73"/>
      <c r="REM122" s="73"/>
      <c r="REN122" s="73"/>
      <c r="REO122" s="73"/>
      <c r="REP122" s="73"/>
      <c r="REQ122" s="73"/>
      <c r="RET122" s="73"/>
      <c r="REW122" s="73"/>
      <c r="REZ122" s="73"/>
      <c r="RFC122" s="73"/>
      <c r="RFF122" s="73"/>
      <c r="RFR122" s="73"/>
      <c r="RFU122" s="73"/>
      <c r="RFX122" s="73"/>
      <c r="RGA122" s="73"/>
      <c r="RGJ122" s="73"/>
      <c r="RGP122" s="73"/>
      <c r="RGS122" s="73"/>
      <c r="RGV122" s="73"/>
      <c r="RGY122" s="73"/>
      <c r="RHE122" s="73"/>
      <c r="RHN122" s="73"/>
      <c r="RHP122" s="73"/>
      <c r="RHQ122" s="73"/>
      <c r="RHS122" s="73"/>
      <c r="RHV122" s="73"/>
      <c r="RHY122" s="73"/>
      <c r="RIB122" s="73"/>
      <c r="RIJ122" s="73"/>
      <c r="RIL122" s="73"/>
      <c r="RIO122" s="73"/>
      <c r="RIR122" s="73"/>
      <c r="RJA122" s="73"/>
      <c r="RJD122" s="73"/>
      <c r="RJI122" s="73"/>
      <c r="RKE122" s="73"/>
      <c r="RKF122" s="73"/>
      <c r="RKG122" s="73"/>
      <c r="RKH122" s="73"/>
      <c r="RKI122" s="73"/>
      <c r="RKJ122" s="73"/>
      <c r="RLB122" s="73"/>
      <c r="RLC122" s="73"/>
      <c r="RLF122" s="73"/>
      <c r="RLI122" s="73"/>
      <c r="RLK122" s="73"/>
      <c r="RLM122" s="73"/>
      <c r="RLP122" s="73"/>
      <c r="RLS122" s="73"/>
      <c r="RLV122" s="73"/>
      <c r="RLY122" s="73"/>
      <c r="RMB122" s="73"/>
      <c r="RME122" s="73"/>
      <c r="RMH122" s="73"/>
      <c r="RMK122" s="73"/>
      <c r="RMM122" s="73"/>
      <c r="RMZ122" s="73"/>
      <c r="RNA122" s="73"/>
      <c r="RNB122" s="73"/>
      <c r="RNC122" s="73"/>
      <c r="RND122" s="73"/>
      <c r="RNE122" s="73"/>
      <c r="RNF122" s="73"/>
      <c r="RNG122" s="73"/>
      <c r="RNH122" s="73"/>
      <c r="RNI122" s="73"/>
      <c r="RNJ122" s="73"/>
      <c r="RNK122" s="73"/>
      <c r="RNL122" s="73"/>
      <c r="RNM122" s="73"/>
      <c r="RNN122" s="73"/>
      <c r="RNO122" s="73"/>
      <c r="RNP122" s="73"/>
      <c r="RNQ122" s="73"/>
      <c r="RNR122" s="73"/>
      <c r="RNS122" s="73"/>
      <c r="RNT122" s="73"/>
      <c r="RNU122" s="73"/>
      <c r="RNV122" s="73"/>
      <c r="RNW122" s="73"/>
      <c r="RNX122" s="73"/>
      <c r="RNY122" s="73"/>
      <c r="ROA122" s="73"/>
      <c r="ROB122" s="73"/>
      <c r="ROC122" s="73"/>
      <c r="ROD122" s="73"/>
      <c r="ROE122" s="73"/>
      <c r="ROF122" s="73"/>
      <c r="ROG122" s="73"/>
      <c r="ROH122" s="73"/>
      <c r="ROI122" s="73"/>
      <c r="ROJ122" s="73"/>
      <c r="ROK122" s="73"/>
      <c r="ROL122" s="73"/>
      <c r="ROM122" s="73"/>
      <c r="ROP122" s="73"/>
      <c r="ROS122" s="73"/>
      <c r="ROV122" s="73"/>
      <c r="ROY122" s="73"/>
      <c r="RPB122" s="73"/>
      <c r="RPN122" s="73"/>
      <c r="RPQ122" s="73"/>
      <c r="RPT122" s="73"/>
      <c r="RPW122" s="73"/>
      <c r="RQF122" s="73"/>
      <c r="RQL122" s="73"/>
      <c r="RQO122" s="73"/>
      <c r="RQR122" s="73"/>
      <c r="RQU122" s="73"/>
      <c r="RRA122" s="73"/>
      <c r="RRJ122" s="73"/>
      <c r="RRL122" s="73"/>
      <c r="RRM122" s="73"/>
      <c r="RRO122" s="73"/>
      <c r="RRR122" s="73"/>
      <c r="RRU122" s="73"/>
      <c r="RRX122" s="73"/>
      <c r="RSF122" s="73"/>
      <c r="RSH122" s="73"/>
      <c r="RSK122" s="73"/>
      <c r="RSN122" s="73"/>
      <c r="RSW122" s="73"/>
      <c r="RSZ122" s="73"/>
      <c r="RTE122" s="73"/>
      <c r="RUA122" s="73"/>
      <c r="RUB122" s="73"/>
      <c r="RUC122" s="73"/>
      <c r="RUD122" s="73"/>
      <c r="RUE122" s="73"/>
      <c r="RUF122" s="73"/>
      <c r="RUX122" s="73"/>
      <c r="RUY122" s="73"/>
      <c r="RVB122" s="73"/>
      <c r="RVE122" s="73"/>
      <c r="RVG122" s="73"/>
      <c r="RVI122" s="73"/>
      <c r="RVL122" s="73"/>
      <c r="RVO122" s="73"/>
      <c r="RVR122" s="73"/>
      <c r="RVU122" s="73"/>
      <c r="RVX122" s="73"/>
      <c r="RWA122" s="73"/>
      <c r="RWD122" s="73"/>
      <c r="RWG122" s="73"/>
      <c r="RWI122" s="73"/>
      <c r="RWV122" s="73"/>
      <c r="RWW122" s="73"/>
      <c r="RWX122" s="73"/>
      <c r="RWY122" s="73"/>
      <c r="RWZ122" s="73"/>
      <c r="RXA122" s="73"/>
      <c r="RXB122" s="73"/>
      <c r="RXC122" s="73"/>
      <c r="RXD122" s="73"/>
      <c r="RXE122" s="73"/>
      <c r="RXF122" s="73"/>
      <c r="RXG122" s="73"/>
      <c r="RXH122" s="73"/>
      <c r="RXI122" s="73"/>
      <c r="RXJ122" s="73"/>
      <c r="RXK122" s="73"/>
      <c r="RXL122" s="73"/>
      <c r="RXM122" s="73"/>
      <c r="RXN122" s="73"/>
      <c r="RXO122" s="73"/>
      <c r="RXP122" s="73"/>
      <c r="RXQ122" s="73"/>
      <c r="RXR122" s="73"/>
      <c r="RXS122" s="73"/>
      <c r="RXT122" s="73"/>
      <c r="RXU122" s="73"/>
      <c r="RXW122" s="73"/>
      <c r="RXX122" s="73"/>
      <c r="RXY122" s="73"/>
      <c r="RXZ122" s="73"/>
      <c r="RYA122" s="73"/>
      <c r="RYB122" s="73"/>
      <c r="RYC122" s="73"/>
      <c r="RYD122" s="73"/>
      <c r="RYE122" s="73"/>
      <c r="RYF122" s="73"/>
      <c r="RYG122" s="73"/>
      <c r="RYH122" s="73"/>
      <c r="RYI122" s="73"/>
      <c r="RYL122" s="73"/>
      <c r="RYO122" s="73"/>
      <c r="RYR122" s="73"/>
      <c r="RYU122" s="73"/>
      <c r="RYX122" s="73"/>
      <c r="RZJ122" s="73"/>
      <c r="RZM122" s="73"/>
      <c r="RZP122" s="73"/>
      <c r="RZS122" s="73"/>
      <c r="SAB122" s="73"/>
      <c r="SAH122" s="73"/>
      <c r="SAK122" s="73"/>
      <c r="SAN122" s="73"/>
      <c r="SAQ122" s="73"/>
      <c r="SAW122" s="73"/>
      <c r="SBF122" s="73"/>
      <c r="SBH122" s="73"/>
      <c r="SBI122" s="73"/>
      <c r="SBK122" s="73"/>
      <c r="SBN122" s="73"/>
      <c r="SBQ122" s="73"/>
      <c r="SBT122" s="73"/>
      <c r="SCB122" s="73"/>
      <c r="SCD122" s="73"/>
      <c r="SCG122" s="73"/>
      <c r="SCJ122" s="73"/>
      <c r="SCS122" s="73"/>
      <c r="SCV122" s="73"/>
      <c r="SDA122" s="73"/>
      <c r="SDW122" s="73"/>
      <c r="SDX122" s="73"/>
      <c r="SDY122" s="73"/>
      <c r="SDZ122" s="73"/>
      <c r="SEA122" s="73"/>
      <c r="SEB122" s="73"/>
      <c r="SET122" s="73"/>
      <c r="SEU122" s="73"/>
      <c r="SEX122" s="73"/>
      <c r="SFA122" s="73"/>
      <c r="SFC122" s="73"/>
      <c r="SFE122" s="73"/>
      <c r="SFH122" s="73"/>
      <c r="SFK122" s="73"/>
      <c r="SFN122" s="73"/>
      <c r="SFQ122" s="73"/>
      <c r="SFT122" s="73"/>
      <c r="SFW122" s="73"/>
      <c r="SFZ122" s="73"/>
      <c r="SGC122" s="73"/>
      <c r="SGE122" s="73"/>
      <c r="SGR122" s="73"/>
      <c r="SGS122" s="73"/>
      <c r="SGT122" s="73"/>
      <c r="SGU122" s="73"/>
      <c r="SGV122" s="73"/>
      <c r="SGW122" s="73"/>
      <c r="SGX122" s="73"/>
      <c r="SGY122" s="73"/>
      <c r="SGZ122" s="73"/>
      <c r="SHA122" s="73"/>
      <c r="SHB122" s="73"/>
      <c r="SHC122" s="73"/>
      <c r="SHD122" s="73"/>
      <c r="SHE122" s="73"/>
      <c r="SHF122" s="73"/>
      <c r="SHG122" s="73"/>
      <c r="SHH122" s="73"/>
      <c r="SHI122" s="73"/>
      <c r="SHJ122" s="73"/>
      <c r="SHK122" s="73"/>
      <c r="SHL122" s="73"/>
      <c r="SHM122" s="73"/>
      <c r="SHN122" s="73"/>
      <c r="SHO122" s="73"/>
      <c r="SHP122" s="73"/>
      <c r="SHQ122" s="73"/>
      <c r="SHS122" s="73"/>
      <c r="SHT122" s="73"/>
      <c r="SHU122" s="73"/>
      <c r="SHV122" s="73"/>
      <c r="SHW122" s="73"/>
      <c r="SHX122" s="73"/>
      <c r="SHY122" s="73"/>
      <c r="SHZ122" s="73"/>
      <c r="SIA122" s="73"/>
      <c r="SIB122" s="73"/>
      <c r="SIC122" s="73"/>
      <c r="SID122" s="73"/>
      <c r="SIE122" s="73"/>
      <c r="SIH122" s="73"/>
      <c r="SIK122" s="73"/>
      <c r="SIN122" s="73"/>
      <c r="SIQ122" s="73"/>
      <c r="SIT122" s="73"/>
      <c r="SJF122" s="73"/>
      <c r="SJI122" s="73"/>
      <c r="SJL122" s="73"/>
      <c r="SJO122" s="73"/>
      <c r="SJX122" s="73"/>
      <c r="SKD122" s="73"/>
      <c r="SKG122" s="73"/>
      <c r="SKJ122" s="73"/>
      <c r="SKM122" s="73"/>
      <c r="SKS122" s="73"/>
      <c r="SLB122" s="73"/>
      <c r="SLD122" s="73"/>
      <c r="SLE122" s="73"/>
      <c r="SLG122" s="73"/>
      <c r="SLJ122" s="73"/>
      <c r="SLM122" s="73"/>
      <c r="SLP122" s="73"/>
      <c r="SLX122" s="73"/>
      <c r="SLZ122" s="73"/>
      <c r="SMC122" s="73"/>
      <c r="SMF122" s="73"/>
      <c r="SMO122" s="73"/>
      <c r="SMR122" s="73"/>
      <c r="SMW122" s="73"/>
      <c r="SNS122" s="73"/>
      <c r="SNT122" s="73"/>
      <c r="SNU122" s="73"/>
      <c r="SNV122" s="73"/>
      <c r="SNW122" s="73"/>
      <c r="SNX122" s="73"/>
      <c r="SOP122" s="73"/>
      <c r="SOQ122" s="73"/>
      <c r="SOT122" s="73"/>
      <c r="SOW122" s="73"/>
      <c r="SOY122" s="73"/>
      <c r="SPA122" s="73"/>
      <c r="SPD122" s="73"/>
      <c r="SPG122" s="73"/>
      <c r="SPJ122" s="73"/>
      <c r="SPM122" s="73"/>
      <c r="SPP122" s="73"/>
      <c r="SPS122" s="73"/>
      <c r="SPV122" s="73"/>
      <c r="SPY122" s="73"/>
      <c r="SQA122" s="73"/>
      <c r="SQN122" s="73"/>
      <c r="SQO122" s="73"/>
      <c r="SQP122" s="73"/>
      <c r="SQQ122" s="73"/>
      <c r="SQR122" s="73"/>
      <c r="SQS122" s="73"/>
      <c r="SQT122" s="73"/>
      <c r="SQU122" s="73"/>
      <c r="SQV122" s="73"/>
      <c r="SQW122" s="73"/>
      <c r="SQX122" s="73"/>
      <c r="SQY122" s="73"/>
      <c r="SQZ122" s="73"/>
      <c r="SRA122" s="73"/>
      <c r="SRB122" s="73"/>
      <c r="SRC122" s="73"/>
      <c r="SRD122" s="73"/>
      <c r="SRE122" s="73"/>
      <c r="SRF122" s="73"/>
      <c r="SRG122" s="73"/>
      <c r="SRH122" s="73"/>
      <c r="SRI122" s="73"/>
      <c r="SRJ122" s="73"/>
      <c r="SRK122" s="73"/>
      <c r="SRL122" s="73"/>
      <c r="SRM122" s="73"/>
      <c r="SRO122" s="73"/>
      <c r="SRP122" s="73"/>
      <c r="SRQ122" s="73"/>
      <c r="SRR122" s="73"/>
      <c r="SRS122" s="73"/>
      <c r="SRT122" s="73"/>
      <c r="SRU122" s="73"/>
      <c r="SRV122" s="73"/>
      <c r="SRW122" s="73"/>
      <c r="SRX122" s="73"/>
      <c r="SRY122" s="73"/>
      <c r="SRZ122" s="73"/>
      <c r="SSA122" s="73"/>
      <c r="SSD122" s="73"/>
      <c r="SSG122" s="73"/>
      <c r="SSJ122" s="73"/>
      <c r="SSM122" s="73"/>
      <c r="SSP122" s="73"/>
      <c r="STB122" s="73"/>
      <c r="STE122" s="73"/>
      <c r="STH122" s="73"/>
      <c r="STK122" s="73"/>
      <c r="STT122" s="73"/>
      <c r="STZ122" s="73"/>
      <c r="SUC122" s="73"/>
      <c r="SUF122" s="73"/>
      <c r="SUI122" s="73"/>
      <c r="SUO122" s="73"/>
      <c r="SUX122" s="73"/>
      <c r="SUZ122" s="73"/>
      <c r="SVA122" s="73"/>
      <c r="SVC122" s="73"/>
      <c r="SVF122" s="73"/>
      <c r="SVI122" s="73"/>
      <c r="SVL122" s="73"/>
      <c r="SVT122" s="73"/>
      <c r="SVV122" s="73"/>
      <c r="SVY122" s="73"/>
      <c r="SWB122" s="73"/>
      <c r="SWK122" s="73"/>
      <c r="SWN122" s="73"/>
      <c r="SWS122" s="73"/>
      <c r="SXO122" s="73"/>
      <c r="SXP122" s="73"/>
      <c r="SXQ122" s="73"/>
      <c r="SXR122" s="73"/>
      <c r="SXS122" s="73"/>
      <c r="SXT122" s="73"/>
      <c r="SYL122" s="73"/>
      <c r="SYM122" s="73"/>
      <c r="SYP122" s="73"/>
      <c r="SYS122" s="73"/>
      <c r="SYU122" s="73"/>
      <c r="SYW122" s="73"/>
      <c r="SYZ122" s="73"/>
      <c r="SZC122" s="73"/>
      <c r="SZF122" s="73"/>
      <c r="SZI122" s="73"/>
      <c r="SZL122" s="73"/>
      <c r="SZO122" s="73"/>
      <c r="SZR122" s="73"/>
      <c r="SZU122" s="73"/>
      <c r="SZW122" s="73"/>
      <c r="TAJ122" s="73"/>
      <c r="TAK122" s="73"/>
      <c r="TAL122" s="73"/>
      <c r="TAM122" s="73"/>
      <c r="TAN122" s="73"/>
      <c r="TAO122" s="73"/>
      <c r="TAP122" s="73"/>
      <c r="TAQ122" s="73"/>
      <c r="TAR122" s="73"/>
      <c r="TAS122" s="73"/>
      <c r="TAT122" s="73"/>
      <c r="TAU122" s="73"/>
      <c r="TAV122" s="73"/>
      <c r="TAW122" s="73"/>
      <c r="TAX122" s="73"/>
      <c r="TAY122" s="73"/>
      <c r="TAZ122" s="73"/>
      <c r="TBA122" s="73"/>
      <c r="TBB122" s="73"/>
      <c r="TBC122" s="73"/>
      <c r="TBD122" s="73"/>
      <c r="TBE122" s="73"/>
      <c r="TBF122" s="73"/>
      <c r="TBG122" s="73"/>
      <c r="TBH122" s="73"/>
      <c r="TBI122" s="73"/>
      <c r="TBK122" s="73"/>
      <c r="TBL122" s="73"/>
      <c r="TBM122" s="73"/>
      <c r="TBN122" s="73"/>
      <c r="TBO122" s="73"/>
      <c r="TBP122" s="73"/>
      <c r="TBQ122" s="73"/>
      <c r="TBR122" s="73"/>
      <c r="TBS122" s="73"/>
      <c r="TBT122" s="73"/>
      <c r="TBU122" s="73"/>
      <c r="TBV122" s="73"/>
      <c r="TBW122" s="73"/>
      <c r="TBZ122" s="73"/>
      <c r="TCC122" s="73"/>
      <c r="TCF122" s="73"/>
      <c r="TCI122" s="73"/>
      <c r="TCL122" s="73"/>
      <c r="TCX122" s="73"/>
      <c r="TDA122" s="73"/>
      <c r="TDD122" s="73"/>
      <c r="TDG122" s="73"/>
      <c r="TDP122" s="73"/>
      <c r="TDV122" s="73"/>
      <c r="TDY122" s="73"/>
      <c r="TEB122" s="73"/>
      <c r="TEE122" s="73"/>
      <c r="TEK122" s="73"/>
      <c r="TET122" s="73"/>
      <c r="TEV122" s="73"/>
      <c r="TEW122" s="73"/>
      <c r="TEY122" s="73"/>
      <c r="TFB122" s="73"/>
      <c r="TFE122" s="73"/>
      <c r="TFH122" s="73"/>
      <c r="TFP122" s="73"/>
      <c r="TFR122" s="73"/>
      <c r="TFU122" s="73"/>
      <c r="TFX122" s="73"/>
      <c r="TGG122" s="73"/>
      <c r="TGJ122" s="73"/>
      <c r="TGO122" s="73"/>
      <c r="THK122" s="73"/>
      <c r="THL122" s="73"/>
      <c r="THM122" s="73"/>
      <c r="THN122" s="73"/>
      <c r="THO122" s="73"/>
      <c r="THP122" s="73"/>
      <c r="TIH122" s="73"/>
      <c r="TII122" s="73"/>
      <c r="TIL122" s="73"/>
      <c r="TIO122" s="73"/>
      <c r="TIQ122" s="73"/>
      <c r="TIS122" s="73"/>
      <c r="TIV122" s="73"/>
      <c r="TIY122" s="73"/>
      <c r="TJB122" s="73"/>
      <c r="TJE122" s="73"/>
      <c r="TJH122" s="73"/>
      <c r="TJK122" s="73"/>
      <c r="TJN122" s="73"/>
      <c r="TJQ122" s="73"/>
      <c r="TJS122" s="73"/>
      <c r="TKF122" s="73"/>
      <c r="TKG122" s="73"/>
      <c r="TKH122" s="73"/>
      <c r="TKI122" s="73"/>
      <c r="TKJ122" s="73"/>
      <c r="TKK122" s="73"/>
      <c r="TKL122" s="73"/>
      <c r="TKM122" s="73"/>
      <c r="TKN122" s="73"/>
      <c r="TKO122" s="73"/>
      <c r="TKP122" s="73"/>
      <c r="TKQ122" s="73"/>
      <c r="TKR122" s="73"/>
      <c r="TKS122" s="73"/>
      <c r="TKT122" s="73"/>
      <c r="TKU122" s="73"/>
      <c r="TKV122" s="73"/>
      <c r="TKW122" s="73"/>
      <c r="TKX122" s="73"/>
      <c r="TKY122" s="73"/>
      <c r="TKZ122" s="73"/>
      <c r="TLA122" s="73"/>
      <c r="TLB122" s="73"/>
      <c r="TLC122" s="73"/>
      <c r="TLD122" s="73"/>
      <c r="TLE122" s="73"/>
      <c r="TLG122" s="73"/>
      <c r="TLH122" s="73"/>
      <c r="TLI122" s="73"/>
      <c r="TLJ122" s="73"/>
      <c r="TLK122" s="73"/>
      <c r="TLL122" s="73"/>
      <c r="TLM122" s="73"/>
      <c r="TLN122" s="73"/>
      <c r="TLO122" s="73"/>
      <c r="TLP122" s="73"/>
      <c r="TLQ122" s="73"/>
      <c r="TLR122" s="73"/>
      <c r="TLS122" s="73"/>
      <c r="TLV122" s="73"/>
      <c r="TLY122" s="73"/>
      <c r="TMB122" s="73"/>
      <c r="TME122" s="73"/>
      <c r="TMH122" s="73"/>
      <c r="TMT122" s="73"/>
      <c r="TMW122" s="73"/>
      <c r="TMZ122" s="73"/>
      <c r="TNC122" s="73"/>
      <c r="TNL122" s="73"/>
      <c r="TNR122" s="73"/>
      <c r="TNU122" s="73"/>
      <c r="TNX122" s="73"/>
      <c r="TOA122" s="73"/>
      <c r="TOG122" s="73"/>
      <c r="TOP122" s="73"/>
      <c r="TOR122" s="73"/>
      <c r="TOS122" s="73"/>
      <c r="TOU122" s="73"/>
      <c r="TOX122" s="73"/>
      <c r="TPA122" s="73"/>
      <c r="TPD122" s="73"/>
      <c r="TPL122" s="73"/>
      <c r="TPN122" s="73"/>
      <c r="TPQ122" s="73"/>
      <c r="TPT122" s="73"/>
      <c r="TQC122" s="73"/>
      <c r="TQF122" s="73"/>
      <c r="TQK122" s="73"/>
      <c r="TRG122" s="73"/>
      <c r="TRH122" s="73"/>
      <c r="TRI122" s="73"/>
      <c r="TRJ122" s="73"/>
      <c r="TRK122" s="73"/>
      <c r="TRL122" s="73"/>
      <c r="TSD122" s="73"/>
      <c r="TSE122" s="73"/>
      <c r="TSH122" s="73"/>
      <c r="TSK122" s="73"/>
      <c r="TSM122" s="73"/>
      <c r="TSO122" s="73"/>
      <c r="TSR122" s="73"/>
      <c r="TSU122" s="73"/>
      <c r="TSX122" s="73"/>
      <c r="TTA122" s="73"/>
      <c r="TTD122" s="73"/>
      <c r="TTG122" s="73"/>
      <c r="TTJ122" s="73"/>
      <c r="TTM122" s="73"/>
      <c r="TTO122" s="73"/>
      <c r="TUB122" s="73"/>
      <c r="TUC122" s="73"/>
      <c r="TUD122" s="73"/>
      <c r="TUE122" s="73"/>
      <c r="TUF122" s="73"/>
      <c r="TUG122" s="73"/>
      <c r="TUH122" s="73"/>
      <c r="TUI122" s="73"/>
      <c r="TUJ122" s="73"/>
      <c r="TUK122" s="73"/>
      <c r="TUL122" s="73"/>
      <c r="TUM122" s="73"/>
      <c r="TUN122" s="73"/>
      <c r="TUO122" s="73"/>
      <c r="TUP122" s="73"/>
      <c r="TUQ122" s="73"/>
      <c r="TUR122" s="73"/>
      <c r="TUS122" s="73"/>
      <c r="TUT122" s="73"/>
      <c r="TUU122" s="73"/>
      <c r="TUV122" s="73"/>
      <c r="TUW122" s="73"/>
      <c r="TUX122" s="73"/>
      <c r="TUY122" s="73"/>
      <c r="TUZ122" s="73"/>
      <c r="TVA122" s="73"/>
      <c r="TVC122" s="73"/>
      <c r="TVD122" s="73"/>
      <c r="TVE122" s="73"/>
      <c r="TVF122" s="73"/>
      <c r="TVG122" s="73"/>
      <c r="TVH122" s="73"/>
      <c r="TVI122" s="73"/>
      <c r="TVJ122" s="73"/>
      <c r="TVK122" s="73"/>
      <c r="TVL122" s="73"/>
      <c r="TVM122" s="73"/>
      <c r="TVN122" s="73"/>
      <c r="TVO122" s="73"/>
      <c r="TVR122" s="73"/>
      <c r="TVU122" s="73"/>
      <c r="TVX122" s="73"/>
      <c r="TWA122" s="73"/>
      <c r="TWD122" s="73"/>
      <c r="TWP122" s="73"/>
      <c r="TWS122" s="73"/>
      <c r="TWV122" s="73"/>
      <c r="TWY122" s="73"/>
      <c r="TXH122" s="73"/>
      <c r="TXN122" s="73"/>
      <c r="TXQ122" s="73"/>
      <c r="TXT122" s="73"/>
      <c r="TXW122" s="73"/>
      <c r="TYC122" s="73"/>
      <c r="TYL122" s="73"/>
      <c r="TYN122" s="73"/>
      <c r="TYO122" s="73"/>
      <c r="TYQ122" s="73"/>
      <c r="TYT122" s="73"/>
      <c r="TYW122" s="73"/>
      <c r="TYZ122" s="73"/>
      <c r="TZH122" s="73"/>
      <c r="TZJ122" s="73"/>
      <c r="TZM122" s="73"/>
      <c r="TZP122" s="73"/>
      <c r="TZY122" s="73"/>
      <c r="UAB122" s="73"/>
      <c r="UAG122" s="73"/>
      <c r="UBC122" s="73"/>
      <c r="UBD122" s="73"/>
      <c r="UBE122" s="73"/>
      <c r="UBF122" s="73"/>
      <c r="UBG122" s="73"/>
      <c r="UBH122" s="73"/>
      <c r="UBZ122" s="73"/>
      <c r="UCA122" s="73"/>
      <c r="UCD122" s="73"/>
      <c r="UCG122" s="73"/>
      <c r="UCI122" s="73"/>
      <c r="UCK122" s="73"/>
      <c r="UCN122" s="73"/>
      <c r="UCQ122" s="73"/>
      <c r="UCT122" s="73"/>
      <c r="UCW122" s="73"/>
      <c r="UCZ122" s="73"/>
      <c r="UDC122" s="73"/>
      <c r="UDF122" s="73"/>
      <c r="UDI122" s="73"/>
      <c r="UDK122" s="73"/>
      <c r="UDX122" s="73"/>
      <c r="UDY122" s="73"/>
      <c r="UDZ122" s="73"/>
      <c r="UEA122" s="73"/>
      <c r="UEB122" s="73"/>
      <c r="UEC122" s="73"/>
      <c r="UED122" s="73"/>
      <c r="UEE122" s="73"/>
      <c r="UEF122" s="73"/>
      <c r="UEG122" s="73"/>
      <c r="UEH122" s="73"/>
      <c r="UEI122" s="73"/>
      <c r="UEJ122" s="73"/>
      <c r="UEK122" s="73"/>
      <c r="UEL122" s="73"/>
      <c r="UEM122" s="73"/>
      <c r="UEN122" s="73"/>
      <c r="UEO122" s="73"/>
      <c r="UEP122" s="73"/>
      <c r="UEQ122" s="73"/>
      <c r="UER122" s="73"/>
      <c r="UES122" s="73"/>
      <c r="UET122" s="73"/>
      <c r="UEU122" s="73"/>
      <c r="UEV122" s="73"/>
      <c r="UEW122" s="73"/>
      <c r="UEY122" s="73"/>
      <c r="UEZ122" s="73"/>
      <c r="UFA122" s="73"/>
      <c r="UFB122" s="73"/>
      <c r="UFC122" s="73"/>
      <c r="UFD122" s="73"/>
      <c r="UFE122" s="73"/>
      <c r="UFF122" s="73"/>
      <c r="UFG122" s="73"/>
      <c r="UFH122" s="73"/>
      <c r="UFI122" s="73"/>
      <c r="UFJ122" s="73"/>
      <c r="UFK122" s="73"/>
      <c r="UFN122" s="73"/>
      <c r="UFQ122" s="73"/>
      <c r="UFT122" s="73"/>
      <c r="UFW122" s="73"/>
      <c r="UFZ122" s="73"/>
      <c r="UGL122" s="73"/>
      <c r="UGO122" s="73"/>
      <c r="UGR122" s="73"/>
      <c r="UGU122" s="73"/>
      <c r="UHD122" s="73"/>
      <c r="UHJ122" s="73"/>
      <c r="UHM122" s="73"/>
      <c r="UHP122" s="73"/>
      <c r="UHS122" s="73"/>
      <c r="UHY122" s="73"/>
      <c r="UIH122" s="73"/>
      <c r="UIJ122" s="73"/>
      <c r="UIK122" s="73"/>
      <c r="UIM122" s="73"/>
      <c r="UIP122" s="73"/>
      <c r="UIS122" s="73"/>
      <c r="UIV122" s="73"/>
      <c r="UJD122" s="73"/>
      <c r="UJF122" s="73"/>
      <c r="UJI122" s="73"/>
      <c r="UJL122" s="73"/>
      <c r="UJU122" s="73"/>
      <c r="UJX122" s="73"/>
      <c r="UKC122" s="73"/>
      <c r="UKY122" s="73"/>
      <c r="UKZ122" s="73"/>
      <c r="ULA122" s="73"/>
      <c r="ULB122" s="73"/>
      <c r="ULC122" s="73"/>
      <c r="ULD122" s="73"/>
      <c r="ULV122" s="73"/>
      <c r="ULW122" s="73"/>
      <c r="ULZ122" s="73"/>
      <c r="UMC122" s="73"/>
      <c r="UME122" s="73"/>
      <c r="UMG122" s="73"/>
      <c r="UMJ122" s="73"/>
      <c r="UMM122" s="73"/>
      <c r="UMP122" s="73"/>
      <c r="UMS122" s="73"/>
      <c r="UMV122" s="73"/>
      <c r="UMY122" s="73"/>
      <c r="UNB122" s="73"/>
      <c r="UNE122" s="73"/>
      <c r="UNG122" s="73"/>
      <c r="UNT122" s="73"/>
      <c r="UNU122" s="73"/>
      <c r="UNV122" s="73"/>
      <c r="UNW122" s="73"/>
      <c r="UNX122" s="73"/>
      <c r="UNY122" s="73"/>
      <c r="UNZ122" s="73"/>
      <c r="UOA122" s="73"/>
      <c r="UOB122" s="73"/>
      <c r="UOC122" s="73"/>
      <c r="UOD122" s="73"/>
      <c r="UOE122" s="73"/>
      <c r="UOF122" s="73"/>
      <c r="UOG122" s="73"/>
      <c r="UOH122" s="73"/>
      <c r="UOI122" s="73"/>
      <c r="UOJ122" s="73"/>
      <c r="UOK122" s="73"/>
      <c r="UOL122" s="73"/>
      <c r="UOM122" s="73"/>
      <c r="UON122" s="73"/>
      <c r="UOO122" s="73"/>
      <c r="UOP122" s="73"/>
      <c r="UOQ122" s="73"/>
      <c r="UOR122" s="73"/>
      <c r="UOS122" s="73"/>
      <c r="UOU122" s="73"/>
      <c r="UOV122" s="73"/>
      <c r="UOW122" s="73"/>
      <c r="UOX122" s="73"/>
      <c r="UOY122" s="73"/>
      <c r="UOZ122" s="73"/>
      <c r="UPA122" s="73"/>
      <c r="UPB122" s="73"/>
      <c r="UPC122" s="73"/>
      <c r="UPD122" s="73"/>
      <c r="UPE122" s="73"/>
      <c r="UPF122" s="73"/>
      <c r="UPG122" s="73"/>
      <c r="UPJ122" s="73"/>
      <c r="UPM122" s="73"/>
      <c r="UPP122" s="73"/>
      <c r="UPS122" s="73"/>
      <c r="UPV122" s="73"/>
      <c r="UQH122" s="73"/>
      <c r="UQK122" s="73"/>
      <c r="UQN122" s="73"/>
      <c r="UQQ122" s="73"/>
      <c r="UQZ122" s="73"/>
      <c r="URF122" s="73"/>
      <c r="URI122" s="73"/>
      <c r="URL122" s="73"/>
      <c r="URO122" s="73"/>
      <c r="URU122" s="73"/>
      <c r="USD122" s="73"/>
      <c r="USF122" s="73"/>
      <c r="USG122" s="73"/>
      <c r="USI122" s="73"/>
      <c r="USL122" s="73"/>
      <c r="USO122" s="73"/>
      <c r="USR122" s="73"/>
      <c r="USZ122" s="73"/>
      <c r="UTB122" s="73"/>
      <c r="UTE122" s="73"/>
      <c r="UTH122" s="73"/>
      <c r="UTQ122" s="73"/>
      <c r="UTT122" s="73"/>
      <c r="UTY122" s="73"/>
      <c r="UUU122" s="73"/>
      <c r="UUV122" s="73"/>
      <c r="UUW122" s="73"/>
      <c r="UUX122" s="73"/>
      <c r="UUY122" s="73"/>
      <c r="UUZ122" s="73"/>
      <c r="UVR122" s="73"/>
      <c r="UVS122" s="73"/>
      <c r="UVV122" s="73"/>
      <c r="UVY122" s="73"/>
      <c r="UWA122" s="73"/>
      <c r="UWC122" s="73"/>
      <c r="UWF122" s="73"/>
      <c r="UWI122" s="73"/>
      <c r="UWL122" s="73"/>
      <c r="UWO122" s="73"/>
      <c r="UWR122" s="73"/>
      <c r="UWU122" s="73"/>
      <c r="UWX122" s="73"/>
      <c r="UXA122" s="73"/>
      <c r="UXC122" s="73"/>
      <c r="UXP122" s="73"/>
      <c r="UXQ122" s="73"/>
      <c r="UXR122" s="73"/>
      <c r="UXS122" s="73"/>
      <c r="UXT122" s="73"/>
      <c r="UXU122" s="73"/>
      <c r="UXV122" s="73"/>
      <c r="UXW122" s="73"/>
      <c r="UXX122" s="73"/>
      <c r="UXY122" s="73"/>
      <c r="UXZ122" s="73"/>
      <c r="UYA122" s="73"/>
      <c r="UYB122" s="73"/>
      <c r="UYC122" s="73"/>
      <c r="UYD122" s="73"/>
      <c r="UYE122" s="73"/>
      <c r="UYF122" s="73"/>
      <c r="UYG122" s="73"/>
      <c r="UYH122" s="73"/>
      <c r="UYI122" s="73"/>
      <c r="UYJ122" s="73"/>
      <c r="UYK122" s="73"/>
      <c r="UYL122" s="73"/>
      <c r="UYM122" s="73"/>
      <c r="UYN122" s="73"/>
      <c r="UYO122" s="73"/>
      <c r="UYQ122" s="73"/>
      <c r="UYR122" s="73"/>
      <c r="UYS122" s="73"/>
      <c r="UYT122" s="73"/>
      <c r="UYU122" s="73"/>
      <c r="UYV122" s="73"/>
      <c r="UYW122" s="73"/>
      <c r="UYX122" s="73"/>
      <c r="UYY122" s="73"/>
      <c r="UYZ122" s="73"/>
      <c r="UZA122" s="73"/>
      <c r="UZB122" s="73"/>
      <c r="UZC122" s="73"/>
      <c r="UZF122" s="73"/>
      <c r="UZI122" s="73"/>
      <c r="UZL122" s="73"/>
      <c r="UZO122" s="73"/>
      <c r="UZR122" s="73"/>
      <c r="VAD122" s="73"/>
      <c r="VAG122" s="73"/>
      <c r="VAJ122" s="73"/>
      <c r="VAM122" s="73"/>
      <c r="VAV122" s="73"/>
      <c r="VBB122" s="73"/>
      <c r="VBE122" s="73"/>
      <c r="VBH122" s="73"/>
      <c r="VBK122" s="73"/>
      <c r="VBQ122" s="73"/>
      <c r="VBZ122" s="73"/>
      <c r="VCB122" s="73"/>
      <c r="VCC122" s="73"/>
      <c r="VCE122" s="73"/>
      <c r="VCH122" s="73"/>
      <c r="VCK122" s="73"/>
      <c r="VCN122" s="73"/>
      <c r="VCV122" s="73"/>
      <c r="VCX122" s="73"/>
      <c r="VDA122" s="73"/>
      <c r="VDD122" s="73"/>
      <c r="VDM122" s="73"/>
      <c r="VDP122" s="73"/>
      <c r="VDU122" s="73"/>
      <c r="VEQ122" s="73"/>
      <c r="VER122" s="73"/>
      <c r="VES122" s="73"/>
      <c r="VET122" s="73"/>
      <c r="VEU122" s="73"/>
      <c r="VEV122" s="73"/>
      <c r="VFN122" s="73"/>
      <c r="VFO122" s="73"/>
      <c r="VFR122" s="73"/>
      <c r="VFU122" s="73"/>
      <c r="VFW122" s="73"/>
      <c r="VFY122" s="73"/>
      <c r="VGB122" s="73"/>
      <c r="VGE122" s="73"/>
      <c r="VGH122" s="73"/>
      <c r="VGK122" s="73"/>
      <c r="VGN122" s="73"/>
      <c r="VGQ122" s="73"/>
      <c r="VGT122" s="73"/>
      <c r="VGW122" s="73"/>
      <c r="VGY122" s="73"/>
      <c r="VHL122" s="73"/>
      <c r="VHM122" s="73"/>
      <c r="VHN122" s="73"/>
      <c r="VHO122" s="73"/>
      <c r="VHP122" s="73"/>
      <c r="VHQ122" s="73"/>
      <c r="VHR122" s="73"/>
      <c r="VHS122" s="73"/>
      <c r="VHT122" s="73"/>
      <c r="VHU122" s="73"/>
      <c r="VHV122" s="73"/>
      <c r="VHW122" s="73"/>
      <c r="VHX122" s="73"/>
      <c r="VHY122" s="73"/>
      <c r="VHZ122" s="73"/>
      <c r="VIA122" s="73"/>
      <c r="VIB122" s="73"/>
      <c r="VIC122" s="73"/>
      <c r="VID122" s="73"/>
      <c r="VIE122" s="73"/>
      <c r="VIF122" s="73"/>
      <c r="VIG122" s="73"/>
      <c r="VIH122" s="73"/>
      <c r="VII122" s="73"/>
      <c r="VIJ122" s="73"/>
      <c r="VIK122" s="73"/>
      <c r="VIM122" s="73"/>
      <c r="VIN122" s="73"/>
      <c r="VIO122" s="73"/>
      <c r="VIP122" s="73"/>
      <c r="VIQ122" s="73"/>
      <c r="VIR122" s="73"/>
      <c r="VIS122" s="73"/>
      <c r="VIT122" s="73"/>
      <c r="VIU122" s="73"/>
      <c r="VIV122" s="73"/>
      <c r="VIW122" s="73"/>
      <c r="VIX122" s="73"/>
      <c r="VIY122" s="73"/>
      <c r="VJB122" s="73"/>
      <c r="VJE122" s="73"/>
      <c r="VJH122" s="73"/>
      <c r="VJK122" s="73"/>
      <c r="VJN122" s="73"/>
      <c r="VJZ122" s="73"/>
      <c r="VKC122" s="73"/>
      <c r="VKF122" s="73"/>
      <c r="VKI122" s="73"/>
      <c r="VKR122" s="73"/>
      <c r="VKX122" s="73"/>
      <c r="VLA122" s="73"/>
      <c r="VLD122" s="73"/>
      <c r="VLG122" s="73"/>
      <c r="VLM122" s="73"/>
      <c r="VLV122" s="73"/>
      <c r="VLX122" s="73"/>
      <c r="VLY122" s="73"/>
      <c r="VMA122" s="73"/>
      <c r="VMD122" s="73"/>
      <c r="VMG122" s="73"/>
      <c r="VMJ122" s="73"/>
      <c r="VMR122" s="73"/>
      <c r="VMT122" s="73"/>
      <c r="VMW122" s="73"/>
      <c r="VMZ122" s="73"/>
      <c r="VNI122" s="73"/>
      <c r="VNL122" s="73"/>
      <c r="VNQ122" s="73"/>
      <c r="VOM122" s="73"/>
      <c r="VON122" s="73"/>
      <c r="VOO122" s="73"/>
      <c r="VOP122" s="73"/>
      <c r="VOQ122" s="73"/>
      <c r="VOR122" s="73"/>
      <c r="VPJ122" s="73"/>
      <c r="VPK122" s="73"/>
      <c r="VPN122" s="73"/>
      <c r="VPQ122" s="73"/>
      <c r="VPS122" s="73"/>
      <c r="VPU122" s="73"/>
      <c r="VPX122" s="73"/>
      <c r="VQA122" s="73"/>
      <c r="VQD122" s="73"/>
      <c r="VQG122" s="73"/>
      <c r="VQJ122" s="73"/>
      <c r="VQM122" s="73"/>
      <c r="VQP122" s="73"/>
      <c r="VQS122" s="73"/>
      <c r="VQU122" s="73"/>
      <c r="VRH122" s="73"/>
      <c r="VRI122" s="73"/>
      <c r="VRJ122" s="73"/>
      <c r="VRK122" s="73"/>
      <c r="VRL122" s="73"/>
      <c r="VRM122" s="73"/>
      <c r="VRN122" s="73"/>
      <c r="VRO122" s="73"/>
      <c r="VRP122" s="73"/>
      <c r="VRQ122" s="73"/>
      <c r="VRR122" s="73"/>
      <c r="VRS122" s="73"/>
      <c r="VRT122" s="73"/>
      <c r="VRU122" s="73"/>
      <c r="VRV122" s="73"/>
      <c r="VRW122" s="73"/>
      <c r="VRX122" s="73"/>
      <c r="VRY122" s="73"/>
      <c r="VRZ122" s="73"/>
      <c r="VSA122" s="73"/>
      <c r="VSB122" s="73"/>
      <c r="VSC122" s="73"/>
      <c r="VSD122" s="73"/>
      <c r="VSE122" s="73"/>
      <c r="VSF122" s="73"/>
      <c r="VSG122" s="73"/>
      <c r="VSI122" s="73"/>
      <c r="VSJ122" s="73"/>
      <c r="VSK122" s="73"/>
      <c r="VSL122" s="73"/>
      <c r="VSM122" s="73"/>
      <c r="VSN122" s="73"/>
      <c r="VSO122" s="73"/>
      <c r="VSP122" s="73"/>
      <c r="VSQ122" s="73"/>
      <c r="VSR122" s="73"/>
      <c r="VSS122" s="73"/>
      <c r="VST122" s="73"/>
      <c r="VSU122" s="73"/>
      <c r="VSX122" s="73"/>
      <c r="VTA122" s="73"/>
      <c r="VTD122" s="73"/>
      <c r="VTG122" s="73"/>
      <c r="VTJ122" s="73"/>
      <c r="VTV122" s="73"/>
      <c r="VTY122" s="73"/>
      <c r="VUB122" s="73"/>
      <c r="VUE122" s="73"/>
      <c r="VUN122" s="73"/>
      <c r="VUT122" s="73"/>
      <c r="VUW122" s="73"/>
      <c r="VUZ122" s="73"/>
      <c r="VVC122" s="73"/>
      <c r="VVI122" s="73"/>
      <c r="VVR122" s="73"/>
      <c r="VVT122" s="73"/>
      <c r="VVU122" s="73"/>
      <c r="VVW122" s="73"/>
      <c r="VVZ122" s="73"/>
      <c r="VWC122" s="73"/>
      <c r="VWF122" s="73"/>
      <c r="VWN122" s="73"/>
      <c r="VWP122" s="73"/>
      <c r="VWS122" s="73"/>
      <c r="VWV122" s="73"/>
      <c r="VXE122" s="73"/>
      <c r="VXH122" s="73"/>
      <c r="VXM122" s="73"/>
      <c r="VYI122" s="73"/>
      <c r="VYJ122" s="73"/>
      <c r="VYK122" s="73"/>
      <c r="VYL122" s="73"/>
      <c r="VYM122" s="73"/>
      <c r="VYN122" s="73"/>
      <c r="VZF122" s="73"/>
      <c r="VZG122" s="73"/>
      <c r="VZJ122" s="73"/>
      <c r="VZM122" s="73"/>
      <c r="VZO122" s="73"/>
      <c r="VZQ122" s="73"/>
      <c r="VZT122" s="73"/>
      <c r="VZW122" s="73"/>
      <c r="VZZ122" s="73"/>
      <c r="WAC122" s="73"/>
      <c r="WAF122" s="73"/>
      <c r="WAI122" s="73"/>
      <c r="WAL122" s="73"/>
      <c r="WAO122" s="73"/>
      <c r="WAQ122" s="73"/>
      <c r="WBD122" s="73"/>
      <c r="WBE122" s="73"/>
      <c r="WBF122" s="73"/>
      <c r="WBG122" s="73"/>
      <c r="WBH122" s="73"/>
      <c r="WBI122" s="73"/>
      <c r="WBJ122" s="73"/>
      <c r="WBK122" s="73"/>
      <c r="WBL122" s="73"/>
      <c r="WBM122" s="73"/>
      <c r="WBN122" s="73"/>
      <c r="WBO122" s="73"/>
      <c r="WBP122" s="73"/>
      <c r="WBQ122" s="73"/>
      <c r="WBR122" s="73"/>
      <c r="WBS122" s="73"/>
      <c r="WBT122" s="73"/>
      <c r="WBU122" s="73"/>
      <c r="WBV122" s="73"/>
      <c r="WBW122" s="73"/>
      <c r="WBX122" s="73"/>
      <c r="WBY122" s="73"/>
      <c r="WBZ122" s="73"/>
      <c r="WCA122" s="73"/>
      <c r="WCB122" s="73"/>
      <c r="WCC122" s="73"/>
      <c r="WCE122" s="73"/>
      <c r="WCF122" s="73"/>
      <c r="WCG122" s="73"/>
      <c r="WCH122" s="73"/>
      <c r="WCI122" s="73"/>
      <c r="WCJ122" s="73"/>
      <c r="WCK122" s="73"/>
      <c r="WCL122" s="73"/>
      <c r="WCM122" s="73"/>
      <c r="WCN122" s="73"/>
      <c r="WCO122" s="73"/>
      <c r="WCP122" s="73"/>
      <c r="WCQ122" s="73"/>
      <c r="WCT122" s="73"/>
      <c r="WCW122" s="73"/>
      <c r="WCZ122" s="73"/>
      <c r="WDC122" s="73"/>
      <c r="WDF122" s="73"/>
      <c r="WDR122" s="73"/>
      <c r="WDU122" s="73"/>
      <c r="WDX122" s="73"/>
      <c r="WEA122" s="73"/>
      <c r="WEJ122" s="73"/>
      <c r="WEP122" s="73"/>
      <c r="WES122" s="73"/>
      <c r="WEV122" s="73"/>
      <c r="WEY122" s="73"/>
      <c r="WFE122" s="73"/>
      <c r="WFN122" s="73"/>
      <c r="WFP122" s="73"/>
      <c r="WFQ122" s="73"/>
      <c r="WFS122" s="73"/>
      <c r="WFV122" s="73"/>
      <c r="WFY122" s="73"/>
      <c r="WGB122" s="73"/>
      <c r="WGJ122" s="73"/>
      <c r="WGL122" s="73"/>
      <c r="WGO122" s="73"/>
      <c r="WGR122" s="73"/>
      <c r="WHA122" s="73"/>
      <c r="WHD122" s="73"/>
      <c r="WHI122" s="73"/>
      <c r="WIE122" s="73"/>
      <c r="WIF122" s="73"/>
      <c r="WIG122" s="73"/>
      <c r="WIH122" s="73"/>
      <c r="WII122" s="73"/>
      <c r="WIJ122" s="73"/>
      <c r="WJB122" s="73"/>
      <c r="WJC122" s="73"/>
      <c r="WJF122" s="73"/>
      <c r="WJI122" s="73"/>
      <c r="WJK122" s="73"/>
      <c r="WJM122" s="73"/>
      <c r="WJP122" s="73"/>
      <c r="WJS122" s="73"/>
      <c r="WJV122" s="73"/>
      <c r="WJY122" s="73"/>
      <c r="WKB122" s="73"/>
      <c r="WKE122" s="73"/>
      <c r="WKH122" s="73"/>
      <c r="WKK122" s="73"/>
      <c r="WKM122" s="73"/>
      <c r="WKZ122" s="73"/>
      <c r="WLA122" s="73"/>
      <c r="WLB122" s="73"/>
      <c r="WLC122" s="73"/>
      <c r="WLD122" s="73"/>
      <c r="WLE122" s="73"/>
      <c r="WLF122" s="73"/>
      <c r="WLG122" s="73"/>
      <c r="WLH122" s="73"/>
      <c r="WLI122" s="73"/>
      <c r="WLJ122" s="73"/>
      <c r="WLK122" s="73"/>
      <c r="WLL122" s="73"/>
      <c r="WLM122" s="73"/>
      <c r="WLN122" s="73"/>
      <c r="WLO122" s="73"/>
      <c r="WLP122" s="73"/>
      <c r="WLQ122" s="73"/>
      <c r="WLR122" s="73"/>
      <c r="WLS122" s="73"/>
      <c r="WLT122" s="73"/>
      <c r="WLU122" s="73"/>
      <c r="WLV122" s="73"/>
      <c r="WLW122" s="73"/>
      <c r="WLX122" s="73"/>
      <c r="WLY122" s="73"/>
      <c r="WMA122" s="73"/>
      <c r="WMB122" s="73"/>
      <c r="WMC122" s="73"/>
      <c r="WMD122" s="73"/>
      <c r="WME122" s="73"/>
      <c r="WMF122" s="73"/>
      <c r="WMG122" s="73"/>
      <c r="WMH122" s="73"/>
      <c r="WMI122" s="73"/>
      <c r="WMJ122" s="73"/>
      <c r="WMK122" s="73"/>
      <c r="WML122" s="73"/>
      <c r="WMM122" s="73"/>
      <c r="WMP122" s="73"/>
      <c r="WMS122" s="73"/>
      <c r="WMV122" s="73"/>
      <c r="WMY122" s="73"/>
      <c r="WNB122" s="73"/>
      <c r="WNN122" s="73"/>
      <c r="WNQ122" s="73"/>
      <c r="WNT122" s="73"/>
      <c r="WNW122" s="73"/>
      <c r="WOF122" s="73"/>
      <c r="WOL122" s="73"/>
      <c r="WOO122" s="73"/>
      <c r="WOR122" s="73"/>
      <c r="WOU122" s="73"/>
      <c r="WPA122" s="73"/>
      <c r="WPJ122" s="73"/>
      <c r="WPL122" s="73"/>
      <c r="WPM122" s="73"/>
      <c r="WPO122" s="73"/>
      <c r="WPR122" s="73"/>
      <c r="WPU122" s="73"/>
      <c r="WPX122" s="73"/>
      <c r="WQF122" s="73"/>
      <c r="WQH122" s="73"/>
      <c r="WQK122" s="73"/>
      <c r="WQN122" s="73"/>
      <c r="WQW122" s="73"/>
      <c r="WQZ122" s="73"/>
      <c r="WRE122" s="73"/>
      <c r="WSA122" s="73"/>
      <c r="WSB122" s="73"/>
      <c r="WSC122" s="73"/>
      <c r="WSD122" s="73"/>
      <c r="WSE122" s="73"/>
      <c r="WSF122" s="73"/>
      <c r="WSX122" s="73"/>
      <c r="WSY122" s="73"/>
      <c r="WTB122" s="73"/>
      <c r="WTE122" s="73"/>
      <c r="WTG122" s="73"/>
      <c r="WTI122" s="73"/>
      <c r="WTL122" s="73"/>
      <c r="WTO122" s="73"/>
      <c r="WTR122" s="73"/>
      <c r="WTU122" s="73"/>
      <c r="WTX122" s="73"/>
      <c r="WUA122" s="73"/>
      <c r="WUD122" s="73"/>
      <c r="WUG122" s="73"/>
      <c r="WUI122" s="73"/>
      <c r="WUV122" s="73"/>
      <c r="WUW122" s="73"/>
      <c r="WUX122" s="73"/>
      <c r="WUY122" s="73"/>
      <c r="WUZ122" s="73"/>
      <c r="WVA122" s="73"/>
      <c r="WVB122" s="73"/>
      <c r="WVC122" s="73"/>
      <c r="WVD122" s="73"/>
      <c r="WVE122" s="73"/>
      <c r="WVF122" s="73"/>
      <c r="WVG122" s="73"/>
      <c r="WVH122" s="73"/>
      <c r="WVI122" s="73"/>
      <c r="WVJ122" s="73"/>
      <c r="WVK122" s="73"/>
      <c r="WVL122" s="73"/>
      <c r="WVM122" s="73"/>
      <c r="WVN122" s="73"/>
      <c r="WVO122" s="73"/>
      <c r="WVP122" s="73"/>
      <c r="WVQ122" s="73"/>
      <c r="WVR122" s="73"/>
      <c r="WVS122" s="73"/>
      <c r="WVT122" s="73"/>
      <c r="WVU122" s="73"/>
      <c r="WVV122" s="73"/>
      <c r="WVW122" s="73"/>
      <c r="WVX122" s="73"/>
      <c r="WVY122" s="73"/>
      <c r="WVZ122" s="73"/>
      <c r="WWA122" s="73"/>
      <c r="WWB122" s="73"/>
      <c r="WWC122" s="73"/>
      <c r="WWD122" s="73"/>
      <c r="WWE122" s="73"/>
      <c r="WWF122" s="73"/>
      <c r="WWG122" s="73"/>
      <c r="WWH122" s="73"/>
      <c r="WWI122" s="73"/>
      <c r="WWJ122" s="73"/>
      <c r="WWK122" s="73"/>
      <c r="WWL122" s="73"/>
      <c r="WWM122" s="73"/>
      <c r="WWN122" s="73"/>
      <c r="WWO122" s="73"/>
      <c r="WWP122" s="73"/>
      <c r="WWQ122" s="73"/>
      <c r="WWR122" s="73"/>
      <c r="WWS122" s="73"/>
      <c r="WWT122" s="73"/>
      <c r="WWU122" s="73"/>
      <c r="WWV122" s="73"/>
      <c r="WWW122" s="73"/>
      <c r="WWX122" s="73"/>
      <c r="WWY122" s="73"/>
      <c r="WWZ122" s="73"/>
      <c r="WXA122" s="73"/>
      <c r="WXB122" s="73"/>
      <c r="WXC122" s="73"/>
      <c r="WXD122" s="73"/>
      <c r="WXE122" s="73"/>
      <c r="WXF122" s="73"/>
      <c r="WXG122" s="73"/>
      <c r="WXH122" s="73"/>
      <c r="WXI122" s="73"/>
      <c r="WXJ122" s="73"/>
      <c r="WXK122" s="73"/>
      <c r="WXL122" s="73"/>
      <c r="WXM122" s="73"/>
      <c r="WXN122" s="73"/>
      <c r="WXO122" s="73"/>
      <c r="WXP122" s="73"/>
      <c r="WXQ122" s="73"/>
      <c r="WXR122" s="73"/>
      <c r="WXS122" s="73"/>
      <c r="WXT122" s="73"/>
      <c r="WXU122" s="73"/>
      <c r="WXV122" s="73"/>
      <c r="WXW122" s="73"/>
      <c r="WXX122" s="73"/>
      <c r="WXY122" s="73"/>
      <c r="WXZ122" s="73"/>
      <c r="WYA122" s="73"/>
      <c r="WYB122" s="73"/>
      <c r="WYC122" s="73"/>
      <c r="WYD122" s="73"/>
      <c r="WYE122" s="73"/>
      <c r="WYF122" s="73"/>
      <c r="WYG122" s="73"/>
      <c r="WYH122" s="73"/>
      <c r="WYI122" s="73"/>
      <c r="WYJ122" s="73"/>
      <c r="WYK122" s="73"/>
      <c r="WYL122" s="73"/>
      <c r="WYM122" s="73"/>
      <c r="WYN122" s="73"/>
      <c r="WYO122" s="73"/>
      <c r="WYP122" s="73"/>
      <c r="WYQ122" s="73"/>
      <c r="WYR122" s="73"/>
      <c r="WYS122" s="73"/>
      <c r="WYT122" s="73"/>
      <c r="WYU122" s="73"/>
      <c r="WYV122" s="73"/>
      <c r="WYW122" s="73"/>
      <c r="WYX122" s="73"/>
      <c r="WYY122" s="73"/>
      <c r="WYZ122" s="73"/>
      <c r="WZA122" s="73"/>
      <c r="WZB122" s="73"/>
      <c r="WZC122" s="73"/>
      <c r="WZD122" s="73"/>
      <c r="WZE122" s="73"/>
      <c r="WZF122" s="73"/>
      <c r="WZG122" s="73"/>
      <c r="WZH122" s="73"/>
      <c r="WZI122" s="73"/>
      <c r="WZJ122" s="73"/>
      <c r="WZK122" s="73"/>
      <c r="WZL122" s="73"/>
      <c r="WZM122" s="73"/>
      <c r="WZN122" s="73"/>
      <c r="WZO122" s="73"/>
      <c r="WZP122" s="73"/>
      <c r="WZQ122" s="73"/>
      <c r="WZR122" s="73"/>
      <c r="WZS122" s="73"/>
      <c r="WZT122" s="73"/>
      <c r="WZU122" s="73"/>
      <c r="WZV122" s="73"/>
      <c r="WZW122" s="73"/>
      <c r="WZX122" s="73"/>
      <c r="WZY122" s="73"/>
      <c r="WZZ122" s="73"/>
      <c r="XAA122" s="73"/>
      <c r="XAB122" s="73"/>
      <c r="XAC122" s="73"/>
      <c r="XAD122" s="73"/>
      <c r="XAE122" s="73"/>
      <c r="XAF122" s="73"/>
      <c r="XAG122" s="73"/>
      <c r="XAH122" s="73"/>
      <c r="XAI122" s="73"/>
      <c r="XAJ122" s="73"/>
      <c r="XAK122" s="73"/>
      <c r="XAL122" s="73"/>
      <c r="XAM122" s="73"/>
      <c r="XAN122" s="73"/>
      <c r="XAO122" s="73"/>
      <c r="XAP122" s="73"/>
      <c r="XAQ122" s="73"/>
      <c r="XAR122" s="73"/>
      <c r="XAS122" s="73"/>
      <c r="XAT122" s="73"/>
      <c r="XAU122" s="73"/>
      <c r="XAV122" s="73"/>
      <c r="XAW122" s="73"/>
      <c r="XAX122" s="73"/>
      <c r="XAY122" s="73"/>
      <c r="XAZ122" s="73"/>
      <c r="XBA122" s="73"/>
      <c r="XBB122" s="73"/>
      <c r="XBC122" s="73"/>
      <c r="XBD122" s="73"/>
      <c r="XBE122" s="73"/>
      <c r="XBF122" s="73"/>
      <c r="XBG122" s="73"/>
      <c r="XBH122" s="73"/>
      <c r="XBI122" s="73"/>
      <c r="XBJ122" s="73"/>
      <c r="XBK122" s="73"/>
      <c r="XBL122" s="73"/>
      <c r="XBM122" s="73"/>
      <c r="XBN122" s="73"/>
      <c r="XBO122" s="73"/>
      <c r="XBP122" s="73"/>
      <c r="XBQ122" s="73"/>
      <c r="XBR122" s="73"/>
      <c r="XBS122" s="73"/>
      <c r="XBT122" s="73"/>
      <c r="XBU122" s="73"/>
      <c r="XBV122" s="73"/>
      <c r="XBW122" s="73"/>
      <c r="XBX122" s="73"/>
      <c r="XBY122" s="73"/>
      <c r="XBZ122" s="73"/>
      <c r="XCA122" s="73"/>
      <c r="XCB122" s="73"/>
      <c r="XCC122" s="73"/>
      <c r="XCD122" s="73"/>
      <c r="XCE122" s="73"/>
      <c r="XCF122" s="73"/>
      <c r="XCG122" s="73"/>
      <c r="XCH122" s="73"/>
      <c r="XCI122" s="73"/>
      <c r="XCJ122" s="73"/>
      <c r="XCK122" s="73"/>
      <c r="XCL122" s="73"/>
      <c r="XCM122" s="73"/>
      <c r="XCN122" s="73"/>
      <c r="XCO122" s="73"/>
      <c r="XCP122" s="73"/>
      <c r="XCQ122" s="73"/>
      <c r="XCR122" s="73"/>
      <c r="XCS122" s="73"/>
      <c r="XCT122" s="73"/>
      <c r="XCU122" s="73"/>
      <c r="XCV122" s="73"/>
      <c r="XCW122" s="73"/>
      <c r="XCX122" s="73"/>
      <c r="XCY122" s="73"/>
      <c r="XCZ122" s="73"/>
      <c r="XDA122" s="73"/>
      <c r="XDB122" s="73"/>
      <c r="XDC122" s="73"/>
      <c r="XDD122" s="73"/>
      <c r="XDE122" s="73"/>
      <c r="XDF122" s="73"/>
      <c r="XDG122" s="73"/>
      <c r="XDH122" s="73"/>
      <c r="XDI122" s="73"/>
      <c r="XDJ122" s="73"/>
      <c r="XDK122" s="73"/>
      <c r="XDL122" s="73"/>
      <c r="XDM122" s="73"/>
      <c r="XDN122" s="73"/>
      <c r="XDO122" s="73"/>
      <c r="XDP122" s="73"/>
      <c r="XDQ122" s="73"/>
      <c r="XDR122" s="73"/>
      <c r="XDS122" s="73"/>
      <c r="XDT122" s="73"/>
      <c r="XDU122" s="73"/>
      <c r="XDV122" s="73"/>
      <c r="XDW122" s="73"/>
      <c r="XDX122" s="73"/>
      <c r="XDY122" s="73"/>
      <c r="XDZ122" s="73"/>
      <c r="XEA122" s="73"/>
      <c r="XEB122" s="73"/>
      <c r="XEC122" s="73"/>
      <c r="XED122" s="73"/>
      <c r="XEE122" s="73"/>
      <c r="XEF122" s="73"/>
      <c r="XEG122" s="73"/>
      <c r="XEH122" s="73"/>
      <c r="XEI122" s="73"/>
      <c r="XEJ122" s="73"/>
      <c r="XEK122" s="73"/>
      <c r="XEL122" s="73"/>
      <c r="XEM122" s="73"/>
      <c r="XEN122" s="73"/>
      <c r="XEO122" s="73"/>
      <c r="XEP122" s="73"/>
      <c r="XEQ122" s="73"/>
      <c r="XER122" s="73"/>
      <c r="XES122" s="73"/>
      <c r="XET122" s="73"/>
      <c r="XEU122" s="73"/>
      <c r="XEV122" s="73"/>
      <c r="XEW122" s="73"/>
      <c r="XEX122" s="73"/>
      <c r="XEY122" s="73"/>
      <c r="XEZ122" s="73"/>
      <c r="XFA122" s="73"/>
      <c r="XFB122" s="73"/>
      <c r="XFC122" s="73"/>
      <c r="XFD122" s="73"/>
    </row>
    <row r="123" spans="1:16384" s="192" customFormat="1" ht="20.25" hidden="1" customHeight="1">
      <c r="A123" s="207" t="s">
        <v>124</v>
      </c>
      <c r="B123" s="204" t="s">
        <v>323</v>
      </c>
      <c r="C123" s="205"/>
      <c r="D123" s="168">
        <f>IFERROR(VLOOKUP(A123,'4.1'!A142:C424,3,0),)</f>
        <v>0</v>
      </c>
      <c r="E123" s="166">
        <f t="shared" si="1"/>
        <v>0</v>
      </c>
    </row>
    <row r="124" spans="1:16384" s="192" customFormat="1" ht="20.25" hidden="1" customHeight="1">
      <c r="A124" s="112" t="s">
        <v>125</v>
      </c>
      <c r="B124" s="204" t="s">
        <v>323</v>
      </c>
      <c r="C124" s="205"/>
      <c r="D124" s="168">
        <f>IFERROR(VLOOKUP(A124,'4.1'!A143:C425,3,0),)</f>
        <v>0</v>
      </c>
      <c r="E124" s="166">
        <f t="shared" si="1"/>
        <v>0</v>
      </c>
    </row>
    <row r="125" spans="1:16384" s="192" customFormat="1" ht="20.25" hidden="1" customHeight="1">
      <c r="A125" s="221" t="s">
        <v>126</v>
      </c>
      <c r="B125" s="204" t="s">
        <v>324</v>
      </c>
      <c r="C125" s="205"/>
      <c r="D125" s="168">
        <f>IFERROR(VLOOKUP(A125,'4.1'!A144:C426,3,0),)</f>
        <v>0</v>
      </c>
      <c r="E125" s="166">
        <f t="shared" si="1"/>
        <v>0</v>
      </c>
    </row>
    <row r="126" spans="1:16384" s="192" customFormat="1" ht="20.25" hidden="1" customHeight="1">
      <c r="A126" s="227" t="s">
        <v>127</v>
      </c>
      <c r="B126" s="204" t="s">
        <v>323</v>
      </c>
      <c r="C126" s="205"/>
      <c r="D126" s="168">
        <f>IFERROR(VLOOKUP(A126,'4.1'!A145:C427,3,0),)</f>
        <v>0</v>
      </c>
      <c r="E126" s="166">
        <f t="shared" si="1"/>
        <v>0</v>
      </c>
    </row>
    <row r="127" spans="1:16384" s="192" customFormat="1" ht="21.75" customHeight="1">
      <c r="A127" s="221" t="s">
        <v>128</v>
      </c>
      <c r="B127" s="202" t="s">
        <v>322</v>
      </c>
      <c r="C127" s="203">
        <v>18</v>
      </c>
      <c r="D127" s="86">
        <v>5000</v>
      </c>
      <c r="E127" s="87">
        <f t="shared" si="1"/>
        <v>90000</v>
      </c>
      <c r="F127" s="73"/>
      <c r="G127" s="73"/>
      <c r="H127" s="73"/>
      <c r="I127" s="73"/>
      <c r="J127" s="73"/>
      <c r="K127" s="73"/>
      <c r="L127" s="73"/>
      <c r="M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D127" s="73"/>
      <c r="AG127" s="73"/>
      <c r="AJ127" s="73"/>
      <c r="AM127" s="73"/>
      <c r="AP127" s="73"/>
      <c r="BB127" s="73"/>
      <c r="BE127" s="73"/>
      <c r="BH127" s="73"/>
      <c r="BK127" s="73"/>
      <c r="BT127" s="73"/>
      <c r="BZ127" s="73"/>
      <c r="CC127" s="73"/>
      <c r="CF127" s="73"/>
      <c r="CI127" s="73"/>
      <c r="CO127" s="73"/>
      <c r="CX127" s="73"/>
      <c r="CZ127" s="73"/>
      <c r="DA127" s="73"/>
      <c r="DC127" s="73"/>
      <c r="DF127" s="73"/>
      <c r="DI127" s="73"/>
      <c r="DL127" s="73"/>
      <c r="DT127" s="73"/>
      <c r="DV127" s="73"/>
      <c r="DY127" s="73"/>
      <c r="EB127" s="73"/>
      <c r="EK127" s="73"/>
      <c r="EN127" s="73"/>
      <c r="ES127" s="73"/>
      <c r="FO127" s="73"/>
      <c r="FP127" s="73"/>
      <c r="FQ127" s="73"/>
      <c r="FR127" s="73"/>
      <c r="FS127" s="73"/>
      <c r="FT127" s="73"/>
      <c r="GL127" s="73"/>
      <c r="GM127" s="73"/>
      <c r="GP127" s="73"/>
      <c r="GS127" s="73"/>
      <c r="GU127" s="73"/>
      <c r="GW127" s="73"/>
      <c r="GZ127" s="73"/>
      <c r="HC127" s="73"/>
      <c r="HF127" s="73"/>
      <c r="HI127" s="73"/>
      <c r="HL127" s="73"/>
      <c r="HO127" s="73"/>
      <c r="HR127" s="73"/>
      <c r="HU127" s="73"/>
      <c r="HW127" s="73"/>
      <c r="IJ127" s="73"/>
      <c r="IK127" s="73"/>
      <c r="IL127" s="73"/>
      <c r="IM127" s="73"/>
      <c r="IN127" s="73"/>
      <c r="IO127" s="73"/>
      <c r="IP127" s="73"/>
      <c r="IQ127" s="73"/>
      <c r="IR127" s="73"/>
      <c r="IS127" s="73"/>
      <c r="IT127" s="73"/>
      <c r="IU127" s="73"/>
      <c r="IV127" s="73"/>
      <c r="IW127" s="73"/>
      <c r="IX127" s="73"/>
      <c r="IY127" s="73"/>
      <c r="IZ127" s="73"/>
      <c r="JA127" s="73"/>
      <c r="JB127" s="73"/>
      <c r="JC127" s="73"/>
      <c r="JD127" s="73"/>
      <c r="JE127" s="73"/>
      <c r="JF127" s="73"/>
      <c r="JG127" s="73"/>
      <c r="JH127" s="73"/>
      <c r="JI127" s="73"/>
      <c r="JK127" s="73"/>
      <c r="JL127" s="73"/>
      <c r="JM127" s="73"/>
      <c r="JN127" s="73"/>
      <c r="JO127" s="73"/>
      <c r="JP127" s="73"/>
      <c r="JQ127" s="73"/>
      <c r="JR127" s="73"/>
      <c r="JS127" s="73"/>
      <c r="JT127" s="73"/>
      <c r="JU127" s="73"/>
      <c r="JV127" s="73"/>
      <c r="JW127" s="73"/>
      <c r="JZ127" s="73"/>
      <c r="KC127" s="73"/>
      <c r="KF127" s="73"/>
      <c r="KI127" s="73"/>
      <c r="KL127" s="73"/>
      <c r="KX127" s="73"/>
      <c r="LA127" s="73"/>
      <c r="LD127" s="73"/>
      <c r="LG127" s="73"/>
      <c r="LP127" s="73"/>
      <c r="LV127" s="73"/>
      <c r="LY127" s="73"/>
      <c r="MB127" s="73"/>
      <c r="ME127" s="73"/>
      <c r="MK127" s="73"/>
      <c r="MT127" s="73"/>
      <c r="MV127" s="73"/>
      <c r="MW127" s="73"/>
      <c r="MY127" s="73"/>
      <c r="NB127" s="73"/>
      <c r="NE127" s="73"/>
      <c r="NH127" s="73"/>
      <c r="NP127" s="73"/>
      <c r="NR127" s="73"/>
      <c r="NU127" s="73"/>
      <c r="NX127" s="73"/>
      <c r="OG127" s="73"/>
      <c r="OJ127" s="73"/>
      <c r="OO127" s="73"/>
      <c r="PK127" s="73"/>
      <c r="PL127" s="73"/>
      <c r="PM127" s="73"/>
      <c r="PN127" s="73"/>
      <c r="PO127" s="73"/>
      <c r="PP127" s="73"/>
      <c r="QH127" s="73"/>
      <c r="QI127" s="73"/>
      <c r="QL127" s="73"/>
      <c r="QO127" s="73"/>
      <c r="QQ127" s="73"/>
      <c r="QS127" s="73"/>
      <c r="QV127" s="73"/>
      <c r="QY127" s="73"/>
      <c r="RB127" s="73"/>
      <c r="RE127" s="73"/>
      <c r="RH127" s="73"/>
      <c r="RK127" s="73"/>
      <c r="RN127" s="73"/>
      <c r="RQ127" s="73"/>
      <c r="RS127" s="73"/>
      <c r="SF127" s="73"/>
      <c r="SG127" s="73"/>
      <c r="SH127" s="73"/>
      <c r="SI127" s="73"/>
      <c r="SJ127" s="73"/>
      <c r="SK127" s="73"/>
      <c r="SL127" s="73"/>
      <c r="SM127" s="73"/>
      <c r="SN127" s="73"/>
      <c r="SO127" s="73"/>
      <c r="SP127" s="73"/>
      <c r="SQ127" s="73"/>
      <c r="SR127" s="73"/>
      <c r="SS127" s="73"/>
      <c r="ST127" s="73"/>
      <c r="SU127" s="73"/>
      <c r="SV127" s="73"/>
      <c r="SW127" s="73"/>
      <c r="SX127" s="73"/>
      <c r="SY127" s="73"/>
      <c r="SZ127" s="73"/>
      <c r="TA127" s="73"/>
      <c r="TB127" s="73"/>
      <c r="TC127" s="73"/>
      <c r="TD127" s="73"/>
      <c r="TE127" s="73"/>
      <c r="TG127" s="73"/>
      <c r="TH127" s="73"/>
      <c r="TI127" s="73"/>
      <c r="TJ127" s="73"/>
      <c r="TK127" s="73"/>
      <c r="TL127" s="73"/>
      <c r="TM127" s="73"/>
      <c r="TN127" s="73"/>
      <c r="TO127" s="73"/>
      <c r="TP127" s="73"/>
      <c r="TQ127" s="73"/>
      <c r="TR127" s="73"/>
      <c r="TS127" s="73"/>
      <c r="TV127" s="73"/>
      <c r="TY127" s="73"/>
      <c r="UB127" s="73"/>
      <c r="UE127" s="73"/>
      <c r="UH127" s="73"/>
      <c r="UT127" s="73"/>
      <c r="UW127" s="73"/>
      <c r="UZ127" s="73"/>
      <c r="VC127" s="73"/>
      <c r="VL127" s="73"/>
      <c r="VR127" s="73"/>
      <c r="VU127" s="73"/>
      <c r="VX127" s="73"/>
      <c r="WA127" s="73"/>
      <c r="WG127" s="73"/>
      <c r="WP127" s="73"/>
      <c r="WR127" s="73"/>
      <c r="WS127" s="73"/>
      <c r="WU127" s="73"/>
      <c r="WX127" s="73"/>
      <c r="XA127" s="73"/>
      <c r="XD127" s="73"/>
      <c r="XL127" s="73"/>
      <c r="XN127" s="73"/>
      <c r="XQ127" s="73"/>
      <c r="XT127" s="73"/>
      <c r="YC127" s="73"/>
      <c r="YF127" s="73"/>
      <c r="YK127" s="73"/>
      <c r="ZG127" s="73"/>
      <c r="ZH127" s="73"/>
      <c r="ZI127" s="73"/>
      <c r="ZJ127" s="73"/>
      <c r="ZK127" s="73"/>
      <c r="ZL127" s="73"/>
      <c r="AAD127" s="73"/>
      <c r="AAE127" s="73"/>
      <c r="AAH127" s="73"/>
      <c r="AAK127" s="73"/>
      <c r="AAM127" s="73"/>
      <c r="AAO127" s="73"/>
      <c r="AAR127" s="73"/>
      <c r="AAU127" s="73"/>
      <c r="AAX127" s="73"/>
      <c r="ABA127" s="73"/>
      <c r="ABD127" s="73"/>
      <c r="ABG127" s="73"/>
      <c r="ABJ127" s="73"/>
      <c r="ABM127" s="73"/>
      <c r="ABO127" s="73"/>
      <c r="ACB127" s="73"/>
      <c r="ACC127" s="73"/>
      <c r="ACD127" s="73"/>
      <c r="ACE127" s="73"/>
      <c r="ACF127" s="73"/>
      <c r="ACG127" s="73"/>
      <c r="ACH127" s="73"/>
      <c r="ACI127" s="73"/>
      <c r="ACJ127" s="73"/>
      <c r="ACK127" s="73"/>
      <c r="ACL127" s="73"/>
      <c r="ACM127" s="73"/>
      <c r="ACN127" s="73"/>
      <c r="ACO127" s="73"/>
      <c r="ACP127" s="73"/>
      <c r="ACQ127" s="73"/>
      <c r="ACR127" s="73"/>
      <c r="ACS127" s="73"/>
      <c r="ACT127" s="73"/>
      <c r="ACU127" s="73"/>
      <c r="ACV127" s="73"/>
      <c r="ACW127" s="73"/>
      <c r="ACX127" s="73"/>
      <c r="ACY127" s="73"/>
      <c r="ACZ127" s="73"/>
      <c r="ADA127" s="73"/>
      <c r="ADC127" s="73"/>
      <c r="ADD127" s="73"/>
      <c r="ADE127" s="73"/>
      <c r="ADF127" s="73"/>
      <c r="ADG127" s="73"/>
      <c r="ADH127" s="73"/>
      <c r="ADI127" s="73"/>
      <c r="ADJ127" s="73"/>
      <c r="ADK127" s="73"/>
      <c r="ADL127" s="73"/>
      <c r="ADM127" s="73"/>
      <c r="ADN127" s="73"/>
      <c r="ADO127" s="73"/>
      <c r="ADR127" s="73"/>
      <c r="ADU127" s="73"/>
      <c r="ADX127" s="73"/>
      <c r="AEA127" s="73"/>
      <c r="AED127" s="73"/>
      <c r="AEP127" s="73"/>
      <c r="AES127" s="73"/>
      <c r="AEV127" s="73"/>
      <c r="AEY127" s="73"/>
      <c r="AFH127" s="73"/>
      <c r="AFN127" s="73"/>
      <c r="AFQ127" s="73"/>
      <c r="AFT127" s="73"/>
      <c r="AFW127" s="73"/>
      <c r="AGC127" s="73"/>
      <c r="AGL127" s="73"/>
      <c r="AGN127" s="73"/>
      <c r="AGO127" s="73"/>
      <c r="AGQ127" s="73"/>
      <c r="AGT127" s="73"/>
      <c r="AGW127" s="73"/>
      <c r="AGZ127" s="73"/>
      <c r="AHH127" s="73"/>
      <c r="AHJ127" s="73"/>
      <c r="AHM127" s="73"/>
      <c r="AHP127" s="73"/>
      <c r="AHY127" s="73"/>
      <c r="AIB127" s="73"/>
      <c r="AIG127" s="73"/>
      <c r="AJC127" s="73"/>
      <c r="AJD127" s="73"/>
      <c r="AJE127" s="73"/>
      <c r="AJF127" s="73"/>
      <c r="AJG127" s="73"/>
      <c r="AJH127" s="73"/>
      <c r="AJZ127" s="73"/>
      <c r="AKA127" s="73"/>
      <c r="AKD127" s="73"/>
      <c r="AKG127" s="73"/>
      <c r="AKI127" s="73"/>
      <c r="AKK127" s="73"/>
      <c r="AKN127" s="73"/>
      <c r="AKQ127" s="73"/>
      <c r="AKT127" s="73"/>
      <c r="AKW127" s="73"/>
      <c r="AKZ127" s="73"/>
      <c r="ALC127" s="73"/>
      <c r="ALF127" s="73"/>
      <c r="ALI127" s="73"/>
      <c r="ALK127" s="73"/>
      <c r="ALX127" s="73"/>
      <c r="ALY127" s="73"/>
      <c r="ALZ127" s="73"/>
      <c r="AMA127" s="73"/>
      <c r="AMB127" s="73"/>
      <c r="AMC127" s="73"/>
      <c r="AMD127" s="73"/>
      <c r="AME127" s="73"/>
      <c r="AMF127" s="73"/>
      <c r="AMG127" s="73"/>
      <c r="AMH127" s="73"/>
      <c r="AMI127" s="73"/>
      <c r="AMJ127" s="73"/>
      <c r="AMK127" s="73"/>
      <c r="AML127" s="73"/>
      <c r="AMM127" s="73"/>
      <c r="AMN127" s="73"/>
      <c r="AMO127" s="73"/>
      <c r="AMP127" s="73"/>
      <c r="AMQ127" s="73"/>
      <c r="AMR127" s="73"/>
      <c r="AMS127" s="73"/>
      <c r="AMT127" s="73"/>
      <c r="AMU127" s="73"/>
      <c r="AMV127" s="73"/>
      <c r="AMW127" s="73"/>
      <c r="AMY127" s="73"/>
      <c r="AMZ127" s="73"/>
      <c r="ANA127" s="73"/>
      <c r="ANB127" s="73"/>
      <c r="ANC127" s="73"/>
      <c r="AND127" s="73"/>
      <c r="ANE127" s="73"/>
      <c r="ANF127" s="73"/>
      <c r="ANG127" s="73"/>
      <c r="ANH127" s="73"/>
      <c r="ANI127" s="73"/>
      <c r="ANJ127" s="73"/>
      <c r="ANK127" s="73"/>
      <c r="ANN127" s="73"/>
      <c r="ANQ127" s="73"/>
      <c r="ANT127" s="73"/>
      <c r="ANW127" s="73"/>
      <c r="ANZ127" s="73"/>
      <c r="AOL127" s="73"/>
      <c r="AOO127" s="73"/>
      <c r="AOR127" s="73"/>
      <c r="AOU127" s="73"/>
      <c r="APD127" s="73"/>
      <c r="APJ127" s="73"/>
      <c r="APM127" s="73"/>
      <c r="APP127" s="73"/>
      <c r="APS127" s="73"/>
      <c r="APY127" s="73"/>
      <c r="AQH127" s="73"/>
      <c r="AQJ127" s="73"/>
      <c r="AQK127" s="73"/>
      <c r="AQM127" s="73"/>
      <c r="AQP127" s="73"/>
      <c r="AQS127" s="73"/>
      <c r="AQV127" s="73"/>
      <c r="ARD127" s="73"/>
      <c r="ARF127" s="73"/>
      <c r="ARI127" s="73"/>
      <c r="ARL127" s="73"/>
      <c r="ARU127" s="73"/>
      <c r="ARX127" s="73"/>
      <c r="ASC127" s="73"/>
      <c r="ASY127" s="73"/>
      <c r="ASZ127" s="73"/>
      <c r="ATA127" s="73"/>
      <c r="ATB127" s="73"/>
      <c r="ATC127" s="73"/>
      <c r="ATD127" s="73"/>
      <c r="ATV127" s="73"/>
      <c r="ATW127" s="73"/>
      <c r="ATZ127" s="73"/>
      <c r="AUC127" s="73"/>
      <c r="AUE127" s="73"/>
      <c r="AUG127" s="73"/>
      <c r="AUJ127" s="73"/>
      <c r="AUM127" s="73"/>
      <c r="AUP127" s="73"/>
      <c r="AUS127" s="73"/>
      <c r="AUV127" s="73"/>
      <c r="AUY127" s="73"/>
      <c r="AVB127" s="73"/>
      <c r="AVE127" s="73"/>
      <c r="AVG127" s="73"/>
      <c r="AVT127" s="73"/>
      <c r="AVU127" s="73"/>
      <c r="AVV127" s="73"/>
      <c r="AVW127" s="73"/>
      <c r="AVX127" s="73"/>
      <c r="AVY127" s="73"/>
      <c r="AVZ127" s="73"/>
      <c r="AWA127" s="73"/>
      <c r="AWB127" s="73"/>
      <c r="AWC127" s="73"/>
      <c r="AWD127" s="73"/>
      <c r="AWE127" s="73"/>
      <c r="AWF127" s="73"/>
      <c r="AWG127" s="73"/>
      <c r="AWH127" s="73"/>
      <c r="AWI127" s="73"/>
      <c r="AWJ127" s="73"/>
      <c r="AWK127" s="73"/>
      <c r="AWL127" s="73"/>
      <c r="AWM127" s="73"/>
      <c r="AWN127" s="73"/>
      <c r="AWO127" s="73"/>
      <c r="AWP127" s="73"/>
      <c r="AWQ127" s="73"/>
      <c r="AWR127" s="73"/>
      <c r="AWS127" s="73"/>
      <c r="AWU127" s="73"/>
      <c r="AWV127" s="73"/>
      <c r="AWW127" s="73"/>
      <c r="AWX127" s="73"/>
      <c r="AWY127" s="73"/>
      <c r="AWZ127" s="73"/>
      <c r="AXA127" s="73"/>
      <c r="AXB127" s="73"/>
      <c r="AXC127" s="73"/>
      <c r="AXD127" s="73"/>
      <c r="AXE127" s="73"/>
      <c r="AXF127" s="73"/>
      <c r="AXG127" s="73"/>
      <c r="AXJ127" s="73"/>
      <c r="AXM127" s="73"/>
      <c r="AXP127" s="73"/>
      <c r="AXS127" s="73"/>
      <c r="AXV127" s="73"/>
      <c r="AYH127" s="73"/>
      <c r="AYK127" s="73"/>
      <c r="AYN127" s="73"/>
      <c r="AYQ127" s="73"/>
      <c r="AYZ127" s="73"/>
      <c r="AZF127" s="73"/>
      <c r="AZI127" s="73"/>
      <c r="AZL127" s="73"/>
      <c r="AZO127" s="73"/>
      <c r="AZU127" s="73"/>
      <c r="BAD127" s="73"/>
      <c r="BAF127" s="73"/>
      <c r="BAG127" s="73"/>
      <c r="BAI127" s="73"/>
      <c r="BAL127" s="73"/>
      <c r="BAO127" s="73"/>
      <c r="BAR127" s="73"/>
      <c r="BAZ127" s="73"/>
      <c r="BBB127" s="73"/>
      <c r="BBE127" s="73"/>
      <c r="BBH127" s="73"/>
      <c r="BBQ127" s="73"/>
      <c r="BBT127" s="73"/>
      <c r="BBY127" s="73"/>
      <c r="BCU127" s="73"/>
      <c r="BCV127" s="73"/>
      <c r="BCW127" s="73"/>
      <c r="BCX127" s="73"/>
      <c r="BCY127" s="73"/>
      <c r="BCZ127" s="73"/>
      <c r="BDR127" s="73"/>
      <c r="BDS127" s="73"/>
      <c r="BDV127" s="73"/>
      <c r="BDY127" s="73"/>
      <c r="BEA127" s="73"/>
      <c r="BEC127" s="73"/>
      <c r="BEF127" s="73"/>
      <c r="BEI127" s="73"/>
      <c r="BEL127" s="73"/>
      <c r="BEO127" s="73"/>
      <c r="BER127" s="73"/>
      <c r="BEU127" s="73"/>
      <c r="BEX127" s="73"/>
      <c r="BFA127" s="73"/>
      <c r="BFC127" s="73"/>
      <c r="BFP127" s="73"/>
      <c r="BFQ127" s="73"/>
      <c r="BFR127" s="73"/>
      <c r="BFS127" s="73"/>
      <c r="BFT127" s="73"/>
      <c r="BFU127" s="73"/>
      <c r="BFV127" s="73"/>
      <c r="BFW127" s="73"/>
      <c r="BFX127" s="73"/>
      <c r="BFY127" s="73"/>
      <c r="BFZ127" s="73"/>
      <c r="BGA127" s="73"/>
      <c r="BGB127" s="73"/>
      <c r="BGC127" s="73"/>
      <c r="BGD127" s="73"/>
      <c r="BGE127" s="73"/>
      <c r="BGF127" s="73"/>
      <c r="BGG127" s="73"/>
      <c r="BGH127" s="73"/>
      <c r="BGI127" s="73"/>
      <c r="BGJ127" s="73"/>
      <c r="BGK127" s="73"/>
      <c r="BGL127" s="73"/>
      <c r="BGM127" s="73"/>
      <c r="BGN127" s="73"/>
      <c r="BGO127" s="73"/>
      <c r="BGQ127" s="73"/>
      <c r="BGR127" s="73"/>
      <c r="BGS127" s="73"/>
      <c r="BGT127" s="73"/>
      <c r="BGU127" s="73"/>
      <c r="BGV127" s="73"/>
      <c r="BGW127" s="73"/>
      <c r="BGX127" s="73"/>
      <c r="BGY127" s="73"/>
      <c r="BGZ127" s="73"/>
      <c r="BHA127" s="73"/>
      <c r="BHB127" s="73"/>
      <c r="BHC127" s="73"/>
      <c r="BHF127" s="73"/>
      <c r="BHI127" s="73"/>
      <c r="BHL127" s="73"/>
      <c r="BHO127" s="73"/>
      <c r="BHR127" s="73"/>
      <c r="BID127" s="73"/>
      <c r="BIG127" s="73"/>
      <c r="BIJ127" s="73"/>
      <c r="BIM127" s="73"/>
      <c r="BIV127" s="73"/>
      <c r="BJB127" s="73"/>
      <c r="BJE127" s="73"/>
      <c r="BJH127" s="73"/>
      <c r="BJK127" s="73"/>
      <c r="BJQ127" s="73"/>
      <c r="BJZ127" s="73"/>
      <c r="BKB127" s="73"/>
      <c r="BKC127" s="73"/>
      <c r="BKE127" s="73"/>
      <c r="BKH127" s="73"/>
      <c r="BKK127" s="73"/>
      <c r="BKN127" s="73"/>
      <c r="BKV127" s="73"/>
      <c r="BKX127" s="73"/>
      <c r="BLA127" s="73"/>
      <c r="BLD127" s="73"/>
      <c r="BLM127" s="73"/>
      <c r="BLP127" s="73"/>
      <c r="BLU127" s="73"/>
      <c r="BMQ127" s="73"/>
      <c r="BMR127" s="73"/>
      <c r="BMS127" s="73"/>
      <c r="BMT127" s="73"/>
      <c r="BMU127" s="73"/>
      <c r="BMV127" s="73"/>
      <c r="BNN127" s="73"/>
      <c r="BNO127" s="73"/>
      <c r="BNR127" s="73"/>
      <c r="BNU127" s="73"/>
      <c r="BNW127" s="73"/>
      <c r="BNY127" s="73"/>
      <c r="BOB127" s="73"/>
      <c r="BOE127" s="73"/>
      <c r="BOH127" s="73"/>
      <c r="BOK127" s="73"/>
      <c r="BON127" s="73"/>
      <c r="BOQ127" s="73"/>
      <c r="BOT127" s="73"/>
      <c r="BOW127" s="73"/>
      <c r="BOY127" s="73"/>
      <c r="BPL127" s="73"/>
      <c r="BPM127" s="73"/>
      <c r="BPN127" s="73"/>
      <c r="BPO127" s="73"/>
      <c r="BPP127" s="73"/>
      <c r="BPQ127" s="73"/>
      <c r="BPR127" s="73"/>
      <c r="BPS127" s="73"/>
      <c r="BPT127" s="73"/>
      <c r="BPU127" s="73"/>
      <c r="BPV127" s="73"/>
      <c r="BPW127" s="73"/>
      <c r="BPX127" s="73"/>
      <c r="BPY127" s="73"/>
      <c r="BPZ127" s="73"/>
      <c r="BQA127" s="73"/>
      <c r="BQB127" s="73"/>
      <c r="BQC127" s="73"/>
      <c r="BQD127" s="73"/>
      <c r="BQE127" s="73"/>
      <c r="BQF127" s="73"/>
      <c r="BQG127" s="73"/>
      <c r="BQH127" s="73"/>
      <c r="BQI127" s="73"/>
      <c r="BQJ127" s="73"/>
      <c r="BQK127" s="73"/>
      <c r="BQM127" s="73"/>
      <c r="BQN127" s="73"/>
      <c r="BQO127" s="73"/>
      <c r="BQP127" s="73"/>
      <c r="BQQ127" s="73"/>
      <c r="BQR127" s="73"/>
      <c r="BQS127" s="73"/>
      <c r="BQT127" s="73"/>
      <c r="BQU127" s="73"/>
      <c r="BQV127" s="73"/>
      <c r="BQW127" s="73"/>
      <c r="BQX127" s="73"/>
      <c r="BQY127" s="73"/>
      <c r="BRB127" s="73"/>
      <c r="BRE127" s="73"/>
      <c r="BRH127" s="73"/>
      <c r="BRK127" s="73"/>
      <c r="BRN127" s="73"/>
      <c r="BRZ127" s="73"/>
      <c r="BSC127" s="73"/>
      <c r="BSF127" s="73"/>
      <c r="BSI127" s="73"/>
      <c r="BSR127" s="73"/>
      <c r="BSX127" s="73"/>
      <c r="BTA127" s="73"/>
      <c r="BTD127" s="73"/>
      <c r="BTG127" s="73"/>
      <c r="BTM127" s="73"/>
      <c r="BTV127" s="73"/>
      <c r="BTX127" s="73"/>
      <c r="BTY127" s="73"/>
      <c r="BUA127" s="73"/>
      <c r="BUD127" s="73"/>
      <c r="BUG127" s="73"/>
      <c r="BUJ127" s="73"/>
      <c r="BUR127" s="73"/>
      <c r="BUT127" s="73"/>
      <c r="BUW127" s="73"/>
      <c r="BUZ127" s="73"/>
      <c r="BVI127" s="73"/>
      <c r="BVL127" s="73"/>
      <c r="BVQ127" s="73"/>
      <c r="BWM127" s="73"/>
      <c r="BWN127" s="73"/>
      <c r="BWO127" s="73"/>
      <c r="BWP127" s="73"/>
      <c r="BWQ127" s="73"/>
      <c r="BWR127" s="73"/>
      <c r="BXJ127" s="73"/>
      <c r="BXK127" s="73"/>
      <c r="BXN127" s="73"/>
      <c r="BXQ127" s="73"/>
      <c r="BXS127" s="73"/>
      <c r="BXU127" s="73"/>
      <c r="BXX127" s="73"/>
      <c r="BYA127" s="73"/>
      <c r="BYD127" s="73"/>
      <c r="BYG127" s="73"/>
      <c r="BYJ127" s="73"/>
      <c r="BYM127" s="73"/>
      <c r="BYP127" s="73"/>
      <c r="BYS127" s="73"/>
      <c r="BYU127" s="73"/>
      <c r="BZH127" s="73"/>
      <c r="BZI127" s="73"/>
      <c r="BZJ127" s="73"/>
      <c r="BZK127" s="73"/>
      <c r="BZL127" s="73"/>
      <c r="BZM127" s="73"/>
      <c r="BZN127" s="73"/>
      <c r="BZO127" s="73"/>
      <c r="BZP127" s="73"/>
      <c r="BZQ127" s="73"/>
      <c r="BZR127" s="73"/>
      <c r="BZS127" s="73"/>
      <c r="BZT127" s="73"/>
      <c r="BZU127" s="73"/>
      <c r="BZV127" s="73"/>
      <c r="BZW127" s="73"/>
      <c r="BZX127" s="73"/>
      <c r="BZY127" s="73"/>
      <c r="BZZ127" s="73"/>
      <c r="CAA127" s="73"/>
      <c r="CAB127" s="73"/>
      <c r="CAC127" s="73"/>
      <c r="CAD127" s="73"/>
      <c r="CAE127" s="73"/>
      <c r="CAF127" s="73"/>
      <c r="CAG127" s="73"/>
      <c r="CAI127" s="73"/>
      <c r="CAJ127" s="73"/>
      <c r="CAK127" s="73"/>
      <c r="CAL127" s="73"/>
      <c r="CAM127" s="73"/>
      <c r="CAN127" s="73"/>
      <c r="CAO127" s="73"/>
      <c r="CAP127" s="73"/>
      <c r="CAQ127" s="73"/>
      <c r="CAR127" s="73"/>
      <c r="CAS127" s="73"/>
      <c r="CAT127" s="73"/>
      <c r="CAU127" s="73"/>
      <c r="CAX127" s="73"/>
      <c r="CBA127" s="73"/>
      <c r="CBD127" s="73"/>
      <c r="CBG127" s="73"/>
      <c r="CBJ127" s="73"/>
      <c r="CBV127" s="73"/>
      <c r="CBY127" s="73"/>
      <c r="CCB127" s="73"/>
      <c r="CCE127" s="73"/>
      <c r="CCN127" s="73"/>
      <c r="CCT127" s="73"/>
      <c r="CCW127" s="73"/>
      <c r="CCZ127" s="73"/>
      <c r="CDC127" s="73"/>
      <c r="CDI127" s="73"/>
      <c r="CDR127" s="73"/>
      <c r="CDT127" s="73"/>
      <c r="CDU127" s="73"/>
      <c r="CDW127" s="73"/>
      <c r="CDZ127" s="73"/>
      <c r="CEC127" s="73"/>
      <c r="CEF127" s="73"/>
      <c r="CEN127" s="73"/>
      <c r="CEP127" s="73"/>
      <c r="CES127" s="73"/>
      <c r="CEV127" s="73"/>
      <c r="CFE127" s="73"/>
      <c r="CFH127" s="73"/>
      <c r="CFM127" s="73"/>
      <c r="CGI127" s="73"/>
      <c r="CGJ127" s="73"/>
      <c r="CGK127" s="73"/>
      <c r="CGL127" s="73"/>
      <c r="CGM127" s="73"/>
      <c r="CGN127" s="73"/>
      <c r="CHF127" s="73"/>
      <c r="CHG127" s="73"/>
      <c r="CHJ127" s="73"/>
      <c r="CHM127" s="73"/>
      <c r="CHO127" s="73"/>
      <c r="CHQ127" s="73"/>
      <c r="CHT127" s="73"/>
      <c r="CHW127" s="73"/>
      <c r="CHZ127" s="73"/>
      <c r="CIC127" s="73"/>
      <c r="CIF127" s="73"/>
      <c r="CII127" s="73"/>
      <c r="CIL127" s="73"/>
      <c r="CIO127" s="73"/>
      <c r="CIQ127" s="73"/>
      <c r="CJD127" s="73"/>
      <c r="CJE127" s="73"/>
      <c r="CJF127" s="73"/>
      <c r="CJG127" s="73"/>
      <c r="CJH127" s="73"/>
      <c r="CJI127" s="73"/>
      <c r="CJJ127" s="73"/>
      <c r="CJK127" s="73"/>
      <c r="CJL127" s="73"/>
      <c r="CJM127" s="73"/>
      <c r="CJN127" s="73"/>
      <c r="CJO127" s="73"/>
      <c r="CJP127" s="73"/>
      <c r="CJQ127" s="73"/>
      <c r="CJR127" s="73"/>
      <c r="CJS127" s="73"/>
      <c r="CJT127" s="73"/>
      <c r="CJU127" s="73"/>
      <c r="CJV127" s="73"/>
      <c r="CJW127" s="73"/>
      <c r="CJX127" s="73"/>
      <c r="CJY127" s="73"/>
      <c r="CJZ127" s="73"/>
      <c r="CKA127" s="73"/>
      <c r="CKB127" s="73"/>
      <c r="CKC127" s="73"/>
      <c r="CKE127" s="73"/>
      <c r="CKF127" s="73"/>
      <c r="CKG127" s="73"/>
      <c r="CKH127" s="73"/>
      <c r="CKI127" s="73"/>
      <c r="CKJ127" s="73"/>
      <c r="CKK127" s="73"/>
      <c r="CKL127" s="73"/>
      <c r="CKM127" s="73"/>
      <c r="CKN127" s="73"/>
      <c r="CKO127" s="73"/>
      <c r="CKP127" s="73"/>
      <c r="CKQ127" s="73"/>
      <c r="CKT127" s="73"/>
      <c r="CKW127" s="73"/>
      <c r="CKZ127" s="73"/>
      <c r="CLC127" s="73"/>
      <c r="CLF127" s="73"/>
      <c r="CLR127" s="73"/>
      <c r="CLU127" s="73"/>
      <c r="CLX127" s="73"/>
      <c r="CMA127" s="73"/>
      <c r="CMJ127" s="73"/>
      <c r="CMP127" s="73"/>
      <c r="CMS127" s="73"/>
      <c r="CMV127" s="73"/>
      <c r="CMY127" s="73"/>
      <c r="CNE127" s="73"/>
      <c r="CNN127" s="73"/>
      <c r="CNP127" s="73"/>
      <c r="CNQ127" s="73"/>
      <c r="CNS127" s="73"/>
      <c r="CNV127" s="73"/>
      <c r="CNY127" s="73"/>
      <c r="COB127" s="73"/>
      <c r="COJ127" s="73"/>
      <c r="COL127" s="73"/>
      <c r="COO127" s="73"/>
      <c r="COR127" s="73"/>
      <c r="CPA127" s="73"/>
      <c r="CPD127" s="73"/>
      <c r="CPI127" s="73"/>
      <c r="CQE127" s="73"/>
      <c r="CQF127" s="73"/>
      <c r="CQG127" s="73"/>
      <c r="CQH127" s="73"/>
      <c r="CQI127" s="73"/>
      <c r="CQJ127" s="73"/>
      <c r="CRB127" s="73"/>
      <c r="CRC127" s="73"/>
      <c r="CRF127" s="73"/>
      <c r="CRI127" s="73"/>
      <c r="CRK127" s="73"/>
      <c r="CRM127" s="73"/>
      <c r="CRP127" s="73"/>
      <c r="CRS127" s="73"/>
      <c r="CRV127" s="73"/>
      <c r="CRY127" s="73"/>
      <c r="CSB127" s="73"/>
      <c r="CSE127" s="73"/>
      <c r="CSH127" s="73"/>
      <c r="CSK127" s="73"/>
      <c r="CSM127" s="73"/>
      <c r="CSZ127" s="73"/>
      <c r="CTA127" s="73"/>
      <c r="CTB127" s="73"/>
      <c r="CTC127" s="73"/>
      <c r="CTD127" s="73"/>
      <c r="CTE127" s="73"/>
      <c r="CTF127" s="73"/>
      <c r="CTG127" s="73"/>
      <c r="CTH127" s="73"/>
      <c r="CTI127" s="73"/>
      <c r="CTJ127" s="73"/>
      <c r="CTK127" s="73"/>
      <c r="CTL127" s="73"/>
      <c r="CTM127" s="73"/>
      <c r="CTN127" s="73"/>
      <c r="CTO127" s="73"/>
      <c r="CTP127" s="73"/>
      <c r="CTQ127" s="73"/>
      <c r="CTR127" s="73"/>
      <c r="CTS127" s="73"/>
      <c r="CTT127" s="73"/>
      <c r="CTU127" s="73"/>
      <c r="CTV127" s="73"/>
      <c r="CTW127" s="73"/>
      <c r="CTX127" s="73"/>
      <c r="CTY127" s="73"/>
      <c r="CUA127" s="73"/>
      <c r="CUB127" s="73"/>
      <c r="CUC127" s="73"/>
      <c r="CUD127" s="73"/>
      <c r="CUE127" s="73"/>
      <c r="CUF127" s="73"/>
      <c r="CUG127" s="73"/>
      <c r="CUH127" s="73"/>
      <c r="CUI127" s="73"/>
      <c r="CUJ127" s="73"/>
      <c r="CUK127" s="73"/>
      <c r="CUL127" s="73"/>
      <c r="CUM127" s="73"/>
      <c r="CUP127" s="73"/>
      <c r="CUS127" s="73"/>
      <c r="CUV127" s="73"/>
      <c r="CUY127" s="73"/>
      <c r="CVB127" s="73"/>
      <c r="CVN127" s="73"/>
      <c r="CVQ127" s="73"/>
      <c r="CVT127" s="73"/>
      <c r="CVW127" s="73"/>
      <c r="CWF127" s="73"/>
      <c r="CWL127" s="73"/>
      <c r="CWO127" s="73"/>
      <c r="CWR127" s="73"/>
      <c r="CWU127" s="73"/>
      <c r="CXA127" s="73"/>
      <c r="CXJ127" s="73"/>
      <c r="CXL127" s="73"/>
      <c r="CXM127" s="73"/>
      <c r="CXO127" s="73"/>
      <c r="CXR127" s="73"/>
      <c r="CXU127" s="73"/>
      <c r="CXX127" s="73"/>
      <c r="CYF127" s="73"/>
      <c r="CYH127" s="73"/>
      <c r="CYK127" s="73"/>
      <c r="CYN127" s="73"/>
      <c r="CYW127" s="73"/>
      <c r="CYZ127" s="73"/>
      <c r="CZE127" s="73"/>
      <c r="DAA127" s="73"/>
      <c r="DAB127" s="73"/>
      <c r="DAC127" s="73"/>
      <c r="DAD127" s="73"/>
      <c r="DAE127" s="73"/>
      <c r="DAF127" s="73"/>
      <c r="DAX127" s="73"/>
      <c r="DAY127" s="73"/>
      <c r="DBB127" s="73"/>
      <c r="DBE127" s="73"/>
      <c r="DBG127" s="73"/>
      <c r="DBI127" s="73"/>
      <c r="DBL127" s="73"/>
      <c r="DBO127" s="73"/>
      <c r="DBR127" s="73"/>
      <c r="DBU127" s="73"/>
      <c r="DBX127" s="73"/>
      <c r="DCA127" s="73"/>
      <c r="DCD127" s="73"/>
      <c r="DCG127" s="73"/>
      <c r="DCI127" s="73"/>
      <c r="DCV127" s="73"/>
      <c r="DCW127" s="73"/>
      <c r="DCX127" s="73"/>
      <c r="DCY127" s="73"/>
      <c r="DCZ127" s="73"/>
      <c r="DDA127" s="73"/>
      <c r="DDB127" s="73"/>
      <c r="DDC127" s="73"/>
      <c r="DDD127" s="73"/>
      <c r="DDE127" s="73"/>
      <c r="DDF127" s="73"/>
      <c r="DDG127" s="73"/>
      <c r="DDH127" s="73"/>
      <c r="DDI127" s="73"/>
      <c r="DDJ127" s="73"/>
      <c r="DDK127" s="73"/>
      <c r="DDL127" s="73"/>
      <c r="DDM127" s="73"/>
      <c r="DDN127" s="73"/>
      <c r="DDO127" s="73"/>
      <c r="DDP127" s="73"/>
      <c r="DDQ127" s="73"/>
      <c r="DDR127" s="73"/>
      <c r="DDS127" s="73"/>
      <c r="DDT127" s="73"/>
      <c r="DDU127" s="73"/>
      <c r="DDW127" s="73"/>
      <c r="DDX127" s="73"/>
      <c r="DDY127" s="73"/>
      <c r="DDZ127" s="73"/>
      <c r="DEA127" s="73"/>
      <c r="DEB127" s="73"/>
      <c r="DEC127" s="73"/>
      <c r="DED127" s="73"/>
      <c r="DEE127" s="73"/>
      <c r="DEF127" s="73"/>
      <c r="DEG127" s="73"/>
      <c r="DEH127" s="73"/>
      <c r="DEI127" s="73"/>
      <c r="DEL127" s="73"/>
      <c r="DEO127" s="73"/>
      <c r="DER127" s="73"/>
      <c r="DEU127" s="73"/>
      <c r="DEX127" s="73"/>
      <c r="DFJ127" s="73"/>
      <c r="DFM127" s="73"/>
      <c r="DFP127" s="73"/>
      <c r="DFS127" s="73"/>
      <c r="DGB127" s="73"/>
      <c r="DGH127" s="73"/>
      <c r="DGK127" s="73"/>
      <c r="DGN127" s="73"/>
      <c r="DGQ127" s="73"/>
      <c r="DGW127" s="73"/>
      <c r="DHF127" s="73"/>
      <c r="DHH127" s="73"/>
      <c r="DHI127" s="73"/>
      <c r="DHK127" s="73"/>
      <c r="DHN127" s="73"/>
      <c r="DHQ127" s="73"/>
      <c r="DHT127" s="73"/>
      <c r="DIB127" s="73"/>
      <c r="DID127" s="73"/>
      <c r="DIG127" s="73"/>
      <c r="DIJ127" s="73"/>
      <c r="DIS127" s="73"/>
      <c r="DIV127" s="73"/>
      <c r="DJA127" s="73"/>
      <c r="DJW127" s="73"/>
      <c r="DJX127" s="73"/>
      <c r="DJY127" s="73"/>
      <c r="DJZ127" s="73"/>
      <c r="DKA127" s="73"/>
      <c r="DKB127" s="73"/>
      <c r="DKT127" s="73"/>
      <c r="DKU127" s="73"/>
      <c r="DKX127" s="73"/>
      <c r="DLA127" s="73"/>
      <c r="DLC127" s="73"/>
      <c r="DLE127" s="73"/>
      <c r="DLH127" s="73"/>
      <c r="DLK127" s="73"/>
      <c r="DLN127" s="73"/>
      <c r="DLQ127" s="73"/>
      <c r="DLT127" s="73"/>
      <c r="DLW127" s="73"/>
      <c r="DLZ127" s="73"/>
      <c r="DMC127" s="73"/>
      <c r="DME127" s="73"/>
      <c r="DMR127" s="73"/>
      <c r="DMS127" s="73"/>
      <c r="DMT127" s="73"/>
      <c r="DMU127" s="73"/>
      <c r="DMV127" s="73"/>
      <c r="DMW127" s="73"/>
      <c r="DMX127" s="73"/>
      <c r="DMY127" s="73"/>
      <c r="DMZ127" s="73"/>
      <c r="DNA127" s="73"/>
      <c r="DNB127" s="73"/>
      <c r="DNC127" s="73"/>
      <c r="DND127" s="73"/>
      <c r="DNE127" s="73"/>
      <c r="DNF127" s="73"/>
      <c r="DNG127" s="73"/>
      <c r="DNH127" s="73"/>
      <c r="DNI127" s="73"/>
      <c r="DNJ127" s="73"/>
      <c r="DNK127" s="73"/>
      <c r="DNL127" s="73"/>
      <c r="DNM127" s="73"/>
      <c r="DNN127" s="73"/>
      <c r="DNO127" s="73"/>
      <c r="DNP127" s="73"/>
      <c r="DNQ127" s="73"/>
      <c r="DNS127" s="73"/>
      <c r="DNT127" s="73"/>
      <c r="DNU127" s="73"/>
      <c r="DNV127" s="73"/>
      <c r="DNW127" s="73"/>
      <c r="DNX127" s="73"/>
      <c r="DNY127" s="73"/>
      <c r="DNZ127" s="73"/>
      <c r="DOA127" s="73"/>
      <c r="DOB127" s="73"/>
      <c r="DOC127" s="73"/>
      <c r="DOD127" s="73"/>
      <c r="DOE127" s="73"/>
      <c r="DOH127" s="73"/>
      <c r="DOK127" s="73"/>
      <c r="DON127" s="73"/>
      <c r="DOQ127" s="73"/>
      <c r="DOT127" s="73"/>
      <c r="DPF127" s="73"/>
      <c r="DPI127" s="73"/>
      <c r="DPL127" s="73"/>
      <c r="DPO127" s="73"/>
      <c r="DPX127" s="73"/>
      <c r="DQD127" s="73"/>
      <c r="DQG127" s="73"/>
      <c r="DQJ127" s="73"/>
      <c r="DQM127" s="73"/>
      <c r="DQS127" s="73"/>
      <c r="DRB127" s="73"/>
      <c r="DRD127" s="73"/>
      <c r="DRE127" s="73"/>
      <c r="DRG127" s="73"/>
      <c r="DRJ127" s="73"/>
      <c r="DRM127" s="73"/>
      <c r="DRP127" s="73"/>
      <c r="DRX127" s="73"/>
      <c r="DRZ127" s="73"/>
      <c r="DSC127" s="73"/>
      <c r="DSF127" s="73"/>
      <c r="DSO127" s="73"/>
      <c r="DSR127" s="73"/>
      <c r="DSW127" s="73"/>
      <c r="DTS127" s="73"/>
      <c r="DTT127" s="73"/>
      <c r="DTU127" s="73"/>
      <c r="DTV127" s="73"/>
      <c r="DTW127" s="73"/>
      <c r="DTX127" s="73"/>
      <c r="DUP127" s="73"/>
      <c r="DUQ127" s="73"/>
      <c r="DUT127" s="73"/>
      <c r="DUW127" s="73"/>
      <c r="DUY127" s="73"/>
      <c r="DVA127" s="73"/>
      <c r="DVD127" s="73"/>
      <c r="DVG127" s="73"/>
      <c r="DVJ127" s="73"/>
      <c r="DVM127" s="73"/>
      <c r="DVP127" s="73"/>
      <c r="DVS127" s="73"/>
      <c r="DVV127" s="73"/>
      <c r="DVY127" s="73"/>
      <c r="DWA127" s="73"/>
      <c r="DWN127" s="73"/>
      <c r="DWO127" s="73"/>
      <c r="DWP127" s="73"/>
      <c r="DWQ127" s="73"/>
      <c r="DWR127" s="73"/>
      <c r="DWS127" s="73"/>
      <c r="DWT127" s="73"/>
      <c r="DWU127" s="73"/>
      <c r="DWV127" s="73"/>
      <c r="DWW127" s="73"/>
      <c r="DWX127" s="73"/>
      <c r="DWY127" s="73"/>
      <c r="DWZ127" s="73"/>
      <c r="DXA127" s="73"/>
      <c r="DXB127" s="73"/>
      <c r="DXC127" s="73"/>
      <c r="DXD127" s="73"/>
      <c r="DXE127" s="73"/>
      <c r="DXF127" s="73"/>
      <c r="DXG127" s="73"/>
      <c r="DXH127" s="73"/>
      <c r="DXI127" s="73"/>
      <c r="DXJ127" s="73"/>
      <c r="DXK127" s="73"/>
      <c r="DXL127" s="73"/>
      <c r="DXM127" s="73"/>
      <c r="DXO127" s="73"/>
      <c r="DXP127" s="73"/>
      <c r="DXQ127" s="73"/>
      <c r="DXR127" s="73"/>
      <c r="DXS127" s="73"/>
      <c r="DXT127" s="73"/>
      <c r="DXU127" s="73"/>
      <c r="DXV127" s="73"/>
      <c r="DXW127" s="73"/>
      <c r="DXX127" s="73"/>
      <c r="DXY127" s="73"/>
      <c r="DXZ127" s="73"/>
      <c r="DYA127" s="73"/>
      <c r="DYD127" s="73"/>
      <c r="DYG127" s="73"/>
      <c r="DYJ127" s="73"/>
      <c r="DYM127" s="73"/>
      <c r="DYP127" s="73"/>
      <c r="DZB127" s="73"/>
      <c r="DZE127" s="73"/>
      <c r="DZH127" s="73"/>
      <c r="DZK127" s="73"/>
      <c r="DZT127" s="73"/>
      <c r="DZZ127" s="73"/>
      <c r="EAC127" s="73"/>
      <c r="EAF127" s="73"/>
      <c r="EAI127" s="73"/>
      <c r="EAO127" s="73"/>
      <c r="EAX127" s="73"/>
      <c r="EAZ127" s="73"/>
      <c r="EBA127" s="73"/>
      <c r="EBC127" s="73"/>
      <c r="EBF127" s="73"/>
      <c r="EBI127" s="73"/>
      <c r="EBL127" s="73"/>
      <c r="EBT127" s="73"/>
      <c r="EBV127" s="73"/>
      <c r="EBY127" s="73"/>
      <c r="ECB127" s="73"/>
      <c r="ECK127" s="73"/>
      <c r="ECN127" s="73"/>
      <c r="ECS127" s="73"/>
      <c r="EDO127" s="73"/>
      <c r="EDP127" s="73"/>
      <c r="EDQ127" s="73"/>
      <c r="EDR127" s="73"/>
      <c r="EDS127" s="73"/>
      <c r="EDT127" s="73"/>
      <c r="EEL127" s="73"/>
      <c r="EEM127" s="73"/>
      <c r="EEP127" s="73"/>
      <c r="EES127" s="73"/>
      <c r="EEU127" s="73"/>
      <c r="EEW127" s="73"/>
      <c r="EEZ127" s="73"/>
      <c r="EFC127" s="73"/>
      <c r="EFF127" s="73"/>
      <c r="EFI127" s="73"/>
      <c r="EFL127" s="73"/>
      <c r="EFO127" s="73"/>
      <c r="EFR127" s="73"/>
      <c r="EFU127" s="73"/>
      <c r="EFW127" s="73"/>
      <c r="EGJ127" s="73"/>
      <c r="EGK127" s="73"/>
      <c r="EGL127" s="73"/>
      <c r="EGM127" s="73"/>
      <c r="EGN127" s="73"/>
      <c r="EGO127" s="73"/>
      <c r="EGP127" s="73"/>
      <c r="EGQ127" s="73"/>
      <c r="EGR127" s="73"/>
      <c r="EGS127" s="73"/>
      <c r="EGT127" s="73"/>
      <c r="EGU127" s="73"/>
      <c r="EGV127" s="73"/>
      <c r="EGW127" s="73"/>
      <c r="EGX127" s="73"/>
      <c r="EGY127" s="73"/>
      <c r="EGZ127" s="73"/>
      <c r="EHA127" s="73"/>
      <c r="EHB127" s="73"/>
      <c r="EHC127" s="73"/>
      <c r="EHD127" s="73"/>
      <c r="EHE127" s="73"/>
      <c r="EHF127" s="73"/>
      <c r="EHG127" s="73"/>
      <c r="EHH127" s="73"/>
      <c r="EHI127" s="73"/>
      <c r="EHK127" s="73"/>
      <c r="EHL127" s="73"/>
      <c r="EHM127" s="73"/>
      <c r="EHN127" s="73"/>
      <c r="EHO127" s="73"/>
      <c r="EHP127" s="73"/>
      <c r="EHQ127" s="73"/>
      <c r="EHR127" s="73"/>
      <c r="EHS127" s="73"/>
      <c r="EHT127" s="73"/>
      <c r="EHU127" s="73"/>
      <c r="EHV127" s="73"/>
      <c r="EHW127" s="73"/>
      <c r="EHZ127" s="73"/>
      <c r="EIC127" s="73"/>
      <c r="EIF127" s="73"/>
      <c r="EII127" s="73"/>
      <c r="EIL127" s="73"/>
      <c r="EIX127" s="73"/>
      <c r="EJA127" s="73"/>
      <c r="EJD127" s="73"/>
      <c r="EJG127" s="73"/>
      <c r="EJP127" s="73"/>
      <c r="EJV127" s="73"/>
      <c r="EJY127" s="73"/>
      <c r="EKB127" s="73"/>
      <c r="EKE127" s="73"/>
      <c r="EKK127" s="73"/>
      <c r="EKT127" s="73"/>
      <c r="EKV127" s="73"/>
      <c r="EKW127" s="73"/>
      <c r="EKY127" s="73"/>
      <c r="ELB127" s="73"/>
      <c r="ELE127" s="73"/>
      <c r="ELH127" s="73"/>
      <c r="ELP127" s="73"/>
      <c r="ELR127" s="73"/>
      <c r="ELU127" s="73"/>
      <c r="ELX127" s="73"/>
      <c r="EMG127" s="73"/>
      <c r="EMJ127" s="73"/>
      <c r="EMO127" s="73"/>
      <c r="ENK127" s="73"/>
      <c r="ENL127" s="73"/>
      <c r="ENM127" s="73"/>
      <c r="ENN127" s="73"/>
      <c r="ENO127" s="73"/>
      <c r="ENP127" s="73"/>
      <c r="EOH127" s="73"/>
      <c r="EOI127" s="73"/>
      <c r="EOL127" s="73"/>
      <c r="EOO127" s="73"/>
      <c r="EOQ127" s="73"/>
      <c r="EOS127" s="73"/>
      <c r="EOV127" s="73"/>
      <c r="EOY127" s="73"/>
      <c r="EPB127" s="73"/>
      <c r="EPE127" s="73"/>
      <c r="EPH127" s="73"/>
      <c r="EPK127" s="73"/>
      <c r="EPN127" s="73"/>
      <c r="EPQ127" s="73"/>
      <c r="EPS127" s="73"/>
      <c r="EQF127" s="73"/>
      <c r="EQG127" s="73"/>
      <c r="EQH127" s="73"/>
      <c r="EQI127" s="73"/>
      <c r="EQJ127" s="73"/>
      <c r="EQK127" s="73"/>
      <c r="EQL127" s="73"/>
      <c r="EQM127" s="73"/>
      <c r="EQN127" s="73"/>
      <c r="EQO127" s="73"/>
      <c r="EQP127" s="73"/>
      <c r="EQQ127" s="73"/>
      <c r="EQR127" s="73"/>
      <c r="EQS127" s="73"/>
      <c r="EQT127" s="73"/>
      <c r="EQU127" s="73"/>
      <c r="EQV127" s="73"/>
      <c r="EQW127" s="73"/>
      <c r="EQX127" s="73"/>
      <c r="EQY127" s="73"/>
      <c r="EQZ127" s="73"/>
      <c r="ERA127" s="73"/>
      <c r="ERB127" s="73"/>
      <c r="ERC127" s="73"/>
      <c r="ERD127" s="73"/>
      <c r="ERE127" s="73"/>
      <c r="ERG127" s="73"/>
      <c r="ERH127" s="73"/>
      <c r="ERI127" s="73"/>
      <c r="ERJ127" s="73"/>
      <c r="ERK127" s="73"/>
      <c r="ERL127" s="73"/>
      <c r="ERM127" s="73"/>
      <c r="ERN127" s="73"/>
      <c r="ERO127" s="73"/>
      <c r="ERP127" s="73"/>
      <c r="ERQ127" s="73"/>
      <c r="ERR127" s="73"/>
      <c r="ERS127" s="73"/>
      <c r="ERV127" s="73"/>
      <c r="ERY127" s="73"/>
      <c r="ESB127" s="73"/>
      <c r="ESE127" s="73"/>
      <c r="ESH127" s="73"/>
      <c r="EST127" s="73"/>
      <c r="ESW127" s="73"/>
      <c r="ESZ127" s="73"/>
      <c r="ETC127" s="73"/>
      <c r="ETL127" s="73"/>
      <c r="ETR127" s="73"/>
      <c r="ETU127" s="73"/>
      <c r="ETX127" s="73"/>
      <c r="EUA127" s="73"/>
      <c r="EUG127" s="73"/>
      <c r="EUP127" s="73"/>
      <c r="EUR127" s="73"/>
      <c r="EUS127" s="73"/>
      <c r="EUU127" s="73"/>
      <c r="EUX127" s="73"/>
      <c r="EVA127" s="73"/>
      <c r="EVD127" s="73"/>
      <c r="EVL127" s="73"/>
      <c r="EVN127" s="73"/>
      <c r="EVQ127" s="73"/>
      <c r="EVT127" s="73"/>
      <c r="EWC127" s="73"/>
      <c r="EWF127" s="73"/>
      <c r="EWK127" s="73"/>
      <c r="EXG127" s="73"/>
      <c r="EXH127" s="73"/>
      <c r="EXI127" s="73"/>
      <c r="EXJ127" s="73"/>
      <c r="EXK127" s="73"/>
      <c r="EXL127" s="73"/>
      <c r="EYD127" s="73"/>
      <c r="EYE127" s="73"/>
      <c r="EYH127" s="73"/>
      <c r="EYK127" s="73"/>
      <c r="EYM127" s="73"/>
      <c r="EYO127" s="73"/>
      <c r="EYR127" s="73"/>
      <c r="EYU127" s="73"/>
      <c r="EYX127" s="73"/>
      <c r="EZA127" s="73"/>
      <c r="EZD127" s="73"/>
      <c r="EZG127" s="73"/>
      <c r="EZJ127" s="73"/>
      <c r="EZM127" s="73"/>
      <c r="EZO127" s="73"/>
      <c r="FAB127" s="73"/>
      <c r="FAC127" s="73"/>
      <c r="FAD127" s="73"/>
      <c r="FAE127" s="73"/>
      <c r="FAF127" s="73"/>
      <c r="FAG127" s="73"/>
      <c r="FAH127" s="73"/>
      <c r="FAI127" s="73"/>
      <c r="FAJ127" s="73"/>
      <c r="FAK127" s="73"/>
      <c r="FAL127" s="73"/>
      <c r="FAM127" s="73"/>
      <c r="FAN127" s="73"/>
      <c r="FAO127" s="73"/>
      <c r="FAP127" s="73"/>
      <c r="FAQ127" s="73"/>
      <c r="FAR127" s="73"/>
      <c r="FAS127" s="73"/>
      <c r="FAT127" s="73"/>
      <c r="FAU127" s="73"/>
      <c r="FAV127" s="73"/>
      <c r="FAW127" s="73"/>
      <c r="FAX127" s="73"/>
      <c r="FAY127" s="73"/>
      <c r="FAZ127" s="73"/>
      <c r="FBA127" s="73"/>
      <c r="FBC127" s="73"/>
      <c r="FBD127" s="73"/>
      <c r="FBE127" s="73"/>
      <c r="FBF127" s="73"/>
      <c r="FBG127" s="73"/>
      <c r="FBH127" s="73"/>
      <c r="FBI127" s="73"/>
      <c r="FBJ127" s="73"/>
      <c r="FBK127" s="73"/>
      <c r="FBL127" s="73"/>
      <c r="FBM127" s="73"/>
      <c r="FBN127" s="73"/>
      <c r="FBO127" s="73"/>
      <c r="FBR127" s="73"/>
      <c r="FBU127" s="73"/>
      <c r="FBX127" s="73"/>
      <c r="FCA127" s="73"/>
      <c r="FCD127" s="73"/>
      <c r="FCP127" s="73"/>
      <c r="FCS127" s="73"/>
      <c r="FCV127" s="73"/>
      <c r="FCY127" s="73"/>
      <c r="FDH127" s="73"/>
      <c r="FDN127" s="73"/>
      <c r="FDQ127" s="73"/>
      <c r="FDT127" s="73"/>
      <c r="FDW127" s="73"/>
      <c r="FEC127" s="73"/>
      <c r="FEL127" s="73"/>
      <c r="FEN127" s="73"/>
      <c r="FEO127" s="73"/>
      <c r="FEQ127" s="73"/>
      <c r="FET127" s="73"/>
      <c r="FEW127" s="73"/>
      <c r="FEZ127" s="73"/>
      <c r="FFH127" s="73"/>
      <c r="FFJ127" s="73"/>
      <c r="FFM127" s="73"/>
      <c r="FFP127" s="73"/>
      <c r="FFY127" s="73"/>
      <c r="FGB127" s="73"/>
      <c r="FGG127" s="73"/>
      <c r="FHC127" s="73"/>
      <c r="FHD127" s="73"/>
      <c r="FHE127" s="73"/>
      <c r="FHF127" s="73"/>
      <c r="FHG127" s="73"/>
      <c r="FHH127" s="73"/>
      <c r="FHZ127" s="73"/>
      <c r="FIA127" s="73"/>
      <c r="FID127" s="73"/>
      <c r="FIG127" s="73"/>
      <c r="FII127" s="73"/>
      <c r="FIK127" s="73"/>
      <c r="FIN127" s="73"/>
      <c r="FIQ127" s="73"/>
      <c r="FIT127" s="73"/>
      <c r="FIW127" s="73"/>
      <c r="FIZ127" s="73"/>
      <c r="FJC127" s="73"/>
      <c r="FJF127" s="73"/>
      <c r="FJI127" s="73"/>
      <c r="FJK127" s="73"/>
      <c r="FJX127" s="73"/>
      <c r="FJY127" s="73"/>
      <c r="FJZ127" s="73"/>
      <c r="FKA127" s="73"/>
      <c r="FKB127" s="73"/>
      <c r="FKC127" s="73"/>
      <c r="FKD127" s="73"/>
      <c r="FKE127" s="73"/>
      <c r="FKF127" s="73"/>
      <c r="FKG127" s="73"/>
      <c r="FKH127" s="73"/>
      <c r="FKI127" s="73"/>
      <c r="FKJ127" s="73"/>
      <c r="FKK127" s="73"/>
      <c r="FKL127" s="73"/>
      <c r="FKM127" s="73"/>
      <c r="FKN127" s="73"/>
      <c r="FKO127" s="73"/>
      <c r="FKP127" s="73"/>
      <c r="FKQ127" s="73"/>
      <c r="FKR127" s="73"/>
      <c r="FKS127" s="73"/>
      <c r="FKT127" s="73"/>
      <c r="FKU127" s="73"/>
      <c r="FKV127" s="73"/>
      <c r="FKW127" s="73"/>
      <c r="FKY127" s="73"/>
      <c r="FKZ127" s="73"/>
      <c r="FLA127" s="73"/>
      <c r="FLB127" s="73"/>
      <c r="FLC127" s="73"/>
      <c r="FLD127" s="73"/>
      <c r="FLE127" s="73"/>
      <c r="FLF127" s="73"/>
      <c r="FLG127" s="73"/>
      <c r="FLH127" s="73"/>
      <c r="FLI127" s="73"/>
      <c r="FLJ127" s="73"/>
      <c r="FLK127" s="73"/>
      <c r="FLN127" s="73"/>
      <c r="FLQ127" s="73"/>
      <c r="FLT127" s="73"/>
      <c r="FLW127" s="73"/>
      <c r="FLZ127" s="73"/>
      <c r="FML127" s="73"/>
      <c r="FMO127" s="73"/>
      <c r="FMR127" s="73"/>
      <c r="FMU127" s="73"/>
      <c r="FND127" s="73"/>
      <c r="FNJ127" s="73"/>
      <c r="FNM127" s="73"/>
      <c r="FNP127" s="73"/>
      <c r="FNS127" s="73"/>
      <c r="FNY127" s="73"/>
      <c r="FOH127" s="73"/>
      <c r="FOJ127" s="73"/>
      <c r="FOK127" s="73"/>
      <c r="FOM127" s="73"/>
      <c r="FOP127" s="73"/>
      <c r="FOS127" s="73"/>
      <c r="FOV127" s="73"/>
      <c r="FPD127" s="73"/>
      <c r="FPF127" s="73"/>
      <c r="FPI127" s="73"/>
      <c r="FPL127" s="73"/>
      <c r="FPU127" s="73"/>
      <c r="FPX127" s="73"/>
      <c r="FQC127" s="73"/>
      <c r="FQY127" s="73"/>
      <c r="FQZ127" s="73"/>
      <c r="FRA127" s="73"/>
      <c r="FRB127" s="73"/>
      <c r="FRC127" s="73"/>
      <c r="FRD127" s="73"/>
      <c r="FRV127" s="73"/>
      <c r="FRW127" s="73"/>
      <c r="FRZ127" s="73"/>
      <c r="FSC127" s="73"/>
      <c r="FSE127" s="73"/>
      <c r="FSG127" s="73"/>
      <c r="FSJ127" s="73"/>
      <c r="FSM127" s="73"/>
      <c r="FSP127" s="73"/>
      <c r="FSS127" s="73"/>
      <c r="FSV127" s="73"/>
      <c r="FSY127" s="73"/>
      <c r="FTB127" s="73"/>
      <c r="FTE127" s="73"/>
      <c r="FTG127" s="73"/>
      <c r="FTT127" s="73"/>
      <c r="FTU127" s="73"/>
      <c r="FTV127" s="73"/>
      <c r="FTW127" s="73"/>
      <c r="FTX127" s="73"/>
      <c r="FTY127" s="73"/>
      <c r="FTZ127" s="73"/>
      <c r="FUA127" s="73"/>
      <c r="FUB127" s="73"/>
      <c r="FUC127" s="73"/>
      <c r="FUD127" s="73"/>
      <c r="FUE127" s="73"/>
      <c r="FUF127" s="73"/>
      <c r="FUG127" s="73"/>
      <c r="FUH127" s="73"/>
      <c r="FUI127" s="73"/>
      <c r="FUJ127" s="73"/>
      <c r="FUK127" s="73"/>
      <c r="FUL127" s="73"/>
      <c r="FUM127" s="73"/>
      <c r="FUN127" s="73"/>
      <c r="FUO127" s="73"/>
      <c r="FUP127" s="73"/>
      <c r="FUQ127" s="73"/>
      <c r="FUR127" s="73"/>
      <c r="FUS127" s="73"/>
      <c r="FUU127" s="73"/>
      <c r="FUV127" s="73"/>
      <c r="FUW127" s="73"/>
      <c r="FUX127" s="73"/>
      <c r="FUY127" s="73"/>
      <c r="FUZ127" s="73"/>
      <c r="FVA127" s="73"/>
      <c r="FVB127" s="73"/>
      <c r="FVC127" s="73"/>
      <c r="FVD127" s="73"/>
      <c r="FVE127" s="73"/>
      <c r="FVF127" s="73"/>
      <c r="FVG127" s="73"/>
      <c r="FVJ127" s="73"/>
      <c r="FVM127" s="73"/>
      <c r="FVP127" s="73"/>
      <c r="FVS127" s="73"/>
      <c r="FVV127" s="73"/>
      <c r="FWH127" s="73"/>
      <c r="FWK127" s="73"/>
      <c r="FWN127" s="73"/>
      <c r="FWQ127" s="73"/>
      <c r="FWZ127" s="73"/>
      <c r="FXF127" s="73"/>
      <c r="FXI127" s="73"/>
      <c r="FXL127" s="73"/>
      <c r="FXO127" s="73"/>
      <c r="FXU127" s="73"/>
      <c r="FYD127" s="73"/>
      <c r="FYF127" s="73"/>
      <c r="FYG127" s="73"/>
      <c r="FYI127" s="73"/>
      <c r="FYL127" s="73"/>
      <c r="FYO127" s="73"/>
      <c r="FYR127" s="73"/>
      <c r="FYZ127" s="73"/>
      <c r="FZB127" s="73"/>
      <c r="FZE127" s="73"/>
      <c r="FZH127" s="73"/>
      <c r="FZQ127" s="73"/>
      <c r="FZT127" s="73"/>
      <c r="FZY127" s="73"/>
      <c r="GAU127" s="73"/>
      <c r="GAV127" s="73"/>
      <c r="GAW127" s="73"/>
      <c r="GAX127" s="73"/>
      <c r="GAY127" s="73"/>
      <c r="GAZ127" s="73"/>
      <c r="GBR127" s="73"/>
      <c r="GBS127" s="73"/>
      <c r="GBV127" s="73"/>
      <c r="GBY127" s="73"/>
      <c r="GCA127" s="73"/>
      <c r="GCC127" s="73"/>
      <c r="GCF127" s="73"/>
      <c r="GCI127" s="73"/>
      <c r="GCL127" s="73"/>
      <c r="GCO127" s="73"/>
      <c r="GCR127" s="73"/>
      <c r="GCU127" s="73"/>
      <c r="GCX127" s="73"/>
      <c r="GDA127" s="73"/>
      <c r="GDC127" s="73"/>
      <c r="GDP127" s="73"/>
      <c r="GDQ127" s="73"/>
      <c r="GDR127" s="73"/>
      <c r="GDS127" s="73"/>
      <c r="GDT127" s="73"/>
      <c r="GDU127" s="73"/>
      <c r="GDV127" s="73"/>
      <c r="GDW127" s="73"/>
      <c r="GDX127" s="73"/>
      <c r="GDY127" s="73"/>
      <c r="GDZ127" s="73"/>
      <c r="GEA127" s="73"/>
      <c r="GEB127" s="73"/>
      <c r="GEC127" s="73"/>
      <c r="GED127" s="73"/>
      <c r="GEE127" s="73"/>
      <c r="GEF127" s="73"/>
      <c r="GEG127" s="73"/>
      <c r="GEH127" s="73"/>
      <c r="GEI127" s="73"/>
      <c r="GEJ127" s="73"/>
      <c r="GEK127" s="73"/>
      <c r="GEL127" s="73"/>
      <c r="GEM127" s="73"/>
      <c r="GEN127" s="73"/>
      <c r="GEO127" s="73"/>
      <c r="GEQ127" s="73"/>
      <c r="GER127" s="73"/>
      <c r="GES127" s="73"/>
      <c r="GET127" s="73"/>
      <c r="GEU127" s="73"/>
      <c r="GEV127" s="73"/>
      <c r="GEW127" s="73"/>
      <c r="GEX127" s="73"/>
      <c r="GEY127" s="73"/>
      <c r="GEZ127" s="73"/>
      <c r="GFA127" s="73"/>
      <c r="GFB127" s="73"/>
      <c r="GFC127" s="73"/>
      <c r="GFF127" s="73"/>
      <c r="GFI127" s="73"/>
      <c r="GFL127" s="73"/>
      <c r="GFO127" s="73"/>
      <c r="GFR127" s="73"/>
      <c r="GGD127" s="73"/>
      <c r="GGG127" s="73"/>
      <c r="GGJ127" s="73"/>
      <c r="GGM127" s="73"/>
      <c r="GGV127" s="73"/>
      <c r="GHB127" s="73"/>
      <c r="GHE127" s="73"/>
      <c r="GHH127" s="73"/>
      <c r="GHK127" s="73"/>
      <c r="GHQ127" s="73"/>
      <c r="GHZ127" s="73"/>
      <c r="GIB127" s="73"/>
      <c r="GIC127" s="73"/>
      <c r="GIE127" s="73"/>
      <c r="GIH127" s="73"/>
      <c r="GIK127" s="73"/>
      <c r="GIN127" s="73"/>
      <c r="GIV127" s="73"/>
      <c r="GIX127" s="73"/>
      <c r="GJA127" s="73"/>
      <c r="GJD127" s="73"/>
      <c r="GJM127" s="73"/>
      <c r="GJP127" s="73"/>
      <c r="GJU127" s="73"/>
      <c r="GKQ127" s="73"/>
      <c r="GKR127" s="73"/>
      <c r="GKS127" s="73"/>
      <c r="GKT127" s="73"/>
      <c r="GKU127" s="73"/>
      <c r="GKV127" s="73"/>
      <c r="GLN127" s="73"/>
      <c r="GLO127" s="73"/>
      <c r="GLR127" s="73"/>
      <c r="GLU127" s="73"/>
      <c r="GLW127" s="73"/>
      <c r="GLY127" s="73"/>
      <c r="GMB127" s="73"/>
      <c r="GME127" s="73"/>
      <c r="GMH127" s="73"/>
      <c r="GMK127" s="73"/>
      <c r="GMN127" s="73"/>
      <c r="GMQ127" s="73"/>
      <c r="GMT127" s="73"/>
      <c r="GMW127" s="73"/>
      <c r="GMY127" s="73"/>
      <c r="GNL127" s="73"/>
      <c r="GNM127" s="73"/>
      <c r="GNN127" s="73"/>
      <c r="GNO127" s="73"/>
      <c r="GNP127" s="73"/>
      <c r="GNQ127" s="73"/>
      <c r="GNR127" s="73"/>
      <c r="GNS127" s="73"/>
      <c r="GNT127" s="73"/>
      <c r="GNU127" s="73"/>
      <c r="GNV127" s="73"/>
      <c r="GNW127" s="73"/>
      <c r="GNX127" s="73"/>
      <c r="GNY127" s="73"/>
      <c r="GNZ127" s="73"/>
      <c r="GOA127" s="73"/>
      <c r="GOB127" s="73"/>
      <c r="GOC127" s="73"/>
      <c r="GOD127" s="73"/>
      <c r="GOE127" s="73"/>
      <c r="GOF127" s="73"/>
      <c r="GOG127" s="73"/>
      <c r="GOH127" s="73"/>
      <c r="GOI127" s="73"/>
      <c r="GOJ127" s="73"/>
      <c r="GOK127" s="73"/>
      <c r="GOM127" s="73"/>
      <c r="GON127" s="73"/>
      <c r="GOO127" s="73"/>
      <c r="GOP127" s="73"/>
      <c r="GOQ127" s="73"/>
      <c r="GOR127" s="73"/>
      <c r="GOS127" s="73"/>
      <c r="GOT127" s="73"/>
      <c r="GOU127" s="73"/>
      <c r="GOV127" s="73"/>
      <c r="GOW127" s="73"/>
      <c r="GOX127" s="73"/>
      <c r="GOY127" s="73"/>
      <c r="GPB127" s="73"/>
      <c r="GPE127" s="73"/>
      <c r="GPH127" s="73"/>
      <c r="GPK127" s="73"/>
      <c r="GPN127" s="73"/>
      <c r="GPZ127" s="73"/>
      <c r="GQC127" s="73"/>
      <c r="GQF127" s="73"/>
      <c r="GQI127" s="73"/>
      <c r="GQR127" s="73"/>
      <c r="GQX127" s="73"/>
      <c r="GRA127" s="73"/>
      <c r="GRD127" s="73"/>
      <c r="GRG127" s="73"/>
      <c r="GRM127" s="73"/>
      <c r="GRV127" s="73"/>
      <c r="GRX127" s="73"/>
      <c r="GRY127" s="73"/>
      <c r="GSA127" s="73"/>
      <c r="GSD127" s="73"/>
      <c r="GSG127" s="73"/>
      <c r="GSJ127" s="73"/>
      <c r="GSR127" s="73"/>
      <c r="GST127" s="73"/>
      <c r="GSW127" s="73"/>
      <c r="GSZ127" s="73"/>
      <c r="GTI127" s="73"/>
      <c r="GTL127" s="73"/>
      <c r="GTQ127" s="73"/>
      <c r="GUM127" s="73"/>
      <c r="GUN127" s="73"/>
      <c r="GUO127" s="73"/>
      <c r="GUP127" s="73"/>
      <c r="GUQ127" s="73"/>
      <c r="GUR127" s="73"/>
      <c r="GVJ127" s="73"/>
      <c r="GVK127" s="73"/>
      <c r="GVN127" s="73"/>
      <c r="GVQ127" s="73"/>
      <c r="GVS127" s="73"/>
      <c r="GVU127" s="73"/>
      <c r="GVX127" s="73"/>
      <c r="GWA127" s="73"/>
      <c r="GWD127" s="73"/>
      <c r="GWG127" s="73"/>
      <c r="GWJ127" s="73"/>
      <c r="GWM127" s="73"/>
      <c r="GWP127" s="73"/>
      <c r="GWS127" s="73"/>
      <c r="GWU127" s="73"/>
      <c r="GXH127" s="73"/>
      <c r="GXI127" s="73"/>
      <c r="GXJ127" s="73"/>
      <c r="GXK127" s="73"/>
      <c r="GXL127" s="73"/>
      <c r="GXM127" s="73"/>
      <c r="GXN127" s="73"/>
      <c r="GXO127" s="73"/>
      <c r="GXP127" s="73"/>
      <c r="GXQ127" s="73"/>
      <c r="GXR127" s="73"/>
      <c r="GXS127" s="73"/>
      <c r="GXT127" s="73"/>
      <c r="GXU127" s="73"/>
      <c r="GXV127" s="73"/>
      <c r="GXW127" s="73"/>
      <c r="GXX127" s="73"/>
      <c r="GXY127" s="73"/>
      <c r="GXZ127" s="73"/>
      <c r="GYA127" s="73"/>
      <c r="GYB127" s="73"/>
      <c r="GYC127" s="73"/>
      <c r="GYD127" s="73"/>
      <c r="GYE127" s="73"/>
      <c r="GYF127" s="73"/>
      <c r="GYG127" s="73"/>
      <c r="GYI127" s="73"/>
      <c r="GYJ127" s="73"/>
      <c r="GYK127" s="73"/>
      <c r="GYL127" s="73"/>
      <c r="GYM127" s="73"/>
      <c r="GYN127" s="73"/>
      <c r="GYO127" s="73"/>
      <c r="GYP127" s="73"/>
      <c r="GYQ127" s="73"/>
      <c r="GYR127" s="73"/>
      <c r="GYS127" s="73"/>
      <c r="GYT127" s="73"/>
      <c r="GYU127" s="73"/>
      <c r="GYX127" s="73"/>
      <c r="GZA127" s="73"/>
      <c r="GZD127" s="73"/>
      <c r="GZG127" s="73"/>
      <c r="GZJ127" s="73"/>
      <c r="GZV127" s="73"/>
      <c r="GZY127" s="73"/>
      <c r="HAB127" s="73"/>
      <c r="HAE127" s="73"/>
      <c r="HAN127" s="73"/>
      <c r="HAT127" s="73"/>
      <c r="HAW127" s="73"/>
      <c r="HAZ127" s="73"/>
      <c r="HBC127" s="73"/>
      <c r="HBI127" s="73"/>
      <c r="HBR127" s="73"/>
      <c r="HBT127" s="73"/>
      <c r="HBU127" s="73"/>
      <c r="HBW127" s="73"/>
      <c r="HBZ127" s="73"/>
      <c r="HCC127" s="73"/>
      <c r="HCF127" s="73"/>
      <c r="HCN127" s="73"/>
      <c r="HCP127" s="73"/>
      <c r="HCS127" s="73"/>
      <c r="HCV127" s="73"/>
      <c r="HDE127" s="73"/>
      <c r="HDH127" s="73"/>
      <c r="HDM127" s="73"/>
      <c r="HEI127" s="73"/>
      <c r="HEJ127" s="73"/>
      <c r="HEK127" s="73"/>
      <c r="HEL127" s="73"/>
      <c r="HEM127" s="73"/>
      <c r="HEN127" s="73"/>
      <c r="HFF127" s="73"/>
      <c r="HFG127" s="73"/>
      <c r="HFJ127" s="73"/>
      <c r="HFM127" s="73"/>
      <c r="HFO127" s="73"/>
      <c r="HFQ127" s="73"/>
      <c r="HFT127" s="73"/>
      <c r="HFW127" s="73"/>
      <c r="HFZ127" s="73"/>
      <c r="HGC127" s="73"/>
      <c r="HGF127" s="73"/>
      <c r="HGI127" s="73"/>
      <c r="HGL127" s="73"/>
      <c r="HGO127" s="73"/>
      <c r="HGQ127" s="73"/>
      <c r="HHD127" s="73"/>
      <c r="HHE127" s="73"/>
      <c r="HHF127" s="73"/>
      <c r="HHG127" s="73"/>
      <c r="HHH127" s="73"/>
      <c r="HHI127" s="73"/>
      <c r="HHJ127" s="73"/>
      <c r="HHK127" s="73"/>
      <c r="HHL127" s="73"/>
      <c r="HHM127" s="73"/>
      <c r="HHN127" s="73"/>
      <c r="HHO127" s="73"/>
      <c r="HHP127" s="73"/>
      <c r="HHQ127" s="73"/>
      <c r="HHR127" s="73"/>
      <c r="HHS127" s="73"/>
      <c r="HHT127" s="73"/>
      <c r="HHU127" s="73"/>
      <c r="HHV127" s="73"/>
      <c r="HHW127" s="73"/>
      <c r="HHX127" s="73"/>
      <c r="HHY127" s="73"/>
      <c r="HHZ127" s="73"/>
      <c r="HIA127" s="73"/>
      <c r="HIB127" s="73"/>
      <c r="HIC127" s="73"/>
      <c r="HIE127" s="73"/>
      <c r="HIF127" s="73"/>
      <c r="HIG127" s="73"/>
      <c r="HIH127" s="73"/>
      <c r="HII127" s="73"/>
      <c r="HIJ127" s="73"/>
      <c r="HIK127" s="73"/>
      <c r="HIL127" s="73"/>
      <c r="HIM127" s="73"/>
      <c r="HIN127" s="73"/>
      <c r="HIO127" s="73"/>
      <c r="HIP127" s="73"/>
      <c r="HIQ127" s="73"/>
      <c r="HIT127" s="73"/>
      <c r="HIW127" s="73"/>
      <c r="HIZ127" s="73"/>
      <c r="HJC127" s="73"/>
      <c r="HJF127" s="73"/>
      <c r="HJR127" s="73"/>
      <c r="HJU127" s="73"/>
      <c r="HJX127" s="73"/>
      <c r="HKA127" s="73"/>
      <c r="HKJ127" s="73"/>
      <c r="HKP127" s="73"/>
      <c r="HKS127" s="73"/>
      <c r="HKV127" s="73"/>
      <c r="HKY127" s="73"/>
      <c r="HLE127" s="73"/>
      <c r="HLN127" s="73"/>
      <c r="HLP127" s="73"/>
      <c r="HLQ127" s="73"/>
      <c r="HLS127" s="73"/>
      <c r="HLV127" s="73"/>
      <c r="HLY127" s="73"/>
      <c r="HMB127" s="73"/>
      <c r="HMJ127" s="73"/>
      <c r="HML127" s="73"/>
      <c r="HMO127" s="73"/>
      <c r="HMR127" s="73"/>
      <c r="HNA127" s="73"/>
      <c r="HND127" s="73"/>
      <c r="HNI127" s="73"/>
      <c r="HOE127" s="73"/>
      <c r="HOF127" s="73"/>
      <c r="HOG127" s="73"/>
      <c r="HOH127" s="73"/>
      <c r="HOI127" s="73"/>
      <c r="HOJ127" s="73"/>
      <c r="HPB127" s="73"/>
      <c r="HPC127" s="73"/>
      <c r="HPF127" s="73"/>
      <c r="HPI127" s="73"/>
      <c r="HPK127" s="73"/>
      <c r="HPM127" s="73"/>
      <c r="HPP127" s="73"/>
      <c r="HPS127" s="73"/>
      <c r="HPV127" s="73"/>
      <c r="HPY127" s="73"/>
      <c r="HQB127" s="73"/>
      <c r="HQE127" s="73"/>
      <c r="HQH127" s="73"/>
      <c r="HQK127" s="73"/>
      <c r="HQM127" s="73"/>
      <c r="HQZ127" s="73"/>
      <c r="HRA127" s="73"/>
      <c r="HRB127" s="73"/>
      <c r="HRC127" s="73"/>
      <c r="HRD127" s="73"/>
      <c r="HRE127" s="73"/>
      <c r="HRF127" s="73"/>
      <c r="HRG127" s="73"/>
      <c r="HRH127" s="73"/>
      <c r="HRI127" s="73"/>
      <c r="HRJ127" s="73"/>
      <c r="HRK127" s="73"/>
      <c r="HRL127" s="73"/>
      <c r="HRM127" s="73"/>
      <c r="HRN127" s="73"/>
      <c r="HRO127" s="73"/>
      <c r="HRP127" s="73"/>
      <c r="HRQ127" s="73"/>
      <c r="HRR127" s="73"/>
      <c r="HRS127" s="73"/>
      <c r="HRT127" s="73"/>
      <c r="HRU127" s="73"/>
      <c r="HRV127" s="73"/>
      <c r="HRW127" s="73"/>
      <c r="HRX127" s="73"/>
      <c r="HRY127" s="73"/>
      <c r="HSA127" s="73"/>
      <c r="HSB127" s="73"/>
      <c r="HSC127" s="73"/>
      <c r="HSD127" s="73"/>
      <c r="HSE127" s="73"/>
      <c r="HSF127" s="73"/>
      <c r="HSG127" s="73"/>
      <c r="HSH127" s="73"/>
      <c r="HSI127" s="73"/>
      <c r="HSJ127" s="73"/>
      <c r="HSK127" s="73"/>
      <c r="HSL127" s="73"/>
      <c r="HSM127" s="73"/>
      <c r="HSP127" s="73"/>
      <c r="HSS127" s="73"/>
      <c r="HSV127" s="73"/>
      <c r="HSY127" s="73"/>
      <c r="HTB127" s="73"/>
      <c r="HTN127" s="73"/>
      <c r="HTQ127" s="73"/>
      <c r="HTT127" s="73"/>
      <c r="HTW127" s="73"/>
      <c r="HUF127" s="73"/>
      <c r="HUL127" s="73"/>
      <c r="HUO127" s="73"/>
      <c r="HUR127" s="73"/>
      <c r="HUU127" s="73"/>
      <c r="HVA127" s="73"/>
      <c r="HVJ127" s="73"/>
      <c r="HVL127" s="73"/>
      <c r="HVM127" s="73"/>
      <c r="HVO127" s="73"/>
      <c r="HVR127" s="73"/>
      <c r="HVU127" s="73"/>
      <c r="HVX127" s="73"/>
      <c r="HWF127" s="73"/>
      <c r="HWH127" s="73"/>
      <c r="HWK127" s="73"/>
      <c r="HWN127" s="73"/>
      <c r="HWW127" s="73"/>
      <c r="HWZ127" s="73"/>
      <c r="HXE127" s="73"/>
      <c r="HYA127" s="73"/>
      <c r="HYB127" s="73"/>
      <c r="HYC127" s="73"/>
      <c r="HYD127" s="73"/>
      <c r="HYE127" s="73"/>
      <c r="HYF127" s="73"/>
      <c r="HYX127" s="73"/>
      <c r="HYY127" s="73"/>
      <c r="HZB127" s="73"/>
      <c r="HZE127" s="73"/>
      <c r="HZG127" s="73"/>
      <c r="HZI127" s="73"/>
      <c r="HZL127" s="73"/>
      <c r="HZO127" s="73"/>
      <c r="HZR127" s="73"/>
      <c r="HZU127" s="73"/>
      <c r="HZX127" s="73"/>
      <c r="IAA127" s="73"/>
      <c r="IAD127" s="73"/>
      <c r="IAG127" s="73"/>
      <c r="IAI127" s="73"/>
      <c r="IAV127" s="73"/>
      <c r="IAW127" s="73"/>
      <c r="IAX127" s="73"/>
      <c r="IAY127" s="73"/>
      <c r="IAZ127" s="73"/>
      <c r="IBA127" s="73"/>
      <c r="IBB127" s="73"/>
      <c r="IBC127" s="73"/>
      <c r="IBD127" s="73"/>
      <c r="IBE127" s="73"/>
      <c r="IBF127" s="73"/>
      <c r="IBG127" s="73"/>
      <c r="IBH127" s="73"/>
      <c r="IBI127" s="73"/>
      <c r="IBJ127" s="73"/>
      <c r="IBK127" s="73"/>
      <c r="IBL127" s="73"/>
      <c r="IBM127" s="73"/>
      <c r="IBN127" s="73"/>
      <c r="IBO127" s="73"/>
      <c r="IBP127" s="73"/>
      <c r="IBQ127" s="73"/>
      <c r="IBR127" s="73"/>
      <c r="IBS127" s="73"/>
      <c r="IBT127" s="73"/>
      <c r="IBU127" s="73"/>
      <c r="IBW127" s="73"/>
      <c r="IBX127" s="73"/>
      <c r="IBY127" s="73"/>
      <c r="IBZ127" s="73"/>
      <c r="ICA127" s="73"/>
      <c r="ICB127" s="73"/>
      <c r="ICC127" s="73"/>
      <c r="ICD127" s="73"/>
      <c r="ICE127" s="73"/>
      <c r="ICF127" s="73"/>
      <c r="ICG127" s="73"/>
      <c r="ICH127" s="73"/>
      <c r="ICI127" s="73"/>
      <c r="ICL127" s="73"/>
      <c r="ICO127" s="73"/>
      <c r="ICR127" s="73"/>
      <c r="ICU127" s="73"/>
      <c r="ICX127" s="73"/>
      <c r="IDJ127" s="73"/>
      <c r="IDM127" s="73"/>
      <c r="IDP127" s="73"/>
      <c r="IDS127" s="73"/>
      <c r="IEB127" s="73"/>
      <c r="IEH127" s="73"/>
      <c r="IEK127" s="73"/>
      <c r="IEN127" s="73"/>
      <c r="IEQ127" s="73"/>
      <c r="IEW127" s="73"/>
      <c r="IFF127" s="73"/>
      <c r="IFH127" s="73"/>
      <c r="IFI127" s="73"/>
      <c r="IFK127" s="73"/>
      <c r="IFN127" s="73"/>
      <c r="IFQ127" s="73"/>
      <c r="IFT127" s="73"/>
      <c r="IGB127" s="73"/>
      <c r="IGD127" s="73"/>
      <c r="IGG127" s="73"/>
      <c r="IGJ127" s="73"/>
      <c r="IGS127" s="73"/>
      <c r="IGV127" s="73"/>
      <c r="IHA127" s="73"/>
      <c r="IHW127" s="73"/>
      <c r="IHX127" s="73"/>
      <c r="IHY127" s="73"/>
      <c r="IHZ127" s="73"/>
      <c r="IIA127" s="73"/>
      <c r="IIB127" s="73"/>
      <c r="IIT127" s="73"/>
      <c r="IIU127" s="73"/>
      <c r="IIX127" s="73"/>
      <c r="IJA127" s="73"/>
      <c r="IJC127" s="73"/>
      <c r="IJE127" s="73"/>
      <c r="IJH127" s="73"/>
      <c r="IJK127" s="73"/>
      <c r="IJN127" s="73"/>
      <c r="IJQ127" s="73"/>
      <c r="IJT127" s="73"/>
      <c r="IJW127" s="73"/>
      <c r="IJZ127" s="73"/>
      <c r="IKC127" s="73"/>
      <c r="IKE127" s="73"/>
      <c r="IKR127" s="73"/>
      <c r="IKS127" s="73"/>
      <c r="IKT127" s="73"/>
      <c r="IKU127" s="73"/>
      <c r="IKV127" s="73"/>
      <c r="IKW127" s="73"/>
      <c r="IKX127" s="73"/>
      <c r="IKY127" s="73"/>
      <c r="IKZ127" s="73"/>
      <c r="ILA127" s="73"/>
      <c r="ILB127" s="73"/>
      <c r="ILC127" s="73"/>
      <c r="ILD127" s="73"/>
      <c r="ILE127" s="73"/>
      <c r="ILF127" s="73"/>
      <c r="ILG127" s="73"/>
      <c r="ILH127" s="73"/>
      <c r="ILI127" s="73"/>
      <c r="ILJ127" s="73"/>
      <c r="ILK127" s="73"/>
      <c r="ILL127" s="73"/>
      <c r="ILM127" s="73"/>
      <c r="ILN127" s="73"/>
      <c r="ILO127" s="73"/>
      <c r="ILP127" s="73"/>
      <c r="ILQ127" s="73"/>
      <c r="ILS127" s="73"/>
      <c r="ILT127" s="73"/>
      <c r="ILU127" s="73"/>
      <c r="ILV127" s="73"/>
      <c r="ILW127" s="73"/>
      <c r="ILX127" s="73"/>
      <c r="ILY127" s="73"/>
      <c r="ILZ127" s="73"/>
      <c r="IMA127" s="73"/>
      <c r="IMB127" s="73"/>
      <c r="IMC127" s="73"/>
      <c r="IMD127" s="73"/>
      <c r="IME127" s="73"/>
      <c r="IMH127" s="73"/>
      <c r="IMK127" s="73"/>
      <c r="IMN127" s="73"/>
      <c r="IMQ127" s="73"/>
      <c r="IMT127" s="73"/>
      <c r="INF127" s="73"/>
      <c r="INI127" s="73"/>
      <c r="INL127" s="73"/>
      <c r="INO127" s="73"/>
      <c r="INX127" s="73"/>
      <c r="IOD127" s="73"/>
      <c r="IOG127" s="73"/>
      <c r="IOJ127" s="73"/>
      <c r="IOM127" s="73"/>
      <c r="IOS127" s="73"/>
      <c r="IPB127" s="73"/>
      <c r="IPD127" s="73"/>
      <c r="IPE127" s="73"/>
      <c r="IPG127" s="73"/>
      <c r="IPJ127" s="73"/>
      <c r="IPM127" s="73"/>
      <c r="IPP127" s="73"/>
      <c r="IPX127" s="73"/>
      <c r="IPZ127" s="73"/>
      <c r="IQC127" s="73"/>
      <c r="IQF127" s="73"/>
      <c r="IQO127" s="73"/>
      <c r="IQR127" s="73"/>
      <c r="IQW127" s="73"/>
      <c r="IRS127" s="73"/>
      <c r="IRT127" s="73"/>
      <c r="IRU127" s="73"/>
      <c r="IRV127" s="73"/>
      <c r="IRW127" s="73"/>
      <c r="IRX127" s="73"/>
      <c r="ISP127" s="73"/>
      <c r="ISQ127" s="73"/>
      <c r="IST127" s="73"/>
      <c r="ISW127" s="73"/>
      <c r="ISY127" s="73"/>
      <c r="ITA127" s="73"/>
      <c r="ITD127" s="73"/>
      <c r="ITG127" s="73"/>
      <c r="ITJ127" s="73"/>
      <c r="ITM127" s="73"/>
      <c r="ITP127" s="73"/>
      <c r="ITS127" s="73"/>
      <c r="ITV127" s="73"/>
      <c r="ITY127" s="73"/>
      <c r="IUA127" s="73"/>
      <c r="IUN127" s="73"/>
      <c r="IUO127" s="73"/>
      <c r="IUP127" s="73"/>
      <c r="IUQ127" s="73"/>
      <c r="IUR127" s="73"/>
      <c r="IUS127" s="73"/>
      <c r="IUT127" s="73"/>
      <c r="IUU127" s="73"/>
      <c r="IUV127" s="73"/>
      <c r="IUW127" s="73"/>
      <c r="IUX127" s="73"/>
      <c r="IUY127" s="73"/>
      <c r="IUZ127" s="73"/>
      <c r="IVA127" s="73"/>
      <c r="IVB127" s="73"/>
      <c r="IVC127" s="73"/>
      <c r="IVD127" s="73"/>
      <c r="IVE127" s="73"/>
      <c r="IVF127" s="73"/>
      <c r="IVG127" s="73"/>
      <c r="IVH127" s="73"/>
      <c r="IVI127" s="73"/>
      <c r="IVJ127" s="73"/>
      <c r="IVK127" s="73"/>
      <c r="IVL127" s="73"/>
      <c r="IVM127" s="73"/>
      <c r="IVO127" s="73"/>
      <c r="IVP127" s="73"/>
      <c r="IVQ127" s="73"/>
      <c r="IVR127" s="73"/>
      <c r="IVS127" s="73"/>
      <c r="IVT127" s="73"/>
      <c r="IVU127" s="73"/>
      <c r="IVV127" s="73"/>
      <c r="IVW127" s="73"/>
      <c r="IVX127" s="73"/>
      <c r="IVY127" s="73"/>
      <c r="IVZ127" s="73"/>
      <c r="IWA127" s="73"/>
      <c r="IWD127" s="73"/>
      <c r="IWG127" s="73"/>
      <c r="IWJ127" s="73"/>
      <c r="IWM127" s="73"/>
      <c r="IWP127" s="73"/>
      <c r="IXB127" s="73"/>
      <c r="IXE127" s="73"/>
      <c r="IXH127" s="73"/>
      <c r="IXK127" s="73"/>
      <c r="IXT127" s="73"/>
      <c r="IXZ127" s="73"/>
      <c r="IYC127" s="73"/>
      <c r="IYF127" s="73"/>
      <c r="IYI127" s="73"/>
      <c r="IYO127" s="73"/>
      <c r="IYX127" s="73"/>
      <c r="IYZ127" s="73"/>
      <c r="IZA127" s="73"/>
      <c r="IZC127" s="73"/>
      <c r="IZF127" s="73"/>
      <c r="IZI127" s="73"/>
      <c r="IZL127" s="73"/>
      <c r="IZT127" s="73"/>
      <c r="IZV127" s="73"/>
      <c r="IZY127" s="73"/>
      <c r="JAB127" s="73"/>
      <c r="JAK127" s="73"/>
      <c r="JAN127" s="73"/>
      <c r="JAS127" s="73"/>
      <c r="JBO127" s="73"/>
      <c r="JBP127" s="73"/>
      <c r="JBQ127" s="73"/>
      <c r="JBR127" s="73"/>
      <c r="JBS127" s="73"/>
      <c r="JBT127" s="73"/>
      <c r="JCL127" s="73"/>
      <c r="JCM127" s="73"/>
      <c r="JCP127" s="73"/>
      <c r="JCS127" s="73"/>
      <c r="JCU127" s="73"/>
      <c r="JCW127" s="73"/>
      <c r="JCZ127" s="73"/>
      <c r="JDC127" s="73"/>
      <c r="JDF127" s="73"/>
      <c r="JDI127" s="73"/>
      <c r="JDL127" s="73"/>
      <c r="JDO127" s="73"/>
      <c r="JDR127" s="73"/>
      <c r="JDU127" s="73"/>
      <c r="JDW127" s="73"/>
      <c r="JEJ127" s="73"/>
      <c r="JEK127" s="73"/>
      <c r="JEL127" s="73"/>
      <c r="JEM127" s="73"/>
      <c r="JEN127" s="73"/>
      <c r="JEO127" s="73"/>
      <c r="JEP127" s="73"/>
      <c r="JEQ127" s="73"/>
      <c r="JER127" s="73"/>
      <c r="JES127" s="73"/>
      <c r="JET127" s="73"/>
      <c r="JEU127" s="73"/>
      <c r="JEV127" s="73"/>
      <c r="JEW127" s="73"/>
      <c r="JEX127" s="73"/>
      <c r="JEY127" s="73"/>
      <c r="JEZ127" s="73"/>
      <c r="JFA127" s="73"/>
      <c r="JFB127" s="73"/>
      <c r="JFC127" s="73"/>
      <c r="JFD127" s="73"/>
      <c r="JFE127" s="73"/>
      <c r="JFF127" s="73"/>
      <c r="JFG127" s="73"/>
      <c r="JFH127" s="73"/>
      <c r="JFI127" s="73"/>
      <c r="JFK127" s="73"/>
      <c r="JFL127" s="73"/>
      <c r="JFM127" s="73"/>
      <c r="JFN127" s="73"/>
      <c r="JFO127" s="73"/>
      <c r="JFP127" s="73"/>
      <c r="JFQ127" s="73"/>
      <c r="JFR127" s="73"/>
      <c r="JFS127" s="73"/>
      <c r="JFT127" s="73"/>
      <c r="JFU127" s="73"/>
      <c r="JFV127" s="73"/>
      <c r="JFW127" s="73"/>
      <c r="JFZ127" s="73"/>
      <c r="JGC127" s="73"/>
      <c r="JGF127" s="73"/>
      <c r="JGI127" s="73"/>
      <c r="JGL127" s="73"/>
      <c r="JGX127" s="73"/>
      <c r="JHA127" s="73"/>
      <c r="JHD127" s="73"/>
      <c r="JHG127" s="73"/>
      <c r="JHP127" s="73"/>
      <c r="JHV127" s="73"/>
      <c r="JHY127" s="73"/>
      <c r="JIB127" s="73"/>
      <c r="JIE127" s="73"/>
      <c r="JIK127" s="73"/>
      <c r="JIT127" s="73"/>
      <c r="JIV127" s="73"/>
      <c r="JIW127" s="73"/>
      <c r="JIY127" s="73"/>
      <c r="JJB127" s="73"/>
      <c r="JJE127" s="73"/>
      <c r="JJH127" s="73"/>
      <c r="JJP127" s="73"/>
      <c r="JJR127" s="73"/>
      <c r="JJU127" s="73"/>
      <c r="JJX127" s="73"/>
      <c r="JKG127" s="73"/>
      <c r="JKJ127" s="73"/>
      <c r="JKO127" s="73"/>
      <c r="JLK127" s="73"/>
      <c r="JLL127" s="73"/>
      <c r="JLM127" s="73"/>
      <c r="JLN127" s="73"/>
      <c r="JLO127" s="73"/>
      <c r="JLP127" s="73"/>
      <c r="JMH127" s="73"/>
      <c r="JMI127" s="73"/>
      <c r="JML127" s="73"/>
      <c r="JMO127" s="73"/>
      <c r="JMQ127" s="73"/>
      <c r="JMS127" s="73"/>
      <c r="JMV127" s="73"/>
      <c r="JMY127" s="73"/>
      <c r="JNB127" s="73"/>
      <c r="JNE127" s="73"/>
      <c r="JNH127" s="73"/>
      <c r="JNK127" s="73"/>
      <c r="JNN127" s="73"/>
      <c r="JNQ127" s="73"/>
      <c r="JNS127" s="73"/>
      <c r="JOF127" s="73"/>
      <c r="JOG127" s="73"/>
      <c r="JOH127" s="73"/>
      <c r="JOI127" s="73"/>
      <c r="JOJ127" s="73"/>
      <c r="JOK127" s="73"/>
      <c r="JOL127" s="73"/>
      <c r="JOM127" s="73"/>
      <c r="JON127" s="73"/>
      <c r="JOO127" s="73"/>
      <c r="JOP127" s="73"/>
      <c r="JOQ127" s="73"/>
      <c r="JOR127" s="73"/>
      <c r="JOS127" s="73"/>
      <c r="JOT127" s="73"/>
      <c r="JOU127" s="73"/>
      <c r="JOV127" s="73"/>
      <c r="JOW127" s="73"/>
      <c r="JOX127" s="73"/>
      <c r="JOY127" s="73"/>
      <c r="JOZ127" s="73"/>
      <c r="JPA127" s="73"/>
      <c r="JPB127" s="73"/>
      <c r="JPC127" s="73"/>
      <c r="JPD127" s="73"/>
      <c r="JPE127" s="73"/>
      <c r="JPG127" s="73"/>
      <c r="JPH127" s="73"/>
      <c r="JPI127" s="73"/>
      <c r="JPJ127" s="73"/>
      <c r="JPK127" s="73"/>
      <c r="JPL127" s="73"/>
      <c r="JPM127" s="73"/>
      <c r="JPN127" s="73"/>
      <c r="JPO127" s="73"/>
      <c r="JPP127" s="73"/>
      <c r="JPQ127" s="73"/>
      <c r="JPR127" s="73"/>
      <c r="JPS127" s="73"/>
      <c r="JPV127" s="73"/>
      <c r="JPY127" s="73"/>
      <c r="JQB127" s="73"/>
      <c r="JQE127" s="73"/>
      <c r="JQH127" s="73"/>
      <c r="JQT127" s="73"/>
      <c r="JQW127" s="73"/>
      <c r="JQZ127" s="73"/>
      <c r="JRC127" s="73"/>
      <c r="JRL127" s="73"/>
      <c r="JRR127" s="73"/>
      <c r="JRU127" s="73"/>
      <c r="JRX127" s="73"/>
      <c r="JSA127" s="73"/>
      <c r="JSG127" s="73"/>
      <c r="JSP127" s="73"/>
      <c r="JSR127" s="73"/>
      <c r="JSS127" s="73"/>
      <c r="JSU127" s="73"/>
      <c r="JSX127" s="73"/>
      <c r="JTA127" s="73"/>
      <c r="JTD127" s="73"/>
      <c r="JTL127" s="73"/>
      <c r="JTN127" s="73"/>
      <c r="JTQ127" s="73"/>
      <c r="JTT127" s="73"/>
      <c r="JUC127" s="73"/>
      <c r="JUF127" s="73"/>
      <c r="JUK127" s="73"/>
      <c r="JVG127" s="73"/>
      <c r="JVH127" s="73"/>
      <c r="JVI127" s="73"/>
      <c r="JVJ127" s="73"/>
      <c r="JVK127" s="73"/>
      <c r="JVL127" s="73"/>
      <c r="JWD127" s="73"/>
      <c r="JWE127" s="73"/>
      <c r="JWH127" s="73"/>
      <c r="JWK127" s="73"/>
      <c r="JWM127" s="73"/>
      <c r="JWO127" s="73"/>
      <c r="JWR127" s="73"/>
      <c r="JWU127" s="73"/>
      <c r="JWX127" s="73"/>
      <c r="JXA127" s="73"/>
      <c r="JXD127" s="73"/>
      <c r="JXG127" s="73"/>
      <c r="JXJ127" s="73"/>
      <c r="JXM127" s="73"/>
      <c r="JXO127" s="73"/>
      <c r="JYB127" s="73"/>
      <c r="JYC127" s="73"/>
      <c r="JYD127" s="73"/>
      <c r="JYE127" s="73"/>
      <c r="JYF127" s="73"/>
      <c r="JYG127" s="73"/>
      <c r="JYH127" s="73"/>
      <c r="JYI127" s="73"/>
      <c r="JYJ127" s="73"/>
      <c r="JYK127" s="73"/>
      <c r="JYL127" s="73"/>
      <c r="JYM127" s="73"/>
      <c r="JYN127" s="73"/>
      <c r="JYO127" s="73"/>
      <c r="JYP127" s="73"/>
      <c r="JYQ127" s="73"/>
      <c r="JYR127" s="73"/>
      <c r="JYS127" s="73"/>
      <c r="JYT127" s="73"/>
      <c r="JYU127" s="73"/>
      <c r="JYV127" s="73"/>
      <c r="JYW127" s="73"/>
      <c r="JYX127" s="73"/>
      <c r="JYY127" s="73"/>
      <c r="JYZ127" s="73"/>
      <c r="JZA127" s="73"/>
      <c r="JZC127" s="73"/>
      <c r="JZD127" s="73"/>
      <c r="JZE127" s="73"/>
      <c r="JZF127" s="73"/>
      <c r="JZG127" s="73"/>
      <c r="JZH127" s="73"/>
      <c r="JZI127" s="73"/>
      <c r="JZJ127" s="73"/>
      <c r="JZK127" s="73"/>
      <c r="JZL127" s="73"/>
      <c r="JZM127" s="73"/>
      <c r="JZN127" s="73"/>
      <c r="JZO127" s="73"/>
      <c r="JZR127" s="73"/>
      <c r="JZU127" s="73"/>
      <c r="JZX127" s="73"/>
      <c r="KAA127" s="73"/>
      <c r="KAD127" s="73"/>
      <c r="KAP127" s="73"/>
      <c r="KAS127" s="73"/>
      <c r="KAV127" s="73"/>
      <c r="KAY127" s="73"/>
      <c r="KBH127" s="73"/>
      <c r="KBN127" s="73"/>
      <c r="KBQ127" s="73"/>
      <c r="KBT127" s="73"/>
      <c r="KBW127" s="73"/>
      <c r="KCC127" s="73"/>
      <c r="KCL127" s="73"/>
      <c r="KCN127" s="73"/>
      <c r="KCO127" s="73"/>
      <c r="KCQ127" s="73"/>
      <c r="KCT127" s="73"/>
      <c r="KCW127" s="73"/>
      <c r="KCZ127" s="73"/>
      <c r="KDH127" s="73"/>
      <c r="KDJ127" s="73"/>
      <c r="KDM127" s="73"/>
      <c r="KDP127" s="73"/>
      <c r="KDY127" s="73"/>
      <c r="KEB127" s="73"/>
      <c r="KEG127" s="73"/>
      <c r="KFC127" s="73"/>
      <c r="KFD127" s="73"/>
      <c r="KFE127" s="73"/>
      <c r="KFF127" s="73"/>
      <c r="KFG127" s="73"/>
      <c r="KFH127" s="73"/>
      <c r="KFZ127" s="73"/>
      <c r="KGA127" s="73"/>
      <c r="KGD127" s="73"/>
      <c r="KGG127" s="73"/>
      <c r="KGI127" s="73"/>
      <c r="KGK127" s="73"/>
      <c r="KGN127" s="73"/>
      <c r="KGQ127" s="73"/>
      <c r="KGT127" s="73"/>
      <c r="KGW127" s="73"/>
      <c r="KGZ127" s="73"/>
      <c r="KHC127" s="73"/>
      <c r="KHF127" s="73"/>
      <c r="KHI127" s="73"/>
      <c r="KHK127" s="73"/>
      <c r="KHX127" s="73"/>
      <c r="KHY127" s="73"/>
      <c r="KHZ127" s="73"/>
      <c r="KIA127" s="73"/>
      <c r="KIB127" s="73"/>
      <c r="KIC127" s="73"/>
      <c r="KID127" s="73"/>
      <c r="KIE127" s="73"/>
      <c r="KIF127" s="73"/>
      <c r="KIG127" s="73"/>
      <c r="KIH127" s="73"/>
      <c r="KII127" s="73"/>
      <c r="KIJ127" s="73"/>
      <c r="KIK127" s="73"/>
      <c r="KIL127" s="73"/>
      <c r="KIM127" s="73"/>
      <c r="KIN127" s="73"/>
      <c r="KIO127" s="73"/>
      <c r="KIP127" s="73"/>
      <c r="KIQ127" s="73"/>
      <c r="KIR127" s="73"/>
      <c r="KIS127" s="73"/>
      <c r="KIT127" s="73"/>
      <c r="KIU127" s="73"/>
      <c r="KIV127" s="73"/>
      <c r="KIW127" s="73"/>
      <c r="KIY127" s="73"/>
      <c r="KIZ127" s="73"/>
      <c r="KJA127" s="73"/>
      <c r="KJB127" s="73"/>
      <c r="KJC127" s="73"/>
      <c r="KJD127" s="73"/>
      <c r="KJE127" s="73"/>
      <c r="KJF127" s="73"/>
      <c r="KJG127" s="73"/>
      <c r="KJH127" s="73"/>
      <c r="KJI127" s="73"/>
      <c r="KJJ127" s="73"/>
      <c r="KJK127" s="73"/>
      <c r="KJN127" s="73"/>
      <c r="KJQ127" s="73"/>
      <c r="KJT127" s="73"/>
      <c r="KJW127" s="73"/>
      <c r="KJZ127" s="73"/>
      <c r="KKL127" s="73"/>
      <c r="KKO127" s="73"/>
      <c r="KKR127" s="73"/>
      <c r="KKU127" s="73"/>
      <c r="KLD127" s="73"/>
      <c r="KLJ127" s="73"/>
      <c r="KLM127" s="73"/>
      <c r="KLP127" s="73"/>
      <c r="KLS127" s="73"/>
      <c r="KLY127" s="73"/>
      <c r="KMH127" s="73"/>
      <c r="KMJ127" s="73"/>
      <c r="KMK127" s="73"/>
      <c r="KMM127" s="73"/>
      <c r="KMP127" s="73"/>
      <c r="KMS127" s="73"/>
      <c r="KMV127" s="73"/>
      <c r="KND127" s="73"/>
      <c r="KNF127" s="73"/>
      <c r="KNI127" s="73"/>
      <c r="KNL127" s="73"/>
      <c r="KNU127" s="73"/>
      <c r="KNX127" s="73"/>
      <c r="KOC127" s="73"/>
      <c r="KOY127" s="73"/>
      <c r="KOZ127" s="73"/>
      <c r="KPA127" s="73"/>
      <c r="KPB127" s="73"/>
      <c r="KPC127" s="73"/>
      <c r="KPD127" s="73"/>
      <c r="KPV127" s="73"/>
      <c r="KPW127" s="73"/>
      <c r="KPZ127" s="73"/>
      <c r="KQC127" s="73"/>
      <c r="KQE127" s="73"/>
      <c r="KQG127" s="73"/>
      <c r="KQJ127" s="73"/>
      <c r="KQM127" s="73"/>
      <c r="KQP127" s="73"/>
      <c r="KQS127" s="73"/>
      <c r="KQV127" s="73"/>
      <c r="KQY127" s="73"/>
      <c r="KRB127" s="73"/>
      <c r="KRE127" s="73"/>
      <c r="KRG127" s="73"/>
      <c r="KRT127" s="73"/>
      <c r="KRU127" s="73"/>
      <c r="KRV127" s="73"/>
      <c r="KRW127" s="73"/>
      <c r="KRX127" s="73"/>
      <c r="KRY127" s="73"/>
      <c r="KRZ127" s="73"/>
      <c r="KSA127" s="73"/>
      <c r="KSB127" s="73"/>
      <c r="KSC127" s="73"/>
      <c r="KSD127" s="73"/>
      <c r="KSE127" s="73"/>
      <c r="KSF127" s="73"/>
      <c r="KSG127" s="73"/>
      <c r="KSH127" s="73"/>
      <c r="KSI127" s="73"/>
      <c r="KSJ127" s="73"/>
      <c r="KSK127" s="73"/>
      <c r="KSL127" s="73"/>
      <c r="KSM127" s="73"/>
      <c r="KSN127" s="73"/>
      <c r="KSO127" s="73"/>
      <c r="KSP127" s="73"/>
      <c r="KSQ127" s="73"/>
      <c r="KSR127" s="73"/>
      <c r="KSS127" s="73"/>
      <c r="KSU127" s="73"/>
      <c r="KSV127" s="73"/>
      <c r="KSW127" s="73"/>
      <c r="KSX127" s="73"/>
      <c r="KSY127" s="73"/>
      <c r="KSZ127" s="73"/>
      <c r="KTA127" s="73"/>
      <c r="KTB127" s="73"/>
      <c r="KTC127" s="73"/>
      <c r="KTD127" s="73"/>
      <c r="KTE127" s="73"/>
      <c r="KTF127" s="73"/>
      <c r="KTG127" s="73"/>
      <c r="KTJ127" s="73"/>
      <c r="KTM127" s="73"/>
      <c r="KTP127" s="73"/>
      <c r="KTS127" s="73"/>
      <c r="KTV127" s="73"/>
      <c r="KUH127" s="73"/>
      <c r="KUK127" s="73"/>
      <c r="KUN127" s="73"/>
      <c r="KUQ127" s="73"/>
      <c r="KUZ127" s="73"/>
      <c r="KVF127" s="73"/>
      <c r="KVI127" s="73"/>
      <c r="KVL127" s="73"/>
      <c r="KVO127" s="73"/>
      <c r="KVU127" s="73"/>
      <c r="KWD127" s="73"/>
      <c r="KWF127" s="73"/>
      <c r="KWG127" s="73"/>
      <c r="KWI127" s="73"/>
      <c r="KWL127" s="73"/>
      <c r="KWO127" s="73"/>
      <c r="KWR127" s="73"/>
      <c r="KWZ127" s="73"/>
      <c r="KXB127" s="73"/>
      <c r="KXE127" s="73"/>
      <c r="KXH127" s="73"/>
      <c r="KXQ127" s="73"/>
      <c r="KXT127" s="73"/>
      <c r="KXY127" s="73"/>
      <c r="KYU127" s="73"/>
      <c r="KYV127" s="73"/>
      <c r="KYW127" s="73"/>
      <c r="KYX127" s="73"/>
      <c r="KYY127" s="73"/>
      <c r="KYZ127" s="73"/>
      <c r="KZR127" s="73"/>
      <c r="KZS127" s="73"/>
      <c r="KZV127" s="73"/>
      <c r="KZY127" s="73"/>
      <c r="LAA127" s="73"/>
      <c r="LAC127" s="73"/>
      <c r="LAF127" s="73"/>
      <c r="LAI127" s="73"/>
      <c r="LAL127" s="73"/>
      <c r="LAO127" s="73"/>
      <c r="LAR127" s="73"/>
      <c r="LAU127" s="73"/>
      <c r="LAX127" s="73"/>
      <c r="LBA127" s="73"/>
      <c r="LBC127" s="73"/>
      <c r="LBP127" s="73"/>
      <c r="LBQ127" s="73"/>
      <c r="LBR127" s="73"/>
      <c r="LBS127" s="73"/>
      <c r="LBT127" s="73"/>
      <c r="LBU127" s="73"/>
      <c r="LBV127" s="73"/>
      <c r="LBW127" s="73"/>
      <c r="LBX127" s="73"/>
      <c r="LBY127" s="73"/>
      <c r="LBZ127" s="73"/>
      <c r="LCA127" s="73"/>
      <c r="LCB127" s="73"/>
      <c r="LCC127" s="73"/>
      <c r="LCD127" s="73"/>
      <c r="LCE127" s="73"/>
      <c r="LCF127" s="73"/>
      <c r="LCG127" s="73"/>
      <c r="LCH127" s="73"/>
      <c r="LCI127" s="73"/>
      <c r="LCJ127" s="73"/>
      <c r="LCK127" s="73"/>
      <c r="LCL127" s="73"/>
      <c r="LCM127" s="73"/>
      <c r="LCN127" s="73"/>
      <c r="LCO127" s="73"/>
      <c r="LCQ127" s="73"/>
      <c r="LCR127" s="73"/>
      <c r="LCS127" s="73"/>
      <c r="LCT127" s="73"/>
      <c r="LCU127" s="73"/>
      <c r="LCV127" s="73"/>
      <c r="LCW127" s="73"/>
      <c r="LCX127" s="73"/>
      <c r="LCY127" s="73"/>
      <c r="LCZ127" s="73"/>
      <c r="LDA127" s="73"/>
      <c r="LDB127" s="73"/>
      <c r="LDC127" s="73"/>
      <c r="LDF127" s="73"/>
      <c r="LDI127" s="73"/>
      <c r="LDL127" s="73"/>
      <c r="LDO127" s="73"/>
      <c r="LDR127" s="73"/>
      <c r="LED127" s="73"/>
      <c r="LEG127" s="73"/>
      <c r="LEJ127" s="73"/>
      <c r="LEM127" s="73"/>
      <c r="LEV127" s="73"/>
      <c r="LFB127" s="73"/>
      <c r="LFE127" s="73"/>
      <c r="LFH127" s="73"/>
      <c r="LFK127" s="73"/>
      <c r="LFQ127" s="73"/>
      <c r="LFZ127" s="73"/>
      <c r="LGB127" s="73"/>
      <c r="LGC127" s="73"/>
      <c r="LGE127" s="73"/>
      <c r="LGH127" s="73"/>
      <c r="LGK127" s="73"/>
      <c r="LGN127" s="73"/>
      <c r="LGV127" s="73"/>
      <c r="LGX127" s="73"/>
      <c r="LHA127" s="73"/>
      <c r="LHD127" s="73"/>
      <c r="LHM127" s="73"/>
      <c r="LHP127" s="73"/>
      <c r="LHU127" s="73"/>
      <c r="LIQ127" s="73"/>
      <c r="LIR127" s="73"/>
      <c r="LIS127" s="73"/>
      <c r="LIT127" s="73"/>
      <c r="LIU127" s="73"/>
      <c r="LIV127" s="73"/>
      <c r="LJN127" s="73"/>
      <c r="LJO127" s="73"/>
      <c r="LJR127" s="73"/>
      <c r="LJU127" s="73"/>
      <c r="LJW127" s="73"/>
      <c r="LJY127" s="73"/>
      <c r="LKB127" s="73"/>
      <c r="LKE127" s="73"/>
      <c r="LKH127" s="73"/>
      <c r="LKK127" s="73"/>
      <c r="LKN127" s="73"/>
      <c r="LKQ127" s="73"/>
      <c r="LKT127" s="73"/>
      <c r="LKW127" s="73"/>
      <c r="LKY127" s="73"/>
      <c r="LLL127" s="73"/>
      <c r="LLM127" s="73"/>
      <c r="LLN127" s="73"/>
      <c r="LLO127" s="73"/>
      <c r="LLP127" s="73"/>
      <c r="LLQ127" s="73"/>
      <c r="LLR127" s="73"/>
      <c r="LLS127" s="73"/>
      <c r="LLT127" s="73"/>
      <c r="LLU127" s="73"/>
      <c r="LLV127" s="73"/>
      <c r="LLW127" s="73"/>
      <c r="LLX127" s="73"/>
      <c r="LLY127" s="73"/>
      <c r="LLZ127" s="73"/>
      <c r="LMA127" s="73"/>
      <c r="LMB127" s="73"/>
      <c r="LMC127" s="73"/>
      <c r="LMD127" s="73"/>
      <c r="LME127" s="73"/>
      <c r="LMF127" s="73"/>
      <c r="LMG127" s="73"/>
      <c r="LMH127" s="73"/>
      <c r="LMI127" s="73"/>
      <c r="LMJ127" s="73"/>
      <c r="LMK127" s="73"/>
      <c r="LMM127" s="73"/>
      <c r="LMN127" s="73"/>
      <c r="LMO127" s="73"/>
      <c r="LMP127" s="73"/>
      <c r="LMQ127" s="73"/>
      <c r="LMR127" s="73"/>
      <c r="LMS127" s="73"/>
      <c r="LMT127" s="73"/>
      <c r="LMU127" s="73"/>
      <c r="LMV127" s="73"/>
      <c r="LMW127" s="73"/>
      <c r="LMX127" s="73"/>
      <c r="LMY127" s="73"/>
      <c r="LNB127" s="73"/>
      <c r="LNE127" s="73"/>
      <c r="LNH127" s="73"/>
      <c r="LNK127" s="73"/>
      <c r="LNN127" s="73"/>
      <c r="LNZ127" s="73"/>
      <c r="LOC127" s="73"/>
      <c r="LOF127" s="73"/>
      <c r="LOI127" s="73"/>
      <c r="LOR127" s="73"/>
      <c r="LOX127" s="73"/>
      <c r="LPA127" s="73"/>
      <c r="LPD127" s="73"/>
      <c r="LPG127" s="73"/>
      <c r="LPM127" s="73"/>
      <c r="LPV127" s="73"/>
      <c r="LPX127" s="73"/>
      <c r="LPY127" s="73"/>
      <c r="LQA127" s="73"/>
      <c r="LQD127" s="73"/>
      <c r="LQG127" s="73"/>
      <c r="LQJ127" s="73"/>
      <c r="LQR127" s="73"/>
      <c r="LQT127" s="73"/>
      <c r="LQW127" s="73"/>
      <c r="LQZ127" s="73"/>
      <c r="LRI127" s="73"/>
      <c r="LRL127" s="73"/>
      <c r="LRQ127" s="73"/>
      <c r="LSM127" s="73"/>
      <c r="LSN127" s="73"/>
      <c r="LSO127" s="73"/>
      <c r="LSP127" s="73"/>
      <c r="LSQ127" s="73"/>
      <c r="LSR127" s="73"/>
      <c r="LTJ127" s="73"/>
      <c r="LTK127" s="73"/>
      <c r="LTN127" s="73"/>
      <c r="LTQ127" s="73"/>
      <c r="LTS127" s="73"/>
      <c r="LTU127" s="73"/>
      <c r="LTX127" s="73"/>
      <c r="LUA127" s="73"/>
      <c r="LUD127" s="73"/>
      <c r="LUG127" s="73"/>
      <c r="LUJ127" s="73"/>
      <c r="LUM127" s="73"/>
      <c r="LUP127" s="73"/>
      <c r="LUS127" s="73"/>
      <c r="LUU127" s="73"/>
      <c r="LVH127" s="73"/>
      <c r="LVI127" s="73"/>
      <c r="LVJ127" s="73"/>
      <c r="LVK127" s="73"/>
      <c r="LVL127" s="73"/>
      <c r="LVM127" s="73"/>
      <c r="LVN127" s="73"/>
      <c r="LVO127" s="73"/>
      <c r="LVP127" s="73"/>
      <c r="LVQ127" s="73"/>
      <c r="LVR127" s="73"/>
      <c r="LVS127" s="73"/>
      <c r="LVT127" s="73"/>
      <c r="LVU127" s="73"/>
      <c r="LVV127" s="73"/>
      <c r="LVW127" s="73"/>
      <c r="LVX127" s="73"/>
      <c r="LVY127" s="73"/>
      <c r="LVZ127" s="73"/>
      <c r="LWA127" s="73"/>
      <c r="LWB127" s="73"/>
      <c r="LWC127" s="73"/>
      <c r="LWD127" s="73"/>
      <c r="LWE127" s="73"/>
      <c r="LWF127" s="73"/>
      <c r="LWG127" s="73"/>
      <c r="LWI127" s="73"/>
      <c r="LWJ127" s="73"/>
      <c r="LWK127" s="73"/>
      <c r="LWL127" s="73"/>
      <c r="LWM127" s="73"/>
      <c r="LWN127" s="73"/>
      <c r="LWO127" s="73"/>
      <c r="LWP127" s="73"/>
      <c r="LWQ127" s="73"/>
      <c r="LWR127" s="73"/>
      <c r="LWS127" s="73"/>
      <c r="LWT127" s="73"/>
      <c r="LWU127" s="73"/>
      <c r="LWX127" s="73"/>
      <c r="LXA127" s="73"/>
      <c r="LXD127" s="73"/>
      <c r="LXG127" s="73"/>
      <c r="LXJ127" s="73"/>
      <c r="LXV127" s="73"/>
      <c r="LXY127" s="73"/>
      <c r="LYB127" s="73"/>
      <c r="LYE127" s="73"/>
      <c r="LYN127" s="73"/>
      <c r="LYT127" s="73"/>
      <c r="LYW127" s="73"/>
      <c r="LYZ127" s="73"/>
      <c r="LZC127" s="73"/>
      <c r="LZI127" s="73"/>
      <c r="LZR127" s="73"/>
      <c r="LZT127" s="73"/>
      <c r="LZU127" s="73"/>
      <c r="LZW127" s="73"/>
      <c r="LZZ127" s="73"/>
      <c r="MAC127" s="73"/>
      <c r="MAF127" s="73"/>
      <c r="MAN127" s="73"/>
      <c r="MAP127" s="73"/>
      <c r="MAS127" s="73"/>
      <c r="MAV127" s="73"/>
      <c r="MBE127" s="73"/>
      <c r="MBH127" s="73"/>
      <c r="MBM127" s="73"/>
      <c r="MCI127" s="73"/>
      <c r="MCJ127" s="73"/>
      <c r="MCK127" s="73"/>
      <c r="MCL127" s="73"/>
      <c r="MCM127" s="73"/>
      <c r="MCN127" s="73"/>
      <c r="MDF127" s="73"/>
      <c r="MDG127" s="73"/>
      <c r="MDJ127" s="73"/>
      <c r="MDM127" s="73"/>
      <c r="MDO127" s="73"/>
      <c r="MDQ127" s="73"/>
      <c r="MDT127" s="73"/>
      <c r="MDW127" s="73"/>
      <c r="MDZ127" s="73"/>
      <c r="MEC127" s="73"/>
      <c r="MEF127" s="73"/>
      <c r="MEI127" s="73"/>
      <c r="MEL127" s="73"/>
      <c r="MEO127" s="73"/>
      <c r="MEQ127" s="73"/>
      <c r="MFD127" s="73"/>
      <c r="MFE127" s="73"/>
      <c r="MFF127" s="73"/>
      <c r="MFG127" s="73"/>
      <c r="MFH127" s="73"/>
      <c r="MFI127" s="73"/>
      <c r="MFJ127" s="73"/>
      <c r="MFK127" s="73"/>
      <c r="MFL127" s="73"/>
      <c r="MFM127" s="73"/>
      <c r="MFN127" s="73"/>
      <c r="MFO127" s="73"/>
      <c r="MFP127" s="73"/>
      <c r="MFQ127" s="73"/>
      <c r="MFR127" s="73"/>
      <c r="MFS127" s="73"/>
      <c r="MFT127" s="73"/>
      <c r="MFU127" s="73"/>
      <c r="MFV127" s="73"/>
      <c r="MFW127" s="73"/>
      <c r="MFX127" s="73"/>
      <c r="MFY127" s="73"/>
      <c r="MFZ127" s="73"/>
      <c r="MGA127" s="73"/>
      <c r="MGB127" s="73"/>
      <c r="MGC127" s="73"/>
      <c r="MGE127" s="73"/>
      <c r="MGF127" s="73"/>
      <c r="MGG127" s="73"/>
      <c r="MGH127" s="73"/>
      <c r="MGI127" s="73"/>
      <c r="MGJ127" s="73"/>
      <c r="MGK127" s="73"/>
      <c r="MGL127" s="73"/>
      <c r="MGM127" s="73"/>
      <c r="MGN127" s="73"/>
      <c r="MGO127" s="73"/>
      <c r="MGP127" s="73"/>
      <c r="MGQ127" s="73"/>
      <c r="MGT127" s="73"/>
      <c r="MGW127" s="73"/>
      <c r="MGZ127" s="73"/>
      <c r="MHC127" s="73"/>
      <c r="MHF127" s="73"/>
      <c r="MHR127" s="73"/>
      <c r="MHU127" s="73"/>
      <c r="MHX127" s="73"/>
      <c r="MIA127" s="73"/>
      <c r="MIJ127" s="73"/>
      <c r="MIP127" s="73"/>
      <c r="MIS127" s="73"/>
      <c r="MIV127" s="73"/>
      <c r="MIY127" s="73"/>
      <c r="MJE127" s="73"/>
      <c r="MJN127" s="73"/>
      <c r="MJP127" s="73"/>
      <c r="MJQ127" s="73"/>
      <c r="MJS127" s="73"/>
      <c r="MJV127" s="73"/>
      <c r="MJY127" s="73"/>
      <c r="MKB127" s="73"/>
      <c r="MKJ127" s="73"/>
      <c r="MKL127" s="73"/>
      <c r="MKO127" s="73"/>
      <c r="MKR127" s="73"/>
      <c r="MLA127" s="73"/>
      <c r="MLD127" s="73"/>
      <c r="MLI127" s="73"/>
      <c r="MME127" s="73"/>
      <c r="MMF127" s="73"/>
      <c r="MMG127" s="73"/>
      <c r="MMH127" s="73"/>
      <c r="MMI127" s="73"/>
      <c r="MMJ127" s="73"/>
      <c r="MNB127" s="73"/>
      <c r="MNC127" s="73"/>
      <c r="MNF127" s="73"/>
      <c r="MNI127" s="73"/>
      <c r="MNK127" s="73"/>
      <c r="MNM127" s="73"/>
      <c r="MNP127" s="73"/>
      <c r="MNS127" s="73"/>
      <c r="MNV127" s="73"/>
      <c r="MNY127" s="73"/>
      <c r="MOB127" s="73"/>
      <c r="MOE127" s="73"/>
      <c r="MOH127" s="73"/>
      <c r="MOK127" s="73"/>
      <c r="MOM127" s="73"/>
      <c r="MOZ127" s="73"/>
      <c r="MPA127" s="73"/>
      <c r="MPB127" s="73"/>
      <c r="MPC127" s="73"/>
      <c r="MPD127" s="73"/>
      <c r="MPE127" s="73"/>
      <c r="MPF127" s="73"/>
      <c r="MPG127" s="73"/>
      <c r="MPH127" s="73"/>
      <c r="MPI127" s="73"/>
      <c r="MPJ127" s="73"/>
      <c r="MPK127" s="73"/>
      <c r="MPL127" s="73"/>
      <c r="MPM127" s="73"/>
      <c r="MPN127" s="73"/>
      <c r="MPO127" s="73"/>
      <c r="MPP127" s="73"/>
      <c r="MPQ127" s="73"/>
      <c r="MPR127" s="73"/>
      <c r="MPS127" s="73"/>
      <c r="MPT127" s="73"/>
      <c r="MPU127" s="73"/>
      <c r="MPV127" s="73"/>
      <c r="MPW127" s="73"/>
      <c r="MPX127" s="73"/>
      <c r="MPY127" s="73"/>
      <c r="MQA127" s="73"/>
      <c r="MQB127" s="73"/>
      <c r="MQC127" s="73"/>
      <c r="MQD127" s="73"/>
      <c r="MQE127" s="73"/>
      <c r="MQF127" s="73"/>
      <c r="MQG127" s="73"/>
      <c r="MQH127" s="73"/>
      <c r="MQI127" s="73"/>
      <c r="MQJ127" s="73"/>
      <c r="MQK127" s="73"/>
      <c r="MQL127" s="73"/>
      <c r="MQM127" s="73"/>
      <c r="MQP127" s="73"/>
      <c r="MQS127" s="73"/>
      <c r="MQV127" s="73"/>
      <c r="MQY127" s="73"/>
      <c r="MRB127" s="73"/>
      <c r="MRN127" s="73"/>
      <c r="MRQ127" s="73"/>
      <c r="MRT127" s="73"/>
      <c r="MRW127" s="73"/>
      <c r="MSF127" s="73"/>
      <c r="MSL127" s="73"/>
      <c r="MSO127" s="73"/>
      <c r="MSR127" s="73"/>
      <c r="MSU127" s="73"/>
      <c r="MTA127" s="73"/>
      <c r="MTJ127" s="73"/>
      <c r="MTL127" s="73"/>
      <c r="MTM127" s="73"/>
      <c r="MTO127" s="73"/>
      <c r="MTR127" s="73"/>
      <c r="MTU127" s="73"/>
      <c r="MTX127" s="73"/>
      <c r="MUF127" s="73"/>
      <c r="MUH127" s="73"/>
      <c r="MUK127" s="73"/>
      <c r="MUN127" s="73"/>
      <c r="MUW127" s="73"/>
      <c r="MUZ127" s="73"/>
      <c r="MVE127" s="73"/>
      <c r="MWA127" s="73"/>
      <c r="MWB127" s="73"/>
      <c r="MWC127" s="73"/>
      <c r="MWD127" s="73"/>
      <c r="MWE127" s="73"/>
      <c r="MWF127" s="73"/>
      <c r="MWX127" s="73"/>
      <c r="MWY127" s="73"/>
      <c r="MXB127" s="73"/>
      <c r="MXE127" s="73"/>
      <c r="MXG127" s="73"/>
      <c r="MXI127" s="73"/>
      <c r="MXL127" s="73"/>
      <c r="MXO127" s="73"/>
      <c r="MXR127" s="73"/>
      <c r="MXU127" s="73"/>
      <c r="MXX127" s="73"/>
      <c r="MYA127" s="73"/>
      <c r="MYD127" s="73"/>
      <c r="MYG127" s="73"/>
      <c r="MYI127" s="73"/>
      <c r="MYV127" s="73"/>
      <c r="MYW127" s="73"/>
      <c r="MYX127" s="73"/>
      <c r="MYY127" s="73"/>
      <c r="MYZ127" s="73"/>
      <c r="MZA127" s="73"/>
      <c r="MZB127" s="73"/>
      <c r="MZC127" s="73"/>
      <c r="MZD127" s="73"/>
      <c r="MZE127" s="73"/>
      <c r="MZF127" s="73"/>
      <c r="MZG127" s="73"/>
      <c r="MZH127" s="73"/>
      <c r="MZI127" s="73"/>
      <c r="MZJ127" s="73"/>
      <c r="MZK127" s="73"/>
      <c r="MZL127" s="73"/>
      <c r="MZM127" s="73"/>
      <c r="MZN127" s="73"/>
      <c r="MZO127" s="73"/>
      <c r="MZP127" s="73"/>
      <c r="MZQ127" s="73"/>
      <c r="MZR127" s="73"/>
      <c r="MZS127" s="73"/>
      <c r="MZT127" s="73"/>
      <c r="MZU127" s="73"/>
      <c r="MZW127" s="73"/>
      <c r="MZX127" s="73"/>
      <c r="MZY127" s="73"/>
      <c r="MZZ127" s="73"/>
      <c r="NAA127" s="73"/>
      <c r="NAB127" s="73"/>
      <c r="NAC127" s="73"/>
      <c r="NAD127" s="73"/>
      <c r="NAE127" s="73"/>
      <c r="NAF127" s="73"/>
      <c r="NAG127" s="73"/>
      <c r="NAH127" s="73"/>
      <c r="NAI127" s="73"/>
      <c r="NAL127" s="73"/>
      <c r="NAO127" s="73"/>
      <c r="NAR127" s="73"/>
      <c r="NAU127" s="73"/>
      <c r="NAX127" s="73"/>
      <c r="NBJ127" s="73"/>
      <c r="NBM127" s="73"/>
      <c r="NBP127" s="73"/>
      <c r="NBS127" s="73"/>
      <c r="NCB127" s="73"/>
      <c r="NCH127" s="73"/>
      <c r="NCK127" s="73"/>
      <c r="NCN127" s="73"/>
      <c r="NCQ127" s="73"/>
      <c r="NCW127" s="73"/>
      <c r="NDF127" s="73"/>
      <c r="NDH127" s="73"/>
      <c r="NDI127" s="73"/>
      <c r="NDK127" s="73"/>
      <c r="NDN127" s="73"/>
      <c r="NDQ127" s="73"/>
      <c r="NDT127" s="73"/>
      <c r="NEB127" s="73"/>
      <c r="NED127" s="73"/>
      <c r="NEG127" s="73"/>
      <c r="NEJ127" s="73"/>
      <c r="NES127" s="73"/>
      <c r="NEV127" s="73"/>
      <c r="NFA127" s="73"/>
      <c r="NFW127" s="73"/>
      <c r="NFX127" s="73"/>
      <c r="NFY127" s="73"/>
      <c r="NFZ127" s="73"/>
      <c r="NGA127" s="73"/>
      <c r="NGB127" s="73"/>
      <c r="NGT127" s="73"/>
      <c r="NGU127" s="73"/>
      <c r="NGX127" s="73"/>
      <c r="NHA127" s="73"/>
      <c r="NHC127" s="73"/>
      <c r="NHE127" s="73"/>
      <c r="NHH127" s="73"/>
      <c r="NHK127" s="73"/>
      <c r="NHN127" s="73"/>
      <c r="NHQ127" s="73"/>
      <c r="NHT127" s="73"/>
      <c r="NHW127" s="73"/>
      <c r="NHZ127" s="73"/>
      <c r="NIC127" s="73"/>
      <c r="NIE127" s="73"/>
      <c r="NIR127" s="73"/>
      <c r="NIS127" s="73"/>
      <c r="NIT127" s="73"/>
      <c r="NIU127" s="73"/>
      <c r="NIV127" s="73"/>
      <c r="NIW127" s="73"/>
      <c r="NIX127" s="73"/>
      <c r="NIY127" s="73"/>
      <c r="NIZ127" s="73"/>
      <c r="NJA127" s="73"/>
      <c r="NJB127" s="73"/>
      <c r="NJC127" s="73"/>
      <c r="NJD127" s="73"/>
      <c r="NJE127" s="73"/>
      <c r="NJF127" s="73"/>
      <c r="NJG127" s="73"/>
      <c r="NJH127" s="73"/>
      <c r="NJI127" s="73"/>
      <c r="NJJ127" s="73"/>
      <c r="NJK127" s="73"/>
      <c r="NJL127" s="73"/>
      <c r="NJM127" s="73"/>
      <c r="NJN127" s="73"/>
      <c r="NJO127" s="73"/>
      <c r="NJP127" s="73"/>
      <c r="NJQ127" s="73"/>
      <c r="NJS127" s="73"/>
      <c r="NJT127" s="73"/>
      <c r="NJU127" s="73"/>
      <c r="NJV127" s="73"/>
      <c r="NJW127" s="73"/>
      <c r="NJX127" s="73"/>
      <c r="NJY127" s="73"/>
      <c r="NJZ127" s="73"/>
      <c r="NKA127" s="73"/>
      <c r="NKB127" s="73"/>
      <c r="NKC127" s="73"/>
      <c r="NKD127" s="73"/>
      <c r="NKE127" s="73"/>
      <c r="NKH127" s="73"/>
      <c r="NKK127" s="73"/>
      <c r="NKN127" s="73"/>
      <c r="NKQ127" s="73"/>
      <c r="NKT127" s="73"/>
      <c r="NLF127" s="73"/>
      <c r="NLI127" s="73"/>
      <c r="NLL127" s="73"/>
      <c r="NLO127" s="73"/>
      <c r="NLX127" s="73"/>
      <c r="NMD127" s="73"/>
      <c r="NMG127" s="73"/>
      <c r="NMJ127" s="73"/>
      <c r="NMM127" s="73"/>
      <c r="NMS127" s="73"/>
      <c r="NNB127" s="73"/>
      <c r="NND127" s="73"/>
      <c r="NNE127" s="73"/>
      <c r="NNG127" s="73"/>
      <c r="NNJ127" s="73"/>
      <c r="NNM127" s="73"/>
      <c r="NNP127" s="73"/>
      <c r="NNX127" s="73"/>
      <c r="NNZ127" s="73"/>
      <c r="NOC127" s="73"/>
      <c r="NOF127" s="73"/>
      <c r="NOO127" s="73"/>
      <c r="NOR127" s="73"/>
      <c r="NOW127" s="73"/>
      <c r="NPS127" s="73"/>
      <c r="NPT127" s="73"/>
      <c r="NPU127" s="73"/>
      <c r="NPV127" s="73"/>
      <c r="NPW127" s="73"/>
      <c r="NPX127" s="73"/>
      <c r="NQP127" s="73"/>
      <c r="NQQ127" s="73"/>
      <c r="NQT127" s="73"/>
      <c r="NQW127" s="73"/>
      <c r="NQY127" s="73"/>
      <c r="NRA127" s="73"/>
      <c r="NRD127" s="73"/>
      <c r="NRG127" s="73"/>
      <c r="NRJ127" s="73"/>
      <c r="NRM127" s="73"/>
      <c r="NRP127" s="73"/>
      <c r="NRS127" s="73"/>
      <c r="NRV127" s="73"/>
      <c r="NRY127" s="73"/>
      <c r="NSA127" s="73"/>
      <c r="NSN127" s="73"/>
      <c r="NSO127" s="73"/>
      <c r="NSP127" s="73"/>
      <c r="NSQ127" s="73"/>
      <c r="NSR127" s="73"/>
      <c r="NSS127" s="73"/>
      <c r="NST127" s="73"/>
      <c r="NSU127" s="73"/>
      <c r="NSV127" s="73"/>
      <c r="NSW127" s="73"/>
      <c r="NSX127" s="73"/>
      <c r="NSY127" s="73"/>
      <c r="NSZ127" s="73"/>
      <c r="NTA127" s="73"/>
      <c r="NTB127" s="73"/>
      <c r="NTC127" s="73"/>
      <c r="NTD127" s="73"/>
      <c r="NTE127" s="73"/>
      <c r="NTF127" s="73"/>
      <c r="NTG127" s="73"/>
      <c r="NTH127" s="73"/>
      <c r="NTI127" s="73"/>
      <c r="NTJ127" s="73"/>
      <c r="NTK127" s="73"/>
      <c r="NTL127" s="73"/>
      <c r="NTM127" s="73"/>
      <c r="NTO127" s="73"/>
      <c r="NTP127" s="73"/>
      <c r="NTQ127" s="73"/>
      <c r="NTR127" s="73"/>
      <c r="NTS127" s="73"/>
      <c r="NTT127" s="73"/>
      <c r="NTU127" s="73"/>
      <c r="NTV127" s="73"/>
      <c r="NTW127" s="73"/>
      <c r="NTX127" s="73"/>
      <c r="NTY127" s="73"/>
      <c r="NTZ127" s="73"/>
      <c r="NUA127" s="73"/>
      <c r="NUD127" s="73"/>
      <c r="NUG127" s="73"/>
      <c r="NUJ127" s="73"/>
      <c r="NUM127" s="73"/>
      <c r="NUP127" s="73"/>
      <c r="NVB127" s="73"/>
      <c r="NVE127" s="73"/>
      <c r="NVH127" s="73"/>
      <c r="NVK127" s="73"/>
      <c r="NVT127" s="73"/>
      <c r="NVZ127" s="73"/>
      <c r="NWC127" s="73"/>
      <c r="NWF127" s="73"/>
      <c r="NWI127" s="73"/>
      <c r="NWO127" s="73"/>
      <c r="NWX127" s="73"/>
      <c r="NWZ127" s="73"/>
      <c r="NXA127" s="73"/>
      <c r="NXC127" s="73"/>
      <c r="NXF127" s="73"/>
      <c r="NXI127" s="73"/>
      <c r="NXL127" s="73"/>
      <c r="NXT127" s="73"/>
      <c r="NXV127" s="73"/>
      <c r="NXY127" s="73"/>
      <c r="NYB127" s="73"/>
      <c r="NYK127" s="73"/>
      <c r="NYN127" s="73"/>
      <c r="NYS127" s="73"/>
      <c r="NZO127" s="73"/>
      <c r="NZP127" s="73"/>
      <c r="NZQ127" s="73"/>
      <c r="NZR127" s="73"/>
      <c r="NZS127" s="73"/>
      <c r="NZT127" s="73"/>
      <c r="OAL127" s="73"/>
      <c r="OAM127" s="73"/>
      <c r="OAP127" s="73"/>
      <c r="OAS127" s="73"/>
      <c r="OAU127" s="73"/>
      <c r="OAW127" s="73"/>
      <c r="OAZ127" s="73"/>
      <c r="OBC127" s="73"/>
      <c r="OBF127" s="73"/>
      <c r="OBI127" s="73"/>
      <c r="OBL127" s="73"/>
      <c r="OBO127" s="73"/>
      <c r="OBR127" s="73"/>
      <c r="OBU127" s="73"/>
      <c r="OBW127" s="73"/>
      <c r="OCJ127" s="73"/>
      <c r="OCK127" s="73"/>
      <c r="OCL127" s="73"/>
      <c r="OCM127" s="73"/>
      <c r="OCN127" s="73"/>
      <c r="OCO127" s="73"/>
      <c r="OCP127" s="73"/>
      <c r="OCQ127" s="73"/>
      <c r="OCR127" s="73"/>
      <c r="OCS127" s="73"/>
      <c r="OCT127" s="73"/>
      <c r="OCU127" s="73"/>
      <c r="OCV127" s="73"/>
      <c r="OCW127" s="73"/>
      <c r="OCX127" s="73"/>
      <c r="OCY127" s="73"/>
      <c r="OCZ127" s="73"/>
      <c r="ODA127" s="73"/>
      <c r="ODB127" s="73"/>
      <c r="ODC127" s="73"/>
      <c r="ODD127" s="73"/>
      <c r="ODE127" s="73"/>
      <c r="ODF127" s="73"/>
      <c r="ODG127" s="73"/>
      <c r="ODH127" s="73"/>
      <c r="ODI127" s="73"/>
      <c r="ODK127" s="73"/>
      <c r="ODL127" s="73"/>
      <c r="ODM127" s="73"/>
      <c r="ODN127" s="73"/>
      <c r="ODO127" s="73"/>
      <c r="ODP127" s="73"/>
      <c r="ODQ127" s="73"/>
      <c r="ODR127" s="73"/>
      <c r="ODS127" s="73"/>
      <c r="ODT127" s="73"/>
      <c r="ODU127" s="73"/>
      <c r="ODV127" s="73"/>
      <c r="ODW127" s="73"/>
      <c r="ODZ127" s="73"/>
      <c r="OEC127" s="73"/>
      <c r="OEF127" s="73"/>
      <c r="OEI127" s="73"/>
      <c r="OEL127" s="73"/>
      <c r="OEX127" s="73"/>
      <c r="OFA127" s="73"/>
      <c r="OFD127" s="73"/>
      <c r="OFG127" s="73"/>
      <c r="OFP127" s="73"/>
      <c r="OFV127" s="73"/>
      <c r="OFY127" s="73"/>
      <c r="OGB127" s="73"/>
      <c r="OGE127" s="73"/>
      <c r="OGK127" s="73"/>
      <c r="OGT127" s="73"/>
      <c r="OGV127" s="73"/>
      <c r="OGW127" s="73"/>
      <c r="OGY127" s="73"/>
      <c r="OHB127" s="73"/>
      <c r="OHE127" s="73"/>
      <c r="OHH127" s="73"/>
      <c r="OHP127" s="73"/>
      <c r="OHR127" s="73"/>
      <c r="OHU127" s="73"/>
      <c r="OHX127" s="73"/>
      <c r="OIG127" s="73"/>
      <c r="OIJ127" s="73"/>
      <c r="OIO127" s="73"/>
      <c r="OJK127" s="73"/>
      <c r="OJL127" s="73"/>
      <c r="OJM127" s="73"/>
      <c r="OJN127" s="73"/>
      <c r="OJO127" s="73"/>
      <c r="OJP127" s="73"/>
      <c r="OKH127" s="73"/>
      <c r="OKI127" s="73"/>
      <c r="OKL127" s="73"/>
      <c r="OKO127" s="73"/>
      <c r="OKQ127" s="73"/>
      <c r="OKS127" s="73"/>
      <c r="OKV127" s="73"/>
      <c r="OKY127" s="73"/>
      <c r="OLB127" s="73"/>
      <c r="OLE127" s="73"/>
      <c r="OLH127" s="73"/>
      <c r="OLK127" s="73"/>
      <c r="OLN127" s="73"/>
      <c r="OLQ127" s="73"/>
      <c r="OLS127" s="73"/>
      <c r="OMF127" s="73"/>
      <c r="OMG127" s="73"/>
      <c r="OMH127" s="73"/>
      <c r="OMI127" s="73"/>
      <c r="OMJ127" s="73"/>
      <c r="OMK127" s="73"/>
      <c r="OML127" s="73"/>
      <c r="OMM127" s="73"/>
      <c r="OMN127" s="73"/>
      <c r="OMO127" s="73"/>
      <c r="OMP127" s="73"/>
      <c r="OMQ127" s="73"/>
      <c r="OMR127" s="73"/>
      <c r="OMS127" s="73"/>
      <c r="OMT127" s="73"/>
      <c r="OMU127" s="73"/>
      <c r="OMV127" s="73"/>
      <c r="OMW127" s="73"/>
      <c r="OMX127" s="73"/>
      <c r="OMY127" s="73"/>
      <c r="OMZ127" s="73"/>
      <c r="ONA127" s="73"/>
      <c r="ONB127" s="73"/>
      <c r="ONC127" s="73"/>
      <c r="OND127" s="73"/>
      <c r="ONE127" s="73"/>
      <c r="ONG127" s="73"/>
      <c r="ONH127" s="73"/>
      <c r="ONI127" s="73"/>
      <c r="ONJ127" s="73"/>
      <c r="ONK127" s="73"/>
      <c r="ONL127" s="73"/>
      <c r="ONM127" s="73"/>
      <c r="ONN127" s="73"/>
      <c r="ONO127" s="73"/>
      <c r="ONP127" s="73"/>
      <c r="ONQ127" s="73"/>
      <c r="ONR127" s="73"/>
      <c r="ONS127" s="73"/>
      <c r="ONV127" s="73"/>
      <c r="ONY127" s="73"/>
      <c r="OOB127" s="73"/>
      <c r="OOE127" s="73"/>
      <c r="OOH127" s="73"/>
      <c r="OOT127" s="73"/>
      <c r="OOW127" s="73"/>
      <c r="OOZ127" s="73"/>
      <c r="OPC127" s="73"/>
      <c r="OPL127" s="73"/>
      <c r="OPR127" s="73"/>
      <c r="OPU127" s="73"/>
      <c r="OPX127" s="73"/>
      <c r="OQA127" s="73"/>
      <c r="OQG127" s="73"/>
      <c r="OQP127" s="73"/>
      <c r="OQR127" s="73"/>
      <c r="OQS127" s="73"/>
      <c r="OQU127" s="73"/>
      <c r="OQX127" s="73"/>
      <c r="ORA127" s="73"/>
      <c r="ORD127" s="73"/>
      <c r="ORL127" s="73"/>
      <c r="ORN127" s="73"/>
      <c r="ORQ127" s="73"/>
      <c r="ORT127" s="73"/>
      <c r="OSC127" s="73"/>
      <c r="OSF127" s="73"/>
      <c r="OSK127" s="73"/>
      <c r="OTG127" s="73"/>
      <c r="OTH127" s="73"/>
      <c r="OTI127" s="73"/>
      <c r="OTJ127" s="73"/>
      <c r="OTK127" s="73"/>
      <c r="OTL127" s="73"/>
      <c r="OUD127" s="73"/>
      <c r="OUE127" s="73"/>
      <c r="OUH127" s="73"/>
      <c r="OUK127" s="73"/>
      <c r="OUM127" s="73"/>
      <c r="OUO127" s="73"/>
      <c r="OUR127" s="73"/>
      <c r="OUU127" s="73"/>
      <c r="OUX127" s="73"/>
      <c r="OVA127" s="73"/>
      <c r="OVD127" s="73"/>
      <c r="OVG127" s="73"/>
      <c r="OVJ127" s="73"/>
      <c r="OVM127" s="73"/>
      <c r="OVO127" s="73"/>
      <c r="OWB127" s="73"/>
      <c r="OWC127" s="73"/>
      <c r="OWD127" s="73"/>
      <c r="OWE127" s="73"/>
      <c r="OWF127" s="73"/>
      <c r="OWG127" s="73"/>
      <c r="OWH127" s="73"/>
      <c r="OWI127" s="73"/>
      <c r="OWJ127" s="73"/>
      <c r="OWK127" s="73"/>
      <c r="OWL127" s="73"/>
      <c r="OWM127" s="73"/>
      <c r="OWN127" s="73"/>
      <c r="OWO127" s="73"/>
      <c r="OWP127" s="73"/>
      <c r="OWQ127" s="73"/>
      <c r="OWR127" s="73"/>
      <c r="OWS127" s="73"/>
      <c r="OWT127" s="73"/>
      <c r="OWU127" s="73"/>
      <c r="OWV127" s="73"/>
      <c r="OWW127" s="73"/>
      <c r="OWX127" s="73"/>
      <c r="OWY127" s="73"/>
      <c r="OWZ127" s="73"/>
      <c r="OXA127" s="73"/>
      <c r="OXC127" s="73"/>
      <c r="OXD127" s="73"/>
      <c r="OXE127" s="73"/>
      <c r="OXF127" s="73"/>
      <c r="OXG127" s="73"/>
      <c r="OXH127" s="73"/>
      <c r="OXI127" s="73"/>
      <c r="OXJ127" s="73"/>
      <c r="OXK127" s="73"/>
      <c r="OXL127" s="73"/>
      <c r="OXM127" s="73"/>
      <c r="OXN127" s="73"/>
      <c r="OXO127" s="73"/>
      <c r="OXR127" s="73"/>
      <c r="OXU127" s="73"/>
      <c r="OXX127" s="73"/>
      <c r="OYA127" s="73"/>
      <c r="OYD127" s="73"/>
      <c r="OYP127" s="73"/>
      <c r="OYS127" s="73"/>
      <c r="OYV127" s="73"/>
      <c r="OYY127" s="73"/>
      <c r="OZH127" s="73"/>
      <c r="OZN127" s="73"/>
      <c r="OZQ127" s="73"/>
      <c r="OZT127" s="73"/>
      <c r="OZW127" s="73"/>
      <c r="PAC127" s="73"/>
      <c r="PAL127" s="73"/>
      <c r="PAN127" s="73"/>
      <c r="PAO127" s="73"/>
      <c r="PAQ127" s="73"/>
      <c r="PAT127" s="73"/>
      <c r="PAW127" s="73"/>
      <c r="PAZ127" s="73"/>
      <c r="PBH127" s="73"/>
      <c r="PBJ127" s="73"/>
      <c r="PBM127" s="73"/>
      <c r="PBP127" s="73"/>
      <c r="PBY127" s="73"/>
      <c r="PCB127" s="73"/>
      <c r="PCG127" s="73"/>
      <c r="PDC127" s="73"/>
      <c r="PDD127" s="73"/>
      <c r="PDE127" s="73"/>
      <c r="PDF127" s="73"/>
      <c r="PDG127" s="73"/>
      <c r="PDH127" s="73"/>
      <c r="PDZ127" s="73"/>
      <c r="PEA127" s="73"/>
      <c r="PED127" s="73"/>
      <c r="PEG127" s="73"/>
      <c r="PEI127" s="73"/>
      <c r="PEK127" s="73"/>
      <c r="PEN127" s="73"/>
      <c r="PEQ127" s="73"/>
      <c r="PET127" s="73"/>
      <c r="PEW127" s="73"/>
      <c r="PEZ127" s="73"/>
      <c r="PFC127" s="73"/>
      <c r="PFF127" s="73"/>
      <c r="PFI127" s="73"/>
      <c r="PFK127" s="73"/>
      <c r="PFX127" s="73"/>
      <c r="PFY127" s="73"/>
      <c r="PFZ127" s="73"/>
      <c r="PGA127" s="73"/>
      <c r="PGB127" s="73"/>
      <c r="PGC127" s="73"/>
      <c r="PGD127" s="73"/>
      <c r="PGE127" s="73"/>
      <c r="PGF127" s="73"/>
      <c r="PGG127" s="73"/>
      <c r="PGH127" s="73"/>
      <c r="PGI127" s="73"/>
      <c r="PGJ127" s="73"/>
      <c r="PGK127" s="73"/>
      <c r="PGL127" s="73"/>
      <c r="PGM127" s="73"/>
      <c r="PGN127" s="73"/>
      <c r="PGO127" s="73"/>
      <c r="PGP127" s="73"/>
      <c r="PGQ127" s="73"/>
      <c r="PGR127" s="73"/>
      <c r="PGS127" s="73"/>
      <c r="PGT127" s="73"/>
      <c r="PGU127" s="73"/>
      <c r="PGV127" s="73"/>
      <c r="PGW127" s="73"/>
      <c r="PGY127" s="73"/>
      <c r="PGZ127" s="73"/>
      <c r="PHA127" s="73"/>
      <c r="PHB127" s="73"/>
      <c r="PHC127" s="73"/>
      <c r="PHD127" s="73"/>
      <c r="PHE127" s="73"/>
      <c r="PHF127" s="73"/>
      <c r="PHG127" s="73"/>
      <c r="PHH127" s="73"/>
      <c r="PHI127" s="73"/>
      <c r="PHJ127" s="73"/>
      <c r="PHK127" s="73"/>
      <c r="PHN127" s="73"/>
      <c r="PHQ127" s="73"/>
      <c r="PHT127" s="73"/>
      <c r="PHW127" s="73"/>
      <c r="PHZ127" s="73"/>
      <c r="PIL127" s="73"/>
      <c r="PIO127" s="73"/>
      <c r="PIR127" s="73"/>
      <c r="PIU127" s="73"/>
      <c r="PJD127" s="73"/>
      <c r="PJJ127" s="73"/>
      <c r="PJM127" s="73"/>
      <c r="PJP127" s="73"/>
      <c r="PJS127" s="73"/>
      <c r="PJY127" s="73"/>
      <c r="PKH127" s="73"/>
      <c r="PKJ127" s="73"/>
      <c r="PKK127" s="73"/>
      <c r="PKM127" s="73"/>
      <c r="PKP127" s="73"/>
      <c r="PKS127" s="73"/>
      <c r="PKV127" s="73"/>
      <c r="PLD127" s="73"/>
      <c r="PLF127" s="73"/>
      <c r="PLI127" s="73"/>
      <c r="PLL127" s="73"/>
      <c r="PLU127" s="73"/>
      <c r="PLX127" s="73"/>
      <c r="PMC127" s="73"/>
      <c r="PMY127" s="73"/>
      <c r="PMZ127" s="73"/>
      <c r="PNA127" s="73"/>
      <c r="PNB127" s="73"/>
      <c r="PNC127" s="73"/>
      <c r="PND127" s="73"/>
      <c r="PNV127" s="73"/>
      <c r="PNW127" s="73"/>
      <c r="PNZ127" s="73"/>
      <c r="POC127" s="73"/>
      <c r="POE127" s="73"/>
      <c r="POG127" s="73"/>
      <c r="POJ127" s="73"/>
      <c r="POM127" s="73"/>
      <c r="POP127" s="73"/>
      <c r="POS127" s="73"/>
      <c r="POV127" s="73"/>
      <c r="POY127" s="73"/>
      <c r="PPB127" s="73"/>
      <c r="PPE127" s="73"/>
      <c r="PPG127" s="73"/>
      <c r="PPT127" s="73"/>
      <c r="PPU127" s="73"/>
      <c r="PPV127" s="73"/>
      <c r="PPW127" s="73"/>
      <c r="PPX127" s="73"/>
      <c r="PPY127" s="73"/>
      <c r="PPZ127" s="73"/>
      <c r="PQA127" s="73"/>
      <c r="PQB127" s="73"/>
      <c r="PQC127" s="73"/>
      <c r="PQD127" s="73"/>
      <c r="PQE127" s="73"/>
      <c r="PQF127" s="73"/>
      <c r="PQG127" s="73"/>
      <c r="PQH127" s="73"/>
      <c r="PQI127" s="73"/>
      <c r="PQJ127" s="73"/>
      <c r="PQK127" s="73"/>
      <c r="PQL127" s="73"/>
      <c r="PQM127" s="73"/>
      <c r="PQN127" s="73"/>
      <c r="PQO127" s="73"/>
      <c r="PQP127" s="73"/>
      <c r="PQQ127" s="73"/>
      <c r="PQR127" s="73"/>
      <c r="PQS127" s="73"/>
      <c r="PQU127" s="73"/>
      <c r="PQV127" s="73"/>
      <c r="PQW127" s="73"/>
      <c r="PQX127" s="73"/>
      <c r="PQY127" s="73"/>
      <c r="PQZ127" s="73"/>
      <c r="PRA127" s="73"/>
      <c r="PRB127" s="73"/>
      <c r="PRC127" s="73"/>
      <c r="PRD127" s="73"/>
      <c r="PRE127" s="73"/>
      <c r="PRF127" s="73"/>
      <c r="PRG127" s="73"/>
      <c r="PRJ127" s="73"/>
      <c r="PRM127" s="73"/>
      <c r="PRP127" s="73"/>
      <c r="PRS127" s="73"/>
      <c r="PRV127" s="73"/>
      <c r="PSH127" s="73"/>
      <c r="PSK127" s="73"/>
      <c r="PSN127" s="73"/>
      <c r="PSQ127" s="73"/>
      <c r="PSZ127" s="73"/>
      <c r="PTF127" s="73"/>
      <c r="PTI127" s="73"/>
      <c r="PTL127" s="73"/>
      <c r="PTO127" s="73"/>
      <c r="PTU127" s="73"/>
      <c r="PUD127" s="73"/>
      <c r="PUF127" s="73"/>
      <c r="PUG127" s="73"/>
      <c r="PUI127" s="73"/>
      <c r="PUL127" s="73"/>
      <c r="PUO127" s="73"/>
      <c r="PUR127" s="73"/>
      <c r="PUZ127" s="73"/>
      <c r="PVB127" s="73"/>
      <c r="PVE127" s="73"/>
      <c r="PVH127" s="73"/>
      <c r="PVQ127" s="73"/>
      <c r="PVT127" s="73"/>
      <c r="PVY127" s="73"/>
      <c r="PWU127" s="73"/>
      <c r="PWV127" s="73"/>
      <c r="PWW127" s="73"/>
      <c r="PWX127" s="73"/>
      <c r="PWY127" s="73"/>
      <c r="PWZ127" s="73"/>
      <c r="PXR127" s="73"/>
      <c r="PXS127" s="73"/>
      <c r="PXV127" s="73"/>
      <c r="PXY127" s="73"/>
      <c r="PYA127" s="73"/>
      <c r="PYC127" s="73"/>
      <c r="PYF127" s="73"/>
      <c r="PYI127" s="73"/>
      <c r="PYL127" s="73"/>
      <c r="PYO127" s="73"/>
      <c r="PYR127" s="73"/>
      <c r="PYU127" s="73"/>
      <c r="PYX127" s="73"/>
      <c r="PZA127" s="73"/>
      <c r="PZC127" s="73"/>
      <c r="PZP127" s="73"/>
      <c r="PZQ127" s="73"/>
      <c r="PZR127" s="73"/>
      <c r="PZS127" s="73"/>
      <c r="PZT127" s="73"/>
      <c r="PZU127" s="73"/>
      <c r="PZV127" s="73"/>
      <c r="PZW127" s="73"/>
      <c r="PZX127" s="73"/>
      <c r="PZY127" s="73"/>
      <c r="PZZ127" s="73"/>
      <c r="QAA127" s="73"/>
      <c r="QAB127" s="73"/>
      <c r="QAC127" s="73"/>
      <c r="QAD127" s="73"/>
      <c r="QAE127" s="73"/>
      <c r="QAF127" s="73"/>
      <c r="QAG127" s="73"/>
      <c r="QAH127" s="73"/>
      <c r="QAI127" s="73"/>
      <c r="QAJ127" s="73"/>
      <c r="QAK127" s="73"/>
      <c r="QAL127" s="73"/>
      <c r="QAM127" s="73"/>
      <c r="QAN127" s="73"/>
      <c r="QAO127" s="73"/>
      <c r="QAQ127" s="73"/>
      <c r="QAR127" s="73"/>
      <c r="QAS127" s="73"/>
      <c r="QAT127" s="73"/>
      <c r="QAU127" s="73"/>
      <c r="QAV127" s="73"/>
      <c r="QAW127" s="73"/>
      <c r="QAX127" s="73"/>
      <c r="QAY127" s="73"/>
      <c r="QAZ127" s="73"/>
      <c r="QBA127" s="73"/>
      <c r="QBB127" s="73"/>
      <c r="QBC127" s="73"/>
      <c r="QBF127" s="73"/>
      <c r="QBI127" s="73"/>
      <c r="QBL127" s="73"/>
      <c r="QBO127" s="73"/>
      <c r="QBR127" s="73"/>
      <c r="QCD127" s="73"/>
      <c r="QCG127" s="73"/>
      <c r="QCJ127" s="73"/>
      <c r="QCM127" s="73"/>
      <c r="QCV127" s="73"/>
      <c r="QDB127" s="73"/>
      <c r="QDE127" s="73"/>
      <c r="QDH127" s="73"/>
      <c r="QDK127" s="73"/>
      <c r="QDQ127" s="73"/>
      <c r="QDZ127" s="73"/>
      <c r="QEB127" s="73"/>
      <c r="QEC127" s="73"/>
      <c r="QEE127" s="73"/>
      <c r="QEH127" s="73"/>
      <c r="QEK127" s="73"/>
      <c r="QEN127" s="73"/>
      <c r="QEV127" s="73"/>
      <c r="QEX127" s="73"/>
      <c r="QFA127" s="73"/>
      <c r="QFD127" s="73"/>
      <c r="QFM127" s="73"/>
      <c r="QFP127" s="73"/>
      <c r="QFU127" s="73"/>
      <c r="QGQ127" s="73"/>
      <c r="QGR127" s="73"/>
      <c r="QGS127" s="73"/>
      <c r="QGT127" s="73"/>
      <c r="QGU127" s="73"/>
      <c r="QGV127" s="73"/>
      <c r="QHN127" s="73"/>
      <c r="QHO127" s="73"/>
      <c r="QHR127" s="73"/>
      <c r="QHU127" s="73"/>
      <c r="QHW127" s="73"/>
      <c r="QHY127" s="73"/>
      <c r="QIB127" s="73"/>
      <c r="QIE127" s="73"/>
      <c r="QIH127" s="73"/>
      <c r="QIK127" s="73"/>
      <c r="QIN127" s="73"/>
      <c r="QIQ127" s="73"/>
      <c r="QIT127" s="73"/>
      <c r="QIW127" s="73"/>
      <c r="QIY127" s="73"/>
      <c r="QJL127" s="73"/>
      <c r="QJM127" s="73"/>
      <c r="QJN127" s="73"/>
      <c r="QJO127" s="73"/>
      <c r="QJP127" s="73"/>
      <c r="QJQ127" s="73"/>
      <c r="QJR127" s="73"/>
      <c r="QJS127" s="73"/>
      <c r="QJT127" s="73"/>
      <c r="QJU127" s="73"/>
      <c r="QJV127" s="73"/>
      <c r="QJW127" s="73"/>
      <c r="QJX127" s="73"/>
      <c r="QJY127" s="73"/>
      <c r="QJZ127" s="73"/>
      <c r="QKA127" s="73"/>
      <c r="QKB127" s="73"/>
      <c r="QKC127" s="73"/>
      <c r="QKD127" s="73"/>
      <c r="QKE127" s="73"/>
      <c r="QKF127" s="73"/>
      <c r="QKG127" s="73"/>
      <c r="QKH127" s="73"/>
      <c r="QKI127" s="73"/>
      <c r="QKJ127" s="73"/>
      <c r="QKK127" s="73"/>
      <c r="QKM127" s="73"/>
      <c r="QKN127" s="73"/>
      <c r="QKO127" s="73"/>
      <c r="QKP127" s="73"/>
      <c r="QKQ127" s="73"/>
      <c r="QKR127" s="73"/>
      <c r="QKS127" s="73"/>
      <c r="QKT127" s="73"/>
      <c r="QKU127" s="73"/>
      <c r="QKV127" s="73"/>
      <c r="QKW127" s="73"/>
      <c r="QKX127" s="73"/>
      <c r="QKY127" s="73"/>
      <c r="QLB127" s="73"/>
      <c r="QLE127" s="73"/>
      <c r="QLH127" s="73"/>
      <c r="QLK127" s="73"/>
      <c r="QLN127" s="73"/>
      <c r="QLZ127" s="73"/>
      <c r="QMC127" s="73"/>
      <c r="QMF127" s="73"/>
      <c r="QMI127" s="73"/>
      <c r="QMR127" s="73"/>
      <c r="QMX127" s="73"/>
      <c r="QNA127" s="73"/>
      <c r="QND127" s="73"/>
      <c r="QNG127" s="73"/>
      <c r="QNM127" s="73"/>
      <c r="QNV127" s="73"/>
      <c r="QNX127" s="73"/>
      <c r="QNY127" s="73"/>
      <c r="QOA127" s="73"/>
      <c r="QOD127" s="73"/>
      <c r="QOG127" s="73"/>
      <c r="QOJ127" s="73"/>
      <c r="QOR127" s="73"/>
      <c r="QOT127" s="73"/>
      <c r="QOW127" s="73"/>
      <c r="QOZ127" s="73"/>
      <c r="QPI127" s="73"/>
      <c r="QPL127" s="73"/>
      <c r="QPQ127" s="73"/>
      <c r="QQM127" s="73"/>
      <c r="QQN127" s="73"/>
      <c r="QQO127" s="73"/>
      <c r="QQP127" s="73"/>
      <c r="QQQ127" s="73"/>
      <c r="QQR127" s="73"/>
      <c r="QRJ127" s="73"/>
      <c r="QRK127" s="73"/>
      <c r="QRN127" s="73"/>
      <c r="QRQ127" s="73"/>
      <c r="QRS127" s="73"/>
      <c r="QRU127" s="73"/>
      <c r="QRX127" s="73"/>
      <c r="QSA127" s="73"/>
      <c r="QSD127" s="73"/>
      <c r="QSG127" s="73"/>
      <c r="QSJ127" s="73"/>
      <c r="QSM127" s="73"/>
      <c r="QSP127" s="73"/>
      <c r="QSS127" s="73"/>
      <c r="QSU127" s="73"/>
      <c r="QTH127" s="73"/>
      <c r="QTI127" s="73"/>
      <c r="QTJ127" s="73"/>
      <c r="QTK127" s="73"/>
      <c r="QTL127" s="73"/>
      <c r="QTM127" s="73"/>
      <c r="QTN127" s="73"/>
      <c r="QTO127" s="73"/>
      <c r="QTP127" s="73"/>
      <c r="QTQ127" s="73"/>
      <c r="QTR127" s="73"/>
      <c r="QTS127" s="73"/>
      <c r="QTT127" s="73"/>
      <c r="QTU127" s="73"/>
      <c r="QTV127" s="73"/>
      <c r="QTW127" s="73"/>
      <c r="QTX127" s="73"/>
      <c r="QTY127" s="73"/>
      <c r="QTZ127" s="73"/>
      <c r="QUA127" s="73"/>
      <c r="QUB127" s="73"/>
      <c r="QUC127" s="73"/>
      <c r="QUD127" s="73"/>
      <c r="QUE127" s="73"/>
      <c r="QUF127" s="73"/>
      <c r="QUG127" s="73"/>
      <c r="QUI127" s="73"/>
      <c r="QUJ127" s="73"/>
      <c r="QUK127" s="73"/>
      <c r="QUL127" s="73"/>
      <c r="QUM127" s="73"/>
      <c r="QUN127" s="73"/>
      <c r="QUO127" s="73"/>
      <c r="QUP127" s="73"/>
      <c r="QUQ127" s="73"/>
      <c r="QUR127" s="73"/>
      <c r="QUS127" s="73"/>
      <c r="QUT127" s="73"/>
      <c r="QUU127" s="73"/>
      <c r="QUX127" s="73"/>
      <c r="QVA127" s="73"/>
      <c r="QVD127" s="73"/>
      <c r="QVG127" s="73"/>
      <c r="QVJ127" s="73"/>
      <c r="QVV127" s="73"/>
      <c r="QVY127" s="73"/>
      <c r="QWB127" s="73"/>
      <c r="QWE127" s="73"/>
      <c r="QWN127" s="73"/>
      <c r="QWT127" s="73"/>
      <c r="QWW127" s="73"/>
      <c r="QWZ127" s="73"/>
      <c r="QXC127" s="73"/>
      <c r="QXI127" s="73"/>
      <c r="QXR127" s="73"/>
      <c r="QXT127" s="73"/>
      <c r="QXU127" s="73"/>
      <c r="QXW127" s="73"/>
      <c r="QXZ127" s="73"/>
      <c r="QYC127" s="73"/>
      <c r="QYF127" s="73"/>
      <c r="QYN127" s="73"/>
      <c r="QYP127" s="73"/>
      <c r="QYS127" s="73"/>
      <c r="QYV127" s="73"/>
      <c r="QZE127" s="73"/>
      <c r="QZH127" s="73"/>
      <c r="QZM127" s="73"/>
      <c r="RAI127" s="73"/>
      <c r="RAJ127" s="73"/>
      <c r="RAK127" s="73"/>
      <c r="RAL127" s="73"/>
      <c r="RAM127" s="73"/>
      <c r="RAN127" s="73"/>
      <c r="RBF127" s="73"/>
      <c r="RBG127" s="73"/>
      <c r="RBJ127" s="73"/>
      <c r="RBM127" s="73"/>
      <c r="RBO127" s="73"/>
      <c r="RBQ127" s="73"/>
      <c r="RBT127" s="73"/>
      <c r="RBW127" s="73"/>
      <c r="RBZ127" s="73"/>
      <c r="RCC127" s="73"/>
      <c r="RCF127" s="73"/>
      <c r="RCI127" s="73"/>
      <c r="RCL127" s="73"/>
      <c r="RCO127" s="73"/>
      <c r="RCQ127" s="73"/>
      <c r="RDD127" s="73"/>
      <c r="RDE127" s="73"/>
      <c r="RDF127" s="73"/>
      <c r="RDG127" s="73"/>
      <c r="RDH127" s="73"/>
      <c r="RDI127" s="73"/>
      <c r="RDJ127" s="73"/>
      <c r="RDK127" s="73"/>
      <c r="RDL127" s="73"/>
      <c r="RDM127" s="73"/>
      <c r="RDN127" s="73"/>
      <c r="RDO127" s="73"/>
      <c r="RDP127" s="73"/>
      <c r="RDQ127" s="73"/>
      <c r="RDR127" s="73"/>
      <c r="RDS127" s="73"/>
      <c r="RDT127" s="73"/>
      <c r="RDU127" s="73"/>
      <c r="RDV127" s="73"/>
      <c r="RDW127" s="73"/>
      <c r="RDX127" s="73"/>
      <c r="RDY127" s="73"/>
      <c r="RDZ127" s="73"/>
      <c r="REA127" s="73"/>
      <c r="REB127" s="73"/>
      <c r="REC127" s="73"/>
      <c r="REE127" s="73"/>
      <c r="REF127" s="73"/>
      <c r="REG127" s="73"/>
      <c r="REH127" s="73"/>
      <c r="REI127" s="73"/>
      <c r="REJ127" s="73"/>
      <c r="REK127" s="73"/>
      <c r="REL127" s="73"/>
      <c r="REM127" s="73"/>
      <c r="REN127" s="73"/>
      <c r="REO127" s="73"/>
      <c r="REP127" s="73"/>
      <c r="REQ127" s="73"/>
      <c r="RET127" s="73"/>
      <c r="REW127" s="73"/>
      <c r="REZ127" s="73"/>
      <c r="RFC127" s="73"/>
      <c r="RFF127" s="73"/>
      <c r="RFR127" s="73"/>
      <c r="RFU127" s="73"/>
      <c r="RFX127" s="73"/>
      <c r="RGA127" s="73"/>
      <c r="RGJ127" s="73"/>
      <c r="RGP127" s="73"/>
      <c r="RGS127" s="73"/>
      <c r="RGV127" s="73"/>
      <c r="RGY127" s="73"/>
      <c r="RHE127" s="73"/>
      <c r="RHN127" s="73"/>
      <c r="RHP127" s="73"/>
      <c r="RHQ127" s="73"/>
      <c r="RHS127" s="73"/>
      <c r="RHV127" s="73"/>
      <c r="RHY127" s="73"/>
      <c r="RIB127" s="73"/>
      <c r="RIJ127" s="73"/>
      <c r="RIL127" s="73"/>
      <c r="RIO127" s="73"/>
      <c r="RIR127" s="73"/>
      <c r="RJA127" s="73"/>
      <c r="RJD127" s="73"/>
      <c r="RJI127" s="73"/>
      <c r="RKE127" s="73"/>
      <c r="RKF127" s="73"/>
      <c r="RKG127" s="73"/>
      <c r="RKH127" s="73"/>
      <c r="RKI127" s="73"/>
      <c r="RKJ127" s="73"/>
      <c r="RLB127" s="73"/>
      <c r="RLC127" s="73"/>
      <c r="RLF127" s="73"/>
      <c r="RLI127" s="73"/>
      <c r="RLK127" s="73"/>
      <c r="RLM127" s="73"/>
      <c r="RLP127" s="73"/>
      <c r="RLS127" s="73"/>
      <c r="RLV127" s="73"/>
      <c r="RLY127" s="73"/>
      <c r="RMB127" s="73"/>
      <c r="RME127" s="73"/>
      <c r="RMH127" s="73"/>
      <c r="RMK127" s="73"/>
      <c r="RMM127" s="73"/>
      <c r="RMZ127" s="73"/>
      <c r="RNA127" s="73"/>
      <c r="RNB127" s="73"/>
      <c r="RNC127" s="73"/>
      <c r="RND127" s="73"/>
      <c r="RNE127" s="73"/>
      <c r="RNF127" s="73"/>
      <c r="RNG127" s="73"/>
      <c r="RNH127" s="73"/>
      <c r="RNI127" s="73"/>
      <c r="RNJ127" s="73"/>
      <c r="RNK127" s="73"/>
      <c r="RNL127" s="73"/>
      <c r="RNM127" s="73"/>
      <c r="RNN127" s="73"/>
      <c r="RNO127" s="73"/>
      <c r="RNP127" s="73"/>
      <c r="RNQ127" s="73"/>
      <c r="RNR127" s="73"/>
      <c r="RNS127" s="73"/>
      <c r="RNT127" s="73"/>
      <c r="RNU127" s="73"/>
      <c r="RNV127" s="73"/>
      <c r="RNW127" s="73"/>
      <c r="RNX127" s="73"/>
      <c r="RNY127" s="73"/>
      <c r="ROA127" s="73"/>
      <c r="ROB127" s="73"/>
      <c r="ROC127" s="73"/>
      <c r="ROD127" s="73"/>
      <c r="ROE127" s="73"/>
      <c r="ROF127" s="73"/>
      <c r="ROG127" s="73"/>
      <c r="ROH127" s="73"/>
      <c r="ROI127" s="73"/>
      <c r="ROJ127" s="73"/>
      <c r="ROK127" s="73"/>
      <c r="ROL127" s="73"/>
      <c r="ROM127" s="73"/>
      <c r="ROP127" s="73"/>
      <c r="ROS127" s="73"/>
      <c r="ROV127" s="73"/>
      <c r="ROY127" s="73"/>
      <c r="RPB127" s="73"/>
      <c r="RPN127" s="73"/>
      <c r="RPQ127" s="73"/>
      <c r="RPT127" s="73"/>
      <c r="RPW127" s="73"/>
      <c r="RQF127" s="73"/>
      <c r="RQL127" s="73"/>
      <c r="RQO127" s="73"/>
      <c r="RQR127" s="73"/>
      <c r="RQU127" s="73"/>
      <c r="RRA127" s="73"/>
      <c r="RRJ127" s="73"/>
      <c r="RRL127" s="73"/>
      <c r="RRM127" s="73"/>
      <c r="RRO127" s="73"/>
      <c r="RRR127" s="73"/>
      <c r="RRU127" s="73"/>
      <c r="RRX127" s="73"/>
      <c r="RSF127" s="73"/>
      <c r="RSH127" s="73"/>
      <c r="RSK127" s="73"/>
      <c r="RSN127" s="73"/>
      <c r="RSW127" s="73"/>
      <c r="RSZ127" s="73"/>
      <c r="RTE127" s="73"/>
      <c r="RUA127" s="73"/>
      <c r="RUB127" s="73"/>
      <c r="RUC127" s="73"/>
      <c r="RUD127" s="73"/>
      <c r="RUE127" s="73"/>
      <c r="RUF127" s="73"/>
      <c r="RUX127" s="73"/>
      <c r="RUY127" s="73"/>
      <c r="RVB127" s="73"/>
      <c r="RVE127" s="73"/>
      <c r="RVG127" s="73"/>
      <c r="RVI127" s="73"/>
      <c r="RVL127" s="73"/>
      <c r="RVO127" s="73"/>
      <c r="RVR127" s="73"/>
      <c r="RVU127" s="73"/>
      <c r="RVX127" s="73"/>
      <c r="RWA127" s="73"/>
      <c r="RWD127" s="73"/>
      <c r="RWG127" s="73"/>
      <c r="RWI127" s="73"/>
      <c r="RWV127" s="73"/>
      <c r="RWW127" s="73"/>
      <c r="RWX127" s="73"/>
      <c r="RWY127" s="73"/>
      <c r="RWZ127" s="73"/>
      <c r="RXA127" s="73"/>
      <c r="RXB127" s="73"/>
      <c r="RXC127" s="73"/>
      <c r="RXD127" s="73"/>
      <c r="RXE127" s="73"/>
      <c r="RXF127" s="73"/>
      <c r="RXG127" s="73"/>
      <c r="RXH127" s="73"/>
      <c r="RXI127" s="73"/>
      <c r="RXJ127" s="73"/>
      <c r="RXK127" s="73"/>
      <c r="RXL127" s="73"/>
      <c r="RXM127" s="73"/>
      <c r="RXN127" s="73"/>
      <c r="RXO127" s="73"/>
      <c r="RXP127" s="73"/>
      <c r="RXQ127" s="73"/>
      <c r="RXR127" s="73"/>
      <c r="RXS127" s="73"/>
      <c r="RXT127" s="73"/>
      <c r="RXU127" s="73"/>
      <c r="RXW127" s="73"/>
      <c r="RXX127" s="73"/>
      <c r="RXY127" s="73"/>
      <c r="RXZ127" s="73"/>
      <c r="RYA127" s="73"/>
      <c r="RYB127" s="73"/>
      <c r="RYC127" s="73"/>
      <c r="RYD127" s="73"/>
      <c r="RYE127" s="73"/>
      <c r="RYF127" s="73"/>
      <c r="RYG127" s="73"/>
      <c r="RYH127" s="73"/>
      <c r="RYI127" s="73"/>
      <c r="RYL127" s="73"/>
      <c r="RYO127" s="73"/>
      <c r="RYR127" s="73"/>
      <c r="RYU127" s="73"/>
      <c r="RYX127" s="73"/>
      <c r="RZJ127" s="73"/>
      <c r="RZM127" s="73"/>
      <c r="RZP127" s="73"/>
      <c r="RZS127" s="73"/>
      <c r="SAB127" s="73"/>
      <c r="SAH127" s="73"/>
      <c r="SAK127" s="73"/>
      <c r="SAN127" s="73"/>
      <c r="SAQ127" s="73"/>
      <c r="SAW127" s="73"/>
      <c r="SBF127" s="73"/>
      <c r="SBH127" s="73"/>
      <c r="SBI127" s="73"/>
      <c r="SBK127" s="73"/>
      <c r="SBN127" s="73"/>
      <c r="SBQ127" s="73"/>
      <c r="SBT127" s="73"/>
      <c r="SCB127" s="73"/>
      <c r="SCD127" s="73"/>
      <c r="SCG127" s="73"/>
      <c r="SCJ127" s="73"/>
      <c r="SCS127" s="73"/>
      <c r="SCV127" s="73"/>
      <c r="SDA127" s="73"/>
      <c r="SDW127" s="73"/>
      <c r="SDX127" s="73"/>
      <c r="SDY127" s="73"/>
      <c r="SDZ127" s="73"/>
      <c r="SEA127" s="73"/>
      <c r="SEB127" s="73"/>
      <c r="SET127" s="73"/>
      <c r="SEU127" s="73"/>
      <c r="SEX127" s="73"/>
      <c r="SFA127" s="73"/>
      <c r="SFC127" s="73"/>
      <c r="SFE127" s="73"/>
      <c r="SFH127" s="73"/>
      <c r="SFK127" s="73"/>
      <c r="SFN127" s="73"/>
      <c r="SFQ127" s="73"/>
      <c r="SFT127" s="73"/>
      <c r="SFW127" s="73"/>
      <c r="SFZ127" s="73"/>
      <c r="SGC127" s="73"/>
      <c r="SGE127" s="73"/>
      <c r="SGR127" s="73"/>
      <c r="SGS127" s="73"/>
      <c r="SGT127" s="73"/>
      <c r="SGU127" s="73"/>
      <c r="SGV127" s="73"/>
      <c r="SGW127" s="73"/>
      <c r="SGX127" s="73"/>
      <c r="SGY127" s="73"/>
      <c r="SGZ127" s="73"/>
      <c r="SHA127" s="73"/>
      <c r="SHB127" s="73"/>
      <c r="SHC127" s="73"/>
      <c r="SHD127" s="73"/>
      <c r="SHE127" s="73"/>
      <c r="SHF127" s="73"/>
      <c r="SHG127" s="73"/>
      <c r="SHH127" s="73"/>
      <c r="SHI127" s="73"/>
      <c r="SHJ127" s="73"/>
      <c r="SHK127" s="73"/>
      <c r="SHL127" s="73"/>
      <c r="SHM127" s="73"/>
      <c r="SHN127" s="73"/>
      <c r="SHO127" s="73"/>
      <c r="SHP127" s="73"/>
      <c r="SHQ127" s="73"/>
      <c r="SHS127" s="73"/>
      <c r="SHT127" s="73"/>
      <c r="SHU127" s="73"/>
      <c r="SHV127" s="73"/>
      <c r="SHW127" s="73"/>
      <c r="SHX127" s="73"/>
      <c r="SHY127" s="73"/>
      <c r="SHZ127" s="73"/>
      <c r="SIA127" s="73"/>
      <c r="SIB127" s="73"/>
      <c r="SIC127" s="73"/>
      <c r="SID127" s="73"/>
      <c r="SIE127" s="73"/>
      <c r="SIH127" s="73"/>
      <c r="SIK127" s="73"/>
      <c r="SIN127" s="73"/>
      <c r="SIQ127" s="73"/>
      <c r="SIT127" s="73"/>
      <c r="SJF127" s="73"/>
      <c r="SJI127" s="73"/>
      <c r="SJL127" s="73"/>
      <c r="SJO127" s="73"/>
      <c r="SJX127" s="73"/>
      <c r="SKD127" s="73"/>
      <c r="SKG127" s="73"/>
      <c r="SKJ127" s="73"/>
      <c r="SKM127" s="73"/>
      <c r="SKS127" s="73"/>
      <c r="SLB127" s="73"/>
      <c r="SLD127" s="73"/>
      <c r="SLE127" s="73"/>
      <c r="SLG127" s="73"/>
      <c r="SLJ127" s="73"/>
      <c r="SLM127" s="73"/>
      <c r="SLP127" s="73"/>
      <c r="SLX127" s="73"/>
      <c r="SLZ127" s="73"/>
      <c r="SMC127" s="73"/>
      <c r="SMF127" s="73"/>
      <c r="SMO127" s="73"/>
      <c r="SMR127" s="73"/>
      <c r="SMW127" s="73"/>
      <c r="SNS127" s="73"/>
      <c r="SNT127" s="73"/>
      <c r="SNU127" s="73"/>
      <c r="SNV127" s="73"/>
      <c r="SNW127" s="73"/>
      <c r="SNX127" s="73"/>
      <c r="SOP127" s="73"/>
      <c r="SOQ127" s="73"/>
      <c r="SOT127" s="73"/>
      <c r="SOW127" s="73"/>
      <c r="SOY127" s="73"/>
      <c r="SPA127" s="73"/>
      <c r="SPD127" s="73"/>
      <c r="SPG127" s="73"/>
      <c r="SPJ127" s="73"/>
      <c r="SPM127" s="73"/>
      <c r="SPP127" s="73"/>
      <c r="SPS127" s="73"/>
      <c r="SPV127" s="73"/>
      <c r="SPY127" s="73"/>
      <c r="SQA127" s="73"/>
      <c r="SQN127" s="73"/>
      <c r="SQO127" s="73"/>
      <c r="SQP127" s="73"/>
      <c r="SQQ127" s="73"/>
      <c r="SQR127" s="73"/>
      <c r="SQS127" s="73"/>
      <c r="SQT127" s="73"/>
      <c r="SQU127" s="73"/>
      <c r="SQV127" s="73"/>
      <c r="SQW127" s="73"/>
      <c r="SQX127" s="73"/>
      <c r="SQY127" s="73"/>
      <c r="SQZ127" s="73"/>
      <c r="SRA127" s="73"/>
      <c r="SRB127" s="73"/>
      <c r="SRC127" s="73"/>
      <c r="SRD127" s="73"/>
      <c r="SRE127" s="73"/>
      <c r="SRF127" s="73"/>
      <c r="SRG127" s="73"/>
      <c r="SRH127" s="73"/>
      <c r="SRI127" s="73"/>
      <c r="SRJ127" s="73"/>
      <c r="SRK127" s="73"/>
      <c r="SRL127" s="73"/>
      <c r="SRM127" s="73"/>
      <c r="SRO127" s="73"/>
      <c r="SRP127" s="73"/>
      <c r="SRQ127" s="73"/>
      <c r="SRR127" s="73"/>
      <c r="SRS127" s="73"/>
      <c r="SRT127" s="73"/>
      <c r="SRU127" s="73"/>
      <c r="SRV127" s="73"/>
      <c r="SRW127" s="73"/>
      <c r="SRX127" s="73"/>
      <c r="SRY127" s="73"/>
      <c r="SRZ127" s="73"/>
      <c r="SSA127" s="73"/>
      <c r="SSD127" s="73"/>
      <c r="SSG127" s="73"/>
      <c r="SSJ127" s="73"/>
      <c r="SSM127" s="73"/>
      <c r="SSP127" s="73"/>
      <c r="STB127" s="73"/>
      <c r="STE127" s="73"/>
      <c r="STH127" s="73"/>
      <c r="STK127" s="73"/>
      <c r="STT127" s="73"/>
      <c r="STZ127" s="73"/>
      <c r="SUC127" s="73"/>
      <c r="SUF127" s="73"/>
      <c r="SUI127" s="73"/>
      <c r="SUO127" s="73"/>
      <c r="SUX127" s="73"/>
      <c r="SUZ127" s="73"/>
      <c r="SVA127" s="73"/>
      <c r="SVC127" s="73"/>
      <c r="SVF127" s="73"/>
      <c r="SVI127" s="73"/>
      <c r="SVL127" s="73"/>
      <c r="SVT127" s="73"/>
      <c r="SVV127" s="73"/>
      <c r="SVY127" s="73"/>
      <c r="SWB127" s="73"/>
      <c r="SWK127" s="73"/>
      <c r="SWN127" s="73"/>
      <c r="SWS127" s="73"/>
      <c r="SXO127" s="73"/>
      <c r="SXP127" s="73"/>
      <c r="SXQ127" s="73"/>
      <c r="SXR127" s="73"/>
      <c r="SXS127" s="73"/>
      <c r="SXT127" s="73"/>
      <c r="SYL127" s="73"/>
      <c r="SYM127" s="73"/>
      <c r="SYP127" s="73"/>
      <c r="SYS127" s="73"/>
      <c r="SYU127" s="73"/>
      <c r="SYW127" s="73"/>
      <c r="SYZ127" s="73"/>
      <c r="SZC127" s="73"/>
      <c r="SZF127" s="73"/>
      <c r="SZI127" s="73"/>
      <c r="SZL127" s="73"/>
      <c r="SZO127" s="73"/>
      <c r="SZR127" s="73"/>
      <c r="SZU127" s="73"/>
      <c r="SZW127" s="73"/>
      <c r="TAJ127" s="73"/>
      <c r="TAK127" s="73"/>
      <c r="TAL127" s="73"/>
      <c r="TAM127" s="73"/>
      <c r="TAN127" s="73"/>
      <c r="TAO127" s="73"/>
      <c r="TAP127" s="73"/>
      <c r="TAQ127" s="73"/>
      <c r="TAR127" s="73"/>
      <c r="TAS127" s="73"/>
      <c r="TAT127" s="73"/>
      <c r="TAU127" s="73"/>
      <c r="TAV127" s="73"/>
      <c r="TAW127" s="73"/>
      <c r="TAX127" s="73"/>
      <c r="TAY127" s="73"/>
      <c r="TAZ127" s="73"/>
      <c r="TBA127" s="73"/>
      <c r="TBB127" s="73"/>
      <c r="TBC127" s="73"/>
      <c r="TBD127" s="73"/>
      <c r="TBE127" s="73"/>
      <c r="TBF127" s="73"/>
      <c r="TBG127" s="73"/>
      <c r="TBH127" s="73"/>
      <c r="TBI127" s="73"/>
      <c r="TBK127" s="73"/>
      <c r="TBL127" s="73"/>
      <c r="TBM127" s="73"/>
      <c r="TBN127" s="73"/>
      <c r="TBO127" s="73"/>
      <c r="TBP127" s="73"/>
      <c r="TBQ127" s="73"/>
      <c r="TBR127" s="73"/>
      <c r="TBS127" s="73"/>
      <c r="TBT127" s="73"/>
      <c r="TBU127" s="73"/>
      <c r="TBV127" s="73"/>
      <c r="TBW127" s="73"/>
      <c r="TBZ127" s="73"/>
      <c r="TCC127" s="73"/>
      <c r="TCF127" s="73"/>
      <c r="TCI127" s="73"/>
      <c r="TCL127" s="73"/>
      <c r="TCX127" s="73"/>
      <c r="TDA127" s="73"/>
      <c r="TDD127" s="73"/>
      <c r="TDG127" s="73"/>
      <c r="TDP127" s="73"/>
      <c r="TDV127" s="73"/>
      <c r="TDY127" s="73"/>
      <c r="TEB127" s="73"/>
      <c r="TEE127" s="73"/>
      <c r="TEK127" s="73"/>
      <c r="TET127" s="73"/>
      <c r="TEV127" s="73"/>
      <c r="TEW127" s="73"/>
      <c r="TEY127" s="73"/>
      <c r="TFB127" s="73"/>
      <c r="TFE127" s="73"/>
      <c r="TFH127" s="73"/>
      <c r="TFP127" s="73"/>
      <c r="TFR127" s="73"/>
      <c r="TFU127" s="73"/>
      <c r="TFX127" s="73"/>
      <c r="TGG127" s="73"/>
      <c r="TGJ127" s="73"/>
      <c r="TGO127" s="73"/>
      <c r="THK127" s="73"/>
      <c r="THL127" s="73"/>
      <c r="THM127" s="73"/>
      <c r="THN127" s="73"/>
      <c r="THO127" s="73"/>
      <c r="THP127" s="73"/>
      <c r="TIH127" s="73"/>
      <c r="TII127" s="73"/>
      <c r="TIL127" s="73"/>
      <c r="TIO127" s="73"/>
      <c r="TIQ127" s="73"/>
      <c r="TIS127" s="73"/>
      <c r="TIV127" s="73"/>
      <c r="TIY127" s="73"/>
      <c r="TJB127" s="73"/>
      <c r="TJE127" s="73"/>
      <c r="TJH127" s="73"/>
      <c r="TJK127" s="73"/>
      <c r="TJN127" s="73"/>
      <c r="TJQ127" s="73"/>
      <c r="TJS127" s="73"/>
      <c r="TKF127" s="73"/>
      <c r="TKG127" s="73"/>
      <c r="TKH127" s="73"/>
      <c r="TKI127" s="73"/>
      <c r="TKJ127" s="73"/>
      <c r="TKK127" s="73"/>
      <c r="TKL127" s="73"/>
      <c r="TKM127" s="73"/>
      <c r="TKN127" s="73"/>
      <c r="TKO127" s="73"/>
      <c r="TKP127" s="73"/>
      <c r="TKQ127" s="73"/>
      <c r="TKR127" s="73"/>
      <c r="TKS127" s="73"/>
      <c r="TKT127" s="73"/>
      <c r="TKU127" s="73"/>
      <c r="TKV127" s="73"/>
      <c r="TKW127" s="73"/>
      <c r="TKX127" s="73"/>
      <c r="TKY127" s="73"/>
      <c r="TKZ127" s="73"/>
      <c r="TLA127" s="73"/>
      <c r="TLB127" s="73"/>
      <c r="TLC127" s="73"/>
      <c r="TLD127" s="73"/>
      <c r="TLE127" s="73"/>
      <c r="TLG127" s="73"/>
      <c r="TLH127" s="73"/>
      <c r="TLI127" s="73"/>
      <c r="TLJ127" s="73"/>
      <c r="TLK127" s="73"/>
      <c r="TLL127" s="73"/>
      <c r="TLM127" s="73"/>
      <c r="TLN127" s="73"/>
      <c r="TLO127" s="73"/>
      <c r="TLP127" s="73"/>
      <c r="TLQ127" s="73"/>
      <c r="TLR127" s="73"/>
      <c r="TLS127" s="73"/>
      <c r="TLV127" s="73"/>
      <c r="TLY127" s="73"/>
      <c r="TMB127" s="73"/>
      <c r="TME127" s="73"/>
      <c r="TMH127" s="73"/>
      <c r="TMT127" s="73"/>
      <c r="TMW127" s="73"/>
      <c r="TMZ127" s="73"/>
      <c r="TNC127" s="73"/>
      <c r="TNL127" s="73"/>
      <c r="TNR127" s="73"/>
      <c r="TNU127" s="73"/>
      <c r="TNX127" s="73"/>
      <c r="TOA127" s="73"/>
      <c r="TOG127" s="73"/>
      <c r="TOP127" s="73"/>
      <c r="TOR127" s="73"/>
      <c r="TOS127" s="73"/>
      <c r="TOU127" s="73"/>
      <c r="TOX127" s="73"/>
      <c r="TPA127" s="73"/>
      <c r="TPD127" s="73"/>
      <c r="TPL127" s="73"/>
      <c r="TPN127" s="73"/>
      <c r="TPQ127" s="73"/>
      <c r="TPT127" s="73"/>
      <c r="TQC127" s="73"/>
      <c r="TQF127" s="73"/>
      <c r="TQK127" s="73"/>
      <c r="TRG127" s="73"/>
      <c r="TRH127" s="73"/>
      <c r="TRI127" s="73"/>
      <c r="TRJ127" s="73"/>
      <c r="TRK127" s="73"/>
      <c r="TRL127" s="73"/>
      <c r="TSD127" s="73"/>
      <c r="TSE127" s="73"/>
      <c r="TSH127" s="73"/>
      <c r="TSK127" s="73"/>
      <c r="TSM127" s="73"/>
      <c r="TSO127" s="73"/>
      <c r="TSR127" s="73"/>
      <c r="TSU127" s="73"/>
      <c r="TSX127" s="73"/>
      <c r="TTA127" s="73"/>
      <c r="TTD127" s="73"/>
      <c r="TTG127" s="73"/>
      <c r="TTJ127" s="73"/>
      <c r="TTM127" s="73"/>
      <c r="TTO127" s="73"/>
      <c r="TUB127" s="73"/>
      <c r="TUC127" s="73"/>
      <c r="TUD127" s="73"/>
      <c r="TUE127" s="73"/>
      <c r="TUF127" s="73"/>
      <c r="TUG127" s="73"/>
      <c r="TUH127" s="73"/>
      <c r="TUI127" s="73"/>
      <c r="TUJ127" s="73"/>
      <c r="TUK127" s="73"/>
      <c r="TUL127" s="73"/>
      <c r="TUM127" s="73"/>
      <c r="TUN127" s="73"/>
      <c r="TUO127" s="73"/>
      <c r="TUP127" s="73"/>
      <c r="TUQ127" s="73"/>
      <c r="TUR127" s="73"/>
      <c r="TUS127" s="73"/>
      <c r="TUT127" s="73"/>
      <c r="TUU127" s="73"/>
      <c r="TUV127" s="73"/>
      <c r="TUW127" s="73"/>
      <c r="TUX127" s="73"/>
      <c r="TUY127" s="73"/>
      <c r="TUZ127" s="73"/>
      <c r="TVA127" s="73"/>
      <c r="TVC127" s="73"/>
      <c r="TVD127" s="73"/>
      <c r="TVE127" s="73"/>
      <c r="TVF127" s="73"/>
      <c r="TVG127" s="73"/>
      <c r="TVH127" s="73"/>
      <c r="TVI127" s="73"/>
      <c r="TVJ127" s="73"/>
      <c r="TVK127" s="73"/>
      <c r="TVL127" s="73"/>
      <c r="TVM127" s="73"/>
      <c r="TVN127" s="73"/>
      <c r="TVO127" s="73"/>
      <c r="TVR127" s="73"/>
      <c r="TVU127" s="73"/>
      <c r="TVX127" s="73"/>
      <c r="TWA127" s="73"/>
      <c r="TWD127" s="73"/>
      <c r="TWP127" s="73"/>
      <c r="TWS127" s="73"/>
      <c r="TWV127" s="73"/>
      <c r="TWY127" s="73"/>
      <c r="TXH127" s="73"/>
      <c r="TXN127" s="73"/>
      <c r="TXQ127" s="73"/>
      <c r="TXT127" s="73"/>
      <c r="TXW127" s="73"/>
      <c r="TYC127" s="73"/>
      <c r="TYL127" s="73"/>
      <c r="TYN127" s="73"/>
      <c r="TYO127" s="73"/>
      <c r="TYQ127" s="73"/>
      <c r="TYT127" s="73"/>
      <c r="TYW127" s="73"/>
      <c r="TYZ127" s="73"/>
      <c r="TZH127" s="73"/>
      <c r="TZJ127" s="73"/>
      <c r="TZM127" s="73"/>
      <c r="TZP127" s="73"/>
      <c r="TZY127" s="73"/>
      <c r="UAB127" s="73"/>
      <c r="UAG127" s="73"/>
      <c r="UBC127" s="73"/>
      <c r="UBD127" s="73"/>
      <c r="UBE127" s="73"/>
      <c r="UBF127" s="73"/>
      <c r="UBG127" s="73"/>
      <c r="UBH127" s="73"/>
      <c r="UBZ127" s="73"/>
      <c r="UCA127" s="73"/>
      <c r="UCD127" s="73"/>
      <c r="UCG127" s="73"/>
      <c r="UCI127" s="73"/>
      <c r="UCK127" s="73"/>
      <c r="UCN127" s="73"/>
      <c r="UCQ127" s="73"/>
      <c r="UCT127" s="73"/>
      <c r="UCW127" s="73"/>
      <c r="UCZ127" s="73"/>
      <c r="UDC127" s="73"/>
      <c r="UDF127" s="73"/>
      <c r="UDI127" s="73"/>
      <c r="UDK127" s="73"/>
      <c r="UDX127" s="73"/>
      <c r="UDY127" s="73"/>
      <c r="UDZ127" s="73"/>
      <c r="UEA127" s="73"/>
      <c r="UEB127" s="73"/>
      <c r="UEC127" s="73"/>
      <c r="UED127" s="73"/>
      <c r="UEE127" s="73"/>
      <c r="UEF127" s="73"/>
      <c r="UEG127" s="73"/>
      <c r="UEH127" s="73"/>
      <c r="UEI127" s="73"/>
      <c r="UEJ127" s="73"/>
      <c r="UEK127" s="73"/>
      <c r="UEL127" s="73"/>
      <c r="UEM127" s="73"/>
      <c r="UEN127" s="73"/>
      <c r="UEO127" s="73"/>
      <c r="UEP127" s="73"/>
      <c r="UEQ127" s="73"/>
      <c r="UER127" s="73"/>
      <c r="UES127" s="73"/>
      <c r="UET127" s="73"/>
      <c r="UEU127" s="73"/>
      <c r="UEV127" s="73"/>
      <c r="UEW127" s="73"/>
      <c r="UEY127" s="73"/>
      <c r="UEZ127" s="73"/>
      <c r="UFA127" s="73"/>
      <c r="UFB127" s="73"/>
      <c r="UFC127" s="73"/>
      <c r="UFD127" s="73"/>
      <c r="UFE127" s="73"/>
      <c r="UFF127" s="73"/>
      <c r="UFG127" s="73"/>
      <c r="UFH127" s="73"/>
      <c r="UFI127" s="73"/>
      <c r="UFJ127" s="73"/>
      <c r="UFK127" s="73"/>
      <c r="UFN127" s="73"/>
      <c r="UFQ127" s="73"/>
      <c r="UFT127" s="73"/>
      <c r="UFW127" s="73"/>
      <c r="UFZ127" s="73"/>
      <c r="UGL127" s="73"/>
      <c r="UGO127" s="73"/>
      <c r="UGR127" s="73"/>
      <c r="UGU127" s="73"/>
      <c r="UHD127" s="73"/>
      <c r="UHJ127" s="73"/>
      <c r="UHM127" s="73"/>
      <c r="UHP127" s="73"/>
      <c r="UHS127" s="73"/>
      <c r="UHY127" s="73"/>
      <c r="UIH127" s="73"/>
      <c r="UIJ127" s="73"/>
      <c r="UIK127" s="73"/>
      <c r="UIM127" s="73"/>
      <c r="UIP127" s="73"/>
      <c r="UIS127" s="73"/>
      <c r="UIV127" s="73"/>
      <c r="UJD127" s="73"/>
      <c r="UJF127" s="73"/>
      <c r="UJI127" s="73"/>
      <c r="UJL127" s="73"/>
      <c r="UJU127" s="73"/>
      <c r="UJX127" s="73"/>
      <c r="UKC127" s="73"/>
      <c r="UKY127" s="73"/>
      <c r="UKZ127" s="73"/>
      <c r="ULA127" s="73"/>
      <c r="ULB127" s="73"/>
      <c r="ULC127" s="73"/>
      <c r="ULD127" s="73"/>
      <c r="ULV127" s="73"/>
      <c r="ULW127" s="73"/>
      <c r="ULZ127" s="73"/>
      <c r="UMC127" s="73"/>
      <c r="UME127" s="73"/>
      <c r="UMG127" s="73"/>
      <c r="UMJ127" s="73"/>
      <c r="UMM127" s="73"/>
      <c r="UMP127" s="73"/>
      <c r="UMS127" s="73"/>
      <c r="UMV127" s="73"/>
      <c r="UMY127" s="73"/>
      <c r="UNB127" s="73"/>
      <c r="UNE127" s="73"/>
      <c r="UNG127" s="73"/>
      <c r="UNT127" s="73"/>
      <c r="UNU127" s="73"/>
      <c r="UNV127" s="73"/>
      <c r="UNW127" s="73"/>
      <c r="UNX127" s="73"/>
      <c r="UNY127" s="73"/>
      <c r="UNZ127" s="73"/>
      <c r="UOA127" s="73"/>
      <c r="UOB127" s="73"/>
      <c r="UOC127" s="73"/>
      <c r="UOD127" s="73"/>
      <c r="UOE127" s="73"/>
      <c r="UOF127" s="73"/>
      <c r="UOG127" s="73"/>
      <c r="UOH127" s="73"/>
      <c r="UOI127" s="73"/>
      <c r="UOJ127" s="73"/>
      <c r="UOK127" s="73"/>
      <c r="UOL127" s="73"/>
      <c r="UOM127" s="73"/>
      <c r="UON127" s="73"/>
      <c r="UOO127" s="73"/>
      <c r="UOP127" s="73"/>
      <c r="UOQ127" s="73"/>
      <c r="UOR127" s="73"/>
      <c r="UOS127" s="73"/>
      <c r="UOU127" s="73"/>
      <c r="UOV127" s="73"/>
      <c r="UOW127" s="73"/>
      <c r="UOX127" s="73"/>
      <c r="UOY127" s="73"/>
      <c r="UOZ127" s="73"/>
      <c r="UPA127" s="73"/>
      <c r="UPB127" s="73"/>
      <c r="UPC127" s="73"/>
      <c r="UPD127" s="73"/>
      <c r="UPE127" s="73"/>
      <c r="UPF127" s="73"/>
      <c r="UPG127" s="73"/>
      <c r="UPJ127" s="73"/>
      <c r="UPM127" s="73"/>
      <c r="UPP127" s="73"/>
      <c r="UPS127" s="73"/>
      <c r="UPV127" s="73"/>
      <c r="UQH127" s="73"/>
      <c r="UQK127" s="73"/>
      <c r="UQN127" s="73"/>
      <c r="UQQ127" s="73"/>
      <c r="UQZ127" s="73"/>
      <c r="URF127" s="73"/>
      <c r="URI127" s="73"/>
      <c r="URL127" s="73"/>
      <c r="URO127" s="73"/>
      <c r="URU127" s="73"/>
      <c r="USD127" s="73"/>
      <c r="USF127" s="73"/>
      <c r="USG127" s="73"/>
      <c r="USI127" s="73"/>
      <c r="USL127" s="73"/>
      <c r="USO127" s="73"/>
      <c r="USR127" s="73"/>
      <c r="USZ127" s="73"/>
      <c r="UTB127" s="73"/>
      <c r="UTE127" s="73"/>
      <c r="UTH127" s="73"/>
      <c r="UTQ127" s="73"/>
      <c r="UTT127" s="73"/>
      <c r="UTY127" s="73"/>
      <c r="UUU127" s="73"/>
      <c r="UUV127" s="73"/>
      <c r="UUW127" s="73"/>
      <c r="UUX127" s="73"/>
      <c r="UUY127" s="73"/>
      <c r="UUZ127" s="73"/>
      <c r="UVR127" s="73"/>
      <c r="UVS127" s="73"/>
      <c r="UVV127" s="73"/>
      <c r="UVY127" s="73"/>
      <c r="UWA127" s="73"/>
      <c r="UWC127" s="73"/>
      <c r="UWF127" s="73"/>
      <c r="UWI127" s="73"/>
      <c r="UWL127" s="73"/>
      <c r="UWO127" s="73"/>
      <c r="UWR127" s="73"/>
      <c r="UWU127" s="73"/>
      <c r="UWX127" s="73"/>
      <c r="UXA127" s="73"/>
      <c r="UXC127" s="73"/>
      <c r="UXP127" s="73"/>
      <c r="UXQ127" s="73"/>
      <c r="UXR127" s="73"/>
      <c r="UXS127" s="73"/>
      <c r="UXT127" s="73"/>
      <c r="UXU127" s="73"/>
      <c r="UXV127" s="73"/>
      <c r="UXW127" s="73"/>
      <c r="UXX127" s="73"/>
      <c r="UXY127" s="73"/>
      <c r="UXZ127" s="73"/>
      <c r="UYA127" s="73"/>
      <c r="UYB127" s="73"/>
      <c r="UYC127" s="73"/>
      <c r="UYD127" s="73"/>
      <c r="UYE127" s="73"/>
      <c r="UYF127" s="73"/>
      <c r="UYG127" s="73"/>
      <c r="UYH127" s="73"/>
      <c r="UYI127" s="73"/>
      <c r="UYJ127" s="73"/>
      <c r="UYK127" s="73"/>
      <c r="UYL127" s="73"/>
      <c r="UYM127" s="73"/>
      <c r="UYN127" s="73"/>
      <c r="UYO127" s="73"/>
      <c r="UYQ127" s="73"/>
      <c r="UYR127" s="73"/>
      <c r="UYS127" s="73"/>
      <c r="UYT127" s="73"/>
      <c r="UYU127" s="73"/>
      <c r="UYV127" s="73"/>
      <c r="UYW127" s="73"/>
      <c r="UYX127" s="73"/>
      <c r="UYY127" s="73"/>
      <c r="UYZ127" s="73"/>
      <c r="UZA127" s="73"/>
      <c r="UZB127" s="73"/>
      <c r="UZC127" s="73"/>
      <c r="UZF127" s="73"/>
      <c r="UZI127" s="73"/>
      <c r="UZL127" s="73"/>
      <c r="UZO127" s="73"/>
      <c r="UZR127" s="73"/>
      <c r="VAD127" s="73"/>
      <c r="VAG127" s="73"/>
      <c r="VAJ127" s="73"/>
      <c r="VAM127" s="73"/>
      <c r="VAV127" s="73"/>
      <c r="VBB127" s="73"/>
      <c r="VBE127" s="73"/>
      <c r="VBH127" s="73"/>
      <c r="VBK127" s="73"/>
      <c r="VBQ127" s="73"/>
      <c r="VBZ127" s="73"/>
      <c r="VCB127" s="73"/>
      <c r="VCC127" s="73"/>
      <c r="VCE127" s="73"/>
      <c r="VCH127" s="73"/>
      <c r="VCK127" s="73"/>
      <c r="VCN127" s="73"/>
      <c r="VCV127" s="73"/>
      <c r="VCX127" s="73"/>
      <c r="VDA127" s="73"/>
      <c r="VDD127" s="73"/>
      <c r="VDM127" s="73"/>
      <c r="VDP127" s="73"/>
      <c r="VDU127" s="73"/>
      <c r="VEQ127" s="73"/>
      <c r="VER127" s="73"/>
      <c r="VES127" s="73"/>
      <c r="VET127" s="73"/>
      <c r="VEU127" s="73"/>
      <c r="VEV127" s="73"/>
      <c r="VFN127" s="73"/>
      <c r="VFO127" s="73"/>
      <c r="VFR127" s="73"/>
      <c r="VFU127" s="73"/>
      <c r="VFW127" s="73"/>
      <c r="VFY127" s="73"/>
      <c r="VGB127" s="73"/>
      <c r="VGE127" s="73"/>
      <c r="VGH127" s="73"/>
      <c r="VGK127" s="73"/>
      <c r="VGN127" s="73"/>
      <c r="VGQ127" s="73"/>
      <c r="VGT127" s="73"/>
      <c r="VGW127" s="73"/>
      <c r="VGY127" s="73"/>
      <c r="VHL127" s="73"/>
      <c r="VHM127" s="73"/>
      <c r="VHN127" s="73"/>
      <c r="VHO127" s="73"/>
      <c r="VHP127" s="73"/>
      <c r="VHQ127" s="73"/>
      <c r="VHR127" s="73"/>
      <c r="VHS127" s="73"/>
      <c r="VHT127" s="73"/>
      <c r="VHU127" s="73"/>
      <c r="VHV127" s="73"/>
      <c r="VHW127" s="73"/>
      <c r="VHX127" s="73"/>
      <c r="VHY127" s="73"/>
      <c r="VHZ127" s="73"/>
      <c r="VIA127" s="73"/>
      <c r="VIB127" s="73"/>
      <c r="VIC127" s="73"/>
      <c r="VID127" s="73"/>
      <c r="VIE127" s="73"/>
      <c r="VIF127" s="73"/>
      <c r="VIG127" s="73"/>
      <c r="VIH127" s="73"/>
      <c r="VII127" s="73"/>
      <c r="VIJ127" s="73"/>
      <c r="VIK127" s="73"/>
      <c r="VIM127" s="73"/>
      <c r="VIN127" s="73"/>
      <c r="VIO127" s="73"/>
      <c r="VIP127" s="73"/>
      <c r="VIQ127" s="73"/>
      <c r="VIR127" s="73"/>
      <c r="VIS127" s="73"/>
      <c r="VIT127" s="73"/>
      <c r="VIU127" s="73"/>
      <c r="VIV127" s="73"/>
      <c r="VIW127" s="73"/>
      <c r="VIX127" s="73"/>
      <c r="VIY127" s="73"/>
      <c r="VJB127" s="73"/>
      <c r="VJE127" s="73"/>
      <c r="VJH127" s="73"/>
      <c r="VJK127" s="73"/>
      <c r="VJN127" s="73"/>
      <c r="VJZ127" s="73"/>
      <c r="VKC127" s="73"/>
      <c r="VKF127" s="73"/>
      <c r="VKI127" s="73"/>
      <c r="VKR127" s="73"/>
      <c r="VKX127" s="73"/>
      <c r="VLA127" s="73"/>
      <c r="VLD127" s="73"/>
      <c r="VLG127" s="73"/>
      <c r="VLM127" s="73"/>
      <c r="VLV127" s="73"/>
      <c r="VLX127" s="73"/>
      <c r="VLY127" s="73"/>
      <c r="VMA127" s="73"/>
      <c r="VMD127" s="73"/>
      <c r="VMG127" s="73"/>
      <c r="VMJ127" s="73"/>
      <c r="VMR127" s="73"/>
      <c r="VMT127" s="73"/>
      <c r="VMW127" s="73"/>
      <c r="VMZ127" s="73"/>
      <c r="VNI127" s="73"/>
      <c r="VNL127" s="73"/>
      <c r="VNQ127" s="73"/>
      <c r="VOM127" s="73"/>
      <c r="VON127" s="73"/>
      <c r="VOO127" s="73"/>
      <c r="VOP127" s="73"/>
      <c r="VOQ127" s="73"/>
      <c r="VOR127" s="73"/>
      <c r="VPJ127" s="73"/>
      <c r="VPK127" s="73"/>
      <c r="VPN127" s="73"/>
      <c r="VPQ127" s="73"/>
      <c r="VPS127" s="73"/>
      <c r="VPU127" s="73"/>
      <c r="VPX127" s="73"/>
      <c r="VQA127" s="73"/>
      <c r="VQD127" s="73"/>
      <c r="VQG127" s="73"/>
      <c r="VQJ127" s="73"/>
      <c r="VQM127" s="73"/>
      <c r="VQP127" s="73"/>
      <c r="VQS127" s="73"/>
      <c r="VQU127" s="73"/>
      <c r="VRH127" s="73"/>
      <c r="VRI127" s="73"/>
      <c r="VRJ127" s="73"/>
      <c r="VRK127" s="73"/>
      <c r="VRL127" s="73"/>
      <c r="VRM127" s="73"/>
      <c r="VRN127" s="73"/>
      <c r="VRO127" s="73"/>
      <c r="VRP127" s="73"/>
      <c r="VRQ127" s="73"/>
      <c r="VRR127" s="73"/>
      <c r="VRS127" s="73"/>
      <c r="VRT127" s="73"/>
      <c r="VRU127" s="73"/>
      <c r="VRV127" s="73"/>
      <c r="VRW127" s="73"/>
      <c r="VRX127" s="73"/>
      <c r="VRY127" s="73"/>
      <c r="VRZ127" s="73"/>
      <c r="VSA127" s="73"/>
      <c r="VSB127" s="73"/>
      <c r="VSC127" s="73"/>
      <c r="VSD127" s="73"/>
      <c r="VSE127" s="73"/>
      <c r="VSF127" s="73"/>
      <c r="VSG127" s="73"/>
      <c r="VSI127" s="73"/>
      <c r="VSJ127" s="73"/>
      <c r="VSK127" s="73"/>
      <c r="VSL127" s="73"/>
      <c r="VSM127" s="73"/>
      <c r="VSN127" s="73"/>
      <c r="VSO127" s="73"/>
      <c r="VSP127" s="73"/>
      <c r="VSQ127" s="73"/>
      <c r="VSR127" s="73"/>
      <c r="VSS127" s="73"/>
      <c r="VST127" s="73"/>
      <c r="VSU127" s="73"/>
      <c r="VSX127" s="73"/>
      <c r="VTA127" s="73"/>
      <c r="VTD127" s="73"/>
      <c r="VTG127" s="73"/>
      <c r="VTJ127" s="73"/>
      <c r="VTV127" s="73"/>
      <c r="VTY127" s="73"/>
      <c r="VUB127" s="73"/>
      <c r="VUE127" s="73"/>
      <c r="VUN127" s="73"/>
      <c r="VUT127" s="73"/>
      <c r="VUW127" s="73"/>
      <c r="VUZ127" s="73"/>
      <c r="VVC127" s="73"/>
      <c r="VVI127" s="73"/>
      <c r="VVR127" s="73"/>
      <c r="VVT127" s="73"/>
      <c r="VVU127" s="73"/>
      <c r="VVW127" s="73"/>
      <c r="VVZ127" s="73"/>
      <c r="VWC127" s="73"/>
      <c r="VWF127" s="73"/>
      <c r="VWN127" s="73"/>
      <c r="VWP127" s="73"/>
      <c r="VWS127" s="73"/>
      <c r="VWV127" s="73"/>
      <c r="VXE127" s="73"/>
      <c r="VXH127" s="73"/>
      <c r="VXM127" s="73"/>
      <c r="VYI127" s="73"/>
      <c r="VYJ127" s="73"/>
      <c r="VYK127" s="73"/>
      <c r="VYL127" s="73"/>
      <c r="VYM127" s="73"/>
      <c r="VYN127" s="73"/>
      <c r="VZF127" s="73"/>
      <c r="VZG127" s="73"/>
      <c r="VZJ127" s="73"/>
      <c r="VZM127" s="73"/>
      <c r="VZO127" s="73"/>
      <c r="VZQ127" s="73"/>
      <c r="VZT127" s="73"/>
      <c r="VZW127" s="73"/>
      <c r="VZZ127" s="73"/>
      <c r="WAC127" s="73"/>
      <c r="WAF127" s="73"/>
      <c r="WAI127" s="73"/>
      <c r="WAL127" s="73"/>
      <c r="WAO127" s="73"/>
      <c r="WAQ127" s="73"/>
      <c r="WBD127" s="73"/>
      <c r="WBE127" s="73"/>
      <c r="WBF127" s="73"/>
      <c r="WBG127" s="73"/>
      <c r="WBH127" s="73"/>
      <c r="WBI127" s="73"/>
      <c r="WBJ127" s="73"/>
      <c r="WBK127" s="73"/>
      <c r="WBL127" s="73"/>
      <c r="WBM127" s="73"/>
      <c r="WBN127" s="73"/>
      <c r="WBO127" s="73"/>
      <c r="WBP127" s="73"/>
      <c r="WBQ127" s="73"/>
      <c r="WBR127" s="73"/>
      <c r="WBS127" s="73"/>
      <c r="WBT127" s="73"/>
      <c r="WBU127" s="73"/>
      <c r="WBV127" s="73"/>
      <c r="WBW127" s="73"/>
      <c r="WBX127" s="73"/>
      <c r="WBY127" s="73"/>
      <c r="WBZ127" s="73"/>
      <c r="WCA127" s="73"/>
      <c r="WCB127" s="73"/>
      <c r="WCC127" s="73"/>
      <c r="WCE127" s="73"/>
      <c r="WCF127" s="73"/>
      <c r="WCG127" s="73"/>
      <c r="WCH127" s="73"/>
      <c r="WCI127" s="73"/>
      <c r="WCJ127" s="73"/>
      <c r="WCK127" s="73"/>
      <c r="WCL127" s="73"/>
      <c r="WCM127" s="73"/>
      <c r="WCN127" s="73"/>
      <c r="WCO127" s="73"/>
      <c r="WCP127" s="73"/>
      <c r="WCQ127" s="73"/>
      <c r="WCT127" s="73"/>
      <c r="WCW127" s="73"/>
      <c r="WCZ127" s="73"/>
      <c r="WDC127" s="73"/>
      <c r="WDF127" s="73"/>
      <c r="WDR127" s="73"/>
      <c r="WDU127" s="73"/>
      <c r="WDX127" s="73"/>
      <c r="WEA127" s="73"/>
      <c r="WEJ127" s="73"/>
      <c r="WEP127" s="73"/>
      <c r="WES127" s="73"/>
      <c r="WEV127" s="73"/>
      <c r="WEY127" s="73"/>
      <c r="WFE127" s="73"/>
      <c r="WFN127" s="73"/>
      <c r="WFP127" s="73"/>
      <c r="WFQ127" s="73"/>
      <c r="WFS127" s="73"/>
      <c r="WFV127" s="73"/>
      <c r="WFY127" s="73"/>
      <c r="WGB127" s="73"/>
      <c r="WGJ127" s="73"/>
      <c r="WGL127" s="73"/>
      <c r="WGO127" s="73"/>
      <c r="WGR127" s="73"/>
      <c r="WHA127" s="73"/>
      <c r="WHD127" s="73"/>
      <c r="WHI127" s="73"/>
      <c r="WIE127" s="73"/>
      <c r="WIF127" s="73"/>
      <c r="WIG127" s="73"/>
      <c r="WIH127" s="73"/>
      <c r="WII127" s="73"/>
      <c r="WIJ127" s="73"/>
      <c r="WJB127" s="73"/>
      <c r="WJC127" s="73"/>
      <c r="WJF127" s="73"/>
      <c r="WJI127" s="73"/>
      <c r="WJK127" s="73"/>
      <c r="WJM127" s="73"/>
      <c r="WJP127" s="73"/>
      <c r="WJS127" s="73"/>
      <c r="WJV127" s="73"/>
      <c r="WJY127" s="73"/>
      <c r="WKB127" s="73"/>
      <c r="WKE127" s="73"/>
      <c r="WKH127" s="73"/>
      <c r="WKK127" s="73"/>
      <c r="WKM127" s="73"/>
      <c r="WKZ127" s="73"/>
      <c r="WLA127" s="73"/>
      <c r="WLB127" s="73"/>
      <c r="WLC127" s="73"/>
      <c r="WLD127" s="73"/>
      <c r="WLE127" s="73"/>
      <c r="WLF127" s="73"/>
      <c r="WLG127" s="73"/>
      <c r="WLH127" s="73"/>
      <c r="WLI127" s="73"/>
      <c r="WLJ127" s="73"/>
      <c r="WLK127" s="73"/>
      <c r="WLL127" s="73"/>
      <c r="WLM127" s="73"/>
      <c r="WLN127" s="73"/>
      <c r="WLO127" s="73"/>
      <c r="WLP127" s="73"/>
      <c r="WLQ127" s="73"/>
      <c r="WLR127" s="73"/>
      <c r="WLS127" s="73"/>
      <c r="WLT127" s="73"/>
      <c r="WLU127" s="73"/>
      <c r="WLV127" s="73"/>
      <c r="WLW127" s="73"/>
      <c r="WLX127" s="73"/>
      <c r="WLY127" s="73"/>
      <c r="WMA127" s="73"/>
      <c r="WMB127" s="73"/>
      <c r="WMC127" s="73"/>
      <c r="WMD127" s="73"/>
      <c r="WME127" s="73"/>
      <c r="WMF127" s="73"/>
      <c r="WMG127" s="73"/>
      <c r="WMH127" s="73"/>
      <c r="WMI127" s="73"/>
      <c r="WMJ127" s="73"/>
      <c r="WMK127" s="73"/>
      <c r="WML127" s="73"/>
      <c r="WMM127" s="73"/>
      <c r="WMP127" s="73"/>
      <c r="WMS127" s="73"/>
      <c r="WMV127" s="73"/>
      <c r="WMY127" s="73"/>
      <c r="WNB127" s="73"/>
      <c r="WNN127" s="73"/>
      <c r="WNQ127" s="73"/>
      <c r="WNT127" s="73"/>
      <c r="WNW127" s="73"/>
      <c r="WOF127" s="73"/>
      <c r="WOL127" s="73"/>
      <c r="WOO127" s="73"/>
      <c r="WOR127" s="73"/>
      <c r="WOU127" s="73"/>
      <c r="WPA127" s="73"/>
      <c r="WPJ127" s="73"/>
      <c r="WPL127" s="73"/>
      <c r="WPM127" s="73"/>
      <c r="WPO127" s="73"/>
      <c r="WPR127" s="73"/>
      <c r="WPU127" s="73"/>
      <c r="WPX127" s="73"/>
      <c r="WQF127" s="73"/>
      <c r="WQH127" s="73"/>
      <c r="WQK127" s="73"/>
      <c r="WQN127" s="73"/>
      <c r="WQW127" s="73"/>
      <c r="WQZ127" s="73"/>
      <c r="WRE127" s="73"/>
      <c r="WSA127" s="73"/>
      <c r="WSB127" s="73"/>
      <c r="WSC127" s="73"/>
      <c r="WSD127" s="73"/>
      <c r="WSE127" s="73"/>
      <c r="WSF127" s="73"/>
      <c r="WSX127" s="73"/>
      <c r="WSY127" s="73"/>
      <c r="WTB127" s="73"/>
      <c r="WTE127" s="73"/>
      <c r="WTG127" s="73"/>
      <c r="WTI127" s="73"/>
      <c r="WTL127" s="73"/>
      <c r="WTO127" s="73"/>
      <c r="WTR127" s="73"/>
      <c r="WTU127" s="73"/>
      <c r="WTX127" s="73"/>
      <c r="WUA127" s="73"/>
      <c r="WUD127" s="73"/>
      <c r="WUG127" s="73"/>
      <c r="WUI127" s="73"/>
      <c r="WUV127" s="73"/>
      <c r="WUW127" s="73"/>
      <c r="WUX127" s="73"/>
      <c r="WUY127" s="73"/>
      <c r="WUZ127" s="73"/>
      <c r="WVA127" s="73"/>
      <c r="WVB127" s="73"/>
      <c r="WVC127" s="73"/>
      <c r="WVD127" s="73"/>
      <c r="WVE127" s="73"/>
      <c r="WVF127" s="73"/>
      <c r="WVG127" s="73"/>
      <c r="WVH127" s="73"/>
      <c r="WVI127" s="73"/>
      <c r="WVJ127" s="73"/>
      <c r="WVK127" s="73"/>
      <c r="WVL127" s="73"/>
      <c r="WVM127" s="73"/>
      <c r="WVN127" s="73"/>
      <c r="WVO127" s="73"/>
      <c r="WVP127" s="73"/>
      <c r="WVQ127" s="73"/>
      <c r="WVR127" s="73"/>
      <c r="WVS127" s="73"/>
      <c r="WVT127" s="73"/>
      <c r="WVU127" s="73"/>
      <c r="WVV127" s="73"/>
      <c r="WVW127" s="73"/>
      <c r="WVX127" s="73"/>
      <c r="WVY127" s="73"/>
      <c r="WVZ127" s="73"/>
      <c r="WWA127" s="73"/>
      <c r="WWB127" s="73"/>
      <c r="WWC127" s="73"/>
      <c r="WWD127" s="73"/>
      <c r="WWE127" s="73"/>
      <c r="WWF127" s="73"/>
      <c r="WWG127" s="73"/>
      <c r="WWH127" s="73"/>
      <c r="WWI127" s="73"/>
      <c r="WWJ127" s="73"/>
      <c r="WWK127" s="73"/>
      <c r="WWL127" s="73"/>
      <c r="WWM127" s="73"/>
      <c r="WWN127" s="73"/>
      <c r="WWO127" s="73"/>
      <c r="WWP127" s="73"/>
      <c r="WWQ127" s="73"/>
      <c r="WWR127" s="73"/>
      <c r="WWS127" s="73"/>
      <c r="WWT127" s="73"/>
      <c r="WWU127" s="73"/>
      <c r="WWV127" s="73"/>
      <c r="WWW127" s="73"/>
      <c r="WWX127" s="73"/>
      <c r="WWY127" s="73"/>
      <c r="WWZ127" s="73"/>
      <c r="WXA127" s="73"/>
      <c r="WXB127" s="73"/>
      <c r="WXC127" s="73"/>
      <c r="WXD127" s="73"/>
      <c r="WXE127" s="73"/>
      <c r="WXF127" s="73"/>
      <c r="WXG127" s="73"/>
      <c r="WXH127" s="73"/>
      <c r="WXI127" s="73"/>
      <c r="WXJ127" s="73"/>
      <c r="WXK127" s="73"/>
      <c r="WXL127" s="73"/>
      <c r="WXM127" s="73"/>
      <c r="WXN127" s="73"/>
      <c r="WXO127" s="73"/>
      <c r="WXP127" s="73"/>
      <c r="WXQ127" s="73"/>
      <c r="WXR127" s="73"/>
      <c r="WXS127" s="73"/>
      <c r="WXT127" s="73"/>
      <c r="WXU127" s="73"/>
      <c r="WXV127" s="73"/>
      <c r="WXW127" s="73"/>
      <c r="WXX127" s="73"/>
      <c r="WXY127" s="73"/>
      <c r="WXZ127" s="73"/>
      <c r="WYA127" s="73"/>
      <c r="WYB127" s="73"/>
      <c r="WYC127" s="73"/>
      <c r="WYD127" s="73"/>
      <c r="WYE127" s="73"/>
      <c r="WYF127" s="73"/>
      <c r="WYG127" s="73"/>
      <c r="WYH127" s="73"/>
      <c r="WYI127" s="73"/>
      <c r="WYJ127" s="73"/>
      <c r="WYK127" s="73"/>
      <c r="WYL127" s="73"/>
      <c r="WYM127" s="73"/>
      <c r="WYN127" s="73"/>
      <c r="WYO127" s="73"/>
      <c r="WYP127" s="73"/>
      <c r="WYQ127" s="73"/>
      <c r="WYR127" s="73"/>
      <c r="WYS127" s="73"/>
      <c r="WYT127" s="73"/>
      <c r="WYU127" s="73"/>
      <c r="WYV127" s="73"/>
      <c r="WYW127" s="73"/>
      <c r="WYX127" s="73"/>
      <c r="WYY127" s="73"/>
      <c r="WYZ127" s="73"/>
      <c r="WZA127" s="73"/>
      <c r="WZB127" s="73"/>
      <c r="WZC127" s="73"/>
      <c r="WZD127" s="73"/>
      <c r="WZE127" s="73"/>
      <c r="WZF127" s="73"/>
      <c r="WZG127" s="73"/>
      <c r="WZH127" s="73"/>
      <c r="WZI127" s="73"/>
      <c r="WZJ127" s="73"/>
      <c r="WZK127" s="73"/>
      <c r="WZL127" s="73"/>
      <c r="WZM127" s="73"/>
      <c r="WZN127" s="73"/>
      <c r="WZO127" s="73"/>
      <c r="WZP127" s="73"/>
      <c r="WZQ127" s="73"/>
      <c r="WZR127" s="73"/>
      <c r="WZS127" s="73"/>
      <c r="WZT127" s="73"/>
      <c r="WZU127" s="73"/>
      <c r="WZV127" s="73"/>
      <c r="WZW127" s="73"/>
      <c r="WZX127" s="73"/>
      <c r="WZY127" s="73"/>
      <c r="WZZ127" s="73"/>
      <c r="XAA127" s="73"/>
      <c r="XAB127" s="73"/>
      <c r="XAC127" s="73"/>
      <c r="XAD127" s="73"/>
      <c r="XAE127" s="73"/>
      <c r="XAF127" s="73"/>
      <c r="XAG127" s="73"/>
      <c r="XAH127" s="73"/>
      <c r="XAI127" s="73"/>
      <c r="XAJ127" s="73"/>
      <c r="XAK127" s="73"/>
      <c r="XAL127" s="73"/>
      <c r="XAM127" s="73"/>
      <c r="XAN127" s="73"/>
      <c r="XAO127" s="73"/>
      <c r="XAP127" s="73"/>
      <c r="XAQ127" s="73"/>
      <c r="XAR127" s="73"/>
      <c r="XAS127" s="73"/>
      <c r="XAT127" s="73"/>
      <c r="XAU127" s="73"/>
      <c r="XAV127" s="73"/>
      <c r="XAW127" s="73"/>
      <c r="XAX127" s="73"/>
      <c r="XAY127" s="73"/>
      <c r="XAZ127" s="73"/>
      <c r="XBA127" s="73"/>
      <c r="XBB127" s="73"/>
      <c r="XBC127" s="73"/>
      <c r="XBD127" s="73"/>
      <c r="XBE127" s="73"/>
      <c r="XBF127" s="73"/>
      <c r="XBG127" s="73"/>
      <c r="XBH127" s="73"/>
      <c r="XBI127" s="73"/>
      <c r="XBJ127" s="73"/>
      <c r="XBK127" s="73"/>
      <c r="XBL127" s="73"/>
      <c r="XBM127" s="73"/>
      <c r="XBN127" s="73"/>
      <c r="XBO127" s="73"/>
      <c r="XBP127" s="73"/>
      <c r="XBQ127" s="73"/>
      <c r="XBR127" s="73"/>
      <c r="XBS127" s="73"/>
      <c r="XBT127" s="73"/>
      <c r="XBU127" s="73"/>
      <c r="XBV127" s="73"/>
      <c r="XBW127" s="73"/>
      <c r="XBX127" s="73"/>
      <c r="XBY127" s="73"/>
      <c r="XBZ127" s="73"/>
      <c r="XCA127" s="73"/>
      <c r="XCB127" s="73"/>
      <c r="XCC127" s="73"/>
      <c r="XCD127" s="73"/>
      <c r="XCE127" s="73"/>
      <c r="XCF127" s="73"/>
      <c r="XCG127" s="73"/>
      <c r="XCH127" s="73"/>
      <c r="XCI127" s="73"/>
      <c r="XCJ127" s="73"/>
      <c r="XCK127" s="73"/>
      <c r="XCL127" s="73"/>
      <c r="XCM127" s="73"/>
      <c r="XCN127" s="73"/>
      <c r="XCO127" s="73"/>
      <c r="XCP127" s="73"/>
      <c r="XCQ127" s="73"/>
      <c r="XCR127" s="73"/>
      <c r="XCS127" s="73"/>
      <c r="XCT127" s="73"/>
      <c r="XCU127" s="73"/>
      <c r="XCV127" s="73"/>
      <c r="XCW127" s="73"/>
      <c r="XCX127" s="73"/>
      <c r="XCY127" s="73"/>
      <c r="XCZ127" s="73"/>
      <c r="XDA127" s="73"/>
      <c r="XDB127" s="73"/>
      <c r="XDC127" s="73"/>
      <c r="XDD127" s="73"/>
      <c r="XDE127" s="73"/>
      <c r="XDF127" s="73"/>
      <c r="XDG127" s="73"/>
      <c r="XDH127" s="73"/>
      <c r="XDI127" s="73"/>
      <c r="XDJ127" s="73"/>
      <c r="XDK127" s="73"/>
      <c r="XDL127" s="73"/>
      <c r="XDM127" s="73"/>
      <c r="XDN127" s="73"/>
      <c r="XDO127" s="73"/>
      <c r="XDP127" s="73"/>
      <c r="XDQ127" s="73"/>
      <c r="XDR127" s="73"/>
      <c r="XDS127" s="73"/>
      <c r="XDT127" s="73"/>
      <c r="XDU127" s="73"/>
      <c r="XDV127" s="73"/>
      <c r="XDW127" s="73"/>
      <c r="XDX127" s="73"/>
      <c r="XDY127" s="73"/>
      <c r="XDZ127" s="73"/>
      <c r="XEA127" s="73"/>
      <c r="XEB127" s="73"/>
      <c r="XEC127" s="73"/>
      <c r="XED127" s="73"/>
      <c r="XEE127" s="73"/>
      <c r="XEF127" s="73"/>
      <c r="XEG127" s="73"/>
      <c r="XEH127" s="73"/>
      <c r="XEI127" s="73"/>
      <c r="XEJ127" s="73"/>
      <c r="XEK127" s="73"/>
      <c r="XEL127" s="73"/>
      <c r="XEM127" s="73"/>
      <c r="XEN127" s="73"/>
      <c r="XEO127" s="73"/>
      <c r="XEP127" s="73"/>
      <c r="XEQ127" s="73"/>
      <c r="XER127" s="73"/>
      <c r="XES127" s="73"/>
      <c r="XET127" s="73"/>
      <c r="XEU127" s="73"/>
      <c r="XEV127" s="73"/>
      <c r="XEW127" s="73"/>
      <c r="XEX127" s="73"/>
      <c r="XEY127" s="73"/>
      <c r="XEZ127" s="73"/>
      <c r="XFA127" s="73"/>
      <c r="XFB127" s="73"/>
      <c r="XFC127" s="73"/>
      <c r="XFD127" s="73"/>
    </row>
    <row r="128" spans="1:16384" s="192" customFormat="1" ht="21.75" hidden="1" customHeight="1">
      <c r="A128" s="141" t="s">
        <v>129</v>
      </c>
      <c r="B128" s="204" t="s">
        <v>322</v>
      </c>
      <c r="C128" s="208"/>
      <c r="D128" s="168">
        <f>IFERROR(VLOOKUP(A128,'4.1'!A147:C429,3,0),)</f>
        <v>0</v>
      </c>
      <c r="E128" s="166">
        <f t="shared" si="1"/>
        <v>0</v>
      </c>
    </row>
    <row r="129" spans="1:16384" s="192" customFormat="1" ht="20.25" hidden="1" customHeight="1">
      <c r="A129" s="141" t="s">
        <v>130</v>
      </c>
      <c r="B129" s="204" t="s">
        <v>323</v>
      </c>
      <c r="C129" s="208"/>
      <c r="D129" s="168">
        <f>IFERROR(VLOOKUP(A129,'4.1'!A148:C430,3,0),)</f>
        <v>0</v>
      </c>
      <c r="E129" s="166">
        <f t="shared" si="1"/>
        <v>0</v>
      </c>
    </row>
    <row r="130" spans="1:16384" s="192" customFormat="1" ht="21.75" hidden="1" customHeight="1">
      <c r="A130" s="141" t="s">
        <v>131</v>
      </c>
      <c r="B130" s="204" t="s">
        <v>323</v>
      </c>
      <c r="C130" s="208"/>
      <c r="D130" s="168">
        <f>IFERROR(VLOOKUP(A130,'4.1'!A149:C431,3,0),)</f>
        <v>0</v>
      </c>
      <c r="E130" s="166">
        <f t="shared" si="1"/>
        <v>0</v>
      </c>
    </row>
    <row r="131" spans="1:16384" s="192" customFormat="1" ht="21.75" hidden="1" customHeight="1">
      <c r="A131" s="141" t="s">
        <v>132</v>
      </c>
      <c r="B131" s="204" t="s">
        <v>323</v>
      </c>
      <c r="C131" s="228"/>
      <c r="D131" s="168">
        <f>IFERROR(VLOOKUP(A131,'4.1'!A150:C432,3,0),)</f>
        <v>0</v>
      </c>
      <c r="E131" s="166">
        <f t="shared" si="1"/>
        <v>0</v>
      </c>
    </row>
    <row r="132" spans="1:16384" s="192" customFormat="1" ht="41.45" hidden="1" customHeight="1">
      <c r="A132" s="207" t="s">
        <v>133</v>
      </c>
      <c r="B132" s="204" t="s">
        <v>323</v>
      </c>
      <c r="C132" s="208"/>
      <c r="D132" s="168">
        <f>IFERROR(VLOOKUP(A132,'4.1'!A151:C433,3,0),)</f>
        <v>0</v>
      </c>
      <c r="E132" s="166">
        <f t="shared" si="1"/>
        <v>0</v>
      </c>
    </row>
    <row r="133" spans="1:16384" s="192" customFormat="1" ht="21.75" hidden="1" customHeight="1">
      <c r="A133" s="210" t="s">
        <v>134</v>
      </c>
      <c r="B133" s="204" t="s">
        <v>325</v>
      </c>
      <c r="C133" s="205"/>
      <c r="D133" s="168">
        <f>IFERROR(VLOOKUP(A133,'4.1'!A152:C434,3,0),)</f>
        <v>0</v>
      </c>
      <c r="E133" s="166">
        <f t="shared" ref="E133:E196" si="2">+D133*C133</f>
        <v>0</v>
      </c>
    </row>
    <row r="134" spans="1:16384" s="192" customFormat="1" ht="21.75" hidden="1" customHeight="1">
      <c r="A134" s="210" t="s">
        <v>135</v>
      </c>
      <c r="B134" s="204" t="s">
        <v>323</v>
      </c>
      <c r="C134" s="205"/>
      <c r="D134" s="168">
        <f>IFERROR(VLOOKUP(A134,'4.1'!A153:C435,3,0),)</f>
        <v>0</v>
      </c>
      <c r="E134" s="166">
        <f t="shared" si="2"/>
        <v>0</v>
      </c>
    </row>
    <row r="135" spans="1:16384" s="192" customFormat="1" ht="21.75" hidden="1" customHeight="1">
      <c r="A135" s="210" t="s">
        <v>136</v>
      </c>
      <c r="B135" s="204" t="s">
        <v>325</v>
      </c>
      <c r="C135" s="205"/>
      <c r="D135" s="168">
        <f>IFERROR(VLOOKUP(A135,'4.1'!A154:C436,3,0),)</f>
        <v>0</v>
      </c>
      <c r="E135" s="166">
        <f t="shared" si="2"/>
        <v>0</v>
      </c>
    </row>
    <row r="136" spans="1:16384" s="192" customFormat="1" ht="21.75" hidden="1" customHeight="1">
      <c r="A136" s="207" t="s">
        <v>137</v>
      </c>
      <c r="B136" s="204" t="s">
        <v>323</v>
      </c>
      <c r="C136" s="205"/>
      <c r="D136" s="168">
        <f>IFERROR(VLOOKUP(A136,'4.1'!A155:C437,3,0),)</f>
        <v>0</v>
      </c>
      <c r="E136" s="166">
        <f t="shared" si="2"/>
        <v>0</v>
      </c>
    </row>
    <row r="137" spans="1:16384" s="192" customFormat="1" ht="21.75" hidden="1" customHeight="1">
      <c r="A137" s="207" t="s">
        <v>138</v>
      </c>
      <c r="B137" s="204" t="s">
        <v>323</v>
      </c>
      <c r="C137" s="205"/>
      <c r="D137" s="168">
        <f>IFERROR(VLOOKUP(A137,'4.1'!A156:C438,3,0),)</f>
        <v>0</v>
      </c>
      <c r="E137" s="166">
        <f t="shared" si="2"/>
        <v>0</v>
      </c>
    </row>
    <row r="138" spans="1:16384" s="192" customFormat="1" ht="23.25">
      <c r="A138" s="210" t="s">
        <v>139</v>
      </c>
      <c r="B138" s="202" t="s">
        <v>325</v>
      </c>
      <c r="C138" s="203">
        <v>10</v>
      </c>
      <c r="D138" s="86">
        <f>55000*0.05</f>
        <v>2750</v>
      </c>
      <c r="E138" s="87">
        <f t="shared" si="2"/>
        <v>27500</v>
      </c>
      <c r="F138" s="73"/>
      <c r="G138" s="73"/>
      <c r="H138" s="73"/>
      <c r="I138" s="73"/>
      <c r="J138" s="73"/>
      <c r="K138" s="73"/>
      <c r="L138" s="73"/>
      <c r="M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D138" s="73"/>
      <c r="AG138" s="73"/>
      <c r="AJ138" s="73"/>
      <c r="AM138" s="73"/>
      <c r="AP138" s="73"/>
      <c r="BB138" s="73"/>
      <c r="BE138" s="73"/>
      <c r="BH138" s="73"/>
      <c r="BK138" s="73"/>
      <c r="BT138" s="73"/>
      <c r="BZ138" s="73"/>
      <c r="CC138" s="73"/>
      <c r="CF138" s="73"/>
      <c r="CI138" s="73"/>
      <c r="CO138" s="73"/>
      <c r="CX138" s="73"/>
      <c r="CZ138" s="73"/>
      <c r="DA138" s="73"/>
      <c r="DC138" s="73"/>
      <c r="DF138" s="73"/>
      <c r="DI138" s="73"/>
      <c r="DL138" s="73"/>
      <c r="DT138" s="73"/>
      <c r="DV138" s="73"/>
      <c r="DY138" s="73"/>
      <c r="EB138" s="73"/>
      <c r="EK138" s="73"/>
      <c r="EN138" s="73"/>
      <c r="ES138" s="73"/>
      <c r="FO138" s="73"/>
      <c r="FP138" s="73"/>
      <c r="FQ138" s="73"/>
      <c r="FR138" s="73"/>
      <c r="FS138" s="73"/>
      <c r="FT138" s="73"/>
      <c r="GL138" s="73"/>
      <c r="GM138" s="73"/>
      <c r="GP138" s="73"/>
      <c r="GS138" s="73"/>
      <c r="GU138" s="73"/>
      <c r="GW138" s="73"/>
      <c r="GZ138" s="73"/>
      <c r="HC138" s="73"/>
      <c r="HF138" s="73"/>
      <c r="HI138" s="73"/>
      <c r="HL138" s="73"/>
      <c r="HO138" s="73"/>
      <c r="HR138" s="73"/>
      <c r="HU138" s="73"/>
      <c r="HW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  <c r="JD138" s="73"/>
      <c r="JE138" s="73"/>
      <c r="JF138" s="73"/>
      <c r="JG138" s="73"/>
      <c r="JH138" s="73"/>
      <c r="JI138" s="73"/>
      <c r="JK138" s="73"/>
      <c r="JL138" s="73"/>
      <c r="JM138" s="73"/>
      <c r="JN138" s="73"/>
      <c r="JO138" s="73"/>
      <c r="JP138" s="73"/>
      <c r="JQ138" s="73"/>
      <c r="JR138" s="73"/>
      <c r="JS138" s="73"/>
      <c r="JT138" s="73"/>
      <c r="JU138" s="73"/>
      <c r="JV138" s="73"/>
      <c r="JW138" s="73"/>
      <c r="JZ138" s="73"/>
      <c r="KC138" s="73"/>
      <c r="KF138" s="73"/>
      <c r="KI138" s="73"/>
      <c r="KL138" s="73"/>
      <c r="KX138" s="73"/>
      <c r="LA138" s="73"/>
      <c r="LD138" s="73"/>
      <c r="LG138" s="73"/>
      <c r="LP138" s="73"/>
      <c r="LV138" s="73"/>
      <c r="LY138" s="73"/>
      <c r="MB138" s="73"/>
      <c r="ME138" s="73"/>
      <c r="MK138" s="73"/>
      <c r="MT138" s="73"/>
      <c r="MV138" s="73"/>
      <c r="MW138" s="73"/>
      <c r="MY138" s="73"/>
      <c r="NB138" s="73"/>
      <c r="NE138" s="73"/>
      <c r="NH138" s="73"/>
      <c r="NP138" s="73"/>
      <c r="NR138" s="73"/>
      <c r="NU138" s="73"/>
      <c r="NX138" s="73"/>
      <c r="OG138" s="73"/>
      <c r="OJ138" s="73"/>
      <c r="OO138" s="73"/>
      <c r="PK138" s="73"/>
      <c r="PL138" s="73"/>
      <c r="PM138" s="73"/>
      <c r="PN138" s="73"/>
      <c r="PO138" s="73"/>
      <c r="PP138" s="73"/>
      <c r="QH138" s="73"/>
      <c r="QI138" s="73"/>
      <c r="QL138" s="73"/>
      <c r="QO138" s="73"/>
      <c r="QQ138" s="73"/>
      <c r="QS138" s="73"/>
      <c r="QV138" s="73"/>
      <c r="QY138" s="73"/>
      <c r="RB138" s="73"/>
      <c r="RE138" s="73"/>
      <c r="RH138" s="73"/>
      <c r="RK138" s="73"/>
      <c r="RN138" s="73"/>
      <c r="RQ138" s="73"/>
      <c r="RS138" s="73"/>
      <c r="SF138" s="73"/>
      <c r="SG138" s="73"/>
      <c r="SH138" s="73"/>
      <c r="SI138" s="73"/>
      <c r="SJ138" s="73"/>
      <c r="SK138" s="73"/>
      <c r="SL138" s="73"/>
      <c r="SM138" s="73"/>
      <c r="SN138" s="73"/>
      <c r="SO138" s="73"/>
      <c r="SP138" s="73"/>
      <c r="SQ138" s="73"/>
      <c r="SR138" s="73"/>
      <c r="SS138" s="73"/>
      <c r="ST138" s="73"/>
      <c r="SU138" s="73"/>
      <c r="SV138" s="73"/>
      <c r="SW138" s="73"/>
      <c r="SX138" s="73"/>
      <c r="SY138" s="73"/>
      <c r="SZ138" s="73"/>
      <c r="TA138" s="73"/>
      <c r="TB138" s="73"/>
      <c r="TC138" s="73"/>
      <c r="TD138" s="73"/>
      <c r="TE138" s="73"/>
      <c r="TG138" s="73"/>
      <c r="TH138" s="73"/>
      <c r="TI138" s="73"/>
      <c r="TJ138" s="73"/>
      <c r="TK138" s="73"/>
      <c r="TL138" s="73"/>
      <c r="TM138" s="73"/>
      <c r="TN138" s="73"/>
      <c r="TO138" s="73"/>
      <c r="TP138" s="73"/>
      <c r="TQ138" s="73"/>
      <c r="TR138" s="73"/>
      <c r="TS138" s="73"/>
      <c r="TV138" s="73"/>
      <c r="TY138" s="73"/>
      <c r="UB138" s="73"/>
      <c r="UE138" s="73"/>
      <c r="UH138" s="73"/>
      <c r="UT138" s="73"/>
      <c r="UW138" s="73"/>
      <c r="UZ138" s="73"/>
      <c r="VC138" s="73"/>
      <c r="VL138" s="73"/>
      <c r="VR138" s="73"/>
      <c r="VU138" s="73"/>
      <c r="VX138" s="73"/>
      <c r="WA138" s="73"/>
      <c r="WG138" s="73"/>
      <c r="WP138" s="73"/>
      <c r="WR138" s="73"/>
      <c r="WS138" s="73"/>
      <c r="WU138" s="73"/>
      <c r="WX138" s="73"/>
      <c r="XA138" s="73"/>
      <c r="XD138" s="73"/>
      <c r="XL138" s="73"/>
      <c r="XN138" s="73"/>
      <c r="XQ138" s="73"/>
      <c r="XT138" s="73"/>
      <c r="YC138" s="73"/>
      <c r="YF138" s="73"/>
      <c r="YK138" s="73"/>
      <c r="ZG138" s="73"/>
      <c r="ZH138" s="73"/>
      <c r="ZI138" s="73"/>
      <c r="ZJ138" s="73"/>
      <c r="ZK138" s="73"/>
      <c r="ZL138" s="73"/>
      <c r="AAD138" s="73"/>
      <c r="AAE138" s="73"/>
      <c r="AAH138" s="73"/>
      <c r="AAK138" s="73"/>
      <c r="AAM138" s="73"/>
      <c r="AAO138" s="73"/>
      <c r="AAR138" s="73"/>
      <c r="AAU138" s="73"/>
      <c r="AAX138" s="73"/>
      <c r="ABA138" s="73"/>
      <c r="ABD138" s="73"/>
      <c r="ABG138" s="73"/>
      <c r="ABJ138" s="73"/>
      <c r="ABM138" s="73"/>
      <c r="ABO138" s="73"/>
      <c r="ACB138" s="73"/>
      <c r="ACC138" s="73"/>
      <c r="ACD138" s="73"/>
      <c r="ACE138" s="73"/>
      <c r="ACF138" s="73"/>
      <c r="ACG138" s="73"/>
      <c r="ACH138" s="73"/>
      <c r="ACI138" s="73"/>
      <c r="ACJ138" s="73"/>
      <c r="ACK138" s="73"/>
      <c r="ACL138" s="73"/>
      <c r="ACM138" s="73"/>
      <c r="ACN138" s="73"/>
      <c r="ACO138" s="73"/>
      <c r="ACP138" s="73"/>
      <c r="ACQ138" s="73"/>
      <c r="ACR138" s="73"/>
      <c r="ACS138" s="73"/>
      <c r="ACT138" s="73"/>
      <c r="ACU138" s="73"/>
      <c r="ACV138" s="73"/>
      <c r="ACW138" s="73"/>
      <c r="ACX138" s="73"/>
      <c r="ACY138" s="73"/>
      <c r="ACZ138" s="73"/>
      <c r="ADA138" s="73"/>
      <c r="ADC138" s="73"/>
      <c r="ADD138" s="73"/>
      <c r="ADE138" s="73"/>
      <c r="ADF138" s="73"/>
      <c r="ADG138" s="73"/>
      <c r="ADH138" s="73"/>
      <c r="ADI138" s="73"/>
      <c r="ADJ138" s="73"/>
      <c r="ADK138" s="73"/>
      <c r="ADL138" s="73"/>
      <c r="ADM138" s="73"/>
      <c r="ADN138" s="73"/>
      <c r="ADO138" s="73"/>
      <c r="ADR138" s="73"/>
      <c r="ADU138" s="73"/>
      <c r="ADX138" s="73"/>
      <c r="AEA138" s="73"/>
      <c r="AED138" s="73"/>
      <c r="AEP138" s="73"/>
      <c r="AES138" s="73"/>
      <c r="AEV138" s="73"/>
      <c r="AEY138" s="73"/>
      <c r="AFH138" s="73"/>
      <c r="AFN138" s="73"/>
      <c r="AFQ138" s="73"/>
      <c r="AFT138" s="73"/>
      <c r="AFW138" s="73"/>
      <c r="AGC138" s="73"/>
      <c r="AGL138" s="73"/>
      <c r="AGN138" s="73"/>
      <c r="AGO138" s="73"/>
      <c r="AGQ138" s="73"/>
      <c r="AGT138" s="73"/>
      <c r="AGW138" s="73"/>
      <c r="AGZ138" s="73"/>
      <c r="AHH138" s="73"/>
      <c r="AHJ138" s="73"/>
      <c r="AHM138" s="73"/>
      <c r="AHP138" s="73"/>
      <c r="AHY138" s="73"/>
      <c r="AIB138" s="73"/>
      <c r="AIG138" s="73"/>
      <c r="AJC138" s="73"/>
      <c r="AJD138" s="73"/>
      <c r="AJE138" s="73"/>
      <c r="AJF138" s="73"/>
      <c r="AJG138" s="73"/>
      <c r="AJH138" s="73"/>
      <c r="AJZ138" s="73"/>
      <c r="AKA138" s="73"/>
      <c r="AKD138" s="73"/>
      <c r="AKG138" s="73"/>
      <c r="AKI138" s="73"/>
      <c r="AKK138" s="73"/>
      <c r="AKN138" s="73"/>
      <c r="AKQ138" s="73"/>
      <c r="AKT138" s="73"/>
      <c r="AKW138" s="73"/>
      <c r="AKZ138" s="73"/>
      <c r="ALC138" s="73"/>
      <c r="ALF138" s="73"/>
      <c r="ALI138" s="73"/>
      <c r="ALK138" s="73"/>
      <c r="ALX138" s="73"/>
      <c r="ALY138" s="73"/>
      <c r="ALZ138" s="73"/>
      <c r="AMA138" s="73"/>
      <c r="AMB138" s="73"/>
      <c r="AMC138" s="73"/>
      <c r="AMD138" s="73"/>
      <c r="AME138" s="73"/>
      <c r="AMF138" s="73"/>
      <c r="AMG138" s="73"/>
      <c r="AMH138" s="73"/>
      <c r="AMI138" s="73"/>
      <c r="AMJ138" s="73"/>
      <c r="AMK138" s="73"/>
      <c r="AML138" s="73"/>
      <c r="AMM138" s="73"/>
      <c r="AMN138" s="73"/>
      <c r="AMO138" s="73"/>
      <c r="AMP138" s="73"/>
      <c r="AMQ138" s="73"/>
      <c r="AMR138" s="73"/>
      <c r="AMS138" s="73"/>
      <c r="AMT138" s="73"/>
      <c r="AMU138" s="73"/>
      <c r="AMV138" s="73"/>
      <c r="AMW138" s="73"/>
      <c r="AMY138" s="73"/>
      <c r="AMZ138" s="73"/>
      <c r="ANA138" s="73"/>
      <c r="ANB138" s="73"/>
      <c r="ANC138" s="73"/>
      <c r="AND138" s="73"/>
      <c r="ANE138" s="73"/>
      <c r="ANF138" s="73"/>
      <c r="ANG138" s="73"/>
      <c r="ANH138" s="73"/>
      <c r="ANI138" s="73"/>
      <c r="ANJ138" s="73"/>
      <c r="ANK138" s="73"/>
      <c r="ANN138" s="73"/>
      <c r="ANQ138" s="73"/>
      <c r="ANT138" s="73"/>
      <c r="ANW138" s="73"/>
      <c r="ANZ138" s="73"/>
      <c r="AOL138" s="73"/>
      <c r="AOO138" s="73"/>
      <c r="AOR138" s="73"/>
      <c r="AOU138" s="73"/>
      <c r="APD138" s="73"/>
      <c r="APJ138" s="73"/>
      <c r="APM138" s="73"/>
      <c r="APP138" s="73"/>
      <c r="APS138" s="73"/>
      <c r="APY138" s="73"/>
      <c r="AQH138" s="73"/>
      <c r="AQJ138" s="73"/>
      <c r="AQK138" s="73"/>
      <c r="AQM138" s="73"/>
      <c r="AQP138" s="73"/>
      <c r="AQS138" s="73"/>
      <c r="AQV138" s="73"/>
      <c r="ARD138" s="73"/>
      <c r="ARF138" s="73"/>
      <c r="ARI138" s="73"/>
      <c r="ARL138" s="73"/>
      <c r="ARU138" s="73"/>
      <c r="ARX138" s="73"/>
      <c r="ASC138" s="73"/>
      <c r="ASY138" s="73"/>
      <c r="ASZ138" s="73"/>
      <c r="ATA138" s="73"/>
      <c r="ATB138" s="73"/>
      <c r="ATC138" s="73"/>
      <c r="ATD138" s="73"/>
      <c r="ATV138" s="73"/>
      <c r="ATW138" s="73"/>
      <c r="ATZ138" s="73"/>
      <c r="AUC138" s="73"/>
      <c r="AUE138" s="73"/>
      <c r="AUG138" s="73"/>
      <c r="AUJ138" s="73"/>
      <c r="AUM138" s="73"/>
      <c r="AUP138" s="73"/>
      <c r="AUS138" s="73"/>
      <c r="AUV138" s="73"/>
      <c r="AUY138" s="73"/>
      <c r="AVB138" s="73"/>
      <c r="AVE138" s="73"/>
      <c r="AVG138" s="73"/>
      <c r="AVT138" s="73"/>
      <c r="AVU138" s="73"/>
      <c r="AVV138" s="73"/>
      <c r="AVW138" s="73"/>
      <c r="AVX138" s="73"/>
      <c r="AVY138" s="73"/>
      <c r="AVZ138" s="73"/>
      <c r="AWA138" s="73"/>
      <c r="AWB138" s="73"/>
      <c r="AWC138" s="73"/>
      <c r="AWD138" s="73"/>
      <c r="AWE138" s="73"/>
      <c r="AWF138" s="73"/>
      <c r="AWG138" s="73"/>
      <c r="AWH138" s="73"/>
      <c r="AWI138" s="73"/>
      <c r="AWJ138" s="73"/>
      <c r="AWK138" s="73"/>
      <c r="AWL138" s="73"/>
      <c r="AWM138" s="73"/>
      <c r="AWN138" s="73"/>
      <c r="AWO138" s="73"/>
      <c r="AWP138" s="73"/>
      <c r="AWQ138" s="73"/>
      <c r="AWR138" s="73"/>
      <c r="AWS138" s="73"/>
      <c r="AWU138" s="73"/>
      <c r="AWV138" s="73"/>
      <c r="AWW138" s="73"/>
      <c r="AWX138" s="73"/>
      <c r="AWY138" s="73"/>
      <c r="AWZ138" s="73"/>
      <c r="AXA138" s="73"/>
      <c r="AXB138" s="73"/>
      <c r="AXC138" s="73"/>
      <c r="AXD138" s="73"/>
      <c r="AXE138" s="73"/>
      <c r="AXF138" s="73"/>
      <c r="AXG138" s="73"/>
      <c r="AXJ138" s="73"/>
      <c r="AXM138" s="73"/>
      <c r="AXP138" s="73"/>
      <c r="AXS138" s="73"/>
      <c r="AXV138" s="73"/>
      <c r="AYH138" s="73"/>
      <c r="AYK138" s="73"/>
      <c r="AYN138" s="73"/>
      <c r="AYQ138" s="73"/>
      <c r="AYZ138" s="73"/>
      <c r="AZF138" s="73"/>
      <c r="AZI138" s="73"/>
      <c r="AZL138" s="73"/>
      <c r="AZO138" s="73"/>
      <c r="AZU138" s="73"/>
      <c r="BAD138" s="73"/>
      <c r="BAF138" s="73"/>
      <c r="BAG138" s="73"/>
      <c r="BAI138" s="73"/>
      <c r="BAL138" s="73"/>
      <c r="BAO138" s="73"/>
      <c r="BAR138" s="73"/>
      <c r="BAZ138" s="73"/>
      <c r="BBB138" s="73"/>
      <c r="BBE138" s="73"/>
      <c r="BBH138" s="73"/>
      <c r="BBQ138" s="73"/>
      <c r="BBT138" s="73"/>
      <c r="BBY138" s="73"/>
      <c r="BCU138" s="73"/>
      <c r="BCV138" s="73"/>
      <c r="BCW138" s="73"/>
      <c r="BCX138" s="73"/>
      <c r="BCY138" s="73"/>
      <c r="BCZ138" s="73"/>
      <c r="BDR138" s="73"/>
      <c r="BDS138" s="73"/>
      <c r="BDV138" s="73"/>
      <c r="BDY138" s="73"/>
      <c r="BEA138" s="73"/>
      <c r="BEC138" s="73"/>
      <c r="BEF138" s="73"/>
      <c r="BEI138" s="73"/>
      <c r="BEL138" s="73"/>
      <c r="BEO138" s="73"/>
      <c r="BER138" s="73"/>
      <c r="BEU138" s="73"/>
      <c r="BEX138" s="73"/>
      <c r="BFA138" s="73"/>
      <c r="BFC138" s="73"/>
      <c r="BFP138" s="73"/>
      <c r="BFQ138" s="73"/>
      <c r="BFR138" s="73"/>
      <c r="BFS138" s="73"/>
      <c r="BFT138" s="73"/>
      <c r="BFU138" s="73"/>
      <c r="BFV138" s="73"/>
      <c r="BFW138" s="73"/>
      <c r="BFX138" s="73"/>
      <c r="BFY138" s="73"/>
      <c r="BFZ138" s="73"/>
      <c r="BGA138" s="73"/>
      <c r="BGB138" s="73"/>
      <c r="BGC138" s="73"/>
      <c r="BGD138" s="73"/>
      <c r="BGE138" s="73"/>
      <c r="BGF138" s="73"/>
      <c r="BGG138" s="73"/>
      <c r="BGH138" s="73"/>
      <c r="BGI138" s="73"/>
      <c r="BGJ138" s="73"/>
      <c r="BGK138" s="73"/>
      <c r="BGL138" s="73"/>
      <c r="BGM138" s="73"/>
      <c r="BGN138" s="73"/>
      <c r="BGO138" s="73"/>
      <c r="BGQ138" s="73"/>
      <c r="BGR138" s="73"/>
      <c r="BGS138" s="73"/>
      <c r="BGT138" s="73"/>
      <c r="BGU138" s="73"/>
      <c r="BGV138" s="73"/>
      <c r="BGW138" s="73"/>
      <c r="BGX138" s="73"/>
      <c r="BGY138" s="73"/>
      <c r="BGZ138" s="73"/>
      <c r="BHA138" s="73"/>
      <c r="BHB138" s="73"/>
      <c r="BHC138" s="73"/>
      <c r="BHF138" s="73"/>
      <c r="BHI138" s="73"/>
      <c r="BHL138" s="73"/>
      <c r="BHO138" s="73"/>
      <c r="BHR138" s="73"/>
      <c r="BID138" s="73"/>
      <c r="BIG138" s="73"/>
      <c r="BIJ138" s="73"/>
      <c r="BIM138" s="73"/>
      <c r="BIV138" s="73"/>
      <c r="BJB138" s="73"/>
      <c r="BJE138" s="73"/>
      <c r="BJH138" s="73"/>
      <c r="BJK138" s="73"/>
      <c r="BJQ138" s="73"/>
      <c r="BJZ138" s="73"/>
      <c r="BKB138" s="73"/>
      <c r="BKC138" s="73"/>
      <c r="BKE138" s="73"/>
      <c r="BKH138" s="73"/>
      <c r="BKK138" s="73"/>
      <c r="BKN138" s="73"/>
      <c r="BKV138" s="73"/>
      <c r="BKX138" s="73"/>
      <c r="BLA138" s="73"/>
      <c r="BLD138" s="73"/>
      <c r="BLM138" s="73"/>
      <c r="BLP138" s="73"/>
      <c r="BLU138" s="73"/>
      <c r="BMQ138" s="73"/>
      <c r="BMR138" s="73"/>
      <c r="BMS138" s="73"/>
      <c r="BMT138" s="73"/>
      <c r="BMU138" s="73"/>
      <c r="BMV138" s="73"/>
      <c r="BNN138" s="73"/>
      <c r="BNO138" s="73"/>
      <c r="BNR138" s="73"/>
      <c r="BNU138" s="73"/>
      <c r="BNW138" s="73"/>
      <c r="BNY138" s="73"/>
      <c r="BOB138" s="73"/>
      <c r="BOE138" s="73"/>
      <c r="BOH138" s="73"/>
      <c r="BOK138" s="73"/>
      <c r="BON138" s="73"/>
      <c r="BOQ138" s="73"/>
      <c r="BOT138" s="73"/>
      <c r="BOW138" s="73"/>
      <c r="BOY138" s="73"/>
      <c r="BPL138" s="73"/>
      <c r="BPM138" s="73"/>
      <c r="BPN138" s="73"/>
      <c r="BPO138" s="73"/>
      <c r="BPP138" s="73"/>
      <c r="BPQ138" s="73"/>
      <c r="BPR138" s="73"/>
      <c r="BPS138" s="73"/>
      <c r="BPT138" s="73"/>
      <c r="BPU138" s="73"/>
      <c r="BPV138" s="73"/>
      <c r="BPW138" s="73"/>
      <c r="BPX138" s="73"/>
      <c r="BPY138" s="73"/>
      <c r="BPZ138" s="73"/>
      <c r="BQA138" s="73"/>
      <c r="BQB138" s="73"/>
      <c r="BQC138" s="73"/>
      <c r="BQD138" s="73"/>
      <c r="BQE138" s="73"/>
      <c r="BQF138" s="73"/>
      <c r="BQG138" s="73"/>
      <c r="BQH138" s="73"/>
      <c r="BQI138" s="73"/>
      <c r="BQJ138" s="73"/>
      <c r="BQK138" s="73"/>
      <c r="BQM138" s="73"/>
      <c r="BQN138" s="73"/>
      <c r="BQO138" s="73"/>
      <c r="BQP138" s="73"/>
      <c r="BQQ138" s="73"/>
      <c r="BQR138" s="73"/>
      <c r="BQS138" s="73"/>
      <c r="BQT138" s="73"/>
      <c r="BQU138" s="73"/>
      <c r="BQV138" s="73"/>
      <c r="BQW138" s="73"/>
      <c r="BQX138" s="73"/>
      <c r="BQY138" s="73"/>
      <c r="BRB138" s="73"/>
      <c r="BRE138" s="73"/>
      <c r="BRH138" s="73"/>
      <c r="BRK138" s="73"/>
      <c r="BRN138" s="73"/>
      <c r="BRZ138" s="73"/>
      <c r="BSC138" s="73"/>
      <c r="BSF138" s="73"/>
      <c r="BSI138" s="73"/>
      <c r="BSR138" s="73"/>
      <c r="BSX138" s="73"/>
      <c r="BTA138" s="73"/>
      <c r="BTD138" s="73"/>
      <c r="BTG138" s="73"/>
      <c r="BTM138" s="73"/>
      <c r="BTV138" s="73"/>
      <c r="BTX138" s="73"/>
      <c r="BTY138" s="73"/>
      <c r="BUA138" s="73"/>
      <c r="BUD138" s="73"/>
      <c r="BUG138" s="73"/>
      <c r="BUJ138" s="73"/>
      <c r="BUR138" s="73"/>
      <c r="BUT138" s="73"/>
      <c r="BUW138" s="73"/>
      <c r="BUZ138" s="73"/>
      <c r="BVI138" s="73"/>
      <c r="BVL138" s="73"/>
      <c r="BVQ138" s="73"/>
      <c r="BWM138" s="73"/>
      <c r="BWN138" s="73"/>
      <c r="BWO138" s="73"/>
      <c r="BWP138" s="73"/>
      <c r="BWQ138" s="73"/>
      <c r="BWR138" s="73"/>
      <c r="BXJ138" s="73"/>
      <c r="BXK138" s="73"/>
      <c r="BXN138" s="73"/>
      <c r="BXQ138" s="73"/>
      <c r="BXS138" s="73"/>
      <c r="BXU138" s="73"/>
      <c r="BXX138" s="73"/>
      <c r="BYA138" s="73"/>
      <c r="BYD138" s="73"/>
      <c r="BYG138" s="73"/>
      <c r="BYJ138" s="73"/>
      <c r="BYM138" s="73"/>
      <c r="BYP138" s="73"/>
      <c r="BYS138" s="73"/>
      <c r="BYU138" s="73"/>
      <c r="BZH138" s="73"/>
      <c r="BZI138" s="73"/>
      <c r="BZJ138" s="73"/>
      <c r="BZK138" s="73"/>
      <c r="BZL138" s="73"/>
      <c r="BZM138" s="73"/>
      <c r="BZN138" s="73"/>
      <c r="BZO138" s="73"/>
      <c r="BZP138" s="73"/>
      <c r="BZQ138" s="73"/>
      <c r="BZR138" s="73"/>
      <c r="BZS138" s="73"/>
      <c r="BZT138" s="73"/>
      <c r="BZU138" s="73"/>
      <c r="BZV138" s="73"/>
      <c r="BZW138" s="73"/>
      <c r="BZX138" s="73"/>
      <c r="BZY138" s="73"/>
      <c r="BZZ138" s="73"/>
      <c r="CAA138" s="73"/>
      <c r="CAB138" s="73"/>
      <c r="CAC138" s="73"/>
      <c r="CAD138" s="73"/>
      <c r="CAE138" s="73"/>
      <c r="CAF138" s="73"/>
      <c r="CAG138" s="73"/>
      <c r="CAI138" s="73"/>
      <c r="CAJ138" s="73"/>
      <c r="CAK138" s="73"/>
      <c r="CAL138" s="73"/>
      <c r="CAM138" s="73"/>
      <c r="CAN138" s="73"/>
      <c r="CAO138" s="73"/>
      <c r="CAP138" s="73"/>
      <c r="CAQ138" s="73"/>
      <c r="CAR138" s="73"/>
      <c r="CAS138" s="73"/>
      <c r="CAT138" s="73"/>
      <c r="CAU138" s="73"/>
      <c r="CAX138" s="73"/>
      <c r="CBA138" s="73"/>
      <c r="CBD138" s="73"/>
      <c r="CBG138" s="73"/>
      <c r="CBJ138" s="73"/>
      <c r="CBV138" s="73"/>
      <c r="CBY138" s="73"/>
      <c r="CCB138" s="73"/>
      <c r="CCE138" s="73"/>
      <c r="CCN138" s="73"/>
      <c r="CCT138" s="73"/>
      <c r="CCW138" s="73"/>
      <c r="CCZ138" s="73"/>
      <c r="CDC138" s="73"/>
      <c r="CDI138" s="73"/>
      <c r="CDR138" s="73"/>
      <c r="CDT138" s="73"/>
      <c r="CDU138" s="73"/>
      <c r="CDW138" s="73"/>
      <c r="CDZ138" s="73"/>
      <c r="CEC138" s="73"/>
      <c r="CEF138" s="73"/>
      <c r="CEN138" s="73"/>
      <c r="CEP138" s="73"/>
      <c r="CES138" s="73"/>
      <c r="CEV138" s="73"/>
      <c r="CFE138" s="73"/>
      <c r="CFH138" s="73"/>
      <c r="CFM138" s="73"/>
      <c r="CGI138" s="73"/>
      <c r="CGJ138" s="73"/>
      <c r="CGK138" s="73"/>
      <c r="CGL138" s="73"/>
      <c r="CGM138" s="73"/>
      <c r="CGN138" s="73"/>
      <c r="CHF138" s="73"/>
      <c r="CHG138" s="73"/>
      <c r="CHJ138" s="73"/>
      <c r="CHM138" s="73"/>
      <c r="CHO138" s="73"/>
      <c r="CHQ138" s="73"/>
      <c r="CHT138" s="73"/>
      <c r="CHW138" s="73"/>
      <c r="CHZ138" s="73"/>
      <c r="CIC138" s="73"/>
      <c r="CIF138" s="73"/>
      <c r="CII138" s="73"/>
      <c r="CIL138" s="73"/>
      <c r="CIO138" s="73"/>
      <c r="CIQ138" s="73"/>
      <c r="CJD138" s="73"/>
      <c r="CJE138" s="73"/>
      <c r="CJF138" s="73"/>
      <c r="CJG138" s="73"/>
      <c r="CJH138" s="73"/>
      <c r="CJI138" s="73"/>
      <c r="CJJ138" s="73"/>
      <c r="CJK138" s="73"/>
      <c r="CJL138" s="73"/>
      <c r="CJM138" s="73"/>
      <c r="CJN138" s="73"/>
      <c r="CJO138" s="73"/>
      <c r="CJP138" s="73"/>
      <c r="CJQ138" s="73"/>
      <c r="CJR138" s="73"/>
      <c r="CJS138" s="73"/>
      <c r="CJT138" s="73"/>
      <c r="CJU138" s="73"/>
      <c r="CJV138" s="73"/>
      <c r="CJW138" s="73"/>
      <c r="CJX138" s="73"/>
      <c r="CJY138" s="73"/>
      <c r="CJZ138" s="73"/>
      <c r="CKA138" s="73"/>
      <c r="CKB138" s="73"/>
      <c r="CKC138" s="73"/>
      <c r="CKE138" s="73"/>
      <c r="CKF138" s="73"/>
      <c r="CKG138" s="73"/>
      <c r="CKH138" s="73"/>
      <c r="CKI138" s="73"/>
      <c r="CKJ138" s="73"/>
      <c r="CKK138" s="73"/>
      <c r="CKL138" s="73"/>
      <c r="CKM138" s="73"/>
      <c r="CKN138" s="73"/>
      <c r="CKO138" s="73"/>
      <c r="CKP138" s="73"/>
      <c r="CKQ138" s="73"/>
      <c r="CKT138" s="73"/>
      <c r="CKW138" s="73"/>
      <c r="CKZ138" s="73"/>
      <c r="CLC138" s="73"/>
      <c r="CLF138" s="73"/>
      <c r="CLR138" s="73"/>
      <c r="CLU138" s="73"/>
      <c r="CLX138" s="73"/>
      <c r="CMA138" s="73"/>
      <c r="CMJ138" s="73"/>
      <c r="CMP138" s="73"/>
      <c r="CMS138" s="73"/>
      <c r="CMV138" s="73"/>
      <c r="CMY138" s="73"/>
      <c r="CNE138" s="73"/>
      <c r="CNN138" s="73"/>
      <c r="CNP138" s="73"/>
      <c r="CNQ138" s="73"/>
      <c r="CNS138" s="73"/>
      <c r="CNV138" s="73"/>
      <c r="CNY138" s="73"/>
      <c r="COB138" s="73"/>
      <c r="COJ138" s="73"/>
      <c r="COL138" s="73"/>
      <c r="COO138" s="73"/>
      <c r="COR138" s="73"/>
      <c r="CPA138" s="73"/>
      <c r="CPD138" s="73"/>
      <c r="CPI138" s="73"/>
      <c r="CQE138" s="73"/>
      <c r="CQF138" s="73"/>
      <c r="CQG138" s="73"/>
      <c r="CQH138" s="73"/>
      <c r="CQI138" s="73"/>
      <c r="CQJ138" s="73"/>
      <c r="CRB138" s="73"/>
      <c r="CRC138" s="73"/>
      <c r="CRF138" s="73"/>
      <c r="CRI138" s="73"/>
      <c r="CRK138" s="73"/>
      <c r="CRM138" s="73"/>
      <c r="CRP138" s="73"/>
      <c r="CRS138" s="73"/>
      <c r="CRV138" s="73"/>
      <c r="CRY138" s="73"/>
      <c r="CSB138" s="73"/>
      <c r="CSE138" s="73"/>
      <c r="CSH138" s="73"/>
      <c r="CSK138" s="73"/>
      <c r="CSM138" s="73"/>
      <c r="CSZ138" s="73"/>
      <c r="CTA138" s="73"/>
      <c r="CTB138" s="73"/>
      <c r="CTC138" s="73"/>
      <c r="CTD138" s="73"/>
      <c r="CTE138" s="73"/>
      <c r="CTF138" s="73"/>
      <c r="CTG138" s="73"/>
      <c r="CTH138" s="73"/>
      <c r="CTI138" s="73"/>
      <c r="CTJ138" s="73"/>
      <c r="CTK138" s="73"/>
      <c r="CTL138" s="73"/>
      <c r="CTM138" s="73"/>
      <c r="CTN138" s="73"/>
      <c r="CTO138" s="73"/>
      <c r="CTP138" s="73"/>
      <c r="CTQ138" s="73"/>
      <c r="CTR138" s="73"/>
      <c r="CTS138" s="73"/>
      <c r="CTT138" s="73"/>
      <c r="CTU138" s="73"/>
      <c r="CTV138" s="73"/>
      <c r="CTW138" s="73"/>
      <c r="CTX138" s="73"/>
      <c r="CTY138" s="73"/>
      <c r="CUA138" s="73"/>
      <c r="CUB138" s="73"/>
      <c r="CUC138" s="73"/>
      <c r="CUD138" s="73"/>
      <c r="CUE138" s="73"/>
      <c r="CUF138" s="73"/>
      <c r="CUG138" s="73"/>
      <c r="CUH138" s="73"/>
      <c r="CUI138" s="73"/>
      <c r="CUJ138" s="73"/>
      <c r="CUK138" s="73"/>
      <c r="CUL138" s="73"/>
      <c r="CUM138" s="73"/>
      <c r="CUP138" s="73"/>
      <c r="CUS138" s="73"/>
      <c r="CUV138" s="73"/>
      <c r="CUY138" s="73"/>
      <c r="CVB138" s="73"/>
      <c r="CVN138" s="73"/>
      <c r="CVQ138" s="73"/>
      <c r="CVT138" s="73"/>
      <c r="CVW138" s="73"/>
      <c r="CWF138" s="73"/>
      <c r="CWL138" s="73"/>
      <c r="CWO138" s="73"/>
      <c r="CWR138" s="73"/>
      <c r="CWU138" s="73"/>
      <c r="CXA138" s="73"/>
      <c r="CXJ138" s="73"/>
      <c r="CXL138" s="73"/>
      <c r="CXM138" s="73"/>
      <c r="CXO138" s="73"/>
      <c r="CXR138" s="73"/>
      <c r="CXU138" s="73"/>
      <c r="CXX138" s="73"/>
      <c r="CYF138" s="73"/>
      <c r="CYH138" s="73"/>
      <c r="CYK138" s="73"/>
      <c r="CYN138" s="73"/>
      <c r="CYW138" s="73"/>
      <c r="CYZ138" s="73"/>
      <c r="CZE138" s="73"/>
      <c r="DAA138" s="73"/>
      <c r="DAB138" s="73"/>
      <c r="DAC138" s="73"/>
      <c r="DAD138" s="73"/>
      <c r="DAE138" s="73"/>
      <c r="DAF138" s="73"/>
      <c r="DAX138" s="73"/>
      <c r="DAY138" s="73"/>
      <c r="DBB138" s="73"/>
      <c r="DBE138" s="73"/>
      <c r="DBG138" s="73"/>
      <c r="DBI138" s="73"/>
      <c r="DBL138" s="73"/>
      <c r="DBO138" s="73"/>
      <c r="DBR138" s="73"/>
      <c r="DBU138" s="73"/>
      <c r="DBX138" s="73"/>
      <c r="DCA138" s="73"/>
      <c r="DCD138" s="73"/>
      <c r="DCG138" s="73"/>
      <c r="DCI138" s="73"/>
      <c r="DCV138" s="73"/>
      <c r="DCW138" s="73"/>
      <c r="DCX138" s="73"/>
      <c r="DCY138" s="73"/>
      <c r="DCZ138" s="73"/>
      <c r="DDA138" s="73"/>
      <c r="DDB138" s="73"/>
      <c r="DDC138" s="73"/>
      <c r="DDD138" s="73"/>
      <c r="DDE138" s="73"/>
      <c r="DDF138" s="73"/>
      <c r="DDG138" s="73"/>
      <c r="DDH138" s="73"/>
      <c r="DDI138" s="73"/>
      <c r="DDJ138" s="73"/>
      <c r="DDK138" s="73"/>
      <c r="DDL138" s="73"/>
      <c r="DDM138" s="73"/>
      <c r="DDN138" s="73"/>
      <c r="DDO138" s="73"/>
      <c r="DDP138" s="73"/>
      <c r="DDQ138" s="73"/>
      <c r="DDR138" s="73"/>
      <c r="DDS138" s="73"/>
      <c r="DDT138" s="73"/>
      <c r="DDU138" s="73"/>
      <c r="DDW138" s="73"/>
      <c r="DDX138" s="73"/>
      <c r="DDY138" s="73"/>
      <c r="DDZ138" s="73"/>
      <c r="DEA138" s="73"/>
      <c r="DEB138" s="73"/>
      <c r="DEC138" s="73"/>
      <c r="DED138" s="73"/>
      <c r="DEE138" s="73"/>
      <c r="DEF138" s="73"/>
      <c r="DEG138" s="73"/>
      <c r="DEH138" s="73"/>
      <c r="DEI138" s="73"/>
      <c r="DEL138" s="73"/>
      <c r="DEO138" s="73"/>
      <c r="DER138" s="73"/>
      <c r="DEU138" s="73"/>
      <c r="DEX138" s="73"/>
      <c r="DFJ138" s="73"/>
      <c r="DFM138" s="73"/>
      <c r="DFP138" s="73"/>
      <c r="DFS138" s="73"/>
      <c r="DGB138" s="73"/>
      <c r="DGH138" s="73"/>
      <c r="DGK138" s="73"/>
      <c r="DGN138" s="73"/>
      <c r="DGQ138" s="73"/>
      <c r="DGW138" s="73"/>
      <c r="DHF138" s="73"/>
      <c r="DHH138" s="73"/>
      <c r="DHI138" s="73"/>
      <c r="DHK138" s="73"/>
      <c r="DHN138" s="73"/>
      <c r="DHQ138" s="73"/>
      <c r="DHT138" s="73"/>
      <c r="DIB138" s="73"/>
      <c r="DID138" s="73"/>
      <c r="DIG138" s="73"/>
      <c r="DIJ138" s="73"/>
      <c r="DIS138" s="73"/>
      <c r="DIV138" s="73"/>
      <c r="DJA138" s="73"/>
      <c r="DJW138" s="73"/>
      <c r="DJX138" s="73"/>
      <c r="DJY138" s="73"/>
      <c r="DJZ138" s="73"/>
      <c r="DKA138" s="73"/>
      <c r="DKB138" s="73"/>
      <c r="DKT138" s="73"/>
      <c r="DKU138" s="73"/>
      <c r="DKX138" s="73"/>
      <c r="DLA138" s="73"/>
      <c r="DLC138" s="73"/>
      <c r="DLE138" s="73"/>
      <c r="DLH138" s="73"/>
      <c r="DLK138" s="73"/>
      <c r="DLN138" s="73"/>
      <c r="DLQ138" s="73"/>
      <c r="DLT138" s="73"/>
      <c r="DLW138" s="73"/>
      <c r="DLZ138" s="73"/>
      <c r="DMC138" s="73"/>
      <c r="DME138" s="73"/>
      <c r="DMR138" s="73"/>
      <c r="DMS138" s="73"/>
      <c r="DMT138" s="73"/>
      <c r="DMU138" s="73"/>
      <c r="DMV138" s="73"/>
      <c r="DMW138" s="73"/>
      <c r="DMX138" s="73"/>
      <c r="DMY138" s="73"/>
      <c r="DMZ138" s="73"/>
      <c r="DNA138" s="73"/>
      <c r="DNB138" s="73"/>
      <c r="DNC138" s="73"/>
      <c r="DND138" s="73"/>
      <c r="DNE138" s="73"/>
      <c r="DNF138" s="73"/>
      <c r="DNG138" s="73"/>
      <c r="DNH138" s="73"/>
      <c r="DNI138" s="73"/>
      <c r="DNJ138" s="73"/>
      <c r="DNK138" s="73"/>
      <c r="DNL138" s="73"/>
      <c r="DNM138" s="73"/>
      <c r="DNN138" s="73"/>
      <c r="DNO138" s="73"/>
      <c r="DNP138" s="73"/>
      <c r="DNQ138" s="73"/>
      <c r="DNS138" s="73"/>
      <c r="DNT138" s="73"/>
      <c r="DNU138" s="73"/>
      <c r="DNV138" s="73"/>
      <c r="DNW138" s="73"/>
      <c r="DNX138" s="73"/>
      <c r="DNY138" s="73"/>
      <c r="DNZ138" s="73"/>
      <c r="DOA138" s="73"/>
      <c r="DOB138" s="73"/>
      <c r="DOC138" s="73"/>
      <c r="DOD138" s="73"/>
      <c r="DOE138" s="73"/>
      <c r="DOH138" s="73"/>
      <c r="DOK138" s="73"/>
      <c r="DON138" s="73"/>
      <c r="DOQ138" s="73"/>
      <c r="DOT138" s="73"/>
      <c r="DPF138" s="73"/>
      <c r="DPI138" s="73"/>
      <c r="DPL138" s="73"/>
      <c r="DPO138" s="73"/>
      <c r="DPX138" s="73"/>
      <c r="DQD138" s="73"/>
      <c r="DQG138" s="73"/>
      <c r="DQJ138" s="73"/>
      <c r="DQM138" s="73"/>
      <c r="DQS138" s="73"/>
      <c r="DRB138" s="73"/>
      <c r="DRD138" s="73"/>
      <c r="DRE138" s="73"/>
      <c r="DRG138" s="73"/>
      <c r="DRJ138" s="73"/>
      <c r="DRM138" s="73"/>
      <c r="DRP138" s="73"/>
      <c r="DRX138" s="73"/>
      <c r="DRZ138" s="73"/>
      <c r="DSC138" s="73"/>
      <c r="DSF138" s="73"/>
      <c r="DSO138" s="73"/>
      <c r="DSR138" s="73"/>
      <c r="DSW138" s="73"/>
      <c r="DTS138" s="73"/>
      <c r="DTT138" s="73"/>
      <c r="DTU138" s="73"/>
      <c r="DTV138" s="73"/>
      <c r="DTW138" s="73"/>
      <c r="DTX138" s="73"/>
      <c r="DUP138" s="73"/>
      <c r="DUQ138" s="73"/>
      <c r="DUT138" s="73"/>
      <c r="DUW138" s="73"/>
      <c r="DUY138" s="73"/>
      <c r="DVA138" s="73"/>
      <c r="DVD138" s="73"/>
      <c r="DVG138" s="73"/>
      <c r="DVJ138" s="73"/>
      <c r="DVM138" s="73"/>
      <c r="DVP138" s="73"/>
      <c r="DVS138" s="73"/>
      <c r="DVV138" s="73"/>
      <c r="DVY138" s="73"/>
      <c r="DWA138" s="73"/>
      <c r="DWN138" s="73"/>
      <c r="DWO138" s="73"/>
      <c r="DWP138" s="73"/>
      <c r="DWQ138" s="73"/>
      <c r="DWR138" s="73"/>
      <c r="DWS138" s="73"/>
      <c r="DWT138" s="73"/>
      <c r="DWU138" s="73"/>
      <c r="DWV138" s="73"/>
      <c r="DWW138" s="73"/>
      <c r="DWX138" s="73"/>
      <c r="DWY138" s="73"/>
      <c r="DWZ138" s="73"/>
      <c r="DXA138" s="73"/>
      <c r="DXB138" s="73"/>
      <c r="DXC138" s="73"/>
      <c r="DXD138" s="73"/>
      <c r="DXE138" s="73"/>
      <c r="DXF138" s="73"/>
      <c r="DXG138" s="73"/>
      <c r="DXH138" s="73"/>
      <c r="DXI138" s="73"/>
      <c r="DXJ138" s="73"/>
      <c r="DXK138" s="73"/>
      <c r="DXL138" s="73"/>
      <c r="DXM138" s="73"/>
      <c r="DXO138" s="73"/>
      <c r="DXP138" s="73"/>
      <c r="DXQ138" s="73"/>
      <c r="DXR138" s="73"/>
      <c r="DXS138" s="73"/>
      <c r="DXT138" s="73"/>
      <c r="DXU138" s="73"/>
      <c r="DXV138" s="73"/>
      <c r="DXW138" s="73"/>
      <c r="DXX138" s="73"/>
      <c r="DXY138" s="73"/>
      <c r="DXZ138" s="73"/>
      <c r="DYA138" s="73"/>
      <c r="DYD138" s="73"/>
      <c r="DYG138" s="73"/>
      <c r="DYJ138" s="73"/>
      <c r="DYM138" s="73"/>
      <c r="DYP138" s="73"/>
      <c r="DZB138" s="73"/>
      <c r="DZE138" s="73"/>
      <c r="DZH138" s="73"/>
      <c r="DZK138" s="73"/>
      <c r="DZT138" s="73"/>
      <c r="DZZ138" s="73"/>
      <c r="EAC138" s="73"/>
      <c r="EAF138" s="73"/>
      <c r="EAI138" s="73"/>
      <c r="EAO138" s="73"/>
      <c r="EAX138" s="73"/>
      <c r="EAZ138" s="73"/>
      <c r="EBA138" s="73"/>
      <c r="EBC138" s="73"/>
      <c r="EBF138" s="73"/>
      <c r="EBI138" s="73"/>
      <c r="EBL138" s="73"/>
      <c r="EBT138" s="73"/>
      <c r="EBV138" s="73"/>
      <c r="EBY138" s="73"/>
      <c r="ECB138" s="73"/>
      <c r="ECK138" s="73"/>
      <c r="ECN138" s="73"/>
      <c r="ECS138" s="73"/>
      <c r="EDO138" s="73"/>
      <c r="EDP138" s="73"/>
      <c r="EDQ138" s="73"/>
      <c r="EDR138" s="73"/>
      <c r="EDS138" s="73"/>
      <c r="EDT138" s="73"/>
      <c r="EEL138" s="73"/>
      <c r="EEM138" s="73"/>
      <c r="EEP138" s="73"/>
      <c r="EES138" s="73"/>
      <c r="EEU138" s="73"/>
      <c r="EEW138" s="73"/>
      <c r="EEZ138" s="73"/>
      <c r="EFC138" s="73"/>
      <c r="EFF138" s="73"/>
      <c r="EFI138" s="73"/>
      <c r="EFL138" s="73"/>
      <c r="EFO138" s="73"/>
      <c r="EFR138" s="73"/>
      <c r="EFU138" s="73"/>
      <c r="EFW138" s="73"/>
      <c r="EGJ138" s="73"/>
      <c r="EGK138" s="73"/>
      <c r="EGL138" s="73"/>
      <c r="EGM138" s="73"/>
      <c r="EGN138" s="73"/>
      <c r="EGO138" s="73"/>
      <c r="EGP138" s="73"/>
      <c r="EGQ138" s="73"/>
      <c r="EGR138" s="73"/>
      <c r="EGS138" s="73"/>
      <c r="EGT138" s="73"/>
      <c r="EGU138" s="73"/>
      <c r="EGV138" s="73"/>
      <c r="EGW138" s="73"/>
      <c r="EGX138" s="73"/>
      <c r="EGY138" s="73"/>
      <c r="EGZ138" s="73"/>
      <c r="EHA138" s="73"/>
      <c r="EHB138" s="73"/>
      <c r="EHC138" s="73"/>
      <c r="EHD138" s="73"/>
      <c r="EHE138" s="73"/>
      <c r="EHF138" s="73"/>
      <c r="EHG138" s="73"/>
      <c r="EHH138" s="73"/>
      <c r="EHI138" s="73"/>
      <c r="EHK138" s="73"/>
      <c r="EHL138" s="73"/>
      <c r="EHM138" s="73"/>
      <c r="EHN138" s="73"/>
      <c r="EHO138" s="73"/>
      <c r="EHP138" s="73"/>
      <c r="EHQ138" s="73"/>
      <c r="EHR138" s="73"/>
      <c r="EHS138" s="73"/>
      <c r="EHT138" s="73"/>
      <c r="EHU138" s="73"/>
      <c r="EHV138" s="73"/>
      <c r="EHW138" s="73"/>
      <c r="EHZ138" s="73"/>
      <c r="EIC138" s="73"/>
      <c r="EIF138" s="73"/>
      <c r="EII138" s="73"/>
      <c r="EIL138" s="73"/>
      <c r="EIX138" s="73"/>
      <c r="EJA138" s="73"/>
      <c r="EJD138" s="73"/>
      <c r="EJG138" s="73"/>
      <c r="EJP138" s="73"/>
      <c r="EJV138" s="73"/>
      <c r="EJY138" s="73"/>
      <c r="EKB138" s="73"/>
      <c r="EKE138" s="73"/>
      <c r="EKK138" s="73"/>
      <c r="EKT138" s="73"/>
      <c r="EKV138" s="73"/>
      <c r="EKW138" s="73"/>
      <c r="EKY138" s="73"/>
      <c r="ELB138" s="73"/>
      <c r="ELE138" s="73"/>
      <c r="ELH138" s="73"/>
      <c r="ELP138" s="73"/>
      <c r="ELR138" s="73"/>
      <c r="ELU138" s="73"/>
      <c r="ELX138" s="73"/>
      <c r="EMG138" s="73"/>
      <c r="EMJ138" s="73"/>
      <c r="EMO138" s="73"/>
      <c r="ENK138" s="73"/>
      <c r="ENL138" s="73"/>
      <c r="ENM138" s="73"/>
      <c r="ENN138" s="73"/>
      <c r="ENO138" s="73"/>
      <c r="ENP138" s="73"/>
      <c r="EOH138" s="73"/>
      <c r="EOI138" s="73"/>
      <c r="EOL138" s="73"/>
      <c r="EOO138" s="73"/>
      <c r="EOQ138" s="73"/>
      <c r="EOS138" s="73"/>
      <c r="EOV138" s="73"/>
      <c r="EOY138" s="73"/>
      <c r="EPB138" s="73"/>
      <c r="EPE138" s="73"/>
      <c r="EPH138" s="73"/>
      <c r="EPK138" s="73"/>
      <c r="EPN138" s="73"/>
      <c r="EPQ138" s="73"/>
      <c r="EPS138" s="73"/>
      <c r="EQF138" s="73"/>
      <c r="EQG138" s="73"/>
      <c r="EQH138" s="73"/>
      <c r="EQI138" s="73"/>
      <c r="EQJ138" s="73"/>
      <c r="EQK138" s="73"/>
      <c r="EQL138" s="73"/>
      <c r="EQM138" s="73"/>
      <c r="EQN138" s="73"/>
      <c r="EQO138" s="73"/>
      <c r="EQP138" s="73"/>
      <c r="EQQ138" s="73"/>
      <c r="EQR138" s="73"/>
      <c r="EQS138" s="73"/>
      <c r="EQT138" s="73"/>
      <c r="EQU138" s="73"/>
      <c r="EQV138" s="73"/>
      <c r="EQW138" s="73"/>
      <c r="EQX138" s="73"/>
      <c r="EQY138" s="73"/>
      <c r="EQZ138" s="73"/>
      <c r="ERA138" s="73"/>
      <c r="ERB138" s="73"/>
      <c r="ERC138" s="73"/>
      <c r="ERD138" s="73"/>
      <c r="ERE138" s="73"/>
      <c r="ERG138" s="73"/>
      <c r="ERH138" s="73"/>
      <c r="ERI138" s="73"/>
      <c r="ERJ138" s="73"/>
      <c r="ERK138" s="73"/>
      <c r="ERL138" s="73"/>
      <c r="ERM138" s="73"/>
      <c r="ERN138" s="73"/>
      <c r="ERO138" s="73"/>
      <c r="ERP138" s="73"/>
      <c r="ERQ138" s="73"/>
      <c r="ERR138" s="73"/>
      <c r="ERS138" s="73"/>
      <c r="ERV138" s="73"/>
      <c r="ERY138" s="73"/>
      <c r="ESB138" s="73"/>
      <c r="ESE138" s="73"/>
      <c r="ESH138" s="73"/>
      <c r="EST138" s="73"/>
      <c r="ESW138" s="73"/>
      <c r="ESZ138" s="73"/>
      <c r="ETC138" s="73"/>
      <c r="ETL138" s="73"/>
      <c r="ETR138" s="73"/>
      <c r="ETU138" s="73"/>
      <c r="ETX138" s="73"/>
      <c r="EUA138" s="73"/>
      <c r="EUG138" s="73"/>
      <c r="EUP138" s="73"/>
      <c r="EUR138" s="73"/>
      <c r="EUS138" s="73"/>
      <c r="EUU138" s="73"/>
      <c r="EUX138" s="73"/>
      <c r="EVA138" s="73"/>
      <c r="EVD138" s="73"/>
      <c r="EVL138" s="73"/>
      <c r="EVN138" s="73"/>
      <c r="EVQ138" s="73"/>
      <c r="EVT138" s="73"/>
      <c r="EWC138" s="73"/>
      <c r="EWF138" s="73"/>
      <c r="EWK138" s="73"/>
      <c r="EXG138" s="73"/>
      <c r="EXH138" s="73"/>
      <c r="EXI138" s="73"/>
      <c r="EXJ138" s="73"/>
      <c r="EXK138" s="73"/>
      <c r="EXL138" s="73"/>
      <c r="EYD138" s="73"/>
      <c r="EYE138" s="73"/>
      <c r="EYH138" s="73"/>
      <c r="EYK138" s="73"/>
      <c r="EYM138" s="73"/>
      <c r="EYO138" s="73"/>
      <c r="EYR138" s="73"/>
      <c r="EYU138" s="73"/>
      <c r="EYX138" s="73"/>
      <c r="EZA138" s="73"/>
      <c r="EZD138" s="73"/>
      <c r="EZG138" s="73"/>
      <c r="EZJ138" s="73"/>
      <c r="EZM138" s="73"/>
      <c r="EZO138" s="73"/>
      <c r="FAB138" s="73"/>
      <c r="FAC138" s="73"/>
      <c r="FAD138" s="73"/>
      <c r="FAE138" s="73"/>
      <c r="FAF138" s="73"/>
      <c r="FAG138" s="73"/>
      <c r="FAH138" s="73"/>
      <c r="FAI138" s="73"/>
      <c r="FAJ138" s="73"/>
      <c r="FAK138" s="73"/>
      <c r="FAL138" s="73"/>
      <c r="FAM138" s="73"/>
      <c r="FAN138" s="73"/>
      <c r="FAO138" s="73"/>
      <c r="FAP138" s="73"/>
      <c r="FAQ138" s="73"/>
      <c r="FAR138" s="73"/>
      <c r="FAS138" s="73"/>
      <c r="FAT138" s="73"/>
      <c r="FAU138" s="73"/>
      <c r="FAV138" s="73"/>
      <c r="FAW138" s="73"/>
      <c r="FAX138" s="73"/>
      <c r="FAY138" s="73"/>
      <c r="FAZ138" s="73"/>
      <c r="FBA138" s="73"/>
      <c r="FBC138" s="73"/>
      <c r="FBD138" s="73"/>
      <c r="FBE138" s="73"/>
      <c r="FBF138" s="73"/>
      <c r="FBG138" s="73"/>
      <c r="FBH138" s="73"/>
      <c r="FBI138" s="73"/>
      <c r="FBJ138" s="73"/>
      <c r="FBK138" s="73"/>
      <c r="FBL138" s="73"/>
      <c r="FBM138" s="73"/>
      <c r="FBN138" s="73"/>
      <c r="FBO138" s="73"/>
      <c r="FBR138" s="73"/>
      <c r="FBU138" s="73"/>
      <c r="FBX138" s="73"/>
      <c r="FCA138" s="73"/>
      <c r="FCD138" s="73"/>
      <c r="FCP138" s="73"/>
      <c r="FCS138" s="73"/>
      <c r="FCV138" s="73"/>
      <c r="FCY138" s="73"/>
      <c r="FDH138" s="73"/>
      <c r="FDN138" s="73"/>
      <c r="FDQ138" s="73"/>
      <c r="FDT138" s="73"/>
      <c r="FDW138" s="73"/>
      <c r="FEC138" s="73"/>
      <c r="FEL138" s="73"/>
      <c r="FEN138" s="73"/>
      <c r="FEO138" s="73"/>
      <c r="FEQ138" s="73"/>
      <c r="FET138" s="73"/>
      <c r="FEW138" s="73"/>
      <c r="FEZ138" s="73"/>
      <c r="FFH138" s="73"/>
      <c r="FFJ138" s="73"/>
      <c r="FFM138" s="73"/>
      <c r="FFP138" s="73"/>
      <c r="FFY138" s="73"/>
      <c r="FGB138" s="73"/>
      <c r="FGG138" s="73"/>
      <c r="FHC138" s="73"/>
      <c r="FHD138" s="73"/>
      <c r="FHE138" s="73"/>
      <c r="FHF138" s="73"/>
      <c r="FHG138" s="73"/>
      <c r="FHH138" s="73"/>
      <c r="FHZ138" s="73"/>
      <c r="FIA138" s="73"/>
      <c r="FID138" s="73"/>
      <c r="FIG138" s="73"/>
      <c r="FII138" s="73"/>
      <c r="FIK138" s="73"/>
      <c r="FIN138" s="73"/>
      <c r="FIQ138" s="73"/>
      <c r="FIT138" s="73"/>
      <c r="FIW138" s="73"/>
      <c r="FIZ138" s="73"/>
      <c r="FJC138" s="73"/>
      <c r="FJF138" s="73"/>
      <c r="FJI138" s="73"/>
      <c r="FJK138" s="73"/>
      <c r="FJX138" s="73"/>
      <c r="FJY138" s="73"/>
      <c r="FJZ138" s="73"/>
      <c r="FKA138" s="73"/>
      <c r="FKB138" s="73"/>
      <c r="FKC138" s="73"/>
      <c r="FKD138" s="73"/>
      <c r="FKE138" s="73"/>
      <c r="FKF138" s="73"/>
      <c r="FKG138" s="73"/>
      <c r="FKH138" s="73"/>
      <c r="FKI138" s="73"/>
      <c r="FKJ138" s="73"/>
      <c r="FKK138" s="73"/>
      <c r="FKL138" s="73"/>
      <c r="FKM138" s="73"/>
      <c r="FKN138" s="73"/>
      <c r="FKO138" s="73"/>
      <c r="FKP138" s="73"/>
      <c r="FKQ138" s="73"/>
      <c r="FKR138" s="73"/>
      <c r="FKS138" s="73"/>
      <c r="FKT138" s="73"/>
      <c r="FKU138" s="73"/>
      <c r="FKV138" s="73"/>
      <c r="FKW138" s="73"/>
      <c r="FKY138" s="73"/>
      <c r="FKZ138" s="73"/>
      <c r="FLA138" s="73"/>
      <c r="FLB138" s="73"/>
      <c r="FLC138" s="73"/>
      <c r="FLD138" s="73"/>
      <c r="FLE138" s="73"/>
      <c r="FLF138" s="73"/>
      <c r="FLG138" s="73"/>
      <c r="FLH138" s="73"/>
      <c r="FLI138" s="73"/>
      <c r="FLJ138" s="73"/>
      <c r="FLK138" s="73"/>
      <c r="FLN138" s="73"/>
      <c r="FLQ138" s="73"/>
      <c r="FLT138" s="73"/>
      <c r="FLW138" s="73"/>
      <c r="FLZ138" s="73"/>
      <c r="FML138" s="73"/>
      <c r="FMO138" s="73"/>
      <c r="FMR138" s="73"/>
      <c r="FMU138" s="73"/>
      <c r="FND138" s="73"/>
      <c r="FNJ138" s="73"/>
      <c r="FNM138" s="73"/>
      <c r="FNP138" s="73"/>
      <c r="FNS138" s="73"/>
      <c r="FNY138" s="73"/>
      <c r="FOH138" s="73"/>
      <c r="FOJ138" s="73"/>
      <c r="FOK138" s="73"/>
      <c r="FOM138" s="73"/>
      <c r="FOP138" s="73"/>
      <c r="FOS138" s="73"/>
      <c r="FOV138" s="73"/>
      <c r="FPD138" s="73"/>
      <c r="FPF138" s="73"/>
      <c r="FPI138" s="73"/>
      <c r="FPL138" s="73"/>
      <c r="FPU138" s="73"/>
      <c r="FPX138" s="73"/>
      <c r="FQC138" s="73"/>
      <c r="FQY138" s="73"/>
      <c r="FQZ138" s="73"/>
      <c r="FRA138" s="73"/>
      <c r="FRB138" s="73"/>
      <c r="FRC138" s="73"/>
      <c r="FRD138" s="73"/>
      <c r="FRV138" s="73"/>
      <c r="FRW138" s="73"/>
      <c r="FRZ138" s="73"/>
      <c r="FSC138" s="73"/>
      <c r="FSE138" s="73"/>
      <c r="FSG138" s="73"/>
      <c r="FSJ138" s="73"/>
      <c r="FSM138" s="73"/>
      <c r="FSP138" s="73"/>
      <c r="FSS138" s="73"/>
      <c r="FSV138" s="73"/>
      <c r="FSY138" s="73"/>
      <c r="FTB138" s="73"/>
      <c r="FTE138" s="73"/>
      <c r="FTG138" s="73"/>
      <c r="FTT138" s="73"/>
      <c r="FTU138" s="73"/>
      <c r="FTV138" s="73"/>
      <c r="FTW138" s="73"/>
      <c r="FTX138" s="73"/>
      <c r="FTY138" s="73"/>
      <c r="FTZ138" s="73"/>
      <c r="FUA138" s="73"/>
      <c r="FUB138" s="73"/>
      <c r="FUC138" s="73"/>
      <c r="FUD138" s="73"/>
      <c r="FUE138" s="73"/>
      <c r="FUF138" s="73"/>
      <c r="FUG138" s="73"/>
      <c r="FUH138" s="73"/>
      <c r="FUI138" s="73"/>
      <c r="FUJ138" s="73"/>
      <c r="FUK138" s="73"/>
      <c r="FUL138" s="73"/>
      <c r="FUM138" s="73"/>
      <c r="FUN138" s="73"/>
      <c r="FUO138" s="73"/>
      <c r="FUP138" s="73"/>
      <c r="FUQ138" s="73"/>
      <c r="FUR138" s="73"/>
      <c r="FUS138" s="73"/>
      <c r="FUU138" s="73"/>
      <c r="FUV138" s="73"/>
      <c r="FUW138" s="73"/>
      <c r="FUX138" s="73"/>
      <c r="FUY138" s="73"/>
      <c r="FUZ138" s="73"/>
      <c r="FVA138" s="73"/>
      <c r="FVB138" s="73"/>
      <c r="FVC138" s="73"/>
      <c r="FVD138" s="73"/>
      <c r="FVE138" s="73"/>
      <c r="FVF138" s="73"/>
      <c r="FVG138" s="73"/>
      <c r="FVJ138" s="73"/>
      <c r="FVM138" s="73"/>
      <c r="FVP138" s="73"/>
      <c r="FVS138" s="73"/>
      <c r="FVV138" s="73"/>
      <c r="FWH138" s="73"/>
      <c r="FWK138" s="73"/>
      <c r="FWN138" s="73"/>
      <c r="FWQ138" s="73"/>
      <c r="FWZ138" s="73"/>
      <c r="FXF138" s="73"/>
      <c r="FXI138" s="73"/>
      <c r="FXL138" s="73"/>
      <c r="FXO138" s="73"/>
      <c r="FXU138" s="73"/>
      <c r="FYD138" s="73"/>
      <c r="FYF138" s="73"/>
      <c r="FYG138" s="73"/>
      <c r="FYI138" s="73"/>
      <c r="FYL138" s="73"/>
      <c r="FYO138" s="73"/>
      <c r="FYR138" s="73"/>
      <c r="FYZ138" s="73"/>
      <c r="FZB138" s="73"/>
      <c r="FZE138" s="73"/>
      <c r="FZH138" s="73"/>
      <c r="FZQ138" s="73"/>
      <c r="FZT138" s="73"/>
      <c r="FZY138" s="73"/>
      <c r="GAU138" s="73"/>
      <c r="GAV138" s="73"/>
      <c r="GAW138" s="73"/>
      <c r="GAX138" s="73"/>
      <c r="GAY138" s="73"/>
      <c r="GAZ138" s="73"/>
      <c r="GBR138" s="73"/>
      <c r="GBS138" s="73"/>
      <c r="GBV138" s="73"/>
      <c r="GBY138" s="73"/>
      <c r="GCA138" s="73"/>
      <c r="GCC138" s="73"/>
      <c r="GCF138" s="73"/>
      <c r="GCI138" s="73"/>
      <c r="GCL138" s="73"/>
      <c r="GCO138" s="73"/>
      <c r="GCR138" s="73"/>
      <c r="GCU138" s="73"/>
      <c r="GCX138" s="73"/>
      <c r="GDA138" s="73"/>
      <c r="GDC138" s="73"/>
      <c r="GDP138" s="73"/>
      <c r="GDQ138" s="73"/>
      <c r="GDR138" s="73"/>
      <c r="GDS138" s="73"/>
      <c r="GDT138" s="73"/>
      <c r="GDU138" s="73"/>
      <c r="GDV138" s="73"/>
      <c r="GDW138" s="73"/>
      <c r="GDX138" s="73"/>
      <c r="GDY138" s="73"/>
      <c r="GDZ138" s="73"/>
      <c r="GEA138" s="73"/>
      <c r="GEB138" s="73"/>
      <c r="GEC138" s="73"/>
      <c r="GED138" s="73"/>
      <c r="GEE138" s="73"/>
      <c r="GEF138" s="73"/>
      <c r="GEG138" s="73"/>
      <c r="GEH138" s="73"/>
      <c r="GEI138" s="73"/>
      <c r="GEJ138" s="73"/>
      <c r="GEK138" s="73"/>
      <c r="GEL138" s="73"/>
      <c r="GEM138" s="73"/>
      <c r="GEN138" s="73"/>
      <c r="GEO138" s="73"/>
      <c r="GEQ138" s="73"/>
      <c r="GER138" s="73"/>
      <c r="GES138" s="73"/>
      <c r="GET138" s="73"/>
      <c r="GEU138" s="73"/>
      <c r="GEV138" s="73"/>
      <c r="GEW138" s="73"/>
      <c r="GEX138" s="73"/>
      <c r="GEY138" s="73"/>
      <c r="GEZ138" s="73"/>
      <c r="GFA138" s="73"/>
      <c r="GFB138" s="73"/>
      <c r="GFC138" s="73"/>
      <c r="GFF138" s="73"/>
      <c r="GFI138" s="73"/>
      <c r="GFL138" s="73"/>
      <c r="GFO138" s="73"/>
      <c r="GFR138" s="73"/>
      <c r="GGD138" s="73"/>
      <c r="GGG138" s="73"/>
      <c r="GGJ138" s="73"/>
      <c r="GGM138" s="73"/>
      <c r="GGV138" s="73"/>
      <c r="GHB138" s="73"/>
      <c r="GHE138" s="73"/>
      <c r="GHH138" s="73"/>
      <c r="GHK138" s="73"/>
      <c r="GHQ138" s="73"/>
      <c r="GHZ138" s="73"/>
      <c r="GIB138" s="73"/>
      <c r="GIC138" s="73"/>
      <c r="GIE138" s="73"/>
      <c r="GIH138" s="73"/>
      <c r="GIK138" s="73"/>
      <c r="GIN138" s="73"/>
      <c r="GIV138" s="73"/>
      <c r="GIX138" s="73"/>
      <c r="GJA138" s="73"/>
      <c r="GJD138" s="73"/>
      <c r="GJM138" s="73"/>
      <c r="GJP138" s="73"/>
      <c r="GJU138" s="73"/>
      <c r="GKQ138" s="73"/>
      <c r="GKR138" s="73"/>
      <c r="GKS138" s="73"/>
      <c r="GKT138" s="73"/>
      <c r="GKU138" s="73"/>
      <c r="GKV138" s="73"/>
      <c r="GLN138" s="73"/>
      <c r="GLO138" s="73"/>
      <c r="GLR138" s="73"/>
      <c r="GLU138" s="73"/>
      <c r="GLW138" s="73"/>
      <c r="GLY138" s="73"/>
      <c r="GMB138" s="73"/>
      <c r="GME138" s="73"/>
      <c r="GMH138" s="73"/>
      <c r="GMK138" s="73"/>
      <c r="GMN138" s="73"/>
      <c r="GMQ138" s="73"/>
      <c r="GMT138" s="73"/>
      <c r="GMW138" s="73"/>
      <c r="GMY138" s="73"/>
      <c r="GNL138" s="73"/>
      <c r="GNM138" s="73"/>
      <c r="GNN138" s="73"/>
      <c r="GNO138" s="73"/>
      <c r="GNP138" s="73"/>
      <c r="GNQ138" s="73"/>
      <c r="GNR138" s="73"/>
      <c r="GNS138" s="73"/>
      <c r="GNT138" s="73"/>
      <c r="GNU138" s="73"/>
      <c r="GNV138" s="73"/>
      <c r="GNW138" s="73"/>
      <c r="GNX138" s="73"/>
      <c r="GNY138" s="73"/>
      <c r="GNZ138" s="73"/>
      <c r="GOA138" s="73"/>
      <c r="GOB138" s="73"/>
      <c r="GOC138" s="73"/>
      <c r="GOD138" s="73"/>
      <c r="GOE138" s="73"/>
      <c r="GOF138" s="73"/>
      <c r="GOG138" s="73"/>
      <c r="GOH138" s="73"/>
      <c r="GOI138" s="73"/>
      <c r="GOJ138" s="73"/>
      <c r="GOK138" s="73"/>
      <c r="GOM138" s="73"/>
      <c r="GON138" s="73"/>
      <c r="GOO138" s="73"/>
      <c r="GOP138" s="73"/>
      <c r="GOQ138" s="73"/>
      <c r="GOR138" s="73"/>
      <c r="GOS138" s="73"/>
      <c r="GOT138" s="73"/>
      <c r="GOU138" s="73"/>
      <c r="GOV138" s="73"/>
      <c r="GOW138" s="73"/>
      <c r="GOX138" s="73"/>
      <c r="GOY138" s="73"/>
      <c r="GPB138" s="73"/>
      <c r="GPE138" s="73"/>
      <c r="GPH138" s="73"/>
      <c r="GPK138" s="73"/>
      <c r="GPN138" s="73"/>
      <c r="GPZ138" s="73"/>
      <c r="GQC138" s="73"/>
      <c r="GQF138" s="73"/>
      <c r="GQI138" s="73"/>
      <c r="GQR138" s="73"/>
      <c r="GQX138" s="73"/>
      <c r="GRA138" s="73"/>
      <c r="GRD138" s="73"/>
      <c r="GRG138" s="73"/>
      <c r="GRM138" s="73"/>
      <c r="GRV138" s="73"/>
      <c r="GRX138" s="73"/>
      <c r="GRY138" s="73"/>
      <c r="GSA138" s="73"/>
      <c r="GSD138" s="73"/>
      <c r="GSG138" s="73"/>
      <c r="GSJ138" s="73"/>
      <c r="GSR138" s="73"/>
      <c r="GST138" s="73"/>
      <c r="GSW138" s="73"/>
      <c r="GSZ138" s="73"/>
      <c r="GTI138" s="73"/>
      <c r="GTL138" s="73"/>
      <c r="GTQ138" s="73"/>
      <c r="GUM138" s="73"/>
      <c r="GUN138" s="73"/>
      <c r="GUO138" s="73"/>
      <c r="GUP138" s="73"/>
      <c r="GUQ138" s="73"/>
      <c r="GUR138" s="73"/>
      <c r="GVJ138" s="73"/>
      <c r="GVK138" s="73"/>
      <c r="GVN138" s="73"/>
      <c r="GVQ138" s="73"/>
      <c r="GVS138" s="73"/>
      <c r="GVU138" s="73"/>
      <c r="GVX138" s="73"/>
      <c r="GWA138" s="73"/>
      <c r="GWD138" s="73"/>
      <c r="GWG138" s="73"/>
      <c r="GWJ138" s="73"/>
      <c r="GWM138" s="73"/>
      <c r="GWP138" s="73"/>
      <c r="GWS138" s="73"/>
      <c r="GWU138" s="73"/>
      <c r="GXH138" s="73"/>
      <c r="GXI138" s="73"/>
      <c r="GXJ138" s="73"/>
      <c r="GXK138" s="73"/>
      <c r="GXL138" s="73"/>
      <c r="GXM138" s="73"/>
      <c r="GXN138" s="73"/>
      <c r="GXO138" s="73"/>
      <c r="GXP138" s="73"/>
      <c r="GXQ138" s="73"/>
      <c r="GXR138" s="73"/>
      <c r="GXS138" s="73"/>
      <c r="GXT138" s="73"/>
      <c r="GXU138" s="73"/>
      <c r="GXV138" s="73"/>
      <c r="GXW138" s="73"/>
      <c r="GXX138" s="73"/>
      <c r="GXY138" s="73"/>
      <c r="GXZ138" s="73"/>
      <c r="GYA138" s="73"/>
      <c r="GYB138" s="73"/>
      <c r="GYC138" s="73"/>
      <c r="GYD138" s="73"/>
      <c r="GYE138" s="73"/>
      <c r="GYF138" s="73"/>
      <c r="GYG138" s="73"/>
      <c r="GYI138" s="73"/>
      <c r="GYJ138" s="73"/>
      <c r="GYK138" s="73"/>
      <c r="GYL138" s="73"/>
      <c r="GYM138" s="73"/>
      <c r="GYN138" s="73"/>
      <c r="GYO138" s="73"/>
      <c r="GYP138" s="73"/>
      <c r="GYQ138" s="73"/>
      <c r="GYR138" s="73"/>
      <c r="GYS138" s="73"/>
      <c r="GYT138" s="73"/>
      <c r="GYU138" s="73"/>
      <c r="GYX138" s="73"/>
      <c r="GZA138" s="73"/>
      <c r="GZD138" s="73"/>
      <c r="GZG138" s="73"/>
      <c r="GZJ138" s="73"/>
      <c r="GZV138" s="73"/>
      <c r="GZY138" s="73"/>
      <c r="HAB138" s="73"/>
      <c r="HAE138" s="73"/>
      <c r="HAN138" s="73"/>
      <c r="HAT138" s="73"/>
      <c r="HAW138" s="73"/>
      <c r="HAZ138" s="73"/>
      <c r="HBC138" s="73"/>
      <c r="HBI138" s="73"/>
      <c r="HBR138" s="73"/>
      <c r="HBT138" s="73"/>
      <c r="HBU138" s="73"/>
      <c r="HBW138" s="73"/>
      <c r="HBZ138" s="73"/>
      <c r="HCC138" s="73"/>
      <c r="HCF138" s="73"/>
      <c r="HCN138" s="73"/>
      <c r="HCP138" s="73"/>
      <c r="HCS138" s="73"/>
      <c r="HCV138" s="73"/>
      <c r="HDE138" s="73"/>
      <c r="HDH138" s="73"/>
      <c r="HDM138" s="73"/>
      <c r="HEI138" s="73"/>
      <c r="HEJ138" s="73"/>
      <c r="HEK138" s="73"/>
      <c r="HEL138" s="73"/>
      <c r="HEM138" s="73"/>
      <c r="HEN138" s="73"/>
      <c r="HFF138" s="73"/>
      <c r="HFG138" s="73"/>
      <c r="HFJ138" s="73"/>
      <c r="HFM138" s="73"/>
      <c r="HFO138" s="73"/>
      <c r="HFQ138" s="73"/>
      <c r="HFT138" s="73"/>
      <c r="HFW138" s="73"/>
      <c r="HFZ138" s="73"/>
      <c r="HGC138" s="73"/>
      <c r="HGF138" s="73"/>
      <c r="HGI138" s="73"/>
      <c r="HGL138" s="73"/>
      <c r="HGO138" s="73"/>
      <c r="HGQ138" s="73"/>
      <c r="HHD138" s="73"/>
      <c r="HHE138" s="73"/>
      <c r="HHF138" s="73"/>
      <c r="HHG138" s="73"/>
      <c r="HHH138" s="73"/>
      <c r="HHI138" s="73"/>
      <c r="HHJ138" s="73"/>
      <c r="HHK138" s="73"/>
      <c r="HHL138" s="73"/>
      <c r="HHM138" s="73"/>
      <c r="HHN138" s="73"/>
      <c r="HHO138" s="73"/>
      <c r="HHP138" s="73"/>
      <c r="HHQ138" s="73"/>
      <c r="HHR138" s="73"/>
      <c r="HHS138" s="73"/>
      <c r="HHT138" s="73"/>
      <c r="HHU138" s="73"/>
      <c r="HHV138" s="73"/>
      <c r="HHW138" s="73"/>
      <c r="HHX138" s="73"/>
      <c r="HHY138" s="73"/>
      <c r="HHZ138" s="73"/>
      <c r="HIA138" s="73"/>
      <c r="HIB138" s="73"/>
      <c r="HIC138" s="73"/>
      <c r="HIE138" s="73"/>
      <c r="HIF138" s="73"/>
      <c r="HIG138" s="73"/>
      <c r="HIH138" s="73"/>
      <c r="HII138" s="73"/>
      <c r="HIJ138" s="73"/>
      <c r="HIK138" s="73"/>
      <c r="HIL138" s="73"/>
      <c r="HIM138" s="73"/>
      <c r="HIN138" s="73"/>
      <c r="HIO138" s="73"/>
      <c r="HIP138" s="73"/>
      <c r="HIQ138" s="73"/>
      <c r="HIT138" s="73"/>
      <c r="HIW138" s="73"/>
      <c r="HIZ138" s="73"/>
      <c r="HJC138" s="73"/>
      <c r="HJF138" s="73"/>
      <c r="HJR138" s="73"/>
      <c r="HJU138" s="73"/>
      <c r="HJX138" s="73"/>
      <c r="HKA138" s="73"/>
      <c r="HKJ138" s="73"/>
      <c r="HKP138" s="73"/>
      <c r="HKS138" s="73"/>
      <c r="HKV138" s="73"/>
      <c r="HKY138" s="73"/>
      <c r="HLE138" s="73"/>
      <c r="HLN138" s="73"/>
      <c r="HLP138" s="73"/>
      <c r="HLQ138" s="73"/>
      <c r="HLS138" s="73"/>
      <c r="HLV138" s="73"/>
      <c r="HLY138" s="73"/>
      <c r="HMB138" s="73"/>
      <c r="HMJ138" s="73"/>
      <c r="HML138" s="73"/>
      <c r="HMO138" s="73"/>
      <c r="HMR138" s="73"/>
      <c r="HNA138" s="73"/>
      <c r="HND138" s="73"/>
      <c r="HNI138" s="73"/>
      <c r="HOE138" s="73"/>
      <c r="HOF138" s="73"/>
      <c r="HOG138" s="73"/>
      <c r="HOH138" s="73"/>
      <c r="HOI138" s="73"/>
      <c r="HOJ138" s="73"/>
      <c r="HPB138" s="73"/>
      <c r="HPC138" s="73"/>
      <c r="HPF138" s="73"/>
      <c r="HPI138" s="73"/>
      <c r="HPK138" s="73"/>
      <c r="HPM138" s="73"/>
      <c r="HPP138" s="73"/>
      <c r="HPS138" s="73"/>
      <c r="HPV138" s="73"/>
      <c r="HPY138" s="73"/>
      <c r="HQB138" s="73"/>
      <c r="HQE138" s="73"/>
      <c r="HQH138" s="73"/>
      <c r="HQK138" s="73"/>
      <c r="HQM138" s="73"/>
      <c r="HQZ138" s="73"/>
      <c r="HRA138" s="73"/>
      <c r="HRB138" s="73"/>
      <c r="HRC138" s="73"/>
      <c r="HRD138" s="73"/>
      <c r="HRE138" s="73"/>
      <c r="HRF138" s="73"/>
      <c r="HRG138" s="73"/>
      <c r="HRH138" s="73"/>
      <c r="HRI138" s="73"/>
      <c r="HRJ138" s="73"/>
      <c r="HRK138" s="73"/>
      <c r="HRL138" s="73"/>
      <c r="HRM138" s="73"/>
      <c r="HRN138" s="73"/>
      <c r="HRO138" s="73"/>
      <c r="HRP138" s="73"/>
      <c r="HRQ138" s="73"/>
      <c r="HRR138" s="73"/>
      <c r="HRS138" s="73"/>
      <c r="HRT138" s="73"/>
      <c r="HRU138" s="73"/>
      <c r="HRV138" s="73"/>
      <c r="HRW138" s="73"/>
      <c r="HRX138" s="73"/>
      <c r="HRY138" s="73"/>
      <c r="HSA138" s="73"/>
      <c r="HSB138" s="73"/>
      <c r="HSC138" s="73"/>
      <c r="HSD138" s="73"/>
      <c r="HSE138" s="73"/>
      <c r="HSF138" s="73"/>
      <c r="HSG138" s="73"/>
      <c r="HSH138" s="73"/>
      <c r="HSI138" s="73"/>
      <c r="HSJ138" s="73"/>
      <c r="HSK138" s="73"/>
      <c r="HSL138" s="73"/>
      <c r="HSM138" s="73"/>
      <c r="HSP138" s="73"/>
      <c r="HSS138" s="73"/>
      <c r="HSV138" s="73"/>
      <c r="HSY138" s="73"/>
      <c r="HTB138" s="73"/>
      <c r="HTN138" s="73"/>
      <c r="HTQ138" s="73"/>
      <c r="HTT138" s="73"/>
      <c r="HTW138" s="73"/>
      <c r="HUF138" s="73"/>
      <c r="HUL138" s="73"/>
      <c r="HUO138" s="73"/>
      <c r="HUR138" s="73"/>
      <c r="HUU138" s="73"/>
      <c r="HVA138" s="73"/>
      <c r="HVJ138" s="73"/>
      <c r="HVL138" s="73"/>
      <c r="HVM138" s="73"/>
      <c r="HVO138" s="73"/>
      <c r="HVR138" s="73"/>
      <c r="HVU138" s="73"/>
      <c r="HVX138" s="73"/>
      <c r="HWF138" s="73"/>
      <c r="HWH138" s="73"/>
      <c r="HWK138" s="73"/>
      <c r="HWN138" s="73"/>
      <c r="HWW138" s="73"/>
      <c r="HWZ138" s="73"/>
      <c r="HXE138" s="73"/>
      <c r="HYA138" s="73"/>
      <c r="HYB138" s="73"/>
      <c r="HYC138" s="73"/>
      <c r="HYD138" s="73"/>
      <c r="HYE138" s="73"/>
      <c r="HYF138" s="73"/>
      <c r="HYX138" s="73"/>
      <c r="HYY138" s="73"/>
      <c r="HZB138" s="73"/>
      <c r="HZE138" s="73"/>
      <c r="HZG138" s="73"/>
      <c r="HZI138" s="73"/>
      <c r="HZL138" s="73"/>
      <c r="HZO138" s="73"/>
      <c r="HZR138" s="73"/>
      <c r="HZU138" s="73"/>
      <c r="HZX138" s="73"/>
      <c r="IAA138" s="73"/>
      <c r="IAD138" s="73"/>
      <c r="IAG138" s="73"/>
      <c r="IAI138" s="73"/>
      <c r="IAV138" s="73"/>
      <c r="IAW138" s="73"/>
      <c r="IAX138" s="73"/>
      <c r="IAY138" s="73"/>
      <c r="IAZ138" s="73"/>
      <c r="IBA138" s="73"/>
      <c r="IBB138" s="73"/>
      <c r="IBC138" s="73"/>
      <c r="IBD138" s="73"/>
      <c r="IBE138" s="73"/>
      <c r="IBF138" s="73"/>
      <c r="IBG138" s="73"/>
      <c r="IBH138" s="73"/>
      <c r="IBI138" s="73"/>
      <c r="IBJ138" s="73"/>
      <c r="IBK138" s="73"/>
      <c r="IBL138" s="73"/>
      <c r="IBM138" s="73"/>
      <c r="IBN138" s="73"/>
      <c r="IBO138" s="73"/>
      <c r="IBP138" s="73"/>
      <c r="IBQ138" s="73"/>
      <c r="IBR138" s="73"/>
      <c r="IBS138" s="73"/>
      <c r="IBT138" s="73"/>
      <c r="IBU138" s="73"/>
      <c r="IBW138" s="73"/>
      <c r="IBX138" s="73"/>
      <c r="IBY138" s="73"/>
      <c r="IBZ138" s="73"/>
      <c r="ICA138" s="73"/>
      <c r="ICB138" s="73"/>
      <c r="ICC138" s="73"/>
      <c r="ICD138" s="73"/>
      <c r="ICE138" s="73"/>
      <c r="ICF138" s="73"/>
      <c r="ICG138" s="73"/>
      <c r="ICH138" s="73"/>
      <c r="ICI138" s="73"/>
      <c r="ICL138" s="73"/>
      <c r="ICO138" s="73"/>
      <c r="ICR138" s="73"/>
      <c r="ICU138" s="73"/>
      <c r="ICX138" s="73"/>
      <c r="IDJ138" s="73"/>
      <c r="IDM138" s="73"/>
      <c r="IDP138" s="73"/>
      <c r="IDS138" s="73"/>
      <c r="IEB138" s="73"/>
      <c r="IEH138" s="73"/>
      <c r="IEK138" s="73"/>
      <c r="IEN138" s="73"/>
      <c r="IEQ138" s="73"/>
      <c r="IEW138" s="73"/>
      <c r="IFF138" s="73"/>
      <c r="IFH138" s="73"/>
      <c r="IFI138" s="73"/>
      <c r="IFK138" s="73"/>
      <c r="IFN138" s="73"/>
      <c r="IFQ138" s="73"/>
      <c r="IFT138" s="73"/>
      <c r="IGB138" s="73"/>
      <c r="IGD138" s="73"/>
      <c r="IGG138" s="73"/>
      <c r="IGJ138" s="73"/>
      <c r="IGS138" s="73"/>
      <c r="IGV138" s="73"/>
      <c r="IHA138" s="73"/>
      <c r="IHW138" s="73"/>
      <c r="IHX138" s="73"/>
      <c r="IHY138" s="73"/>
      <c r="IHZ138" s="73"/>
      <c r="IIA138" s="73"/>
      <c r="IIB138" s="73"/>
      <c r="IIT138" s="73"/>
      <c r="IIU138" s="73"/>
      <c r="IIX138" s="73"/>
      <c r="IJA138" s="73"/>
      <c r="IJC138" s="73"/>
      <c r="IJE138" s="73"/>
      <c r="IJH138" s="73"/>
      <c r="IJK138" s="73"/>
      <c r="IJN138" s="73"/>
      <c r="IJQ138" s="73"/>
      <c r="IJT138" s="73"/>
      <c r="IJW138" s="73"/>
      <c r="IJZ138" s="73"/>
      <c r="IKC138" s="73"/>
      <c r="IKE138" s="73"/>
      <c r="IKR138" s="73"/>
      <c r="IKS138" s="73"/>
      <c r="IKT138" s="73"/>
      <c r="IKU138" s="73"/>
      <c r="IKV138" s="73"/>
      <c r="IKW138" s="73"/>
      <c r="IKX138" s="73"/>
      <c r="IKY138" s="73"/>
      <c r="IKZ138" s="73"/>
      <c r="ILA138" s="73"/>
      <c r="ILB138" s="73"/>
      <c r="ILC138" s="73"/>
      <c r="ILD138" s="73"/>
      <c r="ILE138" s="73"/>
      <c r="ILF138" s="73"/>
      <c r="ILG138" s="73"/>
      <c r="ILH138" s="73"/>
      <c r="ILI138" s="73"/>
      <c r="ILJ138" s="73"/>
      <c r="ILK138" s="73"/>
      <c r="ILL138" s="73"/>
      <c r="ILM138" s="73"/>
      <c r="ILN138" s="73"/>
      <c r="ILO138" s="73"/>
      <c r="ILP138" s="73"/>
      <c r="ILQ138" s="73"/>
      <c r="ILS138" s="73"/>
      <c r="ILT138" s="73"/>
      <c r="ILU138" s="73"/>
      <c r="ILV138" s="73"/>
      <c r="ILW138" s="73"/>
      <c r="ILX138" s="73"/>
      <c r="ILY138" s="73"/>
      <c r="ILZ138" s="73"/>
      <c r="IMA138" s="73"/>
      <c r="IMB138" s="73"/>
      <c r="IMC138" s="73"/>
      <c r="IMD138" s="73"/>
      <c r="IME138" s="73"/>
      <c r="IMH138" s="73"/>
      <c r="IMK138" s="73"/>
      <c r="IMN138" s="73"/>
      <c r="IMQ138" s="73"/>
      <c r="IMT138" s="73"/>
      <c r="INF138" s="73"/>
      <c r="INI138" s="73"/>
      <c r="INL138" s="73"/>
      <c r="INO138" s="73"/>
      <c r="INX138" s="73"/>
      <c r="IOD138" s="73"/>
      <c r="IOG138" s="73"/>
      <c r="IOJ138" s="73"/>
      <c r="IOM138" s="73"/>
      <c r="IOS138" s="73"/>
      <c r="IPB138" s="73"/>
      <c r="IPD138" s="73"/>
      <c r="IPE138" s="73"/>
      <c r="IPG138" s="73"/>
      <c r="IPJ138" s="73"/>
      <c r="IPM138" s="73"/>
      <c r="IPP138" s="73"/>
      <c r="IPX138" s="73"/>
      <c r="IPZ138" s="73"/>
      <c r="IQC138" s="73"/>
      <c r="IQF138" s="73"/>
      <c r="IQO138" s="73"/>
      <c r="IQR138" s="73"/>
      <c r="IQW138" s="73"/>
      <c r="IRS138" s="73"/>
      <c r="IRT138" s="73"/>
      <c r="IRU138" s="73"/>
      <c r="IRV138" s="73"/>
      <c r="IRW138" s="73"/>
      <c r="IRX138" s="73"/>
      <c r="ISP138" s="73"/>
      <c r="ISQ138" s="73"/>
      <c r="IST138" s="73"/>
      <c r="ISW138" s="73"/>
      <c r="ISY138" s="73"/>
      <c r="ITA138" s="73"/>
      <c r="ITD138" s="73"/>
      <c r="ITG138" s="73"/>
      <c r="ITJ138" s="73"/>
      <c r="ITM138" s="73"/>
      <c r="ITP138" s="73"/>
      <c r="ITS138" s="73"/>
      <c r="ITV138" s="73"/>
      <c r="ITY138" s="73"/>
      <c r="IUA138" s="73"/>
      <c r="IUN138" s="73"/>
      <c r="IUO138" s="73"/>
      <c r="IUP138" s="73"/>
      <c r="IUQ138" s="73"/>
      <c r="IUR138" s="73"/>
      <c r="IUS138" s="73"/>
      <c r="IUT138" s="73"/>
      <c r="IUU138" s="73"/>
      <c r="IUV138" s="73"/>
      <c r="IUW138" s="73"/>
      <c r="IUX138" s="73"/>
      <c r="IUY138" s="73"/>
      <c r="IUZ138" s="73"/>
      <c r="IVA138" s="73"/>
      <c r="IVB138" s="73"/>
      <c r="IVC138" s="73"/>
      <c r="IVD138" s="73"/>
      <c r="IVE138" s="73"/>
      <c r="IVF138" s="73"/>
      <c r="IVG138" s="73"/>
      <c r="IVH138" s="73"/>
      <c r="IVI138" s="73"/>
      <c r="IVJ138" s="73"/>
      <c r="IVK138" s="73"/>
      <c r="IVL138" s="73"/>
      <c r="IVM138" s="73"/>
      <c r="IVO138" s="73"/>
      <c r="IVP138" s="73"/>
      <c r="IVQ138" s="73"/>
      <c r="IVR138" s="73"/>
      <c r="IVS138" s="73"/>
      <c r="IVT138" s="73"/>
      <c r="IVU138" s="73"/>
      <c r="IVV138" s="73"/>
      <c r="IVW138" s="73"/>
      <c r="IVX138" s="73"/>
      <c r="IVY138" s="73"/>
      <c r="IVZ138" s="73"/>
      <c r="IWA138" s="73"/>
      <c r="IWD138" s="73"/>
      <c r="IWG138" s="73"/>
      <c r="IWJ138" s="73"/>
      <c r="IWM138" s="73"/>
      <c r="IWP138" s="73"/>
      <c r="IXB138" s="73"/>
      <c r="IXE138" s="73"/>
      <c r="IXH138" s="73"/>
      <c r="IXK138" s="73"/>
      <c r="IXT138" s="73"/>
      <c r="IXZ138" s="73"/>
      <c r="IYC138" s="73"/>
      <c r="IYF138" s="73"/>
      <c r="IYI138" s="73"/>
      <c r="IYO138" s="73"/>
      <c r="IYX138" s="73"/>
      <c r="IYZ138" s="73"/>
      <c r="IZA138" s="73"/>
      <c r="IZC138" s="73"/>
      <c r="IZF138" s="73"/>
      <c r="IZI138" s="73"/>
      <c r="IZL138" s="73"/>
      <c r="IZT138" s="73"/>
      <c r="IZV138" s="73"/>
      <c r="IZY138" s="73"/>
      <c r="JAB138" s="73"/>
      <c r="JAK138" s="73"/>
      <c r="JAN138" s="73"/>
      <c r="JAS138" s="73"/>
      <c r="JBO138" s="73"/>
      <c r="JBP138" s="73"/>
      <c r="JBQ138" s="73"/>
      <c r="JBR138" s="73"/>
      <c r="JBS138" s="73"/>
      <c r="JBT138" s="73"/>
      <c r="JCL138" s="73"/>
      <c r="JCM138" s="73"/>
      <c r="JCP138" s="73"/>
      <c r="JCS138" s="73"/>
      <c r="JCU138" s="73"/>
      <c r="JCW138" s="73"/>
      <c r="JCZ138" s="73"/>
      <c r="JDC138" s="73"/>
      <c r="JDF138" s="73"/>
      <c r="JDI138" s="73"/>
      <c r="JDL138" s="73"/>
      <c r="JDO138" s="73"/>
      <c r="JDR138" s="73"/>
      <c r="JDU138" s="73"/>
      <c r="JDW138" s="73"/>
      <c r="JEJ138" s="73"/>
      <c r="JEK138" s="73"/>
      <c r="JEL138" s="73"/>
      <c r="JEM138" s="73"/>
      <c r="JEN138" s="73"/>
      <c r="JEO138" s="73"/>
      <c r="JEP138" s="73"/>
      <c r="JEQ138" s="73"/>
      <c r="JER138" s="73"/>
      <c r="JES138" s="73"/>
      <c r="JET138" s="73"/>
      <c r="JEU138" s="73"/>
      <c r="JEV138" s="73"/>
      <c r="JEW138" s="73"/>
      <c r="JEX138" s="73"/>
      <c r="JEY138" s="73"/>
      <c r="JEZ138" s="73"/>
      <c r="JFA138" s="73"/>
      <c r="JFB138" s="73"/>
      <c r="JFC138" s="73"/>
      <c r="JFD138" s="73"/>
      <c r="JFE138" s="73"/>
      <c r="JFF138" s="73"/>
      <c r="JFG138" s="73"/>
      <c r="JFH138" s="73"/>
      <c r="JFI138" s="73"/>
      <c r="JFK138" s="73"/>
      <c r="JFL138" s="73"/>
      <c r="JFM138" s="73"/>
      <c r="JFN138" s="73"/>
      <c r="JFO138" s="73"/>
      <c r="JFP138" s="73"/>
      <c r="JFQ138" s="73"/>
      <c r="JFR138" s="73"/>
      <c r="JFS138" s="73"/>
      <c r="JFT138" s="73"/>
      <c r="JFU138" s="73"/>
      <c r="JFV138" s="73"/>
      <c r="JFW138" s="73"/>
      <c r="JFZ138" s="73"/>
      <c r="JGC138" s="73"/>
      <c r="JGF138" s="73"/>
      <c r="JGI138" s="73"/>
      <c r="JGL138" s="73"/>
      <c r="JGX138" s="73"/>
      <c r="JHA138" s="73"/>
      <c r="JHD138" s="73"/>
      <c r="JHG138" s="73"/>
      <c r="JHP138" s="73"/>
      <c r="JHV138" s="73"/>
      <c r="JHY138" s="73"/>
      <c r="JIB138" s="73"/>
      <c r="JIE138" s="73"/>
      <c r="JIK138" s="73"/>
      <c r="JIT138" s="73"/>
      <c r="JIV138" s="73"/>
      <c r="JIW138" s="73"/>
      <c r="JIY138" s="73"/>
      <c r="JJB138" s="73"/>
      <c r="JJE138" s="73"/>
      <c r="JJH138" s="73"/>
      <c r="JJP138" s="73"/>
      <c r="JJR138" s="73"/>
      <c r="JJU138" s="73"/>
      <c r="JJX138" s="73"/>
      <c r="JKG138" s="73"/>
      <c r="JKJ138" s="73"/>
      <c r="JKO138" s="73"/>
      <c r="JLK138" s="73"/>
      <c r="JLL138" s="73"/>
      <c r="JLM138" s="73"/>
      <c r="JLN138" s="73"/>
      <c r="JLO138" s="73"/>
      <c r="JLP138" s="73"/>
      <c r="JMH138" s="73"/>
      <c r="JMI138" s="73"/>
      <c r="JML138" s="73"/>
      <c r="JMO138" s="73"/>
      <c r="JMQ138" s="73"/>
      <c r="JMS138" s="73"/>
      <c r="JMV138" s="73"/>
      <c r="JMY138" s="73"/>
      <c r="JNB138" s="73"/>
      <c r="JNE138" s="73"/>
      <c r="JNH138" s="73"/>
      <c r="JNK138" s="73"/>
      <c r="JNN138" s="73"/>
      <c r="JNQ138" s="73"/>
      <c r="JNS138" s="73"/>
      <c r="JOF138" s="73"/>
      <c r="JOG138" s="73"/>
      <c r="JOH138" s="73"/>
      <c r="JOI138" s="73"/>
      <c r="JOJ138" s="73"/>
      <c r="JOK138" s="73"/>
      <c r="JOL138" s="73"/>
      <c r="JOM138" s="73"/>
      <c r="JON138" s="73"/>
      <c r="JOO138" s="73"/>
      <c r="JOP138" s="73"/>
      <c r="JOQ138" s="73"/>
      <c r="JOR138" s="73"/>
      <c r="JOS138" s="73"/>
      <c r="JOT138" s="73"/>
      <c r="JOU138" s="73"/>
      <c r="JOV138" s="73"/>
      <c r="JOW138" s="73"/>
      <c r="JOX138" s="73"/>
      <c r="JOY138" s="73"/>
      <c r="JOZ138" s="73"/>
      <c r="JPA138" s="73"/>
      <c r="JPB138" s="73"/>
      <c r="JPC138" s="73"/>
      <c r="JPD138" s="73"/>
      <c r="JPE138" s="73"/>
      <c r="JPG138" s="73"/>
      <c r="JPH138" s="73"/>
      <c r="JPI138" s="73"/>
      <c r="JPJ138" s="73"/>
      <c r="JPK138" s="73"/>
      <c r="JPL138" s="73"/>
      <c r="JPM138" s="73"/>
      <c r="JPN138" s="73"/>
      <c r="JPO138" s="73"/>
      <c r="JPP138" s="73"/>
      <c r="JPQ138" s="73"/>
      <c r="JPR138" s="73"/>
      <c r="JPS138" s="73"/>
      <c r="JPV138" s="73"/>
      <c r="JPY138" s="73"/>
      <c r="JQB138" s="73"/>
      <c r="JQE138" s="73"/>
      <c r="JQH138" s="73"/>
      <c r="JQT138" s="73"/>
      <c r="JQW138" s="73"/>
      <c r="JQZ138" s="73"/>
      <c r="JRC138" s="73"/>
      <c r="JRL138" s="73"/>
      <c r="JRR138" s="73"/>
      <c r="JRU138" s="73"/>
      <c r="JRX138" s="73"/>
      <c r="JSA138" s="73"/>
      <c r="JSG138" s="73"/>
      <c r="JSP138" s="73"/>
      <c r="JSR138" s="73"/>
      <c r="JSS138" s="73"/>
      <c r="JSU138" s="73"/>
      <c r="JSX138" s="73"/>
      <c r="JTA138" s="73"/>
      <c r="JTD138" s="73"/>
      <c r="JTL138" s="73"/>
      <c r="JTN138" s="73"/>
      <c r="JTQ138" s="73"/>
      <c r="JTT138" s="73"/>
      <c r="JUC138" s="73"/>
      <c r="JUF138" s="73"/>
      <c r="JUK138" s="73"/>
      <c r="JVG138" s="73"/>
      <c r="JVH138" s="73"/>
      <c r="JVI138" s="73"/>
      <c r="JVJ138" s="73"/>
      <c r="JVK138" s="73"/>
      <c r="JVL138" s="73"/>
      <c r="JWD138" s="73"/>
      <c r="JWE138" s="73"/>
      <c r="JWH138" s="73"/>
      <c r="JWK138" s="73"/>
      <c r="JWM138" s="73"/>
      <c r="JWO138" s="73"/>
      <c r="JWR138" s="73"/>
      <c r="JWU138" s="73"/>
      <c r="JWX138" s="73"/>
      <c r="JXA138" s="73"/>
      <c r="JXD138" s="73"/>
      <c r="JXG138" s="73"/>
      <c r="JXJ138" s="73"/>
      <c r="JXM138" s="73"/>
      <c r="JXO138" s="73"/>
      <c r="JYB138" s="73"/>
      <c r="JYC138" s="73"/>
      <c r="JYD138" s="73"/>
      <c r="JYE138" s="73"/>
      <c r="JYF138" s="73"/>
      <c r="JYG138" s="73"/>
      <c r="JYH138" s="73"/>
      <c r="JYI138" s="73"/>
      <c r="JYJ138" s="73"/>
      <c r="JYK138" s="73"/>
      <c r="JYL138" s="73"/>
      <c r="JYM138" s="73"/>
      <c r="JYN138" s="73"/>
      <c r="JYO138" s="73"/>
      <c r="JYP138" s="73"/>
      <c r="JYQ138" s="73"/>
      <c r="JYR138" s="73"/>
      <c r="JYS138" s="73"/>
      <c r="JYT138" s="73"/>
      <c r="JYU138" s="73"/>
      <c r="JYV138" s="73"/>
      <c r="JYW138" s="73"/>
      <c r="JYX138" s="73"/>
      <c r="JYY138" s="73"/>
      <c r="JYZ138" s="73"/>
      <c r="JZA138" s="73"/>
      <c r="JZC138" s="73"/>
      <c r="JZD138" s="73"/>
      <c r="JZE138" s="73"/>
      <c r="JZF138" s="73"/>
      <c r="JZG138" s="73"/>
      <c r="JZH138" s="73"/>
      <c r="JZI138" s="73"/>
      <c r="JZJ138" s="73"/>
      <c r="JZK138" s="73"/>
      <c r="JZL138" s="73"/>
      <c r="JZM138" s="73"/>
      <c r="JZN138" s="73"/>
      <c r="JZO138" s="73"/>
      <c r="JZR138" s="73"/>
      <c r="JZU138" s="73"/>
      <c r="JZX138" s="73"/>
      <c r="KAA138" s="73"/>
      <c r="KAD138" s="73"/>
      <c r="KAP138" s="73"/>
      <c r="KAS138" s="73"/>
      <c r="KAV138" s="73"/>
      <c r="KAY138" s="73"/>
      <c r="KBH138" s="73"/>
      <c r="KBN138" s="73"/>
      <c r="KBQ138" s="73"/>
      <c r="KBT138" s="73"/>
      <c r="KBW138" s="73"/>
      <c r="KCC138" s="73"/>
      <c r="KCL138" s="73"/>
      <c r="KCN138" s="73"/>
      <c r="KCO138" s="73"/>
      <c r="KCQ138" s="73"/>
      <c r="KCT138" s="73"/>
      <c r="KCW138" s="73"/>
      <c r="KCZ138" s="73"/>
      <c r="KDH138" s="73"/>
      <c r="KDJ138" s="73"/>
      <c r="KDM138" s="73"/>
      <c r="KDP138" s="73"/>
      <c r="KDY138" s="73"/>
      <c r="KEB138" s="73"/>
      <c r="KEG138" s="73"/>
      <c r="KFC138" s="73"/>
      <c r="KFD138" s="73"/>
      <c r="KFE138" s="73"/>
      <c r="KFF138" s="73"/>
      <c r="KFG138" s="73"/>
      <c r="KFH138" s="73"/>
      <c r="KFZ138" s="73"/>
      <c r="KGA138" s="73"/>
      <c r="KGD138" s="73"/>
      <c r="KGG138" s="73"/>
      <c r="KGI138" s="73"/>
      <c r="KGK138" s="73"/>
      <c r="KGN138" s="73"/>
      <c r="KGQ138" s="73"/>
      <c r="KGT138" s="73"/>
      <c r="KGW138" s="73"/>
      <c r="KGZ138" s="73"/>
      <c r="KHC138" s="73"/>
      <c r="KHF138" s="73"/>
      <c r="KHI138" s="73"/>
      <c r="KHK138" s="73"/>
      <c r="KHX138" s="73"/>
      <c r="KHY138" s="73"/>
      <c r="KHZ138" s="73"/>
      <c r="KIA138" s="73"/>
      <c r="KIB138" s="73"/>
      <c r="KIC138" s="73"/>
      <c r="KID138" s="73"/>
      <c r="KIE138" s="73"/>
      <c r="KIF138" s="73"/>
      <c r="KIG138" s="73"/>
      <c r="KIH138" s="73"/>
      <c r="KII138" s="73"/>
      <c r="KIJ138" s="73"/>
      <c r="KIK138" s="73"/>
      <c r="KIL138" s="73"/>
      <c r="KIM138" s="73"/>
      <c r="KIN138" s="73"/>
      <c r="KIO138" s="73"/>
      <c r="KIP138" s="73"/>
      <c r="KIQ138" s="73"/>
      <c r="KIR138" s="73"/>
      <c r="KIS138" s="73"/>
      <c r="KIT138" s="73"/>
      <c r="KIU138" s="73"/>
      <c r="KIV138" s="73"/>
      <c r="KIW138" s="73"/>
      <c r="KIY138" s="73"/>
      <c r="KIZ138" s="73"/>
      <c r="KJA138" s="73"/>
      <c r="KJB138" s="73"/>
      <c r="KJC138" s="73"/>
      <c r="KJD138" s="73"/>
      <c r="KJE138" s="73"/>
      <c r="KJF138" s="73"/>
      <c r="KJG138" s="73"/>
      <c r="KJH138" s="73"/>
      <c r="KJI138" s="73"/>
      <c r="KJJ138" s="73"/>
      <c r="KJK138" s="73"/>
      <c r="KJN138" s="73"/>
      <c r="KJQ138" s="73"/>
      <c r="KJT138" s="73"/>
      <c r="KJW138" s="73"/>
      <c r="KJZ138" s="73"/>
      <c r="KKL138" s="73"/>
      <c r="KKO138" s="73"/>
      <c r="KKR138" s="73"/>
      <c r="KKU138" s="73"/>
      <c r="KLD138" s="73"/>
      <c r="KLJ138" s="73"/>
      <c r="KLM138" s="73"/>
      <c r="KLP138" s="73"/>
      <c r="KLS138" s="73"/>
      <c r="KLY138" s="73"/>
      <c r="KMH138" s="73"/>
      <c r="KMJ138" s="73"/>
      <c r="KMK138" s="73"/>
      <c r="KMM138" s="73"/>
      <c r="KMP138" s="73"/>
      <c r="KMS138" s="73"/>
      <c r="KMV138" s="73"/>
      <c r="KND138" s="73"/>
      <c r="KNF138" s="73"/>
      <c r="KNI138" s="73"/>
      <c r="KNL138" s="73"/>
      <c r="KNU138" s="73"/>
      <c r="KNX138" s="73"/>
      <c r="KOC138" s="73"/>
      <c r="KOY138" s="73"/>
      <c r="KOZ138" s="73"/>
      <c r="KPA138" s="73"/>
      <c r="KPB138" s="73"/>
      <c r="KPC138" s="73"/>
      <c r="KPD138" s="73"/>
      <c r="KPV138" s="73"/>
      <c r="KPW138" s="73"/>
      <c r="KPZ138" s="73"/>
      <c r="KQC138" s="73"/>
      <c r="KQE138" s="73"/>
      <c r="KQG138" s="73"/>
      <c r="KQJ138" s="73"/>
      <c r="KQM138" s="73"/>
      <c r="KQP138" s="73"/>
      <c r="KQS138" s="73"/>
      <c r="KQV138" s="73"/>
      <c r="KQY138" s="73"/>
      <c r="KRB138" s="73"/>
      <c r="KRE138" s="73"/>
      <c r="KRG138" s="73"/>
      <c r="KRT138" s="73"/>
      <c r="KRU138" s="73"/>
      <c r="KRV138" s="73"/>
      <c r="KRW138" s="73"/>
      <c r="KRX138" s="73"/>
      <c r="KRY138" s="73"/>
      <c r="KRZ138" s="73"/>
      <c r="KSA138" s="73"/>
      <c r="KSB138" s="73"/>
      <c r="KSC138" s="73"/>
      <c r="KSD138" s="73"/>
      <c r="KSE138" s="73"/>
      <c r="KSF138" s="73"/>
      <c r="KSG138" s="73"/>
      <c r="KSH138" s="73"/>
      <c r="KSI138" s="73"/>
      <c r="KSJ138" s="73"/>
      <c r="KSK138" s="73"/>
      <c r="KSL138" s="73"/>
      <c r="KSM138" s="73"/>
      <c r="KSN138" s="73"/>
      <c r="KSO138" s="73"/>
      <c r="KSP138" s="73"/>
      <c r="KSQ138" s="73"/>
      <c r="KSR138" s="73"/>
      <c r="KSS138" s="73"/>
      <c r="KSU138" s="73"/>
      <c r="KSV138" s="73"/>
      <c r="KSW138" s="73"/>
      <c r="KSX138" s="73"/>
      <c r="KSY138" s="73"/>
      <c r="KSZ138" s="73"/>
      <c r="KTA138" s="73"/>
      <c r="KTB138" s="73"/>
      <c r="KTC138" s="73"/>
      <c r="KTD138" s="73"/>
      <c r="KTE138" s="73"/>
      <c r="KTF138" s="73"/>
      <c r="KTG138" s="73"/>
      <c r="KTJ138" s="73"/>
      <c r="KTM138" s="73"/>
      <c r="KTP138" s="73"/>
      <c r="KTS138" s="73"/>
      <c r="KTV138" s="73"/>
      <c r="KUH138" s="73"/>
      <c r="KUK138" s="73"/>
      <c r="KUN138" s="73"/>
      <c r="KUQ138" s="73"/>
      <c r="KUZ138" s="73"/>
      <c r="KVF138" s="73"/>
      <c r="KVI138" s="73"/>
      <c r="KVL138" s="73"/>
      <c r="KVO138" s="73"/>
      <c r="KVU138" s="73"/>
      <c r="KWD138" s="73"/>
      <c r="KWF138" s="73"/>
      <c r="KWG138" s="73"/>
      <c r="KWI138" s="73"/>
      <c r="KWL138" s="73"/>
      <c r="KWO138" s="73"/>
      <c r="KWR138" s="73"/>
      <c r="KWZ138" s="73"/>
      <c r="KXB138" s="73"/>
      <c r="KXE138" s="73"/>
      <c r="KXH138" s="73"/>
      <c r="KXQ138" s="73"/>
      <c r="KXT138" s="73"/>
      <c r="KXY138" s="73"/>
      <c r="KYU138" s="73"/>
      <c r="KYV138" s="73"/>
      <c r="KYW138" s="73"/>
      <c r="KYX138" s="73"/>
      <c r="KYY138" s="73"/>
      <c r="KYZ138" s="73"/>
      <c r="KZR138" s="73"/>
      <c r="KZS138" s="73"/>
      <c r="KZV138" s="73"/>
      <c r="KZY138" s="73"/>
      <c r="LAA138" s="73"/>
      <c r="LAC138" s="73"/>
      <c r="LAF138" s="73"/>
      <c r="LAI138" s="73"/>
      <c r="LAL138" s="73"/>
      <c r="LAO138" s="73"/>
      <c r="LAR138" s="73"/>
      <c r="LAU138" s="73"/>
      <c r="LAX138" s="73"/>
      <c r="LBA138" s="73"/>
      <c r="LBC138" s="73"/>
      <c r="LBP138" s="73"/>
      <c r="LBQ138" s="73"/>
      <c r="LBR138" s="73"/>
      <c r="LBS138" s="73"/>
      <c r="LBT138" s="73"/>
      <c r="LBU138" s="73"/>
      <c r="LBV138" s="73"/>
      <c r="LBW138" s="73"/>
      <c r="LBX138" s="73"/>
      <c r="LBY138" s="73"/>
      <c r="LBZ138" s="73"/>
      <c r="LCA138" s="73"/>
      <c r="LCB138" s="73"/>
      <c r="LCC138" s="73"/>
      <c r="LCD138" s="73"/>
      <c r="LCE138" s="73"/>
      <c r="LCF138" s="73"/>
      <c r="LCG138" s="73"/>
      <c r="LCH138" s="73"/>
      <c r="LCI138" s="73"/>
      <c r="LCJ138" s="73"/>
      <c r="LCK138" s="73"/>
      <c r="LCL138" s="73"/>
      <c r="LCM138" s="73"/>
      <c r="LCN138" s="73"/>
      <c r="LCO138" s="73"/>
      <c r="LCQ138" s="73"/>
      <c r="LCR138" s="73"/>
      <c r="LCS138" s="73"/>
      <c r="LCT138" s="73"/>
      <c r="LCU138" s="73"/>
      <c r="LCV138" s="73"/>
      <c r="LCW138" s="73"/>
      <c r="LCX138" s="73"/>
      <c r="LCY138" s="73"/>
      <c r="LCZ138" s="73"/>
      <c r="LDA138" s="73"/>
      <c r="LDB138" s="73"/>
      <c r="LDC138" s="73"/>
      <c r="LDF138" s="73"/>
      <c r="LDI138" s="73"/>
      <c r="LDL138" s="73"/>
      <c r="LDO138" s="73"/>
      <c r="LDR138" s="73"/>
      <c r="LED138" s="73"/>
      <c r="LEG138" s="73"/>
      <c r="LEJ138" s="73"/>
      <c r="LEM138" s="73"/>
      <c r="LEV138" s="73"/>
      <c r="LFB138" s="73"/>
      <c r="LFE138" s="73"/>
      <c r="LFH138" s="73"/>
      <c r="LFK138" s="73"/>
      <c r="LFQ138" s="73"/>
      <c r="LFZ138" s="73"/>
      <c r="LGB138" s="73"/>
      <c r="LGC138" s="73"/>
      <c r="LGE138" s="73"/>
      <c r="LGH138" s="73"/>
      <c r="LGK138" s="73"/>
      <c r="LGN138" s="73"/>
      <c r="LGV138" s="73"/>
      <c r="LGX138" s="73"/>
      <c r="LHA138" s="73"/>
      <c r="LHD138" s="73"/>
      <c r="LHM138" s="73"/>
      <c r="LHP138" s="73"/>
      <c r="LHU138" s="73"/>
      <c r="LIQ138" s="73"/>
      <c r="LIR138" s="73"/>
      <c r="LIS138" s="73"/>
      <c r="LIT138" s="73"/>
      <c r="LIU138" s="73"/>
      <c r="LIV138" s="73"/>
      <c r="LJN138" s="73"/>
      <c r="LJO138" s="73"/>
      <c r="LJR138" s="73"/>
      <c r="LJU138" s="73"/>
      <c r="LJW138" s="73"/>
      <c r="LJY138" s="73"/>
      <c r="LKB138" s="73"/>
      <c r="LKE138" s="73"/>
      <c r="LKH138" s="73"/>
      <c r="LKK138" s="73"/>
      <c r="LKN138" s="73"/>
      <c r="LKQ138" s="73"/>
      <c r="LKT138" s="73"/>
      <c r="LKW138" s="73"/>
      <c r="LKY138" s="73"/>
      <c r="LLL138" s="73"/>
      <c r="LLM138" s="73"/>
      <c r="LLN138" s="73"/>
      <c r="LLO138" s="73"/>
      <c r="LLP138" s="73"/>
      <c r="LLQ138" s="73"/>
      <c r="LLR138" s="73"/>
      <c r="LLS138" s="73"/>
      <c r="LLT138" s="73"/>
      <c r="LLU138" s="73"/>
      <c r="LLV138" s="73"/>
      <c r="LLW138" s="73"/>
      <c r="LLX138" s="73"/>
      <c r="LLY138" s="73"/>
      <c r="LLZ138" s="73"/>
      <c r="LMA138" s="73"/>
      <c r="LMB138" s="73"/>
      <c r="LMC138" s="73"/>
      <c r="LMD138" s="73"/>
      <c r="LME138" s="73"/>
      <c r="LMF138" s="73"/>
      <c r="LMG138" s="73"/>
      <c r="LMH138" s="73"/>
      <c r="LMI138" s="73"/>
      <c r="LMJ138" s="73"/>
      <c r="LMK138" s="73"/>
      <c r="LMM138" s="73"/>
      <c r="LMN138" s="73"/>
      <c r="LMO138" s="73"/>
      <c r="LMP138" s="73"/>
      <c r="LMQ138" s="73"/>
      <c r="LMR138" s="73"/>
      <c r="LMS138" s="73"/>
      <c r="LMT138" s="73"/>
      <c r="LMU138" s="73"/>
      <c r="LMV138" s="73"/>
      <c r="LMW138" s="73"/>
      <c r="LMX138" s="73"/>
      <c r="LMY138" s="73"/>
      <c r="LNB138" s="73"/>
      <c r="LNE138" s="73"/>
      <c r="LNH138" s="73"/>
      <c r="LNK138" s="73"/>
      <c r="LNN138" s="73"/>
      <c r="LNZ138" s="73"/>
      <c r="LOC138" s="73"/>
      <c r="LOF138" s="73"/>
      <c r="LOI138" s="73"/>
      <c r="LOR138" s="73"/>
      <c r="LOX138" s="73"/>
      <c r="LPA138" s="73"/>
      <c r="LPD138" s="73"/>
      <c r="LPG138" s="73"/>
      <c r="LPM138" s="73"/>
      <c r="LPV138" s="73"/>
      <c r="LPX138" s="73"/>
      <c r="LPY138" s="73"/>
      <c r="LQA138" s="73"/>
      <c r="LQD138" s="73"/>
      <c r="LQG138" s="73"/>
      <c r="LQJ138" s="73"/>
      <c r="LQR138" s="73"/>
      <c r="LQT138" s="73"/>
      <c r="LQW138" s="73"/>
      <c r="LQZ138" s="73"/>
      <c r="LRI138" s="73"/>
      <c r="LRL138" s="73"/>
      <c r="LRQ138" s="73"/>
      <c r="LSM138" s="73"/>
      <c r="LSN138" s="73"/>
      <c r="LSO138" s="73"/>
      <c r="LSP138" s="73"/>
      <c r="LSQ138" s="73"/>
      <c r="LSR138" s="73"/>
      <c r="LTJ138" s="73"/>
      <c r="LTK138" s="73"/>
      <c r="LTN138" s="73"/>
      <c r="LTQ138" s="73"/>
      <c r="LTS138" s="73"/>
      <c r="LTU138" s="73"/>
      <c r="LTX138" s="73"/>
      <c r="LUA138" s="73"/>
      <c r="LUD138" s="73"/>
      <c r="LUG138" s="73"/>
      <c r="LUJ138" s="73"/>
      <c r="LUM138" s="73"/>
      <c r="LUP138" s="73"/>
      <c r="LUS138" s="73"/>
      <c r="LUU138" s="73"/>
      <c r="LVH138" s="73"/>
      <c r="LVI138" s="73"/>
      <c r="LVJ138" s="73"/>
      <c r="LVK138" s="73"/>
      <c r="LVL138" s="73"/>
      <c r="LVM138" s="73"/>
      <c r="LVN138" s="73"/>
      <c r="LVO138" s="73"/>
      <c r="LVP138" s="73"/>
      <c r="LVQ138" s="73"/>
      <c r="LVR138" s="73"/>
      <c r="LVS138" s="73"/>
      <c r="LVT138" s="73"/>
      <c r="LVU138" s="73"/>
      <c r="LVV138" s="73"/>
      <c r="LVW138" s="73"/>
      <c r="LVX138" s="73"/>
      <c r="LVY138" s="73"/>
      <c r="LVZ138" s="73"/>
      <c r="LWA138" s="73"/>
      <c r="LWB138" s="73"/>
      <c r="LWC138" s="73"/>
      <c r="LWD138" s="73"/>
      <c r="LWE138" s="73"/>
      <c r="LWF138" s="73"/>
      <c r="LWG138" s="73"/>
      <c r="LWI138" s="73"/>
      <c r="LWJ138" s="73"/>
      <c r="LWK138" s="73"/>
      <c r="LWL138" s="73"/>
      <c r="LWM138" s="73"/>
      <c r="LWN138" s="73"/>
      <c r="LWO138" s="73"/>
      <c r="LWP138" s="73"/>
      <c r="LWQ138" s="73"/>
      <c r="LWR138" s="73"/>
      <c r="LWS138" s="73"/>
      <c r="LWT138" s="73"/>
      <c r="LWU138" s="73"/>
      <c r="LWX138" s="73"/>
      <c r="LXA138" s="73"/>
      <c r="LXD138" s="73"/>
      <c r="LXG138" s="73"/>
      <c r="LXJ138" s="73"/>
      <c r="LXV138" s="73"/>
      <c r="LXY138" s="73"/>
      <c r="LYB138" s="73"/>
      <c r="LYE138" s="73"/>
      <c r="LYN138" s="73"/>
      <c r="LYT138" s="73"/>
      <c r="LYW138" s="73"/>
      <c r="LYZ138" s="73"/>
      <c r="LZC138" s="73"/>
      <c r="LZI138" s="73"/>
      <c r="LZR138" s="73"/>
      <c r="LZT138" s="73"/>
      <c r="LZU138" s="73"/>
      <c r="LZW138" s="73"/>
      <c r="LZZ138" s="73"/>
      <c r="MAC138" s="73"/>
      <c r="MAF138" s="73"/>
      <c r="MAN138" s="73"/>
      <c r="MAP138" s="73"/>
      <c r="MAS138" s="73"/>
      <c r="MAV138" s="73"/>
      <c r="MBE138" s="73"/>
      <c r="MBH138" s="73"/>
      <c r="MBM138" s="73"/>
      <c r="MCI138" s="73"/>
      <c r="MCJ138" s="73"/>
      <c r="MCK138" s="73"/>
      <c r="MCL138" s="73"/>
      <c r="MCM138" s="73"/>
      <c r="MCN138" s="73"/>
      <c r="MDF138" s="73"/>
      <c r="MDG138" s="73"/>
      <c r="MDJ138" s="73"/>
      <c r="MDM138" s="73"/>
      <c r="MDO138" s="73"/>
      <c r="MDQ138" s="73"/>
      <c r="MDT138" s="73"/>
      <c r="MDW138" s="73"/>
      <c r="MDZ138" s="73"/>
      <c r="MEC138" s="73"/>
      <c r="MEF138" s="73"/>
      <c r="MEI138" s="73"/>
      <c r="MEL138" s="73"/>
      <c r="MEO138" s="73"/>
      <c r="MEQ138" s="73"/>
      <c r="MFD138" s="73"/>
      <c r="MFE138" s="73"/>
      <c r="MFF138" s="73"/>
      <c r="MFG138" s="73"/>
      <c r="MFH138" s="73"/>
      <c r="MFI138" s="73"/>
      <c r="MFJ138" s="73"/>
      <c r="MFK138" s="73"/>
      <c r="MFL138" s="73"/>
      <c r="MFM138" s="73"/>
      <c r="MFN138" s="73"/>
      <c r="MFO138" s="73"/>
      <c r="MFP138" s="73"/>
      <c r="MFQ138" s="73"/>
      <c r="MFR138" s="73"/>
      <c r="MFS138" s="73"/>
      <c r="MFT138" s="73"/>
      <c r="MFU138" s="73"/>
      <c r="MFV138" s="73"/>
      <c r="MFW138" s="73"/>
      <c r="MFX138" s="73"/>
      <c r="MFY138" s="73"/>
      <c r="MFZ138" s="73"/>
      <c r="MGA138" s="73"/>
      <c r="MGB138" s="73"/>
      <c r="MGC138" s="73"/>
      <c r="MGE138" s="73"/>
      <c r="MGF138" s="73"/>
      <c r="MGG138" s="73"/>
      <c r="MGH138" s="73"/>
      <c r="MGI138" s="73"/>
      <c r="MGJ138" s="73"/>
      <c r="MGK138" s="73"/>
      <c r="MGL138" s="73"/>
      <c r="MGM138" s="73"/>
      <c r="MGN138" s="73"/>
      <c r="MGO138" s="73"/>
      <c r="MGP138" s="73"/>
      <c r="MGQ138" s="73"/>
      <c r="MGT138" s="73"/>
      <c r="MGW138" s="73"/>
      <c r="MGZ138" s="73"/>
      <c r="MHC138" s="73"/>
      <c r="MHF138" s="73"/>
      <c r="MHR138" s="73"/>
      <c r="MHU138" s="73"/>
      <c r="MHX138" s="73"/>
      <c r="MIA138" s="73"/>
      <c r="MIJ138" s="73"/>
      <c r="MIP138" s="73"/>
      <c r="MIS138" s="73"/>
      <c r="MIV138" s="73"/>
      <c r="MIY138" s="73"/>
      <c r="MJE138" s="73"/>
      <c r="MJN138" s="73"/>
      <c r="MJP138" s="73"/>
      <c r="MJQ138" s="73"/>
      <c r="MJS138" s="73"/>
      <c r="MJV138" s="73"/>
      <c r="MJY138" s="73"/>
      <c r="MKB138" s="73"/>
      <c r="MKJ138" s="73"/>
      <c r="MKL138" s="73"/>
      <c r="MKO138" s="73"/>
      <c r="MKR138" s="73"/>
      <c r="MLA138" s="73"/>
      <c r="MLD138" s="73"/>
      <c r="MLI138" s="73"/>
      <c r="MME138" s="73"/>
      <c r="MMF138" s="73"/>
      <c r="MMG138" s="73"/>
      <c r="MMH138" s="73"/>
      <c r="MMI138" s="73"/>
      <c r="MMJ138" s="73"/>
      <c r="MNB138" s="73"/>
      <c r="MNC138" s="73"/>
      <c r="MNF138" s="73"/>
      <c r="MNI138" s="73"/>
      <c r="MNK138" s="73"/>
      <c r="MNM138" s="73"/>
      <c r="MNP138" s="73"/>
      <c r="MNS138" s="73"/>
      <c r="MNV138" s="73"/>
      <c r="MNY138" s="73"/>
      <c r="MOB138" s="73"/>
      <c r="MOE138" s="73"/>
      <c r="MOH138" s="73"/>
      <c r="MOK138" s="73"/>
      <c r="MOM138" s="73"/>
      <c r="MOZ138" s="73"/>
      <c r="MPA138" s="73"/>
      <c r="MPB138" s="73"/>
      <c r="MPC138" s="73"/>
      <c r="MPD138" s="73"/>
      <c r="MPE138" s="73"/>
      <c r="MPF138" s="73"/>
      <c r="MPG138" s="73"/>
      <c r="MPH138" s="73"/>
      <c r="MPI138" s="73"/>
      <c r="MPJ138" s="73"/>
      <c r="MPK138" s="73"/>
      <c r="MPL138" s="73"/>
      <c r="MPM138" s="73"/>
      <c r="MPN138" s="73"/>
      <c r="MPO138" s="73"/>
      <c r="MPP138" s="73"/>
      <c r="MPQ138" s="73"/>
      <c r="MPR138" s="73"/>
      <c r="MPS138" s="73"/>
      <c r="MPT138" s="73"/>
      <c r="MPU138" s="73"/>
      <c r="MPV138" s="73"/>
      <c r="MPW138" s="73"/>
      <c r="MPX138" s="73"/>
      <c r="MPY138" s="73"/>
      <c r="MQA138" s="73"/>
      <c r="MQB138" s="73"/>
      <c r="MQC138" s="73"/>
      <c r="MQD138" s="73"/>
      <c r="MQE138" s="73"/>
      <c r="MQF138" s="73"/>
      <c r="MQG138" s="73"/>
      <c r="MQH138" s="73"/>
      <c r="MQI138" s="73"/>
      <c r="MQJ138" s="73"/>
      <c r="MQK138" s="73"/>
      <c r="MQL138" s="73"/>
      <c r="MQM138" s="73"/>
      <c r="MQP138" s="73"/>
      <c r="MQS138" s="73"/>
      <c r="MQV138" s="73"/>
      <c r="MQY138" s="73"/>
      <c r="MRB138" s="73"/>
      <c r="MRN138" s="73"/>
      <c r="MRQ138" s="73"/>
      <c r="MRT138" s="73"/>
      <c r="MRW138" s="73"/>
      <c r="MSF138" s="73"/>
      <c r="MSL138" s="73"/>
      <c r="MSO138" s="73"/>
      <c r="MSR138" s="73"/>
      <c r="MSU138" s="73"/>
      <c r="MTA138" s="73"/>
      <c r="MTJ138" s="73"/>
      <c r="MTL138" s="73"/>
      <c r="MTM138" s="73"/>
      <c r="MTO138" s="73"/>
      <c r="MTR138" s="73"/>
      <c r="MTU138" s="73"/>
      <c r="MTX138" s="73"/>
      <c r="MUF138" s="73"/>
      <c r="MUH138" s="73"/>
      <c r="MUK138" s="73"/>
      <c r="MUN138" s="73"/>
      <c r="MUW138" s="73"/>
      <c r="MUZ138" s="73"/>
      <c r="MVE138" s="73"/>
      <c r="MWA138" s="73"/>
      <c r="MWB138" s="73"/>
      <c r="MWC138" s="73"/>
      <c r="MWD138" s="73"/>
      <c r="MWE138" s="73"/>
      <c r="MWF138" s="73"/>
      <c r="MWX138" s="73"/>
      <c r="MWY138" s="73"/>
      <c r="MXB138" s="73"/>
      <c r="MXE138" s="73"/>
      <c r="MXG138" s="73"/>
      <c r="MXI138" s="73"/>
      <c r="MXL138" s="73"/>
      <c r="MXO138" s="73"/>
      <c r="MXR138" s="73"/>
      <c r="MXU138" s="73"/>
      <c r="MXX138" s="73"/>
      <c r="MYA138" s="73"/>
      <c r="MYD138" s="73"/>
      <c r="MYG138" s="73"/>
      <c r="MYI138" s="73"/>
      <c r="MYV138" s="73"/>
      <c r="MYW138" s="73"/>
      <c r="MYX138" s="73"/>
      <c r="MYY138" s="73"/>
      <c r="MYZ138" s="73"/>
      <c r="MZA138" s="73"/>
      <c r="MZB138" s="73"/>
      <c r="MZC138" s="73"/>
      <c r="MZD138" s="73"/>
      <c r="MZE138" s="73"/>
      <c r="MZF138" s="73"/>
      <c r="MZG138" s="73"/>
      <c r="MZH138" s="73"/>
      <c r="MZI138" s="73"/>
      <c r="MZJ138" s="73"/>
      <c r="MZK138" s="73"/>
      <c r="MZL138" s="73"/>
      <c r="MZM138" s="73"/>
      <c r="MZN138" s="73"/>
      <c r="MZO138" s="73"/>
      <c r="MZP138" s="73"/>
      <c r="MZQ138" s="73"/>
      <c r="MZR138" s="73"/>
      <c r="MZS138" s="73"/>
      <c r="MZT138" s="73"/>
      <c r="MZU138" s="73"/>
      <c r="MZW138" s="73"/>
      <c r="MZX138" s="73"/>
      <c r="MZY138" s="73"/>
      <c r="MZZ138" s="73"/>
      <c r="NAA138" s="73"/>
      <c r="NAB138" s="73"/>
      <c r="NAC138" s="73"/>
      <c r="NAD138" s="73"/>
      <c r="NAE138" s="73"/>
      <c r="NAF138" s="73"/>
      <c r="NAG138" s="73"/>
      <c r="NAH138" s="73"/>
      <c r="NAI138" s="73"/>
      <c r="NAL138" s="73"/>
      <c r="NAO138" s="73"/>
      <c r="NAR138" s="73"/>
      <c r="NAU138" s="73"/>
      <c r="NAX138" s="73"/>
      <c r="NBJ138" s="73"/>
      <c r="NBM138" s="73"/>
      <c r="NBP138" s="73"/>
      <c r="NBS138" s="73"/>
      <c r="NCB138" s="73"/>
      <c r="NCH138" s="73"/>
      <c r="NCK138" s="73"/>
      <c r="NCN138" s="73"/>
      <c r="NCQ138" s="73"/>
      <c r="NCW138" s="73"/>
      <c r="NDF138" s="73"/>
      <c r="NDH138" s="73"/>
      <c r="NDI138" s="73"/>
      <c r="NDK138" s="73"/>
      <c r="NDN138" s="73"/>
      <c r="NDQ138" s="73"/>
      <c r="NDT138" s="73"/>
      <c r="NEB138" s="73"/>
      <c r="NED138" s="73"/>
      <c r="NEG138" s="73"/>
      <c r="NEJ138" s="73"/>
      <c r="NES138" s="73"/>
      <c r="NEV138" s="73"/>
      <c r="NFA138" s="73"/>
      <c r="NFW138" s="73"/>
      <c r="NFX138" s="73"/>
      <c r="NFY138" s="73"/>
      <c r="NFZ138" s="73"/>
      <c r="NGA138" s="73"/>
      <c r="NGB138" s="73"/>
      <c r="NGT138" s="73"/>
      <c r="NGU138" s="73"/>
      <c r="NGX138" s="73"/>
      <c r="NHA138" s="73"/>
      <c r="NHC138" s="73"/>
      <c r="NHE138" s="73"/>
      <c r="NHH138" s="73"/>
      <c r="NHK138" s="73"/>
      <c r="NHN138" s="73"/>
      <c r="NHQ138" s="73"/>
      <c r="NHT138" s="73"/>
      <c r="NHW138" s="73"/>
      <c r="NHZ138" s="73"/>
      <c r="NIC138" s="73"/>
      <c r="NIE138" s="73"/>
      <c r="NIR138" s="73"/>
      <c r="NIS138" s="73"/>
      <c r="NIT138" s="73"/>
      <c r="NIU138" s="73"/>
      <c r="NIV138" s="73"/>
      <c r="NIW138" s="73"/>
      <c r="NIX138" s="73"/>
      <c r="NIY138" s="73"/>
      <c r="NIZ138" s="73"/>
      <c r="NJA138" s="73"/>
      <c r="NJB138" s="73"/>
      <c r="NJC138" s="73"/>
      <c r="NJD138" s="73"/>
      <c r="NJE138" s="73"/>
      <c r="NJF138" s="73"/>
      <c r="NJG138" s="73"/>
      <c r="NJH138" s="73"/>
      <c r="NJI138" s="73"/>
      <c r="NJJ138" s="73"/>
      <c r="NJK138" s="73"/>
      <c r="NJL138" s="73"/>
      <c r="NJM138" s="73"/>
      <c r="NJN138" s="73"/>
      <c r="NJO138" s="73"/>
      <c r="NJP138" s="73"/>
      <c r="NJQ138" s="73"/>
      <c r="NJS138" s="73"/>
      <c r="NJT138" s="73"/>
      <c r="NJU138" s="73"/>
      <c r="NJV138" s="73"/>
      <c r="NJW138" s="73"/>
      <c r="NJX138" s="73"/>
      <c r="NJY138" s="73"/>
      <c r="NJZ138" s="73"/>
      <c r="NKA138" s="73"/>
      <c r="NKB138" s="73"/>
      <c r="NKC138" s="73"/>
      <c r="NKD138" s="73"/>
      <c r="NKE138" s="73"/>
      <c r="NKH138" s="73"/>
      <c r="NKK138" s="73"/>
      <c r="NKN138" s="73"/>
      <c r="NKQ138" s="73"/>
      <c r="NKT138" s="73"/>
      <c r="NLF138" s="73"/>
      <c r="NLI138" s="73"/>
      <c r="NLL138" s="73"/>
      <c r="NLO138" s="73"/>
      <c r="NLX138" s="73"/>
      <c r="NMD138" s="73"/>
      <c r="NMG138" s="73"/>
      <c r="NMJ138" s="73"/>
      <c r="NMM138" s="73"/>
      <c r="NMS138" s="73"/>
      <c r="NNB138" s="73"/>
      <c r="NND138" s="73"/>
      <c r="NNE138" s="73"/>
      <c r="NNG138" s="73"/>
      <c r="NNJ138" s="73"/>
      <c r="NNM138" s="73"/>
      <c r="NNP138" s="73"/>
      <c r="NNX138" s="73"/>
      <c r="NNZ138" s="73"/>
      <c r="NOC138" s="73"/>
      <c r="NOF138" s="73"/>
      <c r="NOO138" s="73"/>
      <c r="NOR138" s="73"/>
      <c r="NOW138" s="73"/>
      <c r="NPS138" s="73"/>
      <c r="NPT138" s="73"/>
      <c r="NPU138" s="73"/>
      <c r="NPV138" s="73"/>
      <c r="NPW138" s="73"/>
      <c r="NPX138" s="73"/>
      <c r="NQP138" s="73"/>
      <c r="NQQ138" s="73"/>
      <c r="NQT138" s="73"/>
      <c r="NQW138" s="73"/>
      <c r="NQY138" s="73"/>
      <c r="NRA138" s="73"/>
      <c r="NRD138" s="73"/>
      <c r="NRG138" s="73"/>
      <c r="NRJ138" s="73"/>
      <c r="NRM138" s="73"/>
      <c r="NRP138" s="73"/>
      <c r="NRS138" s="73"/>
      <c r="NRV138" s="73"/>
      <c r="NRY138" s="73"/>
      <c r="NSA138" s="73"/>
      <c r="NSN138" s="73"/>
      <c r="NSO138" s="73"/>
      <c r="NSP138" s="73"/>
      <c r="NSQ138" s="73"/>
      <c r="NSR138" s="73"/>
      <c r="NSS138" s="73"/>
      <c r="NST138" s="73"/>
      <c r="NSU138" s="73"/>
      <c r="NSV138" s="73"/>
      <c r="NSW138" s="73"/>
      <c r="NSX138" s="73"/>
      <c r="NSY138" s="73"/>
      <c r="NSZ138" s="73"/>
      <c r="NTA138" s="73"/>
      <c r="NTB138" s="73"/>
      <c r="NTC138" s="73"/>
      <c r="NTD138" s="73"/>
      <c r="NTE138" s="73"/>
      <c r="NTF138" s="73"/>
      <c r="NTG138" s="73"/>
      <c r="NTH138" s="73"/>
      <c r="NTI138" s="73"/>
      <c r="NTJ138" s="73"/>
      <c r="NTK138" s="73"/>
      <c r="NTL138" s="73"/>
      <c r="NTM138" s="73"/>
      <c r="NTO138" s="73"/>
      <c r="NTP138" s="73"/>
      <c r="NTQ138" s="73"/>
      <c r="NTR138" s="73"/>
      <c r="NTS138" s="73"/>
      <c r="NTT138" s="73"/>
      <c r="NTU138" s="73"/>
      <c r="NTV138" s="73"/>
      <c r="NTW138" s="73"/>
      <c r="NTX138" s="73"/>
      <c r="NTY138" s="73"/>
      <c r="NTZ138" s="73"/>
      <c r="NUA138" s="73"/>
      <c r="NUD138" s="73"/>
      <c r="NUG138" s="73"/>
      <c r="NUJ138" s="73"/>
      <c r="NUM138" s="73"/>
      <c r="NUP138" s="73"/>
      <c r="NVB138" s="73"/>
      <c r="NVE138" s="73"/>
      <c r="NVH138" s="73"/>
      <c r="NVK138" s="73"/>
      <c r="NVT138" s="73"/>
      <c r="NVZ138" s="73"/>
      <c r="NWC138" s="73"/>
      <c r="NWF138" s="73"/>
      <c r="NWI138" s="73"/>
      <c r="NWO138" s="73"/>
      <c r="NWX138" s="73"/>
      <c r="NWZ138" s="73"/>
      <c r="NXA138" s="73"/>
      <c r="NXC138" s="73"/>
      <c r="NXF138" s="73"/>
      <c r="NXI138" s="73"/>
      <c r="NXL138" s="73"/>
      <c r="NXT138" s="73"/>
      <c r="NXV138" s="73"/>
      <c r="NXY138" s="73"/>
      <c r="NYB138" s="73"/>
      <c r="NYK138" s="73"/>
      <c r="NYN138" s="73"/>
      <c r="NYS138" s="73"/>
      <c r="NZO138" s="73"/>
      <c r="NZP138" s="73"/>
      <c r="NZQ138" s="73"/>
      <c r="NZR138" s="73"/>
      <c r="NZS138" s="73"/>
      <c r="NZT138" s="73"/>
      <c r="OAL138" s="73"/>
      <c r="OAM138" s="73"/>
      <c r="OAP138" s="73"/>
      <c r="OAS138" s="73"/>
      <c r="OAU138" s="73"/>
      <c r="OAW138" s="73"/>
      <c r="OAZ138" s="73"/>
      <c r="OBC138" s="73"/>
      <c r="OBF138" s="73"/>
      <c r="OBI138" s="73"/>
      <c r="OBL138" s="73"/>
      <c r="OBO138" s="73"/>
      <c r="OBR138" s="73"/>
      <c r="OBU138" s="73"/>
      <c r="OBW138" s="73"/>
      <c r="OCJ138" s="73"/>
      <c r="OCK138" s="73"/>
      <c r="OCL138" s="73"/>
      <c r="OCM138" s="73"/>
      <c r="OCN138" s="73"/>
      <c r="OCO138" s="73"/>
      <c r="OCP138" s="73"/>
      <c r="OCQ138" s="73"/>
      <c r="OCR138" s="73"/>
      <c r="OCS138" s="73"/>
      <c r="OCT138" s="73"/>
      <c r="OCU138" s="73"/>
      <c r="OCV138" s="73"/>
      <c r="OCW138" s="73"/>
      <c r="OCX138" s="73"/>
      <c r="OCY138" s="73"/>
      <c r="OCZ138" s="73"/>
      <c r="ODA138" s="73"/>
      <c r="ODB138" s="73"/>
      <c r="ODC138" s="73"/>
      <c r="ODD138" s="73"/>
      <c r="ODE138" s="73"/>
      <c r="ODF138" s="73"/>
      <c r="ODG138" s="73"/>
      <c r="ODH138" s="73"/>
      <c r="ODI138" s="73"/>
      <c r="ODK138" s="73"/>
      <c r="ODL138" s="73"/>
      <c r="ODM138" s="73"/>
      <c r="ODN138" s="73"/>
      <c r="ODO138" s="73"/>
      <c r="ODP138" s="73"/>
      <c r="ODQ138" s="73"/>
      <c r="ODR138" s="73"/>
      <c r="ODS138" s="73"/>
      <c r="ODT138" s="73"/>
      <c r="ODU138" s="73"/>
      <c r="ODV138" s="73"/>
      <c r="ODW138" s="73"/>
      <c r="ODZ138" s="73"/>
      <c r="OEC138" s="73"/>
      <c r="OEF138" s="73"/>
      <c r="OEI138" s="73"/>
      <c r="OEL138" s="73"/>
      <c r="OEX138" s="73"/>
      <c r="OFA138" s="73"/>
      <c r="OFD138" s="73"/>
      <c r="OFG138" s="73"/>
      <c r="OFP138" s="73"/>
      <c r="OFV138" s="73"/>
      <c r="OFY138" s="73"/>
      <c r="OGB138" s="73"/>
      <c r="OGE138" s="73"/>
      <c r="OGK138" s="73"/>
      <c r="OGT138" s="73"/>
      <c r="OGV138" s="73"/>
      <c r="OGW138" s="73"/>
      <c r="OGY138" s="73"/>
      <c r="OHB138" s="73"/>
      <c r="OHE138" s="73"/>
      <c r="OHH138" s="73"/>
      <c r="OHP138" s="73"/>
      <c r="OHR138" s="73"/>
      <c r="OHU138" s="73"/>
      <c r="OHX138" s="73"/>
      <c r="OIG138" s="73"/>
      <c r="OIJ138" s="73"/>
      <c r="OIO138" s="73"/>
      <c r="OJK138" s="73"/>
      <c r="OJL138" s="73"/>
      <c r="OJM138" s="73"/>
      <c r="OJN138" s="73"/>
      <c r="OJO138" s="73"/>
      <c r="OJP138" s="73"/>
      <c r="OKH138" s="73"/>
      <c r="OKI138" s="73"/>
      <c r="OKL138" s="73"/>
      <c r="OKO138" s="73"/>
      <c r="OKQ138" s="73"/>
      <c r="OKS138" s="73"/>
      <c r="OKV138" s="73"/>
      <c r="OKY138" s="73"/>
      <c r="OLB138" s="73"/>
      <c r="OLE138" s="73"/>
      <c r="OLH138" s="73"/>
      <c r="OLK138" s="73"/>
      <c r="OLN138" s="73"/>
      <c r="OLQ138" s="73"/>
      <c r="OLS138" s="73"/>
      <c r="OMF138" s="73"/>
      <c r="OMG138" s="73"/>
      <c r="OMH138" s="73"/>
      <c r="OMI138" s="73"/>
      <c r="OMJ138" s="73"/>
      <c r="OMK138" s="73"/>
      <c r="OML138" s="73"/>
      <c r="OMM138" s="73"/>
      <c r="OMN138" s="73"/>
      <c r="OMO138" s="73"/>
      <c r="OMP138" s="73"/>
      <c r="OMQ138" s="73"/>
      <c r="OMR138" s="73"/>
      <c r="OMS138" s="73"/>
      <c r="OMT138" s="73"/>
      <c r="OMU138" s="73"/>
      <c r="OMV138" s="73"/>
      <c r="OMW138" s="73"/>
      <c r="OMX138" s="73"/>
      <c r="OMY138" s="73"/>
      <c r="OMZ138" s="73"/>
      <c r="ONA138" s="73"/>
      <c r="ONB138" s="73"/>
      <c r="ONC138" s="73"/>
      <c r="OND138" s="73"/>
      <c r="ONE138" s="73"/>
      <c r="ONG138" s="73"/>
      <c r="ONH138" s="73"/>
      <c r="ONI138" s="73"/>
      <c r="ONJ138" s="73"/>
      <c r="ONK138" s="73"/>
      <c r="ONL138" s="73"/>
      <c r="ONM138" s="73"/>
      <c r="ONN138" s="73"/>
      <c r="ONO138" s="73"/>
      <c r="ONP138" s="73"/>
      <c r="ONQ138" s="73"/>
      <c r="ONR138" s="73"/>
      <c r="ONS138" s="73"/>
      <c r="ONV138" s="73"/>
      <c r="ONY138" s="73"/>
      <c r="OOB138" s="73"/>
      <c r="OOE138" s="73"/>
      <c r="OOH138" s="73"/>
      <c r="OOT138" s="73"/>
      <c r="OOW138" s="73"/>
      <c r="OOZ138" s="73"/>
      <c r="OPC138" s="73"/>
      <c r="OPL138" s="73"/>
      <c r="OPR138" s="73"/>
      <c r="OPU138" s="73"/>
      <c r="OPX138" s="73"/>
      <c r="OQA138" s="73"/>
      <c r="OQG138" s="73"/>
      <c r="OQP138" s="73"/>
      <c r="OQR138" s="73"/>
      <c r="OQS138" s="73"/>
      <c r="OQU138" s="73"/>
      <c r="OQX138" s="73"/>
      <c r="ORA138" s="73"/>
      <c r="ORD138" s="73"/>
      <c r="ORL138" s="73"/>
      <c r="ORN138" s="73"/>
      <c r="ORQ138" s="73"/>
      <c r="ORT138" s="73"/>
      <c r="OSC138" s="73"/>
      <c r="OSF138" s="73"/>
      <c r="OSK138" s="73"/>
      <c r="OTG138" s="73"/>
      <c r="OTH138" s="73"/>
      <c r="OTI138" s="73"/>
      <c r="OTJ138" s="73"/>
      <c r="OTK138" s="73"/>
      <c r="OTL138" s="73"/>
      <c r="OUD138" s="73"/>
      <c r="OUE138" s="73"/>
      <c r="OUH138" s="73"/>
      <c r="OUK138" s="73"/>
      <c r="OUM138" s="73"/>
      <c r="OUO138" s="73"/>
      <c r="OUR138" s="73"/>
      <c r="OUU138" s="73"/>
      <c r="OUX138" s="73"/>
      <c r="OVA138" s="73"/>
      <c r="OVD138" s="73"/>
      <c r="OVG138" s="73"/>
      <c r="OVJ138" s="73"/>
      <c r="OVM138" s="73"/>
      <c r="OVO138" s="73"/>
      <c r="OWB138" s="73"/>
      <c r="OWC138" s="73"/>
      <c r="OWD138" s="73"/>
      <c r="OWE138" s="73"/>
      <c r="OWF138" s="73"/>
      <c r="OWG138" s="73"/>
      <c r="OWH138" s="73"/>
      <c r="OWI138" s="73"/>
      <c r="OWJ138" s="73"/>
      <c r="OWK138" s="73"/>
      <c r="OWL138" s="73"/>
      <c r="OWM138" s="73"/>
      <c r="OWN138" s="73"/>
      <c r="OWO138" s="73"/>
      <c r="OWP138" s="73"/>
      <c r="OWQ138" s="73"/>
      <c r="OWR138" s="73"/>
      <c r="OWS138" s="73"/>
      <c r="OWT138" s="73"/>
      <c r="OWU138" s="73"/>
      <c r="OWV138" s="73"/>
      <c r="OWW138" s="73"/>
      <c r="OWX138" s="73"/>
      <c r="OWY138" s="73"/>
      <c r="OWZ138" s="73"/>
      <c r="OXA138" s="73"/>
      <c r="OXC138" s="73"/>
      <c r="OXD138" s="73"/>
      <c r="OXE138" s="73"/>
      <c r="OXF138" s="73"/>
      <c r="OXG138" s="73"/>
      <c r="OXH138" s="73"/>
      <c r="OXI138" s="73"/>
      <c r="OXJ138" s="73"/>
      <c r="OXK138" s="73"/>
      <c r="OXL138" s="73"/>
      <c r="OXM138" s="73"/>
      <c r="OXN138" s="73"/>
      <c r="OXO138" s="73"/>
      <c r="OXR138" s="73"/>
      <c r="OXU138" s="73"/>
      <c r="OXX138" s="73"/>
      <c r="OYA138" s="73"/>
      <c r="OYD138" s="73"/>
      <c r="OYP138" s="73"/>
      <c r="OYS138" s="73"/>
      <c r="OYV138" s="73"/>
      <c r="OYY138" s="73"/>
      <c r="OZH138" s="73"/>
      <c r="OZN138" s="73"/>
      <c r="OZQ138" s="73"/>
      <c r="OZT138" s="73"/>
      <c r="OZW138" s="73"/>
      <c r="PAC138" s="73"/>
      <c r="PAL138" s="73"/>
      <c r="PAN138" s="73"/>
      <c r="PAO138" s="73"/>
      <c r="PAQ138" s="73"/>
      <c r="PAT138" s="73"/>
      <c r="PAW138" s="73"/>
      <c r="PAZ138" s="73"/>
      <c r="PBH138" s="73"/>
      <c r="PBJ138" s="73"/>
      <c r="PBM138" s="73"/>
      <c r="PBP138" s="73"/>
      <c r="PBY138" s="73"/>
      <c r="PCB138" s="73"/>
      <c r="PCG138" s="73"/>
      <c r="PDC138" s="73"/>
      <c r="PDD138" s="73"/>
      <c r="PDE138" s="73"/>
      <c r="PDF138" s="73"/>
      <c r="PDG138" s="73"/>
      <c r="PDH138" s="73"/>
      <c r="PDZ138" s="73"/>
      <c r="PEA138" s="73"/>
      <c r="PED138" s="73"/>
      <c r="PEG138" s="73"/>
      <c r="PEI138" s="73"/>
      <c r="PEK138" s="73"/>
      <c r="PEN138" s="73"/>
      <c r="PEQ138" s="73"/>
      <c r="PET138" s="73"/>
      <c r="PEW138" s="73"/>
      <c r="PEZ138" s="73"/>
      <c r="PFC138" s="73"/>
      <c r="PFF138" s="73"/>
      <c r="PFI138" s="73"/>
      <c r="PFK138" s="73"/>
      <c r="PFX138" s="73"/>
      <c r="PFY138" s="73"/>
      <c r="PFZ138" s="73"/>
      <c r="PGA138" s="73"/>
      <c r="PGB138" s="73"/>
      <c r="PGC138" s="73"/>
      <c r="PGD138" s="73"/>
      <c r="PGE138" s="73"/>
      <c r="PGF138" s="73"/>
      <c r="PGG138" s="73"/>
      <c r="PGH138" s="73"/>
      <c r="PGI138" s="73"/>
      <c r="PGJ138" s="73"/>
      <c r="PGK138" s="73"/>
      <c r="PGL138" s="73"/>
      <c r="PGM138" s="73"/>
      <c r="PGN138" s="73"/>
      <c r="PGO138" s="73"/>
      <c r="PGP138" s="73"/>
      <c r="PGQ138" s="73"/>
      <c r="PGR138" s="73"/>
      <c r="PGS138" s="73"/>
      <c r="PGT138" s="73"/>
      <c r="PGU138" s="73"/>
      <c r="PGV138" s="73"/>
      <c r="PGW138" s="73"/>
      <c r="PGY138" s="73"/>
      <c r="PGZ138" s="73"/>
      <c r="PHA138" s="73"/>
      <c r="PHB138" s="73"/>
      <c r="PHC138" s="73"/>
      <c r="PHD138" s="73"/>
      <c r="PHE138" s="73"/>
      <c r="PHF138" s="73"/>
      <c r="PHG138" s="73"/>
      <c r="PHH138" s="73"/>
      <c r="PHI138" s="73"/>
      <c r="PHJ138" s="73"/>
      <c r="PHK138" s="73"/>
      <c r="PHN138" s="73"/>
      <c r="PHQ138" s="73"/>
      <c r="PHT138" s="73"/>
      <c r="PHW138" s="73"/>
      <c r="PHZ138" s="73"/>
      <c r="PIL138" s="73"/>
      <c r="PIO138" s="73"/>
      <c r="PIR138" s="73"/>
      <c r="PIU138" s="73"/>
      <c r="PJD138" s="73"/>
      <c r="PJJ138" s="73"/>
      <c r="PJM138" s="73"/>
      <c r="PJP138" s="73"/>
      <c r="PJS138" s="73"/>
      <c r="PJY138" s="73"/>
      <c r="PKH138" s="73"/>
      <c r="PKJ138" s="73"/>
      <c r="PKK138" s="73"/>
      <c r="PKM138" s="73"/>
      <c r="PKP138" s="73"/>
      <c r="PKS138" s="73"/>
      <c r="PKV138" s="73"/>
      <c r="PLD138" s="73"/>
      <c r="PLF138" s="73"/>
      <c r="PLI138" s="73"/>
      <c r="PLL138" s="73"/>
      <c r="PLU138" s="73"/>
      <c r="PLX138" s="73"/>
      <c r="PMC138" s="73"/>
      <c r="PMY138" s="73"/>
      <c r="PMZ138" s="73"/>
      <c r="PNA138" s="73"/>
      <c r="PNB138" s="73"/>
      <c r="PNC138" s="73"/>
      <c r="PND138" s="73"/>
      <c r="PNV138" s="73"/>
      <c r="PNW138" s="73"/>
      <c r="PNZ138" s="73"/>
      <c r="POC138" s="73"/>
      <c r="POE138" s="73"/>
      <c r="POG138" s="73"/>
      <c r="POJ138" s="73"/>
      <c r="POM138" s="73"/>
      <c r="POP138" s="73"/>
      <c r="POS138" s="73"/>
      <c r="POV138" s="73"/>
      <c r="POY138" s="73"/>
      <c r="PPB138" s="73"/>
      <c r="PPE138" s="73"/>
      <c r="PPG138" s="73"/>
      <c r="PPT138" s="73"/>
      <c r="PPU138" s="73"/>
      <c r="PPV138" s="73"/>
      <c r="PPW138" s="73"/>
      <c r="PPX138" s="73"/>
      <c r="PPY138" s="73"/>
      <c r="PPZ138" s="73"/>
      <c r="PQA138" s="73"/>
      <c r="PQB138" s="73"/>
      <c r="PQC138" s="73"/>
      <c r="PQD138" s="73"/>
      <c r="PQE138" s="73"/>
      <c r="PQF138" s="73"/>
      <c r="PQG138" s="73"/>
      <c r="PQH138" s="73"/>
      <c r="PQI138" s="73"/>
      <c r="PQJ138" s="73"/>
      <c r="PQK138" s="73"/>
      <c r="PQL138" s="73"/>
      <c r="PQM138" s="73"/>
      <c r="PQN138" s="73"/>
      <c r="PQO138" s="73"/>
      <c r="PQP138" s="73"/>
      <c r="PQQ138" s="73"/>
      <c r="PQR138" s="73"/>
      <c r="PQS138" s="73"/>
      <c r="PQU138" s="73"/>
      <c r="PQV138" s="73"/>
      <c r="PQW138" s="73"/>
      <c r="PQX138" s="73"/>
      <c r="PQY138" s="73"/>
      <c r="PQZ138" s="73"/>
      <c r="PRA138" s="73"/>
      <c r="PRB138" s="73"/>
      <c r="PRC138" s="73"/>
      <c r="PRD138" s="73"/>
      <c r="PRE138" s="73"/>
      <c r="PRF138" s="73"/>
      <c r="PRG138" s="73"/>
      <c r="PRJ138" s="73"/>
      <c r="PRM138" s="73"/>
      <c r="PRP138" s="73"/>
      <c r="PRS138" s="73"/>
      <c r="PRV138" s="73"/>
      <c r="PSH138" s="73"/>
      <c r="PSK138" s="73"/>
      <c r="PSN138" s="73"/>
      <c r="PSQ138" s="73"/>
      <c r="PSZ138" s="73"/>
      <c r="PTF138" s="73"/>
      <c r="PTI138" s="73"/>
      <c r="PTL138" s="73"/>
      <c r="PTO138" s="73"/>
      <c r="PTU138" s="73"/>
      <c r="PUD138" s="73"/>
      <c r="PUF138" s="73"/>
      <c r="PUG138" s="73"/>
      <c r="PUI138" s="73"/>
      <c r="PUL138" s="73"/>
      <c r="PUO138" s="73"/>
      <c r="PUR138" s="73"/>
      <c r="PUZ138" s="73"/>
      <c r="PVB138" s="73"/>
      <c r="PVE138" s="73"/>
      <c r="PVH138" s="73"/>
      <c r="PVQ138" s="73"/>
      <c r="PVT138" s="73"/>
      <c r="PVY138" s="73"/>
      <c r="PWU138" s="73"/>
      <c r="PWV138" s="73"/>
      <c r="PWW138" s="73"/>
      <c r="PWX138" s="73"/>
      <c r="PWY138" s="73"/>
      <c r="PWZ138" s="73"/>
      <c r="PXR138" s="73"/>
      <c r="PXS138" s="73"/>
      <c r="PXV138" s="73"/>
      <c r="PXY138" s="73"/>
      <c r="PYA138" s="73"/>
      <c r="PYC138" s="73"/>
      <c r="PYF138" s="73"/>
      <c r="PYI138" s="73"/>
      <c r="PYL138" s="73"/>
      <c r="PYO138" s="73"/>
      <c r="PYR138" s="73"/>
      <c r="PYU138" s="73"/>
      <c r="PYX138" s="73"/>
      <c r="PZA138" s="73"/>
      <c r="PZC138" s="73"/>
      <c r="PZP138" s="73"/>
      <c r="PZQ138" s="73"/>
      <c r="PZR138" s="73"/>
      <c r="PZS138" s="73"/>
      <c r="PZT138" s="73"/>
      <c r="PZU138" s="73"/>
      <c r="PZV138" s="73"/>
      <c r="PZW138" s="73"/>
      <c r="PZX138" s="73"/>
      <c r="PZY138" s="73"/>
      <c r="PZZ138" s="73"/>
      <c r="QAA138" s="73"/>
      <c r="QAB138" s="73"/>
      <c r="QAC138" s="73"/>
      <c r="QAD138" s="73"/>
      <c r="QAE138" s="73"/>
      <c r="QAF138" s="73"/>
      <c r="QAG138" s="73"/>
      <c r="QAH138" s="73"/>
      <c r="QAI138" s="73"/>
      <c r="QAJ138" s="73"/>
      <c r="QAK138" s="73"/>
      <c r="QAL138" s="73"/>
      <c r="QAM138" s="73"/>
      <c r="QAN138" s="73"/>
      <c r="QAO138" s="73"/>
      <c r="QAQ138" s="73"/>
      <c r="QAR138" s="73"/>
      <c r="QAS138" s="73"/>
      <c r="QAT138" s="73"/>
      <c r="QAU138" s="73"/>
      <c r="QAV138" s="73"/>
      <c r="QAW138" s="73"/>
      <c r="QAX138" s="73"/>
      <c r="QAY138" s="73"/>
      <c r="QAZ138" s="73"/>
      <c r="QBA138" s="73"/>
      <c r="QBB138" s="73"/>
      <c r="QBC138" s="73"/>
      <c r="QBF138" s="73"/>
      <c r="QBI138" s="73"/>
      <c r="QBL138" s="73"/>
      <c r="QBO138" s="73"/>
      <c r="QBR138" s="73"/>
      <c r="QCD138" s="73"/>
      <c r="QCG138" s="73"/>
      <c r="QCJ138" s="73"/>
      <c r="QCM138" s="73"/>
      <c r="QCV138" s="73"/>
      <c r="QDB138" s="73"/>
      <c r="QDE138" s="73"/>
      <c r="QDH138" s="73"/>
      <c r="QDK138" s="73"/>
      <c r="QDQ138" s="73"/>
      <c r="QDZ138" s="73"/>
      <c r="QEB138" s="73"/>
      <c r="QEC138" s="73"/>
      <c r="QEE138" s="73"/>
      <c r="QEH138" s="73"/>
      <c r="QEK138" s="73"/>
      <c r="QEN138" s="73"/>
      <c r="QEV138" s="73"/>
      <c r="QEX138" s="73"/>
      <c r="QFA138" s="73"/>
      <c r="QFD138" s="73"/>
      <c r="QFM138" s="73"/>
      <c r="QFP138" s="73"/>
      <c r="QFU138" s="73"/>
      <c r="QGQ138" s="73"/>
      <c r="QGR138" s="73"/>
      <c r="QGS138" s="73"/>
      <c r="QGT138" s="73"/>
      <c r="QGU138" s="73"/>
      <c r="QGV138" s="73"/>
      <c r="QHN138" s="73"/>
      <c r="QHO138" s="73"/>
      <c r="QHR138" s="73"/>
      <c r="QHU138" s="73"/>
      <c r="QHW138" s="73"/>
      <c r="QHY138" s="73"/>
      <c r="QIB138" s="73"/>
      <c r="QIE138" s="73"/>
      <c r="QIH138" s="73"/>
      <c r="QIK138" s="73"/>
      <c r="QIN138" s="73"/>
      <c r="QIQ138" s="73"/>
      <c r="QIT138" s="73"/>
      <c r="QIW138" s="73"/>
      <c r="QIY138" s="73"/>
      <c r="QJL138" s="73"/>
      <c r="QJM138" s="73"/>
      <c r="QJN138" s="73"/>
      <c r="QJO138" s="73"/>
      <c r="QJP138" s="73"/>
      <c r="QJQ138" s="73"/>
      <c r="QJR138" s="73"/>
      <c r="QJS138" s="73"/>
      <c r="QJT138" s="73"/>
      <c r="QJU138" s="73"/>
      <c r="QJV138" s="73"/>
      <c r="QJW138" s="73"/>
      <c r="QJX138" s="73"/>
      <c r="QJY138" s="73"/>
      <c r="QJZ138" s="73"/>
      <c r="QKA138" s="73"/>
      <c r="QKB138" s="73"/>
      <c r="QKC138" s="73"/>
      <c r="QKD138" s="73"/>
      <c r="QKE138" s="73"/>
      <c r="QKF138" s="73"/>
      <c r="QKG138" s="73"/>
      <c r="QKH138" s="73"/>
      <c r="QKI138" s="73"/>
      <c r="QKJ138" s="73"/>
      <c r="QKK138" s="73"/>
      <c r="QKM138" s="73"/>
      <c r="QKN138" s="73"/>
      <c r="QKO138" s="73"/>
      <c r="QKP138" s="73"/>
      <c r="QKQ138" s="73"/>
      <c r="QKR138" s="73"/>
      <c r="QKS138" s="73"/>
      <c r="QKT138" s="73"/>
      <c r="QKU138" s="73"/>
      <c r="QKV138" s="73"/>
      <c r="QKW138" s="73"/>
      <c r="QKX138" s="73"/>
      <c r="QKY138" s="73"/>
      <c r="QLB138" s="73"/>
      <c r="QLE138" s="73"/>
      <c r="QLH138" s="73"/>
      <c r="QLK138" s="73"/>
      <c r="QLN138" s="73"/>
      <c r="QLZ138" s="73"/>
      <c r="QMC138" s="73"/>
      <c r="QMF138" s="73"/>
      <c r="QMI138" s="73"/>
      <c r="QMR138" s="73"/>
      <c r="QMX138" s="73"/>
      <c r="QNA138" s="73"/>
      <c r="QND138" s="73"/>
      <c r="QNG138" s="73"/>
      <c r="QNM138" s="73"/>
      <c r="QNV138" s="73"/>
      <c r="QNX138" s="73"/>
      <c r="QNY138" s="73"/>
      <c r="QOA138" s="73"/>
      <c r="QOD138" s="73"/>
      <c r="QOG138" s="73"/>
      <c r="QOJ138" s="73"/>
      <c r="QOR138" s="73"/>
      <c r="QOT138" s="73"/>
      <c r="QOW138" s="73"/>
      <c r="QOZ138" s="73"/>
      <c r="QPI138" s="73"/>
      <c r="QPL138" s="73"/>
      <c r="QPQ138" s="73"/>
      <c r="QQM138" s="73"/>
      <c r="QQN138" s="73"/>
      <c r="QQO138" s="73"/>
      <c r="QQP138" s="73"/>
      <c r="QQQ138" s="73"/>
      <c r="QQR138" s="73"/>
      <c r="QRJ138" s="73"/>
      <c r="QRK138" s="73"/>
      <c r="QRN138" s="73"/>
      <c r="QRQ138" s="73"/>
      <c r="QRS138" s="73"/>
      <c r="QRU138" s="73"/>
      <c r="QRX138" s="73"/>
      <c r="QSA138" s="73"/>
      <c r="QSD138" s="73"/>
      <c r="QSG138" s="73"/>
      <c r="QSJ138" s="73"/>
      <c r="QSM138" s="73"/>
      <c r="QSP138" s="73"/>
      <c r="QSS138" s="73"/>
      <c r="QSU138" s="73"/>
      <c r="QTH138" s="73"/>
      <c r="QTI138" s="73"/>
      <c r="QTJ138" s="73"/>
      <c r="QTK138" s="73"/>
      <c r="QTL138" s="73"/>
      <c r="QTM138" s="73"/>
      <c r="QTN138" s="73"/>
      <c r="QTO138" s="73"/>
      <c r="QTP138" s="73"/>
      <c r="QTQ138" s="73"/>
      <c r="QTR138" s="73"/>
      <c r="QTS138" s="73"/>
      <c r="QTT138" s="73"/>
      <c r="QTU138" s="73"/>
      <c r="QTV138" s="73"/>
      <c r="QTW138" s="73"/>
      <c r="QTX138" s="73"/>
      <c r="QTY138" s="73"/>
      <c r="QTZ138" s="73"/>
      <c r="QUA138" s="73"/>
      <c r="QUB138" s="73"/>
      <c r="QUC138" s="73"/>
      <c r="QUD138" s="73"/>
      <c r="QUE138" s="73"/>
      <c r="QUF138" s="73"/>
      <c r="QUG138" s="73"/>
      <c r="QUI138" s="73"/>
      <c r="QUJ138" s="73"/>
      <c r="QUK138" s="73"/>
      <c r="QUL138" s="73"/>
      <c r="QUM138" s="73"/>
      <c r="QUN138" s="73"/>
      <c r="QUO138" s="73"/>
      <c r="QUP138" s="73"/>
      <c r="QUQ138" s="73"/>
      <c r="QUR138" s="73"/>
      <c r="QUS138" s="73"/>
      <c r="QUT138" s="73"/>
      <c r="QUU138" s="73"/>
      <c r="QUX138" s="73"/>
      <c r="QVA138" s="73"/>
      <c r="QVD138" s="73"/>
      <c r="QVG138" s="73"/>
      <c r="QVJ138" s="73"/>
      <c r="QVV138" s="73"/>
      <c r="QVY138" s="73"/>
      <c r="QWB138" s="73"/>
      <c r="QWE138" s="73"/>
      <c r="QWN138" s="73"/>
      <c r="QWT138" s="73"/>
      <c r="QWW138" s="73"/>
      <c r="QWZ138" s="73"/>
      <c r="QXC138" s="73"/>
      <c r="QXI138" s="73"/>
      <c r="QXR138" s="73"/>
      <c r="QXT138" s="73"/>
      <c r="QXU138" s="73"/>
      <c r="QXW138" s="73"/>
      <c r="QXZ138" s="73"/>
      <c r="QYC138" s="73"/>
      <c r="QYF138" s="73"/>
      <c r="QYN138" s="73"/>
      <c r="QYP138" s="73"/>
      <c r="QYS138" s="73"/>
      <c r="QYV138" s="73"/>
      <c r="QZE138" s="73"/>
      <c r="QZH138" s="73"/>
      <c r="QZM138" s="73"/>
      <c r="RAI138" s="73"/>
      <c r="RAJ138" s="73"/>
      <c r="RAK138" s="73"/>
      <c r="RAL138" s="73"/>
      <c r="RAM138" s="73"/>
      <c r="RAN138" s="73"/>
      <c r="RBF138" s="73"/>
      <c r="RBG138" s="73"/>
      <c r="RBJ138" s="73"/>
      <c r="RBM138" s="73"/>
      <c r="RBO138" s="73"/>
      <c r="RBQ138" s="73"/>
      <c r="RBT138" s="73"/>
      <c r="RBW138" s="73"/>
      <c r="RBZ138" s="73"/>
      <c r="RCC138" s="73"/>
      <c r="RCF138" s="73"/>
      <c r="RCI138" s="73"/>
      <c r="RCL138" s="73"/>
      <c r="RCO138" s="73"/>
      <c r="RCQ138" s="73"/>
      <c r="RDD138" s="73"/>
      <c r="RDE138" s="73"/>
      <c r="RDF138" s="73"/>
      <c r="RDG138" s="73"/>
      <c r="RDH138" s="73"/>
      <c r="RDI138" s="73"/>
      <c r="RDJ138" s="73"/>
      <c r="RDK138" s="73"/>
      <c r="RDL138" s="73"/>
      <c r="RDM138" s="73"/>
      <c r="RDN138" s="73"/>
      <c r="RDO138" s="73"/>
      <c r="RDP138" s="73"/>
      <c r="RDQ138" s="73"/>
      <c r="RDR138" s="73"/>
      <c r="RDS138" s="73"/>
      <c r="RDT138" s="73"/>
      <c r="RDU138" s="73"/>
      <c r="RDV138" s="73"/>
      <c r="RDW138" s="73"/>
      <c r="RDX138" s="73"/>
      <c r="RDY138" s="73"/>
      <c r="RDZ138" s="73"/>
      <c r="REA138" s="73"/>
      <c r="REB138" s="73"/>
      <c r="REC138" s="73"/>
      <c r="REE138" s="73"/>
      <c r="REF138" s="73"/>
      <c r="REG138" s="73"/>
      <c r="REH138" s="73"/>
      <c r="REI138" s="73"/>
      <c r="REJ138" s="73"/>
      <c r="REK138" s="73"/>
      <c r="REL138" s="73"/>
      <c r="REM138" s="73"/>
      <c r="REN138" s="73"/>
      <c r="REO138" s="73"/>
      <c r="REP138" s="73"/>
      <c r="REQ138" s="73"/>
      <c r="RET138" s="73"/>
      <c r="REW138" s="73"/>
      <c r="REZ138" s="73"/>
      <c r="RFC138" s="73"/>
      <c r="RFF138" s="73"/>
      <c r="RFR138" s="73"/>
      <c r="RFU138" s="73"/>
      <c r="RFX138" s="73"/>
      <c r="RGA138" s="73"/>
      <c r="RGJ138" s="73"/>
      <c r="RGP138" s="73"/>
      <c r="RGS138" s="73"/>
      <c r="RGV138" s="73"/>
      <c r="RGY138" s="73"/>
      <c r="RHE138" s="73"/>
      <c r="RHN138" s="73"/>
      <c r="RHP138" s="73"/>
      <c r="RHQ138" s="73"/>
      <c r="RHS138" s="73"/>
      <c r="RHV138" s="73"/>
      <c r="RHY138" s="73"/>
      <c r="RIB138" s="73"/>
      <c r="RIJ138" s="73"/>
      <c r="RIL138" s="73"/>
      <c r="RIO138" s="73"/>
      <c r="RIR138" s="73"/>
      <c r="RJA138" s="73"/>
      <c r="RJD138" s="73"/>
      <c r="RJI138" s="73"/>
      <c r="RKE138" s="73"/>
      <c r="RKF138" s="73"/>
      <c r="RKG138" s="73"/>
      <c r="RKH138" s="73"/>
      <c r="RKI138" s="73"/>
      <c r="RKJ138" s="73"/>
      <c r="RLB138" s="73"/>
      <c r="RLC138" s="73"/>
      <c r="RLF138" s="73"/>
      <c r="RLI138" s="73"/>
      <c r="RLK138" s="73"/>
      <c r="RLM138" s="73"/>
      <c r="RLP138" s="73"/>
      <c r="RLS138" s="73"/>
      <c r="RLV138" s="73"/>
      <c r="RLY138" s="73"/>
      <c r="RMB138" s="73"/>
      <c r="RME138" s="73"/>
      <c r="RMH138" s="73"/>
      <c r="RMK138" s="73"/>
      <c r="RMM138" s="73"/>
      <c r="RMZ138" s="73"/>
      <c r="RNA138" s="73"/>
      <c r="RNB138" s="73"/>
      <c r="RNC138" s="73"/>
      <c r="RND138" s="73"/>
      <c r="RNE138" s="73"/>
      <c r="RNF138" s="73"/>
      <c r="RNG138" s="73"/>
      <c r="RNH138" s="73"/>
      <c r="RNI138" s="73"/>
      <c r="RNJ138" s="73"/>
      <c r="RNK138" s="73"/>
      <c r="RNL138" s="73"/>
      <c r="RNM138" s="73"/>
      <c r="RNN138" s="73"/>
      <c r="RNO138" s="73"/>
      <c r="RNP138" s="73"/>
      <c r="RNQ138" s="73"/>
      <c r="RNR138" s="73"/>
      <c r="RNS138" s="73"/>
      <c r="RNT138" s="73"/>
      <c r="RNU138" s="73"/>
      <c r="RNV138" s="73"/>
      <c r="RNW138" s="73"/>
      <c r="RNX138" s="73"/>
      <c r="RNY138" s="73"/>
      <c r="ROA138" s="73"/>
      <c r="ROB138" s="73"/>
      <c r="ROC138" s="73"/>
      <c r="ROD138" s="73"/>
      <c r="ROE138" s="73"/>
      <c r="ROF138" s="73"/>
      <c r="ROG138" s="73"/>
      <c r="ROH138" s="73"/>
      <c r="ROI138" s="73"/>
      <c r="ROJ138" s="73"/>
      <c r="ROK138" s="73"/>
      <c r="ROL138" s="73"/>
      <c r="ROM138" s="73"/>
      <c r="ROP138" s="73"/>
      <c r="ROS138" s="73"/>
      <c r="ROV138" s="73"/>
      <c r="ROY138" s="73"/>
      <c r="RPB138" s="73"/>
      <c r="RPN138" s="73"/>
      <c r="RPQ138" s="73"/>
      <c r="RPT138" s="73"/>
      <c r="RPW138" s="73"/>
      <c r="RQF138" s="73"/>
      <c r="RQL138" s="73"/>
      <c r="RQO138" s="73"/>
      <c r="RQR138" s="73"/>
      <c r="RQU138" s="73"/>
      <c r="RRA138" s="73"/>
      <c r="RRJ138" s="73"/>
      <c r="RRL138" s="73"/>
      <c r="RRM138" s="73"/>
      <c r="RRO138" s="73"/>
      <c r="RRR138" s="73"/>
      <c r="RRU138" s="73"/>
      <c r="RRX138" s="73"/>
      <c r="RSF138" s="73"/>
      <c r="RSH138" s="73"/>
      <c r="RSK138" s="73"/>
      <c r="RSN138" s="73"/>
      <c r="RSW138" s="73"/>
      <c r="RSZ138" s="73"/>
      <c r="RTE138" s="73"/>
      <c r="RUA138" s="73"/>
      <c r="RUB138" s="73"/>
      <c r="RUC138" s="73"/>
      <c r="RUD138" s="73"/>
      <c r="RUE138" s="73"/>
      <c r="RUF138" s="73"/>
      <c r="RUX138" s="73"/>
      <c r="RUY138" s="73"/>
      <c r="RVB138" s="73"/>
      <c r="RVE138" s="73"/>
      <c r="RVG138" s="73"/>
      <c r="RVI138" s="73"/>
      <c r="RVL138" s="73"/>
      <c r="RVO138" s="73"/>
      <c r="RVR138" s="73"/>
      <c r="RVU138" s="73"/>
      <c r="RVX138" s="73"/>
      <c r="RWA138" s="73"/>
      <c r="RWD138" s="73"/>
      <c r="RWG138" s="73"/>
      <c r="RWI138" s="73"/>
      <c r="RWV138" s="73"/>
      <c r="RWW138" s="73"/>
      <c r="RWX138" s="73"/>
      <c r="RWY138" s="73"/>
      <c r="RWZ138" s="73"/>
      <c r="RXA138" s="73"/>
      <c r="RXB138" s="73"/>
      <c r="RXC138" s="73"/>
      <c r="RXD138" s="73"/>
      <c r="RXE138" s="73"/>
      <c r="RXF138" s="73"/>
      <c r="RXG138" s="73"/>
      <c r="RXH138" s="73"/>
      <c r="RXI138" s="73"/>
      <c r="RXJ138" s="73"/>
      <c r="RXK138" s="73"/>
      <c r="RXL138" s="73"/>
      <c r="RXM138" s="73"/>
      <c r="RXN138" s="73"/>
      <c r="RXO138" s="73"/>
      <c r="RXP138" s="73"/>
      <c r="RXQ138" s="73"/>
      <c r="RXR138" s="73"/>
      <c r="RXS138" s="73"/>
      <c r="RXT138" s="73"/>
      <c r="RXU138" s="73"/>
      <c r="RXW138" s="73"/>
      <c r="RXX138" s="73"/>
      <c r="RXY138" s="73"/>
      <c r="RXZ138" s="73"/>
      <c r="RYA138" s="73"/>
      <c r="RYB138" s="73"/>
      <c r="RYC138" s="73"/>
      <c r="RYD138" s="73"/>
      <c r="RYE138" s="73"/>
      <c r="RYF138" s="73"/>
      <c r="RYG138" s="73"/>
      <c r="RYH138" s="73"/>
      <c r="RYI138" s="73"/>
      <c r="RYL138" s="73"/>
      <c r="RYO138" s="73"/>
      <c r="RYR138" s="73"/>
      <c r="RYU138" s="73"/>
      <c r="RYX138" s="73"/>
      <c r="RZJ138" s="73"/>
      <c r="RZM138" s="73"/>
      <c r="RZP138" s="73"/>
      <c r="RZS138" s="73"/>
      <c r="SAB138" s="73"/>
      <c r="SAH138" s="73"/>
      <c r="SAK138" s="73"/>
      <c r="SAN138" s="73"/>
      <c r="SAQ138" s="73"/>
      <c r="SAW138" s="73"/>
      <c r="SBF138" s="73"/>
      <c r="SBH138" s="73"/>
      <c r="SBI138" s="73"/>
      <c r="SBK138" s="73"/>
      <c r="SBN138" s="73"/>
      <c r="SBQ138" s="73"/>
      <c r="SBT138" s="73"/>
      <c r="SCB138" s="73"/>
      <c r="SCD138" s="73"/>
      <c r="SCG138" s="73"/>
      <c r="SCJ138" s="73"/>
      <c r="SCS138" s="73"/>
      <c r="SCV138" s="73"/>
      <c r="SDA138" s="73"/>
      <c r="SDW138" s="73"/>
      <c r="SDX138" s="73"/>
      <c r="SDY138" s="73"/>
      <c r="SDZ138" s="73"/>
      <c r="SEA138" s="73"/>
      <c r="SEB138" s="73"/>
      <c r="SET138" s="73"/>
      <c r="SEU138" s="73"/>
      <c r="SEX138" s="73"/>
      <c r="SFA138" s="73"/>
      <c r="SFC138" s="73"/>
      <c r="SFE138" s="73"/>
      <c r="SFH138" s="73"/>
      <c r="SFK138" s="73"/>
      <c r="SFN138" s="73"/>
      <c r="SFQ138" s="73"/>
      <c r="SFT138" s="73"/>
      <c r="SFW138" s="73"/>
      <c r="SFZ138" s="73"/>
      <c r="SGC138" s="73"/>
      <c r="SGE138" s="73"/>
      <c r="SGR138" s="73"/>
      <c r="SGS138" s="73"/>
      <c r="SGT138" s="73"/>
      <c r="SGU138" s="73"/>
      <c r="SGV138" s="73"/>
      <c r="SGW138" s="73"/>
      <c r="SGX138" s="73"/>
      <c r="SGY138" s="73"/>
      <c r="SGZ138" s="73"/>
      <c r="SHA138" s="73"/>
      <c r="SHB138" s="73"/>
      <c r="SHC138" s="73"/>
      <c r="SHD138" s="73"/>
      <c r="SHE138" s="73"/>
      <c r="SHF138" s="73"/>
      <c r="SHG138" s="73"/>
      <c r="SHH138" s="73"/>
      <c r="SHI138" s="73"/>
      <c r="SHJ138" s="73"/>
      <c r="SHK138" s="73"/>
      <c r="SHL138" s="73"/>
      <c r="SHM138" s="73"/>
      <c r="SHN138" s="73"/>
      <c r="SHO138" s="73"/>
      <c r="SHP138" s="73"/>
      <c r="SHQ138" s="73"/>
      <c r="SHS138" s="73"/>
      <c r="SHT138" s="73"/>
      <c r="SHU138" s="73"/>
      <c r="SHV138" s="73"/>
      <c r="SHW138" s="73"/>
      <c r="SHX138" s="73"/>
      <c r="SHY138" s="73"/>
      <c r="SHZ138" s="73"/>
      <c r="SIA138" s="73"/>
      <c r="SIB138" s="73"/>
      <c r="SIC138" s="73"/>
      <c r="SID138" s="73"/>
      <c r="SIE138" s="73"/>
      <c r="SIH138" s="73"/>
      <c r="SIK138" s="73"/>
      <c r="SIN138" s="73"/>
      <c r="SIQ138" s="73"/>
      <c r="SIT138" s="73"/>
      <c r="SJF138" s="73"/>
      <c r="SJI138" s="73"/>
      <c r="SJL138" s="73"/>
      <c r="SJO138" s="73"/>
      <c r="SJX138" s="73"/>
      <c r="SKD138" s="73"/>
      <c r="SKG138" s="73"/>
      <c r="SKJ138" s="73"/>
      <c r="SKM138" s="73"/>
      <c r="SKS138" s="73"/>
      <c r="SLB138" s="73"/>
      <c r="SLD138" s="73"/>
      <c r="SLE138" s="73"/>
      <c r="SLG138" s="73"/>
      <c r="SLJ138" s="73"/>
      <c r="SLM138" s="73"/>
      <c r="SLP138" s="73"/>
      <c r="SLX138" s="73"/>
      <c r="SLZ138" s="73"/>
      <c r="SMC138" s="73"/>
      <c r="SMF138" s="73"/>
      <c r="SMO138" s="73"/>
      <c r="SMR138" s="73"/>
      <c r="SMW138" s="73"/>
      <c r="SNS138" s="73"/>
      <c r="SNT138" s="73"/>
      <c r="SNU138" s="73"/>
      <c r="SNV138" s="73"/>
      <c r="SNW138" s="73"/>
      <c r="SNX138" s="73"/>
      <c r="SOP138" s="73"/>
      <c r="SOQ138" s="73"/>
      <c r="SOT138" s="73"/>
      <c r="SOW138" s="73"/>
      <c r="SOY138" s="73"/>
      <c r="SPA138" s="73"/>
      <c r="SPD138" s="73"/>
      <c r="SPG138" s="73"/>
      <c r="SPJ138" s="73"/>
      <c r="SPM138" s="73"/>
      <c r="SPP138" s="73"/>
      <c r="SPS138" s="73"/>
      <c r="SPV138" s="73"/>
      <c r="SPY138" s="73"/>
      <c r="SQA138" s="73"/>
      <c r="SQN138" s="73"/>
      <c r="SQO138" s="73"/>
      <c r="SQP138" s="73"/>
      <c r="SQQ138" s="73"/>
      <c r="SQR138" s="73"/>
      <c r="SQS138" s="73"/>
      <c r="SQT138" s="73"/>
      <c r="SQU138" s="73"/>
      <c r="SQV138" s="73"/>
      <c r="SQW138" s="73"/>
      <c r="SQX138" s="73"/>
      <c r="SQY138" s="73"/>
      <c r="SQZ138" s="73"/>
      <c r="SRA138" s="73"/>
      <c r="SRB138" s="73"/>
      <c r="SRC138" s="73"/>
      <c r="SRD138" s="73"/>
      <c r="SRE138" s="73"/>
      <c r="SRF138" s="73"/>
      <c r="SRG138" s="73"/>
      <c r="SRH138" s="73"/>
      <c r="SRI138" s="73"/>
      <c r="SRJ138" s="73"/>
      <c r="SRK138" s="73"/>
      <c r="SRL138" s="73"/>
      <c r="SRM138" s="73"/>
      <c r="SRO138" s="73"/>
      <c r="SRP138" s="73"/>
      <c r="SRQ138" s="73"/>
      <c r="SRR138" s="73"/>
      <c r="SRS138" s="73"/>
      <c r="SRT138" s="73"/>
      <c r="SRU138" s="73"/>
      <c r="SRV138" s="73"/>
      <c r="SRW138" s="73"/>
      <c r="SRX138" s="73"/>
      <c r="SRY138" s="73"/>
      <c r="SRZ138" s="73"/>
      <c r="SSA138" s="73"/>
      <c r="SSD138" s="73"/>
      <c r="SSG138" s="73"/>
      <c r="SSJ138" s="73"/>
      <c r="SSM138" s="73"/>
      <c r="SSP138" s="73"/>
      <c r="STB138" s="73"/>
      <c r="STE138" s="73"/>
      <c r="STH138" s="73"/>
      <c r="STK138" s="73"/>
      <c r="STT138" s="73"/>
      <c r="STZ138" s="73"/>
      <c r="SUC138" s="73"/>
      <c r="SUF138" s="73"/>
      <c r="SUI138" s="73"/>
      <c r="SUO138" s="73"/>
      <c r="SUX138" s="73"/>
      <c r="SUZ138" s="73"/>
      <c r="SVA138" s="73"/>
      <c r="SVC138" s="73"/>
      <c r="SVF138" s="73"/>
      <c r="SVI138" s="73"/>
      <c r="SVL138" s="73"/>
      <c r="SVT138" s="73"/>
      <c r="SVV138" s="73"/>
      <c r="SVY138" s="73"/>
      <c r="SWB138" s="73"/>
      <c r="SWK138" s="73"/>
      <c r="SWN138" s="73"/>
      <c r="SWS138" s="73"/>
      <c r="SXO138" s="73"/>
      <c r="SXP138" s="73"/>
      <c r="SXQ138" s="73"/>
      <c r="SXR138" s="73"/>
      <c r="SXS138" s="73"/>
      <c r="SXT138" s="73"/>
      <c r="SYL138" s="73"/>
      <c r="SYM138" s="73"/>
      <c r="SYP138" s="73"/>
      <c r="SYS138" s="73"/>
      <c r="SYU138" s="73"/>
      <c r="SYW138" s="73"/>
      <c r="SYZ138" s="73"/>
      <c r="SZC138" s="73"/>
      <c r="SZF138" s="73"/>
      <c r="SZI138" s="73"/>
      <c r="SZL138" s="73"/>
      <c r="SZO138" s="73"/>
      <c r="SZR138" s="73"/>
      <c r="SZU138" s="73"/>
      <c r="SZW138" s="73"/>
      <c r="TAJ138" s="73"/>
      <c r="TAK138" s="73"/>
      <c r="TAL138" s="73"/>
      <c r="TAM138" s="73"/>
      <c r="TAN138" s="73"/>
      <c r="TAO138" s="73"/>
      <c r="TAP138" s="73"/>
      <c r="TAQ138" s="73"/>
      <c r="TAR138" s="73"/>
      <c r="TAS138" s="73"/>
      <c r="TAT138" s="73"/>
      <c r="TAU138" s="73"/>
      <c r="TAV138" s="73"/>
      <c r="TAW138" s="73"/>
      <c r="TAX138" s="73"/>
      <c r="TAY138" s="73"/>
      <c r="TAZ138" s="73"/>
      <c r="TBA138" s="73"/>
      <c r="TBB138" s="73"/>
      <c r="TBC138" s="73"/>
      <c r="TBD138" s="73"/>
      <c r="TBE138" s="73"/>
      <c r="TBF138" s="73"/>
      <c r="TBG138" s="73"/>
      <c r="TBH138" s="73"/>
      <c r="TBI138" s="73"/>
      <c r="TBK138" s="73"/>
      <c r="TBL138" s="73"/>
      <c r="TBM138" s="73"/>
      <c r="TBN138" s="73"/>
      <c r="TBO138" s="73"/>
      <c r="TBP138" s="73"/>
      <c r="TBQ138" s="73"/>
      <c r="TBR138" s="73"/>
      <c r="TBS138" s="73"/>
      <c r="TBT138" s="73"/>
      <c r="TBU138" s="73"/>
      <c r="TBV138" s="73"/>
      <c r="TBW138" s="73"/>
      <c r="TBZ138" s="73"/>
      <c r="TCC138" s="73"/>
      <c r="TCF138" s="73"/>
      <c r="TCI138" s="73"/>
      <c r="TCL138" s="73"/>
      <c r="TCX138" s="73"/>
      <c r="TDA138" s="73"/>
      <c r="TDD138" s="73"/>
      <c r="TDG138" s="73"/>
      <c r="TDP138" s="73"/>
      <c r="TDV138" s="73"/>
      <c r="TDY138" s="73"/>
      <c r="TEB138" s="73"/>
      <c r="TEE138" s="73"/>
      <c r="TEK138" s="73"/>
      <c r="TET138" s="73"/>
      <c r="TEV138" s="73"/>
      <c r="TEW138" s="73"/>
      <c r="TEY138" s="73"/>
      <c r="TFB138" s="73"/>
      <c r="TFE138" s="73"/>
      <c r="TFH138" s="73"/>
      <c r="TFP138" s="73"/>
      <c r="TFR138" s="73"/>
      <c r="TFU138" s="73"/>
      <c r="TFX138" s="73"/>
      <c r="TGG138" s="73"/>
      <c r="TGJ138" s="73"/>
      <c r="TGO138" s="73"/>
      <c r="THK138" s="73"/>
      <c r="THL138" s="73"/>
      <c r="THM138" s="73"/>
      <c r="THN138" s="73"/>
      <c r="THO138" s="73"/>
      <c r="THP138" s="73"/>
      <c r="TIH138" s="73"/>
      <c r="TII138" s="73"/>
      <c r="TIL138" s="73"/>
      <c r="TIO138" s="73"/>
      <c r="TIQ138" s="73"/>
      <c r="TIS138" s="73"/>
      <c r="TIV138" s="73"/>
      <c r="TIY138" s="73"/>
      <c r="TJB138" s="73"/>
      <c r="TJE138" s="73"/>
      <c r="TJH138" s="73"/>
      <c r="TJK138" s="73"/>
      <c r="TJN138" s="73"/>
      <c r="TJQ138" s="73"/>
      <c r="TJS138" s="73"/>
      <c r="TKF138" s="73"/>
      <c r="TKG138" s="73"/>
      <c r="TKH138" s="73"/>
      <c r="TKI138" s="73"/>
      <c r="TKJ138" s="73"/>
      <c r="TKK138" s="73"/>
      <c r="TKL138" s="73"/>
      <c r="TKM138" s="73"/>
      <c r="TKN138" s="73"/>
      <c r="TKO138" s="73"/>
      <c r="TKP138" s="73"/>
      <c r="TKQ138" s="73"/>
      <c r="TKR138" s="73"/>
      <c r="TKS138" s="73"/>
      <c r="TKT138" s="73"/>
      <c r="TKU138" s="73"/>
      <c r="TKV138" s="73"/>
      <c r="TKW138" s="73"/>
      <c r="TKX138" s="73"/>
      <c r="TKY138" s="73"/>
      <c r="TKZ138" s="73"/>
      <c r="TLA138" s="73"/>
      <c r="TLB138" s="73"/>
      <c r="TLC138" s="73"/>
      <c r="TLD138" s="73"/>
      <c r="TLE138" s="73"/>
      <c r="TLG138" s="73"/>
      <c r="TLH138" s="73"/>
      <c r="TLI138" s="73"/>
      <c r="TLJ138" s="73"/>
      <c r="TLK138" s="73"/>
      <c r="TLL138" s="73"/>
      <c r="TLM138" s="73"/>
      <c r="TLN138" s="73"/>
      <c r="TLO138" s="73"/>
      <c r="TLP138" s="73"/>
      <c r="TLQ138" s="73"/>
      <c r="TLR138" s="73"/>
      <c r="TLS138" s="73"/>
      <c r="TLV138" s="73"/>
      <c r="TLY138" s="73"/>
      <c r="TMB138" s="73"/>
      <c r="TME138" s="73"/>
      <c r="TMH138" s="73"/>
      <c r="TMT138" s="73"/>
      <c r="TMW138" s="73"/>
      <c r="TMZ138" s="73"/>
      <c r="TNC138" s="73"/>
      <c r="TNL138" s="73"/>
      <c r="TNR138" s="73"/>
      <c r="TNU138" s="73"/>
      <c r="TNX138" s="73"/>
      <c r="TOA138" s="73"/>
      <c r="TOG138" s="73"/>
      <c r="TOP138" s="73"/>
      <c r="TOR138" s="73"/>
      <c r="TOS138" s="73"/>
      <c r="TOU138" s="73"/>
      <c r="TOX138" s="73"/>
      <c r="TPA138" s="73"/>
      <c r="TPD138" s="73"/>
      <c r="TPL138" s="73"/>
      <c r="TPN138" s="73"/>
      <c r="TPQ138" s="73"/>
      <c r="TPT138" s="73"/>
      <c r="TQC138" s="73"/>
      <c r="TQF138" s="73"/>
      <c r="TQK138" s="73"/>
      <c r="TRG138" s="73"/>
      <c r="TRH138" s="73"/>
      <c r="TRI138" s="73"/>
      <c r="TRJ138" s="73"/>
      <c r="TRK138" s="73"/>
      <c r="TRL138" s="73"/>
      <c r="TSD138" s="73"/>
      <c r="TSE138" s="73"/>
      <c r="TSH138" s="73"/>
      <c r="TSK138" s="73"/>
      <c r="TSM138" s="73"/>
      <c r="TSO138" s="73"/>
      <c r="TSR138" s="73"/>
      <c r="TSU138" s="73"/>
      <c r="TSX138" s="73"/>
      <c r="TTA138" s="73"/>
      <c r="TTD138" s="73"/>
      <c r="TTG138" s="73"/>
      <c r="TTJ138" s="73"/>
      <c r="TTM138" s="73"/>
      <c r="TTO138" s="73"/>
      <c r="TUB138" s="73"/>
      <c r="TUC138" s="73"/>
      <c r="TUD138" s="73"/>
      <c r="TUE138" s="73"/>
      <c r="TUF138" s="73"/>
      <c r="TUG138" s="73"/>
      <c r="TUH138" s="73"/>
      <c r="TUI138" s="73"/>
      <c r="TUJ138" s="73"/>
      <c r="TUK138" s="73"/>
      <c r="TUL138" s="73"/>
      <c r="TUM138" s="73"/>
      <c r="TUN138" s="73"/>
      <c r="TUO138" s="73"/>
      <c r="TUP138" s="73"/>
      <c r="TUQ138" s="73"/>
      <c r="TUR138" s="73"/>
      <c r="TUS138" s="73"/>
      <c r="TUT138" s="73"/>
      <c r="TUU138" s="73"/>
      <c r="TUV138" s="73"/>
      <c r="TUW138" s="73"/>
      <c r="TUX138" s="73"/>
      <c r="TUY138" s="73"/>
      <c r="TUZ138" s="73"/>
      <c r="TVA138" s="73"/>
      <c r="TVC138" s="73"/>
      <c r="TVD138" s="73"/>
      <c r="TVE138" s="73"/>
      <c r="TVF138" s="73"/>
      <c r="TVG138" s="73"/>
      <c r="TVH138" s="73"/>
      <c r="TVI138" s="73"/>
      <c r="TVJ138" s="73"/>
      <c r="TVK138" s="73"/>
      <c r="TVL138" s="73"/>
      <c r="TVM138" s="73"/>
      <c r="TVN138" s="73"/>
      <c r="TVO138" s="73"/>
      <c r="TVR138" s="73"/>
      <c r="TVU138" s="73"/>
      <c r="TVX138" s="73"/>
      <c r="TWA138" s="73"/>
      <c r="TWD138" s="73"/>
      <c r="TWP138" s="73"/>
      <c r="TWS138" s="73"/>
      <c r="TWV138" s="73"/>
      <c r="TWY138" s="73"/>
      <c r="TXH138" s="73"/>
      <c r="TXN138" s="73"/>
      <c r="TXQ138" s="73"/>
      <c r="TXT138" s="73"/>
      <c r="TXW138" s="73"/>
      <c r="TYC138" s="73"/>
      <c r="TYL138" s="73"/>
      <c r="TYN138" s="73"/>
      <c r="TYO138" s="73"/>
      <c r="TYQ138" s="73"/>
      <c r="TYT138" s="73"/>
      <c r="TYW138" s="73"/>
      <c r="TYZ138" s="73"/>
      <c r="TZH138" s="73"/>
      <c r="TZJ138" s="73"/>
      <c r="TZM138" s="73"/>
      <c r="TZP138" s="73"/>
      <c r="TZY138" s="73"/>
      <c r="UAB138" s="73"/>
      <c r="UAG138" s="73"/>
      <c r="UBC138" s="73"/>
      <c r="UBD138" s="73"/>
      <c r="UBE138" s="73"/>
      <c r="UBF138" s="73"/>
      <c r="UBG138" s="73"/>
      <c r="UBH138" s="73"/>
      <c r="UBZ138" s="73"/>
      <c r="UCA138" s="73"/>
      <c r="UCD138" s="73"/>
      <c r="UCG138" s="73"/>
      <c r="UCI138" s="73"/>
      <c r="UCK138" s="73"/>
      <c r="UCN138" s="73"/>
      <c r="UCQ138" s="73"/>
      <c r="UCT138" s="73"/>
      <c r="UCW138" s="73"/>
      <c r="UCZ138" s="73"/>
      <c r="UDC138" s="73"/>
      <c r="UDF138" s="73"/>
      <c r="UDI138" s="73"/>
      <c r="UDK138" s="73"/>
      <c r="UDX138" s="73"/>
      <c r="UDY138" s="73"/>
      <c r="UDZ138" s="73"/>
      <c r="UEA138" s="73"/>
      <c r="UEB138" s="73"/>
      <c r="UEC138" s="73"/>
      <c r="UED138" s="73"/>
      <c r="UEE138" s="73"/>
      <c r="UEF138" s="73"/>
      <c r="UEG138" s="73"/>
      <c r="UEH138" s="73"/>
      <c r="UEI138" s="73"/>
      <c r="UEJ138" s="73"/>
      <c r="UEK138" s="73"/>
      <c r="UEL138" s="73"/>
      <c r="UEM138" s="73"/>
      <c r="UEN138" s="73"/>
      <c r="UEO138" s="73"/>
      <c r="UEP138" s="73"/>
      <c r="UEQ138" s="73"/>
      <c r="UER138" s="73"/>
      <c r="UES138" s="73"/>
      <c r="UET138" s="73"/>
      <c r="UEU138" s="73"/>
      <c r="UEV138" s="73"/>
      <c r="UEW138" s="73"/>
      <c r="UEY138" s="73"/>
      <c r="UEZ138" s="73"/>
      <c r="UFA138" s="73"/>
      <c r="UFB138" s="73"/>
      <c r="UFC138" s="73"/>
      <c r="UFD138" s="73"/>
      <c r="UFE138" s="73"/>
      <c r="UFF138" s="73"/>
      <c r="UFG138" s="73"/>
      <c r="UFH138" s="73"/>
      <c r="UFI138" s="73"/>
      <c r="UFJ138" s="73"/>
      <c r="UFK138" s="73"/>
      <c r="UFN138" s="73"/>
      <c r="UFQ138" s="73"/>
      <c r="UFT138" s="73"/>
      <c r="UFW138" s="73"/>
      <c r="UFZ138" s="73"/>
      <c r="UGL138" s="73"/>
      <c r="UGO138" s="73"/>
      <c r="UGR138" s="73"/>
      <c r="UGU138" s="73"/>
      <c r="UHD138" s="73"/>
      <c r="UHJ138" s="73"/>
      <c r="UHM138" s="73"/>
      <c r="UHP138" s="73"/>
      <c r="UHS138" s="73"/>
      <c r="UHY138" s="73"/>
      <c r="UIH138" s="73"/>
      <c r="UIJ138" s="73"/>
      <c r="UIK138" s="73"/>
      <c r="UIM138" s="73"/>
      <c r="UIP138" s="73"/>
      <c r="UIS138" s="73"/>
      <c r="UIV138" s="73"/>
      <c r="UJD138" s="73"/>
      <c r="UJF138" s="73"/>
      <c r="UJI138" s="73"/>
      <c r="UJL138" s="73"/>
      <c r="UJU138" s="73"/>
      <c r="UJX138" s="73"/>
      <c r="UKC138" s="73"/>
      <c r="UKY138" s="73"/>
      <c r="UKZ138" s="73"/>
      <c r="ULA138" s="73"/>
      <c r="ULB138" s="73"/>
      <c r="ULC138" s="73"/>
      <c r="ULD138" s="73"/>
      <c r="ULV138" s="73"/>
      <c r="ULW138" s="73"/>
      <c r="ULZ138" s="73"/>
      <c r="UMC138" s="73"/>
      <c r="UME138" s="73"/>
      <c r="UMG138" s="73"/>
      <c r="UMJ138" s="73"/>
      <c r="UMM138" s="73"/>
      <c r="UMP138" s="73"/>
      <c r="UMS138" s="73"/>
      <c r="UMV138" s="73"/>
      <c r="UMY138" s="73"/>
      <c r="UNB138" s="73"/>
      <c r="UNE138" s="73"/>
      <c r="UNG138" s="73"/>
      <c r="UNT138" s="73"/>
      <c r="UNU138" s="73"/>
      <c r="UNV138" s="73"/>
      <c r="UNW138" s="73"/>
      <c r="UNX138" s="73"/>
      <c r="UNY138" s="73"/>
      <c r="UNZ138" s="73"/>
      <c r="UOA138" s="73"/>
      <c r="UOB138" s="73"/>
      <c r="UOC138" s="73"/>
      <c r="UOD138" s="73"/>
      <c r="UOE138" s="73"/>
      <c r="UOF138" s="73"/>
      <c r="UOG138" s="73"/>
      <c r="UOH138" s="73"/>
      <c r="UOI138" s="73"/>
      <c r="UOJ138" s="73"/>
      <c r="UOK138" s="73"/>
      <c r="UOL138" s="73"/>
      <c r="UOM138" s="73"/>
      <c r="UON138" s="73"/>
      <c r="UOO138" s="73"/>
      <c r="UOP138" s="73"/>
      <c r="UOQ138" s="73"/>
      <c r="UOR138" s="73"/>
      <c r="UOS138" s="73"/>
      <c r="UOU138" s="73"/>
      <c r="UOV138" s="73"/>
      <c r="UOW138" s="73"/>
      <c r="UOX138" s="73"/>
      <c r="UOY138" s="73"/>
      <c r="UOZ138" s="73"/>
      <c r="UPA138" s="73"/>
      <c r="UPB138" s="73"/>
      <c r="UPC138" s="73"/>
      <c r="UPD138" s="73"/>
      <c r="UPE138" s="73"/>
      <c r="UPF138" s="73"/>
      <c r="UPG138" s="73"/>
      <c r="UPJ138" s="73"/>
      <c r="UPM138" s="73"/>
      <c r="UPP138" s="73"/>
      <c r="UPS138" s="73"/>
      <c r="UPV138" s="73"/>
      <c r="UQH138" s="73"/>
      <c r="UQK138" s="73"/>
      <c r="UQN138" s="73"/>
      <c r="UQQ138" s="73"/>
      <c r="UQZ138" s="73"/>
      <c r="URF138" s="73"/>
      <c r="URI138" s="73"/>
      <c r="URL138" s="73"/>
      <c r="URO138" s="73"/>
      <c r="URU138" s="73"/>
      <c r="USD138" s="73"/>
      <c r="USF138" s="73"/>
      <c r="USG138" s="73"/>
      <c r="USI138" s="73"/>
      <c r="USL138" s="73"/>
      <c r="USO138" s="73"/>
      <c r="USR138" s="73"/>
      <c r="USZ138" s="73"/>
      <c r="UTB138" s="73"/>
      <c r="UTE138" s="73"/>
      <c r="UTH138" s="73"/>
      <c r="UTQ138" s="73"/>
      <c r="UTT138" s="73"/>
      <c r="UTY138" s="73"/>
      <c r="UUU138" s="73"/>
      <c r="UUV138" s="73"/>
      <c r="UUW138" s="73"/>
      <c r="UUX138" s="73"/>
      <c r="UUY138" s="73"/>
      <c r="UUZ138" s="73"/>
      <c r="UVR138" s="73"/>
      <c r="UVS138" s="73"/>
      <c r="UVV138" s="73"/>
      <c r="UVY138" s="73"/>
      <c r="UWA138" s="73"/>
      <c r="UWC138" s="73"/>
      <c r="UWF138" s="73"/>
      <c r="UWI138" s="73"/>
      <c r="UWL138" s="73"/>
      <c r="UWO138" s="73"/>
      <c r="UWR138" s="73"/>
      <c r="UWU138" s="73"/>
      <c r="UWX138" s="73"/>
      <c r="UXA138" s="73"/>
      <c r="UXC138" s="73"/>
      <c r="UXP138" s="73"/>
      <c r="UXQ138" s="73"/>
      <c r="UXR138" s="73"/>
      <c r="UXS138" s="73"/>
      <c r="UXT138" s="73"/>
      <c r="UXU138" s="73"/>
      <c r="UXV138" s="73"/>
      <c r="UXW138" s="73"/>
      <c r="UXX138" s="73"/>
      <c r="UXY138" s="73"/>
      <c r="UXZ138" s="73"/>
      <c r="UYA138" s="73"/>
      <c r="UYB138" s="73"/>
      <c r="UYC138" s="73"/>
      <c r="UYD138" s="73"/>
      <c r="UYE138" s="73"/>
      <c r="UYF138" s="73"/>
      <c r="UYG138" s="73"/>
      <c r="UYH138" s="73"/>
      <c r="UYI138" s="73"/>
      <c r="UYJ138" s="73"/>
      <c r="UYK138" s="73"/>
      <c r="UYL138" s="73"/>
      <c r="UYM138" s="73"/>
      <c r="UYN138" s="73"/>
      <c r="UYO138" s="73"/>
      <c r="UYQ138" s="73"/>
      <c r="UYR138" s="73"/>
      <c r="UYS138" s="73"/>
      <c r="UYT138" s="73"/>
      <c r="UYU138" s="73"/>
      <c r="UYV138" s="73"/>
      <c r="UYW138" s="73"/>
      <c r="UYX138" s="73"/>
      <c r="UYY138" s="73"/>
      <c r="UYZ138" s="73"/>
      <c r="UZA138" s="73"/>
      <c r="UZB138" s="73"/>
      <c r="UZC138" s="73"/>
      <c r="UZF138" s="73"/>
      <c r="UZI138" s="73"/>
      <c r="UZL138" s="73"/>
      <c r="UZO138" s="73"/>
      <c r="UZR138" s="73"/>
      <c r="VAD138" s="73"/>
      <c r="VAG138" s="73"/>
      <c r="VAJ138" s="73"/>
      <c r="VAM138" s="73"/>
      <c r="VAV138" s="73"/>
      <c r="VBB138" s="73"/>
      <c r="VBE138" s="73"/>
      <c r="VBH138" s="73"/>
      <c r="VBK138" s="73"/>
      <c r="VBQ138" s="73"/>
      <c r="VBZ138" s="73"/>
      <c r="VCB138" s="73"/>
      <c r="VCC138" s="73"/>
      <c r="VCE138" s="73"/>
      <c r="VCH138" s="73"/>
      <c r="VCK138" s="73"/>
      <c r="VCN138" s="73"/>
      <c r="VCV138" s="73"/>
      <c r="VCX138" s="73"/>
      <c r="VDA138" s="73"/>
      <c r="VDD138" s="73"/>
      <c r="VDM138" s="73"/>
      <c r="VDP138" s="73"/>
      <c r="VDU138" s="73"/>
      <c r="VEQ138" s="73"/>
      <c r="VER138" s="73"/>
      <c r="VES138" s="73"/>
      <c r="VET138" s="73"/>
      <c r="VEU138" s="73"/>
      <c r="VEV138" s="73"/>
      <c r="VFN138" s="73"/>
      <c r="VFO138" s="73"/>
      <c r="VFR138" s="73"/>
      <c r="VFU138" s="73"/>
      <c r="VFW138" s="73"/>
      <c r="VFY138" s="73"/>
      <c r="VGB138" s="73"/>
      <c r="VGE138" s="73"/>
      <c r="VGH138" s="73"/>
      <c r="VGK138" s="73"/>
      <c r="VGN138" s="73"/>
      <c r="VGQ138" s="73"/>
      <c r="VGT138" s="73"/>
      <c r="VGW138" s="73"/>
      <c r="VGY138" s="73"/>
      <c r="VHL138" s="73"/>
      <c r="VHM138" s="73"/>
      <c r="VHN138" s="73"/>
      <c r="VHO138" s="73"/>
      <c r="VHP138" s="73"/>
      <c r="VHQ138" s="73"/>
      <c r="VHR138" s="73"/>
      <c r="VHS138" s="73"/>
      <c r="VHT138" s="73"/>
      <c r="VHU138" s="73"/>
      <c r="VHV138" s="73"/>
      <c r="VHW138" s="73"/>
      <c r="VHX138" s="73"/>
      <c r="VHY138" s="73"/>
      <c r="VHZ138" s="73"/>
      <c r="VIA138" s="73"/>
      <c r="VIB138" s="73"/>
      <c r="VIC138" s="73"/>
      <c r="VID138" s="73"/>
      <c r="VIE138" s="73"/>
      <c r="VIF138" s="73"/>
      <c r="VIG138" s="73"/>
      <c r="VIH138" s="73"/>
      <c r="VII138" s="73"/>
      <c r="VIJ138" s="73"/>
      <c r="VIK138" s="73"/>
      <c r="VIM138" s="73"/>
      <c r="VIN138" s="73"/>
      <c r="VIO138" s="73"/>
      <c r="VIP138" s="73"/>
      <c r="VIQ138" s="73"/>
      <c r="VIR138" s="73"/>
      <c r="VIS138" s="73"/>
      <c r="VIT138" s="73"/>
      <c r="VIU138" s="73"/>
      <c r="VIV138" s="73"/>
      <c r="VIW138" s="73"/>
      <c r="VIX138" s="73"/>
      <c r="VIY138" s="73"/>
      <c r="VJB138" s="73"/>
      <c r="VJE138" s="73"/>
      <c r="VJH138" s="73"/>
      <c r="VJK138" s="73"/>
      <c r="VJN138" s="73"/>
      <c r="VJZ138" s="73"/>
      <c r="VKC138" s="73"/>
      <c r="VKF138" s="73"/>
      <c r="VKI138" s="73"/>
      <c r="VKR138" s="73"/>
      <c r="VKX138" s="73"/>
      <c r="VLA138" s="73"/>
      <c r="VLD138" s="73"/>
      <c r="VLG138" s="73"/>
      <c r="VLM138" s="73"/>
      <c r="VLV138" s="73"/>
      <c r="VLX138" s="73"/>
      <c r="VLY138" s="73"/>
      <c r="VMA138" s="73"/>
      <c r="VMD138" s="73"/>
      <c r="VMG138" s="73"/>
      <c r="VMJ138" s="73"/>
      <c r="VMR138" s="73"/>
      <c r="VMT138" s="73"/>
      <c r="VMW138" s="73"/>
      <c r="VMZ138" s="73"/>
      <c r="VNI138" s="73"/>
      <c r="VNL138" s="73"/>
      <c r="VNQ138" s="73"/>
      <c r="VOM138" s="73"/>
      <c r="VON138" s="73"/>
      <c r="VOO138" s="73"/>
      <c r="VOP138" s="73"/>
      <c r="VOQ138" s="73"/>
      <c r="VOR138" s="73"/>
      <c r="VPJ138" s="73"/>
      <c r="VPK138" s="73"/>
      <c r="VPN138" s="73"/>
      <c r="VPQ138" s="73"/>
      <c r="VPS138" s="73"/>
      <c r="VPU138" s="73"/>
      <c r="VPX138" s="73"/>
      <c r="VQA138" s="73"/>
      <c r="VQD138" s="73"/>
      <c r="VQG138" s="73"/>
      <c r="VQJ138" s="73"/>
      <c r="VQM138" s="73"/>
      <c r="VQP138" s="73"/>
      <c r="VQS138" s="73"/>
      <c r="VQU138" s="73"/>
      <c r="VRH138" s="73"/>
      <c r="VRI138" s="73"/>
      <c r="VRJ138" s="73"/>
      <c r="VRK138" s="73"/>
      <c r="VRL138" s="73"/>
      <c r="VRM138" s="73"/>
      <c r="VRN138" s="73"/>
      <c r="VRO138" s="73"/>
      <c r="VRP138" s="73"/>
      <c r="VRQ138" s="73"/>
      <c r="VRR138" s="73"/>
      <c r="VRS138" s="73"/>
      <c r="VRT138" s="73"/>
      <c r="VRU138" s="73"/>
      <c r="VRV138" s="73"/>
      <c r="VRW138" s="73"/>
      <c r="VRX138" s="73"/>
      <c r="VRY138" s="73"/>
      <c r="VRZ138" s="73"/>
      <c r="VSA138" s="73"/>
      <c r="VSB138" s="73"/>
      <c r="VSC138" s="73"/>
      <c r="VSD138" s="73"/>
      <c r="VSE138" s="73"/>
      <c r="VSF138" s="73"/>
      <c r="VSG138" s="73"/>
      <c r="VSI138" s="73"/>
      <c r="VSJ138" s="73"/>
      <c r="VSK138" s="73"/>
      <c r="VSL138" s="73"/>
      <c r="VSM138" s="73"/>
      <c r="VSN138" s="73"/>
      <c r="VSO138" s="73"/>
      <c r="VSP138" s="73"/>
      <c r="VSQ138" s="73"/>
      <c r="VSR138" s="73"/>
      <c r="VSS138" s="73"/>
      <c r="VST138" s="73"/>
      <c r="VSU138" s="73"/>
      <c r="VSX138" s="73"/>
      <c r="VTA138" s="73"/>
      <c r="VTD138" s="73"/>
      <c r="VTG138" s="73"/>
      <c r="VTJ138" s="73"/>
      <c r="VTV138" s="73"/>
      <c r="VTY138" s="73"/>
      <c r="VUB138" s="73"/>
      <c r="VUE138" s="73"/>
      <c r="VUN138" s="73"/>
      <c r="VUT138" s="73"/>
      <c r="VUW138" s="73"/>
      <c r="VUZ138" s="73"/>
      <c r="VVC138" s="73"/>
      <c r="VVI138" s="73"/>
      <c r="VVR138" s="73"/>
      <c r="VVT138" s="73"/>
      <c r="VVU138" s="73"/>
      <c r="VVW138" s="73"/>
      <c r="VVZ138" s="73"/>
      <c r="VWC138" s="73"/>
      <c r="VWF138" s="73"/>
      <c r="VWN138" s="73"/>
      <c r="VWP138" s="73"/>
      <c r="VWS138" s="73"/>
      <c r="VWV138" s="73"/>
      <c r="VXE138" s="73"/>
      <c r="VXH138" s="73"/>
      <c r="VXM138" s="73"/>
      <c r="VYI138" s="73"/>
      <c r="VYJ138" s="73"/>
      <c r="VYK138" s="73"/>
      <c r="VYL138" s="73"/>
      <c r="VYM138" s="73"/>
      <c r="VYN138" s="73"/>
      <c r="VZF138" s="73"/>
      <c r="VZG138" s="73"/>
      <c r="VZJ138" s="73"/>
      <c r="VZM138" s="73"/>
      <c r="VZO138" s="73"/>
      <c r="VZQ138" s="73"/>
      <c r="VZT138" s="73"/>
      <c r="VZW138" s="73"/>
      <c r="VZZ138" s="73"/>
      <c r="WAC138" s="73"/>
      <c r="WAF138" s="73"/>
      <c r="WAI138" s="73"/>
      <c r="WAL138" s="73"/>
      <c r="WAO138" s="73"/>
      <c r="WAQ138" s="73"/>
      <c r="WBD138" s="73"/>
      <c r="WBE138" s="73"/>
      <c r="WBF138" s="73"/>
      <c r="WBG138" s="73"/>
      <c r="WBH138" s="73"/>
      <c r="WBI138" s="73"/>
      <c r="WBJ138" s="73"/>
      <c r="WBK138" s="73"/>
      <c r="WBL138" s="73"/>
      <c r="WBM138" s="73"/>
      <c r="WBN138" s="73"/>
      <c r="WBO138" s="73"/>
      <c r="WBP138" s="73"/>
      <c r="WBQ138" s="73"/>
      <c r="WBR138" s="73"/>
      <c r="WBS138" s="73"/>
      <c r="WBT138" s="73"/>
      <c r="WBU138" s="73"/>
      <c r="WBV138" s="73"/>
      <c r="WBW138" s="73"/>
      <c r="WBX138" s="73"/>
      <c r="WBY138" s="73"/>
      <c r="WBZ138" s="73"/>
      <c r="WCA138" s="73"/>
      <c r="WCB138" s="73"/>
      <c r="WCC138" s="73"/>
      <c r="WCE138" s="73"/>
      <c r="WCF138" s="73"/>
      <c r="WCG138" s="73"/>
      <c r="WCH138" s="73"/>
      <c r="WCI138" s="73"/>
      <c r="WCJ138" s="73"/>
      <c r="WCK138" s="73"/>
      <c r="WCL138" s="73"/>
      <c r="WCM138" s="73"/>
      <c r="WCN138" s="73"/>
      <c r="WCO138" s="73"/>
      <c r="WCP138" s="73"/>
      <c r="WCQ138" s="73"/>
      <c r="WCT138" s="73"/>
      <c r="WCW138" s="73"/>
      <c r="WCZ138" s="73"/>
      <c r="WDC138" s="73"/>
      <c r="WDF138" s="73"/>
      <c r="WDR138" s="73"/>
      <c r="WDU138" s="73"/>
      <c r="WDX138" s="73"/>
      <c r="WEA138" s="73"/>
      <c r="WEJ138" s="73"/>
      <c r="WEP138" s="73"/>
      <c r="WES138" s="73"/>
      <c r="WEV138" s="73"/>
      <c r="WEY138" s="73"/>
      <c r="WFE138" s="73"/>
      <c r="WFN138" s="73"/>
      <c r="WFP138" s="73"/>
      <c r="WFQ138" s="73"/>
      <c r="WFS138" s="73"/>
      <c r="WFV138" s="73"/>
      <c r="WFY138" s="73"/>
      <c r="WGB138" s="73"/>
      <c r="WGJ138" s="73"/>
      <c r="WGL138" s="73"/>
      <c r="WGO138" s="73"/>
      <c r="WGR138" s="73"/>
      <c r="WHA138" s="73"/>
      <c r="WHD138" s="73"/>
      <c r="WHI138" s="73"/>
      <c r="WIE138" s="73"/>
      <c r="WIF138" s="73"/>
      <c r="WIG138" s="73"/>
      <c r="WIH138" s="73"/>
      <c r="WII138" s="73"/>
      <c r="WIJ138" s="73"/>
      <c r="WJB138" s="73"/>
      <c r="WJC138" s="73"/>
      <c r="WJF138" s="73"/>
      <c r="WJI138" s="73"/>
      <c r="WJK138" s="73"/>
      <c r="WJM138" s="73"/>
      <c r="WJP138" s="73"/>
      <c r="WJS138" s="73"/>
      <c r="WJV138" s="73"/>
      <c r="WJY138" s="73"/>
      <c r="WKB138" s="73"/>
      <c r="WKE138" s="73"/>
      <c r="WKH138" s="73"/>
      <c r="WKK138" s="73"/>
      <c r="WKM138" s="73"/>
      <c r="WKZ138" s="73"/>
      <c r="WLA138" s="73"/>
      <c r="WLB138" s="73"/>
      <c r="WLC138" s="73"/>
      <c r="WLD138" s="73"/>
      <c r="WLE138" s="73"/>
      <c r="WLF138" s="73"/>
      <c r="WLG138" s="73"/>
      <c r="WLH138" s="73"/>
      <c r="WLI138" s="73"/>
      <c r="WLJ138" s="73"/>
      <c r="WLK138" s="73"/>
      <c r="WLL138" s="73"/>
      <c r="WLM138" s="73"/>
      <c r="WLN138" s="73"/>
      <c r="WLO138" s="73"/>
      <c r="WLP138" s="73"/>
      <c r="WLQ138" s="73"/>
      <c r="WLR138" s="73"/>
      <c r="WLS138" s="73"/>
      <c r="WLT138" s="73"/>
      <c r="WLU138" s="73"/>
      <c r="WLV138" s="73"/>
      <c r="WLW138" s="73"/>
      <c r="WLX138" s="73"/>
      <c r="WLY138" s="73"/>
      <c r="WMA138" s="73"/>
      <c r="WMB138" s="73"/>
      <c r="WMC138" s="73"/>
      <c r="WMD138" s="73"/>
      <c r="WME138" s="73"/>
      <c r="WMF138" s="73"/>
      <c r="WMG138" s="73"/>
      <c r="WMH138" s="73"/>
      <c r="WMI138" s="73"/>
      <c r="WMJ138" s="73"/>
      <c r="WMK138" s="73"/>
      <c r="WML138" s="73"/>
      <c r="WMM138" s="73"/>
      <c r="WMP138" s="73"/>
      <c r="WMS138" s="73"/>
      <c r="WMV138" s="73"/>
      <c r="WMY138" s="73"/>
      <c r="WNB138" s="73"/>
      <c r="WNN138" s="73"/>
      <c r="WNQ138" s="73"/>
      <c r="WNT138" s="73"/>
      <c r="WNW138" s="73"/>
      <c r="WOF138" s="73"/>
      <c r="WOL138" s="73"/>
      <c r="WOO138" s="73"/>
      <c r="WOR138" s="73"/>
      <c r="WOU138" s="73"/>
      <c r="WPA138" s="73"/>
      <c r="WPJ138" s="73"/>
      <c r="WPL138" s="73"/>
      <c r="WPM138" s="73"/>
      <c r="WPO138" s="73"/>
      <c r="WPR138" s="73"/>
      <c r="WPU138" s="73"/>
      <c r="WPX138" s="73"/>
      <c r="WQF138" s="73"/>
      <c r="WQH138" s="73"/>
      <c r="WQK138" s="73"/>
      <c r="WQN138" s="73"/>
      <c r="WQW138" s="73"/>
      <c r="WQZ138" s="73"/>
      <c r="WRE138" s="73"/>
      <c r="WSA138" s="73"/>
      <c r="WSB138" s="73"/>
      <c r="WSC138" s="73"/>
      <c r="WSD138" s="73"/>
      <c r="WSE138" s="73"/>
      <c r="WSF138" s="73"/>
      <c r="WSX138" s="73"/>
      <c r="WSY138" s="73"/>
      <c r="WTB138" s="73"/>
      <c r="WTE138" s="73"/>
      <c r="WTG138" s="73"/>
      <c r="WTI138" s="73"/>
      <c r="WTL138" s="73"/>
      <c r="WTO138" s="73"/>
      <c r="WTR138" s="73"/>
      <c r="WTU138" s="73"/>
      <c r="WTX138" s="73"/>
      <c r="WUA138" s="73"/>
      <c r="WUD138" s="73"/>
      <c r="WUG138" s="73"/>
      <c r="WUI138" s="73"/>
      <c r="WUV138" s="73"/>
      <c r="WUW138" s="73"/>
      <c r="WUX138" s="73"/>
      <c r="WUY138" s="73"/>
      <c r="WUZ138" s="73"/>
      <c r="WVA138" s="73"/>
      <c r="WVB138" s="73"/>
      <c r="WVC138" s="73"/>
      <c r="WVD138" s="73"/>
      <c r="WVE138" s="73"/>
      <c r="WVF138" s="73"/>
      <c r="WVG138" s="73"/>
      <c r="WVH138" s="73"/>
      <c r="WVI138" s="73"/>
      <c r="WVJ138" s="73"/>
      <c r="WVK138" s="73"/>
      <c r="WVL138" s="73"/>
      <c r="WVM138" s="73"/>
      <c r="WVN138" s="73"/>
      <c r="WVO138" s="73"/>
      <c r="WVP138" s="73"/>
      <c r="WVQ138" s="73"/>
      <c r="WVR138" s="73"/>
      <c r="WVS138" s="73"/>
      <c r="WVT138" s="73"/>
      <c r="WVU138" s="73"/>
      <c r="WVV138" s="73"/>
      <c r="WVW138" s="73"/>
      <c r="WVX138" s="73"/>
      <c r="WVY138" s="73"/>
      <c r="WVZ138" s="73"/>
      <c r="WWA138" s="73"/>
      <c r="WWB138" s="73"/>
      <c r="WWC138" s="73"/>
      <c r="WWD138" s="73"/>
      <c r="WWE138" s="73"/>
      <c r="WWF138" s="73"/>
      <c r="WWG138" s="73"/>
      <c r="WWH138" s="73"/>
      <c r="WWI138" s="73"/>
      <c r="WWJ138" s="73"/>
      <c r="WWK138" s="73"/>
      <c r="WWL138" s="73"/>
      <c r="WWM138" s="73"/>
      <c r="WWN138" s="73"/>
      <c r="WWO138" s="73"/>
      <c r="WWP138" s="73"/>
      <c r="WWQ138" s="73"/>
      <c r="WWR138" s="73"/>
      <c r="WWS138" s="73"/>
      <c r="WWT138" s="73"/>
      <c r="WWU138" s="73"/>
      <c r="WWV138" s="73"/>
      <c r="WWW138" s="73"/>
      <c r="WWX138" s="73"/>
      <c r="WWY138" s="73"/>
      <c r="WWZ138" s="73"/>
      <c r="WXA138" s="73"/>
      <c r="WXB138" s="73"/>
      <c r="WXC138" s="73"/>
      <c r="WXD138" s="73"/>
      <c r="WXE138" s="73"/>
      <c r="WXF138" s="73"/>
      <c r="WXG138" s="73"/>
      <c r="WXH138" s="73"/>
      <c r="WXI138" s="73"/>
      <c r="WXJ138" s="73"/>
      <c r="WXK138" s="73"/>
      <c r="WXL138" s="73"/>
      <c r="WXM138" s="73"/>
      <c r="WXN138" s="73"/>
      <c r="WXO138" s="73"/>
      <c r="WXP138" s="73"/>
      <c r="WXQ138" s="73"/>
      <c r="WXR138" s="73"/>
      <c r="WXS138" s="73"/>
      <c r="WXT138" s="73"/>
      <c r="WXU138" s="73"/>
      <c r="WXV138" s="73"/>
      <c r="WXW138" s="73"/>
      <c r="WXX138" s="73"/>
      <c r="WXY138" s="73"/>
      <c r="WXZ138" s="73"/>
      <c r="WYA138" s="73"/>
      <c r="WYB138" s="73"/>
      <c r="WYC138" s="73"/>
      <c r="WYD138" s="73"/>
      <c r="WYE138" s="73"/>
      <c r="WYF138" s="73"/>
      <c r="WYG138" s="73"/>
      <c r="WYH138" s="73"/>
      <c r="WYI138" s="73"/>
      <c r="WYJ138" s="73"/>
      <c r="WYK138" s="73"/>
      <c r="WYL138" s="73"/>
      <c r="WYM138" s="73"/>
      <c r="WYN138" s="73"/>
      <c r="WYO138" s="73"/>
      <c r="WYP138" s="73"/>
      <c r="WYQ138" s="73"/>
      <c r="WYR138" s="73"/>
      <c r="WYS138" s="73"/>
      <c r="WYT138" s="73"/>
      <c r="WYU138" s="73"/>
      <c r="WYV138" s="73"/>
      <c r="WYW138" s="73"/>
      <c r="WYX138" s="73"/>
      <c r="WYY138" s="73"/>
      <c r="WYZ138" s="73"/>
      <c r="WZA138" s="73"/>
      <c r="WZB138" s="73"/>
      <c r="WZC138" s="73"/>
      <c r="WZD138" s="73"/>
      <c r="WZE138" s="73"/>
      <c r="WZF138" s="73"/>
      <c r="WZG138" s="73"/>
      <c r="WZH138" s="73"/>
      <c r="WZI138" s="73"/>
      <c r="WZJ138" s="73"/>
      <c r="WZK138" s="73"/>
      <c r="WZL138" s="73"/>
      <c r="WZM138" s="73"/>
      <c r="WZN138" s="73"/>
      <c r="WZO138" s="73"/>
      <c r="WZP138" s="73"/>
      <c r="WZQ138" s="73"/>
      <c r="WZR138" s="73"/>
      <c r="WZS138" s="73"/>
      <c r="WZT138" s="73"/>
      <c r="WZU138" s="73"/>
      <c r="WZV138" s="73"/>
      <c r="WZW138" s="73"/>
      <c r="WZX138" s="73"/>
      <c r="WZY138" s="73"/>
      <c r="WZZ138" s="73"/>
      <c r="XAA138" s="73"/>
      <c r="XAB138" s="73"/>
      <c r="XAC138" s="73"/>
      <c r="XAD138" s="73"/>
      <c r="XAE138" s="73"/>
      <c r="XAF138" s="73"/>
      <c r="XAG138" s="73"/>
      <c r="XAH138" s="73"/>
      <c r="XAI138" s="73"/>
      <c r="XAJ138" s="73"/>
      <c r="XAK138" s="73"/>
      <c r="XAL138" s="73"/>
      <c r="XAM138" s="73"/>
      <c r="XAN138" s="73"/>
      <c r="XAO138" s="73"/>
      <c r="XAP138" s="73"/>
      <c r="XAQ138" s="73"/>
      <c r="XAR138" s="73"/>
      <c r="XAS138" s="73"/>
      <c r="XAT138" s="73"/>
      <c r="XAU138" s="73"/>
      <c r="XAV138" s="73"/>
      <c r="XAW138" s="73"/>
      <c r="XAX138" s="73"/>
      <c r="XAY138" s="73"/>
      <c r="XAZ138" s="73"/>
      <c r="XBA138" s="73"/>
      <c r="XBB138" s="73"/>
      <c r="XBC138" s="73"/>
      <c r="XBD138" s="73"/>
      <c r="XBE138" s="73"/>
      <c r="XBF138" s="73"/>
      <c r="XBG138" s="73"/>
      <c r="XBH138" s="73"/>
      <c r="XBI138" s="73"/>
      <c r="XBJ138" s="73"/>
      <c r="XBK138" s="73"/>
      <c r="XBL138" s="73"/>
      <c r="XBM138" s="73"/>
      <c r="XBN138" s="73"/>
      <c r="XBO138" s="73"/>
      <c r="XBP138" s="73"/>
      <c r="XBQ138" s="73"/>
      <c r="XBR138" s="73"/>
      <c r="XBS138" s="73"/>
      <c r="XBT138" s="73"/>
      <c r="XBU138" s="73"/>
      <c r="XBV138" s="73"/>
      <c r="XBW138" s="73"/>
      <c r="XBX138" s="73"/>
      <c r="XBY138" s="73"/>
      <c r="XBZ138" s="73"/>
      <c r="XCA138" s="73"/>
      <c r="XCB138" s="73"/>
      <c r="XCC138" s="73"/>
      <c r="XCD138" s="73"/>
      <c r="XCE138" s="73"/>
      <c r="XCF138" s="73"/>
      <c r="XCG138" s="73"/>
      <c r="XCH138" s="73"/>
      <c r="XCI138" s="73"/>
      <c r="XCJ138" s="73"/>
      <c r="XCK138" s="73"/>
      <c r="XCL138" s="73"/>
      <c r="XCM138" s="73"/>
      <c r="XCN138" s="73"/>
      <c r="XCO138" s="73"/>
      <c r="XCP138" s="73"/>
      <c r="XCQ138" s="73"/>
      <c r="XCR138" s="73"/>
      <c r="XCS138" s="73"/>
      <c r="XCT138" s="73"/>
      <c r="XCU138" s="73"/>
      <c r="XCV138" s="73"/>
      <c r="XCW138" s="73"/>
      <c r="XCX138" s="73"/>
      <c r="XCY138" s="73"/>
      <c r="XCZ138" s="73"/>
      <c r="XDA138" s="73"/>
      <c r="XDB138" s="73"/>
      <c r="XDC138" s="73"/>
      <c r="XDD138" s="73"/>
      <c r="XDE138" s="73"/>
      <c r="XDF138" s="73"/>
      <c r="XDG138" s="73"/>
      <c r="XDH138" s="73"/>
      <c r="XDI138" s="73"/>
      <c r="XDJ138" s="73"/>
      <c r="XDK138" s="73"/>
      <c r="XDL138" s="73"/>
      <c r="XDM138" s="73"/>
      <c r="XDN138" s="73"/>
      <c r="XDO138" s="73"/>
      <c r="XDP138" s="73"/>
      <c r="XDQ138" s="73"/>
      <c r="XDR138" s="73"/>
      <c r="XDS138" s="73"/>
      <c r="XDT138" s="73"/>
      <c r="XDU138" s="73"/>
      <c r="XDV138" s="73"/>
      <c r="XDW138" s="73"/>
      <c r="XDX138" s="73"/>
      <c r="XDY138" s="73"/>
      <c r="XDZ138" s="73"/>
      <c r="XEA138" s="73"/>
      <c r="XEB138" s="73"/>
      <c r="XEC138" s="73"/>
      <c r="XED138" s="73"/>
      <c r="XEE138" s="73"/>
      <c r="XEF138" s="73"/>
      <c r="XEG138" s="73"/>
      <c r="XEH138" s="73"/>
      <c r="XEI138" s="73"/>
      <c r="XEJ138" s="73"/>
      <c r="XEK138" s="73"/>
      <c r="XEL138" s="73"/>
      <c r="XEM138" s="73"/>
      <c r="XEN138" s="73"/>
      <c r="XEO138" s="73"/>
      <c r="XEP138" s="73"/>
      <c r="XEQ138" s="73"/>
      <c r="XER138" s="73"/>
      <c r="XES138" s="73"/>
      <c r="XET138" s="73"/>
      <c r="XEU138" s="73"/>
      <c r="XEV138" s="73"/>
      <c r="XEW138" s="73"/>
      <c r="XEX138" s="73"/>
      <c r="XEY138" s="73"/>
      <c r="XEZ138" s="73"/>
      <c r="XFA138" s="73"/>
      <c r="XFB138" s="73"/>
      <c r="XFC138" s="73"/>
      <c r="XFD138" s="73"/>
    </row>
    <row r="139" spans="1:16384" s="192" customFormat="1" ht="20.25" hidden="1" customHeight="1">
      <c r="A139" s="207" t="s">
        <v>140</v>
      </c>
      <c r="B139" s="204" t="s">
        <v>323</v>
      </c>
      <c r="C139" s="208"/>
      <c r="D139" s="168">
        <f>IFERROR(VLOOKUP(A139,'4.1'!A158:C440,3,0),)</f>
        <v>0</v>
      </c>
      <c r="E139" s="166">
        <f t="shared" si="2"/>
        <v>0</v>
      </c>
    </row>
    <row r="140" spans="1:16384" s="192" customFormat="1" ht="20.25" hidden="1" customHeight="1">
      <c r="A140" s="207" t="s">
        <v>141</v>
      </c>
      <c r="B140" s="204" t="s">
        <v>325</v>
      </c>
      <c r="C140" s="208"/>
      <c r="D140" s="168">
        <f>IFERROR(VLOOKUP(A140,'4.1'!A159:C441,3,0),)</f>
        <v>0</v>
      </c>
      <c r="E140" s="166">
        <f t="shared" si="2"/>
        <v>0</v>
      </c>
    </row>
    <row r="141" spans="1:16384" s="192" customFormat="1" ht="20.25" hidden="1" customHeight="1">
      <c r="A141" s="141" t="s">
        <v>142</v>
      </c>
      <c r="B141" s="204" t="s">
        <v>323</v>
      </c>
      <c r="C141" s="208"/>
      <c r="D141" s="168">
        <f>IFERROR(VLOOKUP(A141,'4.1'!A160:C442,3,0),)</f>
        <v>0</v>
      </c>
      <c r="E141" s="166">
        <f t="shared" si="2"/>
        <v>0</v>
      </c>
    </row>
    <row r="142" spans="1:16384" s="192" customFormat="1" ht="21.75" customHeight="1">
      <c r="A142" s="209" t="s">
        <v>143</v>
      </c>
      <c r="B142" s="202" t="s">
        <v>323</v>
      </c>
      <c r="C142" s="203">
        <v>10</v>
      </c>
      <c r="D142" s="86">
        <f>IFERROR(VLOOKUP(A142,'4.1'!A161:C443,3,0),)</f>
        <v>7500</v>
      </c>
      <c r="E142" s="87">
        <f t="shared" si="2"/>
        <v>75000</v>
      </c>
      <c r="F142" s="73"/>
      <c r="G142" s="73"/>
      <c r="H142" s="73"/>
      <c r="I142" s="73"/>
      <c r="J142" s="73"/>
      <c r="K142" s="73"/>
      <c r="L142" s="73"/>
      <c r="M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D142" s="73"/>
      <c r="AG142" s="73"/>
      <c r="AJ142" s="73"/>
      <c r="AM142" s="73"/>
      <c r="AP142" s="73"/>
      <c r="BB142" s="73"/>
      <c r="BE142" s="73"/>
      <c r="BH142" s="73"/>
      <c r="BK142" s="73"/>
      <c r="BT142" s="73"/>
      <c r="BZ142" s="73"/>
      <c r="CC142" s="73"/>
      <c r="CF142" s="73"/>
      <c r="CI142" s="73"/>
      <c r="CO142" s="73"/>
      <c r="CX142" s="73"/>
      <c r="CZ142" s="73"/>
      <c r="DA142" s="73"/>
      <c r="DC142" s="73"/>
      <c r="DF142" s="73"/>
      <c r="DI142" s="73"/>
      <c r="DL142" s="73"/>
      <c r="DT142" s="73"/>
      <c r="DV142" s="73"/>
      <c r="DY142" s="73"/>
      <c r="EB142" s="73"/>
      <c r="EK142" s="73"/>
      <c r="EN142" s="73"/>
      <c r="ES142" s="73"/>
      <c r="FO142" s="73"/>
      <c r="FP142" s="73"/>
      <c r="FQ142" s="73"/>
      <c r="FR142" s="73"/>
      <c r="FS142" s="73"/>
      <c r="FT142" s="73"/>
      <c r="GL142" s="73"/>
      <c r="GM142" s="73"/>
      <c r="GP142" s="73"/>
      <c r="GS142" s="73"/>
      <c r="GU142" s="73"/>
      <c r="GW142" s="73"/>
      <c r="GZ142" s="73"/>
      <c r="HC142" s="73"/>
      <c r="HF142" s="73"/>
      <c r="HI142" s="73"/>
      <c r="HL142" s="73"/>
      <c r="HO142" s="73"/>
      <c r="HR142" s="73"/>
      <c r="HU142" s="73"/>
      <c r="HW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  <c r="JD142" s="73"/>
      <c r="JE142" s="73"/>
      <c r="JF142" s="73"/>
      <c r="JG142" s="73"/>
      <c r="JH142" s="73"/>
      <c r="JI142" s="73"/>
      <c r="JK142" s="73"/>
      <c r="JL142" s="73"/>
      <c r="JM142" s="73"/>
      <c r="JN142" s="73"/>
      <c r="JO142" s="73"/>
      <c r="JP142" s="73"/>
      <c r="JQ142" s="73"/>
      <c r="JR142" s="73"/>
      <c r="JS142" s="73"/>
      <c r="JT142" s="73"/>
      <c r="JU142" s="73"/>
      <c r="JV142" s="73"/>
      <c r="JW142" s="73"/>
      <c r="JZ142" s="73"/>
      <c r="KC142" s="73"/>
      <c r="KF142" s="73"/>
      <c r="KI142" s="73"/>
      <c r="KL142" s="73"/>
      <c r="KX142" s="73"/>
      <c r="LA142" s="73"/>
      <c r="LD142" s="73"/>
      <c r="LG142" s="73"/>
      <c r="LP142" s="73"/>
      <c r="LV142" s="73"/>
      <c r="LY142" s="73"/>
      <c r="MB142" s="73"/>
      <c r="ME142" s="73"/>
      <c r="MK142" s="73"/>
      <c r="MT142" s="73"/>
      <c r="MV142" s="73"/>
      <c r="MW142" s="73"/>
      <c r="MY142" s="73"/>
      <c r="NB142" s="73"/>
      <c r="NE142" s="73"/>
      <c r="NH142" s="73"/>
      <c r="NP142" s="73"/>
      <c r="NR142" s="73"/>
      <c r="NU142" s="73"/>
      <c r="NX142" s="73"/>
      <c r="OG142" s="73"/>
      <c r="OJ142" s="73"/>
      <c r="OO142" s="73"/>
      <c r="PK142" s="73"/>
      <c r="PL142" s="73"/>
      <c r="PM142" s="73"/>
      <c r="PN142" s="73"/>
      <c r="PO142" s="73"/>
      <c r="PP142" s="73"/>
      <c r="QH142" s="73"/>
      <c r="QI142" s="73"/>
      <c r="QL142" s="73"/>
      <c r="QO142" s="73"/>
      <c r="QQ142" s="73"/>
      <c r="QS142" s="73"/>
      <c r="QV142" s="73"/>
      <c r="QY142" s="73"/>
      <c r="RB142" s="73"/>
      <c r="RE142" s="73"/>
      <c r="RH142" s="73"/>
      <c r="RK142" s="73"/>
      <c r="RN142" s="73"/>
      <c r="RQ142" s="73"/>
      <c r="RS142" s="73"/>
      <c r="SF142" s="73"/>
      <c r="SG142" s="73"/>
      <c r="SH142" s="73"/>
      <c r="SI142" s="73"/>
      <c r="SJ142" s="73"/>
      <c r="SK142" s="73"/>
      <c r="SL142" s="73"/>
      <c r="SM142" s="73"/>
      <c r="SN142" s="73"/>
      <c r="SO142" s="73"/>
      <c r="SP142" s="73"/>
      <c r="SQ142" s="73"/>
      <c r="SR142" s="73"/>
      <c r="SS142" s="73"/>
      <c r="ST142" s="73"/>
      <c r="SU142" s="73"/>
      <c r="SV142" s="73"/>
      <c r="SW142" s="73"/>
      <c r="SX142" s="73"/>
      <c r="SY142" s="73"/>
      <c r="SZ142" s="73"/>
      <c r="TA142" s="73"/>
      <c r="TB142" s="73"/>
      <c r="TC142" s="73"/>
      <c r="TD142" s="73"/>
      <c r="TE142" s="73"/>
      <c r="TG142" s="73"/>
      <c r="TH142" s="73"/>
      <c r="TI142" s="73"/>
      <c r="TJ142" s="73"/>
      <c r="TK142" s="73"/>
      <c r="TL142" s="73"/>
      <c r="TM142" s="73"/>
      <c r="TN142" s="73"/>
      <c r="TO142" s="73"/>
      <c r="TP142" s="73"/>
      <c r="TQ142" s="73"/>
      <c r="TR142" s="73"/>
      <c r="TS142" s="73"/>
      <c r="TV142" s="73"/>
      <c r="TY142" s="73"/>
      <c r="UB142" s="73"/>
      <c r="UE142" s="73"/>
      <c r="UH142" s="73"/>
      <c r="UT142" s="73"/>
      <c r="UW142" s="73"/>
      <c r="UZ142" s="73"/>
      <c r="VC142" s="73"/>
      <c r="VL142" s="73"/>
      <c r="VR142" s="73"/>
      <c r="VU142" s="73"/>
      <c r="VX142" s="73"/>
      <c r="WA142" s="73"/>
      <c r="WG142" s="73"/>
      <c r="WP142" s="73"/>
      <c r="WR142" s="73"/>
      <c r="WS142" s="73"/>
      <c r="WU142" s="73"/>
      <c r="WX142" s="73"/>
      <c r="XA142" s="73"/>
      <c r="XD142" s="73"/>
      <c r="XL142" s="73"/>
      <c r="XN142" s="73"/>
      <c r="XQ142" s="73"/>
      <c r="XT142" s="73"/>
      <c r="YC142" s="73"/>
      <c r="YF142" s="73"/>
      <c r="YK142" s="73"/>
      <c r="ZG142" s="73"/>
      <c r="ZH142" s="73"/>
      <c r="ZI142" s="73"/>
      <c r="ZJ142" s="73"/>
      <c r="ZK142" s="73"/>
      <c r="ZL142" s="73"/>
      <c r="AAD142" s="73"/>
      <c r="AAE142" s="73"/>
      <c r="AAH142" s="73"/>
      <c r="AAK142" s="73"/>
      <c r="AAM142" s="73"/>
      <c r="AAO142" s="73"/>
      <c r="AAR142" s="73"/>
      <c r="AAU142" s="73"/>
      <c r="AAX142" s="73"/>
      <c r="ABA142" s="73"/>
      <c r="ABD142" s="73"/>
      <c r="ABG142" s="73"/>
      <c r="ABJ142" s="73"/>
      <c r="ABM142" s="73"/>
      <c r="ABO142" s="73"/>
      <c r="ACB142" s="73"/>
      <c r="ACC142" s="73"/>
      <c r="ACD142" s="73"/>
      <c r="ACE142" s="73"/>
      <c r="ACF142" s="73"/>
      <c r="ACG142" s="73"/>
      <c r="ACH142" s="73"/>
      <c r="ACI142" s="73"/>
      <c r="ACJ142" s="73"/>
      <c r="ACK142" s="73"/>
      <c r="ACL142" s="73"/>
      <c r="ACM142" s="73"/>
      <c r="ACN142" s="73"/>
      <c r="ACO142" s="73"/>
      <c r="ACP142" s="73"/>
      <c r="ACQ142" s="73"/>
      <c r="ACR142" s="73"/>
      <c r="ACS142" s="73"/>
      <c r="ACT142" s="73"/>
      <c r="ACU142" s="73"/>
      <c r="ACV142" s="73"/>
      <c r="ACW142" s="73"/>
      <c r="ACX142" s="73"/>
      <c r="ACY142" s="73"/>
      <c r="ACZ142" s="73"/>
      <c r="ADA142" s="73"/>
      <c r="ADC142" s="73"/>
      <c r="ADD142" s="73"/>
      <c r="ADE142" s="73"/>
      <c r="ADF142" s="73"/>
      <c r="ADG142" s="73"/>
      <c r="ADH142" s="73"/>
      <c r="ADI142" s="73"/>
      <c r="ADJ142" s="73"/>
      <c r="ADK142" s="73"/>
      <c r="ADL142" s="73"/>
      <c r="ADM142" s="73"/>
      <c r="ADN142" s="73"/>
      <c r="ADO142" s="73"/>
      <c r="ADR142" s="73"/>
      <c r="ADU142" s="73"/>
      <c r="ADX142" s="73"/>
      <c r="AEA142" s="73"/>
      <c r="AED142" s="73"/>
      <c r="AEP142" s="73"/>
      <c r="AES142" s="73"/>
      <c r="AEV142" s="73"/>
      <c r="AEY142" s="73"/>
      <c r="AFH142" s="73"/>
      <c r="AFN142" s="73"/>
      <c r="AFQ142" s="73"/>
      <c r="AFT142" s="73"/>
      <c r="AFW142" s="73"/>
      <c r="AGC142" s="73"/>
      <c r="AGL142" s="73"/>
      <c r="AGN142" s="73"/>
      <c r="AGO142" s="73"/>
      <c r="AGQ142" s="73"/>
      <c r="AGT142" s="73"/>
      <c r="AGW142" s="73"/>
      <c r="AGZ142" s="73"/>
      <c r="AHH142" s="73"/>
      <c r="AHJ142" s="73"/>
      <c r="AHM142" s="73"/>
      <c r="AHP142" s="73"/>
      <c r="AHY142" s="73"/>
      <c r="AIB142" s="73"/>
      <c r="AIG142" s="73"/>
      <c r="AJC142" s="73"/>
      <c r="AJD142" s="73"/>
      <c r="AJE142" s="73"/>
      <c r="AJF142" s="73"/>
      <c r="AJG142" s="73"/>
      <c r="AJH142" s="73"/>
      <c r="AJZ142" s="73"/>
      <c r="AKA142" s="73"/>
      <c r="AKD142" s="73"/>
      <c r="AKG142" s="73"/>
      <c r="AKI142" s="73"/>
      <c r="AKK142" s="73"/>
      <c r="AKN142" s="73"/>
      <c r="AKQ142" s="73"/>
      <c r="AKT142" s="73"/>
      <c r="AKW142" s="73"/>
      <c r="AKZ142" s="73"/>
      <c r="ALC142" s="73"/>
      <c r="ALF142" s="73"/>
      <c r="ALI142" s="73"/>
      <c r="ALK142" s="73"/>
      <c r="ALX142" s="73"/>
      <c r="ALY142" s="73"/>
      <c r="ALZ142" s="73"/>
      <c r="AMA142" s="73"/>
      <c r="AMB142" s="73"/>
      <c r="AMC142" s="73"/>
      <c r="AMD142" s="73"/>
      <c r="AME142" s="73"/>
      <c r="AMF142" s="73"/>
      <c r="AMG142" s="73"/>
      <c r="AMH142" s="73"/>
      <c r="AMI142" s="73"/>
      <c r="AMJ142" s="73"/>
      <c r="AMK142" s="73"/>
      <c r="AML142" s="73"/>
      <c r="AMM142" s="73"/>
      <c r="AMN142" s="73"/>
      <c r="AMO142" s="73"/>
      <c r="AMP142" s="73"/>
      <c r="AMQ142" s="73"/>
      <c r="AMR142" s="73"/>
      <c r="AMS142" s="73"/>
      <c r="AMT142" s="73"/>
      <c r="AMU142" s="73"/>
      <c r="AMV142" s="73"/>
      <c r="AMW142" s="73"/>
      <c r="AMY142" s="73"/>
      <c r="AMZ142" s="73"/>
      <c r="ANA142" s="73"/>
      <c r="ANB142" s="73"/>
      <c r="ANC142" s="73"/>
      <c r="AND142" s="73"/>
      <c r="ANE142" s="73"/>
      <c r="ANF142" s="73"/>
      <c r="ANG142" s="73"/>
      <c r="ANH142" s="73"/>
      <c r="ANI142" s="73"/>
      <c r="ANJ142" s="73"/>
      <c r="ANK142" s="73"/>
      <c r="ANN142" s="73"/>
      <c r="ANQ142" s="73"/>
      <c r="ANT142" s="73"/>
      <c r="ANW142" s="73"/>
      <c r="ANZ142" s="73"/>
      <c r="AOL142" s="73"/>
      <c r="AOO142" s="73"/>
      <c r="AOR142" s="73"/>
      <c r="AOU142" s="73"/>
      <c r="APD142" s="73"/>
      <c r="APJ142" s="73"/>
      <c r="APM142" s="73"/>
      <c r="APP142" s="73"/>
      <c r="APS142" s="73"/>
      <c r="APY142" s="73"/>
      <c r="AQH142" s="73"/>
      <c r="AQJ142" s="73"/>
      <c r="AQK142" s="73"/>
      <c r="AQM142" s="73"/>
      <c r="AQP142" s="73"/>
      <c r="AQS142" s="73"/>
      <c r="AQV142" s="73"/>
      <c r="ARD142" s="73"/>
      <c r="ARF142" s="73"/>
      <c r="ARI142" s="73"/>
      <c r="ARL142" s="73"/>
      <c r="ARU142" s="73"/>
      <c r="ARX142" s="73"/>
      <c r="ASC142" s="73"/>
      <c r="ASY142" s="73"/>
      <c r="ASZ142" s="73"/>
      <c r="ATA142" s="73"/>
      <c r="ATB142" s="73"/>
      <c r="ATC142" s="73"/>
      <c r="ATD142" s="73"/>
      <c r="ATV142" s="73"/>
      <c r="ATW142" s="73"/>
      <c r="ATZ142" s="73"/>
      <c r="AUC142" s="73"/>
      <c r="AUE142" s="73"/>
      <c r="AUG142" s="73"/>
      <c r="AUJ142" s="73"/>
      <c r="AUM142" s="73"/>
      <c r="AUP142" s="73"/>
      <c r="AUS142" s="73"/>
      <c r="AUV142" s="73"/>
      <c r="AUY142" s="73"/>
      <c r="AVB142" s="73"/>
      <c r="AVE142" s="73"/>
      <c r="AVG142" s="73"/>
      <c r="AVT142" s="73"/>
      <c r="AVU142" s="73"/>
      <c r="AVV142" s="73"/>
      <c r="AVW142" s="73"/>
      <c r="AVX142" s="73"/>
      <c r="AVY142" s="73"/>
      <c r="AVZ142" s="73"/>
      <c r="AWA142" s="73"/>
      <c r="AWB142" s="73"/>
      <c r="AWC142" s="73"/>
      <c r="AWD142" s="73"/>
      <c r="AWE142" s="73"/>
      <c r="AWF142" s="73"/>
      <c r="AWG142" s="73"/>
      <c r="AWH142" s="73"/>
      <c r="AWI142" s="73"/>
      <c r="AWJ142" s="73"/>
      <c r="AWK142" s="73"/>
      <c r="AWL142" s="73"/>
      <c r="AWM142" s="73"/>
      <c r="AWN142" s="73"/>
      <c r="AWO142" s="73"/>
      <c r="AWP142" s="73"/>
      <c r="AWQ142" s="73"/>
      <c r="AWR142" s="73"/>
      <c r="AWS142" s="73"/>
      <c r="AWU142" s="73"/>
      <c r="AWV142" s="73"/>
      <c r="AWW142" s="73"/>
      <c r="AWX142" s="73"/>
      <c r="AWY142" s="73"/>
      <c r="AWZ142" s="73"/>
      <c r="AXA142" s="73"/>
      <c r="AXB142" s="73"/>
      <c r="AXC142" s="73"/>
      <c r="AXD142" s="73"/>
      <c r="AXE142" s="73"/>
      <c r="AXF142" s="73"/>
      <c r="AXG142" s="73"/>
      <c r="AXJ142" s="73"/>
      <c r="AXM142" s="73"/>
      <c r="AXP142" s="73"/>
      <c r="AXS142" s="73"/>
      <c r="AXV142" s="73"/>
      <c r="AYH142" s="73"/>
      <c r="AYK142" s="73"/>
      <c r="AYN142" s="73"/>
      <c r="AYQ142" s="73"/>
      <c r="AYZ142" s="73"/>
      <c r="AZF142" s="73"/>
      <c r="AZI142" s="73"/>
      <c r="AZL142" s="73"/>
      <c r="AZO142" s="73"/>
      <c r="AZU142" s="73"/>
      <c r="BAD142" s="73"/>
      <c r="BAF142" s="73"/>
      <c r="BAG142" s="73"/>
      <c r="BAI142" s="73"/>
      <c r="BAL142" s="73"/>
      <c r="BAO142" s="73"/>
      <c r="BAR142" s="73"/>
      <c r="BAZ142" s="73"/>
      <c r="BBB142" s="73"/>
      <c r="BBE142" s="73"/>
      <c r="BBH142" s="73"/>
      <c r="BBQ142" s="73"/>
      <c r="BBT142" s="73"/>
      <c r="BBY142" s="73"/>
      <c r="BCU142" s="73"/>
      <c r="BCV142" s="73"/>
      <c r="BCW142" s="73"/>
      <c r="BCX142" s="73"/>
      <c r="BCY142" s="73"/>
      <c r="BCZ142" s="73"/>
      <c r="BDR142" s="73"/>
      <c r="BDS142" s="73"/>
      <c r="BDV142" s="73"/>
      <c r="BDY142" s="73"/>
      <c r="BEA142" s="73"/>
      <c r="BEC142" s="73"/>
      <c r="BEF142" s="73"/>
      <c r="BEI142" s="73"/>
      <c r="BEL142" s="73"/>
      <c r="BEO142" s="73"/>
      <c r="BER142" s="73"/>
      <c r="BEU142" s="73"/>
      <c r="BEX142" s="73"/>
      <c r="BFA142" s="73"/>
      <c r="BFC142" s="73"/>
      <c r="BFP142" s="73"/>
      <c r="BFQ142" s="73"/>
      <c r="BFR142" s="73"/>
      <c r="BFS142" s="73"/>
      <c r="BFT142" s="73"/>
      <c r="BFU142" s="73"/>
      <c r="BFV142" s="73"/>
      <c r="BFW142" s="73"/>
      <c r="BFX142" s="73"/>
      <c r="BFY142" s="73"/>
      <c r="BFZ142" s="73"/>
      <c r="BGA142" s="73"/>
      <c r="BGB142" s="73"/>
      <c r="BGC142" s="73"/>
      <c r="BGD142" s="73"/>
      <c r="BGE142" s="73"/>
      <c r="BGF142" s="73"/>
      <c r="BGG142" s="73"/>
      <c r="BGH142" s="73"/>
      <c r="BGI142" s="73"/>
      <c r="BGJ142" s="73"/>
      <c r="BGK142" s="73"/>
      <c r="BGL142" s="73"/>
      <c r="BGM142" s="73"/>
      <c r="BGN142" s="73"/>
      <c r="BGO142" s="73"/>
      <c r="BGQ142" s="73"/>
      <c r="BGR142" s="73"/>
      <c r="BGS142" s="73"/>
      <c r="BGT142" s="73"/>
      <c r="BGU142" s="73"/>
      <c r="BGV142" s="73"/>
      <c r="BGW142" s="73"/>
      <c r="BGX142" s="73"/>
      <c r="BGY142" s="73"/>
      <c r="BGZ142" s="73"/>
      <c r="BHA142" s="73"/>
      <c r="BHB142" s="73"/>
      <c r="BHC142" s="73"/>
      <c r="BHF142" s="73"/>
      <c r="BHI142" s="73"/>
      <c r="BHL142" s="73"/>
      <c r="BHO142" s="73"/>
      <c r="BHR142" s="73"/>
      <c r="BID142" s="73"/>
      <c r="BIG142" s="73"/>
      <c r="BIJ142" s="73"/>
      <c r="BIM142" s="73"/>
      <c r="BIV142" s="73"/>
      <c r="BJB142" s="73"/>
      <c r="BJE142" s="73"/>
      <c r="BJH142" s="73"/>
      <c r="BJK142" s="73"/>
      <c r="BJQ142" s="73"/>
      <c r="BJZ142" s="73"/>
      <c r="BKB142" s="73"/>
      <c r="BKC142" s="73"/>
      <c r="BKE142" s="73"/>
      <c r="BKH142" s="73"/>
      <c r="BKK142" s="73"/>
      <c r="BKN142" s="73"/>
      <c r="BKV142" s="73"/>
      <c r="BKX142" s="73"/>
      <c r="BLA142" s="73"/>
      <c r="BLD142" s="73"/>
      <c r="BLM142" s="73"/>
      <c r="BLP142" s="73"/>
      <c r="BLU142" s="73"/>
      <c r="BMQ142" s="73"/>
      <c r="BMR142" s="73"/>
      <c r="BMS142" s="73"/>
      <c r="BMT142" s="73"/>
      <c r="BMU142" s="73"/>
      <c r="BMV142" s="73"/>
      <c r="BNN142" s="73"/>
      <c r="BNO142" s="73"/>
      <c r="BNR142" s="73"/>
      <c r="BNU142" s="73"/>
      <c r="BNW142" s="73"/>
      <c r="BNY142" s="73"/>
      <c r="BOB142" s="73"/>
      <c r="BOE142" s="73"/>
      <c r="BOH142" s="73"/>
      <c r="BOK142" s="73"/>
      <c r="BON142" s="73"/>
      <c r="BOQ142" s="73"/>
      <c r="BOT142" s="73"/>
      <c r="BOW142" s="73"/>
      <c r="BOY142" s="73"/>
      <c r="BPL142" s="73"/>
      <c r="BPM142" s="73"/>
      <c r="BPN142" s="73"/>
      <c r="BPO142" s="73"/>
      <c r="BPP142" s="73"/>
      <c r="BPQ142" s="73"/>
      <c r="BPR142" s="73"/>
      <c r="BPS142" s="73"/>
      <c r="BPT142" s="73"/>
      <c r="BPU142" s="73"/>
      <c r="BPV142" s="73"/>
      <c r="BPW142" s="73"/>
      <c r="BPX142" s="73"/>
      <c r="BPY142" s="73"/>
      <c r="BPZ142" s="73"/>
      <c r="BQA142" s="73"/>
      <c r="BQB142" s="73"/>
      <c r="BQC142" s="73"/>
      <c r="BQD142" s="73"/>
      <c r="BQE142" s="73"/>
      <c r="BQF142" s="73"/>
      <c r="BQG142" s="73"/>
      <c r="BQH142" s="73"/>
      <c r="BQI142" s="73"/>
      <c r="BQJ142" s="73"/>
      <c r="BQK142" s="73"/>
      <c r="BQM142" s="73"/>
      <c r="BQN142" s="73"/>
      <c r="BQO142" s="73"/>
      <c r="BQP142" s="73"/>
      <c r="BQQ142" s="73"/>
      <c r="BQR142" s="73"/>
      <c r="BQS142" s="73"/>
      <c r="BQT142" s="73"/>
      <c r="BQU142" s="73"/>
      <c r="BQV142" s="73"/>
      <c r="BQW142" s="73"/>
      <c r="BQX142" s="73"/>
      <c r="BQY142" s="73"/>
      <c r="BRB142" s="73"/>
      <c r="BRE142" s="73"/>
      <c r="BRH142" s="73"/>
      <c r="BRK142" s="73"/>
      <c r="BRN142" s="73"/>
      <c r="BRZ142" s="73"/>
      <c r="BSC142" s="73"/>
      <c r="BSF142" s="73"/>
      <c r="BSI142" s="73"/>
      <c r="BSR142" s="73"/>
      <c r="BSX142" s="73"/>
      <c r="BTA142" s="73"/>
      <c r="BTD142" s="73"/>
      <c r="BTG142" s="73"/>
      <c r="BTM142" s="73"/>
      <c r="BTV142" s="73"/>
      <c r="BTX142" s="73"/>
      <c r="BTY142" s="73"/>
      <c r="BUA142" s="73"/>
      <c r="BUD142" s="73"/>
      <c r="BUG142" s="73"/>
      <c r="BUJ142" s="73"/>
      <c r="BUR142" s="73"/>
      <c r="BUT142" s="73"/>
      <c r="BUW142" s="73"/>
      <c r="BUZ142" s="73"/>
      <c r="BVI142" s="73"/>
      <c r="BVL142" s="73"/>
      <c r="BVQ142" s="73"/>
      <c r="BWM142" s="73"/>
      <c r="BWN142" s="73"/>
      <c r="BWO142" s="73"/>
      <c r="BWP142" s="73"/>
      <c r="BWQ142" s="73"/>
      <c r="BWR142" s="73"/>
      <c r="BXJ142" s="73"/>
      <c r="BXK142" s="73"/>
      <c r="BXN142" s="73"/>
      <c r="BXQ142" s="73"/>
      <c r="BXS142" s="73"/>
      <c r="BXU142" s="73"/>
      <c r="BXX142" s="73"/>
      <c r="BYA142" s="73"/>
      <c r="BYD142" s="73"/>
      <c r="BYG142" s="73"/>
      <c r="BYJ142" s="73"/>
      <c r="BYM142" s="73"/>
      <c r="BYP142" s="73"/>
      <c r="BYS142" s="73"/>
      <c r="BYU142" s="73"/>
      <c r="BZH142" s="73"/>
      <c r="BZI142" s="73"/>
      <c r="BZJ142" s="73"/>
      <c r="BZK142" s="73"/>
      <c r="BZL142" s="73"/>
      <c r="BZM142" s="73"/>
      <c r="BZN142" s="73"/>
      <c r="BZO142" s="73"/>
      <c r="BZP142" s="73"/>
      <c r="BZQ142" s="73"/>
      <c r="BZR142" s="73"/>
      <c r="BZS142" s="73"/>
      <c r="BZT142" s="73"/>
      <c r="BZU142" s="73"/>
      <c r="BZV142" s="73"/>
      <c r="BZW142" s="73"/>
      <c r="BZX142" s="73"/>
      <c r="BZY142" s="73"/>
      <c r="BZZ142" s="73"/>
      <c r="CAA142" s="73"/>
      <c r="CAB142" s="73"/>
      <c r="CAC142" s="73"/>
      <c r="CAD142" s="73"/>
      <c r="CAE142" s="73"/>
      <c r="CAF142" s="73"/>
      <c r="CAG142" s="73"/>
      <c r="CAI142" s="73"/>
      <c r="CAJ142" s="73"/>
      <c r="CAK142" s="73"/>
      <c r="CAL142" s="73"/>
      <c r="CAM142" s="73"/>
      <c r="CAN142" s="73"/>
      <c r="CAO142" s="73"/>
      <c r="CAP142" s="73"/>
      <c r="CAQ142" s="73"/>
      <c r="CAR142" s="73"/>
      <c r="CAS142" s="73"/>
      <c r="CAT142" s="73"/>
      <c r="CAU142" s="73"/>
      <c r="CAX142" s="73"/>
      <c r="CBA142" s="73"/>
      <c r="CBD142" s="73"/>
      <c r="CBG142" s="73"/>
      <c r="CBJ142" s="73"/>
      <c r="CBV142" s="73"/>
      <c r="CBY142" s="73"/>
      <c r="CCB142" s="73"/>
      <c r="CCE142" s="73"/>
      <c r="CCN142" s="73"/>
      <c r="CCT142" s="73"/>
      <c r="CCW142" s="73"/>
      <c r="CCZ142" s="73"/>
      <c r="CDC142" s="73"/>
      <c r="CDI142" s="73"/>
      <c r="CDR142" s="73"/>
      <c r="CDT142" s="73"/>
      <c r="CDU142" s="73"/>
      <c r="CDW142" s="73"/>
      <c r="CDZ142" s="73"/>
      <c r="CEC142" s="73"/>
      <c r="CEF142" s="73"/>
      <c r="CEN142" s="73"/>
      <c r="CEP142" s="73"/>
      <c r="CES142" s="73"/>
      <c r="CEV142" s="73"/>
      <c r="CFE142" s="73"/>
      <c r="CFH142" s="73"/>
      <c r="CFM142" s="73"/>
      <c r="CGI142" s="73"/>
      <c r="CGJ142" s="73"/>
      <c r="CGK142" s="73"/>
      <c r="CGL142" s="73"/>
      <c r="CGM142" s="73"/>
      <c r="CGN142" s="73"/>
      <c r="CHF142" s="73"/>
      <c r="CHG142" s="73"/>
      <c r="CHJ142" s="73"/>
      <c r="CHM142" s="73"/>
      <c r="CHO142" s="73"/>
      <c r="CHQ142" s="73"/>
      <c r="CHT142" s="73"/>
      <c r="CHW142" s="73"/>
      <c r="CHZ142" s="73"/>
      <c r="CIC142" s="73"/>
      <c r="CIF142" s="73"/>
      <c r="CII142" s="73"/>
      <c r="CIL142" s="73"/>
      <c r="CIO142" s="73"/>
      <c r="CIQ142" s="73"/>
      <c r="CJD142" s="73"/>
      <c r="CJE142" s="73"/>
      <c r="CJF142" s="73"/>
      <c r="CJG142" s="73"/>
      <c r="CJH142" s="73"/>
      <c r="CJI142" s="73"/>
      <c r="CJJ142" s="73"/>
      <c r="CJK142" s="73"/>
      <c r="CJL142" s="73"/>
      <c r="CJM142" s="73"/>
      <c r="CJN142" s="73"/>
      <c r="CJO142" s="73"/>
      <c r="CJP142" s="73"/>
      <c r="CJQ142" s="73"/>
      <c r="CJR142" s="73"/>
      <c r="CJS142" s="73"/>
      <c r="CJT142" s="73"/>
      <c r="CJU142" s="73"/>
      <c r="CJV142" s="73"/>
      <c r="CJW142" s="73"/>
      <c r="CJX142" s="73"/>
      <c r="CJY142" s="73"/>
      <c r="CJZ142" s="73"/>
      <c r="CKA142" s="73"/>
      <c r="CKB142" s="73"/>
      <c r="CKC142" s="73"/>
      <c r="CKE142" s="73"/>
      <c r="CKF142" s="73"/>
      <c r="CKG142" s="73"/>
      <c r="CKH142" s="73"/>
      <c r="CKI142" s="73"/>
      <c r="CKJ142" s="73"/>
      <c r="CKK142" s="73"/>
      <c r="CKL142" s="73"/>
      <c r="CKM142" s="73"/>
      <c r="CKN142" s="73"/>
      <c r="CKO142" s="73"/>
      <c r="CKP142" s="73"/>
      <c r="CKQ142" s="73"/>
      <c r="CKT142" s="73"/>
      <c r="CKW142" s="73"/>
      <c r="CKZ142" s="73"/>
      <c r="CLC142" s="73"/>
      <c r="CLF142" s="73"/>
      <c r="CLR142" s="73"/>
      <c r="CLU142" s="73"/>
      <c r="CLX142" s="73"/>
      <c r="CMA142" s="73"/>
      <c r="CMJ142" s="73"/>
      <c r="CMP142" s="73"/>
      <c r="CMS142" s="73"/>
      <c r="CMV142" s="73"/>
      <c r="CMY142" s="73"/>
      <c r="CNE142" s="73"/>
      <c r="CNN142" s="73"/>
      <c r="CNP142" s="73"/>
      <c r="CNQ142" s="73"/>
      <c r="CNS142" s="73"/>
      <c r="CNV142" s="73"/>
      <c r="CNY142" s="73"/>
      <c r="COB142" s="73"/>
      <c r="COJ142" s="73"/>
      <c r="COL142" s="73"/>
      <c r="COO142" s="73"/>
      <c r="COR142" s="73"/>
      <c r="CPA142" s="73"/>
      <c r="CPD142" s="73"/>
      <c r="CPI142" s="73"/>
      <c r="CQE142" s="73"/>
      <c r="CQF142" s="73"/>
      <c r="CQG142" s="73"/>
      <c r="CQH142" s="73"/>
      <c r="CQI142" s="73"/>
      <c r="CQJ142" s="73"/>
      <c r="CRB142" s="73"/>
      <c r="CRC142" s="73"/>
      <c r="CRF142" s="73"/>
      <c r="CRI142" s="73"/>
      <c r="CRK142" s="73"/>
      <c r="CRM142" s="73"/>
      <c r="CRP142" s="73"/>
      <c r="CRS142" s="73"/>
      <c r="CRV142" s="73"/>
      <c r="CRY142" s="73"/>
      <c r="CSB142" s="73"/>
      <c r="CSE142" s="73"/>
      <c r="CSH142" s="73"/>
      <c r="CSK142" s="73"/>
      <c r="CSM142" s="73"/>
      <c r="CSZ142" s="73"/>
      <c r="CTA142" s="73"/>
      <c r="CTB142" s="73"/>
      <c r="CTC142" s="73"/>
      <c r="CTD142" s="73"/>
      <c r="CTE142" s="73"/>
      <c r="CTF142" s="73"/>
      <c r="CTG142" s="73"/>
      <c r="CTH142" s="73"/>
      <c r="CTI142" s="73"/>
      <c r="CTJ142" s="73"/>
      <c r="CTK142" s="73"/>
      <c r="CTL142" s="73"/>
      <c r="CTM142" s="73"/>
      <c r="CTN142" s="73"/>
      <c r="CTO142" s="73"/>
      <c r="CTP142" s="73"/>
      <c r="CTQ142" s="73"/>
      <c r="CTR142" s="73"/>
      <c r="CTS142" s="73"/>
      <c r="CTT142" s="73"/>
      <c r="CTU142" s="73"/>
      <c r="CTV142" s="73"/>
      <c r="CTW142" s="73"/>
      <c r="CTX142" s="73"/>
      <c r="CTY142" s="73"/>
      <c r="CUA142" s="73"/>
      <c r="CUB142" s="73"/>
      <c r="CUC142" s="73"/>
      <c r="CUD142" s="73"/>
      <c r="CUE142" s="73"/>
      <c r="CUF142" s="73"/>
      <c r="CUG142" s="73"/>
      <c r="CUH142" s="73"/>
      <c r="CUI142" s="73"/>
      <c r="CUJ142" s="73"/>
      <c r="CUK142" s="73"/>
      <c r="CUL142" s="73"/>
      <c r="CUM142" s="73"/>
      <c r="CUP142" s="73"/>
      <c r="CUS142" s="73"/>
      <c r="CUV142" s="73"/>
      <c r="CUY142" s="73"/>
      <c r="CVB142" s="73"/>
      <c r="CVN142" s="73"/>
      <c r="CVQ142" s="73"/>
      <c r="CVT142" s="73"/>
      <c r="CVW142" s="73"/>
      <c r="CWF142" s="73"/>
      <c r="CWL142" s="73"/>
      <c r="CWO142" s="73"/>
      <c r="CWR142" s="73"/>
      <c r="CWU142" s="73"/>
      <c r="CXA142" s="73"/>
      <c r="CXJ142" s="73"/>
      <c r="CXL142" s="73"/>
      <c r="CXM142" s="73"/>
      <c r="CXO142" s="73"/>
      <c r="CXR142" s="73"/>
      <c r="CXU142" s="73"/>
      <c r="CXX142" s="73"/>
      <c r="CYF142" s="73"/>
      <c r="CYH142" s="73"/>
      <c r="CYK142" s="73"/>
      <c r="CYN142" s="73"/>
      <c r="CYW142" s="73"/>
      <c r="CYZ142" s="73"/>
      <c r="CZE142" s="73"/>
      <c r="DAA142" s="73"/>
      <c r="DAB142" s="73"/>
      <c r="DAC142" s="73"/>
      <c r="DAD142" s="73"/>
      <c r="DAE142" s="73"/>
      <c r="DAF142" s="73"/>
      <c r="DAX142" s="73"/>
      <c r="DAY142" s="73"/>
      <c r="DBB142" s="73"/>
      <c r="DBE142" s="73"/>
      <c r="DBG142" s="73"/>
      <c r="DBI142" s="73"/>
      <c r="DBL142" s="73"/>
      <c r="DBO142" s="73"/>
      <c r="DBR142" s="73"/>
      <c r="DBU142" s="73"/>
      <c r="DBX142" s="73"/>
      <c r="DCA142" s="73"/>
      <c r="DCD142" s="73"/>
      <c r="DCG142" s="73"/>
      <c r="DCI142" s="73"/>
      <c r="DCV142" s="73"/>
      <c r="DCW142" s="73"/>
      <c r="DCX142" s="73"/>
      <c r="DCY142" s="73"/>
      <c r="DCZ142" s="73"/>
      <c r="DDA142" s="73"/>
      <c r="DDB142" s="73"/>
      <c r="DDC142" s="73"/>
      <c r="DDD142" s="73"/>
      <c r="DDE142" s="73"/>
      <c r="DDF142" s="73"/>
      <c r="DDG142" s="73"/>
      <c r="DDH142" s="73"/>
      <c r="DDI142" s="73"/>
      <c r="DDJ142" s="73"/>
      <c r="DDK142" s="73"/>
      <c r="DDL142" s="73"/>
      <c r="DDM142" s="73"/>
      <c r="DDN142" s="73"/>
      <c r="DDO142" s="73"/>
      <c r="DDP142" s="73"/>
      <c r="DDQ142" s="73"/>
      <c r="DDR142" s="73"/>
      <c r="DDS142" s="73"/>
      <c r="DDT142" s="73"/>
      <c r="DDU142" s="73"/>
      <c r="DDW142" s="73"/>
      <c r="DDX142" s="73"/>
      <c r="DDY142" s="73"/>
      <c r="DDZ142" s="73"/>
      <c r="DEA142" s="73"/>
      <c r="DEB142" s="73"/>
      <c r="DEC142" s="73"/>
      <c r="DED142" s="73"/>
      <c r="DEE142" s="73"/>
      <c r="DEF142" s="73"/>
      <c r="DEG142" s="73"/>
      <c r="DEH142" s="73"/>
      <c r="DEI142" s="73"/>
      <c r="DEL142" s="73"/>
      <c r="DEO142" s="73"/>
      <c r="DER142" s="73"/>
      <c r="DEU142" s="73"/>
      <c r="DEX142" s="73"/>
      <c r="DFJ142" s="73"/>
      <c r="DFM142" s="73"/>
      <c r="DFP142" s="73"/>
      <c r="DFS142" s="73"/>
      <c r="DGB142" s="73"/>
      <c r="DGH142" s="73"/>
      <c r="DGK142" s="73"/>
      <c r="DGN142" s="73"/>
      <c r="DGQ142" s="73"/>
      <c r="DGW142" s="73"/>
      <c r="DHF142" s="73"/>
      <c r="DHH142" s="73"/>
      <c r="DHI142" s="73"/>
      <c r="DHK142" s="73"/>
      <c r="DHN142" s="73"/>
      <c r="DHQ142" s="73"/>
      <c r="DHT142" s="73"/>
      <c r="DIB142" s="73"/>
      <c r="DID142" s="73"/>
      <c r="DIG142" s="73"/>
      <c r="DIJ142" s="73"/>
      <c r="DIS142" s="73"/>
      <c r="DIV142" s="73"/>
      <c r="DJA142" s="73"/>
      <c r="DJW142" s="73"/>
      <c r="DJX142" s="73"/>
      <c r="DJY142" s="73"/>
      <c r="DJZ142" s="73"/>
      <c r="DKA142" s="73"/>
      <c r="DKB142" s="73"/>
      <c r="DKT142" s="73"/>
      <c r="DKU142" s="73"/>
      <c r="DKX142" s="73"/>
      <c r="DLA142" s="73"/>
      <c r="DLC142" s="73"/>
      <c r="DLE142" s="73"/>
      <c r="DLH142" s="73"/>
      <c r="DLK142" s="73"/>
      <c r="DLN142" s="73"/>
      <c r="DLQ142" s="73"/>
      <c r="DLT142" s="73"/>
      <c r="DLW142" s="73"/>
      <c r="DLZ142" s="73"/>
      <c r="DMC142" s="73"/>
      <c r="DME142" s="73"/>
      <c r="DMR142" s="73"/>
      <c r="DMS142" s="73"/>
      <c r="DMT142" s="73"/>
      <c r="DMU142" s="73"/>
      <c r="DMV142" s="73"/>
      <c r="DMW142" s="73"/>
      <c r="DMX142" s="73"/>
      <c r="DMY142" s="73"/>
      <c r="DMZ142" s="73"/>
      <c r="DNA142" s="73"/>
      <c r="DNB142" s="73"/>
      <c r="DNC142" s="73"/>
      <c r="DND142" s="73"/>
      <c r="DNE142" s="73"/>
      <c r="DNF142" s="73"/>
      <c r="DNG142" s="73"/>
      <c r="DNH142" s="73"/>
      <c r="DNI142" s="73"/>
      <c r="DNJ142" s="73"/>
      <c r="DNK142" s="73"/>
      <c r="DNL142" s="73"/>
      <c r="DNM142" s="73"/>
      <c r="DNN142" s="73"/>
      <c r="DNO142" s="73"/>
      <c r="DNP142" s="73"/>
      <c r="DNQ142" s="73"/>
      <c r="DNS142" s="73"/>
      <c r="DNT142" s="73"/>
      <c r="DNU142" s="73"/>
      <c r="DNV142" s="73"/>
      <c r="DNW142" s="73"/>
      <c r="DNX142" s="73"/>
      <c r="DNY142" s="73"/>
      <c r="DNZ142" s="73"/>
      <c r="DOA142" s="73"/>
      <c r="DOB142" s="73"/>
      <c r="DOC142" s="73"/>
      <c r="DOD142" s="73"/>
      <c r="DOE142" s="73"/>
      <c r="DOH142" s="73"/>
      <c r="DOK142" s="73"/>
      <c r="DON142" s="73"/>
      <c r="DOQ142" s="73"/>
      <c r="DOT142" s="73"/>
      <c r="DPF142" s="73"/>
      <c r="DPI142" s="73"/>
      <c r="DPL142" s="73"/>
      <c r="DPO142" s="73"/>
      <c r="DPX142" s="73"/>
      <c r="DQD142" s="73"/>
      <c r="DQG142" s="73"/>
      <c r="DQJ142" s="73"/>
      <c r="DQM142" s="73"/>
      <c r="DQS142" s="73"/>
      <c r="DRB142" s="73"/>
      <c r="DRD142" s="73"/>
      <c r="DRE142" s="73"/>
      <c r="DRG142" s="73"/>
      <c r="DRJ142" s="73"/>
      <c r="DRM142" s="73"/>
      <c r="DRP142" s="73"/>
      <c r="DRX142" s="73"/>
      <c r="DRZ142" s="73"/>
      <c r="DSC142" s="73"/>
      <c r="DSF142" s="73"/>
      <c r="DSO142" s="73"/>
      <c r="DSR142" s="73"/>
      <c r="DSW142" s="73"/>
      <c r="DTS142" s="73"/>
      <c r="DTT142" s="73"/>
      <c r="DTU142" s="73"/>
      <c r="DTV142" s="73"/>
      <c r="DTW142" s="73"/>
      <c r="DTX142" s="73"/>
      <c r="DUP142" s="73"/>
      <c r="DUQ142" s="73"/>
      <c r="DUT142" s="73"/>
      <c r="DUW142" s="73"/>
      <c r="DUY142" s="73"/>
      <c r="DVA142" s="73"/>
      <c r="DVD142" s="73"/>
      <c r="DVG142" s="73"/>
      <c r="DVJ142" s="73"/>
      <c r="DVM142" s="73"/>
      <c r="DVP142" s="73"/>
      <c r="DVS142" s="73"/>
      <c r="DVV142" s="73"/>
      <c r="DVY142" s="73"/>
      <c r="DWA142" s="73"/>
      <c r="DWN142" s="73"/>
      <c r="DWO142" s="73"/>
      <c r="DWP142" s="73"/>
      <c r="DWQ142" s="73"/>
      <c r="DWR142" s="73"/>
      <c r="DWS142" s="73"/>
      <c r="DWT142" s="73"/>
      <c r="DWU142" s="73"/>
      <c r="DWV142" s="73"/>
      <c r="DWW142" s="73"/>
      <c r="DWX142" s="73"/>
      <c r="DWY142" s="73"/>
      <c r="DWZ142" s="73"/>
      <c r="DXA142" s="73"/>
      <c r="DXB142" s="73"/>
      <c r="DXC142" s="73"/>
      <c r="DXD142" s="73"/>
      <c r="DXE142" s="73"/>
      <c r="DXF142" s="73"/>
      <c r="DXG142" s="73"/>
      <c r="DXH142" s="73"/>
      <c r="DXI142" s="73"/>
      <c r="DXJ142" s="73"/>
      <c r="DXK142" s="73"/>
      <c r="DXL142" s="73"/>
      <c r="DXM142" s="73"/>
      <c r="DXO142" s="73"/>
      <c r="DXP142" s="73"/>
      <c r="DXQ142" s="73"/>
      <c r="DXR142" s="73"/>
      <c r="DXS142" s="73"/>
      <c r="DXT142" s="73"/>
      <c r="DXU142" s="73"/>
      <c r="DXV142" s="73"/>
      <c r="DXW142" s="73"/>
      <c r="DXX142" s="73"/>
      <c r="DXY142" s="73"/>
      <c r="DXZ142" s="73"/>
      <c r="DYA142" s="73"/>
      <c r="DYD142" s="73"/>
      <c r="DYG142" s="73"/>
      <c r="DYJ142" s="73"/>
      <c r="DYM142" s="73"/>
      <c r="DYP142" s="73"/>
      <c r="DZB142" s="73"/>
      <c r="DZE142" s="73"/>
      <c r="DZH142" s="73"/>
      <c r="DZK142" s="73"/>
      <c r="DZT142" s="73"/>
      <c r="DZZ142" s="73"/>
      <c r="EAC142" s="73"/>
      <c r="EAF142" s="73"/>
      <c r="EAI142" s="73"/>
      <c r="EAO142" s="73"/>
      <c r="EAX142" s="73"/>
      <c r="EAZ142" s="73"/>
      <c r="EBA142" s="73"/>
      <c r="EBC142" s="73"/>
      <c r="EBF142" s="73"/>
      <c r="EBI142" s="73"/>
      <c r="EBL142" s="73"/>
      <c r="EBT142" s="73"/>
      <c r="EBV142" s="73"/>
      <c r="EBY142" s="73"/>
      <c r="ECB142" s="73"/>
      <c r="ECK142" s="73"/>
      <c r="ECN142" s="73"/>
      <c r="ECS142" s="73"/>
      <c r="EDO142" s="73"/>
      <c r="EDP142" s="73"/>
      <c r="EDQ142" s="73"/>
      <c r="EDR142" s="73"/>
      <c r="EDS142" s="73"/>
      <c r="EDT142" s="73"/>
      <c r="EEL142" s="73"/>
      <c r="EEM142" s="73"/>
      <c r="EEP142" s="73"/>
      <c r="EES142" s="73"/>
      <c r="EEU142" s="73"/>
      <c r="EEW142" s="73"/>
      <c r="EEZ142" s="73"/>
      <c r="EFC142" s="73"/>
      <c r="EFF142" s="73"/>
      <c r="EFI142" s="73"/>
      <c r="EFL142" s="73"/>
      <c r="EFO142" s="73"/>
      <c r="EFR142" s="73"/>
      <c r="EFU142" s="73"/>
      <c r="EFW142" s="73"/>
      <c r="EGJ142" s="73"/>
      <c r="EGK142" s="73"/>
      <c r="EGL142" s="73"/>
      <c r="EGM142" s="73"/>
      <c r="EGN142" s="73"/>
      <c r="EGO142" s="73"/>
      <c r="EGP142" s="73"/>
      <c r="EGQ142" s="73"/>
      <c r="EGR142" s="73"/>
      <c r="EGS142" s="73"/>
      <c r="EGT142" s="73"/>
      <c r="EGU142" s="73"/>
      <c r="EGV142" s="73"/>
      <c r="EGW142" s="73"/>
      <c r="EGX142" s="73"/>
      <c r="EGY142" s="73"/>
      <c r="EGZ142" s="73"/>
      <c r="EHA142" s="73"/>
      <c r="EHB142" s="73"/>
      <c r="EHC142" s="73"/>
      <c r="EHD142" s="73"/>
      <c r="EHE142" s="73"/>
      <c r="EHF142" s="73"/>
      <c r="EHG142" s="73"/>
      <c r="EHH142" s="73"/>
      <c r="EHI142" s="73"/>
      <c r="EHK142" s="73"/>
      <c r="EHL142" s="73"/>
      <c r="EHM142" s="73"/>
      <c r="EHN142" s="73"/>
      <c r="EHO142" s="73"/>
      <c r="EHP142" s="73"/>
      <c r="EHQ142" s="73"/>
      <c r="EHR142" s="73"/>
      <c r="EHS142" s="73"/>
      <c r="EHT142" s="73"/>
      <c r="EHU142" s="73"/>
      <c r="EHV142" s="73"/>
      <c r="EHW142" s="73"/>
      <c r="EHZ142" s="73"/>
      <c r="EIC142" s="73"/>
      <c r="EIF142" s="73"/>
      <c r="EII142" s="73"/>
      <c r="EIL142" s="73"/>
      <c r="EIX142" s="73"/>
      <c r="EJA142" s="73"/>
      <c r="EJD142" s="73"/>
      <c r="EJG142" s="73"/>
      <c r="EJP142" s="73"/>
      <c r="EJV142" s="73"/>
      <c r="EJY142" s="73"/>
      <c r="EKB142" s="73"/>
      <c r="EKE142" s="73"/>
      <c r="EKK142" s="73"/>
      <c r="EKT142" s="73"/>
      <c r="EKV142" s="73"/>
      <c r="EKW142" s="73"/>
      <c r="EKY142" s="73"/>
      <c r="ELB142" s="73"/>
      <c r="ELE142" s="73"/>
      <c r="ELH142" s="73"/>
      <c r="ELP142" s="73"/>
      <c r="ELR142" s="73"/>
      <c r="ELU142" s="73"/>
      <c r="ELX142" s="73"/>
      <c r="EMG142" s="73"/>
      <c r="EMJ142" s="73"/>
      <c r="EMO142" s="73"/>
      <c r="ENK142" s="73"/>
      <c r="ENL142" s="73"/>
      <c r="ENM142" s="73"/>
      <c r="ENN142" s="73"/>
      <c r="ENO142" s="73"/>
      <c r="ENP142" s="73"/>
      <c r="EOH142" s="73"/>
      <c r="EOI142" s="73"/>
      <c r="EOL142" s="73"/>
      <c r="EOO142" s="73"/>
      <c r="EOQ142" s="73"/>
      <c r="EOS142" s="73"/>
      <c r="EOV142" s="73"/>
      <c r="EOY142" s="73"/>
      <c r="EPB142" s="73"/>
      <c r="EPE142" s="73"/>
      <c r="EPH142" s="73"/>
      <c r="EPK142" s="73"/>
      <c r="EPN142" s="73"/>
      <c r="EPQ142" s="73"/>
      <c r="EPS142" s="73"/>
      <c r="EQF142" s="73"/>
      <c r="EQG142" s="73"/>
      <c r="EQH142" s="73"/>
      <c r="EQI142" s="73"/>
      <c r="EQJ142" s="73"/>
      <c r="EQK142" s="73"/>
      <c r="EQL142" s="73"/>
      <c r="EQM142" s="73"/>
      <c r="EQN142" s="73"/>
      <c r="EQO142" s="73"/>
      <c r="EQP142" s="73"/>
      <c r="EQQ142" s="73"/>
      <c r="EQR142" s="73"/>
      <c r="EQS142" s="73"/>
      <c r="EQT142" s="73"/>
      <c r="EQU142" s="73"/>
      <c r="EQV142" s="73"/>
      <c r="EQW142" s="73"/>
      <c r="EQX142" s="73"/>
      <c r="EQY142" s="73"/>
      <c r="EQZ142" s="73"/>
      <c r="ERA142" s="73"/>
      <c r="ERB142" s="73"/>
      <c r="ERC142" s="73"/>
      <c r="ERD142" s="73"/>
      <c r="ERE142" s="73"/>
      <c r="ERG142" s="73"/>
      <c r="ERH142" s="73"/>
      <c r="ERI142" s="73"/>
      <c r="ERJ142" s="73"/>
      <c r="ERK142" s="73"/>
      <c r="ERL142" s="73"/>
      <c r="ERM142" s="73"/>
      <c r="ERN142" s="73"/>
      <c r="ERO142" s="73"/>
      <c r="ERP142" s="73"/>
      <c r="ERQ142" s="73"/>
      <c r="ERR142" s="73"/>
      <c r="ERS142" s="73"/>
      <c r="ERV142" s="73"/>
      <c r="ERY142" s="73"/>
      <c r="ESB142" s="73"/>
      <c r="ESE142" s="73"/>
      <c r="ESH142" s="73"/>
      <c r="EST142" s="73"/>
      <c r="ESW142" s="73"/>
      <c r="ESZ142" s="73"/>
      <c r="ETC142" s="73"/>
      <c r="ETL142" s="73"/>
      <c r="ETR142" s="73"/>
      <c r="ETU142" s="73"/>
      <c r="ETX142" s="73"/>
      <c r="EUA142" s="73"/>
      <c r="EUG142" s="73"/>
      <c r="EUP142" s="73"/>
      <c r="EUR142" s="73"/>
      <c r="EUS142" s="73"/>
      <c r="EUU142" s="73"/>
      <c r="EUX142" s="73"/>
      <c r="EVA142" s="73"/>
      <c r="EVD142" s="73"/>
      <c r="EVL142" s="73"/>
      <c r="EVN142" s="73"/>
      <c r="EVQ142" s="73"/>
      <c r="EVT142" s="73"/>
      <c r="EWC142" s="73"/>
      <c r="EWF142" s="73"/>
      <c r="EWK142" s="73"/>
      <c r="EXG142" s="73"/>
      <c r="EXH142" s="73"/>
      <c r="EXI142" s="73"/>
      <c r="EXJ142" s="73"/>
      <c r="EXK142" s="73"/>
      <c r="EXL142" s="73"/>
      <c r="EYD142" s="73"/>
      <c r="EYE142" s="73"/>
      <c r="EYH142" s="73"/>
      <c r="EYK142" s="73"/>
      <c r="EYM142" s="73"/>
      <c r="EYO142" s="73"/>
      <c r="EYR142" s="73"/>
      <c r="EYU142" s="73"/>
      <c r="EYX142" s="73"/>
      <c r="EZA142" s="73"/>
      <c r="EZD142" s="73"/>
      <c r="EZG142" s="73"/>
      <c r="EZJ142" s="73"/>
      <c r="EZM142" s="73"/>
      <c r="EZO142" s="73"/>
      <c r="FAB142" s="73"/>
      <c r="FAC142" s="73"/>
      <c r="FAD142" s="73"/>
      <c r="FAE142" s="73"/>
      <c r="FAF142" s="73"/>
      <c r="FAG142" s="73"/>
      <c r="FAH142" s="73"/>
      <c r="FAI142" s="73"/>
      <c r="FAJ142" s="73"/>
      <c r="FAK142" s="73"/>
      <c r="FAL142" s="73"/>
      <c r="FAM142" s="73"/>
      <c r="FAN142" s="73"/>
      <c r="FAO142" s="73"/>
      <c r="FAP142" s="73"/>
      <c r="FAQ142" s="73"/>
      <c r="FAR142" s="73"/>
      <c r="FAS142" s="73"/>
      <c r="FAT142" s="73"/>
      <c r="FAU142" s="73"/>
      <c r="FAV142" s="73"/>
      <c r="FAW142" s="73"/>
      <c r="FAX142" s="73"/>
      <c r="FAY142" s="73"/>
      <c r="FAZ142" s="73"/>
      <c r="FBA142" s="73"/>
      <c r="FBC142" s="73"/>
      <c r="FBD142" s="73"/>
      <c r="FBE142" s="73"/>
      <c r="FBF142" s="73"/>
      <c r="FBG142" s="73"/>
      <c r="FBH142" s="73"/>
      <c r="FBI142" s="73"/>
      <c r="FBJ142" s="73"/>
      <c r="FBK142" s="73"/>
      <c r="FBL142" s="73"/>
      <c r="FBM142" s="73"/>
      <c r="FBN142" s="73"/>
      <c r="FBO142" s="73"/>
      <c r="FBR142" s="73"/>
      <c r="FBU142" s="73"/>
      <c r="FBX142" s="73"/>
      <c r="FCA142" s="73"/>
      <c r="FCD142" s="73"/>
      <c r="FCP142" s="73"/>
      <c r="FCS142" s="73"/>
      <c r="FCV142" s="73"/>
      <c r="FCY142" s="73"/>
      <c r="FDH142" s="73"/>
      <c r="FDN142" s="73"/>
      <c r="FDQ142" s="73"/>
      <c r="FDT142" s="73"/>
      <c r="FDW142" s="73"/>
      <c r="FEC142" s="73"/>
      <c r="FEL142" s="73"/>
      <c r="FEN142" s="73"/>
      <c r="FEO142" s="73"/>
      <c r="FEQ142" s="73"/>
      <c r="FET142" s="73"/>
      <c r="FEW142" s="73"/>
      <c r="FEZ142" s="73"/>
      <c r="FFH142" s="73"/>
      <c r="FFJ142" s="73"/>
      <c r="FFM142" s="73"/>
      <c r="FFP142" s="73"/>
      <c r="FFY142" s="73"/>
      <c r="FGB142" s="73"/>
      <c r="FGG142" s="73"/>
      <c r="FHC142" s="73"/>
      <c r="FHD142" s="73"/>
      <c r="FHE142" s="73"/>
      <c r="FHF142" s="73"/>
      <c r="FHG142" s="73"/>
      <c r="FHH142" s="73"/>
      <c r="FHZ142" s="73"/>
      <c r="FIA142" s="73"/>
      <c r="FID142" s="73"/>
      <c r="FIG142" s="73"/>
      <c r="FII142" s="73"/>
      <c r="FIK142" s="73"/>
      <c r="FIN142" s="73"/>
      <c r="FIQ142" s="73"/>
      <c r="FIT142" s="73"/>
      <c r="FIW142" s="73"/>
      <c r="FIZ142" s="73"/>
      <c r="FJC142" s="73"/>
      <c r="FJF142" s="73"/>
      <c r="FJI142" s="73"/>
      <c r="FJK142" s="73"/>
      <c r="FJX142" s="73"/>
      <c r="FJY142" s="73"/>
      <c r="FJZ142" s="73"/>
      <c r="FKA142" s="73"/>
      <c r="FKB142" s="73"/>
      <c r="FKC142" s="73"/>
      <c r="FKD142" s="73"/>
      <c r="FKE142" s="73"/>
      <c r="FKF142" s="73"/>
      <c r="FKG142" s="73"/>
      <c r="FKH142" s="73"/>
      <c r="FKI142" s="73"/>
      <c r="FKJ142" s="73"/>
      <c r="FKK142" s="73"/>
      <c r="FKL142" s="73"/>
      <c r="FKM142" s="73"/>
      <c r="FKN142" s="73"/>
      <c r="FKO142" s="73"/>
      <c r="FKP142" s="73"/>
      <c r="FKQ142" s="73"/>
      <c r="FKR142" s="73"/>
      <c r="FKS142" s="73"/>
      <c r="FKT142" s="73"/>
      <c r="FKU142" s="73"/>
      <c r="FKV142" s="73"/>
      <c r="FKW142" s="73"/>
      <c r="FKY142" s="73"/>
      <c r="FKZ142" s="73"/>
      <c r="FLA142" s="73"/>
      <c r="FLB142" s="73"/>
      <c r="FLC142" s="73"/>
      <c r="FLD142" s="73"/>
      <c r="FLE142" s="73"/>
      <c r="FLF142" s="73"/>
      <c r="FLG142" s="73"/>
      <c r="FLH142" s="73"/>
      <c r="FLI142" s="73"/>
      <c r="FLJ142" s="73"/>
      <c r="FLK142" s="73"/>
      <c r="FLN142" s="73"/>
      <c r="FLQ142" s="73"/>
      <c r="FLT142" s="73"/>
      <c r="FLW142" s="73"/>
      <c r="FLZ142" s="73"/>
      <c r="FML142" s="73"/>
      <c r="FMO142" s="73"/>
      <c r="FMR142" s="73"/>
      <c r="FMU142" s="73"/>
      <c r="FND142" s="73"/>
      <c r="FNJ142" s="73"/>
      <c r="FNM142" s="73"/>
      <c r="FNP142" s="73"/>
      <c r="FNS142" s="73"/>
      <c r="FNY142" s="73"/>
      <c r="FOH142" s="73"/>
      <c r="FOJ142" s="73"/>
      <c r="FOK142" s="73"/>
      <c r="FOM142" s="73"/>
      <c r="FOP142" s="73"/>
      <c r="FOS142" s="73"/>
      <c r="FOV142" s="73"/>
      <c r="FPD142" s="73"/>
      <c r="FPF142" s="73"/>
      <c r="FPI142" s="73"/>
      <c r="FPL142" s="73"/>
      <c r="FPU142" s="73"/>
      <c r="FPX142" s="73"/>
      <c r="FQC142" s="73"/>
      <c r="FQY142" s="73"/>
      <c r="FQZ142" s="73"/>
      <c r="FRA142" s="73"/>
      <c r="FRB142" s="73"/>
      <c r="FRC142" s="73"/>
      <c r="FRD142" s="73"/>
      <c r="FRV142" s="73"/>
      <c r="FRW142" s="73"/>
      <c r="FRZ142" s="73"/>
      <c r="FSC142" s="73"/>
      <c r="FSE142" s="73"/>
      <c r="FSG142" s="73"/>
      <c r="FSJ142" s="73"/>
      <c r="FSM142" s="73"/>
      <c r="FSP142" s="73"/>
      <c r="FSS142" s="73"/>
      <c r="FSV142" s="73"/>
      <c r="FSY142" s="73"/>
      <c r="FTB142" s="73"/>
      <c r="FTE142" s="73"/>
      <c r="FTG142" s="73"/>
      <c r="FTT142" s="73"/>
      <c r="FTU142" s="73"/>
      <c r="FTV142" s="73"/>
      <c r="FTW142" s="73"/>
      <c r="FTX142" s="73"/>
      <c r="FTY142" s="73"/>
      <c r="FTZ142" s="73"/>
      <c r="FUA142" s="73"/>
      <c r="FUB142" s="73"/>
      <c r="FUC142" s="73"/>
      <c r="FUD142" s="73"/>
      <c r="FUE142" s="73"/>
      <c r="FUF142" s="73"/>
      <c r="FUG142" s="73"/>
      <c r="FUH142" s="73"/>
      <c r="FUI142" s="73"/>
      <c r="FUJ142" s="73"/>
      <c r="FUK142" s="73"/>
      <c r="FUL142" s="73"/>
      <c r="FUM142" s="73"/>
      <c r="FUN142" s="73"/>
      <c r="FUO142" s="73"/>
      <c r="FUP142" s="73"/>
      <c r="FUQ142" s="73"/>
      <c r="FUR142" s="73"/>
      <c r="FUS142" s="73"/>
      <c r="FUU142" s="73"/>
      <c r="FUV142" s="73"/>
      <c r="FUW142" s="73"/>
      <c r="FUX142" s="73"/>
      <c r="FUY142" s="73"/>
      <c r="FUZ142" s="73"/>
      <c r="FVA142" s="73"/>
      <c r="FVB142" s="73"/>
      <c r="FVC142" s="73"/>
      <c r="FVD142" s="73"/>
      <c r="FVE142" s="73"/>
      <c r="FVF142" s="73"/>
      <c r="FVG142" s="73"/>
      <c r="FVJ142" s="73"/>
      <c r="FVM142" s="73"/>
      <c r="FVP142" s="73"/>
      <c r="FVS142" s="73"/>
      <c r="FVV142" s="73"/>
      <c r="FWH142" s="73"/>
      <c r="FWK142" s="73"/>
      <c r="FWN142" s="73"/>
      <c r="FWQ142" s="73"/>
      <c r="FWZ142" s="73"/>
      <c r="FXF142" s="73"/>
      <c r="FXI142" s="73"/>
      <c r="FXL142" s="73"/>
      <c r="FXO142" s="73"/>
      <c r="FXU142" s="73"/>
      <c r="FYD142" s="73"/>
      <c r="FYF142" s="73"/>
      <c r="FYG142" s="73"/>
      <c r="FYI142" s="73"/>
      <c r="FYL142" s="73"/>
      <c r="FYO142" s="73"/>
      <c r="FYR142" s="73"/>
      <c r="FYZ142" s="73"/>
      <c r="FZB142" s="73"/>
      <c r="FZE142" s="73"/>
      <c r="FZH142" s="73"/>
      <c r="FZQ142" s="73"/>
      <c r="FZT142" s="73"/>
      <c r="FZY142" s="73"/>
      <c r="GAU142" s="73"/>
      <c r="GAV142" s="73"/>
      <c r="GAW142" s="73"/>
      <c r="GAX142" s="73"/>
      <c r="GAY142" s="73"/>
      <c r="GAZ142" s="73"/>
      <c r="GBR142" s="73"/>
      <c r="GBS142" s="73"/>
      <c r="GBV142" s="73"/>
      <c r="GBY142" s="73"/>
      <c r="GCA142" s="73"/>
      <c r="GCC142" s="73"/>
      <c r="GCF142" s="73"/>
      <c r="GCI142" s="73"/>
      <c r="GCL142" s="73"/>
      <c r="GCO142" s="73"/>
      <c r="GCR142" s="73"/>
      <c r="GCU142" s="73"/>
      <c r="GCX142" s="73"/>
      <c r="GDA142" s="73"/>
      <c r="GDC142" s="73"/>
      <c r="GDP142" s="73"/>
      <c r="GDQ142" s="73"/>
      <c r="GDR142" s="73"/>
      <c r="GDS142" s="73"/>
      <c r="GDT142" s="73"/>
      <c r="GDU142" s="73"/>
      <c r="GDV142" s="73"/>
      <c r="GDW142" s="73"/>
      <c r="GDX142" s="73"/>
      <c r="GDY142" s="73"/>
      <c r="GDZ142" s="73"/>
      <c r="GEA142" s="73"/>
      <c r="GEB142" s="73"/>
      <c r="GEC142" s="73"/>
      <c r="GED142" s="73"/>
      <c r="GEE142" s="73"/>
      <c r="GEF142" s="73"/>
      <c r="GEG142" s="73"/>
      <c r="GEH142" s="73"/>
      <c r="GEI142" s="73"/>
      <c r="GEJ142" s="73"/>
      <c r="GEK142" s="73"/>
      <c r="GEL142" s="73"/>
      <c r="GEM142" s="73"/>
      <c r="GEN142" s="73"/>
      <c r="GEO142" s="73"/>
      <c r="GEQ142" s="73"/>
      <c r="GER142" s="73"/>
      <c r="GES142" s="73"/>
      <c r="GET142" s="73"/>
      <c r="GEU142" s="73"/>
      <c r="GEV142" s="73"/>
      <c r="GEW142" s="73"/>
      <c r="GEX142" s="73"/>
      <c r="GEY142" s="73"/>
      <c r="GEZ142" s="73"/>
      <c r="GFA142" s="73"/>
      <c r="GFB142" s="73"/>
      <c r="GFC142" s="73"/>
      <c r="GFF142" s="73"/>
      <c r="GFI142" s="73"/>
      <c r="GFL142" s="73"/>
      <c r="GFO142" s="73"/>
      <c r="GFR142" s="73"/>
      <c r="GGD142" s="73"/>
      <c r="GGG142" s="73"/>
      <c r="GGJ142" s="73"/>
      <c r="GGM142" s="73"/>
      <c r="GGV142" s="73"/>
      <c r="GHB142" s="73"/>
      <c r="GHE142" s="73"/>
      <c r="GHH142" s="73"/>
      <c r="GHK142" s="73"/>
      <c r="GHQ142" s="73"/>
      <c r="GHZ142" s="73"/>
      <c r="GIB142" s="73"/>
      <c r="GIC142" s="73"/>
      <c r="GIE142" s="73"/>
      <c r="GIH142" s="73"/>
      <c r="GIK142" s="73"/>
      <c r="GIN142" s="73"/>
      <c r="GIV142" s="73"/>
      <c r="GIX142" s="73"/>
      <c r="GJA142" s="73"/>
      <c r="GJD142" s="73"/>
      <c r="GJM142" s="73"/>
      <c r="GJP142" s="73"/>
      <c r="GJU142" s="73"/>
      <c r="GKQ142" s="73"/>
      <c r="GKR142" s="73"/>
      <c r="GKS142" s="73"/>
      <c r="GKT142" s="73"/>
      <c r="GKU142" s="73"/>
      <c r="GKV142" s="73"/>
      <c r="GLN142" s="73"/>
      <c r="GLO142" s="73"/>
      <c r="GLR142" s="73"/>
      <c r="GLU142" s="73"/>
      <c r="GLW142" s="73"/>
      <c r="GLY142" s="73"/>
      <c r="GMB142" s="73"/>
      <c r="GME142" s="73"/>
      <c r="GMH142" s="73"/>
      <c r="GMK142" s="73"/>
      <c r="GMN142" s="73"/>
      <c r="GMQ142" s="73"/>
      <c r="GMT142" s="73"/>
      <c r="GMW142" s="73"/>
      <c r="GMY142" s="73"/>
      <c r="GNL142" s="73"/>
      <c r="GNM142" s="73"/>
      <c r="GNN142" s="73"/>
      <c r="GNO142" s="73"/>
      <c r="GNP142" s="73"/>
      <c r="GNQ142" s="73"/>
      <c r="GNR142" s="73"/>
      <c r="GNS142" s="73"/>
      <c r="GNT142" s="73"/>
      <c r="GNU142" s="73"/>
      <c r="GNV142" s="73"/>
      <c r="GNW142" s="73"/>
      <c r="GNX142" s="73"/>
      <c r="GNY142" s="73"/>
      <c r="GNZ142" s="73"/>
      <c r="GOA142" s="73"/>
      <c r="GOB142" s="73"/>
      <c r="GOC142" s="73"/>
      <c r="GOD142" s="73"/>
      <c r="GOE142" s="73"/>
      <c r="GOF142" s="73"/>
      <c r="GOG142" s="73"/>
      <c r="GOH142" s="73"/>
      <c r="GOI142" s="73"/>
      <c r="GOJ142" s="73"/>
      <c r="GOK142" s="73"/>
      <c r="GOM142" s="73"/>
      <c r="GON142" s="73"/>
      <c r="GOO142" s="73"/>
      <c r="GOP142" s="73"/>
      <c r="GOQ142" s="73"/>
      <c r="GOR142" s="73"/>
      <c r="GOS142" s="73"/>
      <c r="GOT142" s="73"/>
      <c r="GOU142" s="73"/>
      <c r="GOV142" s="73"/>
      <c r="GOW142" s="73"/>
      <c r="GOX142" s="73"/>
      <c r="GOY142" s="73"/>
      <c r="GPB142" s="73"/>
      <c r="GPE142" s="73"/>
      <c r="GPH142" s="73"/>
      <c r="GPK142" s="73"/>
      <c r="GPN142" s="73"/>
      <c r="GPZ142" s="73"/>
      <c r="GQC142" s="73"/>
      <c r="GQF142" s="73"/>
      <c r="GQI142" s="73"/>
      <c r="GQR142" s="73"/>
      <c r="GQX142" s="73"/>
      <c r="GRA142" s="73"/>
      <c r="GRD142" s="73"/>
      <c r="GRG142" s="73"/>
      <c r="GRM142" s="73"/>
      <c r="GRV142" s="73"/>
      <c r="GRX142" s="73"/>
      <c r="GRY142" s="73"/>
      <c r="GSA142" s="73"/>
      <c r="GSD142" s="73"/>
      <c r="GSG142" s="73"/>
      <c r="GSJ142" s="73"/>
      <c r="GSR142" s="73"/>
      <c r="GST142" s="73"/>
      <c r="GSW142" s="73"/>
      <c r="GSZ142" s="73"/>
      <c r="GTI142" s="73"/>
      <c r="GTL142" s="73"/>
      <c r="GTQ142" s="73"/>
      <c r="GUM142" s="73"/>
      <c r="GUN142" s="73"/>
      <c r="GUO142" s="73"/>
      <c r="GUP142" s="73"/>
      <c r="GUQ142" s="73"/>
      <c r="GUR142" s="73"/>
      <c r="GVJ142" s="73"/>
      <c r="GVK142" s="73"/>
      <c r="GVN142" s="73"/>
      <c r="GVQ142" s="73"/>
      <c r="GVS142" s="73"/>
      <c r="GVU142" s="73"/>
      <c r="GVX142" s="73"/>
      <c r="GWA142" s="73"/>
      <c r="GWD142" s="73"/>
      <c r="GWG142" s="73"/>
      <c r="GWJ142" s="73"/>
      <c r="GWM142" s="73"/>
      <c r="GWP142" s="73"/>
      <c r="GWS142" s="73"/>
      <c r="GWU142" s="73"/>
      <c r="GXH142" s="73"/>
      <c r="GXI142" s="73"/>
      <c r="GXJ142" s="73"/>
      <c r="GXK142" s="73"/>
      <c r="GXL142" s="73"/>
      <c r="GXM142" s="73"/>
      <c r="GXN142" s="73"/>
      <c r="GXO142" s="73"/>
      <c r="GXP142" s="73"/>
      <c r="GXQ142" s="73"/>
      <c r="GXR142" s="73"/>
      <c r="GXS142" s="73"/>
      <c r="GXT142" s="73"/>
      <c r="GXU142" s="73"/>
      <c r="GXV142" s="73"/>
      <c r="GXW142" s="73"/>
      <c r="GXX142" s="73"/>
      <c r="GXY142" s="73"/>
      <c r="GXZ142" s="73"/>
      <c r="GYA142" s="73"/>
      <c r="GYB142" s="73"/>
      <c r="GYC142" s="73"/>
      <c r="GYD142" s="73"/>
      <c r="GYE142" s="73"/>
      <c r="GYF142" s="73"/>
      <c r="GYG142" s="73"/>
      <c r="GYI142" s="73"/>
      <c r="GYJ142" s="73"/>
      <c r="GYK142" s="73"/>
      <c r="GYL142" s="73"/>
      <c r="GYM142" s="73"/>
      <c r="GYN142" s="73"/>
      <c r="GYO142" s="73"/>
      <c r="GYP142" s="73"/>
      <c r="GYQ142" s="73"/>
      <c r="GYR142" s="73"/>
      <c r="GYS142" s="73"/>
      <c r="GYT142" s="73"/>
      <c r="GYU142" s="73"/>
      <c r="GYX142" s="73"/>
      <c r="GZA142" s="73"/>
      <c r="GZD142" s="73"/>
      <c r="GZG142" s="73"/>
      <c r="GZJ142" s="73"/>
      <c r="GZV142" s="73"/>
      <c r="GZY142" s="73"/>
      <c r="HAB142" s="73"/>
      <c r="HAE142" s="73"/>
      <c r="HAN142" s="73"/>
      <c r="HAT142" s="73"/>
      <c r="HAW142" s="73"/>
      <c r="HAZ142" s="73"/>
      <c r="HBC142" s="73"/>
      <c r="HBI142" s="73"/>
      <c r="HBR142" s="73"/>
      <c r="HBT142" s="73"/>
      <c r="HBU142" s="73"/>
      <c r="HBW142" s="73"/>
      <c r="HBZ142" s="73"/>
      <c r="HCC142" s="73"/>
      <c r="HCF142" s="73"/>
      <c r="HCN142" s="73"/>
      <c r="HCP142" s="73"/>
      <c r="HCS142" s="73"/>
      <c r="HCV142" s="73"/>
      <c r="HDE142" s="73"/>
      <c r="HDH142" s="73"/>
      <c r="HDM142" s="73"/>
      <c r="HEI142" s="73"/>
      <c r="HEJ142" s="73"/>
      <c r="HEK142" s="73"/>
      <c r="HEL142" s="73"/>
      <c r="HEM142" s="73"/>
      <c r="HEN142" s="73"/>
      <c r="HFF142" s="73"/>
      <c r="HFG142" s="73"/>
      <c r="HFJ142" s="73"/>
      <c r="HFM142" s="73"/>
      <c r="HFO142" s="73"/>
      <c r="HFQ142" s="73"/>
      <c r="HFT142" s="73"/>
      <c r="HFW142" s="73"/>
      <c r="HFZ142" s="73"/>
      <c r="HGC142" s="73"/>
      <c r="HGF142" s="73"/>
      <c r="HGI142" s="73"/>
      <c r="HGL142" s="73"/>
      <c r="HGO142" s="73"/>
      <c r="HGQ142" s="73"/>
      <c r="HHD142" s="73"/>
      <c r="HHE142" s="73"/>
      <c r="HHF142" s="73"/>
      <c r="HHG142" s="73"/>
      <c r="HHH142" s="73"/>
      <c r="HHI142" s="73"/>
      <c r="HHJ142" s="73"/>
      <c r="HHK142" s="73"/>
      <c r="HHL142" s="73"/>
      <c r="HHM142" s="73"/>
      <c r="HHN142" s="73"/>
      <c r="HHO142" s="73"/>
      <c r="HHP142" s="73"/>
      <c r="HHQ142" s="73"/>
      <c r="HHR142" s="73"/>
      <c r="HHS142" s="73"/>
      <c r="HHT142" s="73"/>
      <c r="HHU142" s="73"/>
      <c r="HHV142" s="73"/>
      <c r="HHW142" s="73"/>
      <c r="HHX142" s="73"/>
      <c r="HHY142" s="73"/>
      <c r="HHZ142" s="73"/>
      <c r="HIA142" s="73"/>
      <c r="HIB142" s="73"/>
      <c r="HIC142" s="73"/>
      <c r="HIE142" s="73"/>
      <c r="HIF142" s="73"/>
      <c r="HIG142" s="73"/>
      <c r="HIH142" s="73"/>
      <c r="HII142" s="73"/>
      <c r="HIJ142" s="73"/>
      <c r="HIK142" s="73"/>
      <c r="HIL142" s="73"/>
      <c r="HIM142" s="73"/>
      <c r="HIN142" s="73"/>
      <c r="HIO142" s="73"/>
      <c r="HIP142" s="73"/>
      <c r="HIQ142" s="73"/>
      <c r="HIT142" s="73"/>
      <c r="HIW142" s="73"/>
      <c r="HIZ142" s="73"/>
      <c r="HJC142" s="73"/>
      <c r="HJF142" s="73"/>
      <c r="HJR142" s="73"/>
      <c r="HJU142" s="73"/>
      <c r="HJX142" s="73"/>
      <c r="HKA142" s="73"/>
      <c r="HKJ142" s="73"/>
      <c r="HKP142" s="73"/>
      <c r="HKS142" s="73"/>
      <c r="HKV142" s="73"/>
      <c r="HKY142" s="73"/>
      <c r="HLE142" s="73"/>
      <c r="HLN142" s="73"/>
      <c r="HLP142" s="73"/>
      <c r="HLQ142" s="73"/>
      <c r="HLS142" s="73"/>
      <c r="HLV142" s="73"/>
      <c r="HLY142" s="73"/>
      <c r="HMB142" s="73"/>
      <c r="HMJ142" s="73"/>
      <c r="HML142" s="73"/>
      <c r="HMO142" s="73"/>
      <c r="HMR142" s="73"/>
      <c r="HNA142" s="73"/>
      <c r="HND142" s="73"/>
      <c r="HNI142" s="73"/>
      <c r="HOE142" s="73"/>
      <c r="HOF142" s="73"/>
      <c r="HOG142" s="73"/>
      <c r="HOH142" s="73"/>
      <c r="HOI142" s="73"/>
      <c r="HOJ142" s="73"/>
      <c r="HPB142" s="73"/>
      <c r="HPC142" s="73"/>
      <c r="HPF142" s="73"/>
      <c r="HPI142" s="73"/>
      <c r="HPK142" s="73"/>
      <c r="HPM142" s="73"/>
      <c r="HPP142" s="73"/>
      <c r="HPS142" s="73"/>
      <c r="HPV142" s="73"/>
      <c r="HPY142" s="73"/>
      <c r="HQB142" s="73"/>
      <c r="HQE142" s="73"/>
      <c r="HQH142" s="73"/>
      <c r="HQK142" s="73"/>
      <c r="HQM142" s="73"/>
      <c r="HQZ142" s="73"/>
      <c r="HRA142" s="73"/>
      <c r="HRB142" s="73"/>
      <c r="HRC142" s="73"/>
      <c r="HRD142" s="73"/>
      <c r="HRE142" s="73"/>
      <c r="HRF142" s="73"/>
      <c r="HRG142" s="73"/>
      <c r="HRH142" s="73"/>
      <c r="HRI142" s="73"/>
      <c r="HRJ142" s="73"/>
      <c r="HRK142" s="73"/>
      <c r="HRL142" s="73"/>
      <c r="HRM142" s="73"/>
      <c r="HRN142" s="73"/>
      <c r="HRO142" s="73"/>
      <c r="HRP142" s="73"/>
      <c r="HRQ142" s="73"/>
      <c r="HRR142" s="73"/>
      <c r="HRS142" s="73"/>
      <c r="HRT142" s="73"/>
      <c r="HRU142" s="73"/>
      <c r="HRV142" s="73"/>
      <c r="HRW142" s="73"/>
      <c r="HRX142" s="73"/>
      <c r="HRY142" s="73"/>
      <c r="HSA142" s="73"/>
      <c r="HSB142" s="73"/>
      <c r="HSC142" s="73"/>
      <c r="HSD142" s="73"/>
      <c r="HSE142" s="73"/>
      <c r="HSF142" s="73"/>
      <c r="HSG142" s="73"/>
      <c r="HSH142" s="73"/>
      <c r="HSI142" s="73"/>
      <c r="HSJ142" s="73"/>
      <c r="HSK142" s="73"/>
      <c r="HSL142" s="73"/>
      <c r="HSM142" s="73"/>
      <c r="HSP142" s="73"/>
      <c r="HSS142" s="73"/>
      <c r="HSV142" s="73"/>
      <c r="HSY142" s="73"/>
      <c r="HTB142" s="73"/>
      <c r="HTN142" s="73"/>
      <c r="HTQ142" s="73"/>
      <c r="HTT142" s="73"/>
      <c r="HTW142" s="73"/>
      <c r="HUF142" s="73"/>
      <c r="HUL142" s="73"/>
      <c r="HUO142" s="73"/>
      <c r="HUR142" s="73"/>
      <c r="HUU142" s="73"/>
      <c r="HVA142" s="73"/>
      <c r="HVJ142" s="73"/>
      <c r="HVL142" s="73"/>
      <c r="HVM142" s="73"/>
      <c r="HVO142" s="73"/>
      <c r="HVR142" s="73"/>
      <c r="HVU142" s="73"/>
      <c r="HVX142" s="73"/>
      <c r="HWF142" s="73"/>
      <c r="HWH142" s="73"/>
      <c r="HWK142" s="73"/>
      <c r="HWN142" s="73"/>
      <c r="HWW142" s="73"/>
      <c r="HWZ142" s="73"/>
      <c r="HXE142" s="73"/>
      <c r="HYA142" s="73"/>
      <c r="HYB142" s="73"/>
      <c r="HYC142" s="73"/>
      <c r="HYD142" s="73"/>
      <c r="HYE142" s="73"/>
      <c r="HYF142" s="73"/>
      <c r="HYX142" s="73"/>
      <c r="HYY142" s="73"/>
      <c r="HZB142" s="73"/>
      <c r="HZE142" s="73"/>
      <c r="HZG142" s="73"/>
      <c r="HZI142" s="73"/>
      <c r="HZL142" s="73"/>
      <c r="HZO142" s="73"/>
      <c r="HZR142" s="73"/>
      <c r="HZU142" s="73"/>
      <c r="HZX142" s="73"/>
      <c r="IAA142" s="73"/>
      <c r="IAD142" s="73"/>
      <c r="IAG142" s="73"/>
      <c r="IAI142" s="73"/>
      <c r="IAV142" s="73"/>
      <c r="IAW142" s="73"/>
      <c r="IAX142" s="73"/>
      <c r="IAY142" s="73"/>
      <c r="IAZ142" s="73"/>
      <c r="IBA142" s="73"/>
      <c r="IBB142" s="73"/>
      <c r="IBC142" s="73"/>
      <c r="IBD142" s="73"/>
      <c r="IBE142" s="73"/>
      <c r="IBF142" s="73"/>
      <c r="IBG142" s="73"/>
      <c r="IBH142" s="73"/>
      <c r="IBI142" s="73"/>
      <c r="IBJ142" s="73"/>
      <c r="IBK142" s="73"/>
      <c r="IBL142" s="73"/>
      <c r="IBM142" s="73"/>
      <c r="IBN142" s="73"/>
      <c r="IBO142" s="73"/>
      <c r="IBP142" s="73"/>
      <c r="IBQ142" s="73"/>
      <c r="IBR142" s="73"/>
      <c r="IBS142" s="73"/>
      <c r="IBT142" s="73"/>
      <c r="IBU142" s="73"/>
      <c r="IBW142" s="73"/>
      <c r="IBX142" s="73"/>
      <c r="IBY142" s="73"/>
      <c r="IBZ142" s="73"/>
      <c r="ICA142" s="73"/>
      <c r="ICB142" s="73"/>
      <c r="ICC142" s="73"/>
      <c r="ICD142" s="73"/>
      <c r="ICE142" s="73"/>
      <c r="ICF142" s="73"/>
      <c r="ICG142" s="73"/>
      <c r="ICH142" s="73"/>
      <c r="ICI142" s="73"/>
      <c r="ICL142" s="73"/>
      <c r="ICO142" s="73"/>
      <c r="ICR142" s="73"/>
      <c r="ICU142" s="73"/>
      <c r="ICX142" s="73"/>
      <c r="IDJ142" s="73"/>
      <c r="IDM142" s="73"/>
      <c r="IDP142" s="73"/>
      <c r="IDS142" s="73"/>
      <c r="IEB142" s="73"/>
      <c r="IEH142" s="73"/>
      <c r="IEK142" s="73"/>
      <c r="IEN142" s="73"/>
      <c r="IEQ142" s="73"/>
      <c r="IEW142" s="73"/>
      <c r="IFF142" s="73"/>
      <c r="IFH142" s="73"/>
      <c r="IFI142" s="73"/>
      <c r="IFK142" s="73"/>
      <c r="IFN142" s="73"/>
      <c r="IFQ142" s="73"/>
      <c r="IFT142" s="73"/>
      <c r="IGB142" s="73"/>
      <c r="IGD142" s="73"/>
      <c r="IGG142" s="73"/>
      <c r="IGJ142" s="73"/>
      <c r="IGS142" s="73"/>
      <c r="IGV142" s="73"/>
      <c r="IHA142" s="73"/>
      <c r="IHW142" s="73"/>
      <c r="IHX142" s="73"/>
      <c r="IHY142" s="73"/>
      <c r="IHZ142" s="73"/>
      <c r="IIA142" s="73"/>
      <c r="IIB142" s="73"/>
      <c r="IIT142" s="73"/>
      <c r="IIU142" s="73"/>
      <c r="IIX142" s="73"/>
      <c r="IJA142" s="73"/>
      <c r="IJC142" s="73"/>
      <c r="IJE142" s="73"/>
      <c r="IJH142" s="73"/>
      <c r="IJK142" s="73"/>
      <c r="IJN142" s="73"/>
      <c r="IJQ142" s="73"/>
      <c r="IJT142" s="73"/>
      <c r="IJW142" s="73"/>
      <c r="IJZ142" s="73"/>
      <c r="IKC142" s="73"/>
      <c r="IKE142" s="73"/>
      <c r="IKR142" s="73"/>
      <c r="IKS142" s="73"/>
      <c r="IKT142" s="73"/>
      <c r="IKU142" s="73"/>
      <c r="IKV142" s="73"/>
      <c r="IKW142" s="73"/>
      <c r="IKX142" s="73"/>
      <c r="IKY142" s="73"/>
      <c r="IKZ142" s="73"/>
      <c r="ILA142" s="73"/>
      <c r="ILB142" s="73"/>
      <c r="ILC142" s="73"/>
      <c r="ILD142" s="73"/>
      <c r="ILE142" s="73"/>
      <c r="ILF142" s="73"/>
      <c r="ILG142" s="73"/>
      <c r="ILH142" s="73"/>
      <c r="ILI142" s="73"/>
      <c r="ILJ142" s="73"/>
      <c r="ILK142" s="73"/>
      <c r="ILL142" s="73"/>
      <c r="ILM142" s="73"/>
      <c r="ILN142" s="73"/>
      <c r="ILO142" s="73"/>
      <c r="ILP142" s="73"/>
      <c r="ILQ142" s="73"/>
      <c r="ILS142" s="73"/>
      <c r="ILT142" s="73"/>
      <c r="ILU142" s="73"/>
      <c r="ILV142" s="73"/>
      <c r="ILW142" s="73"/>
      <c r="ILX142" s="73"/>
      <c r="ILY142" s="73"/>
      <c r="ILZ142" s="73"/>
      <c r="IMA142" s="73"/>
      <c r="IMB142" s="73"/>
      <c r="IMC142" s="73"/>
      <c r="IMD142" s="73"/>
      <c r="IME142" s="73"/>
      <c r="IMH142" s="73"/>
      <c r="IMK142" s="73"/>
      <c r="IMN142" s="73"/>
      <c r="IMQ142" s="73"/>
      <c r="IMT142" s="73"/>
      <c r="INF142" s="73"/>
      <c r="INI142" s="73"/>
      <c r="INL142" s="73"/>
      <c r="INO142" s="73"/>
      <c r="INX142" s="73"/>
      <c r="IOD142" s="73"/>
      <c r="IOG142" s="73"/>
      <c r="IOJ142" s="73"/>
      <c r="IOM142" s="73"/>
      <c r="IOS142" s="73"/>
      <c r="IPB142" s="73"/>
      <c r="IPD142" s="73"/>
      <c r="IPE142" s="73"/>
      <c r="IPG142" s="73"/>
      <c r="IPJ142" s="73"/>
      <c r="IPM142" s="73"/>
      <c r="IPP142" s="73"/>
      <c r="IPX142" s="73"/>
      <c r="IPZ142" s="73"/>
      <c r="IQC142" s="73"/>
      <c r="IQF142" s="73"/>
      <c r="IQO142" s="73"/>
      <c r="IQR142" s="73"/>
      <c r="IQW142" s="73"/>
      <c r="IRS142" s="73"/>
      <c r="IRT142" s="73"/>
      <c r="IRU142" s="73"/>
      <c r="IRV142" s="73"/>
      <c r="IRW142" s="73"/>
      <c r="IRX142" s="73"/>
      <c r="ISP142" s="73"/>
      <c r="ISQ142" s="73"/>
      <c r="IST142" s="73"/>
      <c r="ISW142" s="73"/>
      <c r="ISY142" s="73"/>
      <c r="ITA142" s="73"/>
      <c r="ITD142" s="73"/>
      <c r="ITG142" s="73"/>
      <c r="ITJ142" s="73"/>
      <c r="ITM142" s="73"/>
      <c r="ITP142" s="73"/>
      <c r="ITS142" s="73"/>
      <c r="ITV142" s="73"/>
      <c r="ITY142" s="73"/>
      <c r="IUA142" s="73"/>
      <c r="IUN142" s="73"/>
      <c r="IUO142" s="73"/>
      <c r="IUP142" s="73"/>
      <c r="IUQ142" s="73"/>
      <c r="IUR142" s="73"/>
      <c r="IUS142" s="73"/>
      <c r="IUT142" s="73"/>
      <c r="IUU142" s="73"/>
      <c r="IUV142" s="73"/>
      <c r="IUW142" s="73"/>
      <c r="IUX142" s="73"/>
      <c r="IUY142" s="73"/>
      <c r="IUZ142" s="73"/>
      <c r="IVA142" s="73"/>
      <c r="IVB142" s="73"/>
      <c r="IVC142" s="73"/>
      <c r="IVD142" s="73"/>
      <c r="IVE142" s="73"/>
      <c r="IVF142" s="73"/>
      <c r="IVG142" s="73"/>
      <c r="IVH142" s="73"/>
      <c r="IVI142" s="73"/>
      <c r="IVJ142" s="73"/>
      <c r="IVK142" s="73"/>
      <c r="IVL142" s="73"/>
      <c r="IVM142" s="73"/>
      <c r="IVO142" s="73"/>
      <c r="IVP142" s="73"/>
      <c r="IVQ142" s="73"/>
      <c r="IVR142" s="73"/>
      <c r="IVS142" s="73"/>
      <c r="IVT142" s="73"/>
      <c r="IVU142" s="73"/>
      <c r="IVV142" s="73"/>
      <c r="IVW142" s="73"/>
      <c r="IVX142" s="73"/>
      <c r="IVY142" s="73"/>
      <c r="IVZ142" s="73"/>
      <c r="IWA142" s="73"/>
      <c r="IWD142" s="73"/>
      <c r="IWG142" s="73"/>
      <c r="IWJ142" s="73"/>
      <c r="IWM142" s="73"/>
      <c r="IWP142" s="73"/>
      <c r="IXB142" s="73"/>
      <c r="IXE142" s="73"/>
      <c r="IXH142" s="73"/>
      <c r="IXK142" s="73"/>
      <c r="IXT142" s="73"/>
      <c r="IXZ142" s="73"/>
      <c r="IYC142" s="73"/>
      <c r="IYF142" s="73"/>
      <c r="IYI142" s="73"/>
      <c r="IYO142" s="73"/>
      <c r="IYX142" s="73"/>
      <c r="IYZ142" s="73"/>
      <c r="IZA142" s="73"/>
      <c r="IZC142" s="73"/>
      <c r="IZF142" s="73"/>
      <c r="IZI142" s="73"/>
      <c r="IZL142" s="73"/>
      <c r="IZT142" s="73"/>
      <c r="IZV142" s="73"/>
      <c r="IZY142" s="73"/>
      <c r="JAB142" s="73"/>
      <c r="JAK142" s="73"/>
      <c r="JAN142" s="73"/>
      <c r="JAS142" s="73"/>
      <c r="JBO142" s="73"/>
      <c r="JBP142" s="73"/>
      <c r="JBQ142" s="73"/>
      <c r="JBR142" s="73"/>
      <c r="JBS142" s="73"/>
      <c r="JBT142" s="73"/>
      <c r="JCL142" s="73"/>
      <c r="JCM142" s="73"/>
      <c r="JCP142" s="73"/>
      <c r="JCS142" s="73"/>
      <c r="JCU142" s="73"/>
      <c r="JCW142" s="73"/>
      <c r="JCZ142" s="73"/>
      <c r="JDC142" s="73"/>
      <c r="JDF142" s="73"/>
      <c r="JDI142" s="73"/>
      <c r="JDL142" s="73"/>
      <c r="JDO142" s="73"/>
      <c r="JDR142" s="73"/>
      <c r="JDU142" s="73"/>
      <c r="JDW142" s="73"/>
      <c r="JEJ142" s="73"/>
      <c r="JEK142" s="73"/>
      <c r="JEL142" s="73"/>
      <c r="JEM142" s="73"/>
      <c r="JEN142" s="73"/>
      <c r="JEO142" s="73"/>
      <c r="JEP142" s="73"/>
      <c r="JEQ142" s="73"/>
      <c r="JER142" s="73"/>
      <c r="JES142" s="73"/>
      <c r="JET142" s="73"/>
      <c r="JEU142" s="73"/>
      <c r="JEV142" s="73"/>
      <c r="JEW142" s="73"/>
      <c r="JEX142" s="73"/>
      <c r="JEY142" s="73"/>
      <c r="JEZ142" s="73"/>
      <c r="JFA142" s="73"/>
      <c r="JFB142" s="73"/>
      <c r="JFC142" s="73"/>
      <c r="JFD142" s="73"/>
      <c r="JFE142" s="73"/>
      <c r="JFF142" s="73"/>
      <c r="JFG142" s="73"/>
      <c r="JFH142" s="73"/>
      <c r="JFI142" s="73"/>
      <c r="JFK142" s="73"/>
      <c r="JFL142" s="73"/>
      <c r="JFM142" s="73"/>
      <c r="JFN142" s="73"/>
      <c r="JFO142" s="73"/>
      <c r="JFP142" s="73"/>
      <c r="JFQ142" s="73"/>
      <c r="JFR142" s="73"/>
      <c r="JFS142" s="73"/>
      <c r="JFT142" s="73"/>
      <c r="JFU142" s="73"/>
      <c r="JFV142" s="73"/>
      <c r="JFW142" s="73"/>
      <c r="JFZ142" s="73"/>
      <c r="JGC142" s="73"/>
      <c r="JGF142" s="73"/>
      <c r="JGI142" s="73"/>
      <c r="JGL142" s="73"/>
      <c r="JGX142" s="73"/>
      <c r="JHA142" s="73"/>
      <c r="JHD142" s="73"/>
      <c r="JHG142" s="73"/>
      <c r="JHP142" s="73"/>
      <c r="JHV142" s="73"/>
      <c r="JHY142" s="73"/>
      <c r="JIB142" s="73"/>
      <c r="JIE142" s="73"/>
      <c r="JIK142" s="73"/>
      <c r="JIT142" s="73"/>
      <c r="JIV142" s="73"/>
      <c r="JIW142" s="73"/>
      <c r="JIY142" s="73"/>
      <c r="JJB142" s="73"/>
      <c r="JJE142" s="73"/>
      <c r="JJH142" s="73"/>
      <c r="JJP142" s="73"/>
      <c r="JJR142" s="73"/>
      <c r="JJU142" s="73"/>
      <c r="JJX142" s="73"/>
      <c r="JKG142" s="73"/>
      <c r="JKJ142" s="73"/>
      <c r="JKO142" s="73"/>
      <c r="JLK142" s="73"/>
      <c r="JLL142" s="73"/>
      <c r="JLM142" s="73"/>
      <c r="JLN142" s="73"/>
      <c r="JLO142" s="73"/>
      <c r="JLP142" s="73"/>
      <c r="JMH142" s="73"/>
      <c r="JMI142" s="73"/>
      <c r="JML142" s="73"/>
      <c r="JMO142" s="73"/>
      <c r="JMQ142" s="73"/>
      <c r="JMS142" s="73"/>
      <c r="JMV142" s="73"/>
      <c r="JMY142" s="73"/>
      <c r="JNB142" s="73"/>
      <c r="JNE142" s="73"/>
      <c r="JNH142" s="73"/>
      <c r="JNK142" s="73"/>
      <c r="JNN142" s="73"/>
      <c r="JNQ142" s="73"/>
      <c r="JNS142" s="73"/>
      <c r="JOF142" s="73"/>
      <c r="JOG142" s="73"/>
      <c r="JOH142" s="73"/>
      <c r="JOI142" s="73"/>
      <c r="JOJ142" s="73"/>
      <c r="JOK142" s="73"/>
      <c r="JOL142" s="73"/>
      <c r="JOM142" s="73"/>
      <c r="JON142" s="73"/>
      <c r="JOO142" s="73"/>
      <c r="JOP142" s="73"/>
      <c r="JOQ142" s="73"/>
      <c r="JOR142" s="73"/>
      <c r="JOS142" s="73"/>
      <c r="JOT142" s="73"/>
      <c r="JOU142" s="73"/>
      <c r="JOV142" s="73"/>
      <c r="JOW142" s="73"/>
      <c r="JOX142" s="73"/>
      <c r="JOY142" s="73"/>
      <c r="JOZ142" s="73"/>
      <c r="JPA142" s="73"/>
      <c r="JPB142" s="73"/>
      <c r="JPC142" s="73"/>
      <c r="JPD142" s="73"/>
      <c r="JPE142" s="73"/>
      <c r="JPG142" s="73"/>
      <c r="JPH142" s="73"/>
      <c r="JPI142" s="73"/>
      <c r="JPJ142" s="73"/>
      <c r="JPK142" s="73"/>
      <c r="JPL142" s="73"/>
      <c r="JPM142" s="73"/>
      <c r="JPN142" s="73"/>
      <c r="JPO142" s="73"/>
      <c r="JPP142" s="73"/>
      <c r="JPQ142" s="73"/>
      <c r="JPR142" s="73"/>
      <c r="JPS142" s="73"/>
      <c r="JPV142" s="73"/>
      <c r="JPY142" s="73"/>
      <c r="JQB142" s="73"/>
      <c r="JQE142" s="73"/>
      <c r="JQH142" s="73"/>
      <c r="JQT142" s="73"/>
      <c r="JQW142" s="73"/>
      <c r="JQZ142" s="73"/>
      <c r="JRC142" s="73"/>
      <c r="JRL142" s="73"/>
      <c r="JRR142" s="73"/>
      <c r="JRU142" s="73"/>
      <c r="JRX142" s="73"/>
      <c r="JSA142" s="73"/>
      <c r="JSG142" s="73"/>
      <c r="JSP142" s="73"/>
      <c r="JSR142" s="73"/>
      <c r="JSS142" s="73"/>
      <c r="JSU142" s="73"/>
      <c r="JSX142" s="73"/>
      <c r="JTA142" s="73"/>
      <c r="JTD142" s="73"/>
      <c r="JTL142" s="73"/>
      <c r="JTN142" s="73"/>
      <c r="JTQ142" s="73"/>
      <c r="JTT142" s="73"/>
      <c r="JUC142" s="73"/>
      <c r="JUF142" s="73"/>
      <c r="JUK142" s="73"/>
      <c r="JVG142" s="73"/>
      <c r="JVH142" s="73"/>
      <c r="JVI142" s="73"/>
      <c r="JVJ142" s="73"/>
      <c r="JVK142" s="73"/>
      <c r="JVL142" s="73"/>
      <c r="JWD142" s="73"/>
      <c r="JWE142" s="73"/>
      <c r="JWH142" s="73"/>
      <c r="JWK142" s="73"/>
      <c r="JWM142" s="73"/>
      <c r="JWO142" s="73"/>
      <c r="JWR142" s="73"/>
      <c r="JWU142" s="73"/>
      <c r="JWX142" s="73"/>
      <c r="JXA142" s="73"/>
      <c r="JXD142" s="73"/>
      <c r="JXG142" s="73"/>
      <c r="JXJ142" s="73"/>
      <c r="JXM142" s="73"/>
      <c r="JXO142" s="73"/>
      <c r="JYB142" s="73"/>
      <c r="JYC142" s="73"/>
      <c r="JYD142" s="73"/>
      <c r="JYE142" s="73"/>
      <c r="JYF142" s="73"/>
      <c r="JYG142" s="73"/>
      <c r="JYH142" s="73"/>
      <c r="JYI142" s="73"/>
      <c r="JYJ142" s="73"/>
      <c r="JYK142" s="73"/>
      <c r="JYL142" s="73"/>
      <c r="JYM142" s="73"/>
      <c r="JYN142" s="73"/>
      <c r="JYO142" s="73"/>
      <c r="JYP142" s="73"/>
      <c r="JYQ142" s="73"/>
      <c r="JYR142" s="73"/>
      <c r="JYS142" s="73"/>
      <c r="JYT142" s="73"/>
      <c r="JYU142" s="73"/>
      <c r="JYV142" s="73"/>
      <c r="JYW142" s="73"/>
      <c r="JYX142" s="73"/>
      <c r="JYY142" s="73"/>
      <c r="JYZ142" s="73"/>
      <c r="JZA142" s="73"/>
      <c r="JZC142" s="73"/>
      <c r="JZD142" s="73"/>
      <c r="JZE142" s="73"/>
      <c r="JZF142" s="73"/>
      <c r="JZG142" s="73"/>
      <c r="JZH142" s="73"/>
      <c r="JZI142" s="73"/>
      <c r="JZJ142" s="73"/>
      <c r="JZK142" s="73"/>
      <c r="JZL142" s="73"/>
      <c r="JZM142" s="73"/>
      <c r="JZN142" s="73"/>
      <c r="JZO142" s="73"/>
      <c r="JZR142" s="73"/>
      <c r="JZU142" s="73"/>
      <c r="JZX142" s="73"/>
      <c r="KAA142" s="73"/>
      <c r="KAD142" s="73"/>
      <c r="KAP142" s="73"/>
      <c r="KAS142" s="73"/>
      <c r="KAV142" s="73"/>
      <c r="KAY142" s="73"/>
      <c r="KBH142" s="73"/>
      <c r="KBN142" s="73"/>
      <c r="KBQ142" s="73"/>
      <c r="KBT142" s="73"/>
      <c r="KBW142" s="73"/>
      <c r="KCC142" s="73"/>
      <c r="KCL142" s="73"/>
      <c r="KCN142" s="73"/>
      <c r="KCO142" s="73"/>
      <c r="KCQ142" s="73"/>
      <c r="KCT142" s="73"/>
      <c r="KCW142" s="73"/>
      <c r="KCZ142" s="73"/>
      <c r="KDH142" s="73"/>
      <c r="KDJ142" s="73"/>
      <c r="KDM142" s="73"/>
      <c r="KDP142" s="73"/>
      <c r="KDY142" s="73"/>
      <c r="KEB142" s="73"/>
      <c r="KEG142" s="73"/>
      <c r="KFC142" s="73"/>
      <c r="KFD142" s="73"/>
      <c r="KFE142" s="73"/>
      <c r="KFF142" s="73"/>
      <c r="KFG142" s="73"/>
      <c r="KFH142" s="73"/>
      <c r="KFZ142" s="73"/>
      <c r="KGA142" s="73"/>
      <c r="KGD142" s="73"/>
      <c r="KGG142" s="73"/>
      <c r="KGI142" s="73"/>
      <c r="KGK142" s="73"/>
      <c r="KGN142" s="73"/>
      <c r="KGQ142" s="73"/>
      <c r="KGT142" s="73"/>
      <c r="KGW142" s="73"/>
      <c r="KGZ142" s="73"/>
      <c r="KHC142" s="73"/>
      <c r="KHF142" s="73"/>
      <c r="KHI142" s="73"/>
      <c r="KHK142" s="73"/>
      <c r="KHX142" s="73"/>
      <c r="KHY142" s="73"/>
      <c r="KHZ142" s="73"/>
      <c r="KIA142" s="73"/>
      <c r="KIB142" s="73"/>
      <c r="KIC142" s="73"/>
      <c r="KID142" s="73"/>
      <c r="KIE142" s="73"/>
      <c r="KIF142" s="73"/>
      <c r="KIG142" s="73"/>
      <c r="KIH142" s="73"/>
      <c r="KII142" s="73"/>
      <c r="KIJ142" s="73"/>
      <c r="KIK142" s="73"/>
      <c r="KIL142" s="73"/>
      <c r="KIM142" s="73"/>
      <c r="KIN142" s="73"/>
      <c r="KIO142" s="73"/>
      <c r="KIP142" s="73"/>
      <c r="KIQ142" s="73"/>
      <c r="KIR142" s="73"/>
      <c r="KIS142" s="73"/>
      <c r="KIT142" s="73"/>
      <c r="KIU142" s="73"/>
      <c r="KIV142" s="73"/>
      <c r="KIW142" s="73"/>
      <c r="KIY142" s="73"/>
      <c r="KIZ142" s="73"/>
      <c r="KJA142" s="73"/>
      <c r="KJB142" s="73"/>
      <c r="KJC142" s="73"/>
      <c r="KJD142" s="73"/>
      <c r="KJE142" s="73"/>
      <c r="KJF142" s="73"/>
      <c r="KJG142" s="73"/>
      <c r="KJH142" s="73"/>
      <c r="KJI142" s="73"/>
      <c r="KJJ142" s="73"/>
      <c r="KJK142" s="73"/>
      <c r="KJN142" s="73"/>
      <c r="KJQ142" s="73"/>
      <c r="KJT142" s="73"/>
      <c r="KJW142" s="73"/>
      <c r="KJZ142" s="73"/>
      <c r="KKL142" s="73"/>
      <c r="KKO142" s="73"/>
      <c r="KKR142" s="73"/>
      <c r="KKU142" s="73"/>
      <c r="KLD142" s="73"/>
      <c r="KLJ142" s="73"/>
      <c r="KLM142" s="73"/>
      <c r="KLP142" s="73"/>
      <c r="KLS142" s="73"/>
      <c r="KLY142" s="73"/>
      <c r="KMH142" s="73"/>
      <c r="KMJ142" s="73"/>
      <c r="KMK142" s="73"/>
      <c r="KMM142" s="73"/>
      <c r="KMP142" s="73"/>
      <c r="KMS142" s="73"/>
      <c r="KMV142" s="73"/>
      <c r="KND142" s="73"/>
      <c r="KNF142" s="73"/>
      <c r="KNI142" s="73"/>
      <c r="KNL142" s="73"/>
      <c r="KNU142" s="73"/>
      <c r="KNX142" s="73"/>
      <c r="KOC142" s="73"/>
      <c r="KOY142" s="73"/>
      <c r="KOZ142" s="73"/>
      <c r="KPA142" s="73"/>
      <c r="KPB142" s="73"/>
      <c r="KPC142" s="73"/>
      <c r="KPD142" s="73"/>
      <c r="KPV142" s="73"/>
      <c r="KPW142" s="73"/>
      <c r="KPZ142" s="73"/>
      <c r="KQC142" s="73"/>
      <c r="KQE142" s="73"/>
      <c r="KQG142" s="73"/>
      <c r="KQJ142" s="73"/>
      <c r="KQM142" s="73"/>
      <c r="KQP142" s="73"/>
      <c r="KQS142" s="73"/>
      <c r="KQV142" s="73"/>
      <c r="KQY142" s="73"/>
      <c r="KRB142" s="73"/>
      <c r="KRE142" s="73"/>
      <c r="KRG142" s="73"/>
      <c r="KRT142" s="73"/>
      <c r="KRU142" s="73"/>
      <c r="KRV142" s="73"/>
      <c r="KRW142" s="73"/>
      <c r="KRX142" s="73"/>
      <c r="KRY142" s="73"/>
      <c r="KRZ142" s="73"/>
      <c r="KSA142" s="73"/>
      <c r="KSB142" s="73"/>
      <c r="KSC142" s="73"/>
      <c r="KSD142" s="73"/>
      <c r="KSE142" s="73"/>
      <c r="KSF142" s="73"/>
      <c r="KSG142" s="73"/>
      <c r="KSH142" s="73"/>
      <c r="KSI142" s="73"/>
      <c r="KSJ142" s="73"/>
      <c r="KSK142" s="73"/>
      <c r="KSL142" s="73"/>
      <c r="KSM142" s="73"/>
      <c r="KSN142" s="73"/>
      <c r="KSO142" s="73"/>
      <c r="KSP142" s="73"/>
      <c r="KSQ142" s="73"/>
      <c r="KSR142" s="73"/>
      <c r="KSS142" s="73"/>
      <c r="KSU142" s="73"/>
      <c r="KSV142" s="73"/>
      <c r="KSW142" s="73"/>
      <c r="KSX142" s="73"/>
      <c r="KSY142" s="73"/>
      <c r="KSZ142" s="73"/>
      <c r="KTA142" s="73"/>
      <c r="KTB142" s="73"/>
      <c r="KTC142" s="73"/>
      <c r="KTD142" s="73"/>
      <c r="KTE142" s="73"/>
      <c r="KTF142" s="73"/>
      <c r="KTG142" s="73"/>
      <c r="KTJ142" s="73"/>
      <c r="KTM142" s="73"/>
      <c r="KTP142" s="73"/>
      <c r="KTS142" s="73"/>
      <c r="KTV142" s="73"/>
      <c r="KUH142" s="73"/>
      <c r="KUK142" s="73"/>
      <c r="KUN142" s="73"/>
      <c r="KUQ142" s="73"/>
      <c r="KUZ142" s="73"/>
      <c r="KVF142" s="73"/>
      <c r="KVI142" s="73"/>
      <c r="KVL142" s="73"/>
      <c r="KVO142" s="73"/>
      <c r="KVU142" s="73"/>
      <c r="KWD142" s="73"/>
      <c r="KWF142" s="73"/>
      <c r="KWG142" s="73"/>
      <c r="KWI142" s="73"/>
      <c r="KWL142" s="73"/>
      <c r="KWO142" s="73"/>
      <c r="KWR142" s="73"/>
      <c r="KWZ142" s="73"/>
      <c r="KXB142" s="73"/>
      <c r="KXE142" s="73"/>
      <c r="KXH142" s="73"/>
      <c r="KXQ142" s="73"/>
      <c r="KXT142" s="73"/>
      <c r="KXY142" s="73"/>
      <c r="KYU142" s="73"/>
      <c r="KYV142" s="73"/>
      <c r="KYW142" s="73"/>
      <c r="KYX142" s="73"/>
      <c r="KYY142" s="73"/>
      <c r="KYZ142" s="73"/>
      <c r="KZR142" s="73"/>
      <c r="KZS142" s="73"/>
      <c r="KZV142" s="73"/>
      <c r="KZY142" s="73"/>
      <c r="LAA142" s="73"/>
      <c r="LAC142" s="73"/>
      <c r="LAF142" s="73"/>
      <c r="LAI142" s="73"/>
      <c r="LAL142" s="73"/>
      <c r="LAO142" s="73"/>
      <c r="LAR142" s="73"/>
      <c r="LAU142" s="73"/>
      <c r="LAX142" s="73"/>
      <c r="LBA142" s="73"/>
      <c r="LBC142" s="73"/>
      <c r="LBP142" s="73"/>
      <c r="LBQ142" s="73"/>
      <c r="LBR142" s="73"/>
      <c r="LBS142" s="73"/>
      <c r="LBT142" s="73"/>
      <c r="LBU142" s="73"/>
      <c r="LBV142" s="73"/>
      <c r="LBW142" s="73"/>
      <c r="LBX142" s="73"/>
      <c r="LBY142" s="73"/>
      <c r="LBZ142" s="73"/>
      <c r="LCA142" s="73"/>
      <c r="LCB142" s="73"/>
      <c r="LCC142" s="73"/>
      <c r="LCD142" s="73"/>
      <c r="LCE142" s="73"/>
      <c r="LCF142" s="73"/>
      <c r="LCG142" s="73"/>
      <c r="LCH142" s="73"/>
      <c r="LCI142" s="73"/>
      <c r="LCJ142" s="73"/>
      <c r="LCK142" s="73"/>
      <c r="LCL142" s="73"/>
      <c r="LCM142" s="73"/>
      <c r="LCN142" s="73"/>
      <c r="LCO142" s="73"/>
      <c r="LCQ142" s="73"/>
      <c r="LCR142" s="73"/>
      <c r="LCS142" s="73"/>
      <c r="LCT142" s="73"/>
      <c r="LCU142" s="73"/>
      <c r="LCV142" s="73"/>
      <c r="LCW142" s="73"/>
      <c r="LCX142" s="73"/>
      <c r="LCY142" s="73"/>
      <c r="LCZ142" s="73"/>
      <c r="LDA142" s="73"/>
      <c r="LDB142" s="73"/>
      <c r="LDC142" s="73"/>
      <c r="LDF142" s="73"/>
      <c r="LDI142" s="73"/>
      <c r="LDL142" s="73"/>
      <c r="LDO142" s="73"/>
      <c r="LDR142" s="73"/>
      <c r="LED142" s="73"/>
      <c r="LEG142" s="73"/>
      <c r="LEJ142" s="73"/>
      <c r="LEM142" s="73"/>
      <c r="LEV142" s="73"/>
      <c r="LFB142" s="73"/>
      <c r="LFE142" s="73"/>
      <c r="LFH142" s="73"/>
      <c r="LFK142" s="73"/>
      <c r="LFQ142" s="73"/>
      <c r="LFZ142" s="73"/>
      <c r="LGB142" s="73"/>
      <c r="LGC142" s="73"/>
      <c r="LGE142" s="73"/>
      <c r="LGH142" s="73"/>
      <c r="LGK142" s="73"/>
      <c r="LGN142" s="73"/>
      <c r="LGV142" s="73"/>
      <c r="LGX142" s="73"/>
      <c r="LHA142" s="73"/>
      <c r="LHD142" s="73"/>
      <c r="LHM142" s="73"/>
      <c r="LHP142" s="73"/>
      <c r="LHU142" s="73"/>
      <c r="LIQ142" s="73"/>
      <c r="LIR142" s="73"/>
      <c r="LIS142" s="73"/>
      <c r="LIT142" s="73"/>
      <c r="LIU142" s="73"/>
      <c r="LIV142" s="73"/>
      <c r="LJN142" s="73"/>
      <c r="LJO142" s="73"/>
      <c r="LJR142" s="73"/>
      <c r="LJU142" s="73"/>
      <c r="LJW142" s="73"/>
      <c r="LJY142" s="73"/>
      <c r="LKB142" s="73"/>
      <c r="LKE142" s="73"/>
      <c r="LKH142" s="73"/>
      <c r="LKK142" s="73"/>
      <c r="LKN142" s="73"/>
      <c r="LKQ142" s="73"/>
      <c r="LKT142" s="73"/>
      <c r="LKW142" s="73"/>
      <c r="LKY142" s="73"/>
      <c r="LLL142" s="73"/>
      <c r="LLM142" s="73"/>
      <c r="LLN142" s="73"/>
      <c r="LLO142" s="73"/>
      <c r="LLP142" s="73"/>
      <c r="LLQ142" s="73"/>
      <c r="LLR142" s="73"/>
      <c r="LLS142" s="73"/>
      <c r="LLT142" s="73"/>
      <c r="LLU142" s="73"/>
      <c r="LLV142" s="73"/>
      <c r="LLW142" s="73"/>
      <c r="LLX142" s="73"/>
      <c r="LLY142" s="73"/>
      <c r="LLZ142" s="73"/>
      <c r="LMA142" s="73"/>
      <c r="LMB142" s="73"/>
      <c r="LMC142" s="73"/>
      <c r="LMD142" s="73"/>
      <c r="LME142" s="73"/>
      <c r="LMF142" s="73"/>
      <c r="LMG142" s="73"/>
      <c r="LMH142" s="73"/>
      <c r="LMI142" s="73"/>
      <c r="LMJ142" s="73"/>
      <c r="LMK142" s="73"/>
      <c r="LMM142" s="73"/>
      <c r="LMN142" s="73"/>
      <c r="LMO142" s="73"/>
      <c r="LMP142" s="73"/>
      <c r="LMQ142" s="73"/>
      <c r="LMR142" s="73"/>
      <c r="LMS142" s="73"/>
      <c r="LMT142" s="73"/>
      <c r="LMU142" s="73"/>
      <c r="LMV142" s="73"/>
      <c r="LMW142" s="73"/>
      <c r="LMX142" s="73"/>
      <c r="LMY142" s="73"/>
      <c r="LNB142" s="73"/>
      <c r="LNE142" s="73"/>
      <c r="LNH142" s="73"/>
      <c r="LNK142" s="73"/>
      <c r="LNN142" s="73"/>
      <c r="LNZ142" s="73"/>
      <c r="LOC142" s="73"/>
      <c r="LOF142" s="73"/>
      <c r="LOI142" s="73"/>
      <c r="LOR142" s="73"/>
      <c r="LOX142" s="73"/>
      <c r="LPA142" s="73"/>
      <c r="LPD142" s="73"/>
      <c r="LPG142" s="73"/>
      <c r="LPM142" s="73"/>
      <c r="LPV142" s="73"/>
      <c r="LPX142" s="73"/>
      <c r="LPY142" s="73"/>
      <c r="LQA142" s="73"/>
      <c r="LQD142" s="73"/>
      <c r="LQG142" s="73"/>
      <c r="LQJ142" s="73"/>
      <c r="LQR142" s="73"/>
      <c r="LQT142" s="73"/>
      <c r="LQW142" s="73"/>
      <c r="LQZ142" s="73"/>
      <c r="LRI142" s="73"/>
      <c r="LRL142" s="73"/>
      <c r="LRQ142" s="73"/>
      <c r="LSM142" s="73"/>
      <c r="LSN142" s="73"/>
      <c r="LSO142" s="73"/>
      <c r="LSP142" s="73"/>
      <c r="LSQ142" s="73"/>
      <c r="LSR142" s="73"/>
      <c r="LTJ142" s="73"/>
      <c r="LTK142" s="73"/>
      <c r="LTN142" s="73"/>
      <c r="LTQ142" s="73"/>
      <c r="LTS142" s="73"/>
      <c r="LTU142" s="73"/>
      <c r="LTX142" s="73"/>
      <c r="LUA142" s="73"/>
      <c r="LUD142" s="73"/>
      <c r="LUG142" s="73"/>
      <c r="LUJ142" s="73"/>
      <c r="LUM142" s="73"/>
      <c r="LUP142" s="73"/>
      <c r="LUS142" s="73"/>
      <c r="LUU142" s="73"/>
      <c r="LVH142" s="73"/>
      <c r="LVI142" s="73"/>
      <c r="LVJ142" s="73"/>
      <c r="LVK142" s="73"/>
      <c r="LVL142" s="73"/>
      <c r="LVM142" s="73"/>
      <c r="LVN142" s="73"/>
      <c r="LVO142" s="73"/>
      <c r="LVP142" s="73"/>
      <c r="LVQ142" s="73"/>
      <c r="LVR142" s="73"/>
      <c r="LVS142" s="73"/>
      <c r="LVT142" s="73"/>
      <c r="LVU142" s="73"/>
      <c r="LVV142" s="73"/>
      <c r="LVW142" s="73"/>
      <c r="LVX142" s="73"/>
      <c r="LVY142" s="73"/>
      <c r="LVZ142" s="73"/>
      <c r="LWA142" s="73"/>
      <c r="LWB142" s="73"/>
      <c r="LWC142" s="73"/>
      <c r="LWD142" s="73"/>
      <c r="LWE142" s="73"/>
      <c r="LWF142" s="73"/>
      <c r="LWG142" s="73"/>
      <c r="LWI142" s="73"/>
      <c r="LWJ142" s="73"/>
      <c r="LWK142" s="73"/>
      <c r="LWL142" s="73"/>
      <c r="LWM142" s="73"/>
      <c r="LWN142" s="73"/>
      <c r="LWO142" s="73"/>
      <c r="LWP142" s="73"/>
      <c r="LWQ142" s="73"/>
      <c r="LWR142" s="73"/>
      <c r="LWS142" s="73"/>
      <c r="LWT142" s="73"/>
      <c r="LWU142" s="73"/>
      <c r="LWX142" s="73"/>
      <c r="LXA142" s="73"/>
      <c r="LXD142" s="73"/>
      <c r="LXG142" s="73"/>
      <c r="LXJ142" s="73"/>
      <c r="LXV142" s="73"/>
      <c r="LXY142" s="73"/>
      <c r="LYB142" s="73"/>
      <c r="LYE142" s="73"/>
      <c r="LYN142" s="73"/>
      <c r="LYT142" s="73"/>
      <c r="LYW142" s="73"/>
      <c r="LYZ142" s="73"/>
      <c r="LZC142" s="73"/>
      <c r="LZI142" s="73"/>
      <c r="LZR142" s="73"/>
      <c r="LZT142" s="73"/>
      <c r="LZU142" s="73"/>
      <c r="LZW142" s="73"/>
      <c r="LZZ142" s="73"/>
      <c r="MAC142" s="73"/>
      <c r="MAF142" s="73"/>
      <c r="MAN142" s="73"/>
      <c r="MAP142" s="73"/>
      <c r="MAS142" s="73"/>
      <c r="MAV142" s="73"/>
      <c r="MBE142" s="73"/>
      <c r="MBH142" s="73"/>
      <c r="MBM142" s="73"/>
      <c r="MCI142" s="73"/>
      <c r="MCJ142" s="73"/>
      <c r="MCK142" s="73"/>
      <c r="MCL142" s="73"/>
      <c r="MCM142" s="73"/>
      <c r="MCN142" s="73"/>
      <c r="MDF142" s="73"/>
      <c r="MDG142" s="73"/>
      <c r="MDJ142" s="73"/>
      <c r="MDM142" s="73"/>
      <c r="MDO142" s="73"/>
      <c r="MDQ142" s="73"/>
      <c r="MDT142" s="73"/>
      <c r="MDW142" s="73"/>
      <c r="MDZ142" s="73"/>
      <c r="MEC142" s="73"/>
      <c r="MEF142" s="73"/>
      <c r="MEI142" s="73"/>
      <c r="MEL142" s="73"/>
      <c r="MEO142" s="73"/>
      <c r="MEQ142" s="73"/>
      <c r="MFD142" s="73"/>
      <c r="MFE142" s="73"/>
      <c r="MFF142" s="73"/>
      <c r="MFG142" s="73"/>
      <c r="MFH142" s="73"/>
      <c r="MFI142" s="73"/>
      <c r="MFJ142" s="73"/>
      <c r="MFK142" s="73"/>
      <c r="MFL142" s="73"/>
      <c r="MFM142" s="73"/>
      <c r="MFN142" s="73"/>
      <c r="MFO142" s="73"/>
      <c r="MFP142" s="73"/>
      <c r="MFQ142" s="73"/>
      <c r="MFR142" s="73"/>
      <c r="MFS142" s="73"/>
      <c r="MFT142" s="73"/>
      <c r="MFU142" s="73"/>
      <c r="MFV142" s="73"/>
      <c r="MFW142" s="73"/>
      <c r="MFX142" s="73"/>
      <c r="MFY142" s="73"/>
      <c r="MFZ142" s="73"/>
      <c r="MGA142" s="73"/>
      <c r="MGB142" s="73"/>
      <c r="MGC142" s="73"/>
      <c r="MGE142" s="73"/>
      <c r="MGF142" s="73"/>
      <c r="MGG142" s="73"/>
      <c r="MGH142" s="73"/>
      <c r="MGI142" s="73"/>
      <c r="MGJ142" s="73"/>
      <c r="MGK142" s="73"/>
      <c r="MGL142" s="73"/>
      <c r="MGM142" s="73"/>
      <c r="MGN142" s="73"/>
      <c r="MGO142" s="73"/>
      <c r="MGP142" s="73"/>
      <c r="MGQ142" s="73"/>
      <c r="MGT142" s="73"/>
      <c r="MGW142" s="73"/>
      <c r="MGZ142" s="73"/>
      <c r="MHC142" s="73"/>
      <c r="MHF142" s="73"/>
      <c r="MHR142" s="73"/>
      <c r="MHU142" s="73"/>
      <c r="MHX142" s="73"/>
      <c r="MIA142" s="73"/>
      <c r="MIJ142" s="73"/>
      <c r="MIP142" s="73"/>
      <c r="MIS142" s="73"/>
      <c r="MIV142" s="73"/>
      <c r="MIY142" s="73"/>
      <c r="MJE142" s="73"/>
      <c r="MJN142" s="73"/>
      <c r="MJP142" s="73"/>
      <c r="MJQ142" s="73"/>
      <c r="MJS142" s="73"/>
      <c r="MJV142" s="73"/>
      <c r="MJY142" s="73"/>
      <c r="MKB142" s="73"/>
      <c r="MKJ142" s="73"/>
      <c r="MKL142" s="73"/>
      <c r="MKO142" s="73"/>
      <c r="MKR142" s="73"/>
      <c r="MLA142" s="73"/>
      <c r="MLD142" s="73"/>
      <c r="MLI142" s="73"/>
      <c r="MME142" s="73"/>
      <c r="MMF142" s="73"/>
      <c r="MMG142" s="73"/>
      <c r="MMH142" s="73"/>
      <c r="MMI142" s="73"/>
      <c r="MMJ142" s="73"/>
      <c r="MNB142" s="73"/>
      <c r="MNC142" s="73"/>
      <c r="MNF142" s="73"/>
      <c r="MNI142" s="73"/>
      <c r="MNK142" s="73"/>
      <c r="MNM142" s="73"/>
      <c r="MNP142" s="73"/>
      <c r="MNS142" s="73"/>
      <c r="MNV142" s="73"/>
      <c r="MNY142" s="73"/>
      <c r="MOB142" s="73"/>
      <c r="MOE142" s="73"/>
      <c r="MOH142" s="73"/>
      <c r="MOK142" s="73"/>
      <c r="MOM142" s="73"/>
      <c r="MOZ142" s="73"/>
      <c r="MPA142" s="73"/>
      <c r="MPB142" s="73"/>
      <c r="MPC142" s="73"/>
      <c r="MPD142" s="73"/>
      <c r="MPE142" s="73"/>
      <c r="MPF142" s="73"/>
      <c r="MPG142" s="73"/>
      <c r="MPH142" s="73"/>
      <c r="MPI142" s="73"/>
      <c r="MPJ142" s="73"/>
      <c r="MPK142" s="73"/>
      <c r="MPL142" s="73"/>
      <c r="MPM142" s="73"/>
      <c r="MPN142" s="73"/>
      <c r="MPO142" s="73"/>
      <c r="MPP142" s="73"/>
      <c r="MPQ142" s="73"/>
      <c r="MPR142" s="73"/>
      <c r="MPS142" s="73"/>
      <c r="MPT142" s="73"/>
      <c r="MPU142" s="73"/>
      <c r="MPV142" s="73"/>
      <c r="MPW142" s="73"/>
      <c r="MPX142" s="73"/>
      <c r="MPY142" s="73"/>
      <c r="MQA142" s="73"/>
      <c r="MQB142" s="73"/>
      <c r="MQC142" s="73"/>
      <c r="MQD142" s="73"/>
      <c r="MQE142" s="73"/>
      <c r="MQF142" s="73"/>
      <c r="MQG142" s="73"/>
      <c r="MQH142" s="73"/>
      <c r="MQI142" s="73"/>
      <c r="MQJ142" s="73"/>
      <c r="MQK142" s="73"/>
      <c r="MQL142" s="73"/>
      <c r="MQM142" s="73"/>
      <c r="MQP142" s="73"/>
      <c r="MQS142" s="73"/>
      <c r="MQV142" s="73"/>
      <c r="MQY142" s="73"/>
      <c r="MRB142" s="73"/>
      <c r="MRN142" s="73"/>
      <c r="MRQ142" s="73"/>
      <c r="MRT142" s="73"/>
      <c r="MRW142" s="73"/>
      <c r="MSF142" s="73"/>
      <c r="MSL142" s="73"/>
      <c r="MSO142" s="73"/>
      <c r="MSR142" s="73"/>
      <c r="MSU142" s="73"/>
      <c r="MTA142" s="73"/>
      <c r="MTJ142" s="73"/>
      <c r="MTL142" s="73"/>
      <c r="MTM142" s="73"/>
      <c r="MTO142" s="73"/>
      <c r="MTR142" s="73"/>
      <c r="MTU142" s="73"/>
      <c r="MTX142" s="73"/>
      <c r="MUF142" s="73"/>
      <c r="MUH142" s="73"/>
      <c r="MUK142" s="73"/>
      <c r="MUN142" s="73"/>
      <c r="MUW142" s="73"/>
      <c r="MUZ142" s="73"/>
      <c r="MVE142" s="73"/>
      <c r="MWA142" s="73"/>
      <c r="MWB142" s="73"/>
      <c r="MWC142" s="73"/>
      <c r="MWD142" s="73"/>
      <c r="MWE142" s="73"/>
      <c r="MWF142" s="73"/>
      <c r="MWX142" s="73"/>
      <c r="MWY142" s="73"/>
      <c r="MXB142" s="73"/>
      <c r="MXE142" s="73"/>
      <c r="MXG142" s="73"/>
      <c r="MXI142" s="73"/>
      <c r="MXL142" s="73"/>
      <c r="MXO142" s="73"/>
      <c r="MXR142" s="73"/>
      <c r="MXU142" s="73"/>
      <c r="MXX142" s="73"/>
      <c r="MYA142" s="73"/>
      <c r="MYD142" s="73"/>
      <c r="MYG142" s="73"/>
      <c r="MYI142" s="73"/>
      <c r="MYV142" s="73"/>
      <c r="MYW142" s="73"/>
      <c r="MYX142" s="73"/>
      <c r="MYY142" s="73"/>
      <c r="MYZ142" s="73"/>
      <c r="MZA142" s="73"/>
      <c r="MZB142" s="73"/>
      <c r="MZC142" s="73"/>
      <c r="MZD142" s="73"/>
      <c r="MZE142" s="73"/>
      <c r="MZF142" s="73"/>
      <c r="MZG142" s="73"/>
      <c r="MZH142" s="73"/>
      <c r="MZI142" s="73"/>
      <c r="MZJ142" s="73"/>
      <c r="MZK142" s="73"/>
      <c r="MZL142" s="73"/>
      <c r="MZM142" s="73"/>
      <c r="MZN142" s="73"/>
      <c r="MZO142" s="73"/>
      <c r="MZP142" s="73"/>
      <c r="MZQ142" s="73"/>
      <c r="MZR142" s="73"/>
      <c r="MZS142" s="73"/>
      <c r="MZT142" s="73"/>
      <c r="MZU142" s="73"/>
      <c r="MZW142" s="73"/>
      <c r="MZX142" s="73"/>
      <c r="MZY142" s="73"/>
      <c r="MZZ142" s="73"/>
      <c r="NAA142" s="73"/>
      <c r="NAB142" s="73"/>
      <c r="NAC142" s="73"/>
      <c r="NAD142" s="73"/>
      <c r="NAE142" s="73"/>
      <c r="NAF142" s="73"/>
      <c r="NAG142" s="73"/>
      <c r="NAH142" s="73"/>
      <c r="NAI142" s="73"/>
      <c r="NAL142" s="73"/>
      <c r="NAO142" s="73"/>
      <c r="NAR142" s="73"/>
      <c r="NAU142" s="73"/>
      <c r="NAX142" s="73"/>
      <c r="NBJ142" s="73"/>
      <c r="NBM142" s="73"/>
      <c r="NBP142" s="73"/>
      <c r="NBS142" s="73"/>
      <c r="NCB142" s="73"/>
      <c r="NCH142" s="73"/>
      <c r="NCK142" s="73"/>
      <c r="NCN142" s="73"/>
      <c r="NCQ142" s="73"/>
      <c r="NCW142" s="73"/>
      <c r="NDF142" s="73"/>
      <c r="NDH142" s="73"/>
      <c r="NDI142" s="73"/>
      <c r="NDK142" s="73"/>
      <c r="NDN142" s="73"/>
      <c r="NDQ142" s="73"/>
      <c r="NDT142" s="73"/>
      <c r="NEB142" s="73"/>
      <c r="NED142" s="73"/>
      <c r="NEG142" s="73"/>
      <c r="NEJ142" s="73"/>
      <c r="NES142" s="73"/>
      <c r="NEV142" s="73"/>
      <c r="NFA142" s="73"/>
      <c r="NFW142" s="73"/>
      <c r="NFX142" s="73"/>
      <c r="NFY142" s="73"/>
      <c r="NFZ142" s="73"/>
      <c r="NGA142" s="73"/>
      <c r="NGB142" s="73"/>
      <c r="NGT142" s="73"/>
      <c r="NGU142" s="73"/>
      <c r="NGX142" s="73"/>
      <c r="NHA142" s="73"/>
      <c r="NHC142" s="73"/>
      <c r="NHE142" s="73"/>
      <c r="NHH142" s="73"/>
      <c r="NHK142" s="73"/>
      <c r="NHN142" s="73"/>
      <c r="NHQ142" s="73"/>
      <c r="NHT142" s="73"/>
      <c r="NHW142" s="73"/>
      <c r="NHZ142" s="73"/>
      <c r="NIC142" s="73"/>
      <c r="NIE142" s="73"/>
      <c r="NIR142" s="73"/>
      <c r="NIS142" s="73"/>
      <c r="NIT142" s="73"/>
      <c r="NIU142" s="73"/>
      <c r="NIV142" s="73"/>
      <c r="NIW142" s="73"/>
      <c r="NIX142" s="73"/>
      <c r="NIY142" s="73"/>
      <c r="NIZ142" s="73"/>
      <c r="NJA142" s="73"/>
      <c r="NJB142" s="73"/>
      <c r="NJC142" s="73"/>
      <c r="NJD142" s="73"/>
      <c r="NJE142" s="73"/>
      <c r="NJF142" s="73"/>
      <c r="NJG142" s="73"/>
      <c r="NJH142" s="73"/>
      <c r="NJI142" s="73"/>
      <c r="NJJ142" s="73"/>
      <c r="NJK142" s="73"/>
      <c r="NJL142" s="73"/>
      <c r="NJM142" s="73"/>
      <c r="NJN142" s="73"/>
      <c r="NJO142" s="73"/>
      <c r="NJP142" s="73"/>
      <c r="NJQ142" s="73"/>
      <c r="NJS142" s="73"/>
      <c r="NJT142" s="73"/>
      <c r="NJU142" s="73"/>
      <c r="NJV142" s="73"/>
      <c r="NJW142" s="73"/>
      <c r="NJX142" s="73"/>
      <c r="NJY142" s="73"/>
      <c r="NJZ142" s="73"/>
      <c r="NKA142" s="73"/>
      <c r="NKB142" s="73"/>
      <c r="NKC142" s="73"/>
      <c r="NKD142" s="73"/>
      <c r="NKE142" s="73"/>
      <c r="NKH142" s="73"/>
      <c r="NKK142" s="73"/>
      <c r="NKN142" s="73"/>
      <c r="NKQ142" s="73"/>
      <c r="NKT142" s="73"/>
      <c r="NLF142" s="73"/>
      <c r="NLI142" s="73"/>
      <c r="NLL142" s="73"/>
      <c r="NLO142" s="73"/>
      <c r="NLX142" s="73"/>
      <c r="NMD142" s="73"/>
      <c r="NMG142" s="73"/>
      <c r="NMJ142" s="73"/>
      <c r="NMM142" s="73"/>
      <c r="NMS142" s="73"/>
      <c r="NNB142" s="73"/>
      <c r="NND142" s="73"/>
      <c r="NNE142" s="73"/>
      <c r="NNG142" s="73"/>
      <c r="NNJ142" s="73"/>
      <c r="NNM142" s="73"/>
      <c r="NNP142" s="73"/>
      <c r="NNX142" s="73"/>
      <c r="NNZ142" s="73"/>
      <c r="NOC142" s="73"/>
      <c r="NOF142" s="73"/>
      <c r="NOO142" s="73"/>
      <c r="NOR142" s="73"/>
      <c r="NOW142" s="73"/>
      <c r="NPS142" s="73"/>
      <c r="NPT142" s="73"/>
      <c r="NPU142" s="73"/>
      <c r="NPV142" s="73"/>
      <c r="NPW142" s="73"/>
      <c r="NPX142" s="73"/>
      <c r="NQP142" s="73"/>
      <c r="NQQ142" s="73"/>
      <c r="NQT142" s="73"/>
      <c r="NQW142" s="73"/>
      <c r="NQY142" s="73"/>
      <c r="NRA142" s="73"/>
      <c r="NRD142" s="73"/>
      <c r="NRG142" s="73"/>
      <c r="NRJ142" s="73"/>
      <c r="NRM142" s="73"/>
      <c r="NRP142" s="73"/>
      <c r="NRS142" s="73"/>
      <c r="NRV142" s="73"/>
      <c r="NRY142" s="73"/>
      <c r="NSA142" s="73"/>
      <c r="NSN142" s="73"/>
      <c r="NSO142" s="73"/>
      <c r="NSP142" s="73"/>
      <c r="NSQ142" s="73"/>
      <c r="NSR142" s="73"/>
      <c r="NSS142" s="73"/>
      <c r="NST142" s="73"/>
      <c r="NSU142" s="73"/>
      <c r="NSV142" s="73"/>
      <c r="NSW142" s="73"/>
      <c r="NSX142" s="73"/>
      <c r="NSY142" s="73"/>
      <c r="NSZ142" s="73"/>
      <c r="NTA142" s="73"/>
      <c r="NTB142" s="73"/>
      <c r="NTC142" s="73"/>
      <c r="NTD142" s="73"/>
      <c r="NTE142" s="73"/>
      <c r="NTF142" s="73"/>
      <c r="NTG142" s="73"/>
      <c r="NTH142" s="73"/>
      <c r="NTI142" s="73"/>
      <c r="NTJ142" s="73"/>
      <c r="NTK142" s="73"/>
      <c r="NTL142" s="73"/>
      <c r="NTM142" s="73"/>
      <c r="NTO142" s="73"/>
      <c r="NTP142" s="73"/>
      <c r="NTQ142" s="73"/>
      <c r="NTR142" s="73"/>
      <c r="NTS142" s="73"/>
      <c r="NTT142" s="73"/>
      <c r="NTU142" s="73"/>
      <c r="NTV142" s="73"/>
      <c r="NTW142" s="73"/>
      <c r="NTX142" s="73"/>
      <c r="NTY142" s="73"/>
      <c r="NTZ142" s="73"/>
      <c r="NUA142" s="73"/>
      <c r="NUD142" s="73"/>
      <c r="NUG142" s="73"/>
      <c r="NUJ142" s="73"/>
      <c r="NUM142" s="73"/>
      <c r="NUP142" s="73"/>
      <c r="NVB142" s="73"/>
      <c r="NVE142" s="73"/>
      <c r="NVH142" s="73"/>
      <c r="NVK142" s="73"/>
      <c r="NVT142" s="73"/>
      <c r="NVZ142" s="73"/>
      <c r="NWC142" s="73"/>
      <c r="NWF142" s="73"/>
      <c r="NWI142" s="73"/>
      <c r="NWO142" s="73"/>
      <c r="NWX142" s="73"/>
      <c r="NWZ142" s="73"/>
      <c r="NXA142" s="73"/>
      <c r="NXC142" s="73"/>
      <c r="NXF142" s="73"/>
      <c r="NXI142" s="73"/>
      <c r="NXL142" s="73"/>
      <c r="NXT142" s="73"/>
      <c r="NXV142" s="73"/>
      <c r="NXY142" s="73"/>
      <c r="NYB142" s="73"/>
      <c r="NYK142" s="73"/>
      <c r="NYN142" s="73"/>
      <c r="NYS142" s="73"/>
      <c r="NZO142" s="73"/>
      <c r="NZP142" s="73"/>
      <c r="NZQ142" s="73"/>
      <c r="NZR142" s="73"/>
      <c r="NZS142" s="73"/>
      <c r="NZT142" s="73"/>
      <c r="OAL142" s="73"/>
      <c r="OAM142" s="73"/>
      <c r="OAP142" s="73"/>
      <c r="OAS142" s="73"/>
      <c r="OAU142" s="73"/>
      <c r="OAW142" s="73"/>
      <c r="OAZ142" s="73"/>
      <c r="OBC142" s="73"/>
      <c r="OBF142" s="73"/>
      <c r="OBI142" s="73"/>
      <c r="OBL142" s="73"/>
      <c r="OBO142" s="73"/>
      <c r="OBR142" s="73"/>
      <c r="OBU142" s="73"/>
      <c r="OBW142" s="73"/>
      <c r="OCJ142" s="73"/>
      <c r="OCK142" s="73"/>
      <c r="OCL142" s="73"/>
      <c r="OCM142" s="73"/>
      <c r="OCN142" s="73"/>
      <c r="OCO142" s="73"/>
      <c r="OCP142" s="73"/>
      <c r="OCQ142" s="73"/>
      <c r="OCR142" s="73"/>
      <c r="OCS142" s="73"/>
      <c r="OCT142" s="73"/>
      <c r="OCU142" s="73"/>
      <c r="OCV142" s="73"/>
      <c r="OCW142" s="73"/>
      <c r="OCX142" s="73"/>
      <c r="OCY142" s="73"/>
      <c r="OCZ142" s="73"/>
      <c r="ODA142" s="73"/>
      <c r="ODB142" s="73"/>
      <c r="ODC142" s="73"/>
      <c r="ODD142" s="73"/>
      <c r="ODE142" s="73"/>
      <c r="ODF142" s="73"/>
      <c r="ODG142" s="73"/>
      <c r="ODH142" s="73"/>
      <c r="ODI142" s="73"/>
      <c r="ODK142" s="73"/>
      <c r="ODL142" s="73"/>
      <c r="ODM142" s="73"/>
      <c r="ODN142" s="73"/>
      <c r="ODO142" s="73"/>
      <c r="ODP142" s="73"/>
      <c r="ODQ142" s="73"/>
      <c r="ODR142" s="73"/>
      <c r="ODS142" s="73"/>
      <c r="ODT142" s="73"/>
      <c r="ODU142" s="73"/>
      <c r="ODV142" s="73"/>
      <c r="ODW142" s="73"/>
      <c r="ODZ142" s="73"/>
      <c r="OEC142" s="73"/>
      <c r="OEF142" s="73"/>
      <c r="OEI142" s="73"/>
      <c r="OEL142" s="73"/>
      <c r="OEX142" s="73"/>
      <c r="OFA142" s="73"/>
      <c r="OFD142" s="73"/>
      <c r="OFG142" s="73"/>
      <c r="OFP142" s="73"/>
      <c r="OFV142" s="73"/>
      <c r="OFY142" s="73"/>
      <c r="OGB142" s="73"/>
      <c r="OGE142" s="73"/>
      <c r="OGK142" s="73"/>
      <c r="OGT142" s="73"/>
      <c r="OGV142" s="73"/>
      <c r="OGW142" s="73"/>
      <c r="OGY142" s="73"/>
      <c r="OHB142" s="73"/>
      <c r="OHE142" s="73"/>
      <c r="OHH142" s="73"/>
      <c r="OHP142" s="73"/>
      <c r="OHR142" s="73"/>
      <c r="OHU142" s="73"/>
      <c r="OHX142" s="73"/>
      <c r="OIG142" s="73"/>
      <c r="OIJ142" s="73"/>
      <c r="OIO142" s="73"/>
      <c r="OJK142" s="73"/>
      <c r="OJL142" s="73"/>
      <c r="OJM142" s="73"/>
      <c r="OJN142" s="73"/>
      <c r="OJO142" s="73"/>
      <c r="OJP142" s="73"/>
      <c r="OKH142" s="73"/>
      <c r="OKI142" s="73"/>
      <c r="OKL142" s="73"/>
      <c r="OKO142" s="73"/>
      <c r="OKQ142" s="73"/>
      <c r="OKS142" s="73"/>
      <c r="OKV142" s="73"/>
      <c r="OKY142" s="73"/>
      <c r="OLB142" s="73"/>
      <c r="OLE142" s="73"/>
      <c r="OLH142" s="73"/>
      <c r="OLK142" s="73"/>
      <c r="OLN142" s="73"/>
      <c r="OLQ142" s="73"/>
      <c r="OLS142" s="73"/>
      <c r="OMF142" s="73"/>
      <c r="OMG142" s="73"/>
      <c r="OMH142" s="73"/>
      <c r="OMI142" s="73"/>
      <c r="OMJ142" s="73"/>
      <c r="OMK142" s="73"/>
      <c r="OML142" s="73"/>
      <c r="OMM142" s="73"/>
      <c r="OMN142" s="73"/>
      <c r="OMO142" s="73"/>
      <c r="OMP142" s="73"/>
      <c r="OMQ142" s="73"/>
      <c r="OMR142" s="73"/>
      <c r="OMS142" s="73"/>
      <c r="OMT142" s="73"/>
      <c r="OMU142" s="73"/>
      <c r="OMV142" s="73"/>
      <c r="OMW142" s="73"/>
      <c r="OMX142" s="73"/>
      <c r="OMY142" s="73"/>
      <c r="OMZ142" s="73"/>
      <c r="ONA142" s="73"/>
      <c r="ONB142" s="73"/>
      <c r="ONC142" s="73"/>
      <c r="OND142" s="73"/>
      <c r="ONE142" s="73"/>
      <c r="ONG142" s="73"/>
      <c r="ONH142" s="73"/>
      <c r="ONI142" s="73"/>
      <c r="ONJ142" s="73"/>
      <c r="ONK142" s="73"/>
      <c r="ONL142" s="73"/>
      <c r="ONM142" s="73"/>
      <c r="ONN142" s="73"/>
      <c r="ONO142" s="73"/>
      <c r="ONP142" s="73"/>
      <c r="ONQ142" s="73"/>
      <c r="ONR142" s="73"/>
      <c r="ONS142" s="73"/>
      <c r="ONV142" s="73"/>
      <c r="ONY142" s="73"/>
      <c r="OOB142" s="73"/>
      <c r="OOE142" s="73"/>
      <c r="OOH142" s="73"/>
      <c r="OOT142" s="73"/>
      <c r="OOW142" s="73"/>
      <c r="OOZ142" s="73"/>
      <c r="OPC142" s="73"/>
      <c r="OPL142" s="73"/>
      <c r="OPR142" s="73"/>
      <c r="OPU142" s="73"/>
      <c r="OPX142" s="73"/>
      <c r="OQA142" s="73"/>
      <c r="OQG142" s="73"/>
      <c r="OQP142" s="73"/>
      <c r="OQR142" s="73"/>
      <c r="OQS142" s="73"/>
      <c r="OQU142" s="73"/>
      <c r="OQX142" s="73"/>
      <c r="ORA142" s="73"/>
      <c r="ORD142" s="73"/>
      <c r="ORL142" s="73"/>
      <c r="ORN142" s="73"/>
      <c r="ORQ142" s="73"/>
      <c r="ORT142" s="73"/>
      <c r="OSC142" s="73"/>
      <c r="OSF142" s="73"/>
      <c r="OSK142" s="73"/>
      <c r="OTG142" s="73"/>
      <c r="OTH142" s="73"/>
      <c r="OTI142" s="73"/>
      <c r="OTJ142" s="73"/>
      <c r="OTK142" s="73"/>
      <c r="OTL142" s="73"/>
      <c r="OUD142" s="73"/>
      <c r="OUE142" s="73"/>
      <c r="OUH142" s="73"/>
      <c r="OUK142" s="73"/>
      <c r="OUM142" s="73"/>
      <c r="OUO142" s="73"/>
      <c r="OUR142" s="73"/>
      <c r="OUU142" s="73"/>
      <c r="OUX142" s="73"/>
      <c r="OVA142" s="73"/>
      <c r="OVD142" s="73"/>
      <c r="OVG142" s="73"/>
      <c r="OVJ142" s="73"/>
      <c r="OVM142" s="73"/>
      <c r="OVO142" s="73"/>
      <c r="OWB142" s="73"/>
      <c r="OWC142" s="73"/>
      <c r="OWD142" s="73"/>
      <c r="OWE142" s="73"/>
      <c r="OWF142" s="73"/>
      <c r="OWG142" s="73"/>
      <c r="OWH142" s="73"/>
      <c r="OWI142" s="73"/>
      <c r="OWJ142" s="73"/>
      <c r="OWK142" s="73"/>
      <c r="OWL142" s="73"/>
      <c r="OWM142" s="73"/>
      <c r="OWN142" s="73"/>
      <c r="OWO142" s="73"/>
      <c r="OWP142" s="73"/>
      <c r="OWQ142" s="73"/>
      <c r="OWR142" s="73"/>
      <c r="OWS142" s="73"/>
      <c r="OWT142" s="73"/>
      <c r="OWU142" s="73"/>
      <c r="OWV142" s="73"/>
      <c r="OWW142" s="73"/>
      <c r="OWX142" s="73"/>
      <c r="OWY142" s="73"/>
      <c r="OWZ142" s="73"/>
      <c r="OXA142" s="73"/>
      <c r="OXC142" s="73"/>
      <c r="OXD142" s="73"/>
      <c r="OXE142" s="73"/>
      <c r="OXF142" s="73"/>
      <c r="OXG142" s="73"/>
      <c r="OXH142" s="73"/>
      <c r="OXI142" s="73"/>
      <c r="OXJ142" s="73"/>
      <c r="OXK142" s="73"/>
      <c r="OXL142" s="73"/>
      <c r="OXM142" s="73"/>
      <c r="OXN142" s="73"/>
      <c r="OXO142" s="73"/>
      <c r="OXR142" s="73"/>
      <c r="OXU142" s="73"/>
      <c r="OXX142" s="73"/>
      <c r="OYA142" s="73"/>
      <c r="OYD142" s="73"/>
      <c r="OYP142" s="73"/>
      <c r="OYS142" s="73"/>
      <c r="OYV142" s="73"/>
      <c r="OYY142" s="73"/>
      <c r="OZH142" s="73"/>
      <c r="OZN142" s="73"/>
      <c r="OZQ142" s="73"/>
      <c r="OZT142" s="73"/>
      <c r="OZW142" s="73"/>
      <c r="PAC142" s="73"/>
      <c r="PAL142" s="73"/>
      <c r="PAN142" s="73"/>
      <c r="PAO142" s="73"/>
      <c r="PAQ142" s="73"/>
      <c r="PAT142" s="73"/>
      <c r="PAW142" s="73"/>
      <c r="PAZ142" s="73"/>
      <c r="PBH142" s="73"/>
      <c r="PBJ142" s="73"/>
      <c r="PBM142" s="73"/>
      <c r="PBP142" s="73"/>
      <c r="PBY142" s="73"/>
      <c r="PCB142" s="73"/>
      <c r="PCG142" s="73"/>
      <c r="PDC142" s="73"/>
      <c r="PDD142" s="73"/>
      <c r="PDE142" s="73"/>
      <c r="PDF142" s="73"/>
      <c r="PDG142" s="73"/>
      <c r="PDH142" s="73"/>
      <c r="PDZ142" s="73"/>
      <c r="PEA142" s="73"/>
      <c r="PED142" s="73"/>
      <c r="PEG142" s="73"/>
      <c r="PEI142" s="73"/>
      <c r="PEK142" s="73"/>
      <c r="PEN142" s="73"/>
      <c r="PEQ142" s="73"/>
      <c r="PET142" s="73"/>
      <c r="PEW142" s="73"/>
      <c r="PEZ142" s="73"/>
      <c r="PFC142" s="73"/>
      <c r="PFF142" s="73"/>
      <c r="PFI142" s="73"/>
      <c r="PFK142" s="73"/>
      <c r="PFX142" s="73"/>
      <c r="PFY142" s="73"/>
      <c r="PFZ142" s="73"/>
      <c r="PGA142" s="73"/>
      <c r="PGB142" s="73"/>
      <c r="PGC142" s="73"/>
      <c r="PGD142" s="73"/>
      <c r="PGE142" s="73"/>
      <c r="PGF142" s="73"/>
      <c r="PGG142" s="73"/>
      <c r="PGH142" s="73"/>
      <c r="PGI142" s="73"/>
      <c r="PGJ142" s="73"/>
      <c r="PGK142" s="73"/>
      <c r="PGL142" s="73"/>
      <c r="PGM142" s="73"/>
      <c r="PGN142" s="73"/>
      <c r="PGO142" s="73"/>
      <c r="PGP142" s="73"/>
      <c r="PGQ142" s="73"/>
      <c r="PGR142" s="73"/>
      <c r="PGS142" s="73"/>
      <c r="PGT142" s="73"/>
      <c r="PGU142" s="73"/>
      <c r="PGV142" s="73"/>
      <c r="PGW142" s="73"/>
      <c r="PGY142" s="73"/>
      <c r="PGZ142" s="73"/>
      <c r="PHA142" s="73"/>
      <c r="PHB142" s="73"/>
      <c r="PHC142" s="73"/>
      <c r="PHD142" s="73"/>
      <c r="PHE142" s="73"/>
      <c r="PHF142" s="73"/>
      <c r="PHG142" s="73"/>
      <c r="PHH142" s="73"/>
      <c r="PHI142" s="73"/>
      <c r="PHJ142" s="73"/>
      <c r="PHK142" s="73"/>
      <c r="PHN142" s="73"/>
      <c r="PHQ142" s="73"/>
      <c r="PHT142" s="73"/>
      <c r="PHW142" s="73"/>
      <c r="PHZ142" s="73"/>
      <c r="PIL142" s="73"/>
      <c r="PIO142" s="73"/>
      <c r="PIR142" s="73"/>
      <c r="PIU142" s="73"/>
      <c r="PJD142" s="73"/>
      <c r="PJJ142" s="73"/>
      <c r="PJM142" s="73"/>
      <c r="PJP142" s="73"/>
      <c r="PJS142" s="73"/>
      <c r="PJY142" s="73"/>
      <c r="PKH142" s="73"/>
      <c r="PKJ142" s="73"/>
      <c r="PKK142" s="73"/>
      <c r="PKM142" s="73"/>
      <c r="PKP142" s="73"/>
      <c r="PKS142" s="73"/>
      <c r="PKV142" s="73"/>
      <c r="PLD142" s="73"/>
      <c r="PLF142" s="73"/>
      <c r="PLI142" s="73"/>
      <c r="PLL142" s="73"/>
      <c r="PLU142" s="73"/>
      <c r="PLX142" s="73"/>
      <c r="PMC142" s="73"/>
      <c r="PMY142" s="73"/>
      <c r="PMZ142" s="73"/>
      <c r="PNA142" s="73"/>
      <c r="PNB142" s="73"/>
      <c r="PNC142" s="73"/>
      <c r="PND142" s="73"/>
      <c r="PNV142" s="73"/>
      <c r="PNW142" s="73"/>
      <c r="PNZ142" s="73"/>
      <c r="POC142" s="73"/>
      <c r="POE142" s="73"/>
      <c r="POG142" s="73"/>
      <c r="POJ142" s="73"/>
      <c r="POM142" s="73"/>
      <c r="POP142" s="73"/>
      <c r="POS142" s="73"/>
      <c r="POV142" s="73"/>
      <c r="POY142" s="73"/>
      <c r="PPB142" s="73"/>
      <c r="PPE142" s="73"/>
      <c r="PPG142" s="73"/>
      <c r="PPT142" s="73"/>
      <c r="PPU142" s="73"/>
      <c r="PPV142" s="73"/>
      <c r="PPW142" s="73"/>
      <c r="PPX142" s="73"/>
      <c r="PPY142" s="73"/>
      <c r="PPZ142" s="73"/>
      <c r="PQA142" s="73"/>
      <c r="PQB142" s="73"/>
      <c r="PQC142" s="73"/>
      <c r="PQD142" s="73"/>
      <c r="PQE142" s="73"/>
      <c r="PQF142" s="73"/>
      <c r="PQG142" s="73"/>
      <c r="PQH142" s="73"/>
      <c r="PQI142" s="73"/>
      <c r="PQJ142" s="73"/>
      <c r="PQK142" s="73"/>
      <c r="PQL142" s="73"/>
      <c r="PQM142" s="73"/>
      <c r="PQN142" s="73"/>
      <c r="PQO142" s="73"/>
      <c r="PQP142" s="73"/>
      <c r="PQQ142" s="73"/>
      <c r="PQR142" s="73"/>
      <c r="PQS142" s="73"/>
      <c r="PQU142" s="73"/>
      <c r="PQV142" s="73"/>
      <c r="PQW142" s="73"/>
      <c r="PQX142" s="73"/>
      <c r="PQY142" s="73"/>
      <c r="PQZ142" s="73"/>
      <c r="PRA142" s="73"/>
      <c r="PRB142" s="73"/>
      <c r="PRC142" s="73"/>
      <c r="PRD142" s="73"/>
      <c r="PRE142" s="73"/>
      <c r="PRF142" s="73"/>
      <c r="PRG142" s="73"/>
      <c r="PRJ142" s="73"/>
      <c r="PRM142" s="73"/>
      <c r="PRP142" s="73"/>
      <c r="PRS142" s="73"/>
      <c r="PRV142" s="73"/>
      <c r="PSH142" s="73"/>
      <c r="PSK142" s="73"/>
      <c r="PSN142" s="73"/>
      <c r="PSQ142" s="73"/>
      <c r="PSZ142" s="73"/>
      <c r="PTF142" s="73"/>
      <c r="PTI142" s="73"/>
      <c r="PTL142" s="73"/>
      <c r="PTO142" s="73"/>
      <c r="PTU142" s="73"/>
      <c r="PUD142" s="73"/>
      <c r="PUF142" s="73"/>
      <c r="PUG142" s="73"/>
      <c r="PUI142" s="73"/>
      <c r="PUL142" s="73"/>
      <c r="PUO142" s="73"/>
      <c r="PUR142" s="73"/>
      <c r="PUZ142" s="73"/>
      <c r="PVB142" s="73"/>
      <c r="PVE142" s="73"/>
      <c r="PVH142" s="73"/>
      <c r="PVQ142" s="73"/>
      <c r="PVT142" s="73"/>
      <c r="PVY142" s="73"/>
      <c r="PWU142" s="73"/>
      <c r="PWV142" s="73"/>
      <c r="PWW142" s="73"/>
      <c r="PWX142" s="73"/>
      <c r="PWY142" s="73"/>
      <c r="PWZ142" s="73"/>
      <c r="PXR142" s="73"/>
      <c r="PXS142" s="73"/>
      <c r="PXV142" s="73"/>
      <c r="PXY142" s="73"/>
      <c r="PYA142" s="73"/>
      <c r="PYC142" s="73"/>
      <c r="PYF142" s="73"/>
      <c r="PYI142" s="73"/>
      <c r="PYL142" s="73"/>
      <c r="PYO142" s="73"/>
      <c r="PYR142" s="73"/>
      <c r="PYU142" s="73"/>
      <c r="PYX142" s="73"/>
      <c r="PZA142" s="73"/>
      <c r="PZC142" s="73"/>
      <c r="PZP142" s="73"/>
      <c r="PZQ142" s="73"/>
      <c r="PZR142" s="73"/>
      <c r="PZS142" s="73"/>
      <c r="PZT142" s="73"/>
      <c r="PZU142" s="73"/>
      <c r="PZV142" s="73"/>
      <c r="PZW142" s="73"/>
      <c r="PZX142" s="73"/>
      <c r="PZY142" s="73"/>
      <c r="PZZ142" s="73"/>
      <c r="QAA142" s="73"/>
      <c r="QAB142" s="73"/>
      <c r="QAC142" s="73"/>
      <c r="QAD142" s="73"/>
      <c r="QAE142" s="73"/>
      <c r="QAF142" s="73"/>
      <c r="QAG142" s="73"/>
      <c r="QAH142" s="73"/>
      <c r="QAI142" s="73"/>
      <c r="QAJ142" s="73"/>
      <c r="QAK142" s="73"/>
      <c r="QAL142" s="73"/>
      <c r="QAM142" s="73"/>
      <c r="QAN142" s="73"/>
      <c r="QAO142" s="73"/>
      <c r="QAQ142" s="73"/>
      <c r="QAR142" s="73"/>
      <c r="QAS142" s="73"/>
      <c r="QAT142" s="73"/>
      <c r="QAU142" s="73"/>
      <c r="QAV142" s="73"/>
      <c r="QAW142" s="73"/>
      <c r="QAX142" s="73"/>
      <c r="QAY142" s="73"/>
      <c r="QAZ142" s="73"/>
      <c r="QBA142" s="73"/>
      <c r="QBB142" s="73"/>
      <c r="QBC142" s="73"/>
      <c r="QBF142" s="73"/>
      <c r="QBI142" s="73"/>
      <c r="QBL142" s="73"/>
      <c r="QBO142" s="73"/>
      <c r="QBR142" s="73"/>
      <c r="QCD142" s="73"/>
      <c r="QCG142" s="73"/>
      <c r="QCJ142" s="73"/>
      <c r="QCM142" s="73"/>
      <c r="QCV142" s="73"/>
      <c r="QDB142" s="73"/>
      <c r="QDE142" s="73"/>
      <c r="QDH142" s="73"/>
      <c r="QDK142" s="73"/>
      <c r="QDQ142" s="73"/>
      <c r="QDZ142" s="73"/>
      <c r="QEB142" s="73"/>
      <c r="QEC142" s="73"/>
      <c r="QEE142" s="73"/>
      <c r="QEH142" s="73"/>
      <c r="QEK142" s="73"/>
      <c r="QEN142" s="73"/>
      <c r="QEV142" s="73"/>
      <c r="QEX142" s="73"/>
      <c r="QFA142" s="73"/>
      <c r="QFD142" s="73"/>
      <c r="QFM142" s="73"/>
      <c r="QFP142" s="73"/>
      <c r="QFU142" s="73"/>
      <c r="QGQ142" s="73"/>
      <c r="QGR142" s="73"/>
      <c r="QGS142" s="73"/>
      <c r="QGT142" s="73"/>
      <c r="QGU142" s="73"/>
      <c r="QGV142" s="73"/>
      <c r="QHN142" s="73"/>
      <c r="QHO142" s="73"/>
      <c r="QHR142" s="73"/>
      <c r="QHU142" s="73"/>
      <c r="QHW142" s="73"/>
      <c r="QHY142" s="73"/>
      <c r="QIB142" s="73"/>
      <c r="QIE142" s="73"/>
      <c r="QIH142" s="73"/>
      <c r="QIK142" s="73"/>
      <c r="QIN142" s="73"/>
      <c r="QIQ142" s="73"/>
      <c r="QIT142" s="73"/>
      <c r="QIW142" s="73"/>
      <c r="QIY142" s="73"/>
      <c r="QJL142" s="73"/>
      <c r="QJM142" s="73"/>
      <c r="QJN142" s="73"/>
      <c r="QJO142" s="73"/>
      <c r="QJP142" s="73"/>
      <c r="QJQ142" s="73"/>
      <c r="QJR142" s="73"/>
      <c r="QJS142" s="73"/>
      <c r="QJT142" s="73"/>
      <c r="QJU142" s="73"/>
      <c r="QJV142" s="73"/>
      <c r="QJW142" s="73"/>
      <c r="QJX142" s="73"/>
      <c r="QJY142" s="73"/>
      <c r="QJZ142" s="73"/>
      <c r="QKA142" s="73"/>
      <c r="QKB142" s="73"/>
      <c r="QKC142" s="73"/>
      <c r="QKD142" s="73"/>
      <c r="QKE142" s="73"/>
      <c r="QKF142" s="73"/>
      <c r="QKG142" s="73"/>
      <c r="QKH142" s="73"/>
      <c r="QKI142" s="73"/>
      <c r="QKJ142" s="73"/>
      <c r="QKK142" s="73"/>
      <c r="QKM142" s="73"/>
      <c r="QKN142" s="73"/>
      <c r="QKO142" s="73"/>
      <c r="QKP142" s="73"/>
      <c r="QKQ142" s="73"/>
      <c r="QKR142" s="73"/>
      <c r="QKS142" s="73"/>
      <c r="QKT142" s="73"/>
      <c r="QKU142" s="73"/>
      <c r="QKV142" s="73"/>
      <c r="QKW142" s="73"/>
      <c r="QKX142" s="73"/>
      <c r="QKY142" s="73"/>
      <c r="QLB142" s="73"/>
      <c r="QLE142" s="73"/>
      <c r="QLH142" s="73"/>
      <c r="QLK142" s="73"/>
      <c r="QLN142" s="73"/>
      <c r="QLZ142" s="73"/>
      <c r="QMC142" s="73"/>
      <c r="QMF142" s="73"/>
      <c r="QMI142" s="73"/>
      <c r="QMR142" s="73"/>
      <c r="QMX142" s="73"/>
      <c r="QNA142" s="73"/>
      <c r="QND142" s="73"/>
      <c r="QNG142" s="73"/>
      <c r="QNM142" s="73"/>
      <c r="QNV142" s="73"/>
      <c r="QNX142" s="73"/>
      <c r="QNY142" s="73"/>
      <c r="QOA142" s="73"/>
      <c r="QOD142" s="73"/>
      <c r="QOG142" s="73"/>
      <c r="QOJ142" s="73"/>
      <c r="QOR142" s="73"/>
      <c r="QOT142" s="73"/>
      <c r="QOW142" s="73"/>
      <c r="QOZ142" s="73"/>
      <c r="QPI142" s="73"/>
      <c r="QPL142" s="73"/>
      <c r="QPQ142" s="73"/>
      <c r="QQM142" s="73"/>
      <c r="QQN142" s="73"/>
      <c r="QQO142" s="73"/>
      <c r="QQP142" s="73"/>
      <c r="QQQ142" s="73"/>
      <c r="QQR142" s="73"/>
      <c r="QRJ142" s="73"/>
      <c r="QRK142" s="73"/>
      <c r="QRN142" s="73"/>
      <c r="QRQ142" s="73"/>
      <c r="QRS142" s="73"/>
      <c r="QRU142" s="73"/>
      <c r="QRX142" s="73"/>
      <c r="QSA142" s="73"/>
      <c r="QSD142" s="73"/>
      <c r="QSG142" s="73"/>
      <c r="QSJ142" s="73"/>
      <c r="QSM142" s="73"/>
      <c r="QSP142" s="73"/>
      <c r="QSS142" s="73"/>
      <c r="QSU142" s="73"/>
      <c r="QTH142" s="73"/>
      <c r="QTI142" s="73"/>
      <c r="QTJ142" s="73"/>
      <c r="QTK142" s="73"/>
      <c r="QTL142" s="73"/>
      <c r="QTM142" s="73"/>
      <c r="QTN142" s="73"/>
      <c r="QTO142" s="73"/>
      <c r="QTP142" s="73"/>
      <c r="QTQ142" s="73"/>
      <c r="QTR142" s="73"/>
      <c r="QTS142" s="73"/>
      <c r="QTT142" s="73"/>
      <c r="QTU142" s="73"/>
      <c r="QTV142" s="73"/>
      <c r="QTW142" s="73"/>
      <c r="QTX142" s="73"/>
      <c r="QTY142" s="73"/>
      <c r="QTZ142" s="73"/>
      <c r="QUA142" s="73"/>
      <c r="QUB142" s="73"/>
      <c r="QUC142" s="73"/>
      <c r="QUD142" s="73"/>
      <c r="QUE142" s="73"/>
      <c r="QUF142" s="73"/>
      <c r="QUG142" s="73"/>
      <c r="QUI142" s="73"/>
      <c r="QUJ142" s="73"/>
      <c r="QUK142" s="73"/>
      <c r="QUL142" s="73"/>
      <c r="QUM142" s="73"/>
      <c r="QUN142" s="73"/>
      <c r="QUO142" s="73"/>
      <c r="QUP142" s="73"/>
      <c r="QUQ142" s="73"/>
      <c r="QUR142" s="73"/>
      <c r="QUS142" s="73"/>
      <c r="QUT142" s="73"/>
      <c r="QUU142" s="73"/>
      <c r="QUX142" s="73"/>
      <c r="QVA142" s="73"/>
      <c r="QVD142" s="73"/>
      <c r="QVG142" s="73"/>
      <c r="QVJ142" s="73"/>
      <c r="QVV142" s="73"/>
      <c r="QVY142" s="73"/>
      <c r="QWB142" s="73"/>
      <c r="QWE142" s="73"/>
      <c r="QWN142" s="73"/>
      <c r="QWT142" s="73"/>
      <c r="QWW142" s="73"/>
      <c r="QWZ142" s="73"/>
      <c r="QXC142" s="73"/>
      <c r="QXI142" s="73"/>
      <c r="QXR142" s="73"/>
      <c r="QXT142" s="73"/>
      <c r="QXU142" s="73"/>
      <c r="QXW142" s="73"/>
      <c r="QXZ142" s="73"/>
      <c r="QYC142" s="73"/>
      <c r="QYF142" s="73"/>
      <c r="QYN142" s="73"/>
      <c r="QYP142" s="73"/>
      <c r="QYS142" s="73"/>
      <c r="QYV142" s="73"/>
      <c r="QZE142" s="73"/>
      <c r="QZH142" s="73"/>
      <c r="QZM142" s="73"/>
      <c r="RAI142" s="73"/>
      <c r="RAJ142" s="73"/>
      <c r="RAK142" s="73"/>
      <c r="RAL142" s="73"/>
      <c r="RAM142" s="73"/>
      <c r="RAN142" s="73"/>
      <c r="RBF142" s="73"/>
      <c r="RBG142" s="73"/>
      <c r="RBJ142" s="73"/>
      <c r="RBM142" s="73"/>
      <c r="RBO142" s="73"/>
      <c r="RBQ142" s="73"/>
      <c r="RBT142" s="73"/>
      <c r="RBW142" s="73"/>
      <c r="RBZ142" s="73"/>
      <c r="RCC142" s="73"/>
      <c r="RCF142" s="73"/>
      <c r="RCI142" s="73"/>
      <c r="RCL142" s="73"/>
      <c r="RCO142" s="73"/>
      <c r="RCQ142" s="73"/>
      <c r="RDD142" s="73"/>
      <c r="RDE142" s="73"/>
      <c r="RDF142" s="73"/>
      <c r="RDG142" s="73"/>
      <c r="RDH142" s="73"/>
      <c r="RDI142" s="73"/>
      <c r="RDJ142" s="73"/>
      <c r="RDK142" s="73"/>
      <c r="RDL142" s="73"/>
      <c r="RDM142" s="73"/>
      <c r="RDN142" s="73"/>
      <c r="RDO142" s="73"/>
      <c r="RDP142" s="73"/>
      <c r="RDQ142" s="73"/>
      <c r="RDR142" s="73"/>
      <c r="RDS142" s="73"/>
      <c r="RDT142" s="73"/>
      <c r="RDU142" s="73"/>
      <c r="RDV142" s="73"/>
      <c r="RDW142" s="73"/>
      <c r="RDX142" s="73"/>
      <c r="RDY142" s="73"/>
      <c r="RDZ142" s="73"/>
      <c r="REA142" s="73"/>
      <c r="REB142" s="73"/>
      <c r="REC142" s="73"/>
      <c r="REE142" s="73"/>
      <c r="REF142" s="73"/>
      <c r="REG142" s="73"/>
      <c r="REH142" s="73"/>
      <c r="REI142" s="73"/>
      <c r="REJ142" s="73"/>
      <c r="REK142" s="73"/>
      <c r="REL142" s="73"/>
      <c r="REM142" s="73"/>
      <c r="REN142" s="73"/>
      <c r="REO142" s="73"/>
      <c r="REP142" s="73"/>
      <c r="REQ142" s="73"/>
      <c r="RET142" s="73"/>
      <c r="REW142" s="73"/>
      <c r="REZ142" s="73"/>
      <c r="RFC142" s="73"/>
      <c r="RFF142" s="73"/>
      <c r="RFR142" s="73"/>
      <c r="RFU142" s="73"/>
      <c r="RFX142" s="73"/>
      <c r="RGA142" s="73"/>
      <c r="RGJ142" s="73"/>
      <c r="RGP142" s="73"/>
      <c r="RGS142" s="73"/>
      <c r="RGV142" s="73"/>
      <c r="RGY142" s="73"/>
      <c r="RHE142" s="73"/>
      <c r="RHN142" s="73"/>
      <c r="RHP142" s="73"/>
      <c r="RHQ142" s="73"/>
      <c r="RHS142" s="73"/>
      <c r="RHV142" s="73"/>
      <c r="RHY142" s="73"/>
      <c r="RIB142" s="73"/>
      <c r="RIJ142" s="73"/>
      <c r="RIL142" s="73"/>
      <c r="RIO142" s="73"/>
      <c r="RIR142" s="73"/>
      <c r="RJA142" s="73"/>
      <c r="RJD142" s="73"/>
      <c r="RJI142" s="73"/>
      <c r="RKE142" s="73"/>
      <c r="RKF142" s="73"/>
      <c r="RKG142" s="73"/>
      <c r="RKH142" s="73"/>
      <c r="RKI142" s="73"/>
      <c r="RKJ142" s="73"/>
      <c r="RLB142" s="73"/>
      <c r="RLC142" s="73"/>
      <c r="RLF142" s="73"/>
      <c r="RLI142" s="73"/>
      <c r="RLK142" s="73"/>
      <c r="RLM142" s="73"/>
      <c r="RLP142" s="73"/>
      <c r="RLS142" s="73"/>
      <c r="RLV142" s="73"/>
      <c r="RLY142" s="73"/>
      <c r="RMB142" s="73"/>
      <c r="RME142" s="73"/>
      <c r="RMH142" s="73"/>
      <c r="RMK142" s="73"/>
      <c r="RMM142" s="73"/>
      <c r="RMZ142" s="73"/>
      <c r="RNA142" s="73"/>
      <c r="RNB142" s="73"/>
      <c r="RNC142" s="73"/>
      <c r="RND142" s="73"/>
      <c r="RNE142" s="73"/>
      <c r="RNF142" s="73"/>
      <c r="RNG142" s="73"/>
      <c r="RNH142" s="73"/>
      <c r="RNI142" s="73"/>
      <c r="RNJ142" s="73"/>
      <c r="RNK142" s="73"/>
      <c r="RNL142" s="73"/>
      <c r="RNM142" s="73"/>
      <c r="RNN142" s="73"/>
      <c r="RNO142" s="73"/>
      <c r="RNP142" s="73"/>
      <c r="RNQ142" s="73"/>
      <c r="RNR142" s="73"/>
      <c r="RNS142" s="73"/>
      <c r="RNT142" s="73"/>
      <c r="RNU142" s="73"/>
      <c r="RNV142" s="73"/>
      <c r="RNW142" s="73"/>
      <c r="RNX142" s="73"/>
      <c r="RNY142" s="73"/>
      <c r="ROA142" s="73"/>
      <c r="ROB142" s="73"/>
      <c r="ROC142" s="73"/>
      <c r="ROD142" s="73"/>
      <c r="ROE142" s="73"/>
      <c r="ROF142" s="73"/>
      <c r="ROG142" s="73"/>
      <c r="ROH142" s="73"/>
      <c r="ROI142" s="73"/>
      <c r="ROJ142" s="73"/>
      <c r="ROK142" s="73"/>
      <c r="ROL142" s="73"/>
      <c r="ROM142" s="73"/>
      <c r="ROP142" s="73"/>
      <c r="ROS142" s="73"/>
      <c r="ROV142" s="73"/>
      <c r="ROY142" s="73"/>
      <c r="RPB142" s="73"/>
      <c r="RPN142" s="73"/>
      <c r="RPQ142" s="73"/>
      <c r="RPT142" s="73"/>
      <c r="RPW142" s="73"/>
      <c r="RQF142" s="73"/>
      <c r="RQL142" s="73"/>
      <c r="RQO142" s="73"/>
      <c r="RQR142" s="73"/>
      <c r="RQU142" s="73"/>
      <c r="RRA142" s="73"/>
      <c r="RRJ142" s="73"/>
      <c r="RRL142" s="73"/>
      <c r="RRM142" s="73"/>
      <c r="RRO142" s="73"/>
      <c r="RRR142" s="73"/>
      <c r="RRU142" s="73"/>
      <c r="RRX142" s="73"/>
      <c r="RSF142" s="73"/>
      <c r="RSH142" s="73"/>
      <c r="RSK142" s="73"/>
      <c r="RSN142" s="73"/>
      <c r="RSW142" s="73"/>
      <c r="RSZ142" s="73"/>
      <c r="RTE142" s="73"/>
      <c r="RUA142" s="73"/>
      <c r="RUB142" s="73"/>
      <c r="RUC142" s="73"/>
      <c r="RUD142" s="73"/>
      <c r="RUE142" s="73"/>
      <c r="RUF142" s="73"/>
      <c r="RUX142" s="73"/>
      <c r="RUY142" s="73"/>
      <c r="RVB142" s="73"/>
      <c r="RVE142" s="73"/>
      <c r="RVG142" s="73"/>
      <c r="RVI142" s="73"/>
      <c r="RVL142" s="73"/>
      <c r="RVO142" s="73"/>
      <c r="RVR142" s="73"/>
      <c r="RVU142" s="73"/>
      <c r="RVX142" s="73"/>
      <c r="RWA142" s="73"/>
      <c r="RWD142" s="73"/>
      <c r="RWG142" s="73"/>
      <c r="RWI142" s="73"/>
      <c r="RWV142" s="73"/>
      <c r="RWW142" s="73"/>
      <c r="RWX142" s="73"/>
      <c r="RWY142" s="73"/>
      <c r="RWZ142" s="73"/>
      <c r="RXA142" s="73"/>
      <c r="RXB142" s="73"/>
      <c r="RXC142" s="73"/>
      <c r="RXD142" s="73"/>
      <c r="RXE142" s="73"/>
      <c r="RXF142" s="73"/>
      <c r="RXG142" s="73"/>
      <c r="RXH142" s="73"/>
      <c r="RXI142" s="73"/>
      <c r="RXJ142" s="73"/>
      <c r="RXK142" s="73"/>
      <c r="RXL142" s="73"/>
      <c r="RXM142" s="73"/>
      <c r="RXN142" s="73"/>
      <c r="RXO142" s="73"/>
      <c r="RXP142" s="73"/>
      <c r="RXQ142" s="73"/>
      <c r="RXR142" s="73"/>
      <c r="RXS142" s="73"/>
      <c r="RXT142" s="73"/>
      <c r="RXU142" s="73"/>
      <c r="RXW142" s="73"/>
      <c r="RXX142" s="73"/>
      <c r="RXY142" s="73"/>
      <c r="RXZ142" s="73"/>
      <c r="RYA142" s="73"/>
      <c r="RYB142" s="73"/>
      <c r="RYC142" s="73"/>
      <c r="RYD142" s="73"/>
      <c r="RYE142" s="73"/>
      <c r="RYF142" s="73"/>
      <c r="RYG142" s="73"/>
      <c r="RYH142" s="73"/>
      <c r="RYI142" s="73"/>
      <c r="RYL142" s="73"/>
      <c r="RYO142" s="73"/>
      <c r="RYR142" s="73"/>
      <c r="RYU142" s="73"/>
      <c r="RYX142" s="73"/>
      <c r="RZJ142" s="73"/>
      <c r="RZM142" s="73"/>
      <c r="RZP142" s="73"/>
      <c r="RZS142" s="73"/>
      <c r="SAB142" s="73"/>
      <c r="SAH142" s="73"/>
      <c r="SAK142" s="73"/>
      <c r="SAN142" s="73"/>
      <c r="SAQ142" s="73"/>
      <c r="SAW142" s="73"/>
      <c r="SBF142" s="73"/>
      <c r="SBH142" s="73"/>
      <c r="SBI142" s="73"/>
      <c r="SBK142" s="73"/>
      <c r="SBN142" s="73"/>
      <c r="SBQ142" s="73"/>
      <c r="SBT142" s="73"/>
      <c r="SCB142" s="73"/>
      <c r="SCD142" s="73"/>
      <c r="SCG142" s="73"/>
      <c r="SCJ142" s="73"/>
      <c r="SCS142" s="73"/>
      <c r="SCV142" s="73"/>
      <c r="SDA142" s="73"/>
      <c r="SDW142" s="73"/>
      <c r="SDX142" s="73"/>
      <c r="SDY142" s="73"/>
      <c r="SDZ142" s="73"/>
      <c r="SEA142" s="73"/>
      <c r="SEB142" s="73"/>
      <c r="SET142" s="73"/>
      <c r="SEU142" s="73"/>
      <c r="SEX142" s="73"/>
      <c r="SFA142" s="73"/>
      <c r="SFC142" s="73"/>
      <c r="SFE142" s="73"/>
      <c r="SFH142" s="73"/>
      <c r="SFK142" s="73"/>
      <c r="SFN142" s="73"/>
      <c r="SFQ142" s="73"/>
      <c r="SFT142" s="73"/>
      <c r="SFW142" s="73"/>
      <c r="SFZ142" s="73"/>
      <c r="SGC142" s="73"/>
      <c r="SGE142" s="73"/>
      <c r="SGR142" s="73"/>
      <c r="SGS142" s="73"/>
      <c r="SGT142" s="73"/>
      <c r="SGU142" s="73"/>
      <c r="SGV142" s="73"/>
      <c r="SGW142" s="73"/>
      <c r="SGX142" s="73"/>
      <c r="SGY142" s="73"/>
      <c r="SGZ142" s="73"/>
      <c r="SHA142" s="73"/>
      <c r="SHB142" s="73"/>
      <c r="SHC142" s="73"/>
      <c r="SHD142" s="73"/>
      <c r="SHE142" s="73"/>
      <c r="SHF142" s="73"/>
      <c r="SHG142" s="73"/>
      <c r="SHH142" s="73"/>
      <c r="SHI142" s="73"/>
      <c r="SHJ142" s="73"/>
      <c r="SHK142" s="73"/>
      <c r="SHL142" s="73"/>
      <c r="SHM142" s="73"/>
      <c r="SHN142" s="73"/>
      <c r="SHO142" s="73"/>
      <c r="SHP142" s="73"/>
      <c r="SHQ142" s="73"/>
      <c r="SHS142" s="73"/>
      <c r="SHT142" s="73"/>
      <c r="SHU142" s="73"/>
      <c r="SHV142" s="73"/>
      <c r="SHW142" s="73"/>
      <c r="SHX142" s="73"/>
      <c r="SHY142" s="73"/>
      <c r="SHZ142" s="73"/>
      <c r="SIA142" s="73"/>
      <c r="SIB142" s="73"/>
      <c r="SIC142" s="73"/>
      <c r="SID142" s="73"/>
      <c r="SIE142" s="73"/>
      <c r="SIH142" s="73"/>
      <c r="SIK142" s="73"/>
      <c r="SIN142" s="73"/>
      <c r="SIQ142" s="73"/>
      <c r="SIT142" s="73"/>
      <c r="SJF142" s="73"/>
      <c r="SJI142" s="73"/>
      <c r="SJL142" s="73"/>
      <c r="SJO142" s="73"/>
      <c r="SJX142" s="73"/>
      <c r="SKD142" s="73"/>
      <c r="SKG142" s="73"/>
      <c r="SKJ142" s="73"/>
      <c r="SKM142" s="73"/>
      <c r="SKS142" s="73"/>
      <c r="SLB142" s="73"/>
      <c r="SLD142" s="73"/>
      <c r="SLE142" s="73"/>
      <c r="SLG142" s="73"/>
      <c r="SLJ142" s="73"/>
      <c r="SLM142" s="73"/>
      <c r="SLP142" s="73"/>
      <c r="SLX142" s="73"/>
      <c r="SLZ142" s="73"/>
      <c r="SMC142" s="73"/>
      <c r="SMF142" s="73"/>
      <c r="SMO142" s="73"/>
      <c r="SMR142" s="73"/>
      <c r="SMW142" s="73"/>
      <c r="SNS142" s="73"/>
      <c r="SNT142" s="73"/>
      <c r="SNU142" s="73"/>
      <c r="SNV142" s="73"/>
      <c r="SNW142" s="73"/>
      <c r="SNX142" s="73"/>
      <c r="SOP142" s="73"/>
      <c r="SOQ142" s="73"/>
      <c r="SOT142" s="73"/>
      <c r="SOW142" s="73"/>
      <c r="SOY142" s="73"/>
      <c r="SPA142" s="73"/>
      <c r="SPD142" s="73"/>
      <c r="SPG142" s="73"/>
      <c r="SPJ142" s="73"/>
      <c r="SPM142" s="73"/>
      <c r="SPP142" s="73"/>
      <c r="SPS142" s="73"/>
      <c r="SPV142" s="73"/>
      <c r="SPY142" s="73"/>
      <c r="SQA142" s="73"/>
      <c r="SQN142" s="73"/>
      <c r="SQO142" s="73"/>
      <c r="SQP142" s="73"/>
      <c r="SQQ142" s="73"/>
      <c r="SQR142" s="73"/>
      <c r="SQS142" s="73"/>
      <c r="SQT142" s="73"/>
      <c r="SQU142" s="73"/>
      <c r="SQV142" s="73"/>
      <c r="SQW142" s="73"/>
      <c r="SQX142" s="73"/>
      <c r="SQY142" s="73"/>
      <c r="SQZ142" s="73"/>
      <c r="SRA142" s="73"/>
      <c r="SRB142" s="73"/>
      <c r="SRC142" s="73"/>
      <c r="SRD142" s="73"/>
      <c r="SRE142" s="73"/>
      <c r="SRF142" s="73"/>
      <c r="SRG142" s="73"/>
      <c r="SRH142" s="73"/>
      <c r="SRI142" s="73"/>
      <c r="SRJ142" s="73"/>
      <c r="SRK142" s="73"/>
      <c r="SRL142" s="73"/>
      <c r="SRM142" s="73"/>
      <c r="SRO142" s="73"/>
      <c r="SRP142" s="73"/>
      <c r="SRQ142" s="73"/>
      <c r="SRR142" s="73"/>
      <c r="SRS142" s="73"/>
      <c r="SRT142" s="73"/>
      <c r="SRU142" s="73"/>
      <c r="SRV142" s="73"/>
      <c r="SRW142" s="73"/>
      <c r="SRX142" s="73"/>
      <c r="SRY142" s="73"/>
      <c r="SRZ142" s="73"/>
      <c r="SSA142" s="73"/>
      <c r="SSD142" s="73"/>
      <c r="SSG142" s="73"/>
      <c r="SSJ142" s="73"/>
      <c r="SSM142" s="73"/>
      <c r="SSP142" s="73"/>
      <c r="STB142" s="73"/>
      <c r="STE142" s="73"/>
      <c r="STH142" s="73"/>
      <c r="STK142" s="73"/>
      <c r="STT142" s="73"/>
      <c r="STZ142" s="73"/>
      <c r="SUC142" s="73"/>
      <c r="SUF142" s="73"/>
      <c r="SUI142" s="73"/>
      <c r="SUO142" s="73"/>
      <c r="SUX142" s="73"/>
      <c r="SUZ142" s="73"/>
      <c r="SVA142" s="73"/>
      <c r="SVC142" s="73"/>
      <c r="SVF142" s="73"/>
      <c r="SVI142" s="73"/>
      <c r="SVL142" s="73"/>
      <c r="SVT142" s="73"/>
      <c r="SVV142" s="73"/>
      <c r="SVY142" s="73"/>
      <c r="SWB142" s="73"/>
      <c r="SWK142" s="73"/>
      <c r="SWN142" s="73"/>
      <c r="SWS142" s="73"/>
      <c r="SXO142" s="73"/>
      <c r="SXP142" s="73"/>
      <c r="SXQ142" s="73"/>
      <c r="SXR142" s="73"/>
      <c r="SXS142" s="73"/>
      <c r="SXT142" s="73"/>
      <c r="SYL142" s="73"/>
      <c r="SYM142" s="73"/>
      <c r="SYP142" s="73"/>
      <c r="SYS142" s="73"/>
      <c r="SYU142" s="73"/>
      <c r="SYW142" s="73"/>
      <c r="SYZ142" s="73"/>
      <c r="SZC142" s="73"/>
      <c r="SZF142" s="73"/>
      <c r="SZI142" s="73"/>
      <c r="SZL142" s="73"/>
      <c r="SZO142" s="73"/>
      <c r="SZR142" s="73"/>
      <c r="SZU142" s="73"/>
      <c r="SZW142" s="73"/>
      <c r="TAJ142" s="73"/>
      <c r="TAK142" s="73"/>
      <c r="TAL142" s="73"/>
      <c r="TAM142" s="73"/>
      <c r="TAN142" s="73"/>
      <c r="TAO142" s="73"/>
      <c r="TAP142" s="73"/>
      <c r="TAQ142" s="73"/>
      <c r="TAR142" s="73"/>
      <c r="TAS142" s="73"/>
      <c r="TAT142" s="73"/>
      <c r="TAU142" s="73"/>
      <c r="TAV142" s="73"/>
      <c r="TAW142" s="73"/>
      <c r="TAX142" s="73"/>
      <c r="TAY142" s="73"/>
      <c r="TAZ142" s="73"/>
      <c r="TBA142" s="73"/>
      <c r="TBB142" s="73"/>
      <c r="TBC142" s="73"/>
      <c r="TBD142" s="73"/>
      <c r="TBE142" s="73"/>
      <c r="TBF142" s="73"/>
      <c r="TBG142" s="73"/>
      <c r="TBH142" s="73"/>
      <c r="TBI142" s="73"/>
      <c r="TBK142" s="73"/>
      <c r="TBL142" s="73"/>
      <c r="TBM142" s="73"/>
      <c r="TBN142" s="73"/>
      <c r="TBO142" s="73"/>
      <c r="TBP142" s="73"/>
      <c r="TBQ142" s="73"/>
      <c r="TBR142" s="73"/>
      <c r="TBS142" s="73"/>
      <c r="TBT142" s="73"/>
      <c r="TBU142" s="73"/>
      <c r="TBV142" s="73"/>
      <c r="TBW142" s="73"/>
      <c r="TBZ142" s="73"/>
      <c r="TCC142" s="73"/>
      <c r="TCF142" s="73"/>
      <c r="TCI142" s="73"/>
      <c r="TCL142" s="73"/>
      <c r="TCX142" s="73"/>
      <c r="TDA142" s="73"/>
      <c r="TDD142" s="73"/>
      <c r="TDG142" s="73"/>
      <c r="TDP142" s="73"/>
      <c r="TDV142" s="73"/>
      <c r="TDY142" s="73"/>
      <c r="TEB142" s="73"/>
      <c r="TEE142" s="73"/>
      <c r="TEK142" s="73"/>
      <c r="TET142" s="73"/>
      <c r="TEV142" s="73"/>
      <c r="TEW142" s="73"/>
      <c r="TEY142" s="73"/>
      <c r="TFB142" s="73"/>
      <c r="TFE142" s="73"/>
      <c r="TFH142" s="73"/>
      <c r="TFP142" s="73"/>
      <c r="TFR142" s="73"/>
      <c r="TFU142" s="73"/>
      <c r="TFX142" s="73"/>
      <c r="TGG142" s="73"/>
      <c r="TGJ142" s="73"/>
      <c r="TGO142" s="73"/>
      <c r="THK142" s="73"/>
      <c r="THL142" s="73"/>
      <c r="THM142" s="73"/>
      <c r="THN142" s="73"/>
      <c r="THO142" s="73"/>
      <c r="THP142" s="73"/>
      <c r="TIH142" s="73"/>
      <c r="TII142" s="73"/>
      <c r="TIL142" s="73"/>
      <c r="TIO142" s="73"/>
      <c r="TIQ142" s="73"/>
      <c r="TIS142" s="73"/>
      <c r="TIV142" s="73"/>
      <c r="TIY142" s="73"/>
      <c r="TJB142" s="73"/>
      <c r="TJE142" s="73"/>
      <c r="TJH142" s="73"/>
      <c r="TJK142" s="73"/>
      <c r="TJN142" s="73"/>
      <c r="TJQ142" s="73"/>
      <c r="TJS142" s="73"/>
      <c r="TKF142" s="73"/>
      <c r="TKG142" s="73"/>
      <c r="TKH142" s="73"/>
      <c r="TKI142" s="73"/>
      <c r="TKJ142" s="73"/>
      <c r="TKK142" s="73"/>
      <c r="TKL142" s="73"/>
      <c r="TKM142" s="73"/>
      <c r="TKN142" s="73"/>
      <c r="TKO142" s="73"/>
      <c r="TKP142" s="73"/>
      <c r="TKQ142" s="73"/>
      <c r="TKR142" s="73"/>
      <c r="TKS142" s="73"/>
      <c r="TKT142" s="73"/>
      <c r="TKU142" s="73"/>
      <c r="TKV142" s="73"/>
      <c r="TKW142" s="73"/>
      <c r="TKX142" s="73"/>
      <c r="TKY142" s="73"/>
      <c r="TKZ142" s="73"/>
      <c r="TLA142" s="73"/>
      <c r="TLB142" s="73"/>
      <c r="TLC142" s="73"/>
      <c r="TLD142" s="73"/>
      <c r="TLE142" s="73"/>
      <c r="TLG142" s="73"/>
      <c r="TLH142" s="73"/>
      <c r="TLI142" s="73"/>
      <c r="TLJ142" s="73"/>
      <c r="TLK142" s="73"/>
      <c r="TLL142" s="73"/>
      <c r="TLM142" s="73"/>
      <c r="TLN142" s="73"/>
      <c r="TLO142" s="73"/>
      <c r="TLP142" s="73"/>
      <c r="TLQ142" s="73"/>
      <c r="TLR142" s="73"/>
      <c r="TLS142" s="73"/>
      <c r="TLV142" s="73"/>
      <c r="TLY142" s="73"/>
      <c r="TMB142" s="73"/>
      <c r="TME142" s="73"/>
      <c r="TMH142" s="73"/>
      <c r="TMT142" s="73"/>
      <c r="TMW142" s="73"/>
      <c r="TMZ142" s="73"/>
      <c r="TNC142" s="73"/>
      <c r="TNL142" s="73"/>
      <c r="TNR142" s="73"/>
      <c r="TNU142" s="73"/>
      <c r="TNX142" s="73"/>
      <c r="TOA142" s="73"/>
      <c r="TOG142" s="73"/>
      <c r="TOP142" s="73"/>
      <c r="TOR142" s="73"/>
      <c r="TOS142" s="73"/>
      <c r="TOU142" s="73"/>
      <c r="TOX142" s="73"/>
      <c r="TPA142" s="73"/>
      <c r="TPD142" s="73"/>
      <c r="TPL142" s="73"/>
      <c r="TPN142" s="73"/>
      <c r="TPQ142" s="73"/>
      <c r="TPT142" s="73"/>
      <c r="TQC142" s="73"/>
      <c r="TQF142" s="73"/>
      <c r="TQK142" s="73"/>
      <c r="TRG142" s="73"/>
      <c r="TRH142" s="73"/>
      <c r="TRI142" s="73"/>
      <c r="TRJ142" s="73"/>
      <c r="TRK142" s="73"/>
      <c r="TRL142" s="73"/>
      <c r="TSD142" s="73"/>
      <c r="TSE142" s="73"/>
      <c r="TSH142" s="73"/>
      <c r="TSK142" s="73"/>
      <c r="TSM142" s="73"/>
      <c r="TSO142" s="73"/>
      <c r="TSR142" s="73"/>
      <c r="TSU142" s="73"/>
      <c r="TSX142" s="73"/>
      <c r="TTA142" s="73"/>
      <c r="TTD142" s="73"/>
      <c r="TTG142" s="73"/>
      <c r="TTJ142" s="73"/>
      <c r="TTM142" s="73"/>
      <c r="TTO142" s="73"/>
      <c r="TUB142" s="73"/>
      <c r="TUC142" s="73"/>
      <c r="TUD142" s="73"/>
      <c r="TUE142" s="73"/>
      <c r="TUF142" s="73"/>
      <c r="TUG142" s="73"/>
      <c r="TUH142" s="73"/>
      <c r="TUI142" s="73"/>
      <c r="TUJ142" s="73"/>
      <c r="TUK142" s="73"/>
      <c r="TUL142" s="73"/>
      <c r="TUM142" s="73"/>
      <c r="TUN142" s="73"/>
      <c r="TUO142" s="73"/>
      <c r="TUP142" s="73"/>
      <c r="TUQ142" s="73"/>
      <c r="TUR142" s="73"/>
      <c r="TUS142" s="73"/>
      <c r="TUT142" s="73"/>
      <c r="TUU142" s="73"/>
      <c r="TUV142" s="73"/>
      <c r="TUW142" s="73"/>
      <c r="TUX142" s="73"/>
      <c r="TUY142" s="73"/>
      <c r="TUZ142" s="73"/>
      <c r="TVA142" s="73"/>
      <c r="TVC142" s="73"/>
      <c r="TVD142" s="73"/>
      <c r="TVE142" s="73"/>
      <c r="TVF142" s="73"/>
      <c r="TVG142" s="73"/>
      <c r="TVH142" s="73"/>
      <c r="TVI142" s="73"/>
      <c r="TVJ142" s="73"/>
      <c r="TVK142" s="73"/>
      <c r="TVL142" s="73"/>
      <c r="TVM142" s="73"/>
      <c r="TVN142" s="73"/>
      <c r="TVO142" s="73"/>
      <c r="TVR142" s="73"/>
      <c r="TVU142" s="73"/>
      <c r="TVX142" s="73"/>
      <c r="TWA142" s="73"/>
      <c r="TWD142" s="73"/>
      <c r="TWP142" s="73"/>
      <c r="TWS142" s="73"/>
      <c r="TWV142" s="73"/>
      <c r="TWY142" s="73"/>
      <c r="TXH142" s="73"/>
      <c r="TXN142" s="73"/>
      <c r="TXQ142" s="73"/>
      <c r="TXT142" s="73"/>
      <c r="TXW142" s="73"/>
      <c r="TYC142" s="73"/>
      <c r="TYL142" s="73"/>
      <c r="TYN142" s="73"/>
      <c r="TYO142" s="73"/>
      <c r="TYQ142" s="73"/>
      <c r="TYT142" s="73"/>
      <c r="TYW142" s="73"/>
      <c r="TYZ142" s="73"/>
      <c r="TZH142" s="73"/>
      <c r="TZJ142" s="73"/>
      <c r="TZM142" s="73"/>
      <c r="TZP142" s="73"/>
      <c r="TZY142" s="73"/>
      <c r="UAB142" s="73"/>
      <c r="UAG142" s="73"/>
      <c r="UBC142" s="73"/>
      <c r="UBD142" s="73"/>
      <c r="UBE142" s="73"/>
      <c r="UBF142" s="73"/>
      <c r="UBG142" s="73"/>
      <c r="UBH142" s="73"/>
      <c r="UBZ142" s="73"/>
      <c r="UCA142" s="73"/>
      <c r="UCD142" s="73"/>
      <c r="UCG142" s="73"/>
      <c r="UCI142" s="73"/>
      <c r="UCK142" s="73"/>
      <c r="UCN142" s="73"/>
      <c r="UCQ142" s="73"/>
      <c r="UCT142" s="73"/>
      <c r="UCW142" s="73"/>
      <c r="UCZ142" s="73"/>
      <c r="UDC142" s="73"/>
      <c r="UDF142" s="73"/>
      <c r="UDI142" s="73"/>
      <c r="UDK142" s="73"/>
      <c r="UDX142" s="73"/>
      <c r="UDY142" s="73"/>
      <c r="UDZ142" s="73"/>
      <c r="UEA142" s="73"/>
      <c r="UEB142" s="73"/>
      <c r="UEC142" s="73"/>
      <c r="UED142" s="73"/>
      <c r="UEE142" s="73"/>
      <c r="UEF142" s="73"/>
      <c r="UEG142" s="73"/>
      <c r="UEH142" s="73"/>
      <c r="UEI142" s="73"/>
      <c r="UEJ142" s="73"/>
      <c r="UEK142" s="73"/>
      <c r="UEL142" s="73"/>
      <c r="UEM142" s="73"/>
      <c r="UEN142" s="73"/>
      <c r="UEO142" s="73"/>
      <c r="UEP142" s="73"/>
      <c r="UEQ142" s="73"/>
      <c r="UER142" s="73"/>
      <c r="UES142" s="73"/>
      <c r="UET142" s="73"/>
      <c r="UEU142" s="73"/>
      <c r="UEV142" s="73"/>
      <c r="UEW142" s="73"/>
      <c r="UEY142" s="73"/>
      <c r="UEZ142" s="73"/>
      <c r="UFA142" s="73"/>
      <c r="UFB142" s="73"/>
      <c r="UFC142" s="73"/>
      <c r="UFD142" s="73"/>
      <c r="UFE142" s="73"/>
      <c r="UFF142" s="73"/>
      <c r="UFG142" s="73"/>
      <c r="UFH142" s="73"/>
      <c r="UFI142" s="73"/>
      <c r="UFJ142" s="73"/>
      <c r="UFK142" s="73"/>
      <c r="UFN142" s="73"/>
      <c r="UFQ142" s="73"/>
      <c r="UFT142" s="73"/>
      <c r="UFW142" s="73"/>
      <c r="UFZ142" s="73"/>
      <c r="UGL142" s="73"/>
      <c r="UGO142" s="73"/>
      <c r="UGR142" s="73"/>
      <c r="UGU142" s="73"/>
      <c r="UHD142" s="73"/>
      <c r="UHJ142" s="73"/>
      <c r="UHM142" s="73"/>
      <c r="UHP142" s="73"/>
      <c r="UHS142" s="73"/>
      <c r="UHY142" s="73"/>
      <c r="UIH142" s="73"/>
      <c r="UIJ142" s="73"/>
      <c r="UIK142" s="73"/>
      <c r="UIM142" s="73"/>
      <c r="UIP142" s="73"/>
      <c r="UIS142" s="73"/>
      <c r="UIV142" s="73"/>
      <c r="UJD142" s="73"/>
      <c r="UJF142" s="73"/>
      <c r="UJI142" s="73"/>
      <c r="UJL142" s="73"/>
      <c r="UJU142" s="73"/>
      <c r="UJX142" s="73"/>
      <c r="UKC142" s="73"/>
      <c r="UKY142" s="73"/>
      <c r="UKZ142" s="73"/>
      <c r="ULA142" s="73"/>
      <c r="ULB142" s="73"/>
      <c r="ULC142" s="73"/>
      <c r="ULD142" s="73"/>
      <c r="ULV142" s="73"/>
      <c r="ULW142" s="73"/>
      <c r="ULZ142" s="73"/>
      <c r="UMC142" s="73"/>
      <c r="UME142" s="73"/>
      <c r="UMG142" s="73"/>
      <c r="UMJ142" s="73"/>
      <c r="UMM142" s="73"/>
      <c r="UMP142" s="73"/>
      <c r="UMS142" s="73"/>
      <c r="UMV142" s="73"/>
      <c r="UMY142" s="73"/>
      <c r="UNB142" s="73"/>
      <c r="UNE142" s="73"/>
      <c r="UNG142" s="73"/>
      <c r="UNT142" s="73"/>
      <c r="UNU142" s="73"/>
      <c r="UNV142" s="73"/>
      <c r="UNW142" s="73"/>
      <c r="UNX142" s="73"/>
      <c r="UNY142" s="73"/>
      <c r="UNZ142" s="73"/>
      <c r="UOA142" s="73"/>
      <c r="UOB142" s="73"/>
      <c r="UOC142" s="73"/>
      <c r="UOD142" s="73"/>
      <c r="UOE142" s="73"/>
      <c r="UOF142" s="73"/>
      <c r="UOG142" s="73"/>
      <c r="UOH142" s="73"/>
      <c r="UOI142" s="73"/>
      <c r="UOJ142" s="73"/>
      <c r="UOK142" s="73"/>
      <c r="UOL142" s="73"/>
      <c r="UOM142" s="73"/>
      <c r="UON142" s="73"/>
      <c r="UOO142" s="73"/>
      <c r="UOP142" s="73"/>
      <c r="UOQ142" s="73"/>
      <c r="UOR142" s="73"/>
      <c r="UOS142" s="73"/>
      <c r="UOU142" s="73"/>
      <c r="UOV142" s="73"/>
      <c r="UOW142" s="73"/>
      <c r="UOX142" s="73"/>
      <c r="UOY142" s="73"/>
      <c r="UOZ142" s="73"/>
      <c r="UPA142" s="73"/>
      <c r="UPB142" s="73"/>
      <c r="UPC142" s="73"/>
      <c r="UPD142" s="73"/>
      <c r="UPE142" s="73"/>
      <c r="UPF142" s="73"/>
      <c r="UPG142" s="73"/>
      <c r="UPJ142" s="73"/>
      <c r="UPM142" s="73"/>
      <c r="UPP142" s="73"/>
      <c r="UPS142" s="73"/>
      <c r="UPV142" s="73"/>
      <c r="UQH142" s="73"/>
      <c r="UQK142" s="73"/>
      <c r="UQN142" s="73"/>
      <c r="UQQ142" s="73"/>
      <c r="UQZ142" s="73"/>
      <c r="URF142" s="73"/>
      <c r="URI142" s="73"/>
      <c r="URL142" s="73"/>
      <c r="URO142" s="73"/>
      <c r="URU142" s="73"/>
      <c r="USD142" s="73"/>
      <c r="USF142" s="73"/>
      <c r="USG142" s="73"/>
      <c r="USI142" s="73"/>
      <c r="USL142" s="73"/>
      <c r="USO142" s="73"/>
      <c r="USR142" s="73"/>
      <c r="USZ142" s="73"/>
      <c r="UTB142" s="73"/>
      <c r="UTE142" s="73"/>
      <c r="UTH142" s="73"/>
      <c r="UTQ142" s="73"/>
      <c r="UTT142" s="73"/>
      <c r="UTY142" s="73"/>
      <c r="UUU142" s="73"/>
      <c r="UUV142" s="73"/>
      <c r="UUW142" s="73"/>
      <c r="UUX142" s="73"/>
      <c r="UUY142" s="73"/>
      <c r="UUZ142" s="73"/>
      <c r="UVR142" s="73"/>
      <c r="UVS142" s="73"/>
      <c r="UVV142" s="73"/>
      <c r="UVY142" s="73"/>
      <c r="UWA142" s="73"/>
      <c r="UWC142" s="73"/>
      <c r="UWF142" s="73"/>
      <c r="UWI142" s="73"/>
      <c r="UWL142" s="73"/>
      <c r="UWO142" s="73"/>
      <c r="UWR142" s="73"/>
      <c r="UWU142" s="73"/>
      <c r="UWX142" s="73"/>
      <c r="UXA142" s="73"/>
      <c r="UXC142" s="73"/>
      <c r="UXP142" s="73"/>
      <c r="UXQ142" s="73"/>
      <c r="UXR142" s="73"/>
      <c r="UXS142" s="73"/>
      <c r="UXT142" s="73"/>
      <c r="UXU142" s="73"/>
      <c r="UXV142" s="73"/>
      <c r="UXW142" s="73"/>
      <c r="UXX142" s="73"/>
      <c r="UXY142" s="73"/>
      <c r="UXZ142" s="73"/>
      <c r="UYA142" s="73"/>
      <c r="UYB142" s="73"/>
      <c r="UYC142" s="73"/>
      <c r="UYD142" s="73"/>
      <c r="UYE142" s="73"/>
      <c r="UYF142" s="73"/>
      <c r="UYG142" s="73"/>
      <c r="UYH142" s="73"/>
      <c r="UYI142" s="73"/>
      <c r="UYJ142" s="73"/>
      <c r="UYK142" s="73"/>
      <c r="UYL142" s="73"/>
      <c r="UYM142" s="73"/>
      <c r="UYN142" s="73"/>
      <c r="UYO142" s="73"/>
      <c r="UYQ142" s="73"/>
      <c r="UYR142" s="73"/>
      <c r="UYS142" s="73"/>
      <c r="UYT142" s="73"/>
      <c r="UYU142" s="73"/>
      <c r="UYV142" s="73"/>
      <c r="UYW142" s="73"/>
      <c r="UYX142" s="73"/>
      <c r="UYY142" s="73"/>
      <c r="UYZ142" s="73"/>
      <c r="UZA142" s="73"/>
      <c r="UZB142" s="73"/>
      <c r="UZC142" s="73"/>
      <c r="UZF142" s="73"/>
      <c r="UZI142" s="73"/>
      <c r="UZL142" s="73"/>
      <c r="UZO142" s="73"/>
      <c r="UZR142" s="73"/>
      <c r="VAD142" s="73"/>
      <c r="VAG142" s="73"/>
      <c r="VAJ142" s="73"/>
      <c r="VAM142" s="73"/>
      <c r="VAV142" s="73"/>
      <c r="VBB142" s="73"/>
      <c r="VBE142" s="73"/>
      <c r="VBH142" s="73"/>
      <c r="VBK142" s="73"/>
      <c r="VBQ142" s="73"/>
      <c r="VBZ142" s="73"/>
      <c r="VCB142" s="73"/>
      <c r="VCC142" s="73"/>
      <c r="VCE142" s="73"/>
      <c r="VCH142" s="73"/>
      <c r="VCK142" s="73"/>
      <c r="VCN142" s="73"/>
      <c r="VCV142" s="73"/>
      <c r="VCX142" s="73"/>
      <c r="VDA142" s="73"/>
      <c r="VDD142" s="73"/>
      <c r="VDM142" s="73"/>
      <c r="VDP142" s="73"/>
      <c r="VDU142" s="73"/>
      <c r="VEQ142" s="73"/>
      <c r="VER142" s="73"/>
      <c r="VES142" s="73"/>
      <c r="VET142" s="73"/>
      <c r="VEU142" s="73"/>
      <c r="VEV142" s="73"/>
      <c r="VFN142" s="73"/>
      <c r="VFO142" s="73"/>
      <c r="VFR142" s="73"/>
      <c r="VFU142" s="73"/>
      <c r="VFW142" s="73"/>
      <c r="VFY142" s="73"/>
      <c r="VGB142" s="73"/>
      <c r="VGE142" s="73"/>
      <c r="VGH142" s="73"/>
      <c r="VGK142" s="73"/>
      <c r="VGN142" s="73"/>
      <c r="VGQ142" s="73"/>
      <c r="VGT142" s="73"/>
      <c r="VGW142" s="73"/>
      <c r="VGY142" s="73"/>
      <c r="VHL142" s="73"/>
      <c r="VHM142" s="73"/>
      <c r="VHN142" s="73"/>
      <c r="VHO142" s="73"/>
      <c r="VHP142" s="73"/>
      <c r="VHQ142" s="73"/>
      <c r="VHR142" s="73"/>
      <c r="VHS142" s="73"/>
      <c r="VHT142" s="73"/>
      <c r="VHU142" s="73"/>
      <c r="VHV142" s="73"/>
      <c r="VHW142" s="73"/>
      <c r="VHX142" s="73"/>
      <c r="VHY142" s="73"/>
      <c r="VHZ142" s="73"/>
      <c r="VIA142" s="73"/>
      <c r="VIB142" s="73"/>
      <c r="VIC142" s="73"/>
      <c r="VID142" s="73"/>
      <c r="VIE142" s="73"/>
      <c r="VIF142" s="73"/>
      <c r="VIG142" s="73"/>
      <c r="VIH142" s="73"/>
      <c r="VII142" s="73"/>
      <c r="VIJ142" s="73"/>
      <c r="VIK142" s="73"/>
      <c r="VIM142" s="73"/>
      <c r="VIN142" s="73"/>
      <c r="VIO142" s="73"/>
      <c r="VIP142" s="73"/>
      <c r="VIQ142" s="73"/>
      <c r="VIR142" s="73"/>
      <c r="VIS142" s="73"/>
      <c r="VIT142" s="73"/>
      <c r="VIU142" s="73"/>
      <c r="VIV142" s="73"/>
      <c r="VIW142" s="73"/>
      <c r="VIX142" s="73"/>
      <c r="VIY142" s="73"/>
      <c r="VJB142" s="73"/>
      <c r="VJE142" s="73"/>
      <c r="VJH142" s="73"/>
      <c r="VJK142" s="73"/>
      <c r="VJN142" s="73"/>
      <c r="VJZ142" s="73"/>
      <c r="VKC142" s="73"/>
      <c r="VKF142" s="73"/>
      <c r="VKI142" s="73"/>
      <c r="VKR142" s="73"/>
      <c r="VKX142" s="73"/>
      <c r="VLA142" s="73"/>
      <c r="VLD142" s="73"/>
      <c r="VLG142" s="73"/>
      <c r="VLM142" s="73"/>
      <c r="VLV142" s="73"/>
      <c r="VLX142" s="73"/>
      <c r="VLY142" s="73"/>
      <c r="VMA142" s="73"/>
      <c r="VMD142" s="73"/>
      <c r="VMG142" s="73"/>
      <c r="VMJ142" s="73"/>
      <c r="VMR142" s="73"/>
      <c r="VMT142" s="73"/>
      <c r="VMW142" s="73"/>
      <c r="VMZ142" s="73"/>
      <c r="VNI142" s="73"/>
      <c r="VNL142" s="73"/>
      <c r="VNQ142" s="73"/>
      <c r="VOM142" s="73"/>
      <c r="VON142" s="73"/>
      <c r="VOO142" s="73"/>
      <c r="VOP142" s="73"/>
      <c r="VOQ142" s="73"/>
      <c r="VOR142" s="73"/>
      <c r="VPJ142" s="73"/>
      <c r="VPK142" s="73"/>
      <c r="VPN142" s="73"/>
      <c r="VPQ142" s="73"/>
      <c r="VPS142" s="73"/>
      <c r="VPU142" s="73"/>
      <c r="VPX142" s="73"/>
      <c r="VQA142" s="73"/>
      <c r="VQD142" s="73"/>
      <c r="VQG142" s="73"/>
      <c r="VQJ142" s="73"/>
      <c r="VQM142" s="73"/>
      <c r="VQP142" s="73"/>
      <c r="VQS142" s="73"/>
      <c r="VQU142" s="73"/>
      <c r="VRH142" s="73"/>
      <c r="VRI142" s="73"/>
      <c r="VRJ142" s="73"/>
      <c r="VRK142" s="73"/>
      <c r="VRL142" s="73"/>
      <c r="VRM142" s="73"/>
      <c r="VRN142" s="73"/>
      <c r="VRO142" s="73"/>
      <c r="VRP142" s="73"/>
      <c r="VRQ142" s="73"/>
      <c r="VRR142" s="73"/>
      <c r="VRS142" s="73"/>
      <c r="VRT142" s="73"/>
      <c r="VRU142" s="73"/>
      <c r="VRV142" s="73"/>
      <c r="VRW142" s="73"/>
      <c r="VRX142" s="73"/>
      <c r="VRY142" s="73"/>
      <c r="VRZ142" s="73"/>
      <c r="VSA142" s="73"/>
      <c r="VSB142" s="73"/>
      <c r="VSC142" s="73"/>
      <c r="VSD142" s="73"/>
      <c r="VSE142" s="73"/>
      <c r="VSF142" s="73"/>
      <c r="VSG142" s="73"/>
      <c r="VSI142" s="73"/>
      <c r="VSJ142" s="73"/>
      <c r="VSK142" s="73"/>
      <c r="VSL142" s="73"/>
      <c r="VSM142" s="73"/>
      <c r="VSN142" s="73"/>
      <c r="VSO142" s="73"/>
      <c r="VSP142" s="73"/>
      <c r="VSQ142" s="73"/>
      <c r="VSR142" s="73"/>
      <c r="VSS142" s="73"/>
      <c r="VST142" s="73"/>
      <c r="VSU142" s="73"/>
      <c r="VSX142" s="73"/>
      <c r="VTA142" s="73"/>
      <c r="VTD142" s="73"/>
      <c r="VTG142" s="73"/>
      <c r="VTJ142" s="73"/>
      <c r="VTV142" s="73"/>
      <c r="VTY142" s="73"/>
      <c r="VUB142" s="73"/>
      <c r="VUE142" s="73"/>
      <c r="VUN142" s="73"/>
      <c r="VUT142" s="73"/>
      <c r="VUW142" s="73"/>
      <c r="VUZ142" s="73"/>
      <c r="VVC142" s="73"/>
      <c r="VVI142" s="73"/>
      <c r="VVR142" s="73"/>
      <c r="VVT142" s="73"/>
      <c r="VVU142" s="73"/>
      <c r="VVW142" s="73"/>
      <c r="VVZ142" s="73"/>
      <c r="VWC142" s="73"/>
      <c r="VWF142" s="73"/>
      <c r="VWN142" s="73"/>
      <c r="VWP142" s="73"/>
      <c r="VWS142" s="73"/>
      <c r="VWV142" s="73"/>
      <c r="VXE142" s="73"/>
      <c r="VXH142" s="73"/>
      <c r="VXM142" s="73"/>
      <c r="VYI142" s="73"/>
      <c r="VYJ142" s="73"/>
      <c r="VYK142" s="73"/>
      <c r="VYL142" s="73"/>
      <c r="VYM142" s="73"/>
      <c r="VYN142" s="73"/>
      <c r="VZF142" s="73"/>
      <c r="VZG142" s="73"/>
      <c r="VZJ142" s="73"/>
      <c r="VZM142" s="73"/>
      <c r="VZO142" s="73"/>
      <c r="VZQ142" s="73"/>
      <c r="VZT142" s="73"/>
      <c r="VZW142" s="73"/>
      <c r="VZZ142" s="73"/>
      <c r="WAC142" s="73"/>
      <c r="WAF142" s="73"/>
      <c r="WAI142" s="73"/>
      <c r="WAL142" s="73"/>
      <c r="WAO142" s="73"/>
      <c r="WAQ142" s="73"/>
      <c r="WBD142" s="73"/>
      <c r="WBE142" s="73"/>
      <c r="WBF142" s="73"/>
      <c r="WBG142" s="73"/>
      <c r="WBH142" s="73"/>
      <c r="WBI142" s="73"/>
      <c r="WBJ142" s="73"/>
      <c r="WBK142" s="73"/>
      <c r="WBL142" s="73"/>
      <c r="WBM142" s="73"/>
      <c r="WBN142" s="73"/>
      <c r="WBO142" s="73"/>
      <c r="WBP142" s="73"/>
      <c r="WBQ142" s="73"/>
      <c r="WBR142" s="73"/>
      <c r="WBS142" s="73"/>
      <c r="WBT142" s="73"/>
      <c r="WBU142" s="73"/>
      <c r="WBV142" s="73"/>
      <c r="WBW142" s="73"/>
      <c r="WBX142" s="73"/>
      <c r="WBY142" s="73"/>
      <c r="WBZ142" s="73"/>
      <c r="WCA142" s="73"/>
      <c r="WCB142" s="73"/>
      <c r="WCC142" s="73"/>
      <c r="WCE142" s="73"/>
      <c r="WCF142" s="73"/>
      <c r="WCG142" s="73"/>
      <c r="WCH142" s="73"/>
      <c r="WCI142" s="73"/>
      <c r="WCJ142" s="73"/>
      <c r="WCK142" s="73"/>
      <c r="WCL142" s="73"/>
      <c r="WCM142" s="73"/>
      <c r="WCN142" s="73"/>
      <c r="WCO142" s="73"/>
      <c r="WCP142" s="73"/>
      <c r="WCQ142" s="73"/>
      <c r="WCT142" s="73"/>
      <c r="WCW142" s="73"/>
      <c r="WCZ142" s="73"/>
      <c r="WDC142" s="73"/>
      <c r="WDF142" s="73"/>
      <c r="WDR142" s="73"/>
      <c r="WDU142" s="73"/>
      <c r="WDX142" s="73"/>
      <c r="WEA142" s="73"/>
      <c r="WEJ142" s="73"/>
      <c r="WEP142" s="73"/>
      <c r="WES142" s="73"/>
      <c r="WEV142" s="73"/>
      <c r="WEY142" s="73"/>
      <c r="WFE142" s="73"/>
      <c r="WFN142" s="73"/>
      <c r="WFP142" s="73"/>
      <c r="WFQ142" s="73"/>
      <c r="WFS142" s="73"/>
      <c r="WFV142" s="73"/>
      <c r="WFY142" s="73"/>
      <c r="WGB142" s="73"/>
      <c r="WGJ142" s="73"/>
      <c r="WGL142" s="73"/>
      <c r="WGO142" s="73"/>
      <c r="WGR142" s="73"/>
      <c r="WHA142" s="73"/>
      <c r="WHD142" s="73"/>
      <c r="WHI142" s="73"/>
      <c r="WIE142" s="73"/>
      <c r="WIF142" s="73"/>
      <c r="WIG142" s="73"/>
      <c r="WIH142" s="73"/>
      <c r="WII142" s="73"/>
      <c r="WIJ142" s="73"/>
      <c r="WJB142" s="73"/>
      <c r="WJC142" s="73"/>
      <c r="WJF142" s="73"/>
      <c r="WJI142" s="73"/>
      <c r="WJK142" s="73"/>
      <c r="WJM142" s="73"/>
      <c r="WJP142" s="73"/>
      <c r="WJS142" s="73"/>
      <c r="WJV142" s="73"/>
      <c r="WJY142" s="73"/>
      <c r="WKB142" s="73"/>
      <c r="WKE142" s="73"/>
      <c r="WKH142" s="73"/>
      <c r="WKK142" s="73"/>
      <c r="WKM142" s="73"/>
      <c r="WKZ142" s="73"/>
      <c r="WLA142" s="73"/>
      <c r="WLB142" s="73"/>
      <c r="WLC142" s="73"/>
      <c r="WLD142" s="73"/>
      <c r="WLE142" s="73"/>
      <c r="WLF142" s="73"/>
      <c r="WLG142" s="73"/>
      <c r="WLH142" s="73"/>
      <c r="WLI142" s="73"/>
      <c r="WLJ142" s="73"/>
      <c r="WLK142" s="73"/>
      <c r="WLL142" s="73"/>
      <c r="WLM142" s="73"/>
      <c r="WLN142" s="73"/>
      <c r="WLO142" s="73"/>
      <c r="WLP142" s="73"/>
      <c r="WLQ142" s="73"/>
      <c r="WLR142" s="73"/>
      <c r="WLS142" s="73"/>
      <c r="WLT142" s="73"/>
      <c r="WLU142" s="73"/>
      <c r="WLV142" s="73"/>
      <c r="WLW142" s="73"/>
      <c r="WLX142" s="73"/>
      <c r="WLY142" s="73"/>
      <c r="WMA142" s="73"/>
      <c r="WMB142" s="73"/>
      <c r="WMC142" s="73"/>
      <c r="WMD142" s="73"/>
      <c r="WME142" s="73"/>
      <c r="WMF142" s="73"/>
      <c r="WMG142" s="73"/>
      <c r="WMH142" s="73"/>
      <c r="WMI142" s="73"/>
      <c r="WMJ142" s="73"/>
      <c r="WMK142" s="73"/>
      <c r="WML142" s="73"/>
      <c r="WMM142" s="73"/>
      <c r="WMP142" s="73"/>
      <c r="WMS142" s="73"/>
      <c r="WMV142" s="73"/>
      <c r="WMY142" s="73"/>
      <c r="WNB142" s="73"/>
      <c r="WNN142" s="73"/>
      <c r="WNQ142" s="73"/>
      <c r="WNT142" s="73"/>
      <c r="WNW142" s="73"/>
      <c r="WOF142" s="73"/>
      <c r="WOL142" s="73"/>
      <c r="WOO142" s="73"/>
      <c r="WOR142" s="73"/>
      <c r="WOU142" s="73"/>
      <c r="WPA142" s="73"/>
      <c r="WPJ142" s="73"/>
      <c r="WPL142" s="73"/>
      <c r="WPM142" s="73"/>
      <c r="WPO142" s="73"/>
      <c r="WPR142" s="73"/>
      <c r="WPU142" s="73"/>
      <c r="WPX142" s="73"/>
      <c r="WQF142" s="73"/>
      <c r="WQH142" s="73"/>
      <c r="WQK142" s="73"/>
      <c r="WQN142" s="73"/>
      <c r="WQW142" s="73"/>
      <c r="WQZ142" s="73"/>
      <c r="WRE142" s="73"/>
      <c r="WSA142" s="73"/>
      <c r="WSB142" s="73"/>
      <c r="WSC142" s="73"/>
      <c r="WSD142" s="73"/>
      <c r="WSE142" s="73"/>
      <c r="WSF142" s="73"/>
      <c r="WSX142" s="73"/>
      <c r="WSY142" s="73"/>
      <c r="WTB142" s="73"/>
      <c r="WTE142" s="73"/>
      <c r="WTG142" s="73"/>
      <c r="WTI142" s="73"/>
      <c r="WTL142" s="73"/>
      <c r="WTO142" s="73"/>
      <c r="WTR142" s="73"/>
      <c r="WTU142" s="73"/>
      <c r="WTX142" s="73"/>
      <c r="WUA142" s="73"/>
      <c r="WUD142" s="73"/>
      <c r="WUG142" s="73"/>
      <c r="WUI142" s="73"/>
      <c r="WUV142" s="73"/>
      <c r="WUW142" s="73"/>
      <c r="WUX142" s="73"/>
      <c r="WUY142" s="73"/>
      <c r="WUZ142" s="73"/>
      <c r="WVA142" s="73"/>
      <c r="WVB142" s="73"/>
      <c r="WVC142" s="73"/>
      <c r="WVD142" s="73"/>
      <c r="WVE142" s="73"/>
      <c r="WVF142" s="73"/>
      <c r="WVG142" s="73"/>
      <c r="WVH142" s="73"/>
      <c r="WVI142" s="73"/>
      <c r="WVJ142" s="73"/>
      <c r="WVK142" s="73"/>
      <c r="WVL142" s="73"/>
      <c r="WVM142" s="73"/>
      <c r="WVN142" s="73"/>
      <c r="WVO142" s="73"/>
      <c r="WVP142" s="73"/>
      <c r="WVQ142" s="73"/>
      <c r="WVR142" s="73"/>
      <c r="WVS142" s="73"/>
      <c r="WVT142" s="73"/>
      <c r="WVU142" s="73"/>
      <c r="WVV142" s="73"/>
      <c r="WVW142" s="73"/>
      <c r="WVX142" s="73"/>
      <c r="WVY142" s="73"/>
      <c r="WVZ142" s="73"/>
      <c r="WWA142" s="73"/>
      <c r="WWB142" s="73"/>
      <c r="WWC142" s="73"/>
      <c r="WWD142" s="73"/>
      <c r="WWE142" s="73"/>
      <c r="WWF142" s="73"/>
      <c r="WWG142" s="73"/>
      <c r="WWH142" s="73"/>
      <c r="WWI142" s="73"/>
      <c r="WWJ142" s="73"/>
      <c r="WWK142" s="73"/>
      <c r="WWL142" s="73"/>
      <c r="WWM142" s="73"/>
      <c r="WWN142" s="73"/>
      <c r="WWO142" s="73"/>
      <c r="WWP142" s="73"/>
      <c r="WWQ142" s="73"/>
      <c r="WWR142" s="73"/>
      <c r="WWS142" s="73"/>
      <c r="WWT142" s="73"/>
      <c r="WWU142" s="73"/>
      <c r="WWV142" s="73"/>
      <c r="WWW142" s="73"/>
      <c r="WWX142" s="73"/>
      <c r="WWY142" s="73"/>
      <c r="WWZ142" s="73"/>
      <c r="WXA142" s="73"/>
      <c r="WXB142" s="73"/>
      <c r="WXC142" s="73"/>
      <c r="WXD142" s="73"/>
      <c r="WXE142" s="73"/>
      <c r="WXF142" s="73"/>
      <c r="WXG142" s="73"/>
      <c r="WXH142" s="73"/>
      <c r="WXI142" s="73"/>
      <c r="WXJ142" s="73"/>
      <c r="WXK142" s="73"/>
      <c r="WXL142" s="73"/>
      <c r="WXM142" s="73"/>
      <c r="WXN142" s="73"/>
      <c r="WXO142" s="73"/>
      <c r="WXP142" s="73"/>
      <c r="WXQ142" s="73"/>
      <c r="WXR142" s="73"/>
      <c r="WXS142" s="73"/>
      <c r="WXT142" s="73"/>
      <c r="WXU142" s="73"/>
      <c r="WXV142" s="73"/>
      <c r="WXW142" s="73"/>
      <c r="WXX142" s="73"/>
      <c r="WXY142" s="73"/>
      <c r="WXZ142" s="73"/>
      <c r="WYA142" s="73"/>
      <c r="WYB142" s="73"/>
      <c r="WYC142" s="73"/>
      <c r="WYD142" s="73"/>
      <c r="WYE142" s="73"/>
      <c r="WYF142" s="73"/>
      <c r="WYG142" s="73"/>
      <c r="WYH142" s="73"/>
      <c r="WYI142" s="73"/>
      <c r="WYJ142" s="73"/>
      <c r="WYK142" s="73"/>
      <c r="WYL142" s="73"/>
      <c r="WYM142" s="73"/>
      <c r="WYN142" s="73"/>
      <c r="WYO142" s="73"/>
      <c r="WYP142" s="73"/>
      <c r="WYQ142" s="73"/>
      <c r="WYR142" s="73"/>
      <c r="WYS142" s="73"/>
      <c r="WYT142" s="73"/>
      <c r="WYU142" s="73"/>
      <c r="WYV142" s="73"/>
      <c r="WYW142" s="73"/>
      <c r="WYX142" s="73"/>
      <c r="WYY142" s="73"/>
      <c r="WYZ142" s="73"/>
      <c r="WZA142" s="73"/>
      <c r="WZB142" s="73"/>
      <c r="WZC142" s="73"/>
      <c r="WZD142" s="73"/>
      <c r="WZE142" s="73"/>
      <c r="WZF142" s="73"/>
      <c r="WZG142" s="73"/>
      <c r="WZH142" s="73"/>
      <c r="WZI142" s="73"/>
      <c r="WZJ142" s="73"/>
      <c r="WZK142" s="73"/>
      <c r="WZL142" s="73"/>
      <c r="WZM142" s="73"/>
      <c r="WZN142" s="73"/>
      <c r="WZO142" s="73"/>
      <c r="WZP142" s="73"/>
      <c r="WZQ142" s="73"/>
      <c r="WZR142" s="73"/>
      <c r="WZS142" s="73"/>
      <c r="WZT142" s="73"/>
      <c r="WZU142" s="73"/>
      <c r="WZV142" s="73"/>
      <c r="WZW142" s="73"/>
      <c r="WZX142" s="73"/>
      <c r="WZY142" s="73"/>
      <c r="WZZ142" s="73"/>
      <c r="XAA142" s="73"/>
      <c r="XAB142" s="73"/>
      <c r="XAC142" s="73"/>
      <c r="XAD142" s="73"/>
      <c r="XAE142" s="73"/>
      <c r="XAF142" s="73"/>
      <c r="XAG142" s="73"/>
      <c r="XAH142" s="73"/>
      <c r="XAI142" s="73"/>
      <c r="XAJ142" s="73"/>
      <c r="XAK142" s="73"/>
      <c r="XAL142" s="73"/>
      <c r="XAM142" s="73"/>
      <c r="XAN142" s="73"/>
      <c r="XAO142" s="73"/>
      <c r="XAP142" s="73"/>
      <c r="XAQ142" s="73"/>
      <c r="XAR142" s="73"/>
      <c r="XAS142" s="73"/>
      <c r="XAT142" s="73"/>
      <c r="XAU142" s="73"/>
      <c r="XAV142" s="73"/>
      <c r="XAW142" s="73"/>
      <c r="XAX142" s="73"/>
      <c r="XAY142" s="73"/>
      <c r="XAZ142" s="73"/>
      <c r="XBA142" s="73"/>
      <c r="XBB142" s="73"/>
      <c r="XBC142" s="73"/>
      <c r="XBD142" s="73"/>
      <c r="XBE142" s="73"/>
      <c r="XBF142" s="73"/>
      <c r="XBG142" s="73"/>
      <c r="XBH142" s="73"/>
      <c r="XBI142" s="73"/>
      <c r="XBJ142" s="73"/>
      <c r="XBK142" s="73"/>
      <c r="XBL142" s="73"/>
      <c r="XBM142" s="73"/>
      <c r="XBN142" s="73"/>
      <c r="XBO142" s="73"/>
      <c r="XBP142" s="73"/>
      <c r="XBQ142" s="73"/>
      <c r="XBR142" s="73"/>
      <c r="XBS142" s="73"/>
      <c r="XBT142" s="73"/>
      <c r="XBU142" s="73"/>
      <c r="XBV142" s="73"/>
      <c r="XBW142" s="73"/>
      <c r="XBX142" s="73"/>
      <c r="XBY142" s="73"/>
      <c r="XBZ142" s="73"/>
      <c r="XCA142" s="73"/>
      <c r="XCB142" s="73"/>
      <c r="XCC142" s="73"/>
      <c r="XCD142" s="73"/>
      <c r="XCE142" s="73"/>
      <c r="XCF142" s="73"/>
      <c r="XCG142" s="73"/>
      <c r="XCH142" s="73"/>
      <c r="XCI142" s="73"/>
      <c r="XCJ142" s="73"/>
      <c r="XCK142" s="73"/>
      <c r="XCL142" s="73"/>
      <c r="XCM142" s="73"/>
      <c r="XCN142" s="73"/>
      <c r="XCO142" s="73"/>
      <c r="XCP142" s="73"/>
      <c r="XCQ142" s="73"/>
      <c r="XCR142" s="73"/>
      <c r="XCS142" s="73"/>
      <c r="XCT142" s="73"/>
      <c r="XCU142" s="73"/>
      <c r="XCV142" s="73"/>
      <c r="XCW142" s="73"/>
      <c r="XCX142" s="73"/>
      <c r="XCY142" s="73"/>
      <c r="XCZ142" s="73"/>
      <c r="XDA142" s="73"/>
      <c r="XDB142" s="73"/>
      <c r="XDC142" s="73"/>
      <c r="XDD142" s="73"/>
      <c r="XDE142" s="73"/>
      <c r="XDF142" s="73"/>
      <c r="XDG142" s="73"/>
      <c r="XDH142" s="73"/>
      <c r="XDI142" s="73"/>
      <c r="XDJ142" s="73"/>
      <c r="XDK142" s="73"/>
      <c r="XDL142" s="73"/>
      <c r="XDM142" s="73"/>
      <c r="XDN142" s="73"/>
      <c r="XDO142" s="73"/>
      <c r="XDP142" s="73"/>
      <c r="XDQ142" s="73"/>
      <c r="XDR142" s="73"/>
      <c r="XDS142" s="73"/>
      <c r="XDT142" s="73"/>
      <c r="XDU142" s="73"/>
      <c r="XDV142" s="73"/>
      <c r="XDW142" s="73"/>
      <c r="XDX142" s="73"/>
      <c r="XDY142" s="73"/>
      <c r="XDZ142" s="73"/>
      <c r="XEA142" s="73"/>
      <c r="XEB142" s="73"/>
      <c r="XEC142" s="73"/>
      <c r="XED142" s="73"/>
      <c r="XEE142" s="73"/>
      <c r="XEF142" s="73"/>
      <c r="XEG142" s="73"/>
      <c r="XEH142" s="73"/>
      <c r="XEI142" s="73"/>
      <c r="XEJ142" s="73"/>
      <c r="XEK142" s="73"/>
      <c r="XEL142" s="73"/>
      <c r="XEM142" s="73"/>
      <c r="XEN142" s="73"/>
      <c r="XEO142" s="73"/>
      <c r="XEP142" s="73"/>
      <c r="XEQ142" s="73"/>
      <c r="XER142" s="73"/>
      <c r="XES142" s="73"/>
      <c r="XET142" s="73"/>
      <c r="XEU142" s="73"/>
      <c r="XEV142" s="73"/>
      <c r="XEW142" s="73"/>
      <c r="XEX142" s="73"/>
      <c r="XEY142" s="73"/>
      <c r="XEZ142" s="73"/>
      <c r="XFA142" s="73"/>
      <c r="XFB142" s="73"/>
      <c r="XFC142" s="73"/>
      <c r="XFD142" s="73"/>
    </row>
    <row r="143" spans="1:16384" s="192" customFormat="1" ht="20.25" hidden="1" customHeight="1">
      <c r="A143" s="221" t="s">
        <v>144</v>
      </c>
      <c r="B143" s="204" t="s">
        <v>328</v>
      </c>
      <c r="C143" s="205"/>
      <c r="D143" s="168">
        <f>IFERROR(VLOOKUP(A143,'4.1'!A162:C444,3,0),)</f>
        <v>0</v>
      </c>
      <c r="E143" s="166">
        <f t="shared" si="2"/>
        <v>0</v>
      </c>
    </row>
    <row r="144" spans="1:16384" s="192" customFormat="1" ht="20.25" hidden="1" customHeight="1">
      <c r="A144" s="141" t="s">
        <v>145</v>
      </c>
      <c r="B144" s="204" t="s">
        <v>323</v>
      </c>
      <c r="C144" s="205"/>
      <c r="D144" s="168">
        <f>IFERROR(VLOOKUP(A144,'4.1'!A163:C445,3,0),)</f>
        <v>0</v>
      </c>
      <c r="E144" s="166">
        <f t="shared" si="2"/>
        <v>0</v>
      </c>
    </row>
    <row r="145" spans="1:16384" s="192" customFormat="1" ht="21.75" customHeight="1">
      <c r="A145" s="209" t="s">
        <v>146</v>
      </c>
      <c r="B145" s="202" t="s">
        <v>323</v>
      </c>
      <c r="C145" s="203">
        <v>440</v>
      </c>
      <c r="D145" s="86">
        <f>IFERROR(VLOOKUP(A145,'4.1'!A164:C446,3,0),)</f>
        <v>18000</v>
      </c>
      <c r="E145" s="87">
        <f t="shared" si="2"/>
        <v>7920000</v>
      </c>
      <c r="F145" s="73"/>
      <c r="G145" s="73"/>
      <c r="H145" s="73"/>
      <c r="I145" s="73"/>
      <c r="J145" s="73"/>
      <c r="K145" s="73"/>
      <c r="L145" s="73"/>
      <c r="M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D145" s="73"/>
      <c r="AG145" s="73"/>
      <c r="AJ145" s="73"/>
      <c r="AM145" s="73"/>
      <c r="AP145" s="73"/>
      <c r="BB145" s="73"/>
      <c r="BE145" s="73"/>
      <c r="BH145" s="73"/>
      <c r="BK145" s="73"/>
      <c r="BT145" s="73"/>
      <c r="BZ145" s="73"/>
      <c r="CC145" s="73"/>
      <c r="CF145" s="73"/>
      <c r="CI145" s="73"/>
      <c r="CO145" s="73"/>
      <c r="CX145" s="73"/>
      <c r="CZ145" s="73"/>
      <c r="DA145" s="73"/>
      <c r="DC145" s="73"/>
      <c r="DF145" s="73"/>
      <c r="DI145" s="73"/>
      <c r="DL145" s="73"/>
      <c r="DT145" s="73"/>
      <c r="DV145" s="73"/>
      <c r="DY145" s="73"/>
      <c r="EB145" s="73"/>
      <c r="EK145" s="73"/>
      <c r="EN145" s="73"/>
      <c r="ES145" s="73"/>
      <c r="FO145" s="73"/>
      <c r="FP145" s="73"/>
      <c r="FQ145" s="73"/>
      <c r="FR145" s="73"/>
      <c r="FS145" s="73"/>
      <c r="FT145" s="73"/>
      <c r="GL145" s="73"/>
      <c r="GM145" s="73"/>
      <c r="GP145" s="73"/>
      <c r="GS145" s="73"/>
      <c r="GU145" s="73"/>
      <c r="GW145" s="73"/>
      <c r="GZ145" s="73"/>
      <c r="HC145" s="73"/>
      <c r="HF145" s="73"/>
      <c r="HI145" s="73"/>
      <c r="HL145" s="73"/>
      <c r="HO145" s="73"/>
      <c r="HR145" s="73"/>
      <c r="HU145" s="73"/>
      <c r="HW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/>
      <c r="IZ145" s="73"/>
      <c r="JA145" s="73"/>
      <c r="JB145" s="73"/>
      <c r="JC145" s="73"/>
      <c r="JD145" s="73"/>
      <c r="JE145" s="73"/>
      <c r="JF145" s="73"/>
      <c r="JG145" s="73"/>
      <c r="JH145" s="73"/>
      <c r="JI145" s="73"/>
      <c r="JK145" s="73"/>
      <c r="JL145" s="73"/>
      <c r="JM145" s="73"/>
      <c r="JN145" s="73"/>
      <c r="JO145" s="73"/>
      <c r="JP145" s="73"/>
      <c r="JQ145" s="73"/>
      <c r="JR145" s="73"/>
      <c r="JS145" s="73"/>
      <c r="JT145" s="73"/>
      <c r="JU145" s="73"/>
      <c r="JV145" s="73"/>
      <c r="JW145" s="73"/>
      <c r="JZ145" s="73"/>
      <c r="KC145" s="73"/>
      <c r="KF145" s="73"/>
      <c r="KI145" s="73"/>
      <c r="KL145" s="73"/>
      <c r="KX145" s="73"/>
      <c r="LA145" s="73"/>
      <c r="LD145" s="73"/>
      <c r="LG145" s="73"/>
      <c r="LP145" s="73"/>
      <c r="LV145" s="73"/>
      <c r="LY145" s="73"/>
      <c r="MB145" s="73"/>
      <c r="ME145" s="73"/>
      <c r="MK145" s="73"/>
      <c r="MT145" s="73"/>
      <c r="MV145" s="73"/>
      <c r="MW145" s="73"/>
      <c r="MY145" s="73"/>
      <c r="NB145" s="73"/>
      <c r="NE145" s="73"/>
      <c r="NH145" s="73"/>
      <c r="NP145" s="73"/>
      <c r="NR145" s="73"/>
      <c r="NU145" s="73"/>
      <c r="NX145" s="73"/>
      <c r="OG145" s="73"/>
      <c r="OJ145" s="73"/>
      <c r="OO145" s="73"/>
      <c r="PK145" s="73"/>
      <c r="PL145" s="73"/>
      <c r="PM145" s="73"/>
      <c r="PN145" s="73"/>
      <c r="PO145" s="73"/>
      <c r="PP145" s="73"/>
      <c r="QH145" s="73"/>
      <c r="QI145" s="73"/>
      <c r="QL145" s="73"/>
      <c r="QO145" s="73"/>
      <c r="QQ145" s="73"/>
      <c r="QS145" s="73"/>
      <c r="QV145" s="73"/>
      <c r="QY145" s="73"/>
      <c r="RB145" s="73"/>
      <c r="RE145" s="73"/>
      <c r="RH145" s="73"/>
      <c r="RK145" s="73"/>
      <c r="RN145" s="73"/>
      <c r="RQ145" s="73"/>
      <c r="RS145" s="73"/>
      <c r="SF145" s="73"/>
      <c r="SG145" s="73"/>
      <c r="SH145" s="73"/>
      <c r="SI145" s="73"/>
      <c r="SJ145" s="73"/>
      <c r="SK145" s="73"/>
      <c r="SL145" s="73"/>
      <c r="SM145" s="73"/>
      <c r="SN145" s="73"/>
      <c r="SO145" s="73"/>
      <c r="SP145" s="73"/>
      <c r="SQ145" s="73"/>
      <c r="SR145" s="73"/>
      <c r="SS145" s="73"/>
      <c r="ST145" s="73"/>
      <c r="SU145" s="73"/>
      <c r="SV145" s="73"/>
      <c r="SW145" s="73"/>
      <c r="SX145" s="73"/>
      <c r="SY145" s="73"/>
      <c r="SZ145" s="73"/>
      <c r="TA145" s="73"/>
      <c r="TB145" s="73"/>
      <c r="TC145" s="73"/>
      <c r="TD145" s="73"/>
      <c r="TE145" s="73"/>
      <c r="TG145" s="73"/>
      <c r="TH145" s="73"/>
      <c r="TI145" s="73"/>
      <c r="TJ145" s="73"/>
      <c r="TK145" s="73"/>
      <c r="TL145" s="73"/>
      <c r="TM145" s="73"/>
      <c r="TN145" s="73"/>
      <c r="TO145" s="73"/>
      <c r="TP145" s="73"/>
      <c r="TQ145" s="73"/>
      <c r="TR145" s="73"/>
      <c r="TS145" s="73"/>
      <c r="TV145" s="73"/>
      <c r="TY145" s="73"/>
      <c r="UB145" s="73"/>
      <c r="UE145" s="73"/>
      <c r="UH145" s="73"/>
      <c r="UT145" s="73"/>
      <c r="UW145" s="73"/>
      <c r="UZ145" s="73"/>
      <c r="VC145" s="73"/>
      <c r="VL145" s="73"/>
      <c r="VR145" s="73"/>
      <c r="VU145" s="73"/>
      <c r="VX145" s="73"/>
      <c r="WA145" s="73"/>
      <c r="WG145" s="73"/>
      <c r="WP145" s="73"/>
      <c r="WR145" s="73"/>
      <c r="WS145" s="73"/>
      <c r="WU145" s="73"/>
      <c r="WX145" s="73"/>
      <c r="XA145" s="73"/>
      <c r="XD145" s="73"/>
      <c r="XL145" s="73"/>
      <c r="XN145" s="73"/>
      <c r="XQ145" s="73"/>
      <c r="XT145" s="73"/>
      <c r="YC145" s="73"/>
      <c r="YF145" s="73"/>
      <c r="YK145" s="73"/>
      <c r="ZG145" s="73"/>
      <c r="ZH145" s="73"/>
      <c r="ZI145" s="73"/>
      <c r="ZJ145" s="73"/>
      <c r="ZK145" s="73"/>
      <c r="ZL145" s="73"/>
      <c r="AAD145" s="73"/>
      <c r="AAE145" s="73"/>
      <c r="AAH145" s="73"/>
      <c r="AAK145" s="73"/>
      <c r="AAM145" s="73"/>
      <c r="AAO145" s="73"/>
      <c r="AAR145" s="73"/>
      <c r="AAU145" s="73"/>
      <c r="AAX145" s="73"/>
      <c r="ABA145" s="73"/>
      <c r="ABD145" s="73"/>
      <c r="ABG145" s="73"/>
      <c r="ABJ145" s="73"/>
      <c r="ABM145" s="73"/>
      <c r="ABO145" s="73"/>
      <c r="ACB145" s="73"/>
      <c r="ACC145" s="73"/>
      <c r="ACD145" s="73"/>
      <c r="ACE145" s="73"/>
      <c r="ACF145" s="73"/>
      <c r="ACG145" s="73"/>
      <c r="ACH145" s="73"/>
      <c r="ACI145" s="73"/>
      <c r="ACJ145" s="73"/>
      <c r="ACK145" s="73"/>
      <c r="ACL145" s="73"/>
      <c r="ACM145" s="73"/>
      <c r="ACN145" s="73"/>
      <c r="ACO145" s="73"/>
      <c r="ACP145" s="73"/>
      <c r="ACQ145" s="73"/>
      <c r="ACR145" s="73"/>
      <c r="ACS145" s="73"/>
      <c r="ACT145" s="73"/>
      <c r="ACU145" s="73"/>
      <c r="ACV145" s="73"/>
      <c r="ACW145" s="73"/>
      <c r="ACX145" s="73"/>
      <c r="ACY145" s="73"/>
      <c r="ACZ145" s="73"/>
      <c r="ADA145" s="73"/>
      <c r="ADC145" s="73"/>
      <c r="ADD145" s="73"/>
      <c r="ADE145" s="73"/>
      <c r="ADF145" s="73"/>
      <c r="ADG145" s="73"/>
      <c r="ADH145" s="73"/>
      <c r="ADI145" s="73"/>
      <c r="ADJ145" s="73"/>
      <c r="ADK145" s="73"/>
      <c r="ADL145" s="73"/>
      <c r="ADM145" s="73"/>
      <c r="ADN145" s="73"/>
      <c r="ADO145" s="73"/>
      <c r="ADR145" s="73"/>
      <c r="ADU145" s="73"/>
      <c r="ADX145" s="73"/>
      <c r="AEA145" s="73"/>
      <c r="AED145" s="73"/>
      <c r="AEP145" s="73"/>
      <c r="AES145" s="73"/>
      <c r="AEV145" s="73"/>
      <c r="AEY145" s="73"/>
      <c r="AFH145" s="73"/>
      <c r="AFN145" s="73"/>
      <c r="AFQ145" s="73"/>
      <c r="AFT145" s="73"/>
      <c r="AFW145" s="73"/>
      <c r="AGC145" s="73"/>
      <c r="AGL145" s="73"/>
      <c r="AGN145" s="73"/>
      <c r="AGO145" s="73"/>
      <c r="AGQ145" s="73"/>
      <c r="AGT145" s="73"/>
      <c r="AGW145" s="73"/>
      <c r="AGZ145" s="73"/>
      <c r="AHH145" s="73"/>
      <c r="AHJ145" s="73"/>
      <c r="AHM145" s="73"/>
      <c r="AHP145" s="73"/>
      <c r="AHY145" s="73"/>
      <c r="AIB145" s="73"/>
      <c r="AIG145" s="73"/>
      <c r="AJC145" s="73"/>
      <c r="AJD145" s="73"/>
      <c r="AJE145" s="73"/>
      <c r="AJF145" s="73"/>
      <c r="AJG145" s="73"/>
      <c r="AJH145" s="73"/>
      <c r="AJZ145" s="73"/>
      <c r="AKA145" s="73"/>
      <c r="AKD145" s="73"/>
      <c r="AKG145" s="73"/>
      <c r="AKI145" s="73"/>
      <c r="AKK145" s="73"/>
      <c r="AKN145" s="73"/>
      <c r="AKQ145" s="73"/>
      <c r="AKT145" s="73"/>
      <c r="AKW145" s="73"/>
      <c r="AKZ145" s="73"/>
      <c r="ALC145" s="73"/>
      <c r="ALF145" s="73"/>
      <c r="ALI145" s="73"/>
      <c r="ALK145" s="73"/>
      <c r="ALX145" s="73"/>
      <c r="ALY145" s="73"/>
      <c r="ALZ145" s="73"/>
      <c r="AMA145" s="73"/>
      <c r="AMB145" s="73"/>
      <c r="AMC145" s="73"/>
      <c r="AMD145" s="73"/>
      <c r="AME145" s="73"/>
      <c r="AMF145" s="73"/>
      <c r="AMG145" s="73"/>
      <c r="AMH145" s="73"/>
      <c r="AMI145" s="73"/>
      <c r="AMJ145" s="73"/>
      <c r="AMK145" s="73"/>
      <c r="AML145" s="73"/>
      <c r="AMM145" s="73"/>
      <c r="AMN145" s="73"/>
      <c r="AMO145" s="73"/>
      <c r="AMP145" s="73"/>
      <c r="AMQ145" s="73"/>
      <c r="AMR145" s="73"/>
      <c r="AMS145" s="73"/>
      <c r="AMT145" s="73"/>
      <c r="AMU145" s="73"/>
      <c r="AMV145" s="73"/>
      <c r="AMW145" s="73"/>
      <c r="AMY145" s="73"/>
      <c r="AMZ145" s="73"/>
      <c r="ANA145" s="73"/>
      <c r="ANB145" s="73"/>
      <c r="ANC145" s="73"/>
      <c r="AND145" s="73"/>
      <c r="ANE145" s="73"/>
      <c r="ANF145" s="73"/>
      <c r="ANG145" s="73"/>
      <c r="ANH145" s="73"/>
      <c r="ANI145" s="73"/>
      <c r="ANJ145" s="73"/>
      <c r="ANK145" s="73"/>
      <c r="ANN145" s="73"/>
      <c r="ANQ145" s="73"/>
      <c r="ANT145" s="73"/>
      <c r="ANW145" s="73"/>
      <c r="ANZ145" s="73"/>
      <c r="AOL145" s="73"/>
      <c r="AOO145" s="73"/>
      <c r="AOR145" s="73"/>
      <c r="AOU145" s="73"/>
      <c r="APD145" s="73"/>
      <c r="APJ145" s="73"/>
      <c r="APM145" s="73"/>
      <c r="APP145" s="73"/>
      <c r="APS145" s="73"/>
      <c r="APY145" s="73"/>
      <c r="AQH145" s="73"/>
      <c r="AQJ145" s="73"/>
      <c r="AQK145" s="73"/>
      <c r="AQM145" s="73"/>
      <c r="AQP145" s="73"/>
      <c r="AQS145" s="73"/>
      <c r="AQV145" s="73"/>
      <c r="ARD145" s="73"/>
      <c r="ARF145" s="73"/>
      <c r="ARI145" s="73"/>
      <c r="ARL145" s="73"/>
      <c r="ARU145" s="73"/>
      <c r="ARX145" s="73"/>
      <c r="ASC145" s="73"/>
      <c r="ASY145" s="73"/>
      <c r="ASZ145" s="73"/>
      <c r="ATA145" s="73"/>
      <c r="ATB145" s="73"/>
      <c r="ATC145" s="73"/>
      <c r="ATD145" s="73"/>
      <c r="ATV145" s="73"/>
      <c r="ATW145" s="73"/>
      <c r="ATZ145" s="73"/>
      <c r="AUC145" s="73"/>
      <c r="AUE145" s="73"/>
      <c r="AUG145" s="73"/>
      <c r="AUJ145" s="73"/>
      <c r="AUM145" s="73"/>
      <c r="AUP145" s="73"/>
      <c r="AUS145" s="73"/>
      <c r="AUV145" s="73"/>
      <c r="AUY145" s="73"/>
      <c r="AVB145" s="73"/>
      <c r="AVE145" s="73"/>
      <c r="AVG145" s="73"/>
      <c r="AVT145" s="73"/>
      <c r="AVU145" s="73"/>
      <c r="AVV145" s="73"/>
      <c r="AVW145" s="73"/>
      <c r="AVX145" s="73"/>
      <c r="AVY145" s="73"/>
      <c r="AVZ145" s="73"/>
      <c r="AWA145" s="73"/>
      <c r="AWB145" s="73"/>
      <c r="AWC145" s="73"/>
      <c r="AWD145" s="73"/>
      <c r="AWE145" s="73"/>
      <c r="AWF145" s="73"/>
      <c r="AWG145" s="73"/>
      <c r="AWH145" s="73"/>
      <c r="AWI145" s="73"/>
      <c r="AWJ145" s="73"/>
      <c r="AWK145" s="73"/>
      <c r="AWL145" s="73"/>
      <c r="AWM145" s="73"/>
      <c r="AWN145" s="73"/>
      <c r="AWO145" s="73"/>
      <c r="AWP145" s="73"/>
      <c r="AWQ145" s="73"/>
      <c r="AWR145" s="73"/>
      <c r="AWS145" s="73"/>
      <c r="AWU145" s="73"/>
      <c r="AWV145" s="73"/>
      <c r="AWW145" s="73"/>
      <c r="AWX145" s="73"/>
      <c r="AWY145" s="73"/>
      <c r="AWZ145" s="73"/>
      <c r="AXA145" s="73"/>
      <c r="AXB145" s="73"/>
      <c r="AXC145" s="73"/>
      <c r="AXD145" s="73"/>
      <c r="AXE145" s="73"/>
      <c r="AXF145" s="73"/>
      <c r="AXG145" s="73"/>
      <c r="AXJ145" s="73"/>
      <c r="AXM145" s="73"/>
      <c r="AXP145" s="73"/>
      <c r="AXS145" s="73"/>
      <c r="AXV145" s="73"/>
      <c r="AYH145" s="73"/>
      <c r="AYK145" s="73"/>
      <c r="AYN145" s="73"/>
      <c r="AYQ145" s="73"/>
      <c r="AYZ145" s="73"/>
      <c r="AZF145" s="73"/>
      <c r="AZI145" s="73"/>
      <c r="AZL145" s="73"/>
      <c r="AZO145" s="73"/>
      <c r="AZU145" s="73"/>
      <c r="BAD145" s="73"/>
      <c r="BAF145" s="73"/>
      <c r="BAG145" s="73"/>
      <c r="BAI145" s="73"/>
      <c r="BAL145" s="73"/>
      <c r="BAO145" s="73"/>
      <c r="BAR145" s="73"/>
      <c r="BAZ145" s="73"/>
      <c r="BBB145" s="73"/>
      <c r="BBE145" s="73"/>
      <c r="BBH145" s="73"/>
      <c r="BBQ145" s="73"/>
      <c r="BBT145" s="73"/>
      <c r="BBY145" s="73"/>
      <c r="BCU145" s="73"/>
      <c r="BCV145" s="73"/>
      <c r="BCW145" s="73"/>
      <c r="BCX145" s="73"/>
      <c r="BCY145" s="73"/>
      <c r="BCZ145" s="73"/>
      <c r="BDR145" s="73"/>
      <c r="BDS145" s="73"/>
      <c r="BDV145" s="73"/>
      <c r="BDY145" s="73"/>
      <c r="BEA145" s="73"/>
      <c r="BEC145" s="73"/>
      <c r="BEF145" s="73"/>
      <c r="BEI145" s="73"/>
      <c r="BEL145" s="73"/>
      <c r="BEO145" s="73"/>
      <c r="BER145" s="73"/>
      <c r="BEU145" s="73"/>
      <c r="BEX145" s="73"/>
      <c r="BFA145" s="73"/>
      <c r="BFC145" s="73"/>
      <c r="BFP145" s="73"/>
      <c r="BFQ145" s="73"/>
      <c r="BFR145" s="73"/>
      <c r="BFS145" s="73"/>
      <c r="BFT145" s="73"/>
      <c r="BFU145" s="73"/>
      <c r="BFV145" s="73"/>
      <c r="BFW145" s="73"/>
      <c r="BFX145" s="73"/>
      <c r="BFY145" s="73"/>
      <c r="BFZ145" s="73"/>
      <c r="BGA145" s="73"/>
      <c r="BGB145" s="73"/>
      <c r="BGC145" s="73"/>
      <c r="BGD145" s="73"/>
      <c r="BGE145" s="73"/>
      <c r="BGF145" s="73"/>
      <c r="BGG145" s="73"/>
      <c r="BGH145" s="73"/>
      <c r="BGI145" s="73"/>
      <c r="BGJ145" s="73"/>
      <c r="BGK145" s="73"/>
      <c r="BGL145" s="73"/>
      <c r="BGM145" s="73"/>
      <c r="BGN145" s="73"/>
      <c r="BGO145" s="73"/>
      <c r="BGQ145" s="73"/>
      <c r="BGR145" s="73"/>
      <c r="BGS145" s="73"/>
      <c r="BGT145" s="73"/>
      <c r="BGU145" s="73"/>
      <c r="BGV145" s="73"/>
      <c r="BGW145" s="73"/>
      <c r="BGX145" s="73"/>
      <c r="BGY145" s="73"/>
      <c r="BGZ145" s="73"/>
      <c r="BHA145" s="73"/>
      <c r="BHB145" s="73"/>
      <c r="BHC145" s="73"/>
      <c r="BHF145" s="73"/>
      <c r="BHI145" s="73"/>
      <c r="BHL145" s="73"/>
      <c r="BHO145" s="73"/>
      <c r="BHR145" s="73"/>
      <c r="BID145" s="73"/>
      <c r="BIG145" s="73"/>
      <c r="BIJ145" s="73"/>
      <c r="BIM145" s="73"/>
      <c r="BIV145" s="73"/>
      <c r="BJB145" s="73"/>
      <c r="BJE145" s="73"/>
      <c r="BJH145" s="73"/>
      <c r="BJK145" s="73"/>
      <c r="BJQ145" s="73"/>
      <c r="BJZ145" s="73"/>
      <c r="BKB145" s="73"/>
      <c r="BKC145" s="73"/>
      <c r="BKE145" s="73"/>
      <c r="BKH145" s="73"/>
      <c r="BKK145" s="73"/>
      <c r="BKN145" s="73"/>
      <c r="BKV145" s="73"/>
      <c r="BKX145" s="73"/>
      <c r="BLA145" s="73"/>
      <c r="BLD145" s="73"/>
      <c r="BLM145" s="73"/>
      <c r="BLP145" s="73"/>
      <c r="BLU145" s="73"/>
      <c r="BMQ145" s="73"/>
      <c r="BMR145" s="73"/>
      <c r="BMS145" s="73"/>
      <c r="BMT145" s="73"/>
      <c r="BMU145" s="73"/>
      <c r="BMV145" s="73"/>
      <c r="BNN145" s="73"/>
      <c r="BNO145" s="73"/>
      <c r="BNR145" s="73"/>
      <c r="BNU145" s="73"/>
      <c r="BNW145" s="73"/>
      <c r="BNY145" s="73"/>
      <c r="BOB145" s="73"/>
      <c r="BOE145" s="73"/>
      <c r="BOH145" s="73"/>
      <c r="BOK145" s="73"/>
      <c r="BON145" s="73"/>
      <c r="BOQ145" s="73"/>
      <c r="BOT145" s="73"/>
      <c r="BOW145" s="73"/>
      <c r="BOY145" s="73"/>
      <c r="BPL145" s="73"/>
      <c r="BPM145" s="73"/>
      <c r="BPN145" s="73"/>
      <c r="BPO145" s="73"/>
      <c r="BPP145" s="73"/>
      <c r="BPQ145" s="73"/>
      <c r="BPR145" s="73"/>
      <c r="BPS145" s="73"/>
      <c r="BPT145" s="73"/>
      <c r="BPU145" s="73"/>
      <c r="BPV145" s="73"/>
      <c r="BPW145" s="73"/>
      <c r="BPX145" s="73"/>
      <c r="BPY145" s="73"/>
      <c r="BPZ145" s="73"/>
      <c r="BQA145" s="73"/>
      <c r="BQB145" s="73"/>
      <c r="BQC145" s="73"/>
      <c r="BQD145" s="73"/>
      <c r="BQE145" s="73"/>
      <c r="BQF145" s="73"/>
      <c r="BQG145" s="73"/>
      <c r="BQH145" s="73"/>
      <c r="BQI145" s="73"/>
      <c r="BQJ145" s="73"/>
      <c r="BQK145" s="73"/>
      <c r="BQM145" s="73"/>
      <c r="BQN145" s="73"/>
      <c r="BQO145" s="73"/>
      <c r="BQP145" s="73"/>
      <c r="BQQ145" s="73"/>
      <c r="BQR145" s="73"/>
      <c r="BQS145" s="73"/>
      <c r="BQT145" s="73"/>
      <c r="BQU145" s="73"/>
      <c r="BQV145" s="73"/>
      <c r="BQW145" s="73"/>
      <c r="BQX145" s="73"/>
      <c r="BQY145" s="73"/>
      <c r="BRB145" s="73"/>
      <c r="BRE145" s="73"/>
      <c r="BRH145" s="73"/>
      <c r="BRK145" s="73"/>
      <c r="BRN145" s="73"/>
      <c r="BRZ145" s="73"/>
      <c r="BSC145" s="73"/>
      <c r="BSF145" s="73"/>
      <c r="BSI145" s="73"/>
      <c r="BSR145" s="73"/>
      <c r="BSX145" s="73"/>
      <c r="BTA145" s="73"/>
      <c r="BTD145" s="73"/>
      <c r="BTG145" s="73"/>
      <c r="BTM145" s="73"/>
      <c r="BTV145" s="73"/>
      <c r="BTX145" s="73"/>
      <c r="BTY145" s="73"/>
      <c r="BUA145" s="73"/>
      <c r="BUD145" s="73"/>
      <c r="BUG145" s="73"/>
      <c r="BUJ145" s="73"/>
      <c r="BUR145" s="73"/>
      <c r="BUT145" s="73"/>
      <c r="BUW145" s="73"/>
      <c r="BUZ145" s="73"/>
      <c r="BVI145" s="73"/>
      <c r="BVL145" s="73"/>
      <c r="BVQ145" s="73"/>
      <c r="BWM145" s="73"/>
      <c r="BWN145" s="73"/>
      <c r="BWO145" s="73"/>
      <c r="BWP145" s="73"/>
      <c r="BWQ145" s="73"/>
      <c r="BWR145" s="73"/>
      <c r="BXJ145" s="73"/>
      <c r="BXK145" s="73"/>
      <c r="BXN145" s="73"/>
      <c r="BXQ145" s="73"/>
      <c r="BXS145" s="73"/>
      <c r="BXU145" s="73"/>
      <c r="BXX145" s="73"/>
      <c r="BYA145" s="73"/>
      <c r="BYD145" s="73"/>
      <c r="BYG145" s="73"/>
      <c r="BYJ145" s="73"/>
      <c r="BYM145" s="73"/>
      <c r="BYP145" s="73"/>
      <c r="BYS145" s="73"/>
      <c r="BYU145" s="73"/>
      <c r="BZH145" s="73"/>
      <c r="BZI145" s="73"/>
      <c r="BZJ145" s="73"/>
      <c r="BZK145" s="73"/>
      <c r="BZL145" s="73"/>
      <c r="BZM145" s="73"/>
      <c r="BZN145" s="73"/>
      <c r="BZO145" s="73"/>
      <c r="BZP145" s="73"/>
      <c r="BZQ145" s="73"/>
      <c r="BZR145" s="73"/>
      <c r="BZS145" s="73"/>
      <c r="BZT145" s="73"/>
      <c r="BZU145" s="73"/>
      <c r="BZV145" s="73"/>
      <c r="BZW145" s="73"/>
      <c r="BZX145" s="73"/>
      <c r="BZY145" s="73"/>
      <c r="BZZ145" s="73"/>
      <c r="CAA145" s="73"/>
      <c r="CAB145" s="73"/>
      <c r="CAC145" s="73"/>
      <c r="CAD145" s="73"/>
      <c r="CAE145" s="73"/>
      <c r="CAF145" s="73"/>
      <c r="CAG145" s="73"/>
      <c r="CAI145" s="73"/>
      <c r="CAJ145" s="73"/>
      <c r="CAK145" s="73"/>
      <c r="CAL145" s="73"/>
      <c r="CAM145" s="73"/>
      <c r="CAN145" s="73"/>
      <c r="CAO145" s="73"/>
      <c r="CAP145" s="73"/>
      <c r="CAQ145" s="73"/>
      <c r="CAR145" s="73"/>
      <c r="CAS145" s="73"/>
      <c r="CAT145" s="73"/>
      <c r="CAU145" s="73"/>
      <c r="CAX145" s="73"/>
      <c r="CBA145" s="73"/>
      <c r="CBD145" s="73"/>
      <c r="CBG145" s="73"/>
      <c r="CBJ145" s="73"/>
      <c r="CBV145" s="73"/>
      <c r="CBY145" s="73"/>
      <c r="CCB145" s="73"/>
      <c r="CCE145" s="73"/>
      <c r="CCN145" s="73"/>
      <c r="CCT145" s="73"/>
      <c r="CCW145" s="73"/>
      <c r="CCZ145" s="73"/>
      <c r="CDC145" s="73"/>
      <c r="CDI145" s="73"/>
      <c r="CDR145" s="73"/>
      <c r="CDT145" s="73"/>
      <c r="CDU145" s="73"/>
      <c r="CDW145" s="73"/>
      <c r="CDZ145" s="73"/>
      <c r="CEC145" s="73"/>
      <c r="CEF145" s="73"/>
      <c r="CEN145" s="73"/>
      <c r="CEP145" s="73"/>
      <c r="CES145" s="73"/>
      <c r="CEV145" s="73"/>
      <c r="CFE145" s="73"/>
      <c r="CFH145" s="73"/>
      <c r="CFM145" s="73"/>
      <c r="CGI145" s="73"/>
      <c r="CGJ145" s="73"/>
      <c r="CGK145" s="73"/>
      <c r="CGL145" s="73"/>
      <c r="CGM145" s="73"/>
      <c r="CGN145" s="73"/>
      <c r="CHF145" s="73"/>
      <c r="CHG145" s="73"/>
      <c r="CHJ145" s="73"/>
      <c r="CHM145" s="73"/>
      <c r="CHO145" s="73"/>
      <c r="CHQ145" s="73"/>
      <c r="CHT145" s="73"/>
      <c r="CHW145" s="73"/>
      <c r="CHZ145" s="73"/>
      <c r="CIC145" s="73"/>
      <c r="CIF145" s="73"/>
      <c r="CII145" s="73"/>
      <c r="CIL145" s="73"/>
      <c r="CIO145" s="73"/>
      <c r="CIQ145" s="73"/>
      <c r="CJD145" s="73"/>
      <c r="CJE145" s="73"/>
      <c r="CJF145" s="73"/>
      <c r="CJG145" s="73"/>
      <c r="CJH145" s="73"/>
      <c r="CJI145" s="73"/>
      <c r="CJJ145" s="73"/>
      <c r="CJK145" s="73"/>
      <c r="CJL145" s="73"/>
      <c r="CJM145" s="73"/>
      <c r="CJN145" s="73"/>
      <c r="CJO145" s="73"/>
      <c r="CJP145" s="73"/>
      <c r="CJQ145" s="73"/>
      <c r="CJR145" s="73"/>
      <c r="CJS145" s="73"/>
      <c r="CJT145" s="73"/>
      <c r="CJU145" s="73"/>
      <c r="CJV145" s="73"/>
      <c r="CJW145" s="73"/>
      <c r="CJX145" s="73"/>
      <c r="CJY145" s="73"/>
      <c r="CJZ145" s="73"/>
      <c r="CKA145" s="73"/>
      <c r="CKB145" s="73"/>
      <c r="CKC145" s="73"/>
      <c r="CKE145" s="73"/>
      <c r="CKF145" s="73"/>
      <c r="CKG145" s="73"/>
      <c r="CKH145" s="73"/>
      <c r="CKI145" s="73"/>
      <c r="CKJ145" s="73"/>
      <c r="CKK145" s="73"/>
      <c r="CKL145" s="73"/>
      <c r="CKM145" s="73"/>
      <c r="CKN145" s="73"/>
      <c r="CKO145" s="73"/>
      <c r="CKP145" s="73"/>
      <c r="CKQ145" s="73"/>
      <c r="CKT145" s="73"/>
      <c r="CKW145" s="73"/>
      <c r="CKZ145" s="73"/>
      <c r="CLC145" s="73"/>
      <c r="CLF145" s="73"/>
      <c r="CLR145" s="73"/>
      <c r="CLU145" s="73"/>
      <c r="CLX145" s="73"/>
      <c r="CMA145" s="73"/>
      <c r="CMJ145" s="73"/>
      <c r="CMP145" s="73"/>
      <c r="CMS145" s="73"/>
      <c r="CMV145" s="73"/>
      <c r="CMY145" s="73"/>
      <c r="CNE145" s="73"/>
      <c r="CNN145" s="73"/>
      <c r="CNP145" s="73"/>
      <c r="CNQ145" s="73"/>
      <c r="CNS145" s="73"/>
      <c r="CNV145" s="73"/>
      <c r="CNY145" s="73"/>
      <c r="COB145" s="73"/>
      <c r="COJ145" s="73"/>
      <c r="COL145" s="73"/>
      <c r="COO145" s="73"/>
      <c r="COR145" s="73"/>
      <c r="CPA145" s="73"/>
      <c r="CPD145" s="73"/>
      <c r="CPI145" s="73"/>
      <c r="CQE145" s="73"/>
      <c r="CQF145" s="73"/>
      <c r="CQG145" s="73"/>
      <c r="CQH145" s="73"/>
      <c r="CQI145" s="73"/>
      <c r="CQJ145" s="73"/>
      <c r="CRB145" s="73"/>
      <c r="CRC145" s="73"/>
      <c r="CRF145" s="73"/>
      <c r="CRI145" s="73"/>
      <c r="CRK145" s="73"/>
      <c r="CRM145" s="73"/>
      <c r="CRP145" s="73"/>
      <c r="CRS145" s="73"/>
      <c r="CRV145" s="73"/>
      <c r="CRY145" s="73"/>
      <c r="CSB145" s="73"/>
      <c r="CSE145" s="73"/>
      <c r="CSH145" s="73"/>
      <c r="CSK145" s="73"/>
      <c r="CSM145" s="73"/>
      <c r="CSZ145" s="73"/>
      <c r="CTA145" s="73"/>
      <c r="CTB145" s="73"/>
      <c r="CTC145" s="73"/>
      <c r="CTD145" s="73"/>
      <c r="CTE145" s="73"/>
      <c r="CTF145" s="73"/>
      <c r="CTG145" s="73"/>
      <c r="CTH145" s="73"/>
      <c r="CTI145" s="73"/>
      <c r="CTJ145" s="73"/>
      <c r="CTK145" s="73"/>
      <c r="CTL145" s="73"/>
      <c r="CTM145" s="73"/>
      <c r="CTN145" s="73"/>
      <c r="CTO145" s="73"/>
      <c r="CTP145" s="73"/>
      <c r="CTQ145" s="73"/>
      <c r="CTR145" s="73"/>
      <c r="CTS145" s="73"/>
      <c r="CTT145" s="73"/>
      <c r="CTU145" s="73"/>
      <c r="CTV145" s="73"/>
      <c r="CTW145" s="73"/>
      <c r="CTX145" s="73"/>
      <c r="CTY145" s="73"/>
      <c r="CUA145" s="73"/>
      <c r="CUB145" s="73"/>
      <c r="CUC145" s="73"/>
      <c r="CUD145" s="73"/>
      <c r="CUE145" s="73"/>
      <c r="CUF145" s="73"/>
      <c r="CUG145" s="73"/>
      <c r="CUH145" s="73"/>
      <c r="CUI145" s="73"/>
      <c r="CUJ145" s="73"/>
      <c r="CUK145" s="73"/>
      <c r="CUL145" s="73"/>
      <c r="CUM145" s="73"/>
      <c r="CUP145" s="73"/>
      <c r="CUS145" s="73"/>
      <c r="CUV145" s="73"/>
      <c r="CUY145" s="73"/>
      <c r="CVB145" s="73"/>
      <c r="CVN145" s="73"/>
      <c r="CVQ145" s="73"/>
      <c r="CVT145" s="73"/>
      <c r="CVW145" s="73"/>
      <c r="CWF145" s="73"/>
      <c r="CWL145" s="73"/>
      <c r="CWO145" s="73"/>
      <c r="CWR145" s="73"/>
      <c r="CWU145" s="73"/>
      <c r="CXA145" s="73"/>
      <c r="CXJ145" s="73"/>
      <c r="CXL145" s="73"/>
      <c r="CXM145" s="73"/>
      <c r="CXO145" s="73"/>
      <c r="CXR145" s="73"/>
      <c r="CXU145" s="73"/>
      <c r="CXX145" s="73"/>
      <c r="CYF145" s="73"/>
      <c r="CYH145" s="73"/>
      <c r="CYK145" s="73"/>
      <c r="CYN145" s="73"/>
      <c r="CYW145" s="73"/>
      <c r="CYZ145" s="73"/>
      <c r="CZE145" s="73"/>
      <c r="DAA145" s="73"/>
      <c r="DAB145" s="73"/>
      <c r="DAC145" s="73"/>
      <c r="DAD145" s="73"/>
      <c r="DAE145" s="73"/>
      <c r="DAF145" s="73"/>
      <c r="DAX145" s="73"/>
      <c r="DAY145" s="73"/>
      <c r="DBB145" s="73"/>
      <c r="DBE145" s="73"/>
      <c r="DBG145" s="73"/>
      <c r="DBI145" s="73"/>
      <c r="DBL145" s="73"/>
      <c r="DBO145" s="73"/>
      <c r="DBR145" s="73"/>
      <c r="DBU145" s="73"/>
      <c r="DBX145" s="73"/>
      <c r="DCA145" s="73"/>
      <c r="DCD145" s="73"/>
      <c r="DCG145" s="73"/>
      <c r="DCI145" s="73"/>
      <c r="DCV145" s="73"/>
      <c r="DCW145" s="73"/>
      <c r="DCX145" s="73"/>
      <c r="DCY145" s="73"/>
      <c r="DCZ145" s="73"/>
      <c r="DDA145" s="73"/>
      <c r="DDB145" s="73"/>
      <c r="DDC145" s="73"/>
      <c r="DDD145" s="73"/>
      <c r="DDE145" s="73"/>
      <c r="DDF145" s="73"/>
      <c r="DDG145" s="73"/>
      <c r="DDH145" s="73"/>
      <c r="DDI145" s="73"/>
      <c r="DDJ145" s="73"/>
      <c r="DDK145" s="73"/>
      <c r="DDL145" s="73"/>
      <c r="DDM145" s="73"/>
      <c r="DDN145" s="73"/>
      <c r="DDO145" s="73"/>
      <c r="DDP145" s="73"/>
      <c r="DDQ145" s="73"/>
      <c r="DDR145" s="73"/>
      <c r="DDS145" s="73"/>
      <c r="DDT145" s="73"/>
      <c r="DDU145" s="73"/>
      <c r="DDW145" s="73"/>
      <c r="DDX145" s="73"/>
      <c r="DDY145" s="73"/>
      <c r="DDZ145" s="73"/>
      <c r="DEA145" s="73"/>
      <c r="DEB145" s="73"/>
      <c r="DEC145" s="73"/>
      <c r="DED145" s="73"/>
      <c r="DEE145" s="73"/>
      <c r="DEF145" s="73"/>
      <c r="DEG145" s="73"/>
      <c r="DEH145" s="73"/>
      <c r="DEI145" s="73"/>
      <c r="DEL145" s="73"/>
      <c r="DEO145" s="73"/>
      <c r="DER145" s="73"/>
      <c r="DEU145" s="73"/>
      <c r="DEX145" s="73"/>
      <c r="DFJ145" s="73"/>
      <c r="DFM145" s="73"/>
      <c r="DFP145" s="73"/>
      <c r="DFS145" s="73"/>
      <c r="DGB145" s="73"/>
      <c r="DGH145" s="73"/>
      <c r="DGK145" s="73"/>
      <c r="DGN145" s="73"/>
      <c r="DGQ145" s="73"/>
      <c r="DGW145" s="73"/>
      <c r="DHF145" s="73"/>
      <c r="DHH145" s="73"/>
      <c r="DHI145" s="73"/>
      <c r="DHK145" s="73"/>
      <c r="DHN145" s="73"/>
      <c r="DHQ145" s="73"/>
      <c r="DHT145" s="73"/>
      <c r="DIB145" s="73"/>
      <c r="DID145" s="73"/>
      <c r="DIG145" s="73"/>
      <c r="DIJ145" s="73"/>
      <c r="DIS145" s="73"/>
      <c r="DIV145" s="73"/>
      <c r="DJA145" s="73"/>
      <c r="DJW145" s="73"/>
      <c r="DJX145" s="73"/>
      <c r="DJY145" s="73"/>
      <c r="DJZ145" s="73"/>
      <c r="DKA145" s="73"/>
      <c r="DKB145" s="73"/>
      <c r="DKT145" s="73"/>
      <c r="DKU145" s="73"/>
      <c r="DKX145" s="73"/>
      <c r="DLA145" s="73"/>
      <c r="DLC145" s="73"/>
      <c r="DLE145" s="73"/>
      <c r="DLH145" s="73"/>
      <c r="DLK145" s="73"/>
      <c r="DLN145" s="73"/>
      <c r="DLQ145" s="73"/>
      <c r="DLT145" s="73"/>
      <c r="DLW145" s="73"/>
      <c r="DLZ145" s="73"/>
      <c r="DMC145" s="73"/>
      <c r="DME145" s="73"/>
      <c r="DMR145" s="73"/>
      <c r="DMS145" s="73"/>
      <c r="DMT145" s="73"/>
      <c r="DMU145" s="73"/>
      <c r="DMV145" s="73"/>
      <c r="DMW145" s="73"/>
      <c r="DMX145" s="73"/>
      <c r="DMY145" s="73"/>
      <c r="DMZ145" s="73"/>
      <c r="DNA145" s="73"/>
      <c r="DNB145" s="73"/>
      <c r="DNC145" s="73"/>
      <c r="DND145" s="73"/>
      <c r="DNE145" s="73"/>
      <c r="DNF145" s="73"/>
      <c r="DNG145" s="73"/>
      <c r="DNH145" s="73"/>
      <c r="DNI145" s="73"/>
      <c r="DNJ145" s="73"/>
      <c r="DNK145" s="73"/>
      <c r="DNL145" s="73"/>
      <c r="DNM145" s="73"/>
      <c r="DNN145" s="73"/>
      <c r="DNO145" s="73"/>
      <c r="DNP145" s="73"/>
      <c r="DNQ145" s="73"/>
      <c r="DNS145" s="73"/>
      <c r="DNT145" s="73"/>
      <c r="DNU145" s="73"/>
      <c r="DNV145" s="73"/>
      <c r="DNW145" s="73"/>
      <c r="DNX145" s="73"/>
      <c r="DNY145" s="73"/>
      <c r="DNZ145" s="73"/>
      <c r="DOA145" s="73"/>
      <c r="DOB145" s="73"/>
      <c r="DOC145" s="73"/>
      <c r="DOD145" s="73"/>
      <c r="DOE145" s="73"/>
      <c r="DOH145" s="73"/>
      <c r="DOK145" s="73"/>
      <c r="DON145" s="73"/>
      <c r="DOQ145" s="73"/>
      <c r="DOT145" s="73"/>
      <c r="DPF145" s="73"/>
      <c r="DPI145" s="73"/>
      <c r="DPL145" s="73"/>
      <c r="DPO145" s="73"/>
      <c r="DPX145" s="73"/>
      <c r="DQD145" s="73"/>
      <c r="DQG145" s="73"/>
      <c r="DQJ145" s="73"/>
      <c r="DQM145" s="73"/>
      <c r="DQS145" s="73"/>
      <c r="DRB145" s="73"/>
      <c r="DRD145" s="73"/>
      <c r="DRE145" s="73"/>
      <c r="DRG145" s="73"/>
      <c r="DRJ145" s="73"/>
      <c r="DRM145" s="73"/>
      <c r="DRP145" s="73"/>
      <c r="DRX145" s="73"/>
      <c r="DRZ145" s="73"/>
      <c r="DSC145" s="73"/>
      <c r="DSF145" s="73"/>
      <c r="DSO145" s="73"/>
      <c r="DSR145" s="73"/>
      <c r="DSW145" s="73"/>
      <c r="DTS145" s="73"/>
      <c r="DTT145" s="73"/>
      <c r="DTU145" s="73"/>
      <c r="DTV145" s="73"/>
      <c r="DTW145" s="73"/>
      <c r="DTX145" s="73"/>
      <c r="DUP145" s="73"/>
      <c r="DUQ145" s="73"/>
      <c r="DUT145" s="73"/>
      <c r="DUW145" s="73"/>
      <c r="DUY145" s="73"/>
      <c r="DVA145" s="73"/>
      <c r="DVD145" s="73"/>
      <c r="DVG145" s="73"/>
      <c r="DVJ145" s="73"/>
      <c r="DVM145" s="73"/>
      <c r="DVP145" s="73"/>
      <c r="DVS145" s="73"/>
      <c r="DVV145" s="73"/>
      <c r="DVY145" s="73"/>
      <c r="DWA145" s="73"/>
      <c r="DWN145" s="73"/>
      <c r="DWO145" s="73"/>
      <c r="DWP145" s="73"/>
      <c r="DWQ145" s="73"/>
      <c r="DWR145" s="73"/>
      <c r="DWS145" s="73"/>
      <c r="DWT145" s="73"/>
      <c r="DWU145" s="73"/>
      <c r="DWV145" s="73"/>
      <c r="DWW145" s="73"/>
      <c r="DWX145" s="73"/>
      <c r="DWY145" s="73"/>
      <c r="DWZ145" s="73"/>
      <c r="DXA145" s="73"/>
      <c r="DXB145" s="73"/>
      <c r="DXC145" s="73"/>
      <c r="DXD145" s="73"/>
      <c r="DXE145" s="73"/>
      <c r="DXF145" s="73"/>
      <c r="DXG145" s="73"/>
      <c r="DXH145" s="73"/>
      <c r="DXI145" s="73"/>
      <c r="DXJ145" s="73"/>
      <c r="DXK145" s="73"/>
      <c r="DXL145" s="73"/>
      <c r="DXM145" s="73"/>
      <c r="DXO145" s="73"/>
      <c r="DXP145" s="73"/>
      <c r="DXQ145" s="73"/>
      <c r="DXR145" s="73"/>
      <c r="DXS145" s="73"/>
      <c r="DXT145" s="73"/>
      <c r="DXU145" s="73"/>
      <c r="DXV145" s="73"/>
      <c r="DXW145" s="73"/>
      <c r="DXX145" s="73"/>
      <c r="DXY145" s="73"/>
      <c r="DXZ145" s="73"/>
      <c r="DYA145" s="73"/>
      <c r="DYD145" s="73"/>
      <c r="DYG145" s="73"/>
      <c r="DYJ145" s="73"/>
      <c r="DYM145" s="73"/>
      <c r="DYP145" s="73"/>
      <c r="DZB145" s="73"/>
      <c r="DZE145" s="73"/>
      <c r="DZH145" s="73"/>
      <c r="DZK145" s="73"/>
      <c r="DZT145" s="73"/>
      <c r="DZZ145" s="73"/>
      <c r="EAC145" s="73"/>
      <c r="EAF145" s="73"/>
      <c r="EAI145" s="73"/>
      <c r="EAO145" s="73"/>
      <c r="EAX145" s="73"/>
      <c r="EAZ145" s="73"/>
      <c r="EBA145" s="73"/>
      <c r="EBC145" s="73"/>
      <c r="EBF145" s="73"/>
      <c r="EBI145" s="73"/>
      <c r="EBL145" s="73"/>
      <c r="EBT145" s="73"/>
      <c r="EBV145" s="73"/>
      <c r="EBY145" s="73"/>
      <c r="ECB145" s="73"/>
      <c r="ECK145" s="73"/>
      <c r="ECN145" s="73"/>
      <c r="ECS145" s="73"/>
      <c r="EDO145" s="73"/>
      <c r="EDP145" s="73"/>
      <c r="EDQ145" s="73"/>
      <c r="EDR145" s="73"/>
      <c r="EDS145" s="73"/>
      <c r="EDT145" s="73"/>
      <c r="EEL145" s="73"/>
      <c r="EEM145" s="73"/>
      <c r="EEP145" s="73"/>
      <c r="EES145" s="73"/>
      <c r="EEU145" s="73"/>
      <c r="EEW145" s="73"/>
      <c r="EEZ145" s="73"/>
      <c r="EFC145" s="73"/>
      <c r="EFF145" s="73"/>
      <c r="EFI145" s="73"/>
      <c r="EFL145" s="73"/>
      <c r="EFO145" s="73"/>
      <c r="EFR145" s="73"/>
      <c r="EFU145" s="73"/>
      <c r="EFW145" s="73"/>
      <c r="EGJ145" s="73"/>
      <c r="EGK145" s="73"/>
      <c r="EGL145" s="73"/>
      <c r="EGM145" s="73"/>
      <c r="EGN145" s="73"/>
      <c r="EGO145" s="73"/>
      <c r="EGP145" s="73"/>
      <c r="EGQ145" s="73"/>
      <c r="EGR145" s="73"/>
      <c r="EGS145" s="73"/>
      <c r="EGT145" s="73"/>
      <c r="EGU145" s="73"/>
      <c r="EGV145" s="73"/>
      <c r="EGW145" s="73"/>
      <c r="EGX145" s="73"/>
      <c r="EGY145" s="73"/>
      <c r="EGZ145" s="73"/>
      <c r="EHA145" s="73"/>
      <c r="EHB145" s="73"/>
      <c r="EHC145" s="73"/>
      <c r="EHD145" s="73"/>
      <c r="EHE145" s="73"/>
      <c r="EHF145" s="73"/>
      <c r="EHG145" s="73"/>
      <c r="EHH145" s="73"/>
      <c r="EHI145" s="73"/>
      <c r="EHK145" s="73"/>
      <c r="EHL145" s="73"/>
      <c r="EHM145" s="73"/>
      <c r="EHN145" s="73"/>
      <c r="EHO145" s="73"/>
      <c r="EHP145" s="73"/>
      <c r="EHQ145" s="73"/>
      <c r="EHR145" s="73"/>
      <c r="EHS145" s="73"/>
      <c r="EHT145" s="73"/>
      <c r="EHU145" s="73"/>
      <c r="EHV145" s="73"/>
      <c r="EHW145" s="73"/>
      <c r="EHZ145" s="73"/>
      <c r="EIC145" s="73"/>
      <c r="EIF145" s="73"/>
      <c r="EII145" s="73"/>
      <c r="EIL145" s="73"/>
      <c r="EIX145" s="73"/>
      <c r="EJA145" s="73"/>
      <c r="EJD145" s="73"/>
      <c r="EJG145" s="73"/>
      <c r="EJP145" s="73"/>
      <c r="EJV145" s="73"/>
      <c r="EJY145" s="73"/>
      <c r="EKB145" s="73"/>
      <c r="EKE145" s="73"/>
      <c r="EKK145" s="73"/>
      <c r="EKT145" s="73"/>
      <c r="EKV145" s="73"/>
      <c r="EKW145" s="73"/>
      <c r="EKY145" s="73"/>
      <c r="ELB145" s="73"/>
      <c r="ELE145" s="73"/>
      <c r="ELH145" s="73"/>
      <c r="ELP145" s="73"/>
      <c r="ELR145" s="73"/>
      <c r="ELU145" s="73"/>
      <c r="ELX145" s="73"/>
      <c r="EMG145" s="73"/>
      <c r="EMJ145" s="73"/>
      <c r="EMO145" s="73"/>
      <c r="ENK145" s="73"/>
      <c r="ENL145" s="73"/>
      <c r="ENM145" s="73"/>
      <c r="ENN145" s="73"/>
      <c r="ENO145" s="73"/>
      <c r="ENP145" s="73"/>
      <c r="EOH145" s="73"/>
      <c r="EOI145" s="73"/>
      <c r="EOL145" s="73"/>
      <c r="EOO145" s="73"/>
      <c r="EOQ145" s="73"/>
      <c r="EOS145" s="73"/>
      <c r="EOV145" s="73"/>
      <c r="EOY145" s="73"/>
      <c r="EPB145" s="73"/>
      <c r="EPE145" s="73"/>
      <c r="EPH145" s="73"/>
      <c r="EPK145" s="73"/>
      <c r="EPN145" s="73"/>
      <c r="EPQ145" s="73"/>
      <c r="EPS145" s="73"/>
      <c r="EQF145" s="73"/>
      <c r="EQG145" s="73"/>
      <c r="EQH145" s="73"/>
      <c r="EQI145" s="73"/>
      <c r="EQJ145" s="73"/>
      <c r="EQK145" s="73"/>
      <c r="EQL145" s="73"/>
      <c r="EQM145" s="73"/>
      <c r="EQN145" s="73"/>
      <c r="EQO145" s="73"/>
      <c r="EQP145" s="73"/>
      <c r="EQQ145" s="73"/>
      <c r="EQR145" s="73"/>
      <c r="EQS145" s="73"/>
      <c r="EQT145" s="73"/>
      <c r="EQU145" s="73"/>
      <c r="EQV145" s="73"/>
      <c r="EQW145" s="73"/>
      <c r="EQX145" s="73"/>
      <c r="EQY145" s="73"/>
      <c r="EQZ145" s="73"/>
      <c r="ERA145" s="73"/>
      <c r="ERB145" s="73"/>
      <c r="ERC145" s="73"/>
      <c r="ERD145" s="73"/>
      <c r="ERE145" s="73"/>
      <c r="ERG145" s="73"/>
      <c r="ERH145" s="73"/>
      <c r="ERI145" s="73"/>
      <c r="ERJ145" s="73"/>
      <c r="ERK145" s="73"/>
      <c r="ERL145" s="73"/>
      <c r="ERM145" s="73"/>
      <c r="ERN145" s="73"/>
      <c r="ERO145" s="73"/>
      <c r="ERP145" s="73"/>
      <c r="ERQ145" s="73"/>
      <c r="ERR145" s="73"/>
      <c r="ERS145" s="73"/>
      <c r="ERV145" s="73"/>
      <c r="ERY145" s="73"/>
      <c r="ESB145" s="73"/>
      <c r="ESE145" s="73"/>
      <c r="ESH145" s="73"/>
      <c r="EST145" s="73"/>
      <c r="ESW145" s="73"/>
      <c r="ESZ145" s="73"/>
      <c r="ETC145" s="73"/>
      <c r="ETL145" s="73"/>
      <c r="ETR145" s="73"/>
      <c r="ETU145" s="73"/>
      <c r="ETX145" s="73"/>
      <c r="EUA145" s="73"/>
      <c r="EUG145" s="73"/>
      <c r="EUP145" s="73"/>
      <c r="EUR145" s="73"/>
      <c r="EUS145" s="73"/>
      <c r="EUU145" s="73"/>
      <c r="EUX145" s="73"/>
      <c r="EVA145" s="73"/>
      <c r="EVD145" s="73"/>
      <c r="EVL145" s="73"/>
      <c r="EVN145" s="73"/>
      <c r="EVQ145" s="73"/>
      <c r="EVT145" s="73"/>
      <c r="EWC145" s="73"/>
      <c r="EWF145" s="73"/>
      <c r="EWK145" s="73"/>
      <c r="EXG145" s="73"/>
      <c r="EXH145" s="73"/>
      <c r="EXI145" s="73"/>
      <c r="EXJ145" s="73"/>
      <c r="EXK145" s="73"/>
      <c r="EXL145" s="73"/>
      <c r="EYD145" s="73"/>
      <c r="EYE145" s="73"/>
      <c r="EYH145" s="73"/>
      <c r="EYK145" s="73"/>
      <c r="EYM145" s="73"/>
      <c r="EYO145" s="73"/>
      <c r="EYR145" s="73"/>
      <c r="EYU145" s="73"/>
      <c r="EYX145" s="73"/>
      <c r="EZA145" s="73"/>
      <c r="EZD145" s="73"/>
      <c r="EZG145" s="73"/>
      <c r="EZJ145" s="73"/>
      <c r="EZM145" s="73"/>
      <c r="EZO145" s="73"/>
      <c r="FAB145" s="73"/>
      <c r="FAC145" s="73"/>
      <c r="FAD145" s="73"/>
      <c r="FAE145" s="73"/>
      <c r="FAF145" s="73"/>
      <c r="FAG145" s="73"/>
      <c r="FAH145" s="73"/>
      <c r="FAI145" s="73"/>
      <c r="FAJ145" s="73"/>
      <c r="FAK145" s="73"/>
      <c r="FAL145" s="73"/>
      <c r="FAM145" s="73"/>
      <c r="FAN145" s="73"/>
      <c r="FAO145" s="73"/>
      <c r="FAP145" s="73"/>
      <c r="FAQ145" s="73"/>
      <c r="FAR145" s="73"/>
      <c r="FAS145" s="73"/>
      <c r="FAT145" s="73"/>
      <c r="FAU145" s="73"/>
      <c r="FAV145" s="73"/>
      <c r="FAW145" s="73"/>
      <c r="FAX145" s="73"/>
      <c r="FAY145" s="73"/>
      <c r="FAZ145" s="73"/>
      <c r="FBA145" s="73"/>
      <c r="FBC145" s="73"/>
      <c r="FBD145" s="73"/>
      <c r="FBE145" s="73"/>
      <c r="FBF145" s="73"/>
      <c r="FBG145" s="73"/>
      <c r="FBH145" s="73"/>
      <c r="FBI145" s="73"/>
      <c r="FBJ145" s="73"/>
      <c r="FBK145" s="73"/>
      <c r="FBL145" s="73"/>
      <c r="FBM145" s="73"/>
      <c r="FBN145" s="73"/>
      <c r="FBO145" s="73"/>
      <c r="FBR145" s="73"/>
      <c r="FBU145" s="73"/>
      <c r="FBX145" s="73"/>
      <c r="FCA145" s="73"/>
      <c r="FCD145" s="73"/>
      <c r="FCP145" s="73"/>
      <c r="FCS145" s="73"/>
      <c r="FCV145" s="73"/>
      <c r="FCY145" s="73"/>
      <c r="FDH145" s="73"/>
      <c r="FDN145" s="73"/>
      <c r="FDQ145" s="73"/>
      <c r="FDT145" s="73"/>
      <c r="FDW145" s="73"/>
      <c r="FEC145" s="73"/>
      <c r="FEL145" s="73"/>
      <c r="FEN145" s="73"/>
      <c r="FEO145" s="73"/>
      <c r="FEQ145" s="73"/>
      <c r="FET145" s="73"/>
      <c r="FEW145" s="73"/>
      <c r="FEZ145" s="73"/>
      <c r="FFH145" s="73"/>
      <c r="FFJ145" s="73"/>
      <c r="FFM145" s="73"/>
      <c r="FFP145" s="73"/>
      <c r="FFY145" s="73"/>
      <c r="FGB145" s="73"/>
      <c r="FGG145" s="73"/>
      <c r="FHC145" s="73"/>
      <c r="FHD145" s="73"/>
      <c r="FHE145" s="73"/>
      <c r="FHF145" s="73"/>
      <c r="FHG145" s="73"/>
      <c r="FHH145" s="73"/>
      <c r="FHZ145" s="73"/>
      <c r="FIA145" s="73"/>
      <c r="FID145" s="73"/>
      <c r="FIG145" s="73"/>
      <c r="FII145" s="73"/>
      <c r="FIK145" s="73"/>
      <c r="FIN145" s="73"/>
      <c r="FIQ145" s="73"/>
      <c r="FIT145" s="73"/>
      <c r="FIW145" s="73"/>
      <c r="FIZ145" s="73"/>
      <c r="FJC145" s="73"/>
      <c r="FJF145" s="73"/>
      <c r="FJI145" s="73"/>
      <c r="FJK145" s="73"/>
      <c r="FJX145" s="73"/>
      <c r="FJY145" s="73"/>
      <c r="FJZ145" s="73"/>
      <c r="FKA145" s="73"/>
      <c r="FKB145" s="73"/>
      <c r="FKC145" s="73"/>
      <c r="FKD145" s="73"/>
      <c r="FKE145" s="73"/>
      <c r="FKF145" s="73"/>
      <c r="FKG145" s="73"/>
      <c r="FKH145" s="73"/>
      <c r="FKI145" s="73"/>
      <c r="FKJ145" s="73"/>
      <c r="FKK145" s="73"/>
      <c r="FKL145" s="73"/>
      <c r="FKM145" s="73"/>
      <c r="FKN145" s="73"/>
      <c r="FKO145" s="73"/>
      <c r="FKP145" s="73"/>
      <c r="FKQ145" s="73"/>
      <c r="FKR145" s="73"/>
      <c r="FKS145" s="73"/>
      <c r="FKT145" s="73"/>
      <c r="FKU145" s="73"/>
      <c r="FKV145" s="73"/>
      <c r="FKW145" s="73"/>
      <c r="FKY145" s="73"/>
      <c r="FKZ145" s="73"/>
      <c r="FLA145" s="73"/>
      <c r="FLB145" s="73"/>
      <c r="FLC145" s="73"/>
      <c r="FLD145" s="73"/>
      <c r="FLE145" s="73"/>
      <c r="FLF145" s="73"/>
      <c r="FLG145" s="73"/>
      <c r="FLH145" s="73"/>
      <c r="FLI145" s="73"/>
      <c r="FLJ145" s="73"/>
      <c r="FLK145" s="73"/>
      <c r="FLN145" s="73"/>
      <c r="FLQ145" s="73"/>
      <c r="FLT145" s="73"/>
      <c r="FLW145" s="73"/>
      <c r="FLZ145" s="73"/>
      <c r="FML145" s="73"/>
      <c r="FMO145" s="73"/>
      <c r="FMR145" s="73"/>
      <c r="FMU145" s="73"/>
      <c r="FND145" s="73"/>
      <c r="FNJ145" s="73"/>
      <c r="FNM145" s="73"/>
      <c r="FNP145" s="73"/>
      <c r="FNS145" s="73"/>
      <c r="FNY145" s="73"/>
      <c r="FOH145" s="73"/>
      <c r="FOJ145" s="73"/>
      <c r="FOK145" s="73"/>
      <c r="FOM145" s="73"/>
      <c r="FOP145" s="73"/>
      <c r="FOS145" s="73"/>
      <c r="FOV145" s="73"/>
      <c r="FPD145" s="73"/>
      <c r="FPF145" s="73"/>
      <c r="FPI145" s="73"/>
      <c r="FPL145" s="73"/>
      <c r="FPU145" s="73"/>
      <c r="FPX145" s="73"/>
      <c r="FQC145" s="73"/>
      <c r="FQY145" s="73"/>
      <c r="FQZ145" s="73"/>
      <c r="FRA145" s="73"/>
      <c r="FRB145" s="73"/>
      <c r="FRC145" s="73"/>
      <c r="FRD145" s="73"/>
      <c r="FRV145" s="73"/>
      <c r="FRW145" s="73"/>
      <c r="FRZ145" s="73"/>
      <c r="FSC145" s="73"/>
      <c r="FSE145" s="73"/>
      <c r="FSG145" s="73"/>
      <c r="FSJ145" s="73"/>
      <c r="FSM145" s="73"/>
      <c r="FSP145" s="73"/>
      <c r="FSS145" s="73"/>
      <c r="FSV145" s="73"/>
      <c r="FSY145" s="73"/>
      <c r="FTB145" s="73"/>
      <c r="FTE145" s="73"/>
      <c r="FTG145" s="73"/>
      <c r="FTT145" s="73"/>
      <c r="FTU145" s="73"/>
      <c r="FTV145" s="73"/>
      <c r="FTW145" s="73"/>
      <c r="FTX145" s="73"/>
      <c r="FTY145" s="73"/>
      <c r="FTZ145" s="73"/>
      <c r="FUA145" s="73"/>
      <c r="FUB145" s="73"/>
      <c r="FUC145" s="73"/>
      <c r="FUD145" s="73"/>
      <c r="FUE145" s="73"/>
      <c r="FUF145" s="73"/>
      <c r="FUG145" s="73"/>
      <c r="FUH145" s="73"/>
      <c r="FUI145" s="73"/>
      <c r="FUJ145" s="73"/>
      <c r="FUK145" s="73"/>
      <c r="FUL145" s="73"/>
      <c r="FUM145" s="73"/>
      <c r="FUN145" s="73"/>
      <c r="FUO145" s="73"/>
      <c r="FUP145" s="73"/>
      <c r="FUQ145" s="73"/>
      <c r="FUR145" s="73"/>
      <c r="FUS145" s="73"/>
      <c r="FUU145" s="73"/>
      <c r="FUV145" s="73"/>
      <c r="FUW145" s="73"/>
      <c r="FUX145" s="73"/>
      <c r="FUY145" s="73"/>
      <c r="FUZ145" s="73"/>
      <c r="FVA145" s="73"/>
      <c r="FVB145" s="73"/>
      <c r="FVC145" s="73"/>
      <c r="FVD145" s="73"/>
      <c r="FVE145" s="73"/>
      <c r="FVF145" s="73"/>
      <c r="FVG145" s="73"/>
      <c r="FVJ145" s="73"/>
      <c r="FVM145" s="73"/>
      <c r="FVP145" s="73"/>
      <c r="FVS145" s="73"/>
      <c r="FVV145" s="73"/>
      <c r="FWH145" s="73"/>
      <c r="FWK145" s="73"/>
      <c r="FWN145" s="73"/>
      <c r="FWQ145" s="73"/>
      <c r="FWZ145" s="73"/>
      <c r="FXF145" s="73"/>
      <c r="FXI145" s="73"/>
      <c r="FXL145" s="73"/>
      <c r="FXO145" s="73"/>
      <c r="FXU145" s="73"/>
      <c r="FYD145" s="73"/>
      <c r="FYF145" s="73"/>
      <c r="FYG145" s="73"/>
      <c r="FYI145" s="73"/>
      <c r="FYL145" s="73"/>
      <c r="FYO145" s="73"/>
      <c r="FYR145" s="73"/>
      <c r="FYZ145" s="73"/>
      <c r="FZB145" s="73"/>
      <c r="FZE145" s="73"/>
      <c r="FZH145" s="73"/>
      <c r="FZQ145" s="73"/>
      <c r="FZT145" s="73"/>
      <c r="FZY145" s="73"/>
      <c r="GAU145" s="73"/>
      <c r="GAV145" s="73"/>
      <c r="GAW145" s="73"/>
      <c r="GAX145" s="73"/>
      <c r="GAY145" s="73"/>
      <c r="GAZ145" s="73"/>
      <c r="GBR145" s="73"/>
      <c r="GBS145" s="73"/>
      <c r="GBV145" s="73"/>
      <c r="GBY145" s="73"/>
      <c r="GCA145" s="73"/>
      <c r="GCC145" s="73"/>
      <c r="GCF145" s="73"/>
      <c r="GCI145" s="73"/>
      <c r="GCL145" s="73"/>
      <c r="GCO145" s="73"/>
      <c r="GCR145" s="73"/>
      <c r="GCU145" s="73"/>
      <c r="GCX145" s="73"/>
      <c r="GDA145" s="73"/>
      <c r="GDC145" s="73"/>
      <c r="GDP145" s="73"/>
      <c r="GDQ145" s="73"/>
      <c r="GDR145" s="73"/>
      <c r="GDS145" s="73"/>
      <c r="GDT145" s="73"/>
      <c r="GDU145" s="73"/>
      <c r="GDV145" s="73"/>
      <c r="GDW145" s="73"/>
      <c r="GDX145" s="73"/>
      <c r="GDY145" s="73"/>
      <c r="GDZ145" s="73"/>
      <c r="GEA145" s="73"/>
      <c r="GEB145" s="73"/>
      <c r="GEC145" s="73"/>
      <c r="GED145" s="73"/>
      <c r="GEE145" s="73"/>
      <c r="GEF145" s="73"/>
      <c r="GEG145" s="73"/>
      <c r="GEH145" s="73"/>
      <c r="GEI145" s="73"/>
      <c r="GEJ145" s="73"/>
      <c r="GEK145" s="73"/>
      <c r="GEL145" s="73"/>
      <c r="GEM145" s="73"/>
      <c r="GEN145" s="73"/>
      <c r="GEO145" s="73"/>
      <c r="GEQ145" s="73"/>
      <c r="GER145" s="73"/>
      <c r="GES145" s="73"/>
      <c r="GET145" s="73"/>
      <c r="GEU145" s="73"/>
      <c r="GEV145" s="73"/>
      <c r="GEW145" s="73"/>
      <c r="GEX145" s="73"/>
      <c r="GEY145" s="73"/>
      <c r="GEZ145" s="73"/>
      <c r="GFA145" s="73"/>
      <c r="GFB145" s="73"/>
      <c r="GFC145" s="73"/>
      <c r="GFF145" s="73"/>
      <c r="GFI145" s="73"/>
      <c r="GFL145" s="73"/>
      <c r="GFO145" s="73"/>
      <c r="GFR145" s="73"/>
      <c r="GGD145" s="73"/>
      <c r="GGG145" s="73"/>
      <c r="GGJ145" s="73"/>
      <c r="GGM145" s="73"/>
      <c r="GGV145" s="73"/>
      <c r="GHB145" s="73"/>
      <c r="GHE145" s="73"/>
      <c r="GHH145" s="73"/>
      <c r="GHK145" s="73"/>
      <c r="GHQ145" s="73"/>
      <c r="GHZ145" s="73"/>
      <c r="GIB145" s="73"/>
      <c r="GIC145" s="73"/>
      <c r="GIE145" s="73"/>
      <c r="GIH145" s="73"/>
      <c r="GIK145" s="73"/>
      <c r="GIN145" s="73"/>
      <c r="GIV145" s="73"/>
      <c r="GIX145" s="73"/>
      <c r="GJA145" s="73"/>
      <c r="GJD145" s="73"/>
      <c r="GJM145" s="73"/>
      <c r="GJP145" s="73"/>
      <c r="GJU145" s="73"/>
      <c r="GKQ145" s="73"/>
      <c r="GKR145" s="73"/>
      <c r="GKS145" s="73"/>
      <c r="GKT145" s="73"/>
      <c r="GKU145" s="73"/>
      <c r="GKV145" s="73"/>
      <c r="GLN145" s="73"/>
      <c r="GLO145" s="73"/>
      <c r="GLR145" s="73"/>
      <c r="GLU145" s="73"/>
      <c r="GLW145" s="73"/>
      <c r="GLY145" s="73"/>
      <c r="GMB145" s="73"/>
      <c r="GME145" s="73"/>
      <c r="GMH145" s="73"/>
      <c r="GMK145" s="73"/>
      <c r="GMN145" s="73"/>
      <c r="GMQ145" s="73"/>
      <c r="GMT145" s="73"/>
      <c r="GMW145" s="73"/>
      <c r="GMY145" s="73"/>
      <c r="GNL145" s="73"/>
      <c r="GNM145" s="73"/>
      <c r="GNN145" s="73"/>
      <c r="GNO145" s="73"/>
      <c r="GNP145" s="73"/>
      <c r="GNQ145" s="73"/>
      <c r="GNR145" s="73"/>
      <c r="GNS145" s="73"/>
      <c r="GNT145" s="73"/>
      <c r="GNU145" s="73"/>
      <c r="GNV145" s="73"/>
      <c r="GNW145" s="73"/>
      <c r="GNX145" s="73"/>
      <c r="GNY145" s="73"/>
      <c r="GNZ145" s="73"/>
      <c r="GOA145" s="73"/>
      <c r="GOB145" s="73"/>
      <c r="GOC145" s="73"/>
      <c r="GOD145" s="73"/>
      <c r="GOE145" s="73"/>
      <c r="GOF145" s="73"/>
      <c r="GOG145" s="73"/>
      <c r="GOH145" s="73"/>
      <c r="GOI145" s="73"/>
      <c r="GOJ145" s="73"/>
      <c r="GOK145" s="73"/>
      <c r="GOM145" s="73"/>
      <c r="GON145" s="73"/>
      <c r="GOO145" s="73"/>
      <c r="GOP145" s="73"/>
      <c r="GOQ145" s="73"/>
      <c r="GOR145" s="73"/>
      <c r="GOS145" s="73"/>
      <c r="GOT145" s="73"/>
      <c r="GOU145" s="73"/>
      <c r="GOV145" s="73"/>
      <c r="GOW145" s="73"/>
      <c r="GOX145" s="73"/>
      <c r="GOY145" s="73"/>
      <c r="GPB145" s="73"/>
      <c r="GPE145" s="73"/>
      <c r="GPH145" s="73"/>
      <c r="GPK145" s="73"/>
      <c r="GPN145" s="73"/>
      <c r="GPZ145" s="73"/>
      <c r="GQC145" s="73"/>
      <c r="GQF145" s="73"/>
      <c r="GQI145" s="73"/>
      <c r="GQR145" s="73"/>
      <c r="GQX145" s="73"/>
      <c r="GRA145" s="73"/>
      <c r="GRD145" s="73"/>
      <c r="GRG145" s="73"/>
      <c r="GRM145" s="73"/>
      <c r="GRV145" s="73"/>
      <c r="GRX145" s="73"/>
      <c r="GRY145" s="73"/>
      <c r="GSA145" s="73"/>
      <c r="GSD145" s="73"/>
      <c r="GSG145" s="73"/>
      <c r="GSJ145" s="73"/>
      <c r="GSR145" s="73"/>
      <c r="GST145" s="73"/>
      <c r="GSW145" s="73"/>
      <c r="GSZ145" s="73"/>
      <c r="GTI145" s="73"/>
      <c r="GTL145" s="73"/>
      <c r="GTQ145" s="73"/>
      <c r="GUM145" s="73"/>
      <c r="GUN145" s="73"/>
      <c r="GUO145" s="73"/>
      <c r="GUP145" s="73"/>
      <c r="GUQ145" s="73"/>
      <c r="GUR145" s="73"/>
      <c r="GVJ145" s="73"/>
      <c r="GVK145" s="73"/>
      <c r="GVN145" s="73"/>
      <c r="GVQ145" s="73"/>
      <c r="GVS145" s="73"/>
      <c r="GVU145" s="73"/>
      <c r="GVX145" s="73"/>
      <c r="GWA145" s="73"/>
      <c r="GWD145" s="73"/>
      <c r="GWG145" s="73"/>
      <c r="GWJ145" s="73"/>
      <c r="GWM145" s="73"/>
      <c r="GWP145" s="73"/>
      <c r="GWS145" s="73"/>
      <c r="GWU145" s="73"/>
      <c r="GXH145" s="73"/>
      <c r="GXI145" s="73"/>
      <c r="GXJ145" s="73"/>
      <c r="GXK145" s="73"/>
      <c r="GXL145" s="73"/>
      <c r="GXM145" s="73"/>
      <c r="GXN145" s="73"/>
      <c r="GXO145" s="73"/>
      <c r="GXP145" s="73"/>
      <c r="GXQ145" s="73"/>
      <c r="GXR145" s="73"/>
      <c r="GXS145" s="73"/>
      <c r="GXT145" s="73"/>
      <c r="GXU145" s="73"/>
      <c r="GXV145" s="73"/>
      <c r="GXW145" s="73"/>
      <c r="GXX145" s="73"/>
      <c r="GXY145" s="73"/>
      <c r="GXZ145" s="73"/>
      <c r="GYA145" s="73"/>
      <c r="GYB145" s="73"/>
      <c r="GYC145" s="73"/>
      <c r="GYD145" s="73"/>
      <c r="GYE145" s="73"/>
      <c r="GYF145" s="73"/>
      <c r="GYG145" s="73"/>
      <c r="GYI145" s="73"/>
      <c r="GYJ145" s="73"/>
      <c r="GYK145" s="73"/>
      <c r="GYL145" s="73"/>
      <c r="GYM145" s="73"/>
      <c r="GYN145" s="73"/>
      <c r="GYO145" s="73"/>
      <c r="GYP145" s="73"/>
      <c r="GYQ145" s="73"/>
      <c r="GYR145" s="73"/>
      <c r="GYS145" s="73"/>
      <c r="GYT145" s="73"/>
      <c r="GYU145" s="73"/>
      <c r="GYX145" s="73"/>
      <c r="GZA145" s="73"/>
      <c r="GZD145" s="73"/>
      <c r="GZG145" s="73"/>
      <c r="GZJ145" s="73"/>
      <c r="GZV145" s="73"/>
      <c r="GZY145" s="73"/>
      <c r="HAB145" s="73"/>
      <c r="HAE145" s="73"/>
      <c r="HAN145" s="73"/>
      <c r="HAT145" s="73"/>
      <c r="HAW145" s="73"/>
      <c r="HAZ145" s="73"/>
      <c r="HBC145" s="73"/>
      <c r="HBI145" s="73"/>
      <c r="HBR145" s="73"/>
      <c r="HBT145" s="73"/>
      <c r="HBU145" s="73"/>
      <c r="HBW145" s="73"/>
      <c r="HBZ145" s="73"/>
      <c r="HCC145" s="73"/>
      <c r="HCF145" s="73"/>
      <c r="HCN145" s="73"/>
      <c r="HCP145" s="73"/>
      <c r="HCS145" s="73"/>
      <c r="HCV145" s="73"/>
      <c r="HDE145" s="73"/>
      <c r="HDH145" s="73"/>
      <c r="HDM145" s="73"/>
      <c r="HEI145" s="73"/>
      <c r="HEJ145" s="73"/>
      <c r="HEK145" s="73"/>
      <c r="HEL145" s="73"/>
      <c r="HEM145" s="73"/>
      <c r="HEN145" s="73"/>
      <c r="HFF145" s="73"/>
      <c r="HFG145" s="73"/>
      <c r="HFJ145" s="73"/>
      <c r="HFM145" s="73"/>
      <c r="HFO145" s="73"/>
      <c r="HFQ145" s="73"/>
      <c r="HFT145" s="73"/>
      <c r="HFW145" s="73"/>
      <c r="HFZ145" s="73"/>
      <c r="HGC145" s="73"/>
      <c r="HGF145" s="73"/>
      <c r="HGI145" s="73"/>
      <c r="HGL145" s="73"/>
      <c r="HGO145" s="73"/>
      <c r="HGQ145" s="73"/>
      <c r="HHD145" s="73"/>
      <c r="HHE145" s="73"/>
      <c r="HHF145" s="73"/>
      <c r="HHG145" s="73"/>
      <c r="HHH145" s="73"/>
      <c r="HHI145" s="73"/>
      <c r="HHJ145" s="73"/>
      <c r="HHK145" s="73"/>
      <c r="HHL145" s="73"/>
      <c r="HHM145" s="73"/>
      <c r="HHN145" s="73"/>
      <c r="HHO145" s="73"/>
      <c r="HHP145" s="73"/>
      <c r="HHQ145" s="73"/>
      <c r="HHR145" s="73"/>
      <c r="HHS145" s="73"/>
      <c r="HHT145" s="73"/>
      <c r="HHU145" s="73"/>
      <c r="HHV145" s="73"/>
      <c r="HHW145" s="73"/>
      <c r="HHX145" s="73"/>
      <c r="HHY145" s="73"/>
      <c r="HHZ145" s="73"/>
      <c r="HIA145" s="73"/>
      <c r="HIB145" s="73"/>
      <c r="HIC145" s="73"/>
      <c r="HIE145" s="73"/>
      <c r="HIF145" s="73"/>
      <c r="HIG145" s="73"/>
      <c r="HIH145" s="73"/>
      <c r="HII145" s="73"/>
      <c r="HIJ145" s="73"/>
      <c r="HIK145" s="73"/>
      <c r="HIL145" s="73"/>
      <c r="HIM145" s="73"/>
      <c r="HIN145" s="73"/>
      <c r="HIO145" s="73"/>
      <c r="HIP145" s="73"/>
      <c r="HIQ145" s="73"/>
      <c r="HIT145" s="73"/>
      <c r="HIW145" s="73"/>
      <c r="HIZ145" s="73"/>
      <c r="HJC145" s="73"/>
      <c r="HJF145" s="73"/>
      <c r="HJR145" s="73"/>
      <c r="HJU145" s="73"/>
      <c r="HJX145" s="73"/>
      <c r="HKA145" s="73"/>
      <c r="HKJ145" s="73"/>
      <c r="HKP145" s="73"/>
      <c r="HKS145" s="73"/>
      <c r="HKV145" s="73"/>
      <c r="HKY145" s="73"/>
      <c r="HLE145" s="73"/>
      <c r="HLN145" s="73"/>
      <c r="HLP145" s="73"/>
      <c r="HLQ145" s="73"/>
      <c r="HLS145" s="73"/>
      <c r="HLV145" s="73"/>
      <c r="HLY145" s="73"/>
      <c r="HMB145" s="73"/>
      <c r="HMJ145" s="73"/>
      <c r="HML145" s="73"/>
      <c r="HMO145" s="73"/>
      <c r="HMR145" s="73"/>
      <c r="HNA145" s="73"/>
      <c r="HND145" s="73"/>
      <c r="HNI145" s="73"/>
      <c r="HOE145" s="73"/>
      <c r="HOF145" s="73"/>
      <c r="HOG145" s="73"/>
      <c r="HOH145" s="73"/>
      <c r="HOI145" s="73"/>
      <c r="HOJ145" s="73"/>
      <c r="HPB145" s="73"/>
      <c r="HPC145" s="73"/>
      <c r="HPF145" s="73"/>
      <c r="HPI145" s="73"/>
      <c r="HPK145" s="73"/>
      <c r="HPM145" s="73"/>
      <c r="HPP145" s="73"/>
      <c r="HPS145" s="73"/>
      <c r="HPV145" s="73"/>
      <c r="HPY145" s="73"/>
      <c r="HQB145" s="73"/>
      <c r="HQE145" s="73"/>
      <c r="HQH145" s="73"/>
      <c r="HQK145" s="73"/>
      <c r="HQM145" s="73"/>
      <c r="HQZ145" s="73"/>
      <c r="HRA145" s="73"/>
      <c r="HRB145" s="73"/>
      <c r="HRC145" s="73"/>
      <c r="HRD145" s="73"/>
      <c r="HRE145" s="73"/>
      <c r="HRF145" s="73"/>
      <c r="HRG145" s="73"/>
      <c r="HRH145" s="73"/>
      <c r="HRI145" s="73"/>
      <c r="HRJ145" s="73"/>
      <c r="HRK145" s="73"/>
      <c r="HRL145" s="73"/>
      <c r="HRM145" s="73"/>
      <c r="HRN145" s="73"/>
      <c r="HRO145" s="73"/>
      <c r="HRP145" s="73"/>
      <c r="HRQ145" s="73"/>
      <c r="HRR145" s="73"/>
      <c r="HRS145" s="73"/>
      <c r="HRT145" s="73"/>
      <c r="HRU145" s="73"/>
      <c r="HRV145" s="73"/>
      <c r="HRW145" s="73"/>
      <c r="HRX145" s="73"/>
      <c r="HRY145" s="73"/>
      <c r="HSA145" s="73"/>
      <c r="HSB145" s="73"/>
      <c r="HSC145" s="73"/>
      <c r="HSD145" s="73"/>
      <c r="HSE145" s="73"/>
      <c r="HSF145" s="73"/>
      <c r="HSG145" s="73"/>
      <c r="HSH145" s="73"/>
      <c r="HSI145" s="73"/>
      <c r="HSJ145" s="73"/>
      <c r="HSK145" s="73"/>
      <c r="HSL145" s="73"/>
      <c r="HSM145" s="73"/>
      <c r="HSP145" s="73"/>
      <c r="HSS145" s="73"/>
      <c r="HSV145" s="73"/>
      <c r="HSY145" s="73"/>
      <c r="HTB145" s="73"/>
      <c r="HTN145" s="73"/>
      <c r="HTQ145" s="73"/>
      <c r="HTT145" s="73"/>
      <c r="HTW145" s="73"/>
      <c r="HUF145" s="73"/>
      <c r="HUL145" s="73"/>
      <c r="HUO145" s="73"/>
      <c r="HUR145" s="73"/>
      <c r="HUU145" s="73"/>
      <c r="HVA145" s="73"/>
      <c r="HVJ145" s="73"/>
      <c r="HVL145" s="73"/>
      <c r="HVM145" s="73"/>
      <c r="HVO145" s="73"/>
      <c r="HVR145" s="73"/>
      <c r="HVU145" s="73"/>
      <c r="HVX145" s="73"/>
      <c r="HWF145" s="73"/>
      <c r="HWH145" s="73"/>
      <c r="HWK145" s="73"/>
      <c r="HWN145" s="73"/>
      <c r="HWW145" s="73"/>
      <c r="HWZ145" s="73"/>
      <c r="HXE145" s="73"/>
      <c r="HYA145" s="73"/>
      <c r="HYB145" s="73"/>
      <c r="HYC145" s="73"/>
      <c r="HYD145" s="73"/>
      <c r="HYE145" s="73"/>
      <c r="HYF145" s="73"/>
      <c r="HYX145" s="73"/>
      <c r="HYY145" s="73"/>
      <c r="HZB145" s="73"/>
      <c r="HZE145" s="73"/>
      <c r="HZG145" s="73"/>
      <c r="HZI145" s="73"/>
      <c r="HZL145" s="73"/>
      <c r="HZO145" s="73"/>
      <c r="HZR145" s="73"/>
      <c r="HZU145" s="73"/>
      <c r="HZX145" s="73"/>
      <c r="IAA145" s="73"/>
      <c r="IAD145" s="73"/>
      <c r="IAG145" s="73"/>
      <c r="IAI145" s="73"/>
      <c r="IAV145" s="73"/>
      <c r="IAW145" s="73"/>
      <c r="IAX145" s="73"/>
      <c r="IAY145" s="73"/>
      <c r="IAZ145" s="73"/>
      <c r="IBA145" s="73"/>
      <c r="IBB145" s="73"/>
      <c r="IBC145" s="73"/>
      <c r="IBD145" s="73"/>
      <c r="IBE145" s="73"/>
      <c r="IBF145" s="73"/>
      <c r="IBG145" s="73"/>
      <c r="IBH145" s="73"/>
      <c r="IBI145" s="73"/>
      <c r="IBJ145" s="73"/>
      <c r="IBK145" s="73"/>
      <c r="IBL145" s="73"/>
      <c r="IBM145" s="73"/>
      <c r="IBN145" s="73"/>
      <c r="IBO145" s="73"/>
      <c r="IBP145" s="73"/>
      <c r="IBQ145" s="73"/>
      <c r="IBR145" s="73"/>
      <c r="IBS145" s="73"/>
      <c r="IBT145" s="73"/>
      <c r="IBU145" s="73"/>
      <c r="IBW145" s="73"/>
      <c r="IBX145" s="73"/>
      <c r="IBY145" s="73"/>
      <c r="IBZ145" s="73"/>
      <c r="ICA145" s="73"/>
      <c r="ICB145" s="73"/>
      <c r="ICC145" s="73"/>
      <c r="ICD145" s="73"/>
      <c r="ICE145" s="73"/>
      <c r="ICF145" s="73"/>
      <c r="ICG145" s="73"/>
      <c r="ICH145" s="73"/>
      <c r="ICI145" s="73"/>
      <c r="ICL145" s="73"/>
      <c r="ICO145" s="73"/>
      <c r="ICR145" s="73"/>
      <c r="ICU145" s="73"/>
      <c r="ICX145" s="73"/>
      <c r="IDJ145" s="73"/>
      <c r="IDM145" s="73"/>
      <c r="IDP145" s="73"/>
      <c r="IDS145" s="73"/>
      <c r="IEB145" s="73"/>
      <c r="IEH145" s="73"/>
      <c r="IEK145" s="73"/>
      <c r="IEN145" s="73"/>
      <c r="IEQ145" s="73"/>
      <c r="IEW145" s="73"/>
      <c r="IFF145" s="73"/>
      <c r="IFH145" s="73"/>
      <c r="IFI145" s="73"/>
      <c r="IFK145" s="73"/>
      <c r="IFN145" s="73"/>
      <c r="IFQ145" s="73"/>
      <c r="IFT145" s="73"/>
      <c r="IGB145" s="73"/>
      <c r="IGD145" s="73"/>
      <c r="IGG145" s="73"/>
      <c r="IGJ145" s="73"/>
      <c r="IGS145" s="73"/>
      <c r="IGV145" s="73"/>
      <c r="IHA145" s="73"/>
      <c r="IHW145" s="73"/>
      <c r="IHX145" s="73"/>
      <c r="IHY145" s="73"/>
      <c r="IHZ145" s="73"/>
      <c r="IIA145" s="73"/>
      <c r="IIB145" s="73"/>
      <c r="IIT145" s="73"/>
      <c r="IIU145" s="73"/>
      <c r="IIX145" s="73"/>
      <c r="IJA145" s="73"/>
      <c r="IJC145" s="73"/>
      <c r="IJE145" s="73"/>
      <c r="IJH145" s="73"/>
      <c r="IJK145" s="73"/>
      <c r="IJN145" s="73"/>
      <c r="IJQ145" s="73"/>
      <c r="IJT145" s="73"/>
      <c r="IJW145" s="73"/>
      <c r="IJZ145" s="73"/>
      <c r="IKC145" s="73"/>
      <c r="IKE145" s="73"/>
      <c r="IKR145" s="73"/>
      <c r="IKS145" s="73"/>
      <c r="IKT145" s="73"/>
      <c r="IKU145" s="73"/>
      <c r="IKV145" s="73"/>
      <c r="IKW145" s="73"/>
      <c r="IKX145" s="73"/>
      <c r="IKY145" s="73"/>
      <c r="IKZ145" s="73"/>
      <c r="ILA145" s="73"/>
      <c r="ILB145" s="73"/>
      <c r="ILC145" s="73"/>
      <c r="ILD145" s="73"/>
      <c r="ILE145" s="73"/>
      <c r="ILF145" s="73"/>
      <c r="ILG145" s="73"/>
      <c r="ILH145" s="73"/>
      <c r="ILI145" s="73"/>
      <c r="ILJ145" s="73"/>
      <c r="ILK145" s="73"/>
      <c r="ILL145" s="73"/>
      <c r="ILM145" s="73"/>
      <c r="ILN145" s="73"/>
      <c r="ILO145" s="73"/>
      <c r="ILP145" s="73"/>
      <c r="ILQ145" s="73"/>
      <c r="ILS145" s="73"/>
      <c r="ILT145" s="73"/>
      <c r="ILU145" s="73"/>
      <c r="ILV145" s="73"/>
      <c r="ILW145" s="73"/>
      <c r="ILX145" s="73"/>
      <c r="ILY145" s="73"/>
      <c r="ILZ145" s="73"/>
      <c r="IMA145" s="73"/>
      <c r="IMB145" s="73"/>
      <c r="IMC145" s="73"/>
      <c r="IMD145" s="73"/>
      <c r="IME145" s="73"/>
      <c r="IMH145" s="73"/>
      <c r="IMK145" s="73"/>
      <c r="IMN145" s="73"/>
      <c r="IMQ145" s="73"/>
      <c r="IMT145" s="73"/>
      <c r="INF145" s="73"/>
      <c r="INI145" s="73"/>
      <c r="INL145" s="73"/>
      <c r="INO145" s="73"/>
      <c r="INX145" s="73"/>
      <c r="IOD145" s="73"/>
      <c r="IOG145" s="73"/>
      <c r="IOJ145" s="73"/>
      <c r="IOM145" s="73"/>
      <c r="IOS145" s="73"/>
      <c r="IPB145" s="73"/>
      <c r="IPD145" s="73"/>
      <c r="IPE145" s="73"/>
      <c r="IPG145" s="73"/>
      <c r="IPJ145" s="73"/>
      <c r="IPM145" s="73"/>
      <c r="IPP145" s="73"/>
      <c r="IPX145" s="73"/>
      <c r="IPZ145" s="73"/>
      <c r="IQC145" s="73"/>
      <c r="IQF145" s="73"/>
      <c r="IQO145" s="73"/>
      <c r="IQR145" s="73"/>
      <c r="IQW145" s="73"/>
      <c r="IRS145" s="73"/>
      <c r="IRT145" s="73"/>
      <c r="IRU145" s="73"/>
      <c r="IRV145" s="73"/>
      <c r="IRW145" s="73"/>
      <c r="IRX145" s="73"/>
      <c r="ISP145" s="73"/>
      <c r="ISQ145" s="73"/>
      <c r="IST145" s="73"/>
      <c r="ISW145" s="73"/>
      <c r="ISY145" s="73"/>
      <c r="ITA145" s="73"/>
      <c r="ITD145" s="73"/>
      <c r="ITG145" s="73"/>
      <c r="ITJ145" s="73"/>
      <c r="ITM145" s="73"/>
      <c r="ITP145" s="73"/>
      <c r="ITS145" s="73"/>
      <c r="ITV145" s="73"/>
      <c r="ITY145" s="73"/>
      <c r="IUA145" s="73"/>
      <c r="IUN145" s="73"/>
      <c r="IUO145" s="73"/>
      <c r="IUP145" s="73"/>
      <c r="IUQ145" s="73"/>
      <c r="IUR145" s="73"/>
      <c r="IUS145" s="73"/>
      <c r="IUT145" s="73"/>
      <c r="IUU145" s="73"/>
      <c r="IUV145" s="73"/>
      <c r="IUW145" s="73"/>
      <c r="IUX145" s="73"/>
      <c r="IUY145" s="73"/>
      <c r="IUZ145" s="73"/>
      <c r="IVA145" s="73"/>
      <c r="IVB145" s="73"/>
      <c r="IVC145" s="73"/>
      <c r="IVD145" s="73"/>
      <c r="IVE145" s="73"/>
      <c r="IVF145" s="73"/>
      <c r="IVG145" s="73"/>
      <c r="IVH145" s="73"/>
      <c r="IVI145" s="73"/>
      <c r="IVJ145" s="73"/>
      <c r="IVK145" s="73"/>
      <c r="IVL145" s="73"/>
      <c r="IVM145" s="73"/>
      <c r="IVO145" s="73"/>
      <c r="IVP145" s="73"/>
      <c r="IVQ145" s="73"/>
      <c r="IVR145" s="73"/>
      <c r="IVS145" s="73"/>
      <c r="IVT145" s="73"/>
      <c r="IVU145" s="73"/>
      <c r="IVV145" s="73"/>
      <c r="IVW145" s="73"/>
      <c r="IVX145" s="73"/>
      <c r="IVY145" s="73"/>
      <c r="IVZ145" s="73"/>
      <c r="IWA145" s="73"/>
      <c r="IWD145" s="73"/>
      <c r="IWG145" s="73"/>
      <c r="IWJ145" s="73"/>
      <c r="IWM145" s="73"/>
      <c r="IWP145" s="73"/>
      <c r="IXB145" s="73"/>
      <c r="IXE145" s="73"/>
      <c r="IXH145" s="73"/>
      <c r="IXK145" s="73"/>
      <c r="IXT145" s="73"/>
      <c r="IXZ145" s="73"/>
      <c r="IYC145" s="73"/>
      <c r="IYF145" s="73"/>
      <c r="IYI145" s="73"/>
      <c r="IYO145" s="73"/>
      <c r="IYX145" s="73"/>
      <c r="IYZ145" s="73"/>
      <c r="IZA145" s="73"/>
      <c r="IZC145" s="73"/>
      <c r="IZF145" s="73"/>
      <c r="IZI145" s="73"/>
      <c r="IZL145" s="73"/>
      <c r="IZT145" s="73"/>
      <c r="IZV145" s="73"/>
      <c r="IZY145" s="73"/>
      <c r="JAB145" s="73"/>
      <c r="JAK145" s="73"/>
      <c r="JAN145" s="73"/>
      <c r="JAS145" s="73"/>
      <c r="JBO145" s="73"/>
      <c r="JBP145" s="73"/>
      <c r="JBQ145" s="73"/>
      <c r="JBR145" s="73"/>
      <c r="JBS145" s="73"/>
      <c r="JBT145" s="73"/>
      <c r="JCL145" s="73"/>
      <c r="JCM145" s="73"/>
      <c r="JCP145" s="73"/>
      <c r="JCS145" s="73"/>
      <c r="JCU145" s="73"/>
      <c r="JCW145" s="73"/>
      <c r="JCZ145" s="73"/>
      <c r="JDC145" s="73"/>
      <c r="JDF145" s="73"/>
      <c r="JDI145" s="73"/>
      <c r="JDL145" s="73"/>
      <c r="JDO145" s="73"/>
      <c r="JDR145" s="73"/>
      <c r="JDU145" s="73"/>
      <c r="JDW145" s="73"/>
      <c r="JEJ145" s="73"/>
      <c r="JEK145" s="73"/>
      <c r="JEL145" s="73"/>
      <c r="JEM145" s="73"/>
      <c r="JEN145" s="73"/>
      <c r="JEO145" s="73"/>
      <c r="JEP145" s="73"/>
      <c r="JEQ145" s="73"/>
      <c r="JER145" s="73"/>
      <c r="JES145" s="73"/>
      <c r="JET145" s="73"/>
      <c r="JEU145" s="73"/>
      <c r="JEV145" s="73"/>
      <c r="JEW145" s="73"/>
      <c r="JEX145" s="73"/>
      <c r="JEY145" s="73"/>
      <c r="JEZ145" s="73"/>
      <c r="JFA145" s="73"/>
      <c r="JFB145" s="73"/>
      <c r="JFC145" s="73"/>
      <c r="JFD145" s="73"/>
      <c r="JFE145" s="73"/>
      <c r="JFF145" s="73"/>
      <c r="JFG145" s="73"/>
      <c r="JFH145" s="73"/>
      <c r="JFI145" s="73"/>
      <c r="JFK145" s="73"/>
      <c r="JFL145" s="73"/>
      <c r="JFM145" s="73"/>
      <c r="JFN145" s="73"/>
      <c r="JFO145" s="73"/>
      <c r="JFP145" s="73"/>
      <c r="JFQ145" s="73"/>
      <c r="JFR145" s="73"/>
      <c r="JFS145" s="73"/>
      <c r="JFT145" s="73"/>
      <c r="JFU145" s="73"/>
      <c r="JFV145" s="73"/>
      <c r="JFW145" s="73"/>
      <c r="JFZ145" s="73"/>
      <c r="JGC145" s="73"/>
      <c r="JGF145" s="73"/>
      <c r="JGI145" s="73"/>
      <c r="JGL145" s="73"/>
      <c r="JGX145" s="73"/>
      <c r="JHA145" s="73"/>
      <c r="JHD145" s="73"/>
      <c r="JHG145" s="73"/>
      <c r="JHP145" s="73"/>
      <c r="JHV145" s="73"/>
      <c r="JHY145" s="73"/>
      <c r="JIB145" s="73"/>
      <c r="JIE145" s="73"/>
      <c r="JIK145" s="73"/>
      <c r="JIT145" s="73"/>
      <c r="JIV145" s="73"/>
      <c r="JIW145" s="73"/>
      <c r="JIY145" s="73"/>
      <c r="JJB145" s="73"/>
      <c r="JJE145" s="73"/>
      <c r="JJH145" s="73"/>
      <c r="JJP145" s="73"/>
      <c r="JJR145" s="73"/>
      <c r="JJU145" s="73"/>
      <c r="JJX145" s="73"/>
      <c r="JKG145" s="73"/>
      <c r="JKJ145" s="73"/>
      <c r="JKO145" s="73"/>
      <c r="JLK145" s="73"/>
      <c r="JLL145" s="73"/>
      <c r="JLM145" s="73"/>
      <c r="JLN145" s="73"/>
      <c r="JLO145" s="73"/>
      <c r="JLP145" s="73"/>
      <c r="JMH145" s="73"/>
      <c r="JMI145" s="73"/>
      <c r="JML145" s="73"/>
      <c r="JMO145" s="73"/>
      <c r="JMQ145" s="73"/>
      <c r="JMS145" s="73"/>
      <c r="JMV145" s="73"/>
      <c r="JMY145" s="73"/>
      <c r="JNB145" s="73"/>
      <c r="JNE145" s="73"/>
      <c r="JNH145" s="73"/>
      <c r="JNK145" s="73"/>
      <c r="JNN145" s="73"/>
      <c r="JNQ145" s="73"/>
      <c r="JNS145" s="73"/>
      <c r="JOF145" s="73"/>
      <c r="JOG145" s="73"/>
      <c r="JOH145" s="73"/>
      <c r="JOI145" s="73"/>
      <c r="JOJ145" s="73"/>
      <c r="JOK145" s="73"/>
      <c r="JOL145" s="73"/>
      <c r="JOM145" s="73"/>
      <c r="JON145" s="73"/>
      <c r="JOO145" s="73"/>
      <c r="JOP145" s="73"/>
      <c r="JOQ145" s="73"/>
      <c r="JOR145" s="73"/>
      <c r="JOS145" s="73"/>
      <c r="JOT145" s="73"/>
      <c r="JOU145" s="73"/>
      <c r="JOV145" s="73"/>
      <c r="JOW145" s="73"/>
      <c r="JOX145" s="73"/>
      <c r="JOY145" s="73"/>
      <c r="JOZ145" s="73"/>
      <c r="JPA145" s="73"/>
      <c r="JPB145" s="73"/>
      <c r="JPC145" s="73"/>
      <c r="JPD145" s="73"/>
      <c r="JPE145" s="73"/>
      <c r="JPG145" s="73"/>
      <c r="JPH145" s="73"/>
      <c r="JPI145" s="73"/>
      <c r="JPJ145" s="73"/>
      <c r="JPK145" s="73"/>
      <c r="JPL145" s="73"/>
      <c r="JPM145" s="73"/>
      <c r="JPN145" s="73"/>
      <c r="JPO145" s="73"/>
      <c r="JPP145" s="73"/>
      <c r="JPQ145" s="73"/>
      <c r="JPR145" s="73"/>
      <c r="JPS145" s="73"/>
      <c r="JPV145" s="73"/>
      <c r="JPY145" s="73"/>
      <c r="JQB145" s="73"/>
      <c r="JQE145" s="73"/>
      <c r="JQH145" s="73"/>
      <c r="JQT145" s="73"/>
      <c r="JQW145" s="73"/>
      <c r="JQZ145" s="73"/>
      <c r="JRC145" s="73"/>
      <c r="JRL145" s="73"/>
      <c r="JRR145" s="73"/>
      <c r="JRU145" s="73"/>
      <c r="JRX145" s="73"/>
      <c r="JSA145" s="73"/>
      <c r="JSG145" s="73"/>
      <c r="JSP145" s="73"/>
      <c r="JSR145" s="73"/>
      <c r="JSS145" s="73"/>
      <c r="JSU145" s="73"/>
      <c r="JSX145" s="73"/>
      <c r="JTA145" s="73"/>
      <c r="JTD145" s="73"/>
      <c r="JTL145" s="73"/>
      <c r="JTN145" s="73"/>
      <c r="JTQ145" s="73"/>
      <c r="JTT145" s="73"/>
      <c r="JUC145" s="73"/>
      <c r="JUF145" s="73"/>
      <c r="JUK145" s="73"/>
      <c r="JVG145" s="73"/>
      <c r="JVH145" s="73"/>
      <c r="JVI145" s="73"/>
      <c r="JVJ145" s="73"/>
      <c r="JVK145" s="73"/>
      <c r="JVL145" s="73"/>
      <c r="JWD145" s="73"/>
      <c r="JWE145" s="73"/>
      <c r="JWH145" s="73"/>
      <c r="JWK145" s="73"/>
      <c r="JWM145" s="73"/>
      <c r="JWO145" s="73"/>
      <c r="JWR145" s="73"/>
      <c r="JWU145" s="73"/>
      <c r="JWX145" s="73"/>
      <c r="JXA145" s="73"/>
      <c r="JXD145" s="73"/>
      <c r="JXG145" s="73"/>
      <c r="JXJ145" s="73"/>
      <c r="JXM145" s="73"/>
      <c r="JXO145" s="73"/>
      <c r="JYB145" s="73"/>
      <c r="JYC145" s="73"/>
      <c r="JYD145" s="73"/>
      <c r="JYE145" s="73"/>
      <c r="JYF145" s="73"/>
      <c r="JYG145" s="73"/>
      <c r="JYH145" s="73"/>
      <c r="JYI145" s="73"/>
      <c r="JYJ145" s="73"/>
      <c r="JYK145" s="73"/>
      <c r="JYL145" s="73"/>
      <c r="JYM145" s="73"/>
      <c r="JYN145" s="73"/>
      <c r="JYO145" s="73"/>
      <c r="JYP145" s="73"/>
      <c r="JYQ145" s="73"/>
      <c r="JYR145" s="73"/>
      <c r="JYS145" s="73"/>
      <c r="JYT145" s="73"/>
      <c r="JYU145" s="73"/>
      <c r="JYV145" s="73"/>
      <c r="JYW145" s="73"/>
      <c r="JYX145" s="73"/>
      <c r="JYY145" s="73"/>
      <c r="JYZ145" s="73"/>
      <c r="JZA145" s="73"/>
      <c r="JZC145" s="73"/>
      <c r="JZD145" s="73"/>
      <c r="JZE145" s="73"/>
      <c r="JZF145" s="73"/>
      <c r="JZG145" s="73"/>
      <c r="JZH145" s="73"/>
      <c r="JZI145" s="73"/>
      <c r="JZJ145" s="73"/>
      <c r="JZK145" s="73"/>
      <c r="JZL145" s="73"/>
      <c r="JZM145" s="73"/>
      <c r="JZN145" s="73"/>
      <c r="JZO145" s="73"/>
      <c r="JZR145" s="73"/>
      <c r="JZU145" s="73"/>
      <c r="JZX145" s="73"/>
      <c r="KAA145" s="73"/>
      <c r="KAD145" s="73"/>
      <c r="KAP145" s="73"/>
      <c r="KAS145" s="73"/>
      <c r="KAV145" s="73"/>
      <c r="KAY145" s="73"/>
      <c r="KBH145" s="73"/>
      <c r="KBN145" s="73"/>
      <c r="KBQ145" s="73"/>
      <c r="KBT145" s="73"/>
      <c r="KBW145" s="73"/>
      <c r="KCC145" s="73"/>
      <c r="KCL145" s="73"/>
      <c r="KCN145" s="73"/>
      <c r="KCO145" s="73"/>
      <c r="KCQ145" s="73"/>
      <c r="KCT145" s="73"/>
      <c r="KCW145" s="73"/>
      <c r="KCZ145" s="73"/>
      <c r="KDH145" s="73"/>
      <c r="KDJ145" s="73"/>
      <c r="KDM145" s="73"/>
      <c r="KDP145" s="73"/>
      <c r="KDY145" s="73"/>
      <c r="KEB145" s="73"/>
      <c r="KEG145" s="73"/>
      <c r="KFC145" s="73"/>
      <c r="KFD145" s="73"/>
      <c r="KFE145" s="73"/>
      <c r="KFF145" s="73"/>
      <c r="KFG145" s="73"/>
      <c r="KFH145" s="73"/>
      <c r="KFZ145" s="73"/>
      <c r="KGA145" s="73"/>
      <c r="KGD145" s="73"/>
      <c r="KGG145" s="73"/>
      <c r="KGI145" s="73"/>
      <c r="KGK145" s="73"/>
      <c r="KGN145" s="73"/>
      <c r="KGQ145" s="73"/>
      <c r="KGT145" s="73"/>
      <c r="KGW145" s="73"/>
      <c r="KGZ145" s="73"/>
      <c r="KHC145" s="73"/>
      <c r="KHF145" s="73"/>
      <c r="KHI145" s="73"/>
      <c r="KHK145" s="73"/>
      <c r="KHX145" s="73"/>
      <c r="KHY145" s="73"/>
      <c r="KHZ145" s="73"/>
      <c r="KIA145" s="73"/>
      <c r="KIB145" s="73"/>
      <c r="KIC145" s="73"/>
      <c r="KID145" s="73"/>
      <c r="KIE145" s="73"/>
      <c r="KIF145" s="73"/>
      <c r="KIG145" s="73"/>
      <c r="KIH145" s="73"/>
      <c r="KII145" s="73"/>
      <c r="KIJ145" s="73"/>
      <c r="KIK145" s="73"/>
      <c r="KIL145" s="73"/>
      <c r="KIM145" s="73"/>
      <c r="KIN145" s="73"/>
      <c r="KIO145" s="73"/>
      <c r="KIP145" s="73"/>
      <c r="KIQ145" s="73"/>
      <c r="KIR145" s="73"/>
      <c r="KIS145" s="73"/>
      <c r="KIT145" s="73"/>
      <c r="KIU145" s="73"/>
      <c r="KIV145" s="73"/>
      <c r="KIW145" s="73"/>
      <c r="KIY145" s="73"/>
      <c r="KIZ145" s="73"/>
      <c r="KJA145" s="73"/>
      <c r="KJB145" s="73"/>
      <c r="KJC145" s="73"/>
      <c r="KJD145" s="73"/>
      <c r="KJE145" s="73"/>
      <c r="KJF145" s="73"/>
      <c r="KJG145" s="73"/>
      <c r="KJH145" s="73"/>
      <c r="KJI145" s="73"/>
      <c r="KJJ145" s="73"/>
      <c r="KJK145" s="73"/>
      <c r="KJN145" s="73"/>
      <c r="KJQ145" s="73"/>
      <c r="KJT145" s="73"/>
      <c r="KJW145" s="73"/>
      <c r="KJZ145" s="73"/>
      <c r="KKL145" s="73"/>
      <c r="KKO145" s="73"/>
      <c r="KKR145" s="73"/>
      <c r="KKU145" s="73"/>
      <c r="KLD145" s="73"/>
      <c r="KLJ145" s="73"/>
      <c r="KLM145" s="73"/>
      <c r="KLP145" s="73"/>
      <c r="KLS145" s="73"/>
      <c r="KLY145" s="73"/>
      <c r="KMH145" s="73"/>
      <c r="KMJ145" s="73"/>
      <c r="KMK145" s="73"/>
      <c r="KMM145" s="73"/>
      <c r="KMP145" s="73"/>
      <c r="KMS145" s="73"/>
      <c r="KMV145" s="73"/>
      <c r="KND145" s="73"/>
      <c r="KNF145" s="73"/>
      <c r="KNI145" s="73"/>
      <c r="KNL145" s="73"/>
      <c r="KNU145" s="73"/>
      <c r="KNX145" s="73"/>
      <c r="KOC145" s="73"/>
      <c r="KOY145" s="73"/>
      <c r="KOZ145" s="73"/>
      <c r="KPA145" s="73"/>
      <c r="KPB145" s="73"/>
      <c r="KPC145" s="73"/>
      <c r="KPD145" s="73"/>
      <c r="KPV145" s="73"/>
      <c r="KPW145" s="73"/>
      <c r="KPZ145" s="73"/>
      <c r="KQC145" s="73"/>
      <c r="KQE145" s="73"/>
      <c r="KQG145" s="73"/>
      <c r="KQJ145" s="73"/>
      <c r="KQM145" s="73"/>
      <c r="KQP145" s="73"/>
      <c r="KQS145" s="73"/>
      <c r="KQV145" s="73"/>
      <c r="KQY145" s="73"/>
      <c r="KRB145" s="73"/>
      <c r="KRE145" s="73"/>
      <c r="KRG145" s="73"/>
      <c r="KRT145" s="73"/>
      <c r="KRU145" s="73"/>
      <c r="KRV145" s="73"/>
      <c r="KRW145" s="73"/>
      <c r="KRX145" s="73"/>
      <c r="KRY145" s="73"/>
      <c r="KRZ145" s="73"/>
      <c r="KSA145" s="73"/>
      <c r="KSB145" s="73"/>
      <c r="KSC145" s="73"/>
      <c r="KSD145" s="73"/>
      <c r="KSE145" s="73"/>
      <c r="KSF145" s="73"/>
      <c r="KSG145" s="73"/>
      <c r="KSH145" s="73"/>
      <c r="KSI145" s="73"/>
      <c r="KSJ145" s="73"/>
      <c r="KSK145" s="73"/>
      <c r="KSL145" s="73"/>
      <c r="KSM145" s="73"/>
      <c r="KSN145" s="73"/>
      <c r="KSO145" s="73"/>
      <c r="KSP145" s="73"/>
      <c r="KSQ145" s="73"/>
      <c r="KSR145" s="73"/>
      <c r="KSS145" s="73"/>
      <c r="KSU145" s="73"/>
      <c r="KSV145" s="73"/>
      <c r="KSW145" s="73"/>
      <c r="KSX145" s="73"/>
      <c r="KSY145" s="73"/>
      <c r="KSZ145" s="73"/>
      <c r="KTA145" s="73"/>
      <c r="KTB145" s="73"/>
      <c r="KTC145" s="73"/>
      <c r="KTD145" s="73"/>
      <c r="KTE145" s="73"/>
      <c r="KTF145" s="73"/>
      <c r="KTG145" s="73"/>
      <c r="KTJ145" s="73"/>
      <c r="KTM145" s="73"/>
      <c r="KTP145" s="73"/>
      <c r="KTS145" s="73"/>
      <c r="KTV145" s="73"/>
      <c r="KUH145" s="73"/>
      <c r="KUK145" s="73"/>
      <c r="KUN145" s="73"/>
      <c r="KUQ145" s="73"/>
      <c r="KUZ145" s="73"/>
      <c r="KVF145" s="73"/>
      <c r="KVI145" s="73"/>
      <c r="KVL145" s="73"/>
      <c r="KVO145" s="73"/>
      <c r="KVU145" s="73"/>
      <c r="KWD145" s="73"/>
      <c r="KWF145" s="73"/>
      <c r="KWG145" s="73"/>
      <c r="KWI145" s="73"/>
      <c r="KWL145" s="73"/>
      <c r="KWO145" s="73"/>
      <c r="KWR145" s="73"/>
      <c r="KWZ145" s="73"/>
      <c r="KXB145" s="73"/>
      <c r="KXE145" s="73"/>
      <c r="KXH145" s="73"/>
      <c r="KXQ145" s="73"/>
      <c r="KXT145" s="73"/>
      <c r="KXY145" s="73"/>
      <c r="KYU145" s="73"/>
      <c r="KYV145" s="73"/>
      <c r="KYW145" s="73"/>
      <c r="KYX145" s="73"/>
      <c r="KYY145" s="73"/>
      <c r="KYZ145" s="73"/>
      <c r="KZR145" s="73"/>
      <c r="KZS145" s="73"/>
      <c r="KZV145" s="73"/>
      <c r="KZY145" s="73"/>
      <c r="LAA145" s="73"/>
      <c r="LAC145" s="73"/>
      <c r="LAF145" s="73"/>
      <c r="LAI145" s="73"/>
      <c r="LAL145" s="73"/>
      <c r="LAO145" s="73"/>
      <c r="LAR145" s="73"/>
      <c r="LAU145" s="73"/>
      <c r="LAX145" s="73"/>
      <c r="LBA145" s="73"/>
      <c r="LBC145" s="73"/>
      <c r="LBP145" s="73"/>
      <c r="LBQ145" s="73"/>
      <c r="LBR145" s="73"/>
      <c r="LBS145" s="73"/>
      <c r="LBT145" s="73"/>
      <c r="LBU145" s="73"/>
      <c r="LBV145" s="73"/>
      <c r="LBW145" s="73"/>
      <c r="LBX145" s="73"/>
      <c r="LBY145" s="73"/>
      <c r="LBZ145" s="73"/>
      <c r="LCA145" s="73"/>
      <c r="LCB145" s="73"/>
      <c r="LCC145" s="73"/>
      <c r="LCD145" s="73"/>
      <c r="LCE145" s="73"/>
      <c r="LCF145" s="73"/>
      <c r="LCG145" s="73"/>
      <c r="LCH145" s="73"/>
      <c r="LCI145" s="73"/>
      <c r="LCJ145" s="73"/>
      <c r="LCK145" s="73"/>
      <c r="LCL145" s="73"/>
      <c r="LCM145" s="73"/>
      <c r="LCN145" s="73"/>
      <c r="LCO145" s="73"/>
      <c r="LCQ145" s="73"/>
      <c r="LCR145" s="73"/>
      <c r="LCS145" s="73"/>
      <c r="LCT145" s="73"/>
      <c r="LCU145" s="73"/>
      <c r="LCV145" s="73"/>
      <c r="LCW145" s="73"/>
      <c r="LCX145" s="73"/>
      <c r="LCY145" s="73"/>
      <c r="LCZ145" s="73"/>
      <c r="LDA145" s="73"/>
      <c r="LDB145" s="73"/>
      <c r="LDC145" s="73"/>
      <c r="LDF145" s="73"/>
      <c r="LDI145" s="73"/>
      <c r="LDL145" s="73"/>
      <c r="LDO145" s="73"/>
      <c r="LDR145" s="73"/>
      <c r="LED145" s="73"/>
      <c r="LEG145" s="73"/>
      <c r="LEJ145" s="73"/>
      <c r="LEM145" s="73"/>
      <c r="LEV145" s="73"/>
      <c r="LFB145" s="73"/>
      <c r="LFE145" s="73"/>
      <c r="LFH145" s="73"/>
      <c r="LFK145" s="73"/>
      <c r="LFQ145" s="73"/>
      <c r="LFZ145" s="73"/>
      <c r="LGB145" s="73"/>
      <c r="LGC145" s="73"/>
      <c r="LGE145" s="73"/>
      <c r="LGH145" s="73"/>
      <c r="LGK145" s="73"/>
      <c r="LGN145" s="73"/>
      <c r="LGV145" s="73"/>
      <c r="LGX145" s="73"/>
      <c r="LHA145" s="73"/>
      <c r="LHD145" s="73"/>
      <c r="LHM145" s="73"/>
      <c r="LHP145" s="73"/>
      <c r="LHU145" s="73"/>
      <c r="LIQ145" s="73"/>
      <c r="LIR145" s="73"/>
      <c r="LIS145" s="73"/>
      <c r="LIT145" s="73"/>
      <c r="LIU145" s="73"/>
      <c r="LIV145" s="73"/>
      <c r="LJN145" s="73"/>
      <c r="LJO145" s="73"/>
      <c r="LJR145" s="73"/>
      <c r="LJU145" s="73"/>
      <c r="LJW145" s="73"/>
      <c r="LJY145" s="73"/>
      <c r="LKB145" s="73"/>
      <c r="LKE145" s="73"/>
      <c r="LKH145" s="73"/>
      <c r="LKK145" s="73"/>
      <c r="LKN145" s="73"/>
      <c r="LKQ145" s="73"/>
      <c r="LKT145" s="73"/>
      <c r="LKW145" s="73"/>
      <c r="LKY145" s="73"/>
      <c r="LLL145" s="73"/>
      <c r="LLM145" s="73"/>
      <c r="LLN145" s="73"/>
      <c r="LLO145" s="73"/>
      <c r="LLP145" s="73"/>
      <c r="LLQ145" s="73"/>
      <c r="LLR145" s="73"/>
      <c r="LLS145" s="73"/>
      <c r="LLT145" s="73"/>
      <c r="LLU145" s="73"/>
      <c r="LLV145" s="73"/>
      <c r="LLW145" s="73"/>
      <c r="LLX145" s="73"/>
      <c r="LLY145" s="73"/>
      <c r="LLZ145" s="73"/>
      <c r="LMA145" s="73"/>
      <c r="LMB145" s="73"/>
      <c r="LMC145" s="73"/>
      <c r="LMD145" s="73"/>
      <c r="LME145" s="73"/>
      <c r="LMF145" s="73"/>
      <c r="LMG145" s="73"/>
      <c r="LMH145" s="73"/>
      <c r="LMI145" s="73"/>
      <c r="LMJ145" s="73"/>
      <c r="LMK145" s="73"/>
      <c r="LMM145" s="73"/>
      <c r="LMN145" s="73"/>
      <c r="LMO145" s="73"/>
      <c r="LMP145" s="73"/>
      <c r="LMQ145" s="73"/>
      <c r="LMR145" s="73"/>
      <c r="LMS145" s="73"/>
      <c r="LMT145" s="73"/>
      <c r="LMU145" s="73"/>
      <c r="LMV145" s="73"/>
      <c r="LMW145" s="73"/>
      <c r="LMX145" s="73"/>
      <c r="LMY145" s="73"/>
      <c r="LNB145" s="73"/>
      <c r="LNE145" s="73"/>
      <c r="LNH145" s="73"/>
      <c r="LNK145" s="73"/>
      <c r="LNN145" s="73"/>
      <c r="LNZ145" s="73"/>
      <c r="LOC145" s="73"/>
      <c r="LOF145" s="73"/>
      <c r="LOI145" s="73"/>
      <c r="LOR145" s="73"/>
      <c r="LOX145" s="73"/>
      <c r="LPA145" s="73"/>
      <c r="LPD145" s="73"/>
      <c r="LPG145" s="73"/>
      <c r="LPM145" s="73"/>
      <c r="LPV145" s="73"/>
      <c r="LPX145" s="73"/>
      <c r="LPY145" s="73"/>
      <c r="LQA145" s="73"/>
      <c r="LQD145" s="73"/>
      <c r="LQG145" s="73"/>
      <c r="LQJ145" s="73"/>
      <c r="LQR145" s="73"/>
      <c r="LQT145" s="73"/>
      <c r="LQW145" s="73"/>
      <c r="LQZ145" s="73"/>
      <c r="LRI145" s="73"/>
      <c r="LRL145" s="73"/>
      <c r="LRQ145" s="73"/>
      <c r="LSM145" s="73"/>
      <c r="LSN145" s="73"/>
      <c r="LSO145" s="73"/>
      <c r="LSP145" s="73"/>
      <c r="LSQ145" s="73"/>
      <c r="LSR145" s="73"/>
      <c r="LTJ145" s="73"/>
      <c r="LTK145" s="73"/>
      <c r="LTN145" s="73"/>
      <c r="LTQ145" s="73"/>
      <c r="LTS145" s="73"/>
      <c r="LTU145" s="73"/>
      <c r="LTX145" s="73"/>
      <c r="LUA145" s="73"/>
      <c r="LUD145" s="73"/>
      <c r="LUG145" s="73"/>
      <c r="LUJ145" s="73"/>
      <c r="LUM145" s="73"/>
      <c r="LUP145" s="73"/>
      <c r="LUS145" s="73"/>
      <c r="LUU145" s="73"/>
      <c r="LVH145" s="73"/>
      <c r="LVI145" s="73"/>
      <c r="LVJ145" s="73"/>
      <c r="LVK145" s="73"/>
      <c r="LVL145" s="73"/>
      <c r="LVM145" s="73"/>
      <c r="LVN145" s="73"/>
      <c r="LVO145" s="73"/>
      <c r="LVP145" s="73"/>
      <c r="LVQ145" s="73"/>
      <c r="LVR145" s="73"/>
      <c r="LVS145" s="73"/>
      <c r="LVT145" s="73"/>
      <c r="LVU145" s="73"/>
      <c r="LVV145" s="73"/>
      <c r="LVW145" s="73"/>
      <c r="LVX145" s="73"/>
      <c r="LVY145" s="73"/>
      <c r="LVZ145" s="73"/>
      <c r="LWA145" s="73"/>
      <c r="LWB145" s="73"/>
      <c r="LWC145" s="73"/>
      <c r="LWD145" s="73"/>
      <c r="LWE145" s="73"/>
      <c r="LWF145" s="73"/>
      <c r="LWG145" s="73"/>
      <c r="LWI145" s="73"/>
      <c r="LWJ145" s="73"/>
      <c r="LWK145" s="73"/>
      <c r="LWL145" s="73"/>
      <c r="LWM145" s="73"/>
      <c r="LWN145" s="73"/>
      <c r="LWO145" s="73"/>
      <c r="LWP145" s="73"/>
      <c r="LWQ145" s="73"/>
      <c r="LWR145" s="73"/>
      <c r="LWS145" s="73"/>
      <c r="LWT145" s="73"/>
      <c r="LWU145" s="73"/>
      <c r="LWX145" s="73"/>
      <c r="LXA145" s="73"/>
      <c r="LXD145" s="73"/>
      <c r="LXG145" s="73"/>
      <c r="LXJ145" s="73"/>
      <c r="LXV145" s="73"/>
      <c r="LXY145" s="73"/>
      <c r="LYB145" s="73"/>
      <c r="LYE145" s="73"/>
      <c r="LYN145" s="73"/>
      <c r="LYT145" s="73"/>
      <c r="LYW145" s="73"/>
      <c r="LYZ145" s="73"/>
      <c r="LZC145" s="73"/>
      <c r="LZI145" s="73"/>
      <c r="LZR145" s="73"/>
      <c r="LZT145" s="73"/>
      <c r="LZU145" s="73"/>
      <c r="LZW145" s="73"/>
      <c r="LZZ145" s="73"/>
      <c r="MAC145" s="73"/>
      <c r="MAF145" s="73"/>
      <c r="MAN145" s="73"/>
      <c r="MAP145" s="73"/>
      <c r="MAS145" s="73"/>
      <c r="MAV145" s="73"/>
      <c r="MBE145" s="73"/>
      <c r="MBH145" s="73"/>
      <c r="MBM145" s="73"/>
      <c r="MCI145" s="73"/>
      <c r="MCJ145" s="73"/>
      <c r="MCK145" s="73"/>
      <c r="MCL145" s="73"/>
      <c r="MCM145" s="73"/>
      <c r="MCN145" s="73"/>
      <c r="MDF145" s="73"/>
      <c r="MDG145" s="73"/>
      <c r="MDJ145" s="73"/>
      <c r="MDM145" s="73"/>
      <c r="MDO145" s="73"/>
      <c r="MDQ145" s="73"/>
      <c r="MDT145" s="73"/>
      <c r="MDW145" s="73"/>
      <c r="MDZ145" s="73"/>
      <c r="MEC145" s="73"/>
      <c r="MEF145" s="73"/>
      <c r="MEI145" s="73"/>
      <c r="MEL145" s="73"/>
      <c r="MEO145" s="73"/>
      <c r="MEQ145" s="73"/>
      <c r="MFD145" s="73"/>
      <c r="MFE145" s="73"/>
      <c r="MFF145" s="73"/>
      <c r="MFG145" s="73"/>
      <c r="MFH145" s="73"/>
      <c r="MFI145" s="73"/>
      <c r="MFJ145" s="73"/>
      <c r="MFK145" s="73"/>
      <c r="MFL145" s="73"/>
      <c r="MFM145" s="73"/>
      <c r="MFN145" s="73"/>
      <c r="MFO145" s="73"/>
      <c r="MFP145" s="73"/>
      <c r="MFQ145" s="73"/>
      <c r="MFR145" s="73"/>
      <c r="MFS145" s="73"/>
      <c r="MFT145" s="73"/>
      <c r="MFU145" s="73"/>
      <c r="MFV145" s="73"/>
      <c r="MFW145" s="73"/>
      <c r="MFX145" s="73"/>
      <c r="MFY145" s="73"/>
      <c r="MFZ145" s="73"/>
      <c r="MGA145" s="73"/>
      <c r="MGB145" s="73"/>
      <c r="MGC145" s="73"/>
      <c r="MGE145" s="73"/>
      <c r="MGF145" s="73"/>
      <c r="MGG145" s="73"/>
      <c r="MGH145" s="73"/>
      <c r="MGI145" s="73"/>
      <c r="MGJ145" s="73"/>
      <c r="MGK145" s="73"/>
      <c r="MGL145" s="73"/>
      <c r="MGM145" s="73"/>
      <c r="MGN145" s="73"/>
      <c r="MGO145" s="73"/>
      <c r="MGP145" s="73"/>
      <c r="MGQ145" s="73"/>
      <c r="MGT145" s="73"/>
      <c r="MGW145" s="73"/>
      <c r="MGZ145" s="73"/>
      <c r="MHC145" s="73"/>
      <c r="MHF145" s="73"/>
      <c r="MHR145" s="73"/>
      <c r="MHU145" s="73"/>
      <c r="MHX145" s="73"/>
      <c r="MIA145" s="73"/>
      <c r="MIJ145" s="73"/>
      <c r="MIP145" s="73"/>
      <c r="MIS145" s="73"/>
      <c r="MIV145" s="73"/>
      <c r="MIY145" s="73"/>
      <c r="MJE145" s="73"/>
      <c r="MJN145" s="73"/>
      <c r="MJP145" s="73"/>
      <c r="MJQ145" s="73"/>
      <c r="MJS145" s="73"/>
      <c r="MJV145" s="73"/>
      <c r="MJY145" s="73"/>
      <c r="MKB145" s="73"/>
      <c r="MKJ145" s="73"/>
      <c r="MKL145" s="73"/>
      <c r="MKO145" s="73"/>
      <c r="MKR145" s="73"/>
      <c r="MLA145" s="73"/>
      <c r="MLD145" s="73"/>
      <c r="MLI145" s="73"/>
      <c r="MME145" s="73"/>
      <c r="MMF145" s="73"/>
      <c r="MMG145" s="73"/>
      <c r="MMH145" s="73"/>
      <c r="MMI145" s="73"/>
      <c r="MMJ145" s="73"/>
      <c r="MNB145" s="73"/>
      <c r="MNC145" s="73"/>
      <c r="MNF145" s="73"/>
      <c r="MNI145" s="73"/>
      <c r="MNK145" s="73"/>
      <c r="MNM145" s="73"/>
      <c r="MNP145" s="73"/>
      <c r="MNS145" s="73"/>
      <c r="MNV145" s="73"/>
      <c r="MNY145" s="73"/>
      <c r="MOB145" s="73"/>
      <c r="MOE145" s="73"/>
      <c r="MOH145" s="73"/>
      <c r="MOK145" s="73"/>
      <c r="MOM145" s="73"/>
      <c r="MOZ145" s="73"/>
      <c r="MPA145" s="73"/>
      <c r="MPB145" s="73"/>
      <c r="MPC145" s="73"/>
      <c r="MPD145" s="73"/>
      <c r="MPE145" s="73"/>
      <c r="MPF145" s="73"/>
      <c r="MPG145" s="73"/>
      <c r="MPH145" s="73"/>
      <c r="MPI145" s="73"/>
      <c r="MPJ145" s="73"/>
      <c r="MPK145" s="73"/>
      <c r="MPL145" s="73"/>
      <c r="MPM145" s="73"/>
      <c r="MPN145" s="73"/>
      <c r="MPO145" s="73"/>
      <c r="MPP145" s="73"/>
      <c r="MPQ145" s="73"/>
      <c r="MPR145" s="73"/>
      <c r="MPS145" s="73"/>
      <c r="MPT145" s="73"/>
      <c r="MPU145" s="73"/>
      <c r="MPV145" s="73"/>
      <c r="MPW145" s="73"/>
      <c r="MPX145" s="73"/>
      <c r="MPY145" s="73"/>
      <c r="MQA145" s="73"/>
      <c r="MQB145" s="73"/>
      <c r="MQC145" s="73"/>
      <c r="MQD145" s="73"/>
      <c r="MQE145" s="73"/>
      <c r="MQF145" s="73"/>
      <c r="MQG145" s="73"/>
      <c r="MQH145" s="73"/>
      <c r="MQI145" s="73"/>
      <c r="MQJ145" s="73"/>
      <c r="MQK145" s="73"/>
      <c r="MQL145" s="73"/>
      <c r="MQM145" s="73"/>
      <c r="MQP145" s="73"/>
      <c r="MQS145" s="73"/>
      <c r="MQV145" s="73"/>
      <c r="MQY145" s="73"/>
      <c r="MRB145" s="73"/>
      <c r="MRN145" s="73"/>
      <c r="MRQ145" s="73"/>
      <c r="MRT145" s="73"/>
      <c r="MRW145" s="73"/>
      <c r="MSF145" s="73"/>
      <c r="MSL145" s="73"/>
      <c r="MSO145" s="73"/>
      <c r="MSR145" s="73"/>
      <c r="MSU145" s="73"/>
      <c r="MTA145" s="73"/>
      <c r="MTJ145" s="73"/>
      <c r="MTL145" s="73"/>
      <c r="MTM145" s="73"/>
      <c r="MTO145" s="73"/>
      <c r="MTR145" s="73"/>
      <c r="MTU145" s="73"/>
      <c r="MTX145" s="73"/>
      <c r="MUF145" s="73"/>
      <c r="MUH145" s="73"/>
      <c r="MUK145" s="73"/>
      <c r="MUN145" s="73"/>
      <c r="MUW145" s="73"/>
      <c r="MUZ145" s="73"/>
      <c r="MVE145" s="73"/>
      <c r="MWA145" s="73"/>
      <c r="MWB145" s="73"/>
      <c r="MWC145" s="73"/>
      <c r="MWD145" s="73"/>
      <c r="MWE145" s="73"/>
      <c r="MWF145" s="73"/>
      <c r="MWX145" s="73"/>
      <c r="MWY145" s="73"/>
      <c r="MXB145" s="73"/>
      <c r="MXE145" s="73"/>
      <c r="MXG145" s="73"/>
      <c r="MXI145" s="73"/>
      <c r="MXL145" s="73"/>
      <c r="MXO145" s="73"/>
      <c r="MXR145" s="73"/>
      <c r="MXU145" s="73"/>
      <c r="MXX145" s="73"/>
      <c r="MYA145" s="73"/>
      <c r="MYD145" s="73"/>
      <c r="MYG145" s="73"/>
      <c r="MYI145" s="73"/>
      <c r="MYV145" s="73"/>
      <c r="MYW145" s="73"/>
      <c r="MYX145" s="73"/>
      <c r="MYY145" s="73"/>
      <c r="MYZ145" s="73"/>
      <c r="MZA145" s="73"/>
      <c r="MZB145" s="73"/>
      <c r="MZC145" s="73"/>
      <c r="MZD145" s="73"/>
      <c r="MZE145" s="73"/>
      <c r="MZF145" s="73"/>
      <c r="MZG145" s="73"/>
      <c r="MZH145" s="73"/>
      <c r="MZI145" s="73"/>
      <c r="MZJ145" s="73"/>
      <c r="MZK145" s="73"/>
      <c r="MZL145" s="73"/>
      <c r="MZM145" s="73"/>
      <c r="MZN145" s="73"/>
      <c r="MZO145" s="73"/>
      <c r="MZP145" s="73"/>
      <c r="MZQ145" s="73"/>
      <c r="MZR145" s="73"/>
      <c r="MZS145" s="73"/>
      <c r="MZT145" s="73"/>
      <c r="MZU145" s="73"/>
      <c r="MZW145" s="73"/>
      <c r="MZX145" s="73"/>
      <c r="MZY145" s="73"/>
      <c r="MZZ145" s="73"/>
      <c r="NAA145" s="73"/>
      <c r="NAB145" s="73"/>
      <c r="NAC145" s="73"/>
      <c r="NAD145" s="73"/>
      <c r="NAE145" s="73"/>
      <c r="NAF145" s="73"/>
      <c r="NAG145" s="73"/>
      <c r="NAH145" s="73"/>
      <c r="NAI145" s="73"/>
      <c r="NAL145" s="73"/>
      <c r="NAO145" s="73"/>
      <c r="NAR145" s="73"/>
      <c r="NAU145" s="73"/>
      <c r="NAX145" s="73"/>
      <c r="NBJ145" s="73"/>
      <c r="NBM145" s="73"/>
      <c r="NBP145" s="73"/>
      <c r="NBS145" s="73"/>
      <c r="NCB145" s="73"/>
      <c r="NCH145" s="73"/>
      <c r="NCK145" s="73"/>
      <c r="NCN145" s="73"/>
      <c r="NCQ145" s="73"/>
      <c r="NCW145" s="73"/>
      <c r="NDF145" s="73"/>
      <c r="NDH145" s="73"/>
      <c r="NDI145" s="73"/>
      <c r="NDK145" s="73"/>
      <c r="NDN145" s="73"/>
      <c r="NDQ145" s="73"/>
      <c r="NDT145" s="73"/>
      <c r="NEB145" s="73"/>
      <c r="NED145" s="73"/>
      <c r="NEG145" s="73"/>
      <c r="NEJ145" s="73"/>
      <c r="NES145" s="73"/>
      <c r="NEV145" s="73"/>
      <c r="NFA145" s="73"/>
      <c r="NFW145" s="73"/>
      <c r="NFX145" s="73"/>
      <c r="NFY145" s="73"/>
      <c r="NFZ145" s="73"/>
      <c r="NGA145" s="73"/>
      <c r="NGB145" s="73"/>
      <c r="NGT145" s="73"/>
      <c r="NGU145" s="73"/>
      <c r="NGX145" s="73"/>
      <c r="NHA145" s="73"/>
      <c r="NHC145" s="73"/>
      <c r="NHE145" s="73"/>
      <c r="NHH145" s="73"/>
      <c r="NHK145" s="73"/>
      <c r="NHN145" s="73"/>
      <c r="NHQ145" s="73"/>
      <c r="NHT145" s="73"/>
      <c r="NHW145" s="73"/>
      <c r="NHZ145" s="73"/>
      <c r="NIC145" s="73"/>
      <c r="NIE145" s="73"/>
      <c r="NIR145" s="73"/>
      <c r="NIS145" s="73"/>
      <c r="NIT145" s="73"/>
      <c r="NIU145" s="73"/>
      <c r="NIV145" s="73"/>
      <c r="NIW145" s="73"/>
      <c r="NIX145" s="73"/>
      <c r="NIY145" s="73"/>
      <c r="NIZ145" s="73"/>
      <c r="NJA145" s="73"/>
      <c r="NJB145" s="73"/>
      <c r="NJC145" s="73"/>
      <c r="NJD145" s="73"/>
      <c r="NJE145" s="73"/>
      <c r="NJF145" s="73"/>
      <c r="NJG145" s="73"/>
      <c r="NJH145" s="73"/>
      <c r="NJI145" s="73"/>
      <c r="NJJ145" s="73"/>
      <c r="NJK145" s="73"/>
      <c r="NJL145" s="73"/>
      <c r="NJM145" s="73"/>
      <c r="NJN145" s="73"/>
      <c r="NJO145" s="73"/>
      <c r="NJP145" s="73"/>
      <c r="NJQ145" s="73"/>
      <c r="NJS145" s="73"/>
      <c r="NJT145" s="73"/>
      <c r="NJU145" s="73"/>
      <c r="NJV145" s="73"/>
      <c r="NJW145" s="73"/>
      <c r="NJX145" s="73"/>
      <c r="NJY145" s="73"/>
      <c r="NJZ145" s="73"/>
      <c r="NKA145" s="73"/>
      <c r="NKB145" s="73"/>
      <c r="NKC145" s="73"/>
      <c r="NKD145" s="73"/>
      <c r="NKE145" s="73"/>
      <c r="NKH145" s="73"/>
      <c r="NKK145" s="73"/>
      <c r="NKN145" s="73"/>
      <c r="NKQ145" s="73"/>
      <c r="NKT145" s="73"/>
      <c r="NLF145" s="73"/>
      <c r="NLI145" s="73"/>
      <c r="NLL145" s="73"/>
      <c r="NLO145" s="73"/>
      <c r="NLX145" s="73"/>
      <c r="NMD145" s="73"/>
      <c r="NMG145" s="73"/>
      <c r="NMJ145" s="73"/>
      <c r="NMM145" s="73"/>
      <c r="NMS145" s="73"/>
      <c r="NNB145" s="73"/>
      <c r="NND145" s="73"/>
      <c r="NNE145" s="73"/>
      <c r="NNG145" s="73"/>
      <c r="NNJ145" s="73"/>
      <c r="NNM145" s="73"/>
      <c r="NNP145" s="73"/>
      <c r="NNX145" s="73"/>
      <c r="NNZ145" s="73"/>
      <c r="NOC145" s="73"/>
      <c r="NOF145" s="73"/>
      <c r="NOO145" s="73"/>
      <c r="NOR145" s="73"/>
      <c r="NOW145" s="73"/>
      <c r="NPS145" s="73"/>
      <c r="NPT145" s="73"/>
      <c r="NPU145" s="73"/>
      <c r="NPV145" s="73"/>
      <c r="NPW145" s="73"/>
      <c r="NPX145" s="73"/>
      <c r="NQP145" s="73"/>
      <c r="NQQ145" s="73"/>
      <c r="NQT145" s="73"/>
      <c r="NQW145" s="73"/>
      <c r="NQY145" s="73"/>
      <c r="NRA145" s="73"/>
      <c r="NRD145" s="73"/>
      <c r="NRG145" s="73"/>
      <c r="NRJ145" s="73"/>
      <c r="NRM145" s="73"/>
      <c r="NRP145" s="73"/>
      <c r="NRS145" s="73"/>
      <c r="NRV145" s="73"/>
      <c r="NRY145" s="73"/>
      <c r="NSA145" s="73"/>
      <c r="NSN145" s="73"/>
      <c r="NSO145" s="73"/>
      <c r="NSP145" s="73"/>
      <c r="NSQ145" s="73"/>
      <c r="NSR145" s="73"/>
      <c r="NSS145" s="73"/>
      <c r="NST145" s="73"/>
      <c r="NSU145" s="73"/>
      <c r="NSV145" s="73"/>
      <c r="NSW145" s="73"/>
      <c r="NSX145" s="73"/>
      <c r="NSY145" s="73"/>
      <c r="NSZ145" s="73"/>
      <c r="NTA145" s="73"/>
      <c r="NTB145" s="73"/>
      <c r="NTC145" s="73"/>
      <c r="NTD145" s="73"/>
      <c r="NTE145" s="73"/>
      <c r="NTF145" s="73"/>
      <c r="NTG145" s="73"/>
      <c r="NTH145" s="73"/>
      <c r="NTI145" s="73"/>
      <c r="NTJ145" s="73"/>
      <c r="NTK145" s="73"/>
      <c r="NTL145" s="73"/>
      <c r="NTM145" s="73"/>
      <c r="NTO145" s="73"/>
      <c r="NTP145" s="73"/>
      <c r="NTQ145" s="73"/>
      <c r="NTR145" s="73"/>
      <c r="NTS145" s="73"/>
      <c r="NTT145" s="73"/>
      <c r="NTU145" s="73"/>
      <c r="NTV145" s="73"/>
      <c r="NTW145" s="73"/>
      <c r="NTX145" s="73"/>
      <c r="NTY145" s="73"/>
      <c r="NTZ145" s="73"/>
      <c r="NUA145" s="73"/>
      <c r="NUD145" s="73"/>
      <c r="NUG145" s="73"/>
      <c r="NUJ145" s="73"/>
      <c r="NUM145" s="73"/>
      <c r="NUP145" s="73"/>
      <c r="NVB145" s="73"/>
      <c r="NVE145" s="73"/>
      <c r="NVH145" s="73"/>
      <c r="NVK145" s="73"/>
      <c r="NVT145" s="73"/>
      <c r="NVZ145" s="73"/>
      <c r="NWC145" s="73"/>
      <c r="NWF145" s="73"/>
      <c r="NWI145" s="73"/>
      <c r="NWO145" s="73"/>
      <c r="NWX145" s="73"/>
      <c r="NWZ145" s="73"/>
      <c r="NXA145" s="73"/>
      <c r="NXC145" s="73"/>
      <c r="NXF145" s="73"/>
      <c r="NXI145" s="73"/>
      <c r="NXL145" s="73"/>
      <c r="NXT145" s="73"/>
      <c r="NXV145" s="73"/>
      <c r="NXY145" s="73"/>
      <c r="NYB145" s="73"/>
      <c r="NYK145" s="73"/>
      <c r="NYN145" s="73"/>
      <c r="NYS145" s="73"/>
      <c r="NZO145" s="73"/>
      <c r="NZP145" s="73"/>
      <c r="NZQ145" s="73"/>
      <c r="NZR145" s="73"/>
      <c r="NZS145" s="73"/>
      <c r="NZT145" s="73"/>
      <c r="OAL145" s="73"/>
      <c r="OAM145" s="73"/>
      <c r="OAP145" s="73"/>
      <c r="OAS145" s="73"/>
      <c r="OAU145" s="73"/>
      <c r="OAW145" s="73"/>
      <c r="OAZ145" s="73"/>
      <c r="OBC145" s="73"/>
      <c r="OBF145" s="73"/>
      <c r="OBI145" s="73"/>
      <c r="OBL145" s="73"/>
      <c r="OBO145" s="73"/>
      <c r="OBR145" s="73"/>
      <c r="OBU145" s="73"/>
      <c r="OBW145" s="73"/>
      <c r="OCJ145" s="73"/>
      <c r="OCK145" s="73"/>
      <c r="OCL145" s="73"/>
      <c r="OCM145" s="73"/>
      <c r="OCN145" s="73"/>
      <c r="OCO145" s="73"/>
      <c r="OCP145" s="73"/>
      <c r="OCQ145" s="73"/>
      <c r="OCR145" s="73"/>
      <c r="OCS145" s="73"/>
      <c r="OCT145" s="73"/>
      <c r="OCU145" s="73"/>
      <c r="OCV145" s="73"/>
      <c r="OCW145" s="73"/>
      <c r="OCX145" s="73"/>
      <c r="OCY145" s="73"/>
      <c r="OCZ145" s="73"/>
      <c r="ODA145" s="73"/>
      <c r="ODB145" s="73"/>
      <c r="ODC145" s="73"/>
      <c r="ODD145" s="73"/>
      <c r="ODE145" s="73"/>
      <c r="ODF145" s="73"/>
      <c r="ODG145" s="73"/>
      <c r="ODH145" s="73"/>
      <c r="ODI145" s="73"/>
      <c r="ODK145" s="73"/>
      <c r="ODL145" s="73"/>
      <c r="ODM145" s="73"/>
      <c r="ODN145" s="73"/>
      <c r="ODO145" s="73"/>
      <c r="ODP145" s="73"/>
      <c r="ODQ145" s="73"/>
      <c r="ODR145" s="73"/>
      <c r="ODS145" s="73"/>
      <c r="ODT145" s="73"/>
      <c r="ODU145" s="73"/>
      <c r="ODV145" s="73"/>
      <c r="ODW145" s="73"/>
      <c r="ODZ145" s="73"/>
      <c r="OEC145" s="73"/>
      <c r="OEF145" s="73"/>
      <c r="OEI145" s="73"/>
      <c r="OEL145" s="73"/>
      <c r="OEX145" s="73"/>
      <c r="OFA145" s="73"/>
      <c r="OFD145" s="73"/>
      <c r="OFG145" s="73"/>
      <c r="OFP145" s="73"/>
      <c r="OFV145" s="73"/>
      <c r="OFY145" s="73"/>
      <c r="OGB145" s="73"/>
      <c r="OGE145" s="73"/>
      <c r="OGK145" s="73"/>
      <c r="OGT145" s="73"/>
      <c r="OGV145" s="73"/>
      <c r="OGW145" s="73"/>
      <c r="OGY145" s="73"/>
      <c r="OHB145" s="73"/>
      <c r="OHE145" s="73"/>
      <c r="OHH145" s="73"/>
      <c r="OHP145" s="73"/>
      <c r="OHR145" s="73"/>
      <c r="OHU145" s="73"/>
      <c r="OHX145" s="73"/>
      <c r="OIG145" s="73"/>
      <c r="OIJ145" s="73"/>
      <c r="OIO145" s="73"/>
      <c r="OJK145" s="73"/>
      <c r="OJL145" s="73"/>
      <c r="OJM145" s="73"/>
      <c r="OJN145" s="73"/>
      <c r="OJO145" s="73"/>
      <c r="OJP145" s="73"/>
      <c r="OKH145" s="73"/>
      <c r="OKI145" s="73"/>
      <c r="OKL145" s="73"/>
      <c r="OKO145" s="73"/>
      <c r="OKQ145" s="73"/>
      <c r="OKS145" s="73"/>
      <c r="OKV145" s="73"/>
      <c r="OKY145" s="73"/>
      <c r="OLB145" s="73"/>
      <c r="OLE145" s="73"/>
      <c r="OLH145" s="73"/>
      <c r="OLK145" s="73"/>
      <c r="OLN145" s="73"/>
      <c r="OLQ145" s="73"/>
      <c r="OLS145" s="73"/>
      <c r="OMF145" s="73"/>
      <c r="OMG145" s="73"/>
      <c r="OMH145" s="73"/>
      <c r="OMI145" s="73"/>
      <c r="OMJ145" s="73"/>
      <c r="OMK145" s="73"/>
      <c r="OML145" s="73"/>
      <c r="OMM145" s="73"/>
      <c r="OMN145" s="73"/>
      <c r="OMO145" s="73"/>
      <c r="OMP145" s="73"/>
      <c r="OMQ145" s="73"/>
      <c r="OMR145" s="73"/>
      <c r="OMS145" s="73"/>
      <c r="OMT145" s="73"/>
      <c r="OMU145" s="73"/>
      <c r="OMV145" s="73"/>
      <c r="OMW145" s="73"/>
      <c r="OMX145" s="73"/>
      <c r="OMY145" s="73"/>
      <c r="OMZ145" s="73"/>
      <c r="ONA145" s="73"/>
      <c r="ONB145" s="73"/>
      <c r="ONC145" s="73"/>
      <c r="OND145" s="73"/>
      <c r="ONE145" s="73"/>
      <c r="ONG145" s="73"/>
      <c r="ONH145" s="73"/>
      <c r="ONI145" s="73"/>
      <c r="ONJ145" s="73"/>
      <c r="ONK145" s="73"/>
      <c r="ONL145" s="73"/>
      <c r="ONM145" s="73"/>
      <c r="ONN145" s="73"/>
      <c r="ONO145" s="73"/>
      <c r="ONP145" s="73"/>
      <c r="ONQ145" s="73"/>
      <c r="ONR145" s="73"/>
      <c r="ONS145" s="73"/>
      <c r="ONV145" s="73"/>
      <c r="ONY145" s="73"/>
      <c r="OOB145" s="73"/>
      <c r="OOE145" s="73"/>
      <c r="OOH145" s="73"/>
      <c r="OOT145" s="73"/>
      <c r="OOW145" s="73"/>
      <c r="OOZ145" s="73"/>
      <c r="OPC145" s="73"/>
      <c r="OPL145" s="73"/>
      <c r="OPR145" s="73"/>
      <c r="OPU145" s="73"/>
      <c r="OPX145" s="73"/>
      <c r="OQA145" s="73"/>
      <c r="OQG145" s="73"/>
      <c r="OQP145" s="73"/>
      <c r="OQR145" s="73"/>
      <c r="OQS145" s="73"/>
      <c r="OQU145" s="73"/>
      <c r="OQX145" s="73"/>
      <c r="ORA145" s="73"/>
      <c r="ORD145" s="73"/>
      <c r="ORL145" s="73"/>
      <c r="ORN145" s="73"/>
      <c r="ORQ145" s="73"/>
      <c r="ORT145" s="73"/>
      <c r="OSC145" s="73"/>
      <c r="OSF145" s="73"/>
      <c r="OSK145" s="73"/>
      <c r="OTG145" s="73"/>
      <c r="OTH145" s="73"/>
      <c r="OTI145" s="73"/>
      <c r="OTJ145" s="73"/>
      <c r="OTK145" s="73"/>
      <c r="OTL145" s="73"/>
      <c r="OUD145" s="73"/>
      <c r="OUE145" s="73"/>
      <c r="OUH145" s="73"/>
      <c r="OUK145" s="73"/>
      <c r="OUM145" s="73"/>
      <c r="OUO145" s="73"/>
      <c r="OUR145" s="73"/>
      <c r="OUU145" s="73"/>
      <c r="OUX145" s="73"/>
      <c r="OVA145" s="73"/>
      <c r="OVD145" s="73"/>
      <c r="OVG145" s="73"/>
      <c r="OVJ145" s="73"/>
      <c r="OVM145" s="73"/>
      <c r="OVO145" s="73"/>
      <c r="OWB145" s="73"/>
      <c r="OWC145" s="73"/>
      <c r="OWD145" s="73"/>
      <c r="OWE145" s="73"/>
      <c r="OWF145" s="73"/>
      <c r="OWG145" s="73"/>
      <c r="OWH145" s="73"/>
      <c r="OWI145" s="73"/>
      <c r="OWJ145" s="73"/>
      <c r="OWK145" s="73"/>
      <c r="OWL145" s="73"/>
      <c r="OWM145" s="73"/>
      <c r="OWN145" s="73"/>
      <c r="OWO145" s="73"/>
      <c r="OWP145" s="73"/>
      <c r="OWQ145" s="73"/>
      <c r="OWR145" s="73"/>
      <c r="OWS145" s="73"/>
      <c r="OWT145" s="73"/>
      <c r="OWU145" s="73"/>
      <c r="OWV145" s="73"/>
      <c r="OWW145" s="73"/>
      <c r="OWX145" s="73"/>
      <c r="OWY145" s="73"/>
      <c r="OWZ145" s="73"/>
      <c r="OXA145" s="73"/>
      <c r="OXC145" s="73"/>
      <c r="OXD145" s="73"/>
      <c r="OXE145" s="73"/>
      <c r="OXF145" s="73"/>
      <c r="OXG145" s="73"/>
      <c r="OXH145" s="73"/>
      <c r="OXI145" s="73"/>
      <c r="OXJ145" s="73"/>
      <c r="OXK145" s="73"/>
      <c r="OXL145" s="73"/>
      <c r="OXM145" s="73"/>
      <c r="OXN145" s="73"/>
      <c r="OXO145" s="73"/>
      <c r="OXR145" s="73"/>
      <c r="OXU145" s="73"/>
      <c r="OXX145" s="73"/>
      <c r="OYA145" s="73"/>
      <c r="OYD145" s="73"/>
      <c r="OYP145" s="73"/>
      <c r="OYS145" s="73"/>
      <c r="OYV145" s="73"/>
      <c r="OYY145" s="73"/>
      <c r="OZH145" s="73"/>
      <c r="OZN145" s="73"/>
      <c r="OZQ145" s="73"/>
      <c r="OZT145" s="73"/>
      <c r="OZW145" s="73"/>
      <c r="PAC145" s="73"/>
      <c r="PAL145" s="73"/>
      <c r="PAN145" s="73"/>
      <c r="PAO145" s="73"/>
      <c r="PAQ145" s="73"/>
      <c r="PAT145" s="73"/>
      <c r="PAW145" s="73"/>
      <c r="PAZ145" s="73"/>
      <c r="PBH145" s="73"/>
      <c r="PBJ145" s="73"/>
      <c r="PBM145" s="73"/>
      <c r="PBP145" s="73"/>
      <c r="PBY145" s="73"/>
      <c r="PCB145" s="73"/>
      <c r="PCG145" s="73"/>
      <c r="PDC145" s="73"/>
      <c r="PDD145" s="73"/>
      <c r="PDE145" s="73"/>
      <c r="PDF145" s="73"/>
      <c r="PDG145" s="73"/>
      <c r="PDH145" s="73"/>
      <c r="PDZ145" s="73"/>
      <c r="PEA145" s="73"/>
      <c r="PED145" s="73"/>
      <c r="PEG145" s="73"/>
      <c r="PEI145" s="73"/>
      <c r="PEK145" s="73"/>
      <c r="PEN145" s="73"/>
      <c r="PEQ145" s="73"/>
      <c r="PET145" s="73"/>
      <c r="PEW145" s="73"/>
      <c r="PEZ145" s="73"/>
      <c r="PFC145" s="73"/>
      <c r="PFF145" s="73"/>
      <c r="PFI145" s="73"/>
      <c r="PFK145" s="73"/>
      <c r="PFX145" s="73"/>
      <c r="PFY145" s="73"/>
      <c r="PFZ145" s="73"/>
      <c r="PGA145" s="73"/>
      <c r="PGB145" s="73"/>
      <c r="PGC145" s="73"/>
      <c r="PGD145" s="73"/>
      <c r="PGE145" s="73"/>
      <c r="PGF145" s="73"/>
      <c r="PGG145" s="73"/>
      <c r="PGH145" s="73"/>
      <c r="PGI145" s="73"/>
      <c r="PGJ145" s="73"/>
      <c r="PGK145" s="73"/>
      <c r="PGL145" s="73"/>
      <c r="PGM145" s="73"/>
      <c r="PGN145" s="73"/>
      <c r="PGO145" s="73"/>
      <c r="PGP145" s="73"/>
      <c r="PGQ145" s="73"/>
      <c r="PGR145" s="73"/>
      <c r="PGS145" s="73"/>
      <c r="PGT145" s="73"/>
      <c r="PGU145" s="73"/>
      <c r="PGV145" s="73"/>
      <c r="PGW145" s="73"/>
      <c r="PGY145" s="73"/>
      <c r="PGZ145" s="73"/>
      <c r="PHA145" s="73"/>
      <c r="PHB145" s="73"/>
      <c r="PHC145" s="73"/>
      <c r="PHD145" s="73"/>
      <c r="PHE145" s="73"/>
      <c r="PHF145" s="73"/>
      <c r="PHG145" s="73"/>
      <c r="PHH145" s="73"/>
      <c r="PHI145" s="73"/>
      <c r="PHJ145" s="73"/>
      <c r="PHK145" s="73"/>
      <c r="PHN145" s="73"/>
      <c r="PHQ145" s="73"/>
      <c r="PHT145" s="73"/>
      <c r="PHW145" s="73"/>
      <c r="PHZ145" s="73"/>
      <c r="PIL145" s="73"/>
      <c r="PIO145" s="73"/>
      <c r="PIR145" s="73"/>
      <c r="PIU145" s="73"/>
      <c r="PJD145" s="73"/>
      <c r="PJJ145" s="73"/>
      <c r="PJM145" s="73"/>
      <c r="PJP145" s="73"/>
      <c r="PJS145" s="73"/>
      <c r="PJY145" s="73"/>
      <c r="PKH145" s="73"/>
      <c r="PKJ145" s="73"/>
      <c r="PKK145" s="73"/>
      <c r="PKM145" s="73"/>
      <c r="PKP145" s="73"/>
      <c r="PKS145" s="73"/>
      <c r="PKV145" s="73"/>
      <c r="PLD145" s="73"/>
      <c r="PLF145" s="73"/>
      <c r="PLI145" s="73"/>
      <c r="PLL145" s="73"/>
      <c r="PLU145" s="73"/>
      <c r="PLX145" s="73"/>
      <c r="PMC145" s="73"/>
      <c r="PMY145" s="73"/>
      <c r="PMZ145" s="73"/>
      <c r="PNA145" s="73"/>
      <c r="PNB145" s="73"/>
      <c r="PNC145" s="73"/>
      <c r="PND145" s="73"/>
      <c r="PNV145" s="73"/>
      <c r="PNW145" s="73"/>
      <c r="PNZ145" s="73"/>
      <c r="POC145" s="73"/>
      <c r="POE145" s="73"/>
      <c r="POG145" s="73"/>
      <c r="POJ145" s="73"/>
      <c r="POM145" s="73"/>
      <c r="POP145" s="73"/>
      <c r="POS145" s="73"/>
      <c r="POV145" s="73"/>
      <c r="POY145" s="73"/>
      <c r="PPB145" s="73"/>
      <c r="PPE145" s="73"/>
      <c r="PPG145" s="73"/>
      <c r="PPT145" s="73"/>
      <c r="PPU145" s="73"/>
      <c r="PPV145" s="73"/>
      <c r="PPW145" s="73"/>
      <c r="PPX145" s="73"/>
      <c r="PPY145" s="73"/>
      <c r="PPZ145" s="73"/>
      <c r="PQA145" s="73"/>
      <c r="PQB145" s="73"/>
      <c r="PQC145" s="73"/>
      <c r="PQD145" s="73"/>
      <c r="PQE145" s="73"/>
      <c r="PQF145" s="73"/>
      <c r="PQG145" s="73"/>
      <c r="PQH145" s="73"/>
      <c r="PQI145" s="73"/>
      <c r="PQJ145" s="73"/>
      <c r="PQK145" s="73"/>
      <c r="PQL145" s="73"/>
      <c r="PQM145" s="73"/>
      <c r="PQN145" s="73"/>
      <c r="PQO145" s="73"/>
      <c r="PQP145" s="73"/>
      <c r="PQQ145" s="73"/>
      <c r="PQR145" s="73"/>
      <c r="PQS145" s="73"/>
      <c r="PQU145" s="73"/>
      <c r="PQV145" s="73"/>
      <c r="PQW145" s="73"/>
      <c r="PQX145" s="73"/>
      <c r="PQY145" s="73"/>
      <c r="PQZ145" s="73"/>
      <c r="PRA145" s="73"/>
      <c r="PRB145" s="73"/>
      <c r="PRC145" s="73"/>
      <c r="PRD145" s="73"/>
      <c r="PRE145" s="73"/>
      <c r="PRF145" s="73"/>
      <c r="PRG145" s="73"/>
      <c r="PRJ145" s="73"/>
      <c r="PRM145" s="73"/>
      <c r="PRP145" s="73"/>
      <c r="PRS145" s="73"/>
      <c r="PRV145" s="73"/>
      <c r="PSH145" s="73"/>
      <c r="PSK145" s="73"/>
      <c r="PSN145" s="73"/>
      <c r="PSQ145" s="73"/>
      <c r="PSZ145" s="73"/>
      <c r="PTF145" s="73"/>
      <c r="PTI145" s="73"/>
      <c r="PTL145" s="73"/>
      <c r="PTO145" s="73"/>
      <c r="PTU145" s="73"/>
      <c r="PUD145" s="73"/>
      <c r="PUF145" s="73"/>
      <c r="PUG145" s="73"/>
      <c r="PUI145" s="73"/>
      <c r="PUL145" s="73"/>
      <c r="PUO145" s="73"/>
      <c r="PUR145" s="73"/>
      <c r="PUZ145" s="73"/>
      <c r="PVB145" s="73"/>
      <c r="PVE145" s="73"/>
      <c r="PVH145" s="73"/>
      <c r="PVQ145" s="73"/>
      <c r="PVT145" s="73"/>
      <c r="PVY145" s="73"/>
      <c r="PWU145" s="73"/>
      <c r="PWV145" s="73"/>
      <c r="PWW145" s="73"/>
      <c r="PWX145" s="73"/>
      <c r="PWY145" s="73"/>
      <c r="PWZ145" s="73"/>
      <c r="PXR145" s="73"/>
      <c r="PXS145" s="73"/>
      <c r="PXV145" s="73"/>
      <c r="PXY145" s="73"/>
      <c r="PYA145" s="73"/>
      <c r="PYC145" s="73"/>
      <c r="PYF145" s="73"/>
      <c r="PYI145" s="73"/>
      <c r="PYL145" s="73"/>
      <c r="PYO145" s="73"/>
      <c r="PYR145" s="73"/>
      <c r="PYU145" s="73"/>
      <c r="PYX145" s="73"/>
      <c r="PZA145" s="73"/>
      <c r="PZC145" s="73"/>
      <c r="PZP145" s="73"/>
      <c r="PZQ145" s="73"/>
      <c r="PZR145" s="73"/>
      <c r="PZS145" s="73"/>
      <c r="PZT145" s="73"/>
      <c r="PZU145" s="73"/>
      <c r="PZV145" s="73"/>
      <c r="PZW145" s="73"/>
      <c r="PZX145" s="73"/>
      <c r="PZY145" s="73"/>
      <c r="PZZ145" s="73"/>
      <c r="QAA145" s="73"/>
      <c r="QAB145" s="73"/>
      <c r="QAC145" s="73"/>
      <c r="QAD145" s="73"/>
      <c r="QAE145" s="73"/>
      <c r="QAF145" s="73"/>
      <c r="QAG145" s="73"/>
      <c r="QAH145" s="73"/>
      <c r="QAI145" s="73"/>
      <c r="QAJ145" s="73"/>
      <c r="QAK145" s="73"/>
      <c r="QAL145" s="73"/>
      <c r="QAM145" s="73"/>
      <c r="QAN145" s="73"/>
      <c r="QAO145" s="73"/>
      <c r="QAQ145" s="73"/>
      <c r="QAR145" s="73"/>
      <c r="QAS145" s="73"/>
      <c r="QAT145" s="73"/>
      <c r="QAU145" s="73"/>
      <c r="QAV145" s="73"/>
      <c r="QAW145" s="73"/>
      <c r="QAX145" s="73"/>
      <c r="QAY145" s="73"/>
      <c r="QAZ145" s="73"/>
      <c r="QBA145" s="73"/>
      <c r="QBB145" s="73"/>
      <c r="QBC145" s="73"/>
      <c r="QBF145" s="73"/>
      <c r="QBI145" s="73"/>
      <c r="QBL145" s="73"/>
      <c r="QBO145" s="73"/>
      <c r="QBR145" s="73"/>
      <c r="QCD145" s="73"/>
      <c r="QCG145" s="73"/>
      <c r="QCJ145" s="73"/>
      <c r="QCM145" s="73"/>
      <c r="QCV145" s="73"/>
      <c r="QDB145" s="73"/>
      <c r="QDE145" s="73"/>
      <c r="QDH145" s="73"/>
      <c r="QDK145" s="73"/>
      <c r="QDQ145" s="73"/>
      <c r="QDZ145" s="73"/>
      <c r="QEB145" s="73"/>
      <c r="QEC145" s="73"/>
      <c r="QEE145" s="73"/>
      <c r="QEH145" s="73"/>
      <c r="QEK145" s="73"/>
      <c r="QEN145" s="73"/>
      <c r="QEV145" s="73"/>
      <c r="QEX145" s="73"/>
      <c r="QFA145" s="73"/>
      <c r="QFD145" s="73"/>
      <c r="QFM145" s="73"/>
      <c r="QFP145" s="73"/>
      <c r="QFU145" s="73"/>
      <c r="QGQ145" s="73"/>
      <c r="QGR145" s="73"/>
      <c r="QGS145" s="73"/>
      <c r="QGT145" s="73"/>
      <c r="QGU145" s="73"/>
      <c r="QGV145" s="73"/>
      <c r="QHN145" s="73"/>
      <c r="QHO145" s="73"/>
      <c r="QHR145" s="73"/>
      <c r="QHU145" s="73"/>
      <c r="QHW145" s="73"/>
      <c r="QHY145" s="73"/>
      <c r="QIB145" s="73"/>
      <c r="QIE145" s="73"/>
      <c r="QIH145" s="73"/>
      <c r="QIK145" s="73"/>
      <c r="QIN145" s="73"/>
      <c r="QIQ145" s="73"/>
      <c r="QIT145" s="73"/>
      <c r="QIW145" s="73"/>
      <c r="QIY145" s="73"/>
      <c r="QJL145" s="73"/>
      <c r="QJM145" s="73"/>
      <c r="QJN145" s="73"/>
      <c r="QJO145" s="73"/>
      <c r="QJP145" s="73"/>
      <c r="QJQ145" s="73"/>
      <c r="QJR145" s="73"/>
      <c r="QJS145" s="73"/>
      <c r="QJT145" s="73"/>
      <c r="QJU145" s="73"/>
      <c r="QJV145" s="73"/>
      <c r="QJW145" s="73"/>
      <c r="QJX145" s="73"/>
      <c r="QJY145" s="73"/>
      <c r="QJZ145" s="73"/>
      <c r="QKA145" s="73"/>
      <c r="QKB145" s="73"/>
      <c r="QKC145" s="73"/>
      <c r="QKD145" s="73"/>
      <c r="QKE145" s="73"/>
      <c r="QKF145" s="73"/>
      <c r="QKG145" s="73"/>
      <c r="QKH145" s="73"/>
      <c r="QKI145" s="73"/>
      <c r="QKJ145" s="73"/>
      <c r="QKK145" s="73"/>
      <c r="QKM145" s="73"/>
      <c r="QKN145" s="73"/>
      <c r="QKO145" s="73"/>
      <c r="QKP145" s="73"/>
      <c r="QKQ145" s="73"/>
      <c r="QKR145" s="73"/>
      <c r="QKS145" s="73"/>
      <c r="QKT145" s="73"/>
      <c r="QKU145" s="73"/>
      <c r="QKV145" s="73"/>
      <c r="QKW145" s="73"/>
      <c r="QKX145" s="73"/>
      <c r="QKY145" s="73"/>
      <c r="QLB145" s="73"/>
      <c r="QLE145" s="73"/>
      <c r="QLH145" s="73"/>
      <c r="QLK145" s="73"/>
      <c r="QLN145" s="73"/>
      <c r="QLZ145" s="73"/>
      <c r="QMC145" s="73"/>
      <c r="QMF145" s="73"/>
      <c r="QMI145" s="73"/>
      <c r="QMR145" s="73"/>
      <c r="QMX145" s="73"/>
      <c r="QNA145" s="73"/>
      <c r="QND145" s="73"/>
      <c r="QNG145" s="73"/>
      <c r="QNM145" s="73"/>
      <c r="QNV145" s="73"/>
      <c r="QNX145" s="73"/>
      <c r="QNY145" s="73"/>
      <c r="QOA145" s="73"/>
      <c r="QOD145" s="73"/>
      <c r="QOG145" s="73"/>
      <c r="QOJ145" s="73"/>
      <c r="QOR145" s="73"/>
      <c r="QOT145" s="73"/>
      <c r="QOW145" s="73"/>
      <c r="QOZ145" s="73"/>
      <c r="QPI145" s="73"/>
      <c r="QPL145" s="73"/>
      <c r="QPQ145" s="73"/>
      <c r="QQM145" s="73"/>
      <c r="QQN145" s="73"/>
      <c r="QQO145" s="73"/>
      <c r="QQP145" s="73"/>
      <c r="QQQ145" s="73"/>
      <c r="QQR145" s="73"/>
      <c r="QRJ145" s="73"/>
      <c r="QRK145" s="73"/>
      <c r="QRN145" s="73"/>
      <c r="QRQ145" s="73"/>
      <c r="QRS145" s="73"/>
      <c r="QRU145" s="73"/>
      <c r="QRX145" s="73"/>
      <c r="QSA145" s="73"/>
      <c r="QSD145" s="73"/>
      <c r="QSG145" s="73"/>
      <c r="QSJ145" s="73"/>
      <c r="QSM145" s="73"/>
      <c r="QSP145" s="73"/>
      <c r="QSS145" s="73"/>
      <c r="QSU145" s="73"/>
      <c r="QTH145" s="73"/>
      <c r="QTI145" s="73"/>
      <c r="QTJ145" s="73"/>
      <c r="QTK145" s="73"/>
      <c r="QTL145" s="73"/>
      <c r="QTM145" s="73"/>
      <c r="QTN145" s="73"/>
      <c r="QTO145" s="73"/>
      <c r="QTP145" s="73"/>
      <c r="QTQ145" s="73"/>
      <c r="QTR145" s="73"/>
      <c r="QTS145" s="73"/>
      <c r="QTT145" s="73"/>
      <c r="QTU145" s="73"/>
      <c r="QTV145" s="73"/>
      <c r="QTW145" s="73"/>
      <c r="QTX145" s="73"/>
      <c r="QTY145" s="73"/>
      <c r="QTZ145" s="73"/>
      <c r="QUA145" s="73"/>
      <c r="QUB145" s="73"/>
      <c r="QUC145" s="73"/>
      <c r="QUD145" s="73"/>
      <c r="QUE145" s="73"/>
      <c r="QUF145" s="73"/>
      <c r="QUG145" s="73"/>
      <c r="QUI145" s="73"/>
      <c r="QUJ145" s="73"/>
      <c r="QUK145" s="73"/>
      <c r="QUL145" s="73"/>
      <c r="QUM145" s="73"/>
      <c r="QUN145" s="73"/>
      <c r="QUO145" s="73"/>
      <c r="QUP145" s="73"/>
      <c r="QUQ145" s="73"/>
      <c r="QUR145" s="73"/>
      <c r="QUS145" s="73"/>
      <c r="QUT145" s="73"/>
      <c r="QUU145" s="73"/>
      <c r="QUX145" s="73"/>
      <c r="QVA145" s="73"/>
      <c r="QVD145" s="73"/>
      <c r="QVG145" s="73"/>
      <c r="QVJ145" s="73"/>
      <c r="QVV145" s="73"/>
      <c r="QVY145" s="73"/>
      <c r="QWB145" s="73"/>
      <c r="QWE145" s="73"/>
      <c r="QWN145" s="73"/>
      <c r="QWT145" s="73"/>
      <c r="QWW145" s="73"/>
      <c r="QWZ145" s="73"/>
      <c r="QXC145" s="73"/>
      <c r="QXI145" s="73"/>
      <c r="QXR145" s="73"/>
      <c r="QXT145" s="73"/>
      <c r="QXU145" s="73"/>
      <c r="QXW145" s="73"/>
      <c r="QXZ145" s="73"/>
      <c r="QYC145" s="73"/>
      <c r="QYF145" s="73"/>
      <c r="QYN145" s="73"/>
      <c r="QYP145" s="73"/>
      <c r="QYS145" s="73"/>
      <c r="QYV145" s="73"/>
      <c r="QZE145" s="73"/>
      <c r="QZH145" s="73"/>
      <c r="QZM145" s="73"/>
      <c r="RAI145" s="73"/>
      <c r="RAJ145" s="73"/>
      <c r="RAK145" s="73"/>
      <c r="RAL145" s="73"/>
      <c r="RAM145" s="73"/>
      <c r="RAN145" s="73"/>
      <c r="RBF145" s="73"/>
      <c r="RBG145" s="73"/>
      <c r="RBJ145" s="73"/>
      <c r="RBM145" s="73"/>
      <c r="RBO145" s="73"/>
      <c r="RBQ145" s="73"/>
      <c r="RBT145" s="73"/>
      <c r="RBW145" s="73"/>
      <c r="RBZ145" s="73"/>
      <c r="RCC145" s="73"/>
      <c r="RCF145" s="73"/>
      <c r="RCI145" s="73"/>
      <c r="RCL145" s="73"/>
      <c r="RCO145" s="73"/>
      <c r="RCQ145" s="73"/>
      <c r="RDD145" s="73"/>
      <c r="RDE145" s="73"/>
      <c r="RDF145" s="73"/>
      <c r="RDG145" s="73"/>
      <c r="RDH145" s="73"/>
      <c r="RDI145" s="73"/>
      <c r="RDJ145" s="73"/>
      <c r="RDK145" s="73"/>
      <c r="RDL145" s="73"/>
      <c r="RDM145" s="73"/>
      <c r="RDN145" s="73"/>
      <c r="RDO145" s="73"/>
      <c r="RDP145" s="73"/>
      <c r="RDQ145" s="73"/>
      <c r="RDR145" s="73"/>
      <c r="RDS145" s="73"/>
      <c r="RDT145" s="73"/>
      <c r="RDU145" s="73"/>
      <c r="RDV145" s="73"/>
      <c r="RDW145" s="73"/>
      <c r="RDX145" s="73"/>
      <c r="RDY145" s="73"/>
      <c r="RDZ145" s="73"/>
      <c r="REA145" s="73"/>
      <c r="REB145" s="73"/>
      <c r="REC145" s="73"/>
      <c r="REE145" s="73"/>
      <c r="REF145" s="73"/>
      <c r="REG145" s="73"/>
      <c r="REH145" s="73"/>
      <c r="REI145" s="73"/>
      <c r="REJ145" s="73"/>
      <c r="REK145" s="73"/>
      <c r="REL145" s="73"/>
      <c r="REM145" s="73"/>
      <c r="REN145" s="73"/>
      <c r="REO145" s="73"/>
      <c r="REP145" s="73"/>
      <c r="REQ145" s="73"/>
      <c r="RET145" s="73"/>
      <c r="REW145" s="73"/>
      <c r="REZ145" s="73"/>
      <c r="RFC145" s="73"/>
      <c r="RFF145" s="73"/>
      <c r="RFR145" s="73"/>
      <c r="RFU145" s="73"/>
      <c r="RFX145" s="73"/>
      <c r="RGA145" s="73"/>
      <c r="RGJ145" s="73"/>
      <c r="RGP145" s="73"/>
      <c r="RGS145" s="73"/>
      <c r="RGV145" s="73"/>
      <c r="RGY145" s="73"/>
      <c r="RHE145" s="73"/>
      <c r="RHN145" s="73"/>
      <c r="RHP145" s="73"/>
      <c r="RHQ145" s="73"/>
      <c r="RHS145" s="73"/>
      <c r="RHV145" s="73"/>
      <c r="RHY145" s="73"/>
      <c r="RIB145" s="73"/>
      <c r="RIJ145" s="73"/>
      <c r="RIL145" s="73"/>
      <c r="RIO145" s="73"/>
      <c r="RIR145" s="73"/>
      <c r="RJA145" s="73"/>
      <c r="RJD145" s="73"/>
      <c r="RJI145" s="73"/>
      <c r="RKE145" s="73"/>
      <c r="RKF145" s="73"/>
      <c r="RKG145" s="73"/>
      <c r="RKH145" s="73"/>
      <c r="RKI145" s="73"/>
      <c r="RKJ145" s="73"/>
      <c r="RLB145" s="73"/>
      <c r="RLC145" s="73"/>
      <c r="RLF145" s="73"/>
      <c r="RLI145" s="73"/>
      <c r="RLK145" s="73"/>
      <c r="RLM145" s="73"/>
      <c r="RLP145" s="73"/>
      <c r="RLS145" s="73"/>
      <c r="RLV145" s="73"/>
      <c r="RLY145" s="73"/>
      <c r="RMB145" s="73"/>
      <c r="RME145" s="73"/>
      <c r="RMH145" s="73"/>
      <c r="RMK145" s="73"/>
      <c r="RMM145" s="73"/>
      <c r="RMZ145" s="73"/>
      <c r="RNA145" s="73"/>
      <c r="RNB145" s="73"/>
      <c r="RNC145" s="73"/>
      <c r="RND145" s="73"/>
      <c r="RNE145" s="73"/>
      <c r="RNF145" s="73"/>
      <c r="RNG145" s="73"/>
      <c r="RNH145" s="73"/>
      <c r="RNI145" s="73"/>
      <c r="RNJ145" s="73"/>
      <c r="RNK145" s="73"/>
      <c r="RNL145" s="73"/>
      <c r="RNM145" s="73"/>
      <c r="RNN145" s="73"/>
      <c r="RNO145" s="73"/>
      <c r="RNP145" s="73"/>
      <c r="RNQ145" s="73"/>
      <c r="RNR145" s="73"/>
      <c r="RNS145" s="73"/>
      <c r="RNT145" s="73"/>
      <c r="RNU145" s="73"/>
      <c r="RNV145" s="73"/>
      <c r="RNW145" s="73"/>
      <c r="RNX145" s="73"/>
      <c r="RNY145" s="73"/>
      <c r="ROA145" s="73"/>
      <c r="ROB145" s="73"/>
      <c r="ROC145" s="73"/>
      <c r="ROD145" s="73"/>
      <c r="ROE145" s="73"/>
      <c r="ROF145" s="73"/>
      <c r="ROG145" s="73"/>
      <c r="ROH145" s="73"/>
      <c r="ROI145" s="73"/>
      <c r="ROJ145" s="73"/>
      <c r="ROK145" s="73"/>
      <c r="ROL145" s="73"/>
      <c r="ROM145" s="73"/>
      <c r="ROP145" s="73"/>
      <c r="ROS145" s="73"/>
      <c r="ROV145" s="73"/>
      <c r="ROY145" s="73"/>
      <c r="RPB145" s="73"/>
      <c r="RPN145" s="73"/>
      <c r="RPQ145" s="73"/>
      <c r="RPT145" s="73"/>
      <c r="RPW145" s="73"/>
      <c r="RQF145" s="73"/>
      <c r="RQL145" s="73"/>
      <c r="RQO145" s="73"/>
      <c r="RQR145" s="73"/>
      <c r="RQU145" s="73"/>
      <c r="RRA145" s="73"/>
      <c r="RRJ145" s="73"/>
      <c r="RRL145" s="73"/>
      <c r="RRM145" s="73"/>
      <c r="RRO145" s="73"/>
      <c r="RRR145" s="73"/>
      <c r="RRU145" s="73"/>
      <c r="RRX145" s="73"/>
      <c r="RSF145" s="73"/>
      <c r="RSH145" s="73"/>
      <c r="RSK145" s="73"/>
      <c r="RSN145" s="73"/>
      <c r="RSW145" s="73"/>
      <c r="RSZ145" s="73"/>
      <c r="RTE145" s="73"/>
      <c r="RUA145" s="73"/>
      <c r="RUB145" s="73"/>
      <c r="RUC145" s="73"/>
      <c r="RUD145" s="73"/>
      <c r="RUE145" s="73"/>
      <c r="RUF145" s="73"/>
      <c r="RUX145" s="73"/>
      <c r="RUY145" s="73"/>
      <c r="RVB145" s="73"/>
      <c r="RVE145" s="73"/>
      <c r="RVG145" s="73"/>
      <c r="RVI145" s="73"/>
      <c r="RVL145" s="73"/>
      <c r="RVO145" s="73"/>
      <c r="RVR145" s="73"/>
      <c r="RVU145" s="73"/>
      <c r="RVX145" s="73"/>
      <c r="RWA145" s="73"/>
      <c r="RWD145" s="73"/>
      <c r="RWG145" s="73"/>
      <c r="RWI145" s="73"/>
      <c r="RWV145" s="73"/>
      <c r="RWW145" s="73"/>
      <c r="RWX145" s="73"/>
      <c r="RWY145" s="73"/>
      <c r="RWZ145" s="73"/>
      <c r="RXA145" s="73"/>
      <c r="RXB145" s="73"/>
      <c r="RXC145" s="73"/>
      <c r="RXD145" s="73"/>
      <c r="RXE145" s="73"/>
      <c r="RXF145" s="73"/>
      <c r="RXG145" s="73"/>
      <c r="RXH145" s="73"/>
      <c r="RXI145" s="73"/>
      <c r="RXJ145" s="73"/>
      <c r="RXK145" s="73"/>
      <c r="RXL145" s="73"/>
      <c r="RXM145" s="73"/>
      <c r="RXN145" s="73"/>
      <c r="RXO145" s="73"/>
      <c r="RXP145" s="73"/>
      <c r="RXQ145" s="73"/>
      <c r="RXR145" s="73"/>
      <c r="RXS145" s="73"/>
      <c r="RXT145" s="73"/>
      <c r="RXU145" s="73"/>
      <c r="RXW145" s="73"/>
      <c r="RXX145" s="73"/>
      <c r="RXY145" s="73"/>
      <c r="RXZ145" s="73"/>
      <c r="RYA145" s="73"/>
      <c r="RYB145" s="73"/>
      <c r="RYC145" s="73"/>
      <c r="RYD145" s="73"/>
      <c r="RYE145" s="73"/>
      <c r="RYF145" s="73"/>
      <c r="RYG145" s="73"/>
      <c r="RYH145" s="73"/>
      <c r="RYI145" s="73"/>
      <c r="RYL145" s="73"/>
      <c r="RYO145" s="73"/>
      <c r="RYR145" s="73"/>
      <c r="RYU145" s="73"/>
      <c r="RYX145" s="73"/>
      <c r="RZJ145" s="73"/>
      <c r="RZM145" s="73"/>
      <c r="RZP145" s="73"/>
      <c r="RZS145" s="73"/>
      <c r="SAB145" s="73"/>
      <c r="SAH145" s="73"/>
      <c r="SAK145" s="73"/>
      <c r="SAN145" s="73"/>
      <c r="SAQ145" s="73"/>
      <c r="SAW145" s="73"/>
      <c r="SBF145" s="73"/>
      <c r="SBH145" s="73"/>
      <c r="SBI145" s="73"/>
      <c r="SBK145" s="73"/>
      <c r="SBN145" s="73"/>
      <c r="SBQ145" s="73"/>
      <c r="SBT145" s="73"/>
      <c r="SCB145" s="73"/>
      <c r="SCD145" s="73"/>
      <c r="SCG145" s="73"/>
      <c r="SCJ145" s="73"/>
      <c r="SCS145" s="73"/>
      <c r="SCV145" s="73"/>
      <c r="SDA145" s="73"/>
      <c r="SDW145" s="73"/>
      <c r="SDX145" s="73"/>
      <c r="SDY145" s="73"/>
      <c r="SDZ145" s="73"/>
      <c r="SEA145" s="73"/>
      <c r="SEB145" s="73"/>
      <c r="SET145" s="73"/>
      <c r="SEU145" s="73"/>
      <c r="SEX145" s="73"/>
      <c r="SFA145" s="73"/>
      <c r="SFC145" s="73"/>
      <c r="SFE145" s="73"/>
      <c r="SFH145" s="73"/>
      <c r="SFK145" s="73"/>
      <c r="SFN145" s="73"/>
      <c r="SFQ145" s="73"/>
      <c r="SFT145" s="73"/>
      <c r="SFW145" s="73"/>
      <c r="SFZ145" s="73"/>
      <c r="SGC145" s="73"/>
      <c r="SGE145" s="73"/>
      <c r="SGR145" s="73"/>
      <c r="SGS145" s="73"/>
      <c r="SGT145" s="73"/>
      <c r="SGU145" s="73"/>
      <c r="SGV145" s="73"/>
      <c r="SGW145" s="73"/>
      <c r="SGX145" s="73"/>
      <c r="SGY145" s="73"/>
      <c r="SGZ145" s="73"/>
      <c r="SHA145" s="73"/>
      <c r="SHB145" s="73"/>
      <c r="SHC145" s="73"/>
      <c r="SHD145" s="73"/>
      <c r="SHE145" s="73"/>
      <c r="SHF145" s="73"/>
      <c r="SHG145" s="73"/>
      <c r="SHH145" s="73"/>
      <c r="SHI145" s="73"/>
      <c r="SHJ145" s="73"/>
      <c r="SHK145" s="73"/>
      <c r="SHL145" s="73"/>
      <c r="SHM145" s="73"/>
      <c r="SHN145" s="73"/>
      <c r="SHO145" s="73"/>
      <c r="SHP145" s="73"/>
      <c r="SHQ145" s="73"/>
      <c r="SHS145" s="73"/>
      <c r="SHT145" s="73"/>
      <c r="SHU145" s="73"/>
      <c r="SHV145" s="73"/>
      <c r="SHW145" s="73"/>
      <c r="SHX145" s="73"/>
      <c r="SHY145" s="73"/>
      <c r="SHZ145" s="73"/>
      <c r="SIA145" s="73"/>
      <c r="SIB145" s="73"/>
      <c r="SIC145" s="73"/>
      <c r="SID145" s="73"/>
      <c r="SIE145" s="73"/>
      <c r="SIH145" s="73"/>
      <c r="SIK145" s="73"/>
      <c r="SIN145" s="73"/>
      <c r="SIQ145" s="73"/>
      <c r="SIT145" s="73"/>
      <c r="SJF145" s="73"/>
      <c r="SJI145" s="73"/>
      <c r="SJL145" s="73"/>
      <c r="SJO145" s="73"/>
      <c r="SJX145" s="73"/>
      <c r="SKD145" s="73"/>
      <c r="SKG145" s="73"/>
      <c r="SKJ145" s="73"/>
      <c r="SKM145" s="73"/>
      <c r="SKS145" s="73"/>
      <c r="SLB145" s="73"/>
      <c r="SLD145" s="73"/>
      <c r="SLE145" s="73"/>
      <c r="SLG145" s="73"/>
      <c r="SLJ145" s="73"/>
      <c r="SLM145" s="73"/>
      <c r="SLP145" s="73"/>
      <c r="SLX145" s="73"/>
      <c r="SLZ145" s="73"/>
      <c r="SMC145" s="73"/>
      <c r="SMF145" s="73"/>
      <c r="SMO145" s="73"/>
      <c r="SMR145" s="73"/>
      <c r="SMW145" s="73"/>
      <c r="SNS145" s="73"/>
      <c r="SNT145" s="73"/>
      <c r="SNU145" s="73"/>
      <c r="SNV145" s="73"/>
      <c r="SNW145" s="73"/>
      <c r="SNX145" s="73"/>
      <c r="SOP145" s="73"/>
      <c r="SOQ145" s="73"/>
      <c r="SOT145" s="73"/>
      <c r="SOW145" s="73"/>
      <c r="SOY145" s="73"/>
      <c r="SPA145" s="73"/>
      <c r="SPD145" s="73"/>
      <c r="SPG145" s="73"/>
      <c r="SPJ145" s="73"/>
      <c r="SPM145" s="73"/>
      <c r="SPP145" s="73"/>
      <c r="SPS145" s="73"/>
      <c r="SPV145" s="73"/>
      <c r="SPY145" s="73"/>
      <c r="SQA145" s="73"/>
      <c r="SQN145" s="73"/>
      <c r="SQO145" s="73"/>
      <c r="SQP145" s="73"/>
      <c r="SQQ145" s="73"/>
      <c r="SQR145" s="73"/>
      <c r="SQS145" s="73"/>
      <c r="SQT145" s="73"/>
      <c r="SQU145" s="73"/>
      <c r="SQV145" s="73"/>
      <c r="SQW145" s="73"/>
      <c r="SQX145" s="73"/>
      <c r="SQY145" s="73"/>
      <c r="SQZ145" s="73"/>
      <c r="SRA145" s="73"/>
      <c r="SRB145" s="73"/>
      <c r="SRC145" s="73"/>
      <c r="SRD145" s="73"/>
      <c r="SRE145" s="73"/>
      <c r="SRF145" s="73"/>
      <c r="SRG145" s="73"/>
      <c r="SRH145" s="73"/>
      <c r="SRI145" s="73"/>
      <c r="SRJ145" s="73"/>
      <c r="SRK145" s="73"/>
      <c r="SRL145" s="73"/>
      <c r="SRM145" s="73"/>
      <c r="SRO145" s="73"/>
      <c r="SRP145" s="73"/>
      <c r="SRQ145" s="73"/>
      <c r="SRR145" s="73"/>
      <c r="SRS145" s="73"/>
      <c r="SRT145" s="73"/>
      <c r="SRU145" s="73"/>
      <c r="SRV145" s="73"/>
      <c r="SRW145" s="73"/>
      <c r="SRX145" s="73"/>
      <c r="SRY145" s="73"/>
      <c r="SRZ145" s="73"/>
      <c r="SSA145" s="73"/>
      <c r="SSD145" s="73"/>
      <c r="SSG145" s="73"/>
      <c r="SSJ145" s="73"/>
      <c r="SSM145" s="73"/>
      <c r="SSP145" s="73"/>
      <c r="STB145" s="73"/>
      <c r="STE145" s="73"/>
      <c r="STH145" s="73"/>
      <c r="STK145" s="73"/>
      <c r="STT145" s="73"/>
      <c r="STZ145" s="73"/>
      <c r="SUC145" s="73"/>
      <c r="SUF145" s="73"/>
      <c r="SUI145" s="73"/>
      <c r="SUO145" s="73"/>
      <c r="SUX145" s="73"/>
      <c r="SUZ145" s="73"/>
      <c r="SVA145" s="73"/>
      <c r="SVC145" s="73"/>
      <c r="SVF145" s="73"/>
      <c r="SVI145" s="73"/>
      <c r="SVL145" s="73"/>
      <c r="SVT145" s="73"/>
      <c r="SVV145" s="73"/>
      <c r="SVY145" s="73"/>
      <c r="SWB145" s="73"/>
      <c r="SWK145" s="73"/>
      <c r="SWN145" s="73"/>
      <c r="SWS145" s="73"/>
      <c r="SXO145" s="73"/>
      <c r="SXP145" s="73"/>
      <c r="SXQ145" s="73"/>
      <c r="SXR145" s="73"/>
      <c r="SXS145" s="73"/>
      <c r="SXT145" s="73"/>
      <c r="SYL145" s="73"/>
      <c r="SYM145" s="73"/>
      <c r="SYP145" s="73"/>
      <c r="SYS145" s="73"/>
      <c r="SYU145" s="73"/>
      <c r="SYW145" s="73"/>
      <c r="SYZ145" s="73"/>
      <c r="SZC145" s="73"/>
      <c r="SZF145" s="73"/>
      <c r="SZI145" s="73"/>
      <c r="SZL145" s="73"/>
      <c r="SZO145" s="73"/>
      <c r="SZR145" s="73"/>
      <c r="SZU145" s="73"/>
      <c r="SZW145" s="73"/>
      <c r="TAJ145" s="73"/>
      <c r="TAK145" s="73"/>
      <c r="TAL145" s="73"/>
      <c r="TAM145" s="73"/>
      <c r="TAN145" s="73"/>
      <c r="TAO145" s="73"/>
      <c r="TAP145" s="73"/>
      <c r="TAQ145" s="73"/>
      <c r="TAR145" s="73"/>
      <c r="TAS145" s="73"/>
      <c r="TAT145" s="73"/>
      <c r="TAU145" s="73"/>
      <c r="TAV145" s="73"/>
      <c r="TAW145" s="73"/>
      <c r="TAX145" s="73"/>
      <c r="TAY145" s="73"/>
      <c r="TAZ145" s="73"/>
      <c r="TBA145" s="73"/>
      <c r="TBB145" s="73"/>
      <c r="TBC145" s="73"/>
      <c r="TBD145" s="73"/>
      <c r="TBE145" s="73"/>
      <c r="TBF145" s="73"/>
      <c r="TBG145" s="73"/>
      <c r="TBH145" s="73"/>
      <c r="TBI145" s="73"/>
      <c r="TBK145" s="73"/>
      <c r="TBL145" s="73"/>
      <c r="TBM145" s="73"/>
      <c r="TBN145" s="73"/>
      <c r="TBO145" s="73"/>
      <c r="TBP145" s="73"/>
      <c r="TBQ145" s="73"/>
      <c r="TBR145" s="73"/>
      <c r="TBS145" s="73"/>
      <c r="TBT145" s="73"/>
      <c r="TBU145" s="73"/>
      <c r="TBV145" s="73"/>
      <c r="TBW145" s="73"/>
      <c r="TBZ145" s="73"/>
      <c r="TCC145" s="73"/>
      <c r="TCF145" s="73"/>
      <c r="TCI145" s="73"/>
      <c r="TCL145" s="73"/>
      <c r="TCX145" s="73"/>
      <c r="TDA145" s="73"/>
      <c r="TDD145" s="73"/>
      <c r="TDG145" s="73"/>
      <c r="TDP145" s="73"/>
      <c r="TDV145" s="73"/>
      <c r="TDY145" s="73"/>
      <c r="TEB145" s="73"/>
      <c r="TEE145" s="73"/>
      <c r="TEK145" s="73"/>
      <c r="TET145" s="73"/>
      <c r="TEV145" s="73"/>
      <c r="TEW145" s="73"/>
      <c r="TEY145" s="73"/>
      <c r="TFB145" s="73"/>
      <c r="TFE145" s="73"/>
      <c r="TFH145" s="73"/>
      <c r="TFP145" s="73"/>
      <c r="TFR145" s="73"/>
      <c r="TFU145" s="73"/>
      <c r="TFX145" s="73"/>
      <c r="TGG145" s="73"/>
      <c r="TGJ145" s="73"/>
      <c r="TGO145" s="73"/>
      <c r="THK145" s="73"/>
      <c r="THL145" s="73"/>
      <c r="THM145" s="73"/>
      <c r="THN145" s="73"/>
      <c r="THO145" s="73"/>
      <c r="THP145" s="73"/>
      <c r="TIH145" s="73"/>
      <c r="TII145" s="73"/>
      <c r="TIL145" s="73"/>
      <c r="TIO145" s="73"/>
      <c r="TIQ145" s="73"/>
      <c r="TIS145" s="73"/>
      <c r="TIV145" s="73"/>
      <c r="TIY145" s="73"/>
      <c r="TJB145" s="73"/>
      <c r="TJE145" s="73"/>
      <c r="TJH145" s="73"/>
      <c r="TJK145" s="73"/>
      <c r="TJN145" s="73"/>
      <c r="TJQ145" s="73"/>
      <c r="TJS145" s="73"/>
      <c r="TKF145" s="73"/>
      <c r="TKG145" s="73"/>
      <c r="TKH145" s="73"/>
      <c r="TKI145" s="73"/>
      <c r="TKJ145" s="73"/>
      <c r="TKK145" s="73"/>
      <c r="TKL145" s="73"/>
      <c r="TKM145" s="73"/>
      <c r="TKN145" s="73"/>
      <c r="TKO145" s="73"/>
      <c r="TKP145" s="73"/>
      <c r="TKQ145" s="73"/>
      <c r="TKR145" s="73"/>
      <c r="TKS145" s="73"/>
      <c r="TKT145" s="73"/>
      <c r="TKU145" s="73"/>
      <c r="TKV145" s="73"/>
      <c r="TKW145" s="73"/>
      <c r="TKX145" s="73"/>
      <c r="TKY145" s="73"/>
      <c r="TKZ145" s="73"/>
      <c r="TLA145" s="73"/>
      <c r="TLB145" s="73"/>
      <c r="TLC145" s="73"/>
      <c r="TLD145" s="73"/>
      <c r="TLE145" s="73"/>
      <c r="TLG145" s="73"/>
      <c r="TLH145" s="73"/>
      <c r="TLI145" s="73"/>
      <c r="TLJ145" s="73"/>
      <c r="TLK145" s="73"/>
      <c r="TLL145" s="73"/>
      <c r="TLM145" s="73"/>
      <c r="TLN145" s="73"/>
      <c r="TLO145" s="73"/>
      <c r="TLP145" s="73"/>
      <c r="TLQ145" s="73"/>
      <c r="TLR145" s="73"/>
      <c r="TLS145" s="73"/>
      <c r="TLV145" s="73"/>
      <c r="TLY145" s="73"/>
      <c r="TMB145" s="73"/>
      <c r="TME145" s="73"/>
      <c r="TMH145" s="73"/>
      <c r="TMT145" s="73"/>
      <c r="TMW145" s="73"/>
      <c r="TMZ145" s="73"/>
      <c r="TNC145" s="73"/>
      <c r="TNL145" s="73"/>
      <c r="TNR145" s="73"/>
      <c r="TNU145" s="73"/>
      <c r="TNX145" s="73"/>
      <c r="TOA145" s="73"/>
      <c r="TOG145" s="73"/>
      <c r="TOP145" s="73"/>
      <c r="TOR145" s="73"/>
      <c r="TOS145" s="73"/>
      <c r="TOU145" s="73"/>
      <c r="TOX145" s="73"/>
      <c r="TPA145" s="73"/>
      <c r="TPD145" s="73"/>
      <c r="TPL145" s="73"/>
      <c r="TPN145" s="73"/>
      <c r="TPQ145" s="73"/>
      <c r="TPT145" s="73"/>
      <c r="TQC145" s="73"/>
      <c r="TQF145" s="73"/>
      <c r="TQK145" s="73"/>
      <c r="TRG145" s="73"/>
      <c r="TRH145" s="73"/>
      <c r="TRI145" s="73"/>
      <c r="TRJ145" s="73"/>
      <c r="TRK145" s="73"/>
      <c r="TRL145" s="73"/>
      <c r="TSD145" s="73"/>
      <c r="TSE145" s="73"/>
      <c r="TSH145" s="73"/>
      <c r="TSK145" s="73"/>
      <c r="TSM145" s="73"/>
      <c r="TSO145" s="73"/>
      <c r="TSR145" s="73"/>
      <c r="TSU145" s="73"/>
      <c r="TSX145" s="73"/>
      <c r="TTA145" s="73"/>
      <c r="TTD145" s="73"/>
      <c r="TTG145" s="73"/>
      <c r="TTJ145" s="73"/>
      <c r="TTM145" s="73"/>
      <c r="TTO145" s="73"/>
      <c r="TUB145" s="73"/>
      <c r="TUC145" s="73"/>
      <c r="TUD145" s="73"/>
      <c r="TUE145" s="73"/>
      <c r="TUF145" s="73"/>
      <c r="TUG145" s="73"/>
      <c r="TUH145" s="73"/>
      <c r="TUI145" s="73"/>
      <c r="TUJ145" s="73"/>
      <c r="TUK145" s="73"/>
      <c r="TUL145" s="73"/>
      <c r="TUM145" s="73"/>
      <c r="TUN145" s="73"/>
      <c r="TUO145" s="73"/>
      <c r="TUP145" s="73"/>
      <c r="TUQ145" s="73"/>
      <c r="TUR145" s="73"/>
      <c r="TUS145" s="73"/>
      <c r="TUT145" s="73"/>
      <c r="TUU145" s="73"/>
      <c r="TUV145" s="73"/>
      <c r="TUW145" s="73"/>
      <c r="TUX145" s="73"/>
      <c r="TUY145" s="73"/>
      <c r="TUZ145" s="73"/>
      <c r="TVA145" s="73"/>
      <c r="TVC145" s="73"/>
      <c r="TVD145" s="73"/>
      <c r="TVE145" s="73"/>
      <c r="TVF145" s="73"/>
      <c r="TVG145" s="73"/>
      <c r="TVH145" s="73"/>
      <c r="TVI145" s="73"/>
      <c r="TVJ145" s="73"/>
      <c r="TVK145" s="73"/>
      <c r="TVL145" s="73"/>
      <c r="TVM145" s="73"/>
      <c r="TVN145" s="73"/>
      <c r="TVO145" s="73"/>
      <c r="TVR145" s="73"/>
      <c r="TVU145" s="73"/>
      <c r="TVX145" s="73"/>
      <c r="TWA145" s="73"/>
      <c r="TWD145" s="73"/>
      <c r="TWP145" s="73"/>
      <c r="TWS145" s="73"/>
      <c r="TWV145" s="73"/>
      <c r="TWY145" s="73"/>
      <c r="TXH145" s="73"/>
      <c r="TXN145" s="73"/>
      <c r="TXQ145" s="73"/>
      <c r="TXT145" s="73"/>
      <c r="TXW145" s="73"/>
      <c r="TYC145" s="73"/>
      <c r="TYL145" s="73"/>
      <c r="TYN145" s="73"/>
      <c r="TYO145" s="73"/>
      <c r="TYQ145" s="73"/>
      <c r="TYT145" s="73"/>
      <c r="TYW145" s="73"/>
      <c r="TYZ145" s="73"/>
      <c r="TZH145" s="73"/>
      <c r="TZJ145" s="73"/>
      <c r="TZM145" s="73"/>
      <c r="TZP145" s="73"/>
      <c r="TZY145" s="73"/>
      <c r="UAB145" s="73"/>
      <c r="UAG145" s="73"/>
      <c r="UBC145" s="73"/>
      <c r="UBD145" s="73"/>
      <c r="UBE145" s="73"/>
      <c r="UBF145" s="73"/>
      <c r="UBG145" s="73"/>
      <c r="UBH145" s="73"/>
      <c r="UBZ145" s="73"/>
      <c r="UCA145" s="73"/>
      <c r="UCD145" s="73"/>
      <c r="UCG145" s="73"/>
      <c r="UCI145" s="73"/>
      <c r="UCK145" s="73"/>
      <c r="UCN145" s="73"/>
      <c r="UCQ145" s="73"/>
      <c r="UCT145" s="73"/>
      <c r="UCW145" s="73"/>
      <c r="UCZ145" s="73"/>
      <c r="UDC145" s="73"/>
      <c r="UDF145" s="73"/>
      <c r="UDI145" s="73"/>
      <c r="UDK145" s="73"/>
      <c r="UDX145" s="73"/>
      <c r="UDY145" s="73"/>
      <c r="UDZ145" s="73"/>
      <c r="UEA145" s="73"/>
      <c r="UEB145" s="73"/>
      <c r="UEC145" s="73"/>
      <c r="UED145" s="73"/>
      <c r="UEE145" s="73"/>
      <c r="UEF145" s="73"/>
      <c r="UEG145" s="73"/>
      <c r="UEH145" s="73"/>
      <c r="UEI145" s="73"/>
      <c r="UEJ145" s="73"/>
      <c r="UEK145" s="73"/>
      <c r="UEL145" s="73"/>
      <c r="UEM145" s="73"/>
      <c r="UEN145" s="73"/>
      <c r="UEO145" s="73"/>
      <c r="UEP145" s="73"/>
      <c r="UEQ145" s="73"/>
      <c r="UER145" s="73"/>
      <c r="UES145" s="73"/>
      <c r="UET145" s="73"/>
      <c r="UEU145" s="73"/>
      <c r="UEV145" s="73"/>
      <c r="UEW145" s="73"/>
      <c r="UEY145" s="73"/>
      <c r="UEZ145" s="73"/>
      <c r="UFA145" s="73"/>
      <c r="UFB145" s="73"/>
      <c r="UFC145" s="73"/>
      <c r="UFD145" s="73"/>
      <c r="UFE145" s="73"/>
      <c r="UFF145" s="73"/>
      <c r="UFG145" s="73"/>
      <c r="UFH145" s="73"/>
      <c r="UFI145" s="73"/>
      <c r="UFJ145" s="73"/>
      <c r="UFK145" s="73"/>
      <c r="UFN145" s="73"/>
      <c r="UFQ145" s="73"/>
      <c r="UFT145" s="73"/>
      <c r="UFW145" s="73"/>
      <c r="UFZ145" s="73"/>
      <c r="UGL145" s="73"/>
      <c r="UGO145" s="73"/>
      <c r="UGR145" s="73"/>
      <c r="UGU145" s="73"/>
      <c r="UHD145" s="73"/>
      <c r="UHJ145" s="73"/>
      <c r="UHM145" s="73"/>
      <c r="UHP145" s="73"/>
      <c r="UHS145" s="73"/>
      <c r="UHY145" s="73"/>
      <c r="UIH145" s="73"/>
      <c r="UIJ145" s="73"/>
      <c r="UIK145" s="73"/>
      <c r="UIM145" s="73"/>
      <c r="UIP145" s="73"/>
      <c r="UIS145" s="73"/>
      <c r="UIV145" s="73"/>
      <c r="UJD145" s="73"/>
      <c r="UJF145" s="73"/>
      <c r="UJI145" s="73"/>
      <c r="UJL145" s="73"/>
      <c r="UJU145" s="73"/>
      <c r="UJX145" s="73"/>
      <c r="UKC145" s="73"/>
      <c r="UKY145" s="73"/>
      <c r="UKZ145" s="73"/>
      <c r="ULA145" s="73"/>
      <c r="ULB145" s="73"/>
      <c r="ULC145" s="73"/>
      <c r="ULD145" s="73"/>
      <c r="ULV145" s="73"/>
      <c r="ULW145" s="73"/>
      <c r="ULZ145" s="73"/>
      <c r="UMC145" s="73"/>
      <c r="UME145" s="73"/>
      <c r="UMG145" s="73"/>
      <c r="UMJ145" s="73"/>
      <c r="UMM145" s="73"/>
      <c r="UMP145" s="73"/>
      <c r="UMS145" s="73"/>
      <c r="UMV145" s="73"/>
      <c r="UMY145" s="73"/>
      <c r="UNB145" s="73"/>
      <c r="UNE145" s="73"/>
      <c r="UNG145" s="73"/>
      <c r="UNT145" s="73"/>
      <c r="UNU145" s="73"/>
      <c r="UNV145" s="73"/>
      <c r="UNW145" s="73"/>
      <c r="UNX145" s="73"/>
      <c r="UNY145" s="73"/>
      <c r="UNZ145" s="73"/>
      <c r="UOA145" s="73"/>
      <c r="UOB145" s="73"/>
      <c r="UOC145" s="73"/>
      <c r="UOD145" s="73"/>
      <c r="UOE145" s="73"/>
      <c r="UOF145" s="73"/>
      <c r="UOG145" s="73"/>
      <c r="UOH145" s="73"/>
      <c r="UOI145" s="73"/>
      <c r="UOJ145" s="73"/>
      <c r="UOK145" s="73"/>
      <c r="UOL145" s="73"/>
      <c r="UOM145" s="73"/>
      <c r="UON145" s="73"/>
      <c r="UOO145" s="73"/>
      <c r="UOP145" s="73"/>
      <c r="UOQ145" s="73"/>
      <c r="UOR145" s="73"/>
      <c r="UOS145" s="73"/>
      <c r="UOU145" s="73"/>
      <c r="UOV145" s="73"/>
      <c r="UOW145" s="73"/>
      <c r="UOX145" s="73"/>
      <c r="UOY145" s="73"/>
      <c r="UOZ145" s="73"/>
      <c r="UPA145" s="73"/>
      <c r="UPB145" s="73"/>
      <c r="UPC145" s="73"/>
      <c r="UPD145" s="73"/>
      <c r="UPE145" s="73"/>
      <c r="UPF145" s="73"/>
      <c r="UPG145" s="73"/>
      <c r="UPJ145" s="73"/>
      <c r="UPM145" s="73"/>
      <c r="UPP145" s="73"/>
      <c r="UPS145" s="73"/>
      <c r="UPV145" s="73"/>
      <c r="UQH145" s="73"/>
      <c r="UQK145" s="73"/>
      <c r="UQN145" s="73"/>
      <c r="UQQ145" s="73"/>
      <c r="UQZ145" s="73"/>
      <c r="URF145" s="73"/>
      <c r="URI145" s="73"/>
      <c r="URL145" s="73"/>
      <c r="URO145" s="73"/>
      <c r="URU145" s="73"/>
      <c r="USD145" s="73"/>
      <c r="USF145" s="73"/>
      <c r="USG145" s="73"/>
      <c r="USI145" s="73"/>
      <c r="USL145" s="73"/>
      <c r="USO145" s="73"/>
      <c r="USR145" s="73"/>
      <c r="USZ145" s="73"/>
      <c r="UTB145" s="73"/>
      <c r="UTE145" s="73"/>
      <c r="UTH145" s="73"/>
      <c r="UTQ145" s="73"/>
      <c r="UTT145" s="73"/>
      <c r="UTY145" s="73"/>
      <c r="UUU145" s="73"/>
      <c r="UUV145" s="73"/>
      <c r="UUW145" s="73"/>
      <c r="UUX145" s="73"/>
      <c r="UUY145" s="73"/>
      <c r="UUZ145" s="73"/>
      <c r="UVR145" s="73"/>
      <c r="UVS145" s="73"/>
      <c r="UVV145" s="73"/>
      <c r="UVY145" s="73"/>
      <c r="UWA145" s="73"/>
      <c r="UWC145" s="73"/>
      <c r="UWF145" s="73"/>
      <c r="UWI145" s="73"/>
      <c r="UWL145" s="73"/>
      <c r="UWO145" s="73"/>
      <c r="UWR145" s="73"/>
      <c r="UWU145" s="73"/>
      <c r="UWX145" s="73"/>
      <c r="UXA145" s="73"/>
      <c r="UXC145" s="73"/>
      <c r="UXP145" s="73"/>
      <c r="UXQ145" s="73"/>
      <c r="UXR145" s="73"/>
      <c r="UXS145" s="73"/>
      <c r="UXT145" s="73"/>
      <c r="UXU145" s="73"/>
      <c r="UXV145" s="73"/>
      <c r="UXW145" s="73"/>
      <c r="UXX145" s="73"/>
      <c r="UXY145" s="73"/>
      <c r="UXZ145" s="73"/>
      <c r="UYA145" s="73"/>
      <c r="UYB145" s="73"/>
      <c r="UYC145" s="73"/>
      <c r="UYD145" s="73"/>
      <c r="UYE145" s="73"/>
      <c r="UYF145" s="73"/>
      <c r="UYG145" s="73"/>
      <c r="UYH145" s="73"/>
      <c r="UYI145" s="73"/>
      <c r="UYJ145" s="73"/>
      <c r="UYK145" s="73"/>
      <c r="UYL145" s="73"/>
      <c r="UYM145" s="73"/>
      <c r="UYN145" s="73"/>
      <c r="UYO145" s="73"/>
      <c r="UYQ145" s="73"/>
      <c r="UYR145" s="73"/>
      <c r="UYS145" s="73"/>
      <c r="UYT145" s="73"/>
      <c r="UYU145" s="73"/>
      <c r="UYV145" s="73"/>
      <c r="UYW145" s="73"/>
      <c r="UYX145" s="73"/>
      <c r="UYY145" s="73"/>
      <c r="UYZ145" s="73"/>
      <c r="UZA145" s="73"/>
      <c r="UZB145" s="73"/>
      <c r="UZC145" s="73"/>
      <c r="UZF145" s="73"/>
      <c r="UZI145" s="73"/>
      <c r="UZL145" s="73"/>
      <c r="UZO145" s="73"/>
      <c r="UZR145" s="73"/>
      <c r="VAD145" s="73"/>
      <c r="VAG145" s="73"/>
      <c r="VAJ145" s="73"/>
      <c r="VAM145" s="73"/>
      <c r="VAV145" s="73"/>
      <c r="VBB145" s="73"/>
      <c r="VBE145" s="73"/>
      <c r="VBH145" s="73"/>
      <c r="VBK145" s="73"/>
      <c r="VBQ145" s="73"/>
      <c r="VBZ145" s="73"/>
      <c r="VCB145" s="73"/>
      <c r="VCC145" s="73"/>
      <c r="VCE145" s="73"/>
      <c r="VCH145" s="73"/>
      <c r="VCK145" s="73"/>
      <c r="VCN145" s="73"/>
      <c r="VCV145" s="73"/>
      <c r="VCX145" s="73"/>
      <c r="VDA145" s="73"/>
      <c r="VDD145" s="73"/>
      <c r="VDM145" s="73"/>
      <c r="VDP145" s="73"/>
      <c r="VDU145" s="73"/>
      <c r="VEQ145" s="73"/>
      <c r="VER145" s="73"/>
      <c r="VES145" s="73"/>
      <c r="VET145" s="73"/>
      <c r="VEU145" s="73"/>
      <c r="VEV145" s="73"/>
      <c r="VFN145" s="73"/>
      <c r="VFO145" s="73"/>
      <c r="VFR145" s="73"/>
      <c r="VFU145" s="73"/>
      <c r="VFW145" s="73"/>
      <c r="VFY145" s="73"/>
      <c r="VGB145" s="73"/>
      <c r="VGE145" s="73"/>
      <c r="VGH145" s="73"/>
      <c r="VGK145" s="73"/>
      <c r="VGN145" s="73"/>
      <c r="VGQ145" s="73"/>
      <c r="VGT145" s="73"/>
      <c r="VGW145" s="73"/>
      <c r="VGY145" s="73"/>
      <c r="VHL145" s="73"/>
      <c r="VHM145" s="73"/>
      <c r="VHN145" s="73"/>
      <c r="VHO145" s="73"/>
      <c r="VHP145" s="73"/>
      <c r="VHQ145" s="73"/>
      <c r="VHR145" s="73"/>
      <c r="VHS145" s="73"/>
      <c r="VHT145" s="73"/>
      <c r="VHU145" s="73"/>
      <c r="VHV145" s="73"/>
      <c r="VHW145" s="73"/>
      <c r="VHX145" s="73"/>
      <c r="VHY145" s="73"/>
      <c r="VHZ145" s="73"/>
      <c r="VIA145" s="73"/>
      <c r="VIB145" s="73"/>
      <c r="VIC145" s="73"/>
      <c r="VID145" s="73"/>
      <c r="VIE145" s="73"/>
      <c r="VIF145" s="73"/>
      <c r="VIG145" s="73"/>
      <c r="VIH145" s="73"/>
      <c r="VII145" s="73"/>
      <c r="VIJ145" s="73"/>
      <c r="VIK145" s="73"/>
      <c r="VIM145" s="73"/>
      <c r="VIN145" s="73"/>
      <c r="VIO145" s="73"/>
      <c r="VIP145" s="73"/>
      <c r="VIQ145" s="73"/>
      <c r="VIR145" s="73"/>
      <c r="VIS145" s="73"/>
      <c r="VIT145" s="73"/>
      <c r="VIU145" s="73"/>
      <c r="VIV145" s="73"/>
      <c r="VIW145" s="73"/>
      <c r="VIX145" s="73"/>
      <c r="VIY145" s="73"/>
      <c r="VJB145" s="73"/>
      <c r="VJE145" s="73"/>
      <c r="VJH145" s="73"/>
      <c r="VJK145" s="73"/>
      <c r="VJN145" s="73"/>
      <c r="VJZ145" s="73"/>
      <c r="VKC145" s="73"/>
      <c r="VKF145" s="73"/>
      <c r="VKI145" s="73"/>
      <c r="VKR145" s="73"/>
      <c r="VKX145" s="73"/>
      <c r="VLA145" s="73"/>
      <c r="VLD145" s="73"/>
      <c r="VLG145" s="73"/>
      <c r="VLM145" s="73"/>
      <c r="VLV145" s="73"/>
      <c r="VLX145" s="73"/>
      <c r="VLY145" s="73"/>
      <c r="VMA145" s="73"/>
      <c r="VMD145" s="73"/>
      <c r="VMG145" s="73"/>
      <c r="VMJ145" s="73"/>
      <c r="VMR145" s="73"/>
      <c r="VMT145" s="73"/>
      <c r="VMW145" s="73"/>
      <c r="VMZ145" s="73"/>
      <c r="VNI145" s="73"/>
      <c r="VNL145" s="73"/>
      <c r="VNQ145" s="73"/>
      <c r="VOM145" s="73"/>
      <c r="VON145" s="73"/>
      <c r="VOO145" s="73"/>
      <c r="VOP145" s="73"/>
      <c r="VOQ145" s="73"/>
      <c r="VOR145" s="73"/>
      <c r="VPJ145" s="73"/>
      <c r="VPK145" s="73"/>
      <c r="VPN145" s="73"/>
      <c r="VPQ145" s="73"/>
      <c r="VPS145" s="73"/>
      <c r="VPU145" s="73"/>
      <c r="VPX145" s="73"/>
      <c r="VQA145" s="73"/>
      <c r="VQD145" s="73"/>
      <c r="VQG145" s="73"/>
      <c r="VQJ145" s="73"/>
      <c r="VQM145" s="73"/>
      <c r="VQP145" s="73"/>
      <c r="VQS145" s="73"/>
      <c r="VQU145" s="73"/>
      <c r="VRH145" s="73"/>
      <c r="VRI145" s="73"/>
      <c r="VRJ145" s="73"/>
      <c r="VRK145" s="73"/>
      <c r="VRL145" s="73"/>
      <c r="VRM145" s="73"/>
      <c r="VRN145" s="73"/>
      <c r="VRO145" s="73"/>
      <c r="VRP145" s="73"/>
      <c r="VRQ145" s="73"/>
      <c r="VRR145" s="73"/>
      <c r="VRS145" s="73"/>
      <c r="VRT145" s="73"/>
      <c r="VRU145" s="73"/>
      <c r="VRV145" s="73"/>
      <c r="VRW145" s="73"/>
      <c r="VRX145" s="73"/>
      <c r="VRY145" s="73"/>
      <c r="VRZ145" s="73"/>
      <c r="VSA145" s="73"/>
      <c r="VSB145" s="73"/>
      <c r="VSC145" s="73"/>
      <c r="VSD145" s="73"/>
      <c r="VSE145" s="73"/>
      <c r="VSF145" s="73"/>
      <c r="VSG145" s="73"/>
      <c r="VSI145" s="73"/>
      <c r="VSJ145" s="73"/>
      <c r="VSK145" s="73"/>
      <c r="VSL145" s="73"/>
      <c r="VSM145" s="73"/>
      <c r="VSN145" s="73"/>
      <c r="VSO145" s="73"/>
      <c r="VSP145" s="73"/>
      <c r="VSQ145" s="73"/>
      <c r="VSR145" s="73"/>
      <c r="VSS145" s="73"/>
      <c r="VST145" s="73"/>
      <c r="VSU145" s="73"/>
      <c r="VSX145" s="73"/>
      <c r="VTA145" s="73"/>
      <c r="VTD145" s="73"/>
      <c r="VTG145" s="73"/>
      <c r="VTJ145" s="73"/>
      <c r="VTV145" s="73"/>
      <c r="VTY145" s="73"/>
      <c r="VUB145" s="73"/>
      <c r="VUE145" s="73"/>
      <c r="VUN145" s="73"/>
      <c r="VUT145" s="73"/>
      <c r="VUW145" s="73"/>
      <c r="VUZ145" s="73"/>
      <c r="VVC145" s="73"/>
      <c r="VVI145" s="73"/>
      <c r="VVR145" s="73"/>
      <c r="VVT145" s="73"/>
      <c r="VVU145" s="73"/>
      <c r="VVW145" s="73"/>
      <c r="VVZ145" s="73"/>
      <c r="VWC145" s="73"/>
      <c r="VWF145" s="73"/>
      <c r="VWN145" s="73"/>
      <c r="VWP145" s="73"/>
      <c r="VWS145" s="73"/>
      <c r="VWV145" s="73"/>
      <c r="VXE145" s="73"/>
      <c r="VXH145" s="73"/>
      <c r="VXM145" s="73"/>
      <c r="VYI145" s="73"/>
      <c r="VYJ145" s="73"/>
      <c r="VYK145" s="73"/>
      <c r="VYL145" s="73"/>
      <c r="VYM145" s="73"/>
      <c r="VYN145" s="73"/>
      <c r="VZF145" s="73"/>
      <c r="VZG145" s="73"/>
      <c r="VZJ145" s="73"/>
      <c r="VZM145" s="73"/>
      <c r="VZO145" s="73"/>
      <c r="VZQ145" s="73"/>
      <c r="VZT145" s="73"/>
      <c r="VZW145" s="73"/>
      <c r="VZZ145" s="73"/>
      <c r="WAC145" s="73"/>
      <c r="WAF145" s="73"/>
      <c r="WAI145" s="73"/>
      <c r="WAL145" s="73"/>
      <c r="WAO145" s="73"/>
      <c r="WAQ145" s="73"/>
      <c r="WBD145" s="73"/>
      <c r="WBE145" s="73"/>
      <c r="WBF145" s="73"/>
      <c r="WBG145" s="73"/>
      <c r="WBH145" s="73"/>
      <c r="WBI145" s="73"/>
      <c r="WBJ145" s="73"/>
      <c r="WBK145" s="73"/>
      <c r="WBL145" s="73"/>
      <c r="WBM145" s="73"/>
      <c r="WBN145" s="73"/>
      <c r="WBO145" s="73"/>
      <c r="WBP145" s="73"/>
      <c r="WBQ145" s="73"/>
      <c r="WBR145" s="73"/>
      <c r="WBS145" s="73"/>
      <c r="WBT145" s="73"/>
      <c r="WBU145" s="73"/>
      <c r="WBV145" s="73"/>
      <c r="WBW145" s="73"/>
      <c r="WBX145" s="73"/>
      <c r="WBY145" s="73"/>
      <c r="WBZ145" s="73"/>
      <c r="WCA145" s="73"/>
      <c r="WCB145" s="73"/>
      <c r="WCC145" s="73"/>
      <c r="WCE145" s="73"/>
      <c r="WCF145" s="73"/>
      <c r="WCG145" s="73"/>
      <c r="WCH145" s="73"/>
      <c r="WCI145" s="73"/>
      <c r="WCJ145" s="73"/>
      <c r="WCK145" s="73"/>
      <c r="WCL145" s="73"/>
      <c r="WCM145" s="73"/>
      <c r="WCN145" s="73"/>
      <c r="WCO145" s="73"/>
      <c r="WCP145" s="73"/>
      <c r="WCQ145" s="73"/>
      <c r="WCT145" s="73"/>
      <c r="WCW145" s="73"/>
      <c r="WCZ145" s="73"/>
      <c r="WDC145" s="73"/>
      <c r="WDF145" s="73"/>
      <c r="WDR145" s="73"/>
      <c r="WDU145" s="73"/>
      <c r="WDX145" s="73"/>
      <c r="WEA145" s="73"/>
      <c r="WEJ145" s="73"/>
      <c r="WEP145" s="73"/>
      <c r="WES145" s="73"/>
      <c r="WEV145" s="73"/>
      <c r="WEY145" s="73"/>
      <c r="WFE145" s="73"/>
      <c r="WFN145" s="73"/>
      <c r="WFP145" s="73"/>
      <c r="WFQ145" s="73"/>
      <c r="WFS145" s="73"/>
      <c r="WFV145" s="73"/>
      <c r="WFY145" s="73"/>
      <c r="WGB145" s="73"/>
      <c r="WGJ145" s="73"/>
      <c r="WGL145" s="73"/>
      <c r="WGO145" s="73"/>
      <c r="WGR145" s="73"/>
      <c r="WHA145" s="73"/>
      <c r="WHD145" s="73"/>
      <c r="WHI145" s="73"/>
      <c r="WIE145" s="73"/>
      <c r="WIF145" s="73"/>
      <c r="WIG145" s="73"/>
      <c r="WIH145" s="73"/>
      <c r="WII145" s="73"/>
      <c r="WIJ145" s="73"/>
      <c r="WJB145" s="73"/>
      <c r="WJC145" s="73"/>
      <c r="WJF145" s="73"/>
      <c r="WJI145" s="73"/>
      <c r="WJK145" s="73"/>
      <c r="WJM145" s="73"/>
      <c r="WJP145" s="73"/>
      <c r="WJS145" s="73"/>
      <c r="WJV145" s="73"/>
      <c r="WJY145" s="73"/>
      <c r="WKB145" s="73"/>
      <c r="WKE145" s="73"/>
      <c r="WKH145" s="73"/>
      <c r="WKK145" s="73"/>
      <c r="WKM145" s="73"/>
      <c r="WKZ145" s="73"/>
      <c r="WLA145" s="73"/>
      <c r="WLB145" s="73"/>
      <c r="WLC145" s="73"/>
      <c r="WLD145" s="73"/>
      <c r="WLE145" s="73"/>
      <c r="WLF145" s="73"/>
      <c r="WLG145" s="73"/>
      <c r="WLH145" s="73"/>
      <c r="WLI145" s="73"/>
      <c r="WLJ145" s="73"/>
      <c r="WLK145" s="73"/>
      <c r="WLL145" s="73"/>
      <c r="WLM145" s="73"/>
      <c r="WLN145" s="73"/>
      <c r="WLO145" s="73"/>
      <c r="WLP145" s="73"/>
      <c r="WLQ145" s="73"/>
      <c r="WLR145" s="73"/>
      <c r="WLS145" s="73"/>
      <c r="WLT145" s="73"/>
      <c r="WLU145" s="73"/>
      <c r="WLV145" s="73"/>
      <c r="WLW145" s="73"/>
      <c r="WLX145" s="73"/>
      <c r="WLY145" s="73"/>
      <c r="WMA145" s="73"/>
      <c r="WMB145" s="73"/>
      <c r="WMC145" s="73"/>
      <c r="WMD145" s="73"/>
      <c r="WME145" s="73"/>
      <c r="WMF145" s="73"/>
      <c r="WMG145" s="73"/>
      <c r="WMH145" s="73"/>
      <c r="WMI145" s="73"/>
      <c r="WMJ145" s="73"/>
      <c r="WMK145" s="73"/>
      <c r="WML145" s="73"/>
      <c r="WMM145" s="73"/>
      <c r="WMP145" s="73"/>
      <c r="WMS145" s="73"/>
      <c r="WMV145" s="73"/>
      <c r="WMY145" s="73"/>
      <c r="WNB145" s="73"/>
      <c r="WNN145" s="73"/>
      <c r="WNQ145" s="73"/>
      <c r="WNT145" s="73"/>
      <c r="WNW145" s="73"/>
      <c r="WOF145" s="73"/>
      <c r="WOL145" s="73"/>
      <c r="WOO145" s="73"/>
      <c r="WOR145" s="73"/>
      <c r="WOU145" s="73"/>
      <c r="WPA145" s="73"/>
      <c r="WPJ145" s="73"/>
      <c r="WPL145" s="73"/>
      <c r="WPM145" s="73"/>
      <c r="WPO145" s="73"/>
      <c r="WPR145" s="73"/>
      <c r="WPU145" s="73"/>
      <c r="WPX145" s="73"/>
      <c r="WQF145" s="73"/>
      <c r="WQH145" s="73"/>
      <c r="WQK145" s="73"/>
      <c r="WQN145" s="73"/>
      <c r="WQW145" s="73"/>
      <c r="WQZ145" s="73"/>
      <c r="WRE145" s="73"/>
      <c r="WSA145" s="73"/>
      <c r="WSB145" s="73"/>
      <c r="WSC145" s="73"/>
      <c r="WSD145" s="73"/>
      <c r="WSE145" s="73"/>
      <c r="WSF145" s="73"/>
      <c r="WSX145" s="73"/>
      <c r="WSY145" s="73"/>
      <c r="WTB145" s="73"/>
      <c r="WTE145" s="73"/>
      <c r="WTG145" s="73"/>
      <c r="WTI145" s="73"/>
      <c r="WTL145" s="73"/>
      <c r="WTO145" s="73"/>
      <c r="WTR145" s="73"/>
      <c r="WTU145" s="73"/>
      <c r="WTX145" s="73"/>
      <c r="WUA145" s="73"/>
      <c r="WUD145" s="73"/>
      <c r="WUG145" s="73"/>
      <c r="WUI145" s="73"/>
      <c r="WUV145" s="73"/>
      <c r="WUW145" s="73"/>
      <c r="WUX145" s="73"/>
      <c r="WUY145" s="73"/>
      <c r="WUZ145" s="73"/>
      <c r="WVA145" s="73"/>
      <c r="WVB145" s="73"/>
      <c r="WVC145" s="73"/>
      <c r="WVD145" s="73"/>
      <c r="WVE145" s="73"/>
      <c r="WVF145" s="73"/>
      <c r="WVG145" s="73"/>
      <c r="WVH145" s="73"/>
      <c r="WVI145" s="73"/>
      <c r="WVJ145" s="73"/>
      <c r="WVK145" s="73"/>
      <c r="WVL145" s="73"/>
      <c r="WVM145" s="73"/>
      <c r="WVN145" s="73"/>
      <c r="WVO145" s="73"/>
      <c r="WVP145" s="73"/>
      <c r="WVQ145" s="73"/>
      <c r="WVR145" s="73"/>
      <c r="WVS145" s="73"/>
      <c r="WVT145" s="73"/>
      <c r="WVU145" s="73"/>
      <c r="WVV145" s="73"/>
      <c r="WVW145" s="73"/>
      <c r="WVX145" s="73"/>
      <c r="WVY145" s="73"/>
      <c r="WVZ145" s="73"/>
      <c r="WWA145" s="73"/>
      <c r="WWB145" s="73"/>
      <c r="WWC145" s="73"/>
      <c r="WWD145" s="73"/>
      <c r="WWE145" s="73"/>
      <c r="WWF145" s="73"/>
      <c r="WWG145" s="73"/>
      <c r="WWH145" s="73"/>
      <c r="WWI145" s="73"/>
      <c r="WWJ145" s="73"/>
      <c r="WWK145" s="73"/>
      <c r="WWL145" s="73"/>
      <c r="WWM145" s="73"/>
      <c r="WWN145" s="73"/>
      <c r="WWO145" s="73"/>
      <c r="WWP145" s="73"/>
      <c r="WWQ145" s="73"/>
      <c r="WWR145" s="73"/>
      <c r="WWS145" s="73"/>
      <c r="WWT145" s="73"/>
      <c r="WWU145" s="73"/>
      <c r="WWV145" s="73"/>
      <c r="WWW145" s="73"/>
      <c r="WWX145" s="73"/>
      <c r="WWY145" s="73"/>
      <c r="WWZ145" s="73"/>
      <c r="WXA145" s="73"/>
      <c r="WXB145" s="73"/>
      <c r="WXC145" s="73"/>
      <c r="WXD145" s="73"/>
      <c r="WXE145" s="73"/>
      <c r="WXF145" s="73"/>
      <c r="WXG145" s="73"/>
      <c r="WXH145" s="73"/>
      <c r="WXI145" s="73"/>
      <c r="WXJ145" s="73"/>
      <c r="WXK145" s="73"/>
      <c r="WXL145" s="73"/>
      <c r="WXM145" s="73"/>
      <c r="WXN145" s="73"/>
      <c r="WXO145" s="73"/>
      <c r="WXP145" s="73"/>
      <c r="WXQ145" s="73"/>
      <c r="WXR145" s="73"/>
      <c r="WXS145" s="73"/>
      <c r="WXT145" s="73"/>
      <c r="WXU145" s="73"/>
      <c r="WXV145" s="73"/>
      <c r="WXW145" s="73"/>
      <c r="WXX145" s="73"/>
      <c r="WXY145" s="73"/>
      <c r="WXZ145" s="73"/>
      <c r="WYA145" s="73"/>
      <c r="WYB145" s="73"/>
      <c r="WYC145" s="73"/>
      <c r="WYD145" s="73"/>
      <c r="WYE145" s="73"/>
      <c r="WYF145" s="73"/>
      <c r="WYG145" s="73"/>
      <c r="WYH145" s="73"/>
      <c r="WYI145" s="73"/>
      <c r="WYJ145" s="73"/>
      <c r="WYK145" s="73"/>
      <c r="WYL145" s="73"/>
      <c r="WYM145" s="73"/>
      <c r="WYN145" s="73"/>
      <c r="WYO145" s="73"/>
      <c r="WYP145" s="73"/>
      <c r="WYQ145" s="73"/>
      <c r="WYR145" s="73"/>
      <c r="WYS145" s="73"/>
      <c r="WYT145" s="73"/>
      <c r="WYU145" s="73"/>
      <c r="WYV145" s="73"/>
      <c r="WYW145" s="73"/>
      <c r="WYX145" s="73"/>
      <c r="WYY145" s="73"/>
      <c r="WYZ145" s="73"/>
      <c r="WZA145" s="73"/>
      <c r="WZB145" s="73"/>
      <c r="WZC145" s="73"/>
      <c r="WZD145" s="73"/>
      <c r="WZE145" s="73"/>
      <c r="WZF145" s="73"/>
      <c r="WZG145" s="73"/>
      <c r="WZH145" s="73"/>
      <c r="WZI145" s="73"/>
      <c r="WZJ145" s="73"/>
      <c r="WZK145" s="73"/>
      <c r="WZL145" s="73"/>
      <c r="WZM145" s="73"/>
      <c r="WZN145" s="73"/>
      <c r="WZO145" s="73"/>
      <c r="WZP145" s="73"/>
      <c r="WZQ145" s="73"/>
      <c r="WZR145" s="73"/>
      <c r="WZS145" s="73"/>
      <c r="WZT145" s="73"/>
      <c r="WZU145" s="73"/>
      <c r="WZV145" s="73"/>
      <c r="WZW145" s="73"/>
      <c r="WZX145" s="73"/>
      <c r="WZY145" s="73"/>
      <c r="WZZ145" s="73"/>
      <c r="XAA145" s="73"/>
      <c r="XAB145" s="73"/>
      <c r="XAC145" s="73"/>
      <c r="XAD145" s="73"/>
      <c r="XAE145" s="73"/>
      <c r="XAF145" s="73"/>
      <c r="XAG145" s="73"/>
      <c r="XAH145" s="73"/>
      <c r="XAI145" s="73"/>
      <c r="XAJ145" s="73"/>
      <c r="XAK145" s="73"/>
      <c r="XAL145" s="73"/>
      <c r="XAM145" s="73"/>
      <c r="XAN145" s="73"/>
      <c r="XAO145" s="73"/>
      <c r="XAP145" s="73"/>
      <c r="XAQ145" s="73"/>
      <c r="XAR145" s="73"/>
      <c r="XAS145" s="73"/>
      <c r="XAT145" s="73"/>
      <c r="XAU145" s="73"/>
      <c r="XAV145" s="73"/>
      <c r="XAW145" s="73"/>
      <c r="XAX145" s="73"/>
      <c r="XAY145" s="73"/>
      <c r="XAZ145" s="73"/>
      <c r="XBA145" s="73"/>
      <c r="XBB145" s="73"/>
      <c r="XBC145" s="73"/>
      <c r="XBD145" s="73"/>
      <c r="XBE145" s="73"/>
      <c r="XBF145" s="73"/>
      <c r="XBG145" s="73"/>
      <c r="XBH145" s="73"/>
      <c r="XBI145" s="73"/>
      <c r="XBJ145" s="73"/>
      <c r="XBK145" s="73"/>
      <c r="XBL145" s="73"/>
      <c r="XBM145" s="73"/>
      <c r="XBN145" s="73"/>
      <c r="XBO145" s="73"/>
      <c r="XBP145" s="73"/>
      <c r="XBQ145" s="73"/>
      <c r="XBR145" s="73"/>
      <c r="XBS145" s="73"/>
      <c r="XBT145" s="73"/>
      <c r="XBU145" s="73"/>
      <c r="XBV145" s="73"/>
      <c r="XBW145" s="73"/>
      <c r="XBX145" s="73"/>
      <c r="XBY145" s="73"/>
      <c r="XBZ145" s="73"/>
      <c r="XCA145" s="73"/>
      <c r="XCB145" s="73"/>
      <c r="XCC145" s="73"/>
      <c r="XCD145" s="73"/>
      <c r="XCE145" s="73"/>
      <c r="XCF145" s="73"/>
      <c r="XCG145" s="73"/>
      <c r="XCH145" s="73"/>
      <c r="XCI145" s="73"/>
      <c r="XCJ145" s="73"/>
      <c r="XCK145" s="73"/>
      <c r="XCL145" s="73"/>
      <c r="XCM145" s="73"/>
      <c r="XCN145" s="73"/>
      <c r="XCO145" s="73"/>
      <c r="XCP145" s="73"/>
      <c r="XCQ145" s="73"/>
      <c r="XCR145" s="73"/>
      <c r="XCS145" s="73"/>
      <c r="XCT145" s="73"/>
      <c r="XCU145" s="73"/>
      <c r="XCV145" s="73"/>
      <c r="XCW145" s="73"/>
      <c r="XCX145" s="73"/>
      <c r="XCY145" s="73"/>
      <c r="XCZ145" s="73"/>
      <c r="XDA145" s="73"/>
      <c r="XDB145" s="73"/>
      <c r="XDC145" s="73"/>
      <c r="XDD145" s="73"/>
      <c r="XDE145" s="73"/>
      <c r="XDF145" s="73"/>
      <c r="XDG145" s="73"/>
      <c r="XDH145" s="73"/>
      <c r="XDI145" s="73"/>
      <c r="XDJ145" s="73"/>
      <c r="XDK145" s="73"/>
      <c r="XDL145" s="73"/>
      <c r="XDM145" s="73"/>
      <c r="XDN145" s="73"/>
      <c r="XDO145" s="73"/>
      <c r="XDP145" s="73"/>
      <c r="XDQ145" s="73"/>
      <c r="XDR145" s="73"/>
      <c r="XDS145" s="73"/>
      <c r="XDT145" s="73"/>
      <c r="XDU145" s="73"/>
      <c r="XDV145" s="73"/>
      <c r="XDW145" s="73"/>
      <c r="XDX145" s="73"/>
      <c r="XDY145" s="73"/>
      <c r="XDZ145" s="73"/>
      <c r="XEA145" s="73"/>
      <c r="XEB145" s="73"/>
      <c r="XEC145" s="73"/>
      <c r="XED145" s="73"/>
      <c r="XEE145" s="73"/>
      <c r="XEF145" s="73"/>
      <c r="XEG145" s="73"/>
      <c r="XEH145" s="73"/>
      <c r="XEI145" s="73"/>
      <c r="XEJ145" s="73"/>
      <c r="XEK145" s="73"/>
      <c r="XEL145" s="73"/>
      <c r="XEM145" s="73"/>
      <c r="XEN145" s="73"/>
      <c r="XEO145" s="73"/>
      <c r="XEP145" s="73"/>
      <c r="XEQ145" s="73"/>
      <c r="XER145" s="73"/>
      <c r="XES145" s="73"/>
      <c r="XET145" s="73"/>
      <c r="XEU145" s="73"/>
      <c r="XEV145" s="73"/>
      <c r="XEW145" s="73"/>
      <c r="XEX145" s="73"/>
      <c r="XEY145" s="73"/>
      <c r="XEZ145" s="73"/>
      <c r="XFA145" s="73"/>
      <c r="XFB145" s="73"/>
      <c r="XFC145" s="73"/>
      <c r="XFD145" s="73"/>
    </row>
    <row r="146" spans="1:16384" s="192" customFormat="1" ht="21.75" hidden="1" customHeight="1">
      <c r="A146" s="223" t="s">
        <v>147</v>
      </c>
      <c r="B146" s="204" t="s">
        <v>325</v>
      </c>
      <c r="C146" s="205"/>
      <c r="D146" s="168">
        <f>IFERROR(VLOOKUP(A146,'4.1'!A165:C447,3,0),)</f>
        <v>0</v>
      </c>
      <c r="E146" s="166">
        <f t="shared" si="2"/>
        <v>0</v>
      </c>
    </row>
    <row r="147" spans="1:16384" s="192" customFormat="1" ht="20.25" hidden="1" customHeight="1">
      <c r="A147" s="223" t="s">
        <v>148</v>
      </c>
      <c r="B147" s="204" t="s">
        <v>325</v>
      </c>
      <c r="C147" s="205"/>
      <c r="D147" s="168">
        <f>IFERROR(VLOOKUP(A147,'4.1'!A166:C448,3,0),)</f>
        <v>0</v>
      </c>
      <c r="E147" s="166">
        <f t="shared" si="2"/>
        <v>0</v>
      </c>
    </row>
    <row r="148" spans="1:16384" s="192" customFormat="1" ht="21.75" hidden="1" customHeight="1">
      <c r="A148" s="207" t="s">
        <v>149</v>
      </c>
      <c r="B148" s="204" t="s">
        <v>323</v>
      </c>
      <c r="C148" s="205"/>
      <c r="D148" s="168">
        <f>IFERROR(VLOOKUP(A148,'4.1'!A167:C449,3,0),)</f>
        <v>0</v>
      </c>
      <c r="E148" s="166">
        <f t="shared" si="2"/>
        <v>0</v>
      </c>
    </row>
    <row r="149" spans="1:16384" s="192" customFormat="1" ht="20.25" hidden="1" customHeight="1">
      <c r="A149" s="207" t="s">
        <v>150</v>
      </c>
      <c r="B149" s="204" t="s">
        <v>325</v>
      </c>
      <c r="C149" s="205"/>
      <c r="D149" s="168">
        <f>IFERROR(VLOOKUP(A149,'4.1'!A168:C450,3,0),)</f>
        <v>0</v>
      </c>
      <c r="E149" s="166">
        <f t="shared" si="2"/>
        <v>0</v>
      </c>
    </row>
    <row r="150" spans="1:16384" s="192" customFormat="1" ht="21.75" hidden="1" customHeight="1">
      <c r="A150" s="207" t="s">
        <v>151</v>
      </c>
      <c r="B150" s="204" t="s">
        <v>323</v>
      </c>
      <c r="C150" s="205"/>
      <c r="D150" s="168">
        <f>IFERROR(VLOOKUP(A150,'4.1'!A169:C451,3,0),)</f>
        <v>0</v>
      </c>
      <c r="E150" s="166">
        <f t="shared" si="2"/>
        <v>0</v>
      </c>
    </row>
    <row r="151" spans="1:16384" s="192" customFormat="1" ht="21.75" hidden="1" customHeight="1">
      <c r="A151" s="210" t="s">
        <v>152</v>
      </c>
      <c r="B151" s="204" t="s">
        <v>322</v>
      </c>
      <c r="C151" s="205"/>
      <c r="D151" s="168">
        <f>IFERROR(VLOOKUP(A151,'4.1'!A170:C452,3,0),)</f>
        <v>0</v>
      </c>
      <c r="E151" s="166">
        <f t="shared" si="2"/>
        <v>0</v>
      </c>
    </row>
    <row r="152" spans="1:16384" s="192" customFormat="1" ht="23.25">
      <c r="A152" s="210" t="s">
        <v>153</v>
      </c>
      <c r="B152" s="202" t="s">
        <v>322</v>
      </c>
      <c r="C152" s="203">
        <v>18</v>
      </c>
      <c r="D152" s="86">
        <v>4800</v>
      </c>
      <c r="E152" s="87">
        <f t="shared" si="2"/>
        <v>86400</v>
      </c>
      <c r="F152" s="73"/>
      <c r="G152" s="73"/>
      <c r="H152" s="73"/>
      <c r="I152" s="73"/>
      <c r="J152" s="73"/>
      <c r="K152" s="73"/>
      <c r="L152" s="73"/>
      <c r="M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D152" s="73"/>
      <c r="AG152" s="73"/>
      <c r="AJ152" s="73"/>
      <c r="AM152" s="73"/>
      <c r="AP152" s="73"/>
      <c r="BB152" s="73"/>
      <c r="BE152" s="73"/>
      <c r="BH152" s="73"/>
      <c r="BK152" s="73"/>
      <c r="BT152" s="73"/>
      <c r="BZ152" s="73"/>
      <c r="CC152" s="73"/>
      <c r="CF152" s="73"/>
      <c r="CI152" s="73"/>
      <c r="CO152" s="73"/>
      <c r="CX152" s="73"/>
      <c r="CZ152" s="73"/>
      <c r="DA152" s="73"/>
      <c r="DC152" s="73"/>
      <c r="DF152" s="73"/>
      <c r="DI152" s="73"/>
      <c r="DL152" s="73"/>
      <c r="DT152" s="73"/>
      <c r="DV152" s="73"/>
      <c r="DY152" s="73"/>
      <c r="EB152" s="73"/>
      <c r="EK152" s="73"/>
      <c r="EN152" s="73"/>
      <c r="ES152" s="73"/>
      <c r="FO152" s="73"/>
      <c r="FP152" s="73"/>
      <c r="FQ152" s="73"/>
      <c r="FR152" s="73"/>
      <c r="FS152" s="73"/>
      <c r="FT152" s="73"/>
      <c r="GL152" s="73"/>
      <c r="GM152" s="73"/>
      <c r="GP152" s="73"/>
      <c r="GS152" s="73"/>
      <c r="GU152" s="73"/>
      <c r="GW152" s="73"/>
      <c r="GZ152" s="73"/>
      <c r="HC152" s="73"/>
      <c r="HF152" s="73"/>
      <c r="HI152" s="73"/>
      <c r="HL152" s="73"/>
      <c r="HO152" s="73"/>
      <c r="HR152" s="73"/>
      <c r="HU152" s="73"/>
      <c r="HW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  <c r="JD152" s="73"/>
      <c r="JE152" s="73"/>
      <c r="JF152" s="73"/>
      <c r="JG152" s="73"/>
      <c r="JH152" s="73"/>
      <c r="JI152" s="73"/>
      <c r="JK152" s="73"/>
      <c r="JL152" s="73"/>
      <c r="JM152" s="73"/>
      <c r="JN152" s="73"/>
      <c r="JO152" s="73"/>
      <c r="JP152" s="73"/>
      <c r="JQ152" s="73"/>
      <c r="JR152" s="73"/>
      <c r="JS152" s="73"/>
      <c r="JT152" s="73"/>
      <c r="JU152" s="73"/>
      <c r="JV152" s="73"/>
      <c r="JW152" s="73"/>
      <c r="JZ152" s="73"/>
      <c r="KC152" s="73"/>
      <c r="KF152" s="73"/>
      <c r="KI152" s="73"/>
      <c r="KL152" s="73"/>
      <c r="KX152" s="73"/>
      <c r="LA152" s="73"/>
      <c r="LD152" s="73"/>
      <c r="LG152" s="73"/>
      <c r="LP152" s="73"/>
      <c r="LV152" s="73"/>
      <c r="LY152" s="73"/>
      <c r="MB152" s="73"/>
      <c r="ME152" s="73"/>
      <c r="MK152" s="73"/>
      <c r="MT152" s="73"/>
      <c r="MV152" s="73"/>
      <c r="MW152" s="73"/>
      <c r="MY152" s="73"/>
      <c r="NB152" s="73"/>
      <c r="NE152" s="73"/>
      <c r="NH152" s="73"/>
      <c r="NP152" s="73"/>
      <c r="NR152" s="73"/>
      <c r="NU152" s="73"/>
      <c r="NX152" s="73"/>
      <c r="OG152" s="73"/>
      <c r="OJ152" s="73"/>
      <c r="OO152" s="73"/>
      <c r="PK152" s="73"/>
      <c r="PL152" s="73"/>
      <c r="PM152" s="73"/>
      <c r="PN152" s="73"/>
      <c r="PO152" s="73"/>
      <c r="PP152" s="73"/>
      <c r="QH152" s="73"/>
      <c r="QI152" s="73"/>
      <c r="QL152" s="73"/>
      <c r="QO152" s="73"/>
      <c r="QQ152" s="73"/>
      <c r="QS152" s="73"/>
      <c r="QV152" s="73"/>
      <c r="QY152" s="73"/>
      <c r="RB152" s="73"/>
      <c r="RE152" s="73"/>
      <c r="RH152" s="73"/>
      <c r="RK152" s="73"/>
      <c r="RN152" s="73"/>
      <c r="RQ152" s="73"/>
      <c r="RS152" s="73"/>
      <c r="SF152" s="73"/>
      <c r="SG152" s="73"/>
      <c r="SH152" s="73"/>
      <c r="SI152" s="73"/>
      <c r="SJ152" s="73"/>
      <c r="SK152" s="73"/>
      <c r="SL152" s="73"/>
      <c r="SM152" s="73"/>
      <c r="SN152" s="73"/>
      <c r="SO152" s="73"/>
      <c r="SP152" s="73"/>
      <c r="SQ152" s="73"/>
      <c r="SR152" s="73"/>
      <c r="SS152" s="73"/>
      <c r="ST152" s="73"/>
      <c r="SU152" s="73"/>
      <c r="SV152" s="73"/>
      <c r="SW152" s="73"/>
      <c r="SX152" s="73"/>
      <c r="SY152" s="73"/>
      <c r="SZ152" s="73"/>
      <c r="TA152" s="73"/>
      <c r="TB152" s="73"/>
      <c r="TC152" s="73"/>
      <c r="TD152" s="73"/>
      <c r="TE152" s="73"/>
      <c r="TG152" s="73"/>
      <c r="TH152" s="73"/>
      <c r="TI152" s="73"/>
      <c r="TJ152" s="73"/>
      <c r="TK152" s="73"/>
      <c r="TL152" s="73"/>
      <c r="TM152" s="73"/>
      <c r="TN152" s="73"/>
      <c r="TO152" s="73"/>
      <c r="TP152" s="73"/>
      <c r="TQ152" s="73"/>
      <c r="TR152" s="73"/>
      <c r="TS152" s="73"/>
      <c r="TV152" s="73"/>
      <c r="TY152" s="73"/>
      <c r="UB152" s="73"/>
      <c r="UE152" s="73"/>
      <c r="UH152" s="73"/>
      <c r="UT152" s="73"/>
      <c r="UW152" s="73"/>
      <c r="UZ152" s="73"/>
      <c r="VC152" s="73"/>
      <c r="VL152" s="73"/>
      <c r="VR152" s="73"/>
      <c r="VU152" s="73"/>
      <c r="VX152" s="73"/>
      <c r="WA152" s="73"/>
      <c r="WG152" s="73"/>
      <c r="WP152" s="73"/>
      <c r="WR152" s="73"/>
      <c r="WS152" s="73"/>
      <c r="WU152" s="73"/>
      <c r="WX152" s="73"/>
      <c r="XA152" s="73"/>
      <c r="XD152" s="73"/>
      <c r="XL152" s="73"/>
      <c r="XN152" s="73"/>
      <c r="XQ152" s="73"/>
      <c r="XT152" s="73"/>
      <c r="YC152" s="73"/>
      <c r="YF152" s="73"/>
      <c r="YK152" s="73"/>
      <c r="ZG152" s="73"/>
      <c r="ZH152" s="73"/>
      <c r="ZI152" s="73"/>
      <c r="ZJ152" s="73"/>
      <c r="ZK152" s="73"/>
      <c r="ZL152" s="73"/>
      <c r="AAD152" s="73"/>
      <c r="AAE152" s="73"/>
      <c r="AAH152" s="73"/>
      <c r="AAK152" s="73"/>
      <c r="AAM152" s="73"/>
      <c r="AAO152" s="73"/>
      <c r="AAR152" s="73"/>
      <c r="AAU152" s="73"/>
      <c r="AAX152" s="73"/>
      <c r="ABA152" s="73"/>
      <c r="ABD152" s="73"/>
      <c r="ABG152" s="73"/>
      <c r="ABJ152" s="73"/>
      <c r="ABM152" s="73"/>
      <c r="ABO152" s="73"/>
      <c r="ACB152" s="73"/>
      <c r="ACC152" s="73"/>
      <c r="ACD152" s="73"/>
      <c r="ACE152" s="73"/>
      <c r="ACF152" s="73"/>
      <c r="ACG152" s="73"/>
      <c r="ACH152" s="73"/>
      <c r="ACI152" s="73"/>
      <c r="ACJ152" s="73"/>
      <c r="ACK152" s="73"/>
      <c r="ACL152" s="73"/>
      <c r="ACM152" s="73"/>
      <c r="ACN152" s="73"/>
      <c r="ACO152" s="73"/>
      <c r="ACP152" s="73"/>
      <c r="ACQ152" s="73"/>
      <c r="ACR152" s="73"/>
      <c r="ACS152" s="73"/>
      <c r="ACT152" s="73"/>
      <c r="ACU152" s="73"/>
      <c r="ACV152" s="73"/>
      <c r="ACW152" s="73"/>
      <c r="ACX152" s="73"/>
      <c r="ACY152" s="73"/>
      <c r="ACZ152" s="73"/>
      <c r="ADA152" s="73"/>
      <c r="ADC152" s="73"/>
      <c r="ADD152" s="73"/>
      <c r="ADE152" s="73"/>
      <c r="ADF152" s="73"/>
      <c r="ADG152" s="73"/>
      <c r="ADH152" s="73"/>
      <c r="ADI152" s="73"/>
      <c r="ADJ152" s="73"/>
      <c r="ADK152" s="73"/>
      <c r="ADL152" s="73"/>
      <c r="ADM152" s="73"/>
      <c r="ADN152" s="73"/>
      <c r="ADO152" s="73"/>
      <c r="ADR152" s="73"/>
      <c r="ADU152" s="73"/>
      <c r="ADX152" s="73"/>
      <c r="AEA152" s="73"/>
      <c r="AED152" s="73"/>
      <c r="AEP152" s="73"/>
      <c r="AES152" s="73"/>
      <c r="AEV152" s="73"/>
      <c r="AEY152" s="73"/>
      <c r="AFH152" s="73"/>
      <c r="AFN152" s="73"/>
      <c r="AFQ152" s="73"/>
      <c r="AFT152" s="73"/>
      <c r="AFW152" s="73"/>
      <c r="AGC152" s="73"/>
      <c r="AGL152" s="73"/>
      <c r="AGN152" s="73"/>
      <c r="AGO152" s="73"/>
      <c r="AGQ152" s="73"/>
      <c r="AGT152" s="73"/>
      <c r="AGW152" s="73"/>
      <c r="AGZ152" s="73"/>
      <c r="AHH152" s="73"/>
      <c r="AHJ152" s="73"/>
      <c r="AHM152" s="73"/>
      <c r="AHP152" s="73"/>
      <c r="AHY152" s="73"/>
      <c r="AIB152" s="73"/>
      <c r="AIG152" s="73"/>
      <c r="AJC152" s="73"/>
      <c r="AJD152" s="73"/>
      <c r="AJE152" s="73"/>
      <c r="AJF152" s="73"/>
      <c r="AJG152" s="73"/>
      <c r="AJH152" s="73"/>
      <c r="AJZ152" s="73"/>
      <c r="AKA152" s="73"/>
      <c r="AKD152" s="73"/>
      <c r="AKG152" s="73"/>
      <c r="AKI152" s="73"/>
      <c r="AKK152" s="73"/>
      <c r="AKN152" s="73"/>
      <c r="AKQ152" s="73"/>
      <c r="AKT152" s="73"/>
      <c r="AKW152" s="73"/>
      <c r="AKZ152" s="73"/>
      <c r="ALC152" s="73"/>
      <c r="ALF152" s="73"/>
      <c r="ALI152" s="73"/>
      <c r="ALK152" s="73"/>
      <c r="ALX152" s="73"/>
      <c r="ALY152" s="73"/>
      <c r="ALZ152" s="73"/>
      <c r="AMA152" s="73"/>
      <c r="AMB152" s="73"/>
      <c r="AMC152" s="73"/>
      <c r="AMD152" s="73"/>
      <c r="AME152" s="73"/>
      <c r="AMF152" s="73"/>
      <c r="AMG152" s="73"/>
      <c r="AMH152" s="73"/>
      <c r="AMI152" s="73"/>
      <c r="AMJ152" s="73"/>
      <c r="AMK152" s="73"/>
      <c r="AML152" s="73"/>
      <c r="AMM152" s="73"/>
      <c r="AMN152" s="73"/>
      <c r="AMO152" s="73"/>
      <c r="AMP152" s="73"/>
      <c r="AMQ152" s="73"/>
      <c r="AMR152" s="73"/>
      <c r="AMS152" s="73"/>
      <c r="AMT152" s="73"/>
      <c r="AMU152" s="73"/>
      <c r="AMV152" s="73"/>
      <c r="AMW152" s="73"/>
      <c r="AMY152" s="73"/>
      <c r="AMZ152" s="73"/>
      <c r="ANA152" s="73"/>
      <c r="ANB152" s="73"/>
      <c r="ANC152" s="73"/>
      <c r="AND152" s="73"/>
      <c r="ANE152" s="73"/>
      <c r="ANF152" s="73"/>
      <c r="ANG152" s="73"/>
      <c r="ANH152" s="73"/>
      <c r="ANI152" s="73"/>
      <c r="ANJ152" s="73"/>
      <c r="ANK152" s="73"/>
      <c r="ANN152" s="73"/>
      <c r="ANQ152" s="73"/>
      <c r="ANT152" s="73"/>
      <c r="ANW152" s="73"/>
      <c r="ANZ152" s="73"/>
      <c r="AOL152" s="73"/>
      <c r="AOO152" s="73"/>
      <c r="AOR152" s="73"/>
      <c r="AOU152" s="73"/>
      <c r="APD152" s="73"/>
      <c r="APJ152" s="73"/>
      <c r="APM152" s="73"/>
      <c r="APP152" s="73"/>
      <c r="APS152" s="73"/>
      <c r="APY152" s="73"/>
      <c r="AQH152" s="73"/>
      <c r="AQJ152" s="73"/>
      <c r="AQK152" s="73"/>
      <c r="AQM152" s="73"/>
      <c r="AQP152" s="73"/>
      <c r="AQS152" s="73"/>
      <c r="AQV152" s="73"/>
      <c r="ARD152" s="73"/>
      <c r="ARF152" s="73"/>
      <c r="ARI152" s="73"/>
      <c r="ARL152" s="73"/>
      <c r="ARU152" s="73"/>
      <c r="ARX152" s="73"/>
      <c r="ASC152" s="73"/>
      <c r="ASY152" s="73"/>
      <c r="ASZ152" s="73"/>
      <c r="ATA152" s="73"/>
      <c r="ATB152" s="73"/>
      <c r="ATC152" s="73"/>
      <c r="ATD152" s="73"/>
      <c r="ATV152" s="73"/>
      <c r="ATW152" s="73"/>
      <c r="ATZ152" s="73"/>
      <c r="AUC152" s="73"/>
      <c r="AUE152" s="73"/>
      <c r="AUG152" s="73"/>
      <c r="AUJ152" s="73"/>
      <c r="AUM152" s="73"/>
      <c r="AUP152" s="73"/>
      <c r="AUS152" s="73"/>
      <c r="AUV152" s="73"/>
      <c r="AUY152" s="73"/>
      <c r="AVB152" s="73"/>
      <c r="AVE152" s="73"/>
      <c r="AVG152" s="73"/>
      <c r="AVT152" s="73"/>
      <c r="AVU152" s="73"/>
      <c r="AVV152" s="73"/>
      <c r="AVW152" s="73"/>
      <c r="AVX152" s="73"/>
      <c r="AVY152" s="73"/>
      <c r="AVZ152" s="73"/>
      <c r="AWA152" s="73"/>
      <c r="AWB152" s="73"/>
      <c r="AWC152" s="73"/>
      <c r="AWD152" s="73"/>
      <c r="AWE152" s="73"/>
      <c r="AWF152" s="73"/>
      <c r="AWG152" s="73"/>
      <c r="AWH152" s="73"/>
      <c r="AWI152" s="73"/>
      <c r="AWJ152" s="73"/>
      <c r="AWK152" s="73"/>
      <c r="AWL152" s="73"/>
      <c r="AWM152" s="73"/>
      <c r="AWN152" s="73"/>
      <c r="AWO152" s="73"/>
      <c r="AWP152" s="73"/>
      <c r="AWQ152" s="73"/>
      <c r="AWR152" s="73"/>
      <c r="AWS152" s="73"/>
      <c r="AWU152" s="73"/>
      <c r="AWV152" s="73"/>
      <c r="AWW152" s="73"/>
      <c r="AWX152" s="73"/>
      <c r="AWY152" s="73"/>
      <c r="AWZ152" s="73"/>
      <c r="AXA152" s="73"/>
      <c r="AXB152" s="73"/>
      <c r="AXC152" s="73"/>
      <c r="AXD152" s="73"/>
      <c r="AXE152" s="73"/>
      <c r="AXF152" s="73"/>
      <c r="AXG152" s="73"/>
      <c r="AXJ152" s="73"/>
      <c r="AXM152" s="73"/>
      <c r="AXP152" s="73"/>
      <c r="AXS152" s="73"/>
      <c r="AXV152" s="73"/>
      <c r="AYH152" s="73"/>
      <c r="AYK152" s="73"/>
      <c r="AYN152" s="73"/>
      <c r="AYQ152" s="73"/>
      <c r="AYZ152" s="73"/>
      <c r="AZF152" s="73"/>
      <c r="AZI152" s="73"/>
      <c r="AZL152" s="73"/>
      <c r="AZO152" s="73"/>
      <c r="AZU152" s="73"/>
      <c r="BAD152" s="73"/>
      <c r="BAF152" s="73"/>
      <c r="BAG152" s="73"/>
      <c r="BAI152" s="73"/>
      <c r="BAL152" s="73"/>
      <c r="BAO152" s="73"/>
      <c r="BAR152" s="73"/>
      <c r="BAZ152" s="73"/>
      <c r="BBB152" s="73"/>
      <c r="BBE152" s="73"/>
      <c r="BBH152" s="73"/>
      <c r="BBQ152" s="73"/>
      <c r="BBT152" s="73"/>
      <c r="BBY152" s="73"/>
      <c r="BCU152" s="73"/>
      <c r="BCV152" s="73"/>
      <c r="BCW152" s="73"/>
      <c r="BCX152" s="73"/>
      <c r="BCY152" s="73"/>
      <c r="BCZ152" s="73"/>
      <c r="BDR152" s="73"/>
      <c r="BDS152" s="73"/>
      <c r="BDV152" s="73"/>
      <c r="BDY152" s="73"/>
      <c r="BEA152" s="73"/>
      <c r="BEC152" s="73"/>
      <c r="BEF152" s="73"/>
      <c r="BEI152" s="73"/>
      <c r="BEL152" s="73"/>
      <c r="BEO152" s="73"/>
      <c r="BER152" s="73"/>
      <c r="BEU152" s="73"/>
      <c r="BEX152" s="73"/>
      <c r="BFA152" s="73"/>
      <c r="BFC152" s="73"/>
      <c r="BFP152" s="73"/>
      <c r="BFQ152" s="73"/>
      <c r="BFR152" s="73"/>
      <c r="BFS152" s="73"/>
      <c r="BFT152" s="73"/>
      <c r="BFU152" s="73"/>
      <c r="BFV152" s="73"/>
      <c r="BFW152" s="73"/>
      <c r="BFX152" s="73"/>
      <c r="BFY152" s="73"/>
      <c r="BFZ152" s="73"/>
      <c r="BGA152" s="73"/>
      <c r="BGB152" s="73"/>
      <c r="BGC152" s="73"/>
      <c r="BGD152" s="73"/>
      <c r="BGE152" s="73"/>
      <c r="BGF152" s="73"/>
      <c r="BGG152" s="73"/>
      <c r="BGH152" s="73"/>
      <c r="BGI152" s="73"/>
      <c r="BGJ152" s="73"/>
      <c r="BGK152" s="73"/>
      <c r="BGL152" s="73"/>
      <c r="BGM152" s="73"/>
      <c r="BGN152" s="73"/>
      <c r="BGO152" s="73"/>
      <c r="BGQ152" s="73"/>
      <c r="BGR152" s="73"/>
      <c r="BGS152" s="73"/>
      <c r="BGT152" s="73"/>
      <c r="BGU152" s="73"/>
      <c r="BGV152" s="73"/>
      <c r="BGW152" s="73"/>
      <c r="BGX152" s="73"/>
      <c r="BGY152" s="73"/>
      <c r="BGZ152" s="73"/>
      <c r="BHA152" s="73"/>
      <c r="BHB152" s="73"/>
      <c r="BHC152" s="73"/>
      <c r="BHF152" s="73"/>
      <c r="BHI152" s="73"/>
      <c r="BHL152" s="73"/>
      <c r="BHO152" s="73"/>
      <c r="BHR152" s="73"/>
      <c r="BID152" s="73"/>
      <c r="BIG152" s="73"/>
      <c r="BIJ152" s="73"/>
      <c r="BIM152" s="73"/>
      <c r="BIV152" s="73"/>
      <c r="BJB152" s="73"/>
      <c r="BJE152" s="73"/>
      <c r="BJH152" s="73"/>
      <c r="BJK152" s="73"/>
      <c r="BJQ152" s="73"/>
      <c r="BJZ152" s="73"/>
      <c r="BKB152" s="73"/>
      <c r="BKC152" s="73"/>
      <c r="BKE152" s="73"/>
      <c r="BKH152" s="73"/>
      <c r="BKK152" s="73"/>
      <c r="BKN152" s="73"/>
      <c r="BKV152" s="73"/>
      <c r="BKX152" s="73"/>
      <c r="BLA152" s="73"/>
      <c r="BLD152" s="73"/>
      <c r="BLM152" s="73"/>
      <c r="BLP152" s="73"/>
      <c r="BLU152" s="73"/>
      <c r="BMQ152" s="73"/>
      <c r="BMR152" s="73"/>
      <c r="BMS152" s="73"/>
      <c r="BMT152" s="73"/>
      <c r="BMU152" s="73"/>
      <c r="BMV152" s="73"/>
      <c r="BNN152" s="73"/>
      <c r="BNO152" s="73"/>
      <c r="BNR152" s="73"/>
      <c r="BNU152" s="73"/>
      <c r="BNW152" s="73"/>
      <c r="BNY152" s="73"/>
      <c r="BOB152" s="73"/>
      <c r="BOE152" s="73"/>
      <c r="BOH152" s="73"/>
      <c r="BOK152" s="73"/>
      <c r="BON152" s="73"/>
      <c r="BOQ152" s="73"/>
      <c r="BOT152" s="73"/>
      <c r="BOW152" s="73"/>
      <c r="BOY152" s="73"/>
      <c r="BPL152" s="73"/>
      <c r="BPM152" s="73"/>
      <c r="BPN152" s="73"/>
      <c r="BPO152" s="73"/>
      <c r="BPP152" s="73"/>
      <c r="BPQ152" s="73"/>
      <c r="BPR152" s="73"/>
      <c r="BPS152" s="73"/>
      <c r="BPT152" s="73"/>
      <c r="BPU152" s="73"/>
      <c r="BPV152" s="73"/>
      <c r="BPW152" s="73"/>
      <c r="BPX152" s="73"/>
      <c r="BPY152" s="73"/>
      <c r="BPZ152" s="73"/>
      <c r="BQA152" s="73"/>
      <c r="BQB152" s="73"/>
      <c r="BQC152" s="73"/>
      <c r="BQD152" s="73"/>
      <c r="BQE152" s="73"/>
      <c r="BQF152" s="73"/>
      <c r="BQG152" s="73"/>
      <c r="BQH152" s="73"/>
      <c r="BQI152" s="73"/>
      <c r="BQJ152" s="73"/>
      <c r="BQK152" s="73"/>
      <c r="BQM152" s="73"/>
      <c r="BQN152" s="73"/>
      <c r="BQO152" s="73"/>
      <c r="BQP152" s="73"/>
      <c r="BQQ152" s="73"/>
      <c r="BQR152" s="73"/>
      <c r="BQS152" s="73"/>
      <c r="BQT152" s="73"/>
      <c r="BQU152" s="73"/>
      <c r="BQV152" s="73"/>
      <c r="BQW152" s="73"/>
      <c r="BQX152" s="73"/>
      <c r="BQY152" s="73"/>
      <c r="BRB152" s="73"/>
      <c r="BRE152" s="73"/>
      <c r="BRH152" s="73"/>
      <c r="BRK152" s="73"/>
      <c r="BRN152" s="73"/>
      <c r="BRZ152" s="73"/>
      <c r="BSC152" s="73"/>
      <c r="BSF152" s="73"/>
      <c r="BSI152" s="73"/>
      <c r="BSR152" s="73"/>
      <c r="BSX152" s="73"/>
      <c r="BTA152" s="73"/>
      <c r="BTD152" s="73"/>
      <c r="BTG152" s="73"/>
      <c r="BTM152" s="73"/>
      <c r="BTV152" s="73"/>
      <c r="BTX152" s="73"/>
      <c r="BTY152" s="73"/>
      <c r="BUA152" s="73"/>
      <c r="BUD152" s="73"/>
      <c r="BUG152" s="73"/>
      <c r="BUJ152" s="73"/>
      <c r="BUR152" s="73"/>
      <c r="BUT152" s="73"/>
      <c r="BUW152" s="73"/>
      <c r="BUZ152" s="73"/>
      <c r="BVI152" s="73"/>
      <c r="BVL152" s="73"/>
      <c r="BVQ152" s="73"/>
      <c r="BWM152" s="73"/>
      <c r="BWN152" s="73"/>
      <c r="BWO152" s="73"/>
      <c r="BWP152" s="73"/>
      <c r="BWQ152" s="73"/>
      <c r="BWR152" s="73"/>
      <c r="BXJ152" s="73"/>
      <c r="BXK152" s="73"/>
      <c r="BXN152" s="73"/>
      <c r="BXQ152" s="73"/>
      <c r="BXS152" s="73"/>
      <c r="BXU152" s="73"/>
      <c r="BXX152" s="73"/>
      <c r="BYA152" s="73"/>
      <c r="BYD152" s="73"/>
      <c r="BYG152" s="73"/>
      <c r="BYJ152" s="73"/>
      <c r="BYM152" s="73"/>
      <c r="BYP152" s="73"/>
      <c r="BYS152" s="73"/>
      <c r="BYU152" s="73"/>
      <c r="BZH152" s="73"/>
      <c r="BZI152" s="73"/>
      <c r="BZJ152" s="73"/>
      <c r="BZK152" s="73"/>
      <c r="BZL152" s="73"/>
      <c r="BZM152" s="73"/>
      <c r="BZN152" s="73"/>
      <c r="BZO152" s="73"/>
      <c r="BZP152" s="73"/>
      <c r="BZQ152" s="73"/>
      <c r="BZR152" s="73"/>
      <c r="BZS152" s="73"/>
      <c r="BZT152" s="73"/>
      <c r="BZU152" s="73"/>
      <c r="BZV152" s="73"/>
      <c r="BZW152" s="73"/>
      <c r="BZX152" s="73"/>
      <c r="BZY152" s="73"/>
      <c r="BZZ152" s="73"/>
      <c r="CAA152" s="73"/>
      <c r="CAB152" s="73"/>
      <c r="CAC152" s="73"/>
      <c r="CAD152" s="73"/>
      <c r="CAE152" s="73"/>
      <c r="CAF152" s="73"/>
      <c r="CAG152" s="73"/>
      <c r="CAI152" s="73"/>
      <c r="CAJ152" s="73"/>
      <c r="CAK152" s="73"/>
      <c r="CAL152" s="73"/>
      <c r="CAM152" s="73"/>
      <c r="CAN152" s="73"/>
      <c r="CAO152" s="73"/>
      <c r="CAP152" s="73"/>
      <c r="CAQ152" s="73"/>
      <c r="CAR152" s="73"/>
      <c r="CAS152" s="73"/>
      <c r="CAT152" s="73"/>
      <c r="CAU152" s="73"/>
      <c r="CAX152" s="73"/>
      <c r="CBA152" s="73"/>
      <c r="CBD152" s="73"/>
      <c r="CBG152" s="73"/>
      <c r="CBJ152" s="73"/>
      <c r="CBV152" s="73"/>
      <c r="CBY152" s="73"/>
      <c r="CCB152" s="73"/>
      <c r="CCE152" s="73"/>
      <c r="CCN152" s="73"/>
      <c r="CCT152" s="73"/>
      <c r="CCW152" s="73"/>
      <c r="CCZ152" s="73"/>
      <c r="CDC152" s="73"/>
      <c r="CDI152" s="73"/>
      <c r="CDR152" s="73"/>
      <c r="CDT152" s="73"/>
      <c r="CDU152" s="73"/>
      <c r="CDW152" s="73"/>
      <c r="CDZ152" s="73"/>
      <c r="CEC152" s="73"/>
      <c r="CEF152" s="73"/>
      <c r="CEN152" s="73"/>
      <c r="CEP152" s="73"/>
      <c r="CES152" s="73"/>
      <c r="CEV152" s="73"/>
      <c r="CFE152" s="73"/>
      <c r="CFH152" s="73"/>
      <c r="CFM152" s="73"/>
      <c r="CGI152" s="73"/>
      <c r="CGJ152" s="73"/>
      <c r="CGK152" s="73"/>
      <c r="CGL152" s="73"/>
      <c r="CGM152" s="73"/>
      <c r="CGN152" s="73"/>
      <c r="CHF152" s="73"/>
      <c r="CHG152" s="73"/>
      <c r="CHJ152" s="73"/>
      <c r="CHM152" s="73"/>
      <c r="CHO152" s="73"/>
      <c r="CHQ152" s="73"/>
      <c r="CHT152" s="73"/>
      <c r="CHW152" s="73"/>
      <c r="CHZ152" s="73"/>
      <c r="CIC152" s="73"/>
      <c r="CIF152" s="73"/>
      <c r="CII152" s="73"/>
      <c r="CIL152" s="73"/>
      <c r="CIO152" s="73"/>
      <c r="CIQ152" s="73"/>
      <c r="CJD152" s="73"/>
      <c r="CJE152" s="73"/>
      <c r="CJF152" s="73"/>
      <c r="CJG152" s="73"/>
      <c r="CJH152" s="73"/>
      <c r="CJI152" s="73"/>
      <c r="CJJ152" s="73"/>
      <c r="CJK152" s="73"/>
      <c r="CJL152" s="73"/>
      <c r="CJM152" s="73"/>
      <c r="CJN152" s="73"/>
      <c r="CJO152" s="73"/>
      <c r="CJP152" s="73"/>
      <c r="CJQ152" s="73"/>
      <c r="CJR152" s="73"/>
      <c r="CJS152" s="73"/>
      <c r="CJT152" s="73"/>
      <c r="CJU152" s="73"/>
      <c r="CJV152" s="73"/>
      <c r="CJW152" s="73"/>
      <c r="CJX152" s="73"/>
      <c r="CJY152" s="73"/>
      <c r="CJZ152" s="73"/>
      <c r="CKA152" s="73"/>
      <c r="CKB152" s="73"/>
      <c r="CKC152" s="73"/>
      <c r="CKE152" s="73"/>
      <c r="CKF152" s="73"/>
      <c r="CKG152" s="73"/>
      <c r="CKH152" s="73"/>
      <c r="CKI152" s="73"/>
      <c r="CKJ152" s="73"/>
      <c r="CKK152" s="73"/>
      <c r="CKL152" s="73"/>
      <c r="CKM152" s="73"/>
      <c r="CKN152" s="73"/>
      <c r="CKO152" s="73"/>
      <c r="CKP152" s="73"/>
      <c r="CKQ152" s="73"/>
      <c r="CKT152" s="73"/>
      <c r="CKW152" s="73"/>
      <c r="CKZ152" s="73"/>
      <c r="CLC152" s="73"/>
      <c r="CLF152" s="73"/>
      <c r="CLR152" s="73"/>
      <c r="CLU152" s="73"/>
      <c r="CLX152" s="73"/>
      <c r="CMA152" s="73"/>
      <c r="CMJ152" s="73"/>
      <c r="CMP152" s="73"/>
      <c r="CMS152" s="73"/>
      <c r="CMV152" s="73"/>
      <c r="CMY152" s="73"/>
      <c r="CNE152" s="73"/>
      <c r="CNN152" s="73"/>
      <c r="CNP152" s="73"/>
      <c r="CNQ152" s="73"/>
      <c r="CNS152" s="73"/>
      <c r="CNV152" s="73"/>
      <c r="CNY152" s="73"/>
      <c r="COB152" s="73"/>
      <c r="COJ152" s="73"/>
      <c r="COL152" s="73"/>
      <c r="COO152" s="73"/>
      <c r="COR152" s="73"/>
      <c r="CPA152" s="73"/>
      <c r="CPD152" s="73"/>
      <c r="CPI152" s="73"/>
      <c r="CQE152" s="73"/>
      <c r="CQF152" s="73"/>
      <c r="CQG152" s="73"/>
      <c r="CQH152" s="73"/>
      <c r="CQI152" s="73"/>
      <c r="CQJ152" s="73"/>
      <c r="CRB152" s="73"/>
      <c r="CRC152" s="73"/>
      <c r="CRF152" s="73"/>
      <c r="CRI152" s="73"/>
      <c r="CRK152" s="73"/>
      <c r="CRM152" s="73"/>
      <c r="CRP152" s="73"/>
      <c r="CRS152" s="73"/>
      <c r="CRV152" s="73"/>
      <c r="CRY152" s="73"/>
      <c r="CSB152" s="73"/>
      <c r="CSE152" s="73"/>
      <c r="CSH152" s="73"/>
      <c r="CSK152" s="73"/>
      <c r="CSM152" s="73"/>
      <c r="CSZ152" s="73"/>
      <c r="CTA152" s="73"/>
      <c r="CTB152" s="73"/>
      <c r="CTC152" s="73"/>
      <c r="CTD152" s="73"/>
      <c r="CTE152" s="73"/>
      <c r="CTF152" s="73"/>
      <c r="CTG152" s="73"/>
      <c r="CTH152" s="73"/>
      <c r="CTI152" s="73"/>
      <c r="CTJ152" s="73"/>
      <c r="CTK152" s="73"/>
      <c r="CTL152" s="73"/>
      <c r="CTM152" s="73"/>
      <c r="CTN152" s="73"/>
      <c r="CTO152" s="73"/>
      <c r="CTP152" s="73"/>
      <c r="CTQ152" s="73"/>
      <c r="CTR152" s="73"/>
      <c r="CTS152" s="73"/>
      <c r="CTT152" s="73"/>
      <c r="CTU152" s="73"/>
      <c r="CTV152" s="73"/>
      <c r="CTW152" s="73"/>
      <c r="CTX152" s="73"/>
      <c r="CTY152" s="73"/>
      <c r="CUA152" s="73"/>
      <c r="CUB152" s="73"/>
      <c r="CUC152" s="73"/>
      <c r="CUD152" s="73"/>
      <c r="CUE152" s="73"/>
      <c r="CUF152" s="73"/>
      <c r="CUG152" s="73"/>
      <c r="CUH152" s="73"/>
      <c r="CUI152" s="73"/>
      <c r="CUJ152" s="73"/>
      <c r="CUK152" s="73"/>
      <c r="CUL152" s="73"/>
      <c r="CUM152" s="73"/>
      <c r="CUP152" s="73"/>
      <c r="CUS152" s="73"/>
      <c r="CUV152" s="73"/>
      <c r="CUY152" s="73"/>
      <c r="CVB152" s="73"/>
      <c r="CVN152" s="73"/>
      <c r="CVQ152" s="73"/>
      <c r="CVT152" s="73"/>
      <c r="CVW152" s="73"/>
      <c r="CWF152" s="73"/>
      <c r="CWL152" s="73"/>
      <c r="CWO152" s="73"/>
      <c r="CWR152" s="73"/>
      <c r="CWU152" s="73"/>
      <c r="CXA152" s="73"/>
      <c r="CXJ152" s="73"/>
      <c r="CXL152" s="73"/>
      <c r="CXM152" s="73"/>
      <c r="CXO152" s="73"/>
      <c r="CXR152" s="73"/>
      <c r="CXU152" s="73"/>
      <c r="CXX152" s="73"/>
      <c r="CYF152" s="73"/>
      <c r="CYH152" s="73"/>
      <c r="CYK152" s="73"/>
      <c r="CYN152" s="73"/>
      <c r="CYW152" s="73"/>
      <c r="CYZ152" s="73"/>
      <c r="CZE152" s="73"/>
      <c r="DAA152" s="73"/>
      <c r="DAB152" s="73"/>
      <c r="DAC152" s="73"/>
      <c r="DAD152" s="73"/>
      <c r="DAE152" s="73"/>
      <c r="DAF152" s="73"/>
      <c r="DAX152" s="73"/>
      <c r="DAY152" s="73"/>
      <c r="DBB152" s="73"/>
      <c r="DBE152" s="73"/>
      <c r="DBG152" s="73"/>
      <c r="DBI152" s="73"/>
      <c r="DBL152" s="73"/>
      <c r="DBO152" s="73"/>
      <c r="DBR152" s="73"/>
      <c r="DBU152" s="73"/>
      <c r="DBX152" s="73"/>
      <c r="DCA152" s="73"/>
      <c r="DCD152" s="73"/>
      <c r="DCG152" s="73"/>
      <c r="DCI152" s="73"/>
      <c r="DCV152" s="73"/>
      <c r="DCW152" s="73"/>
      <c r="DCX152" s="73"/>
      <c r="DCY152" s="73"/>
      <c r="DCZ152" s="73"/>
      <c r="DDA152" s="73"/>
      <c r="DDB152" s="73"/>
      <c r="DDC152" s="73"/>
      <c r="DDD152" s="73"/>
      <c r="DDE152" s="73"/>
      <c r="DDF152" s="73"/>
      <c r="DDG152" s="73"/>
      <c r="DDH152" s="73"/>
      <c r="DDI152" s="73"/>
      <c r="DDJ152" s="73"/>
      <c r="DDK152" s="73"/>
      <c r="DDL152" s="73"/>
      <c r="DDM152" s="73"/>
      <c r="DDN152" s="73"/>
      <c r="DDO152" s="73"/>
      <c r="DDP152" s="73"/>
      <c r="DDQ152" s="73"/>
      <c r="DDR152" s="73"/>
      <c r="DDS152" s="73"/>
      <c r="DDT152" s="73"/>
      <c r="DDU152" s="73"/>
      <c r="DDW152" s="73"/>
      <c r="DDX152" s="73"/>
      <c r="DDY152" s="73"/>
      <c r="DDZ152" s="73"/>
      <c r="DEA152" s="73"/>
      <c r="DEB152" s="73"/>
      <c r="DEC152" s="73"/>
      <c r="DED152" s="73"/>
      <c r="DEE152" s="73"/>
      <c r="DEF152" s="73"/>
      <c r="DEG152" s="73"/>
      <c r="DEH152" s="73"/>
      <c r="DEI152" s="73"/>
      <c r="DEL152" s="73"/>
      <c r="DEO152" s="73"/>
      <c r="DER152" s="73"/>
      <c r="DEU152" s="73"/>
      <c r="DEX152" s="73"/>
      <c r="DFJ152" s="73"/>
      <c r="DFM152" s="73"/>
      <c r="DFP152" s="73"/>
      <c r="DFS152" s="73"/>
      <c r="DGB152" s="73"/>
      <c r="DGH152" s="73"/>
      <c r="DGK152" s="73"/>
      <c r="DGN152" s="73"/>
      <c r="DGQ152" s="73"/>
      <c r="DGW152" s="73"/>
      <c r="DHF152" s="73"/>
      <c r="DHH152" s="73"/>
      <c r="DHI152" s="73"/>
      <c r="DHK152" s="73"/>
      <c r="DHN152" s="73"/>
      <c r="DHQ152" s="73"/>
      <c r="DHT152" s="73"/>
      <c r="DIB152" s="73"/>
      <c r="DID152" s="73"/>
      <c r="DIG152" s="73"/>
      <c r="DIJ152" s="73"/>
      <c r="DIS152" s="73"/>
      <c r="DIV152" s="73"/>
      <c r="DJA152" s="73"/>
      <c r="DJW152" s="73"/>
      <c r="DJX152" s="73"/>
      <c r="DJY152" s="73"/>
      <c r="DJZ152" s="73"/>
      <c r="DKA152" s="73"/>
      <c r="DKB152" s="73"/>
      <c r="DKT152" s="73"/>
      <c r="DKU152" s="73"/>
      <c r="DKX152" s="73"/>
      <c r="DLA152" s="73"/>
      <c r="DLC152" s="73"/>
      <c r="DLE152" s="73"/>
      <c r="DLH152" s="73"/>
      <c r="DLK152" s="73"/>
      <c r="DLN152" s="73"/>
      <c r="DLQ152" s="73"/>
      <c r="DLT152" s="73"/>
      <c r="DLW152" s="73"/>
      <c r="DLZ152" s="73"/>
      <c r="DMC152" s="73"/>
      <c r="DME152" s="73"/>
      <c r="DMR152" s="73"/>
      <c r="DMS152" s="73"/>
      <c r="DMT152" s="73"/>
      <c r="DMU152" s="73"/>
      <c r="DMV152" s="73"/>
      <c r="DMW152" s="73"/>
      <c r="DMX152" s="73"/>
      <c r="DMY152" s="73"/>
      <c r="DMZ152" s="73"/>
      <c r="DNA152" s="73"/>
      <c r="DNB152" s="73"/>
      <c r="DNC152" s="73"/>
      <c r="DND152" s="73"/>
      <c r="DNE152" s="73"/>
      <c r="DNF152" s="73"/>
      <c r="DNG152" s="73"/>
      <c r="DNH152" s="73"/>
      <c r="DNI152" s="73"/>
      <c r="DNJ152" s="73"/>
      <c r="DNK152" s="73"/>
      <c r="DNL152" s="73"/>
      <c r="DNM152" s="73"/>
      <c r="DNN152" s="73"/>
      <c r="DNO152" s="73"/>
      <c r="DNP152" s="73"/>
      <c r="DNQ152" s="73"/>
      <c r="DNS152" s="73"/>
      <c r="DNT152" s="73"/>
      <c r="DNU152" s="73"/>
      <c r="DNV152" s="73"/>
      <c r="DNW152" s="73"/>
      <c r="DNX152" s="73"/>
      <c r="DNY152" s="73"/>
      <c r="DNZ152" s="73"/>
      <c r="DOA152" s="73"/>
      <c r="DOB152" s="73"/>
      <c r="DOC152" s="73"/>
      <c r="DOD152" s="73"/>
      <c r="DOE152" s="73"/>
      <c r="DOH152" s="73"/>
      <c r="DOK152" s="73"/>
      <c r="DON152" s="73"/>
      <c r="DOQ152" s="73"/>
      <c r="DOT152" s="73"/>
      <c r="DPF152" s="73"/>
      <c r="DPI152" s="73"/>
      <c r="DPL152" s="73"/>
      <c r="DPO152" s="73"/>
      <c r="DPX152" s="73"/>
      <c r="DQD152" s="73"/>
      <c r="DQG152" s="73"/>
      <c r="DQJ152" s="73"/>
      <c r="DQM152" s="73"/>
      <c r="DQS152" s="73"/>
      <c r="DRB152" s="73"/>
      <c r="DRD152" s="73"/>
      <c r="DRE152" s="73"/>
      <c r="DRG152" s="73"/>
      <c r="DRJ152" s="73"/>
      <c r="DRM152" s="73"/>
      <c r="DRP152" s="73"/>
      <c r="DRX152" s="73"/>
      <c r="DRZ152" s="73"/>
      <c r="DSC152" s="73"/>
      <c r="DSF152" s="73"/>
      <c r="DSO152" s="73"/>
      <c r="DSR152" s="73"/>
      <c r="DSW152" s="73"/>
      <c r="DTS152" s="73"/>
      <c r="DTT152" s="73"/>
      <c r="DTU152" s="73"/>
      <c r="DTV152" s="73"/>
      <c r="DTW152" s="73"/>
      <c r="DTX152" s="73"/>
      <c r="DUP152" s="73"/>
      <c r="DUQ152" s="73"/>
      <c r="DUT152" s="73"/>
      <c r="DUW152" s="73"/>
      <c r="DUY152" s="73"/>
      <c r="DVA152" s="73"/>
      <c r="DVD152" s="73"/>
      <c r="DVG152" s="73"/>
      <c r="DVJ152" s="73"/>
      <c r="DVM152" s="73"/>
      <c r="DVP152" s="73"/>
      <c r="DVS152" s="73"/>
      <c r="DVV152" s="73"/>
      <c r="DVY152" s="73"/>
      <c r="DWA152" s="73"/>
      <c r="DWN152" s="73"/>
      <c r="DWO152" s="73"/>
      <c r="DWP152" s="73"/>
      <c r="DWQ152" s="73"/>
      <c r="DWR152" s="73"/>
      <c r="DWS152" s="73"/>
      <c r="DWT152" s="73"/>
      <c r="DWU152" s="73"/>
      <c r="DWV152" s="73"/>
      <c r="DWW152" s="73"/>
      <c r="DWX152" s="73"/>
      <c r="DWY152" s="73"/>
      <c r="DWZ152" s="73"/>
      <c r="DXA152" s="73"/>
      <c r="DXB152" s="73"/>
      <c r="DXC152" s="73"/>
      <c r="DXD152" s="73"/>
      <c r="DXE152" s="73"/>
      <c r="DXF152" s="73"/>
      <c r="DXG152" s="73"/>
      <c r="DXH152" s="73"/>
      <c r="DXI152" s="73"/>
      <c r="DXJ152" s="73"/>
      <c r="DXK152" s="73"/>
      <c r="DXL152" s="73"/>
      <c r="DXM152" s="73"/>
      <c r="DXO152" s="73"/>
      <c r="DXP152" s="73"/>
      <c r="DXQ152" s="73"/>
      <c r="DXR152" s="73"/>
      <c r="DXS152" s="73"/>
      <c r="DXT152" s="73"/>
      <c r="DXU152" s="73"/>
      <c r="DXV152" s="73"/>
      <c r="DXW152" s="73"/>
      <c r="DXX152" s="73"/>
      <c r="DXY152" s="73"/>
      <c r="DXZ152" s="73"/>
      <c r="DYA152" s="73"/>
      <c r="DYD152" s="73"/>
      <c r="DYG152" s="73"/>
      <c r="DYJ152" s="73"/>
      <c r="DYM152" s="73"/>
      <c r="DYP152" s="73"/>
      <c r="DZB152" s="73"/>
      <c r="DZE152" s="73"/>
      <c r="DZH152" s="73"/>
      <c r="DZK152" s="73"/>
      <c r="DZT152" s="73"/>
      <c r="DZZ152" s="73"/>
      <c r="EAC152" s="73"/>
      <c r="EAF152" s="73"/>
      <c r="EAI152" s="73"/>
      <c r="EAO152" s="73"/>
      <c r="EAX152" s="73"/>
      <c r="EAZ152" s="73"/>
      <c r="EBA152" s="73"/>
      <c r="EBC152" s="73"/>
      <c r="EBF152" s="73"/>
      <c r="EBI152" s="73"/>
      <c r="EBL152" s="73"/>
      <c r="EBT152" s="73"/>
      <c r="EBV152" s="73"/>
      <c r="EBY152" s="73"/>
      <c r="ECB152" s="73"/>
      <c r="ECK152" s="73"/>
      <c r="ECN152" s="73"/>
      <c r="ECS152" s="73"/>
      <c r="EDO152" s="73"/>
      <c r="EDP152" s="73"/>
      <c r="EDQ152" s="73"/>
      <c r="EDR152" s="73"/>
      <c r="EDS152" s="73"/>
      <c r="EDT152" s="73"/>
      <c r="EEL152" s="73"/>
      <c r="EEM152" s="73"/>
      <c r="EEP152" s="73"/>
      <c r="EES152" s="73"/>
      <c r="EEU152" s="73"/>
      <c r="EEW152" s="73"/>
      <c r="EEZ152" s="73"/>
      <c r="EFC152" s="73"/>
      <c r="EFF152" s="73"/>
      <c r="EFI152" s="73"/>
      <c r="EFL152" s="73"/>
      <c r="EFO152" s="73"/>
      <c r="EFR152" s="73"/>
      <c r="EFU152" s="73"/>
      <c r="EFW152" s="73"/>
      <c r="EGJ152" s="73"/>
      <c r="EGK152" s="73"/>
      <c r="EGL152" s="73"/>
      <c r="EGM152" s="73"/>
      <c r="EGN152" s="73"/>
      <c r="EGO152" s="73"/>
      <c r="EGP152" s="73"/>
      <c r="EGQ152" s="73"/>
      <c r="EGR152" s="73"/>
      <c r="EGS152" s="73"/>
      <c r="EGT152" s="73"/>
      <c r="EGU152" s="73"/>
      <c r="EGV152" s="73"/>
      <c r="EGW152" s="73"/>
      <c r="EGX152" s="73"/>
      <c r="EGY152" s="73"/>
      <c r="EGZ152" s="73"/>
      <c r="EHA152" s="73"/>
      <c r="EHB152" s="73"/>
      <c r="EHC152" s="73"/>
      <c r="EHD152" s="73"/>
      <c r="EHE152" s="73"/>
      <c r="EHF152" s="73"/>
      <c r="EHG152" s="73"/>
      <c r="EHH152" s="73"/>
      <c r="EHI152" s="73"/>
      <c r="EHK152" s="73"/>
      <c r="EHL152" s="73"/>
      <c r="EHM152" s="73"/>
      <c r="EHN152" s="73"/>
      <c r="EHO152" s="73"/>
      <c r="EHP152" s="73"/>
      <c r="EHQ152" s="73"/>
      <c r="EHR152" s="73"/>
      <c r="EHS152" s="73"/>
      <c r="EHT152" s="73"/>
      <c r="EHU152" s="73"/>
      <c r="EHV152" s="73"/>
      <c r="EHW152" s="73"/>
      <c r="EHZ152" s="73"/>
      <c r="EIC152" s="73"/>
      <c r="EIF152" s="73"/>
      <c r="EII152" s="73"/>
      <c r="EIL152" s="73"/>
      <c r="EIX152" s="73"/>
      <c r="EJA152" s="73"/>
      <c r="EJD152" s="73"/>
      <c r="EJG152" s="73"/>
      <c r="EJP152" s="73"/>
      <c r="EJV152" s="73"/>
      <c r="EJY152" s="73"/>
      <c r="EKB152" s="73"/>
      <c r="EKE152" s="73"/>
      <c r="EKK152" s="73"/>
      <c r="EKT152" s="73"/>
      <c r="EKV152" s="73"/>
      <c r="EKW152" s="73"/>
      <c r="EKY152" s="73"/>
      <c r="ELB152" s="73"/>
      <c r="ELE152" s="73"/>
      <c r="ELH152" s="73"/>
      <c r="ELP152" s="73"/>
      <c r="ELR152" s="73"/>
      <c r="ELU152" s="73"/>
      <c r="ELX152" s="73"/>
      <c r="EMG152" s="73"/>
      <c r="EMJ152" s="73"/>
      <c r="EMO152" s="73"/>
      <c r="ENK152" s="73"/>
      <c r="ENL152" s="73"/>
      <c r="ENM152" s="73"/>
      <c r="ENN152" s="73"/>
      <c r="ENO152" s="73"/>
      <c r="ENP152" s="73"/>
      <c r="EOH152" s="73"/>
      <c r="EOI152" s="73"/>
      <c r="EOL152" s="73"/>
      <c r="EOO152" s="73"/>
      <c r="EOQ152" s="73"/>
      <c r="EOS152" s="73"/>
      <c r="EOV152" s="73"/>
      <c r="EOY152" s="73"/>
      <c r="EPB152" s="73"/>
      <c r="EPE152" s="73"/>
      <c r="EPH152" s="73"/>
      <c r="EPK152" s="73"/>
      <c r="EPN152" s="73"/>
      <c r="EPQ152" s="73"/>
      <c r="EPS152" s="73"/>
      <c r="EQF152" s="73"/>
      <c r="EQG152" s="73"/>
      <c r="EQH152" s="73"/>
      <c r="EQI152" s="73"/>
      <c r="EQJ152" s="73"/>
      <c r="EQK152" s="73"/>
      <c r="EQL152" s="73"/>
      <c r="EQM152" s="73"/>
      <c r="EQN152" s="73"/>
      <c r="EQO152" s="73"/>
      <c r="EQP152" s="73"/>
      <c r="EQQ152" s="73"/>
      <c r="EQR152" s="73"/>
      <c r="EQS152" s="73"/>
      <c r="EQT152" s="73"/>
      <c r="EQU152" s="73"/>
      <c r="EQV152" s="73"/>
      <c r="EQW152" s="73"/>
      <c r="EQX152" s="73"/>
      <c r="EQY152" s="73"/>
      <c r="EQZ152" s="73"/>
      <c r="ERA152" s="73"/>
      <c r="ERB152" s="73"/>
      <c r="ERC152" s="73"/>
      <c r="ERD152" s="73"/>
      <c r="ERE152" s="73"/>
      <c r="ERG152" s="73"/>
      <c r="ERH152" s="73"/>
      <c r="ERI152" s="73"/>
      <c r="ERJ152" s="73"/>
      <c r="ERK152" s="73"/>
      <c r="ERL152" s="73"/>
      <c r="ERM152" s="73"/>
      <c r="ERN152" s="73"/>
      <c r="ERO152" s="73"/>
      <c r="ERP152" s="73"/>
      <c r="ERQ152" s="73"/>
      <c r="ERR152" s="73"/>
      <c r="ERS152" s="73"/>
      <c r="ERV152" s="73"/>
      <c r="ERY152" s="73"/>
      <c r="ESB152" s="73"/>
      <c r="ESE152" s="73"/>
      <c r="ESH152" s="73"/>
      <c r="EST152" s="73"/>
      <c r="ESW152" s="73"/>
      <c r="ESZ152" s="73"/>
      <c r="ETC152" s="73"/>
      <c r="ETL152" s="73"/>
      <c r="ETR152" s="73"/>
      <c r="ETU152" s="73"/>
      <c r="ETX152" s="73"/>
      <c r="EUA152" s="73"/>
      <c r="EUG152" s="73"/>
      <c r="EUP152" s="73"/>
      <c r="EUR152" s="73"/>
      <c r="EUS152" s="73"/>
      <c r="EUU152" s="73"/>
      <c r="EUX152" s="73"/>
      <c r="EVA152" s="73"/>
      <c r="EVD152" s="73"/>
      <c r="EVL152" s="73"/>
      <c r="EVN152" s="73"/>
      <c r="EVQ152" s="73"/>
      <c r="EVT152" s="73"/>
      <c r="EWC152" s="73"/>
      <c r="EWF152" s="73"/>
      <c r="EWK152" s="73"/>
      <c r="EXG152" s="73"/>
      <c r="EXH152" s="73"/>
      <c r="EXI152" s="73"/>
      <c r="EXJ152" s="73"/>
      <c r="EXK152" s="73"/>
      <c r="EXL152" s="73"/>
      <c r="EYD152" s="73"/>
      <c r="EYE152" s="73"/>
      <c r="EYH152" s="73"/>
      <c r="EYK152" s="73"/>
      <c r="EYM152" s="73"/>
      <c r="EYO152" s="73"/>
      <c r="EYR152" s="73"/>
      <c r="EYU152" s="73"/>
      <c r="EYX152" s="73"/>
      <c r="EZA152" s="73"/>
      <c r="EZD152" s="73"/>
      <c r="EZG152" s="73"/>
      <c r="EZJ152" s="73"/>
      <c r="EZM152" s="73"/>
      <c r="EZO152" s="73"/>
      <c r="FAB152" s="73"/>
      <c r="FAC152" s="73"/>
      <c r="FAD152" s="73"/>
      <c r="FAE152" s="73"/>
      <c r="FAF152" s="73"/>
      <c r="FAG152" s="73"/>
      <c r="FAH152" s="73"/>
      <c r="FAI152" s="73"/>
      <c r="FAJ152" s="73"/>
      <c r="FAK152" s="73"/>
      <c r="FAL152" s="73"/>
      <c r="FAM152" s="73"/>
      <c r="FAN152" s="73"/>
      <c r="FAO152" s="73"/>
      <c r="FAP152" s="73"/>
      <c r="FAQ152" s="73"/>
      <c r="FAR152" s="73"/>
      <c r="FAS152" s="73"/>
      <c r="FAT152" s="73"/>
      <c r="FAU152" s="73"/>
      <c r="FAV152" s="73"/>
      <c r="FAW152" s="73"/>
      <c r="FAX152" s="73"/>
      <c r="FAY152" s="73"/>
      <c r="FAZ152" s="73"/>
      <c r="FBA152" s="73"/>
      <c r="FBC152" s="73"/>
      <c r="FBD152" s="73"/>
      <c r="FBE152" s="73"/>
      <c r="FBF152" s="73"/>
      <c r="FBG152" s="73"/>
      <c r="FBH152" s="73"/>
      <c r="FBI152" s="73"/>
      <c r="FBJ152" s="73"/>
      <c r="FBK152" s="73"/>
      <c r="FBL152" s="73"/>
      <c r="FBM152" s="73"/>
      <c r="FBN152" s="73"/>
      <c r="FBO152" s="73"/>
      <c r="FBR152" s="73"/>
      <c r="FBU152" s="73"/>
      <c r="FBX152" s="73"/>
      <c r="FCA152" s="73"/>
      <c r="FCD152" s="73"/>
      <c r="FCP152" s="73"/>
      <c r="FCS152" s="73"/>
      <c r="FCV152" s="73"/>
      <c r="FCY152" s="73"/>
      <c r="FDH152" s="73"/>
      <c r="FDN152" s="73"/>
      <c r="FDQ152" s="73"/>
      <c r="FDT152" s="73"/>
      <c r="FDW152" s="73"/>
      <c r="FEC152" s="73"/>
      <c r="FEL152" s="73"/>
      <c r="FEN152" s="73"/>
      <c r="FEO152" s="73"/>
      <c r="FEQ152" s="73"/>
      <c r="FET152" s="73"/>
      <c r="FEW152" s="73"/>
      <c r="FEZ152" s="73"/>
      <c r="FFH152" s="73"/>
      <c r="FFJ152" s="73"/>
      <c r="FFM152" s="73"/>
      <c r="FFP152" s="73"/>
      <c r="FFY152" s="73"/>
      <c r="FGB152" s="73"/>
      <c r="FGG152" s="73"/>
      <c r="FHC152" s="73"/>
      <c r="FHD152" s="73"/>
      <c r="FHE152" s="73"/>
      <c r="FHF152" s="73"/>
      <c r="FHG152" s="73"/>
      <c r="FHH152" s="73"/>
      <c r="FHZ152" s="73"/>
      <c r="FIA152" s="73"/>
      <c r="FID152" s="73"/>
      <c r="FIG152" s="73"/>
      <c r="FII152" s="73"/>
      <c r="FIK152" s="73"/>
      <c r="FIN152" s="73"/>
      <c r="FIQ152" s="73"/>
      <c r="FIT152" s="73"/>
      <c r="FIW152" s="73"/>
      <c r="FIZ152" s="73"/>
      <c r="FJC152" s="73"/>
      <c r="FJF152" s="73"/>
      <c r="FJI152" s="73"/>
      <c r="FJK152" s="73"/>
      <c r="FJX152" s="73"/>
      <c r="FJY152" s="73"/>
      <c r="FJZ152" s="73"/>
      <c r="FKA152" s="73"/>
      <c r="FKB152" s="73"/>
      <c r="FKC152" s="73"/>
      <c r="FKD152" s="73"/>
      <c r="FKE152" s="73"/>
      <c r="FKF152" s="73"/>
      <c r="FKG152" s="73"/>
      <c r="FKH152" s="73"/>
      <c r="FKI152" s="73"/>
      <c r="FKJ152" s="73"/>
      <c r="FKK152" s="73"/>
      <c r="FKL152" s="73"/>
      <c r="FKM152" s="73"/>
      <c r="FKN152" s="73"/>
      <c r="FKO152" s="73"/>
      <c r="FKP152" s="73"/>
      <c r="FKQ152" s="73"/>
      <c r="FKR152" s="73"/>
      <c r="FKS152" s="73"/>
      <c r="FKT152" s="73"/>
      <c r="FKU152" s="73"/>
      <c r="FKV152" s="73"/>
      <c r="FKW152" s="73"/>
      <c r="FKY152" s="73"/>
      <c r="FKZ152" s="73"/>
      <c r="FLA152" s="73"/>
      <c r="FLB152" s="73"/>
      <c r="FLC152" s="73"/>
      <c r="FLD152" s="73"/>
      <c r="FLE152" s="73"/>
      <c r="FLF152" s="73"/>
      <c r="FLG152" s="73"/>
      <c r="FLH152" s="73"/>
      <c r="FLI152" s="73"/>
      <c r="FLJ152" s="73"/>
      <c r="FLK152" s="73"/>
      <c r="FLN152" s="73"/>
      <c r="FLQ152" s="73"/>
      <c r="FLT152" s="73"/>
      <c r="FLW152" s="73"/>
      <c r="FLZ152" s="73"/>
      <c r="FML152" s="73"/>
      <c r="FMO152" s="73"/>
      <c r="FMR152" s="73"/>
      <c r="FMU152" s="73"/>
      <c r="FND152" s="73"/>
      <c r="FNJ152" s="73"/>
      <c r="FNM152" s="73"/>
      <c r="FNP152" s="73"/>
      <c r="FNS152" s="73"/>
      <c r="FNY152" s="73"/>
      <c r="FOH152" s="73"/>
      <c r="FOJ152" s="73"/>
      <c r="FOK152" s="73"/>
      <c r="FOM152" s="73"/>
      <c r="FOP152" s="73"/>
      <c r="FOS152" s="73"/>
      <c r="FOV152" s="73"/>
      <c r="FPD152" s="73"/>
      <c r="FPF152" s="73"/>
      <c r="FPI152" s="73"/>
      <c r="FPL152" s="73"/>
      <c r="FPU152" s="73"/>
      <c r="FPX152" s="73"/>
      <c r="FQC152" s="73"/>
      <c r="FQY152" s="73"/>
      <c r="FQZ152" s="73"/>
      <c r="FRA152" s="73"/>
      <c r="FRB152" s="73"/>
      <c r="FRC152" s="73"/>
      <c r="FRD152" s="73"/>
      <c r="FRV152" s="73"/>
      <c r="FRW152" s="73"/>
      <c r="FRZ152" s="73"/>
      <c r="FSC152" s="73"/>
      <c r="FSE152" s="73"/>
      <c r="FSG152" s="73"/>
      <c r="FSJ152" s="73"/>
      <c r="FSM152" s="73"/>
      <c r="FSP152" s="73"/>
      <c r="FSS152" s="73"/>
      <c r="FSV152" s="73"/>
      <c r="FSY152" s="73"/>
      <c r="FTB152" s="73"/>
      <c r="FTE152" s="73"/>
      <c r="FTG152" s="73"/>
      <c r="FTT152" s="73"/>
      <c r="FTU152" s="73"/>
      <c r="FTV152" s="73"/>
      <c r="FTW152" s="73"/>
      <c r="FTX152" s="73"/>
      <c r="FTY152" s="73"/>
      <c r="FTZ152" s="73"/>
      <c r="FUA152" s="73"/>
      <c r="FUB152" s="73"/>
      <c r="FUC152" s="73"/>
      <c r="FUD152" s="73"/>
      <c r="FUE152" s="73"/>
      <c r="FUF152" s="73"/>
      <c r="FUG152" s="73"/>
      <c r="FUH152" s="73"/>
      <c r="FUI152" s="73"/>
      <c r="FUJ152" s="73"/>
      <c r="FUK152" s="73"/>
      <c r="FUL152" s="73"/>
      <c r="FUM152" s="73"/>
      <c r="FUN152" s="73"/>
      <c r="FUO152" s="73"/>
      <c r="FUP152" s="73"/>
      <c r="FUQ152" s="73"/>
      <c r="FUR152" s="73"/>
      <c r="FUS152" s="73"/>
      <c r="FUU152" s="73"/>
      <c r="FUV152" s="73"/>
      <c r="FUW152" s="73"/>
      <c r="FUX152" s="73"/>
      <c r="FUY152" s="73"/>
      <c r="FUZ152" s="73"/>
      <c r="FVA152" s="73"/>
      <c r="FVB152" s="73"/>
      <c r="FVC152" s="73"/>
      <c r="FVD152" s="73"/>
      <c r="FVE152" s="73"/>
      <c r="FVF152" s="73"/>
      <c r="FVG152" s="73"/>
      <c r="FVJ152" s="73"/>
      <c r="FVM152" s="73"/>
      <c r="FVP152" s="73"/>
      <c r="FVS152" s="73"/>
      <c r="FVV152" s="73"/>
      <c r="FWH152" s="73"/>
      <c r="FWK152" s="73"/>
      <c r="FWN152" s="73"/>
      <c r="FWQ152" s="73"/>
      <c r="FWZ152" s="73"/>
      <c r="FXF152" s="73"/>
      <c r="FXI152" s="73"/>
      <c r="FXL152" s="73"/>
      <c r="FXO152" s="73"/>
      <c r="FXU152" s="73"/>
      <c r="FYD152" s="73"/>
      <c r="FYF152" s="73"/>
      <c r="FYG152" s="73"/>
      <c r="FYI152" s="73"/>
      <c r="FYL152" s="73"/>
      <c r="FYO152" s="73"/>
      <c r="FYR152" s="73"/>
      <c r="FYZ152" s="73"/>
      <c r="FZB152" s="73"/>
      <c r="FZE152" s="73"/>
      <c r="FZH152" s="73"/>
      <c r="FZQ152" s="73"/>
      <c r="FZT152" s="73"/>
      <c r="FZY152" s="73"/>
      <c r="GAU152" s="73"/>
      <c r="GAV152" s="73"/>
      <c r="GAW152" s="73"/>
      <c r="GAX152" s="73"/>
      <c r="GAY152" s="73"/>
      <c r="GAZ152" s="73"/>
      <c r="GBR152" s="73"/>
      <c r="GBS152" s="73"/>
      <c r="GBV152" s="73"/>
      <c r="GBY152" s="73"/>
      <c r="GCA152" s="73"/>
      <c r="GCC152" s="73"/>
      <c r="GCF152" s="73"/>
      <c r="GCI152" s="73"/>
      <c r="GCL152" s="73"/>
      <c r="GCO152" s="73"/>
      <c r="GCR152" s="73"/>
      <c r="GCU152" s="73"/>
      <c r="GCX152" s="73"/>
      <c r="GDA152" s="73"/>
      <c r="GDC152" s="73"/>
      <c r="GDP152" s="73"/>
      <c r="GDQ152" s="73"/>
      <c r="GDR152" s="73"/>
      <c r="GDS152" s="73"/>
      <c r="GDT152" s="73"/>
      <c r="GDU152" s="73"/>
      <c r="GDV152" s="73"/>
      <c r="GDW152" s="73"/>
      <c r="GDX152" s="73"/>
      <c r="GDY152" s="73"/>
      <c r="GDZ152" s="73"/>
      <c r="GEA152" s="73"/>
      <c r="GEB152" s="73"/>
      <c r="GEC152" s="73"/>
      <c r="GED152" s="73"/>
      <c r="GEE152" s="73"/>
      <c r="GEF152" s="73"/>
      <c r="GEG152" s="73"/>
      <c r="GEH152" s="73"/>
      <c r="GEI152" s="73"/>
      <c r="GEJ152" s="73"/>
      <c r="GEK152" s="73"/>
      <c r="GEL152" s="73"/>
      <c r="GEM152" s="73"/>
      <c r="GEN152" s="73"/>
      <c r="GEO152" s="73"/>
      <c r="GEQ152" s="73"/>
      <c r="GER152" s="73"/>
      <c r="GES152" s="73"/>
      <c r="GET152" s="73"/>
      <c r="GEU152" s="73"/>
      <c r="GEV152" s="73"/>
      <c r="GEW152" s="73"/>
      <c r="GEX152" s="73"/>
      <c r="GEY152" s="73"/>
      <c r="GEZ152" s="73"/>
      <c r="GFA152" s="73"/>
      <c r="GFB152" s="73"/>
      <c r="GFC152" s="73"/>
      <c r="GFF152" s="73"/>
      <c r="GFI152" s="73"/>
      <c r="GFL152" s="73"/>
      <c r="GFO152" s="73"/>
      <c r="GFR152" s="73"/>
      <c r="GGD152" s="73"/>
      <c r="GGG152" s="73"/>
      <c r="GGJ152" s="73"/>
      <c r="GGM152" s="73"/>
      <c r="GGV152" s="73"/>
      <c r="GHB152" s="73"/>
      <c r="GHE152" s="73"/>
      <c r="GHH152" s="73"/>
      <c r="GHK152" s="73"/>
      <c r="GHQ152" s="73"/>
      <c r="GHZ152" s="73"/>
      <c r="GIB152" s="73"/>
      <c r="GIC152" s="73"/>
      <c r="GIE152" s="73"/>
      <c r="GIH152" s="73"/>
      <c r="GIK152" s="73"/>
      <c r="GIN152" s="73"/>
      <c r="GIV152" s="73"/>
      <c r="GIX152" s="73"/>
      <c r="GJA152" s="73"/>
      <c r="GJD152" s="73"/>
      <c r="GJM152" s="73"/>
      <c r="GJP152" s="73"/>
      <c r="GJU152" s="73"/>
      <c r="GKQ152" s="73"/>
      <c r="GKR152" s="73"/>
      <c r="GKS152" s="73"/>
      <c r="GKT152" s="73"/>
      <c r="GKU152" s="73"/>
      <c r="GKV152" s="73"/>
      <c r="GLN152" s="73"/>
      <c r="GLO152" s="73"/>
      <c r="GLR152" s="73"/>
      <c r="GLU152" s="73"/>
      <c r="GLW152" s="73"/>
      <c r="GLY152" s="73"/>
      <c r="GMB152" s="73"/>
      <c r="GME152" s="73"/>
      <c r="GMH152" s="73"/>
      <c r="GMK152" s="73"/>
      <c r="GMN152" s="73"/>
      <c r="GMQ152" s="73"/>
      <c r="GMT152" s="73"/>
      <c r="GMW152" s="73"/>
      <c r="GMY152" s="73"/>
      <c r="GNL152" s="73"/>
      <c r="GNM152" s="73"/>
      <c r="GNN152" s="73"/>
      <c r="GNO152" s="73"/>
      <c r="GNP152" s="73"/>
      <c r="GNQ152" s="73"/>
      <c r="GNR152" s="73"/>
      <c r="GNS152" s="73"/>
      <c r="GNT152" s="73"/>
      <c r="GNU152" s="73"/>
      <c r="GNV152" s="73"/>
      <c r="GNW152" s="73"/>
      <c r="GNX152" s="73"/>
      <c r="GNY152" s="73"/>
      <c r="GNZ152" s="73"/>
      <c r="GOA152" s="73"/>
      <c r="GOB152" s="73"/>
      <c r="GOC152" s="73"/>
      <c r="GOD152" s="73"/>
      <c r="GOE152" s="73"/>
      <c r="GOF152" s="73"/>
      <c r="GOG152" s="73"/>
      <c r="GOH152" s="73"/>
      <c r="GOI152" s="73"/>
      <c r="GOJ152" s="73"/>
      <c r="GOK152" s="73"/>
      <c r="GOM152" s="73"/>
      <c r="GON152" s="73"/>
      <c r="GOO152" s="73"/>
      <c r="GOP152" s="73"/>
      <c r="GOQ152" s="73"/>
      <c r="GOR152" s="73"/>
      <c r="GOS152" s="73"/>
      <c r="GOT152" s="73"/>
      <c r="GOU152" s="73"/>
      <c r="GOV152" s="73"/>
      <c r="GOW152" s="73"/>
      <c r="GOX152" s="73"/>
      <c r="GOY152" s="73"/>
      <c r="GPB152" s="73"/>
      <c r="GPE152" s="73"/>
      <c r="GPH152" s="73"/>
      <c r="GPK152" s="73"/>
      <c r="GPN152" s="73"/>
      <c r="GPZ152" s="73"/>
      <c r="GQC152" s="73"/>
      <c r="GQF152" s="73"/>
      <c r="GQI152" s="73"/>
      <c r="GQR152" s="73"/>
      <c r="GQX152" s="73"/>
      <c r="GRA152" s="73"/>
      <c r="GRD152" s="73"/>
      <c r="GRG152" s="73"/>
      <c r="GRM152" s="73"/>
      <c r="GRV152" s="73"/>
      <c r="GRX152" s="73"/>
      <c r="GRY152" s="73"/>
      <c r="GSA152" s="73"/>
      <c r="GSD152" s="73"/>
      <c r="GSG152" s="73"/>
      <c r="GSJ152" s="73"/>
      <c r="GSR152" s="73"/>
      <c r="GST152" s="73"/>
      <c r="GSW152" s="73"/>
      <c r="GSZ152" s="73"/>
      <c r="GTI152" s="73"/>
      <c r="GTL152" s="73"/>
      <c r="GTQ152" s="73"/>
      <c r="GUM152" s="73"/>
      <c r="GUN152" s="73"/>
      <c r="GUO152" s="73"/>
      <c r="GUP152" s="73"/>
      <c r="GUQ152" s="73"/>
      <c r="GUR152" s="73"/>
      <c r="GVJ152" s="73"/>
      <c r="GVK152" s="73"/>
      <c r="GVN152" s="73"/>
      <c r="GVQ152" s="73"/>
      <c r="GVS152" s="73"/>
      <c r="GVU152" s="73"/>
      <c r="GVX152" s="73"/>
      <c r="GWA152" s="73"/>
      <c r="GWD152" s="73"/>
      <c r="GWG152" s="73"/>
      <c r="GWJ152" s="73"/>
      <c r="GWM152" s="73"/>
      <c r="GWP152" s="73"/>
      <c r="GWS152" s="73"/>
      <c r="GWU152" s="73"/>
      <c r="GXH152" s="73"/>
      <c r="GXI152" s="73"/>
      <c r="GXJ152" s="73"/>
      <c r="GXK152" s="73"/>
      <c r="GXL152" s="73"/>
      <c r="GXM152" s="73"/>
      <c r="GXN152" s="73"/>
      <c r="GXO152" s="73"/>
      <c r="GXP152" s="73"/>
      <c r="GXQ152" s="73"/>
      <c r="GXR152" s="73"/>
      <c r="GXS152" s="73"/>
      <c r="GXT152" s="73"/>
      <c r="GXU152" s="73"/>
      <c r="GXV152" s="73"/>
      <c r="GXW152" s="73"/>
      <c r="GXX152" s="73"/>
      <c r="GXY152" s="73"/>
      <c r="GXZ152" s="73"/>
      <c r="GYA152" s="73"/>
      <c r="GYB152" s="73"/>
      <c r="GYC152" s="73"/>
      <c r="GYD152" s="73"/>
      <c r="GYE152" s="73"/>
      <c r="GYF152" s="73"/>
      <c r="GYG152" s="73"/>
      <c r="GYI152" s="73"/>
      <c r="GYJ152" s="73"/>
      <c r="GYK152" s="73"/>
      <c r="GYL152" s="73"/>
      <c r="GYM152" s="73"/>
      <c r="GYN152" s="73"/>
      <c r="GYO152" s="73"/>
      <c r="GYP152" s="73"/>
      <c r="GYQ152" s="73"/>
      <c r="GYR152" s="73"/>
      <c r="GYS152" s="73"/>
      <c r="GYT152" s="73"/>
      <c r="GYU152" s="73"/>
      <c r="GYX152" s="73"/>
      <c r="GZA152" s="73"/>
      <c r="GZD152" s="73"/>
      <c r="GZG152" s="73"/>
      <c r="GZJ152" s="73"/>
      <c r="GZV152" s="73"/>
      <c r="GZY152" s="73"/>
      <c r="HAB152" s="73"/>
      <c r="HAE152" s="73"/>
      <c r="HAN152" s="73"/>
      <c r="HAT152" s="73"/>
      <c r="HAW152" s="73"/>
      <c r="HAZ152" s="73"/>
      <c r="HBC152" s="73"/>
      <c r="HBI152" s="73"/>
      <c r="HBR152" s="73"/>
      <c r="HBT152" s="73"/>
      <c r="HBU152" s="73"/>
      <c r="HBW152" s="73"/>
      <c r="HBZ152" s="73"/>
      <c r="HCC152" s="73"/>
      <c r="HCF152" s="73"/>
      <c r="HCN152" s="73"/>
      <c r="HCP152" s="73"/>
      <c r="HCS152" s="73"/>
      <c r="HCV152" s="73"/>
      <c r="HDE152" s="73"/>
      <c r="HDH152" s="73"/>
      <c r="HDM152" s="73"/>
      <c r="HEI152" s="73"/>
      <c r="HEJ152" s="73"/>
      <c r="HEK152" s="73"/>
      <c r="HEL152" s="73"/>
      <c r="HEM152" s="73"/>
      <c r="HEN152" s="73"/>
      <c r="HFF152" s="73"/>
      <c r="HFG152" s="73"/>
      <c r="HFJ152" s="73"/>
      <c r="HFM152" s="73"/>
      <c r="HFO152" s="73"/>
      <c r="HFQ152" s="73"/>
      <c r="HFT152" s="73"/>
      <c r="HFW152" s="73"/>
      <c r="HFZ152" s="73"/>
      <c r="HGC152" s="73"/>
      <c r="HGF152" s="73"/>
      <c r="HGI152" s="73"/>
      <c r="HGL152" s="73"/>
      <c r="HGO152" s="73"/>
      <c r="HGQ152" s="73"/>
      <c r="HHD152" s="73"/>
      <c r="HHE152" s="73"/>
      <c r="HHF152" s="73"/>
      <c r="HHG152" s="73"/>
      <c r="HHH152" s="73"/>
      <c r="HHI152" s="73"/>
      <c r="HHJ152" s="73"/>
      <c r="HHK152" s="73"/>
      <c r="HHL152" s="73"/>
      <c r="HHM152" s="73"/>
      <c r="HHN152" s="73"/>
      <c r="HHO152" s="73"/>
      <c r="HHP152" s="73"/>
      <c r="HHQ152" s="73"/>
      <c r="HHR152" s="73"/>
      <c r="HHS152" s="73"/>
      <c r="HHT152" s="73"/>
      <c r="HHU152" s="73"/>
      <c r="HHV152" s="73"/>
      <c r="HHW152" s="73"/>
      <c r="HHX152" s="73"/>
      <c r="HHY152" s="73"/>
      <c r="HHZ152" s="73"/>
      <c r="HIA152" s="73"/>
      <c r="HIB152" s="73"/>
      <c r="HIC152" s="73"/>
      <c r="HIE152" s="73"/>
      <c r="HIF152" s="73"/>
      <c r="HIG152" s="73"/>
      <c r="HIH152" s="73"/>
      <c r="HII152" s="73"/>
      <c r="HIJ152" s="73"/>
      <c r="HIK152" s="73"/>
      <c r="HIL152" s="73"/>
      <c r="HIM152" s="73"/>
      <c r="HIN152" s="73"/>
      <c r="HIO152" s="73"/>
      <c r="HIP152" s="73"/>
      <c r="HIQ152" s="73"/>
      <c r="HIT152" s="73"/>
      <c r="HIW152" s="73"/>
      <c r="HIZ152" s="73"/>
      <c r="HJC152" s="73"/>
      <c r="HJF152" s="73"/>
      <c r="HJR152" s="73"/>
      <c r="HJU152" s="73"/>
      <c r="HJX152" s="73"/>
      <c r="HKA152" s="73"/>
      <c r="HKJ152" s="73"/>
      <c r="HKP152" s="73"/>
      <c r="HKS152" s="73"/>
      <c r="HKV152" s="73"/>
      <c r="HKY152" s="73"/>
      <c r="HLE152" s="73"/>
      <c r="HLN152" s="73"/>
      <c r="HLP152" s="73"/>
      <c r="HLQ152" s="73"/>
      <c r="HLS152" s="73"/>
      <c r="HLV152" s="73"/>
      <c r="HLY152" s="73"/>
      <c r="HMB152" s="73"/>
      <c r="HMJ152" s="73"/>
      <c r="HML152" s="73"/>
      <c r="HMO152" s="73"/>
      <c r="HMR152" s="73"/>
      <c r="HNA152" s="73"/>
      <c r="HND152" s="73"/>
      <c r="HNI152" s="73"/>
      <c r="HOE152" s="73"/>
      <c r="HOF152" s="73"/>
      <c r="HOG152" s="73"/>
      <c r="HOH152" s="73"/>
      <c r="HOI152" s="73"/>
      <c r="HOJ152" s="73"/>
      <c r="HPB152" s="73"/>
      <c r="HPC152" s="73"/>
      <c r="HPF152" s="73"/>
      <c r="HPI152" s="73"/>
      <c r="HPK152" s="73"/>
      <c r="HPM152" s="73"/>
      <c r="HPP152" s="73"/>
      <c r="HPS152" s="73"/>
      <c r="HPV152" s="73"/>
      <c r="HPY152" s="73"/>
      <c r="HQB152" s="73"/>
      <c r="HQE152" s="73"/>
      <c r="HQH152" s="73"/>
      <c r="HQK152" s="73"/>
      <c r="HQM152" s="73"/>
      <c r="HQZ152" s="73"/>
      <c r="HRA152" s="73"/>
      <c r="HRB152" s="73"/>
      <c r="HRC152" s="73"/>
      <c r="HRD152" s="73"/>
      <c r="HRE152" s="73"/>
      <c r="HRF152" s="73"/>
      <c r="HRG152" s="73"/>
      <c r="HRH152" s="73"/>
      <c r="HRI152" s="73"/>
      <c r="HRJ152" s="73"/>
      <c r="HRK152" s="73"/>
      <c r="HRL152" s="73"/>
      <c r="HRM152" s="73"/>
      <c r="HRN152" s="73"/>
      <c r="HRO152" s="73"/>
      <c r="HRP152" s="73"/>
      <c r="HRQ152" s="73"/>
      <c r="HRR152" s="73"/>
      <c r="HRS152" s="73"/>
      <c r="HRT152" s="73"/>
      <c r="HRU152" s="73"/>
      <c r="HRV152" s="73"/>
      <c r="HRW152" s="73"/>
      <c r="HRX152" s="73"/>
      <c r="HRY152" s="73"/>
      <c r="HSA152" s="73"/>
      <c r="HSB152" s="73"/>
      <c r="HSC152" s="73"/>
      <c r="HSD152" s="73"/>
      <c r="HSE152" s="73"/>
      <c r="HSF152" s="73"/>
      <c r="HSG152" s="73"/>
      <c r="HSH152" s="73"/>
      <c r="HSI152" s="73"/>
      <c r="HSJ152" s="73"/>
      <c r="HSK152" s="73"/>
      <c r="HSL152" s="73"/>
      <c r="HSM152" s="73"/>
      <c r="HSP152" s="73"/>
      <c r="HSS152" s="73"/>
      <c r="HSV152" s="73"/>
      <c r="HSY152" s="73"/>
      <c r="HTB152" s="73"/>
      <c r="HTN152" s="73"/>
      <c r="HTQ152" s="73"/>
      <c r="HTT152" s="73"/>
      <c r="HTW152" s="73"/>
      <c r="HUF152" s="73"/>
      <c r="HUL152" s="73"/>
      <c r="HUO152" s="73"/>
      <c r="HUR152" s="73"/>
      <c r="HUU152" s="73"/>
      <c r="HVA152" s="73"/>
      <c r="HVJ152" s="73"/>
      <c r="HVL152" s="73"/>
      <c r="HVM152" s="73"/>
      <c r="HVO152" s="73"/>
      <c r="HVR152" s="73"/>
      <c r="HVU152" s="73"/>
      <c r="HVX152" s="73"/>
      <c r="HWF152" s="73"/>
      <c r="HWH152" s="73"/>
      <c r="HWK152" s="73"/>
      <c r="HWN152" s="73"/>
      <c r="HWW152" s="73"/>
      <c r="HWZ152" s="73"/>
      <c r="HXE152" s="73"/>
      <c r="HYA152" s="73"/>
      <c r="HYB152" s="73"/>
      <c r="HYC152" s="73"/>
      <c r="HYD152" s="73"/>
      <c r="HYE152" s="73"/>
      <c r="HYF152" s="73"/>
      <c r="HYX152" s="73"/>
      <c r="HYY152" s="73"/>
      <c r="HZB152" s="73"/>
      <c r="HZE152" s="73"/>
      <c r="HZG152" s="73"/>
      <c r="HZI152" s="73"/>
      <c r="HZL152" s="73"/>
      <c r="HZO152" s="73"/>
      <c r="HZR152" s="73"/>
      <c r="HZU152" s="73"/>
      <c r="HZX152" s="73"/>
      <c r="IAA152" s="73"/>
      <c r="IAD152" s="73"/>
      <c r="IAG152" s="73"/>
      <c r="IAI152" s="73"/>
      <c r="IAV152" s="73"/>
      <c r="IAW152" s="73"/>
      <c r="IAX152" s="73"/>
      <c r="IAY152" s="73"/>
      <c r="IAZ152" s="73"/>
      <c r="IBA152" s="73"/>
      <c r="IBB152" s="73"/>
      <c r="IBC152" s="73"/>
      <c r="IBD152" s="73"/>
      <c r="IBE152" s="73"/>
      <c r="IBF152" s="73"/>
      <c r="IBG152" s="73"/>
      <c r="IBH152" s="73"/>
      <c r="IBI152" s="73"/>
      <c r="IBJ152" s="73"/>
      <c r="IBK152" s="73"/>
      <c r="IBL152" s="73"/>
      <c r="IBM152" s="73"/>
      <c r="IBN152" s="73"/>
      <c r="IBO152" s="73"/>
      <c r="IBP152" s="73"/>
      <c r="IBQ152" s="73"/>
      <c r="IBR152" s="73"/>
      <c r="IBS152" s="73"/>
      <c r="IBT152" s="73"/>
      <c r="IBU152" s="73"/>
      <c r="IBW152" s="73"/>
      <c r="IBX152" s="73"/>
      <c r="IBY152" s="73"/>
      <c r="IBZ152" s="73"/>
      <c r="ICA152" s="73"/>
      <c r="ICB152" s="73"/>
      <c r="ICC152" s="73"/>
      <c r="ICD152" s="73"/>
      <c r="ICE152" s="73"/>
      <c r="ICF152" s="73"/>
      <c r="ICG152" s="73"/>
      <c r="ICH152" s="73"/>
      <c r="ICI152" s="73"/>
      <c r="ICL152" s="73"/>
      <c r="ICO152" s="73"/>
      <c r="ICR152" s="73"/>
      <c r="ICU152" s="73"/>
      <c r="ICX152" s="73"/>
      <c r="IDJ152" s="73"/>
      <c r="IDM152" s="73"/>
      <c r="IDP152" s="73"/>
      <c r="IDS152" s="73"/>
      <c r="IEB152" s="73"/>
      <c r="IEH152" s="73"/>
      <c r="IEK152" s="73"/>
      <c r="IEN152" s="73"/>
      <c r="IEQ152" s="73"/>
      <c r="IEW152" s="73"/>
      <c r="IFF152" s="73"/>
      <c r="IFH152" s="73"/>
      <c r="IFI152" s="73"/>
      <c r="IFK152" s="73"/>
      <c r="IFN152" s="73"/>
      <c r="IFQ152" s="73"/>
      <c r="IFT152" s="73"/>
      <c r="IGB152" s="73"/>
      <c r="IGD152" s="73"/>
      <c r="IGG152" s="73"/>
      <c r="IGJ152" s="73"/>
      <c r="IGS152" s="73"/>
      <c r="IGV152" s="73"/>
      <c r="IHA152" s="73"/>
      <c r="IHW152" s="73"/>
      <c r="IHX152" s="73"/>
      <c r="IHY152" s="73"/>
      <c r="IHZ152" s="73"/>
      <c r="IIA152" s="73"/>
      <c r="IIB152" s="73"/>
      <c r="IIT152" s="73"/>
      <c r="IIU152" s="73"/>
      <c r="IIX152" s="73"/>
      <c r="IJA152" s="73"/>
      <c r="IJC152" s="73"/>
      <c r="IJE152" s="73"/>
      <c r="IJH152" s="73"/>
      <c r="IJK152" s="73"/>
      <c r="IJN152" s="73"/>
      <c r="IJQ152" s="73"/>
      <c r="IJT152" s="73"/>
      <c r="IJW152" s="73"/>
      <c r="IJZ152" s="73"/>
      <c r="IKC152" s="73"/>
      <c r="IKE152" s="73"/>
      <c r="IKR152" s="73"/>
      <c r="IKS152" s="73"/>
      <c r="IKT152" s="73"/>
      <c r="IKU152" s="73"/>
      <c r="IKV152" s="73"/>
      <c r="IKW152" s="73"/>
      <c r="IKX152" s="73"/>
      <c r="IKY152" s="73"/>
      <c r="IKZ152" s="73"/>
      <c r="ILA152" s="73"/>
      <c r="ILB152" s="73"/>
      <c r="ILC152" s="73"/>
      <c r="ILD152" s="73"/>
      <c r="ILE152" s="73"/>
      <c r="ILF152" s="73"/>
      <c r="ILG152" s="73"/>
      <c r="ILH152" s="73"/>
      <c r="ILI152" s="73"/>
      <c r="ILJ152" s="73"/>
      <c r="ILK152" s="73"/>
      <c r="ILL152" s="73"/>
      <c r="ILM152" s="73"/>
      <c r="ILN152" s="73"/>
      <c r="ILO152" s="73"/>
      <c r="ILP152" s="73"/>
      <c r="ILQ152" s="73"/>
      <c r="ILS152" s="73"/>
      <c r="ILT152" s="73"/>
      <c r="ILU152" s="73"/>
      <c r="ILV152" s="73"/>
      <c r="ILW152" s="73"/>
      <c r="ILX152" s="73"/>
      <c r="ILY152" s="73"/>
      <c r="ILZ152" s="73"/>
      <c r="IMA152" s="73"/>
      <c r="IMB152" s="73"/>
      <c r="IMC152" s="73"/>
      <c r="IMD152" s="73"/>
      <c r="IME152" s="73"/>
      <c r="IMH152" s="73"/>
      <c r="IMK152" s="73"/>
      <c r="IMN152" s="73"/>
      <c r="IMQ152" s="73"/>
      <c r="IMT152" s="73"/>
      <c r="INF152" s="73"/>
      <c r="INI152" s="73"/>
      <c r="INL152" s="73"/>
      <c r="INO152" s="73"/>
      <c r="INX152" s="73"/>
      <c r="IOD152" s="73"/>
      <c r="IOG152" s="73"/>
      <c r="IOJ152" s="73"/>
      <c r="IOM152" s="73"/>
      <c r="IOS152" s="73"/>
      <c r="IPB152" s="73"/>
      <c r="IPD152" s="73"/>
      <c r="IPE152" s="73"/>
      <c r="IPG152" s="73"/>
      <c r="IPJ152" s="73"/>
      <c r="IPM152" s="73"/>
      <c r="IPP152" s="73"/>
      <c r="IPX152" s="73"/>
      <c r="IPZ152" s="73"/>
      <c r="IQC152" s="73"/>
      <c r="IQF152" s="73"/>
      <c r="IQO152" s="73"/>
      <c r="IQR152" s="73"/>
      <c r="IQW152" s="73"/>
      <c r="IRS152" s="73"/>
      <c r="IRT152" s="73"/>
      <c r="IRU152" s="73"/>
      <c r="IRV152" s="73"/>
      <c r="IRW152" s="73"/>
      <c r="IRX152" s="73"/>
      <c r="ISP152" s="73"/>
      <c r="ISQ152" s="73"/>
      <c r="IST152" s="73"/>
      <c r="ISW152" s="73"/>
      <c r="ISY152" s="73"/>
      <c r="ITA152" s="73"/>
      <c r="ITD152" s="73"/>
      <c r="ITG152" s="73"/>
      <c r="ITJ152" s="73"/>
      <c r="ITM152" s="73"/>
      <c r="ITP152" s="73"/>
      <c r="ITS152" s="73"/>
      <c r="ITV152" s="73"/>
      <c r="ITY152" s="73"/>
      <c r="IUA152" s="73"/>
      <c r="IUN152" s="73"/>
      <c r="IUO152" s="73"/>
      <c r="IUP152" s="73"/>
      <c r="IUQ152" s="73"/>
      <c r="IUR152" s="73"/>
      <c r="IUS152" s="73"/>
      <c r="IUT152" s="73"/>
      <c r="IUU152" s="73"/>
      <c r="IUV152" s="73"/>
      <c r="IUW152" s="73"/>
      <c r="IUX152" s="73"/>
      <c r="IUY152" s="73"/>
      <c r="IUZ152" s="73"/>
      <c r="IVA152" s="73"/>
      <c r="IVB152" s="73"/>
      <c r="IVC152" s="73"/>
      <c r="IVD152" s="73"/>
      <c r="IVE152" s="73"/>
      <c r="IVF152" s="73"/>
      <c r="IVG152" s="73"/>
      <c r="IVH152" s="73"/>
      <c r="IVI152" s="73"/>
      <c r="IVJ152" s="73"/>
      <c r="IVK152" s="73"/>
      <c r="IVL152" s="73"/>
      <c r="IVM152" s="73"/>
      <c r="IVO152" s="73"/>
      <c r="IVP152" s="73"/>
      <c r="IVQ152" s="73"/>
      <c r="IVR152" s="73"/>
      <c r="IVS152" s="73"/>
      <c r="IVT152" s="73"/>
      <c r="IVU152" s="73"/>
      <c r="IVV152" s="73"/>
      <c r="IVW152" s="73"/>
      <c r="IVX152" s="73"/>
      <c r="IVY152" s="73"/>
      <c r="IVZ152" s="73"/>
      <c r="IWA152" s="73"/>
      <c r="IWD152" s="73"/>
      <c r="IWG152" s="73"/>
      <c r="IWJ152" s="73"/>
      <c r="IWM152" s="73"/>
      <c r="IWP152" s="73"/>
      <c r="IXB152" s="73"/>
      <c r="IXE152" s="73"/>
      <c r="IXH152" s="73"/>
      <c r="IXK152" s="73"/>
      <c r="IXT152" s="73"/>
      <c r="IXZ152" s="73"/>
      <c r="IYC152" s="73"/>
      <c r="IYF152" s="73"/>
      <c r="IYI152" s="73"/>
      <c r="IYO152" s="73"/>
      <c r="IYX152" s="73"/>
      <c r="IYZ152" s="73"/>
      <c r="IZA152" s="73"/>
      <c r="IZC152" s="73"/>
      <c r="IZF152" s="73"/>
      <c r="IZI152" s="73"/>
      <c r="IZL152" s="73"/>
      <c r="IZT152" s="73"/>
      <c r="IZV152" s="73"/>
      <c r="IZY152" s="73"/>
      <c r="JAB152" s="73"/>
      <c r="JAK152" s="73"/>
      <c r="JAN152" s="73"/>
      <c r="JAS152" s="73"/>
      <c r="JBO152" s="73"/>
      <c r="JBP152" s="73"/>
      <c r="JBQ152" s="73"/>
      <c r="JBR152" s="73"/>
      <c r="JBS152" s="73"/>
      <c r="JBT152" s="73"/>
      <c r="JCL152" s="73"/>
      <c r="JCM152" s="73"/>
      <c r="JCP152" s="73"/>
      <c r="JCS152" s="73"/>
      <c r="JCU152" s="73"/>
      <c r="JCW152" s="73"/>
      <c r="JCZ152" s="73"/>
      <c r="JDC152" s="73"/>
      <c r="JDF152" s="73"/>
      <c r="JDI152" s="73"/>
      <c r="JDL152" s="73"/>
      <c r="JDO152" s="73"/>
      <c r="JDR152" s="73"/>
      <c r="JDU152" s="73"/>
      <c r="JDW152" s="73"/>
      <c r="JEJ152" s="73"/>
      <c r="JEK152" s="73"/>
      <c r="JEL152" s="73"/>
      <c r="JEM152" s="73"/>
      <c r="JEN152" s="73"/>
      <c r="JEO152" s="73"/>
      <c r="JEP152" s="73"/>
      <c r="JEQ152" s="73"/>
      <c r="JER152" s="73"/>
      <c r="JES152" s="73"/>
      <c r="JET152" s="73"/>
      <c r="JEU152" s="73"/>
      <c r="JEV152" s="73"/>
      <c r="JEW152" s="73"/>
      <c r="JEX152" s="73"/>
      <c r="JEY152" s="73"/>
      <c r="JEZ152" s="73"/>
      <c r="JFA152" s="73"/>
      <c r="JFB152" s="73"/>
      <c r="JFC152" s="73"/>
      <c r="JFD152" s="73"/>
      <c r="JFE152" s="73"/>
      <c r="JFF152" s="73"/>
      <c r="JFG152" s="73"/>
      <c r="JFH152" s="73"/>
      <c r="JFI152" s="73"/>
      <c r="JFK152" s="73"/>
      <c r="JFL152" s="73"/>
      <c r="JFM152" s="73"/>
      <c r="JFN152" s="73"/>
      <c r="JFO152" s="73"/>
      <c r="JFP152" s="73"/>
      <c r="JFQ152" s="73"/>
      <c r="JFR152" s="73"/>
      <c r="JFS152" s="73"/>
      <c r="JFT152" s="73"/>
      <c r="JFU152" s="73"/>
      <c r="JFV152" s="73"/>
      <c r="JFW152" s="73"/>
      <c r="JFZ152" s="73"/>
      <c r="JGC152" s="73"/>
      <c r="JGF152" s="73"/>
      <c r="JGI152" s="73"/>
      <c r="JGL152" s="73"/>
      <c r="JGX152" s="73"/>
      <c r="JHA152" s="73"/>
      <c r="JHD152" s="73"/>
      <c r="JHG152" s="73"/>
      <c r="JHP152" s="73"/>
      <c r="JHV152" s="73"/>
      <c r="JHY152" s="73"/>
      <c r="JIB152" s="73"/>
      <c r="JIE152" s="73"/>
      <c r="JIK152" s="73"/>
      <c r="JIT152" s="73"/>
      <c r="JIV152" s="73"/>
      <c r="JIW152" s="73"/>
      <c r="JIY152" s="73"/>
      <c r="JJB152" s="73"/>
      <c r="JJE152" s="73"/>
      <c r="JJH152" s="73"/>
      <c r="JJP152" s="73"/>
      <c r="JJR152" s="73"/>
      <c r="JJU152" s="73"/>
      <c r="JJX152" s="73"/>
      <c r="JKG152" s="73"/>
      <c r="JKJ152" s="73"/>
      <c r="JKO152" s="73"/>
      <c r="JLK152" s="73"/>
      <c r="JLL152" s="73"/>
      <c r="JLM152" s="73"/>
      <c r="JLN152" s="73"/>
      <c r="JLO152" s="73"/>
      <c r="JLP152" s="73"/>
      <c r="JMH152" s="73"/>
      <c r="JMI152" s="73"/>
      <c r="JML152" s="73"/>
      <c r="JMO152" s="73"/>
      <c r="JMQ152" s="73"/>
      <c r="JMS152" s="73"/>
      <c r="JMV152" s="73"/>
      <c r="JMY152" s="73"/>
      <c r="JNB152" s="73"/>
      <c r="JNE152" s="73"/>
      <c r="JNH152" s="73"/>
      <c r="JNK152" s="73"/>
      <c r="JNN152" s="73"/>
      <c r="JNQ152" s="73"/>
      <c r="JNS152" s="73"/>
      <c r="JOF152" s="73"/>
      <c r="JOG152" s="73"/>
      <c r="JOH152" s="73"/>
      <c r="JOI152" s="73"/>
      <c r="JOJ152" s="73"/>
      <c r="JOK152" s="73"/>
      <c r="JOL152" s="73"/>
      <c r="JOM152" s="73"/>
      <c r="JON152" s="73"/>
      <c r="JOO152" s="73"/>
      <c r="JOP152" s="73"/>
      <c r="JOQ152" s="73"/>
      <c r="JOR152" s="73"/>
      <c r="JOS152" s="73"/>
      <c r="JOT152" s="73"/>
      <c r="JOU152" s="73"/>
      <c r="JOV152" s="73"/>
      <c r="JOW152" s="73"/>
      <c r="JOX152" s="73"/>
      <c r="JOY152" s="73"/>
      <c r="JOZ152" s="73"/>
      <c r="JPA152" s="73"/>
      <c r="JPB152" s="73"/>
      <c r="JPC152" s="73"/>
      <c r="JPD152" s="73"/>
      <c r="JPE152" s="73"/>
      <c r="JPG152" s="73"/>
      <c r="JPH152" s="73"/>
      <c r="JPI152" s="73"/>
      <c r="JPJ152" s="73"/>
      <c r="JPK152" s="73"/>
      <c r="JPL152" s="73"/>
      <c r="JPM152" s="73"/>
      <c r="JPN152" s="73"/>
      <c r="JPO152" s="73"/>
      <c r="JPP152" s="73"/>
      <c r="JPQ152" s="73"/>
      <c r="JPR152" s="73"/>
      <c r="JPS152" s="73"/>
      <c r="JPV152" s="73"/>
      <c r="JPY152" s="73"/>
      <c r="JQB152" s="73"/>
      <c r="JQE152" s="73"/>
      <c r="JQH152" s="73"/>
      <c r="JQT152" s="73"/>
      <c r="JQW152" s="73"/>
      <c r="JQZ152" s="73"/>
      <c r="JRC152" s="73"/>
      <c r="JRL152" s="73"/>
      <c r="JRR152" s="73"/>
      <c r="JRU152" s="73"/>
      <c r="JRX152" s="73"/>
      <c r="JSA152" s="73"/>
      <c r="JSG152" s="73"/>
      <c r="JSP152" s="73"/>
      <c r="JSR152" s="73"/>
      <c r="JSS152" s="73"/>
      <c r="JSU152" s="73"/>
      <c r="JSX152" s="73"/>
      <c r="JTA152" s="73"/>
      <c r="JTD152" s="73"/>
      <c r="JTL152" s="73"/>
      <c r="JTN152" s="73"/>
      <c r="JTQ152" s="73"/>
      <c r="JTT152" s="73"/>
      <c r="JUC152" s="73"/>
      <c r="JUF152" s="73"/>
      <c r="JUK152" s="73"/>
      <c r="JVG152" s="73"/>
      <c r="JVH152" s="73"/>
      <c r="JVI152" s="73"/>
      <c r="JVJ152" s="73"/>
      <c r="JVK152" s="73"/>
      <c r="JVL152" s="73"/>
      <c r="JWD152" s="73"/>
      <c r="JWE152" s="73"/>
      <c r="JWH152" s="73"/>
      <c r="JWK152" s="73"/>
      <c r="JWM152" s="73"/>
      <c r="JWO152" s="73"/>
      <c r="JWR152" s="73"/>
      <c r="JWU152" s="73"/>
      <c r="JWX152" s="73"/>
      <c r="JXA152" s="73"/>
      <c r="JXD152" s="73"/>
      <c r="JXG152" s="73"/>
      <c r="JXJ152" s="73"/>
      <c r="JXM152" s="73"/>
      <c r="JXO152" s="73"/>
      <c r="JYB152" s="73"/>
      <c r="JYC152" s="73"/>
      <c r="JYD152" s="73"/>
      <c r="JYE152" s="73"/>
      <c r="JYF152" s="73"/>
      <c r="JYG152" s="73"/>
      <c r="JYH152" s="73"/>
      <c r="JYI152" s="73"/>
      <c r="JYJ152" s="73"/>
      <c r="JYK152" s="73"/>
      <c r="JYL152" s="73"/>
      <c r="JYM152" s="73"/>
      <c r="JYN152" s="73"/>
      <c r="JYO152" s="73"/>
      <c r="JYP152" s="73"/>
      <c r="JYQ152" s="73"/>
      <c r="JYR152" s="73"/>
      <c r="JYS152" s="73"/>
      <c r="JYT152" s="73"/>
      <c r="JYU152" s="73"/>
      <c r="JYV152" s="73"/>
      <c r="JYW152" s="73"/>
      <c r="JYX152" s="73"/>
      <c r="JYY152" s="73"/>
      <c r="JYZ152" s="73"/>
      <c r="JZA152" s="73"/>
      <c r="JZC152" s="73"/>
      <c r="JZD152" s="73"/>
      <c r="JZE152" s="73"/>
      <c r="JZF152" s="73"/>
      <c r="JZG152" s="73"/>
      <c r="JZH152" s="73"/>
      <c r="JZI152" s="73"/>
      <c r="JZJ152" s="73"/>
      <c r="JZK152" s="73"/>
      <c r="JZL152" s="73"/>
      <c r="JZM152" s="73"/>
      <c r="JZN152" s="73"/>
      <c r="JZO152" s="73"/>
      <c r="JZR152" s="73"/>
      <c r="JZU152" s="73"/>
      <c r="JZX152" s="73"/>
      <c r="KAA152" s="73"/>
      <c r="KAD152" s="73"/>
      <c r="KAP152" s="73"/>
      <c r="KAS152" s="73"/>
      <c r="KAV152" s="73"/>
      <c r="KAY152" s="73"/>
      <c r="KBH152" s="73"/>
      <c r="KBN152" s="73"/>
      <c r="KBQ152" s="73"/>
      <c r="KBT152" s="73"/>
      <c r="KBW152" s="73"/>
      <c r="KCC152" s="73"/>
      <c r="KCL152" s="73"/>
      <c r="KCN152" s="73"/>
      <c r="KCO152" s="73"/>
      <c r="KCQ152" s="73"/>
      <c r="KCT152" s="73"/>
      <c r="KCW152" s="73"/>
      <c r="KCZ152" s="73"/>
      <c r="KDH152" s="73"/>
      <c r="KDJ152" s="73"/>
      <c r="KDM152" s="73"/>
      <c r="KDP152" s="73"/>
      <c r="KDY152" s="73"/>
      <c r="KEB152" s="73"/>
      <c r="KEG152" s="73"/>
      <c r="KFC152" s="73"/>
      <c r="KFD152" s="73"/>
      <c r="KFE152" s="73"/>
      <c r="KFF152" s="73"/>
      <c r="KFG152" s="73"/>
      <c r="KFH152" s="73"/>
      <c r="KFZ152" s="73"/>
      <c r="KGA152" s="73"/>
      <c r="KGD152" s="73"/>
      <c r="KGG152" s="73"/>
      <c r="KGI152" s="73"/>
      <c r="KGK152" s="73"/>
      <c r="KGN152" s="73"/>
      <c r="KGQ152" s="73"/>
      <c r="KGT152" s="73"/>
      <c r="KGW152" s="73"/>
      <c r="KGZ152" s="73"/>
      <c r="KHC152" s="73"/>
      <c r="KHF152" s="73"/>
      <c r="KHI152" s="73"/>
      <c r="KHK152" s="73"/>
      <c r="KHX152" s="73"/>
      <c r="KHY152" s="73"/>
      <c r="KHZ152" s="73"/>
      <c r="KIA152" s="73"/>
      <c r="KIB152" s="73"/>
      <c r="KIC152" s="73"/>
      <c r="KID152" s="73"/>
      <c r="KIE152" s="73"/>
      <c r="KIF152" s="73"/>
      <c r="KIG152" s="73"/>
      <c r="KIH152" s="73"/>
      <c r="KII152" s="73"/>
      <c r="KIJ152" s="73"/>
      <c r="KIK152" s="73"/>
      <c r="KIL152" s="73"/>
      <c r="KIM152" s="73"/>
      <c r="KIN152" s="73"/>
      <c r="KIO152" s="73"/>
      <c r="KIP152" s="73"/>
      <c r="KIQ152" s="73"/>
      <c r="KIR152" s="73"/>
      <c r="KIS152" s="73"/>
      <c r="KIT152" s="73"/>
      <c r="KIU152" s="73"/>
      <c r="KIV152" s="73"/>
      <c r="KIW152" s="73"/>
      <c r="KIY152" s="73"/>
      <c r="KIZ152" s="73"/>
      <c r="KJA152" s="73"/>
      <c r="KJB152" s="73"/>
      <c r="KJC152" s="73"/>
      <c r="KJD152" s="73"/>
      <c r="KJE152" s="73"/>
      <c r="KJF152" s="73"/>
      <c r="KJG152" s="73"/>
      <c r="KJH152" s="73"/>
      <c r="KJI152" s="73"/>
      <c r="KJJ152" s="73"/>
      <c r="KJK152" s="73"/>
      <c r="KJN152" s="73"/>
      <c r="KJQ152" s="73"/>
      <c r="KJT152" s="73"/>
      <c r="KJW152" s="73"/>
      <c r="KJZ152" s="73"/>
      <c r="KKL152" s="73"/>
      <c r="KKO152" s="73"/>
      <c r="KKR152" s="73"/>
      <c r="KKU152" s="73"/>
      <c r="KLD152" s="73"/>
      <c r="KLJ152" s="73"/>
      <c r="KLM152" s="73"/>
      <c r="KLP152" s="73"/>
      <c r="KLS152" s="73"/>
      <c r="KLY152" s="73"/>
      <c r="KMH152" s="73"/>
      <c r="KMJ152" s="73"/>
      <c r="KMK152" s="73"/>
      <c r="KMM152" s="73"/>
      <c r="KMP152" s="73"/>
      <c r="KMS152" s="73"/>
      <c r="KMV152" s="73"/>
      <c r="KND152" s="73"/>
      <c r="KNF152" s="73"/>
      <c r="KNI152" s="73"/>
      <c r="KNL152" s="73"/>
      <c r="KNU152" s="73"/>
      <c r="KNX152" s="73"/>
      <c r="KOC152" s="73"/>
      <c r="KOY152" s="73"/>
      <c r="KOZ152" s="73"/>
      <c r="KPA152" s="73"/>
      <c r="KPB152" s="73"/>
      <c r="KPC152" s="73"/>
      <c r="KPD152" s="73"/>
      <c r="KPV152" s="73"/>
      <c r="KPW152" s="73"/>
      <c r="KPZ152" s="73"/>
      <c r="KQC152" s="73"/>
      <c r="KQE152" s="73"/>
      <c r="KQG152" s="73"/>
      <c r="KQJ152" s="73"/>
      <c r="KQM152" s="73"/>
      <c r="KQP152" s="73"/>
      <c r="KQS152" s="73"/>
      <c r="KQV152" s="73"/>
      <c r="KQY152" s="73"/>
      <c r="KRB152" s="73"/>
      <c r="KRE152" s="73"/>
      <c r="KRG152" s="73"/>
      <c r="KRT152" s="73"/>
      <c r="KRU152" s="73"/>
      <c r="KRV152" s="73"/>
      <c r="KRW152" s="73"/>
      <c r="KRX152" s="73"/>
      <c r="KRY152" s="73"/>
      <c r="KRZ152" s="73"/>
      <c r="KSA152" s="73"/>
      <c r="KSB152" s="73"/>
      <c r="KSC152" s="73"/>
      <c r="KSD152" s="73"/>
      <c r="KSE152" s="73"/>
      <c r="KSF152" s="73"/>
      <c r="KSG152" s="73"/>
      <c r="KSH152" s="73"/>
      <c r="KSI152" s="73"/>
      <c r="KSJ152" s="73"/>
      <c r="KSK152" s="73"/>
      <c r="KSL152" s="73"/>
      <c r="KSM152" s="73"/>
      <c r="KSN152" s="73"/>
      <c r="KSO152" s="73"/>
      <c r="KSP152" s="73"/>
      <c r="KSQ152" s="73"/>
      <c r="KSR152" s="73"/>
      <c r="KSS152" s="73"/>
      <c r="KSU152" s="73"/>
      <c r="KSV152" s="73"/>
      <c r="KSW152" s="73"/>
      <c r="KSX152" s="73"/>
      <c r="KSY152" s="73"/>
      <c r="KSZ152" s="73"/>
      <c r="KTA152" s="73"/>
      <c r="KTB152" s="73"/>
      <c r="KTC152" s="73"/>
      <c r="KTD152" s="73"/>
      <c r="KTE152" s="73"/>
      <c r="KTF152" s="73"/>
      <c r="KTG152" s="73"/>
      <c r="KTJ152" s="73"/>
      <c r="KTM152" s="73"/>
      <c r="KTP152" s="73"/>
      <c r="KTS152" s="73"/>
      <c r="KTV152" s="73"/>
      <c r="KUH152" s="73"/>
      <c r="KUK152" s="73"/>
      <c r="KUN152" s="73"/>
      <c r="KUQ152" s="73"/>
      <c r="KUZ152" s="73"/>
      <c r="KVF152" s="73"/>
      <c r="KVI152" s="73"/>
      <c r="KVL152" s="73"/>
      <c r="KVO152" s="73"/>
      <c r="KVU152" s="73"/>
      <c r="KWD152" s="73"/>
      <c r="KWF152" s="73"/>
      <c r="KWG152" s="73"/>
      <c r="KWI152" s="73"/>
      <c r="KWL152" s="73"/>
      <c r="KWO152" s="73"/>
      <c r="KWR152" s="73"/>
      <c r="KWZ152" s="73"/>
      <c r="KXB152" s="73"/>
      <c r="KXE152" s="73"/>
      <c r="KXH152" s="73"/>
      <c r="KXQ152" s="73"/>
      <c r="KXT152" s="73"/>
      <c r="KXY152" s="73"/>
      <c r="KYU152" s="73"/>
      <c r="KYV152" s="73"/>
      <c r="KYW152" s="73"/>
      <c r="KYX152" s="73"/>
      <c r="KYY152" s="73"/>
      <c r="KYZ152" s="73"/>
      <c r="KZR152" s="73"/>
      <c r="KZS152" s="73"/>
      <c r="KZV152" s="73"/>
      <c r="KZY152" s="73"/>
      <c r="LAA152" s="73"/>
      <c r="LAC152" s="73"/>
      <c r="LAF152" s="73"/>
      <c r="LAI152" s="73"/>
      <c r="LAL152" s="73"/>
      <c r="LAO152" s="73"/>
      <c r="LAR152" s="73"/>
      <c r="LAU152" s="73"/>
      <c r="LAX152" s="73"/>
      <c r="LBA152" s="73"/>
      <c r="LBC152" s="73"/>
      <c r="LBP152" s="73"/>
      <c r="LBQ152" s="73"/>
      <c r="LBR152" s="73"/>
      <c r="LBS152" s="73"/>
      <c r="LBT152" s="73"/>
      <c r="LBU152" s="73"/>
      <c r="LBV152" s="73"/>
      <c r="LBW152" s="73"/>
      <c r="LBX152" s="73"/>
      <c r="LBY152" s="73"/>
      <c r="LBZ152" s="73"/>
      <c r="LCA152" s="73"/>
      <c r="LCB152" s="73"/>
      <c r="LCC152" s="73"/>
      <c r="LCD152" s="73"/>
      <c r="LCE152" s="73"/>
      <c r="LCF152" s="73"/>
      <c r="LCG152" s="73"/>
      <c r="LCH152" s="73"/>
      <c r="LCI152" s="73"/>
      <c r="LCJ152" s="73"/>
      <c r="LCK152" s="73"/>
      <c r="LCL152" s="73"/>
      <c r="LCM152" s="73"/>
      <c r="LCN152" s="73"/>
      <c r="LCO152" s="73"/>
      <c r="LCQ152" s="73"/>
      <c r="LCR152" s="73"/>
      <c r="LCS152" s="73"/>
      <c r="LCT152" s="73"/>
      <c r="LCU152" s="73"/>
      <c r="LCV152" s="73"/>
      <c r="LCW152" s="73"/>
      <c r="LCX152" s="73"/>
      <c r="LCY152" s="73"/>
      <c r="LCZ152" s="73"/>
      <c r="LDA152" s="73"/>
      <c r="LDB152" s="73"/>
      <c r="LDC152" s="73"/>
      <c r="LDF152" s="73"/>
      <c r="LDI152" s="73"/>
      <c r="LDL152" s="73"/>
      <c r="LDO152" s="73"/>
      <c r="LDR152" s="73"/>
      <c r="LED152" s="73"/>
      <c r="LEG152" s="73"/>
      <c r="LEJ152" s="73"/>
      <c r="LEM152" s="73"/>
      <c r="LEV152" s="73"/>
      <c r="LFB152" s="73"/>
      <c r="LFE152" s="73"/>
      <c r="LFH152" s="73"/>
      <c r="LFK152" s="73"/>
      <c r="LFQ152" s="73"/>
      <c r="LFZ152" s="73"/>
      <c r="LGB152" s="73"/>
      <c r="LGC152" s="73"/>
      <c r="LGE152" s="73"/>
      <c r="LGH152" s="73"/>
      <c r="LGK152" s="73"/>
      <c r="LGN152" s="73"/>
      <c r="LGV152" s="73"/>
      <c r="LGX152" s="73"/>
      <c r="LHA152" s="73"/>
      <c r="LHD152" s="73"/>
      <c r="LHM152" s="73"/>
      <c r="LHP152" s="73"/>
      <c r="LHU152" s="73"/>
      <c r="LIQ152" s="73"/>
      <c r="LIR152" s="73"/>
      <c r="LIS152" s="73"/>
      <c r="LIT152" s="73"/>
      <c r="LIU152" s="73"/>
      <c r="LIV152" s="73"/>
      <c r="LJN152" s="73"/>
      <c r="LJO152" s="73"/>
      <c r="LJR152" s="73"/>
      <c r="LJU152" s="73"/>
      <c r="LJW152" s="73"/>
      <c r="LJY152" s="73"/>
      <c r="LKB152" s="73"/>
      <c r="LKE152" s="73"/>
      <c r="LKH152" s="73"/>
      <c r="LKK152" s="73"/>
      <c r="LKN152" s="73"/>
      <c r="LKQ152" s="73"/>
      <c r="LKT152" s="73"/>
      <c r="LKW152" s="73"/>
      <c r="LKY152" s="73"/>
      <c r="LLL152" s="73"/>
      <c r="LLM152" s="73"/>
      <c r="LLN152" s="73"/>
      <c r="LLO152" s="73"/>
      <c r="LLP152" s="73"/>
      <c r="LLQ152" s="73"/>
      <c r="LLR152" s="73"/>
      <c r="LLS152" s="73"/>
      <c r="LLT152" s="73"/>
      <c r="LLU152" s="73"/>
      <c r="LLV152" s="73"/>
      <c r="LLW152" s="73"/>
      <c r="LLX152" s="73"/>
      <c r="LLY152" s="73"/>
      <c r="LLZ152" s="73"/>
      <c r="LMA152" s="73"/>
      <c r="LMB152" s="73"/>
      <c r="LMC152" s="73"/>
      <c r="LMD152" s="73"/>
      <c r="LME152" s="73"/>
      <c r="LMF152" s="73"/>
      <c r="LMG152" s="73"/>
      <c r="LMH152" s="73"/>
      <c r="LMI152" s="73"/>
      <c r="LMJ152" s="73"/>
      <c r="LMK152" s="73"/>
      <c r="LMM152" s="73"/>
      <c r="LMN152" s="73"/>
      <c r="LMO152" s="73"/>
      <c r="LMP152" s="73"/>
      <c r="LMQ152" s="73"/>
      <c r="LMR152" s="73"/>
      <c r="LMS152" s="73"/>
      <c r="LMT152" s="73"/>
      <c r="LMU152" s="73"/>
      <c r="LMV152" s="73"/>
      <c r="LMW152" s="73"/>
      <c r="LMX152" s="73"/>
      <c r="LMY152" s="73"/>
      <c r="LNB152" s="73"/>
      <c r="LNE152" s="73"/>
      <c r="LNH152" s="73"/>
      <c r="LNK152" s="73"/>
      <c r="LNN152" s="73"/>
      <c r="LNZ152" s="73"/>
      <c r="LOC152" s="73"/>
      <c r="LOF152" s="73"/>
      <c r="LOI152" s="73"/>
      <c r="LOR152" s="73"/>
      <c r="LOX152" s="73"/>
      <c r="LPA152" s="73"/>
      <c r="LPD152" s="73"/>
      <c r="LPG152" s="73"/>
      <c r="LPM152" s="73"/>
      <c r="LPV152" s="73"/>
      <c r="LPX152" s="73"/>
      <c r="LPY152" s="73"/>
      <c r="LQA152" s="73"/>
      <c r="LQD152" s="73"/>
      <c r="LQG152" s="73"/>
      <c r="LQJ152" s="73"/>
      <c r="LQR152" s="73"/>
      <c r="LQT152" s="73"/>
      <c r="LQW152" s="73"/>
      <c r="LQZ152" s="73"/>
      <c r="LRI152" s="73"/>
      <c r="LRL152" s="73"/>
      <c r="LRQ152" s="73"/>
      <c r="LSM152" s="73"/>
      <c r="LSN152" s="73"/>
      <c r="LSO152" s="73"/>
      <c r="LSP152" s="73"/>
      <c r="LSQ152" s="73"/>
      <c r="LSR152" s="73"/>
      <c r="LTJ152" s="73"/>
      <c r="LTK152" s="73"/>
      <c r="LTN152" s="73"/>
      <c r="LTQ152" s="73"/>
      <c r="LTS152" s="73"/>
      <c r="LTU152" s="73"/>
      <c r="LTX152" s="73"/>
      <c r="LUA152" s="73"/>
      <c r="LUD152" s="73"/>
      <c r="LUG152" s="73"/>
      <c r="LUJ152" s="73"/>
      <c r="LUM152" s="73"/>
      <c r="LUP152" s="73"/>
      <c r="LUS152" s="73"/>
      <c r="LUU152" s="73"/>
      <c r="LVH152" s="73"/>
      <c r="LVI152" s="73"/>
      <c r="LVJ152" s="73"/>
      <c r="LVK152" s="73"/>
      <c r="LVL152" s="73"/>
      <c r="LVM152" s="73"/>
      <c r="LVN152" s="73"/>
      <c r="LVO152" s="73"/>
      <c r="LVP152" s="73"/>
      <c r="LVQ152" s="73"/>
      <c r="LVR152" s="73"/>
      <c r="LVS152" s="73"/>
      <c r="LVT152" s="73"/>
      <c r="LVU152" s="73"/>
      <c r="LVV152" s="73"/>
      <c r="LVW152" s="73"/>
      <c r="LVX152" s="73"/>
      <c r="LVY152" s="73"/>
      <c r="LVZ152" s="73"/>
      <c r="LWA152" s="73"/>
      <c r="LWB152" s="73"/>
      <c r="LWC152" s="73"/>
      <c r="LWD152" s="73"/>
      <c r="LWE152" s="73"/>
      <c r="LWF152" s="73"/>
      <c r="LWG152" s="73"/>
      <c r="LWI152" s="73"/>
      <c r="LWJ152" s="73"/>
      <c r="LWK152" s="73"/>
      <c r="LWL152" s="73"/>
      <c r="LWM152" s="73"/>
      <c r="LWN152" s="73"/>
      <c r="LWO152" s="73"/>
      <c r="LWP152" s="73"/>
      <c r="LWQ152" s="73"/>
      <c r="LWR152" s="73"/>
      <c r="LWS152" s="73"/>
      <c r="LWT152" s="73"/>
      <c r="LWU152" s="73"/>
      <c r="LWX152" s="73"/>
      <c r="LXA152" s="73"/>
      <c r="LXD152" s="73"/>
      <c r="LXG152" s="73"/>
      <c r="LXJ152" s="73"/>
      <c r="LXV152" s="73"/>
      <c r="LXY152" s="73"/>
      <c r="LYB152" s="73"/>
      <c r="LYE152" s="73"/>
      <c r="LYN152" s="73"/>
      <c r="LYT152" s="73"/>
      <c r="LYW152" s="73"/>
      <c r="LYZ152" s="73"/>
      <c r="LZC152" s="73"/>
      <c r="LZI152" s="73"/>
      <c r="LZR152" s="73"/>
      <c r="LZT152" s="73"/>
      <c r="LZU152" s="73"/>
      <c r="LZW152" s="73"/>
      <c r="LZZ152" s="73"/>
      <c r="MAC152" s="73"/>
      <c r="MAF152" s="73"/>
      <c r="MAN152" s="73"/>
      <c r="MAP152" s="73"/>
      <c r="MAS152" s="73"/>
      <c r="MAV152" s="73"/>
      <c r="MBE152" s="73"/>
      <c r="MBH152" s="73"/>
      <c r="MBM152" s="73"/>
      <c r="MCI152" s="73"/>
      <c r="MCJ152" s="73"/>
      <c r="MCK152" s="73"/>
      <c r="MCL152" s="73"/>
      <c r="MCM152" s="73"/>
      <c r="MCN152" s="73"/>
      <c r="MDF152" s="73"/>
      <c r="MDG152" s="73"/>
      <c r="MDJ152" s="73"/>
      <c r="MDM152" s="73"/>
      <c r="MDO152" s="73"/>
      <c r="MDQ152" s="73"/>
      <c r="MDT152" s="73"/>
      <c r="MDW152" s="73"/>
      <c r="MDZ152" s="73"/>
      <c r="MEC152" s="73"/>
      <c r="MEF152" s="73"/>
      <c r="MEI152" s="73"/>
      <c r="MEL152" s="73"/>
      <c r="MEO152" s="73"/>
      <c r="MEQ152" s="73"/>
      <c r="MFD152" s="73"/>
      <c r="MFE152" s="73"/>
      <c r="MFF152" s="73"/>
      <c r="MFG152" s="73"/>
      <c r="MFH152" s="73"/>
      <c r="MFI152" s="73"/>
      <c r="MFJ152" s="73"/>
      <c r="MFK152" s="73"/>
      <c r="MFL152" s="73"/>
      <c r="MFM152" s="73"/>
      <c r="MFN152" s="73"/>
      <c r="MFO152" s="73"/>
      <c r="MFP152" s="73"/>
      <c r="MFQ152" s="73"/>
      <c r="MFR152" s="73"/>
      <c r="MFS152" s="73"/>
      <c r="MFT152" s="73"/>
      <c r="MFU152" s="73"/>
      <c r="MFV152" s="73"/>
      <c r="MFW152" s="73"/>
      <c r="MFX152" s="73"/>
      <c r="MFY152" s="73"/>
      <c r="MFZ152" s="73"/>
      <c r="MGA152" s="73"/>
      <c r="MGB152" s="73"/>
      <c r="MGC152" s="73"/>
      <c r="MGE152" s="73"/>
      <c r="MGF152" s="73"/>
      <c r="MGG152" s="73"/>
      <c r="MGH152" s="73"/>
      <c r="MGI152" s="73"/>
      <c r="MGJ152" s="73"/>
      <c r="MGK152" s="73"/>
      <c r="MGL152" s="73"/>
      <c r="MGM152" s="73"/>
      <c r="MGN152" s="73"/>
      <c r="MGO152" s="73"/>
      <c r="MGP152" s="73"/>
      <c r="MGQ152" s="73"/>
      <c r="MGT152" s="73"/>
      <c r="MGW152" s="73"/>
      <c r="MGZ152" s="73"/>
      <c r="MHC152" s="73"/>
      <c r="MHF152" s="73"/>
      <c r="MHR152" s="73"/>
      <c r="MHU152" s="73"/>
      <c r="MHX152" s="73"/>
      <c r="MIA152" s="73"/>
      <c r="MIJ152" s="73"/>
      <c r="MIP152" s="73"/>
      <c r="MIS152" s="73"/>
      <c r="MIV152" s="73"/>
      <c r="MIY152" s="73"/>
      <c r="MJE152" s="73"/>
      <c r="MJN152" s="73"/>
      <c r="MJP152" s="73"/>
      <c r="MJQ152" s="73"/>
      <c r="MJS152" s="73"/>
      <c r="MJV152" s="73"/>
      <c r="MJY152" s="73"/>
      <c r="MKB152" s="73"/>
      <c r="MKJ152" s="73"/>
      <c r="MKL152" s="73"/>
      <c r="MKO152" s="73"/>
      <c r="MKR152" s="73"/>
      <c r="MLA152" s="73"/>
      <c r="MLD152" s="73"/>
      <c r="MLI152" s="73"/>
      <c r="MME152" s="73"/>
      <c r="MMF152" s="73"/>
      <c r="MMG152" s="73"/>
      <c r="MMH152" s="73"/>
      <c r="MMI152" s="73"/>
      <c r="MMJ152" s="73"/>
      <c r="MNB152" s="73"/>
      <c r="MNC152" s="73"/>
      <c r="MNF152" s="73"/>
      <c r="MNI152" s="73"/>
      <c r="MNK152" s="73"/>
      <c r="MNM152" s="73"/>
      <c r="MNP152" s="73"/>
      <c r="MNS152" s="73"/>
      <c r="MNV152" s="73"/>
      <c r="MNY152" s="73"/>
      <c r="MOB152" s="73"/>
      <c r="MOE152" s="73"/>
      <c r="MOH152" s="73"/>
      <c r="MOK152" s="73"/>
      <c r="MOM152" s="73"/>
      <c r="MOZ152" s="73"/>
      <c r="MPA152" s="73"/>
      <c r="MPB152" s="73"/>
      <c r="MPC152" s="73"/>
      <c r="MPD152" s="73"/>
      <c r="MPE152" s="73"/>
      <c r="MPF152" s="73"/>
      <c r="MPG152" s="73"/>
      <c r="MPH152" s="73"/>
      <c r="MPI152" s="73"/>
      <c r="MPJ152" s="73"/>
      <c r="MPK152" s="73"/>
      <c r="MPL152" s="73"/>
      <c r="MPM152" s="73"/>
      <c r="MPN152" s="73"/>
      <c r="MPO152" s="73"/>
      <c r="MPP152" s="73"/>
      <c r="MPQ152" s="73"/>
      <c r="MPR152" s="73"/>
      <c r="MPS152" s="73"/>
      <c r="MPT152" s="73"/>
      <c r="MPU152" s="73"/>
      <c r="MPV152" s="73"/>
      <c r="MPW152" s="73"/>
      <c r="MPX152" s="73"/>
      <c r="MPY152" s="73"/>
      <c r="MQA152" s="73"/>
      <c r="MQB152" s="73"/>
      <c r="MQC152" s="73"/>
      <c r="MQD152" s="73"/>
      <c r="MQE152" s="73"/>
      <c r="MQF152" s="73"/>
      <c r="MQG152" s="73"/>
      <c r="MQH152" s="73"/>
      <c r="MQI152" s="73"/>
      <c r="MQJ152" s="73"/>
      <c r="MQK152" s="73"/>
      <c r="MQL152" s="73"/>
      <c r="MQM152" s="73"/>
      <c r="MQP152" s="73"/>
      <c r="MQS152" s="73"/>
      <c r="MQV152" s="73"/>
      <c r="MQY152" s="73"/>
      <c r="MRB152" s="73"/>
      <c r="MRN152" s="73"/>
      <c r="MRQ152" s="73"/>
      <c r="MRT152" s="73"/>
      <c r="MRW152" s="73"/>
      <c r="MSF152" s="73"/>
      <c r="MSL152" s="73"/>
      <c r="MSO152" s="73"/>
      <c r="MSR152" s="73"/>
      <c r="MSU152" s="73"/>
      <c r="MTA152" s="73"/>
      <c r="MTJ152" s="73"/>
      <c r="MTL152" s="73"/>
      <c r="MTM152" s="73"/>
      <c r="MTO152" s="73"/>
      <c r="MTR152" s="73"/>
      <c r="MTU152" s="73"/>
      <c r="MTX152" s="73"/>
      <c r="MUF152" s="73"/>
      <c r="MUH152" s="73"/>
      <c r="MUK152" s="73"/>
      <c r="MUN152" s="73"/>
      <c r="MUW152" s="73"/>
      <c r="MUZ152" s="73"/>
      <c r="MVE152" s="73"/>
      <c r="MWA152" s="73"/>
      <c r="MWB152" s="73"/>
      <c r="MWC152" s="73"/>
      <c r="MWD152" s="73"/>
      <c r="MWE152" s="73"/>
      <c r="MWF152" s="73"/>
      <c r="MWX152" s="73"/>
      <c r="MWY152" s="73"/>
      <c r="MXB152" s="73"/>
      <c r="MXE152" s="73"/>
      <c r="MXG152" s="73"/>
      <c r="MXI152" s="73"/>
      <c r="MXL152" s="73"/>
      <c r="MXO152" s="73"/>
      <c r="MXR152" s="73"/>
      <c r="MXU152" s="73"/>
      <c r="MXX152" s="73"/>
      <c r="MYA152" s="73"/>
      <c r="MYD152" s="73"/>
      <c r="MYG152" s="73"/>
      <c r="MYI152" s="73"/>
      <c r="MYV152" s="73"/>
      <c r="MYW152" s="73"/>
      <c r="MYX152" s="73"/>
      <c r="MYY152" s="73"/>
      <c r="MYZ152" s="73"/>
      <c r="MZA152" s="73"/>
      <c r="MZB152" s="73"/>
      <c r="MZC152" s="73"/>
      <c r="MZD152" s="73"/>
      <c r="MZE152" s="73"/>
      <c r="MZF152" s="73"/>
      <c r="MZG152" s="73"/>
      <c r="MZH152" s="73"/>
      <c r="MZI152" s="73"/>
      <c r="MZJ152" s="73"/>
      <c r="MZK152" s="73"/>
      <c r="MZL152" s="73"/>
      <c r="MZM152" s="73"/>
      <c r="MZN152" s="73"/>
      <c r="MZO152" s="73"/>
      <c r="MZP152" s="73"/>
      <c r="MZQ152" s="73"/>
      <c r="MZR152" s="73"/>
      <c r="MZS152" s="73"/>
      <c r="MZT152" s="73"/>
      <c r="MZU152" s="73"/>
      <c r="MZW152" s="73"/>
      <c r="MZX152" s="73"/>
      <c r="MZY152" s="73"/>
      <c r="MZZ152" s="73"/>
      <c r="NAA152" s="73"/>
      <c r="NAB152" s="73"/>
      <c r="NAC152" s="73"/>
      <c r="NAD152" s="73"/>
      <c r="NAE152" s="73"/>
      <c r="NAF152" s="73"/>
      <c r="NAG152" s="73"/>
      <c r="NAH152" s="73"/>
      <c r="NAI152" s="73"/>
      <c r="NAL152" s="73"/>
      <c r="NAO152" s="73"/>
      <c r="NAR152" s="73"/>
      <c r="NAU152" s="73"/>
      <c r="NAX152" s="73"/>
      <c r="NBJ152" s="73"/>
      <c r="NBM152" s="73"/>
      <c r="NBP152" s="73"/>
      <c r="NBS152" s="73"/>
      <c r="NCB152" s="73"/>
      <c r="NCH152" s="73"/>
      <c r="NCK152" s="73"/>
      <c r="NCN152" s="73"/>
      <c r="NCQ152" s="73"/>
      <c r="NCW152" s="73"/>
      <c r="NDF152" s="73"/>
      <c r="NDH152" s="73"/>
      <c r="NDI152" s="73"/>
      <c r="NDK152" s="73"/>
      <c r="NDN152" s="73"/>
      <c r="NDQ152" s="73"/>
      <c r="NDT152" s="73"/>
      <c r="NEB152" s="73"/>
      <c r="NED152" s="73"/>
      <c r="NEG152" s="73"/>
      <c r="NEJ152" s="73"/>
      <c r="NES152" s="73"/>
      <c r="NEV152" s="73"/>
      <c r="NFA152" s="73"/>
      <c r="NFW152" s="73"/>
      <c r="NFX152" s="73"/>
      <c r="NFY152" s="73"/>
      <c r="NFZ152" s="73"/>
      <c r="NGA152" s="73"/>
      <c r="NGB152" s="73"/>
      <c r="NGT152" s="73"/>
      <c r="NGU152" s="73"/>
      <c r="NGX152" s="73"/>
      <c r="NHA152" s="73"/>
      <c r="NHC152" s="73"/>
      <c r="NHE152" s="73"/>
      <c r="NHH152" s="73"/>
      <c r="NHK152" s="73"/>
      <c r="NHN152" s="73"/>
      <c r="NHQ152" s="73"/>
      <c r="NHT152" s="73"/>
      <c r="NHW152" s="73"/>
      <c r="NHZ152" s="73"/>
      <c r="NIC152" s="73"/>
      <c r="NIE152" s="73"/>
      <c r="NIR152" s="73"/>
      <c r="NIS152" s="73"/>
      <c r="NIT152" s="73"/>
      <c r="NIU152" s="73"/>
      <c r="NIV152" s="73"/>
      <c r="NIW152" s="73"/>
      <c r="NIX152" s="73"/>
      <c r="NIY152" s="73"/>
      <c r="NIZ152" s="73"/>
      <c r="NJA152" s="73"/>
      <c r="NJB152" s="73"/>
      <c r="NJC152" s="73"/>
      <c r="NJD152" s="73"/>
      <c r="NJE152" s="73"/>
      <c r="NJF152" s="73"/>
      <c r="NJG152" s="73"/>
      <c r="NJH152" s="73"/>
      <c r="NJI152" s="73"/>
      <c r="NJJ152" s="73"/>
      <c r="NJK152" s="73"/>
      <c r="NJL152" s="73"/>
      <c r="NJM152" s="73"/>
      <c r="NJN152" s="73"/>
      <c r="NJO152" s="73"/>
      <c r="NJP152" s="73"/>
      <c r="NJQ152" s="73"/>
      <c r="NJS152" s="73"/>
      <c r="NJT152" s="73"/>
      <c r="NJU152" s="73"/>
      <c r="NJV152" s="73"/>
      <c r="NJW152" s="73"/>
      <c r="NJX152" s="73"/>
      <c r="NJY152" s="73"/>
      <c r="NJZ152" s="73"/>
      <c r="NKA152" s="73"/>
      <c r="NKB152" s="73"/>
      <c r="NKC152" s="73"/>
      <c r="NKD152" s="73"/>
      <c r="NKE152" s="73"/>
      <c r="NKH152" s="73"/>
      <c r="NKK152" s="73"/>
      <c r="NKN152" s="73"/>
      <c r="NKQ152" s="73"/>
      <c r="NKT152" s="73"/>
      <c r="NLF152" s="73"/>
      <c r="NLI152" s="73"/>
      <c r="NLL152" s="73"/>
      <c r="NLO152" s="73"/>
      <c r="NLX152" s="73"/>
      <c r="NMD152" s="73"/>
      <c r="NMG152" s="73"/>
      <c r="NMJ152" s="73"/>
      <c r="NMM152" s="73"/>
      <c r="NMS152" s="73"/>
      <c r="NNB152" s="73"/>
      <c r="NND152" s="73"/>
      <c r="NNE152" s="73"/>
      <c r="NNG152" s="73"/>
      <c r="NNJ152" s="73"/>
      <c r="NNM152" s="73"/>
      <c r="NNP152" s="73"/>
      <c r="NNX152" s="73"/>
      <c r="NNZ152" s="73"/>
      <c r="NOC152" s="73"/>
      <c r="NOF152" s="73"/>
      <c r="NOO152" s="73"/>
      <c r="NOR152" s="73"/>
      <c r="NOW152" s="73"/>
      <c r="NPS152" s="73"/>
      <c r="NPT152" s="73"/>
      <c r="NPU152" s="73"/>
      <c r="NPV152" s="73"/>
      <c r="NPW152" s="73"/>
      <c r="NPX152" s="73"/>
      <c r="NQP152" s="73"/>
      <c r="NQQ152" s="73"/>
      <c r="NQT152" s="73"/>
      <c r="NQW152" s="73"/>
      <c r="NQY152" s="73"/>
      <c r="NRA152" s="73"/>
      <c r="NRD152" s="73"/>
      <c r="NRG152" s="73"/>
      <c r="NRJ152" s="73"/>
      <c r="NRM152" s="73"/>
      <c r="NRP152" s="73"/>
      <c r="NRS152" s="73"/>
      <c r="NRV152" s="73"/>
      <c r="NRY152" s="73"/>
      <c r="NSA152" s="73"/>
      <c r="NSN152" s="73"/>
      <c r="NSO152" s="73"/>
      <c r="NSP152" s="73"/>
      <c r="NSQ152" s="73"/>
      <c r="NSR152" s="73"/>
      <c r="NSS152" s="73"/>
      <c r="NST152" s="73"/>
      <c r="NSU152" s="73"/>
      <c r="NSV152" s="73"/>
      <c r="NSW152" s="73"/>
      <c r="NSX152" s="73"/>
      <c r="NSY152" s="73"/>
      <c r="NSZ152" s="73"/>
      <c r="NTA152" s="73"/>
      <c r="NTB152" s="73"/>
      <c r="NTC152" s="73"/>
      <c r="NTD152" s="73"/>
      <c r="NTE152" s="73"/>
      <c r="NTF152" s="73"/>
      <c r="NTG152" s="73"/>
      <c r="NTH152" s="73"/>
      <c r="NTI152" s="73"/>
      <c r="NTJ152" s="73"/>
      <c r="NTK152" s="73"/>
      <c r="NTL152" s="73"/>
      <c r="NTM152" s="73"/>
      <c r="NTO152" s="73"/>
      <c r="NTP152" s="73"/>
      <c r="NTQ152" s="73"/>
      <c r="NTR152" s="73"/>
      <c r="NTS152" s="73"/>
      <c r="NTT152" s="73"/>
      <c r="NTU152" s="73"/>
      <c r="NTV152" s="73"/>
      <c r="NTW152" s="73"/>
      <c r="NTX152" s="73"/>
      <c r="NTY152" s="73"/>
      <c r="NTZ152" s="73"/>
      <c r="NUA152" s="73"/>
      <c r="NUD152" s="73"/>
      <c r="NUG152" s="73"/>
      <c r="NUJ152" s="73"/>
      <c r="NUM152" s="73"/>
      <c r="NUP152" s="73"/>
      <c r="NVB152" s="73"/>
      <c r="NVE152" s="73"/>
      <c r="NVH152" s="73"/>
      <c r="NVK152" s="73"/>
      <c r="NVT152" s="73"/>
      <c r="NVZ152" s="73"/>
      <c r="NWC152" s="73"/>
      <c r="NWF152" s="73"/>
      <c r="NWI152" s="73"/>
      <c r="NWO152" s="73"/>
      <c r="NWX152" s="73"/>
      <c r="NWZ152" s="73"/>
      <c r="NXA152" s="73"/>
      <c r="NXC152" s="73"/>
      <c r="NXF152" s="73"/>
      <c r="NXI152" s="73"/>
      <c r="NXL152" s="73"/>
      <c r="NXT152" s="73"/>
      <c r="NXV152" s="73"/>
      <c r="NXY152" s="73"/>
      <c r="NYB152" s="73"/>
      <c r="NYK152" s="73"/>
      <c r="NYN152" s="73"/>
      <c r="NYS152" s="73"/>
      <c r="NZO152" s="73"/>
      <c r="NZP152" s="73"/>
      <c r="NZQ152" s="73"/>
      <c r="NZR152" s="73"/>
      <c r="NZS152" s="73"/>
      <c r="NZT152" s="73"/>
      <c r="OAL152" s="73"/>
      <c r="OAM152" s="73"/>
      <c r="OAP152" s="73"/>
      <c r="OAS152" s="73"/>
      <c r="OAU152" s="73"/>
      <c r="OAW152" s="73"/>
      <c r="OAZ152" s="73"/>
      <c r="OBC152" s="73"/>
      <c r="OBF152" s="73"/>
      <c r="OBI152" s="73"/>
      <c r="OBL152" s="73"/>
      <c r="OBO152" s="73"/>
      <c r="OBR152" s="73"/>
      <c r="OBU152" s="73"/>
      <c r="OBW152" s="73"/>
      <c r="OCJ152" s="73"/>
      <c r="OCK152" s="73"/>
      <c r="OCL152" s="73"/>
      <c r="OCM152" s="73"/>
      <c r="OCN152" s="73"/>
      <c r="OCO152" s="73"/>
      <c r="OCP152" s="73"/>
      <c r="OCQ152" s="73"/>
      <c r="OCR152" s="73"/>
      <c r="OCS152" s="73"/>
      <c r="OCT152" s="73"/>
      <c r="OCU152" s="73"/>
      <c r="OCV152" s="73"/>
      <c r="OCW152" s="73"/>
      <c r="OCX152" s="73"/>
      <c r="OCY152" s="73"/>
      <c r="OCZ152" s="73"/>
      <c r="ODA152" s="73"/>
      <c r="ODB152" s="73"/>
      <c r="ODC152" s="73"/>
      <c r="ODD152" s="73"/>
      <c r="ODE152" s="73"/>
      <c r="ODF152" s="73"/>
      <c r="ODG152" s="73"/>
      <c r="ODH152" s="73"/>
      <c r="ODI152" s="73"/>
      <c r="ODK152" s="73"/>
      <c r="ODL152" s="73"/>
      <c r="ODM152" s="73"/>
      <c r="ODN152" s="73"/>
      <c r="ODO152" s="73"/>
      <c r="ODP152" s="73"/>
      <c r="ODQ152" s="73"/>
      <c r="ODR152" s="73"/>
      <c r="ODS152" s="73"/>
      <c r="ODT152" s="73"/>
      <c r="ODU152" s="73"/>
      <c r="ODV152" s="73"/>
      <c r="ODW152" s="73"/>
      <c r="ODZ152" s="73"/>
      <c r="OEC152" s="73"/>
      <c r="OEF152" s="73"/>
      <c r="OEI152" s="73"/>
      <c r="OEL152" s="73"/>
      <c r="OEX152" s="73"/>
      <c r="OFA152" s="73"/>
      <c r="OFD152" s="73"/>
      <c r="OFG152" s="73"/>
      <c r="OFP152" s="73"/>
      <c r="OFV152" s="73"/>
      <c r="OFY152" s="73"/>
      <c r="OGB152" s="73"/>
      <c r="OGE152" s="73"/>
      <c r="OGK152" s="73"/>
      <c r="OGT152" s="73"/>
      <c r="OGV152" s="73"/>
      <c r="OGW152" s="73"/>
      <c r="OGY152" s="73"/>
      <c r="OHB152" s="73"/>
      <c r="OHE152" s="73"/>
      <c r="OHH152" s="73"/>
      <c r="OHP152" s="73"/>
      <c r="OHR152" s="73"/>
      <c r="OHU152" s="73"/>
      <c r="OHX152" s="73"/>
      <c r="OIG152" s="73"/>
      <c r="OIJ152" s="73"/>
      <c r="OIO152" s="73"/>
      <c r="OJK152" s="73"/>
      <c r="OJL152" s="73"/>
      <c r="OJM152" s="73"/>
      <c r="OJN152" s="73"/>
      <c r="OJO152" s="73"/>
      <c r="OJP152" s="73"/>
      <c r="OKH152" s="73"/>
      <c r="OKI152" s="73"/>
      <c r="OKL152" s="73"/>
      <c r="OKO152" s="73"/>
      <c r="OKQ152" s="73"/>
      <c r="OKS152" s="73"/>
      <c r="OKV152" s="73"/>
      <c r="OKY152" s="73"/>
      <c r="OLB152" s="73"/>
      <c r="OLE152" s="73"/>
      <c r="OLH152" s="73"/>
      <c r="OLK152" s="73"/>
      <c r="OLN152" s="73"/>
      <c r="OLQ152" s="73"/>
      <c r="OLS152" s="73"/>
      <c r="OMF152" s="73"/>
      <c r="OMG152" s="73"/>
      <c r="OMH152" s="73"/>
      <c r="OMI152" s="73"/>
      <c r="OMJ152" s="73"/>
      <c r="OMK152" s="73"/>
      <c r="OML152" s="73"/>
      <c r="OMM152" s="73"/>
      <c r="OMN152" s="73"/>
      <c r="OMO152" s="73"/>
      <c r="OMP152" s="73"/>
      <c r="OMQ152" s="73"/>
      <c r="OMR152" s="73"/>
      <c r="OMS152" s="73"/>
      <c r="OMT152" s="73"/>
      <c r="OMU152" s="73"/>
      <c r="OMV152" s="73"/>
      <c r="OMW152" s="73"/>
      <c r="OMX152" s="73"/>
      <c r="OMY152" s="73"/>
      <c r="OMZ152" s="73"/>
      <c r="ONA152" s="73"/>
      <c r="ONB152" s="73"/>
      <c r="ONC152" s="73"/>
      <c r="OND152" s="73"/>
      <c r="ONE152" s="73"/>
      <c r="ONG152" s="73"/>
      <c r="ONH152" s="73"/>
      <c r="ONI152" s="73"/>
      <c r="ONJ152" s="73"/>
      <c r="ONK152" s="73"/>
      <c r="ONL152" s="73"/>
      <c r="ONM152" s="73"/>
      <c r="ONN152" s="73"/>
      <c r="ONO152" s="73"/>
      <c r="ONP152" s="73"/>
      <c r="ONQ152" s="73"/>
      <c r="ONR152" s="73"/>
      <c r="ONS152" s="73"/>
      <c r="ONV152" s="73"/>
      <c r="ONY152" s="73"/>
      <c r="OOB152" s="73"/>
      <c r="OOE152" s="73"/>
      <c r="OOH152" s="73"/>
      <c r="OOT152" s="73"/>
      <c r="OOW152" s="73"/>
      <c r="OOZ152" s="73"/>
      <c r="OPC152" s="73"/>
      <c r="OPL152" s="73"/>
      <c r="OPR152" s="73"/>
      <c r="OPU152" s="73"/>
      <c r="OPX152" s="73"/>
      <c r="OQA152" s="73"/>
      <c r="OQG152" s="73"/>
      <c r="OQP152" s="73"/>
      <c r="OQR152" s="73"/>
      <c r="OQS152" s="73"/>
      <c r="OQU152" s="73"/>
      <c r="OQX152" s="73"/>
      <c r="ORA152" s="73"/>
      <c r="ORD152" s="73"/>
      <c r="ORL152" s="73"/>
      <c r="ORN152" s="73"/>
      <c r="ORQ152" s="73"/>
      <c r="ORT152" s="73"/>
      <c r="OSC152" s="73"/>
      <c r="OSF152" s="73"/>
      <c r="OSK152" s="73"/>
      <c r="OTG152" s="73"/>
      <c r="OTH152" s="73"/>
      <c r="OTI152" s="73"/>
      <c r="OTJ152" s="73"/>
      <c r="OTK152" s="73"/>
      <c r="OTL152" s="73"/>
      <c r="OUD152" s="73"/>
      <c r="OUE152" s="73"/>
      <c r="OUH152" s="73"/>
      <c r="OUK152" s="73"/>
      <c r="OUM152" s="73"/>
      <c r="OUO152" s="73"/>
      <c r="OUR152" s="73"/>
      <c r="OUU152" s="73"/>
      <c r="OUX152" s="73"/>
      <c r="OVA152" s="73"/>
      <c r="OVD152" s="73"/>
      <c r="OVG152" s="73"/>
      <c r="OVJ152" s="73"/>
      <c r="OVM152" s="73"/>
      <c r="OVO152" s="73"/>
      <c r="OWB152" s="73"/>
      <c r="OWC152" s="73"/>
      <c r="OWD152" s="73"/>
      <c r="OWE152" s="73"/>
      <c r="OWF152" s="73"/>
      <c r="OWG152" s="73"/>
      <c r="OWH152" s="73"/>
      <c r="OWI152" s="73"/>
      <c r="OWJ152" s="73"/>
      <c r="OWK152" s="73"/>
      <c r="OWL152" s="73"/>
      <c r="OWM152" s="73"/>
      <c r="OWN152" s="73"/>
      <c r="OWO152" s="73"/>
      <c r="OWP152" s="73"/>
      <c r="OWQ152" s="73"/>
      <c r="OWR152" s="73"/>
      <c r="OWS152" s="73"/>
      <c r="OWT152" s="73"/>
      <c r="OWU152" s="73"/>
      <c r="OWV152" s="73"/>
      <c r="OWW152" s="73"/>
      <c r="OWX152" s="73"/>
      <c r="OWY152" s="73"/>
      <c r="OWZ152" s="73"/>
      <c r="OXA152" s="73"/>
      <c r="OXC152" s="73"/>
      <c r="OXD152" s="73"/>
      <c r="OXE152" s="73"/>
      <c r="OXF152" s="73"/>
      <c r="OXG152" s="73"/>
      <c r="OXH152" s="73"/>
      <c r="OXI152" s="73"/>
      <c r="OXJ152" s="73"/>
      <c r="OXK152" s="73"/>
      <c r="OXL152" s="73"/>
      <c r="OXM152" s="73"/>
      <c r="OXN152" s="73"/>
      <c r="OXO152" s="73"/>
      <c r="OXR152" s="73"/>
      <c r="OXU152" s="73"/>
      <c r="OXX152" s="73"/>
      <c r="OYA152" s="73"/>
      <c r="OYD152" s="73"/>
      <c r="OYP152" s="73"/>
      <c r="OYS152" s="73"/>
      <c r="OYV152" s="73"/>
      <c r="OYY152" s="73"/>
      <c r="OZH152" s="73"/>
      <c r="OZN152" s="73"/>
      <c r="OZQ152" s="73"/>
      <c r="OZT152" s="73"/>
      <c r="OZW152" s="73"/>
      <c r="PAC152" s="73"/>
      <c r="PAL152" s="73"/>
      <c r="PAN152" s="73"/>
      <c r="PAO152" s="73"/>
      <c r="PAQ152" s="73"/>
      <c r="PAT152" s="73"/>
      <c r="PAW152" s="73"/>
      <c r="PAZ152" s="73"/>
      <c r="PBH152" s="73"/>
      <c r="PBJ152" s="73"/>
      <c r="PBM152" s="73"/>
      <c r="PBP152" s="73"/>
      <c r="PBY152" s="73"/>
      <c r="PCB152" s="73"/>
      <c r="PCG152" s="73"/>
      <c r="PDC152" s="73"/>
      <c r="PDD152" s="73"/>
      <c r="PDE152" s="73"/>
      <c r="PDF152" s="73"/>
      <c r="PDG152" s="73"/>
      <c r="PDH152" s="73"/>
      <c r="PDZ152" s="73"/>
      <c r="PEA152" s="73"/>
      <c r="PED152" s="73"/>
      <c r="PEG152" s="73"/>
      <c r="PEI152" s="73"/>
      <c r="PEK152" s="73"/>
      <c r="PEN152" s="73"/>
      <c r="PEQ152" s="73"/>
      <c r="PET152" s="73"/>
      <c r="PEW152" s="73"/>
      <c r="PEZ152" s="73"/>
      <c r="PFC152" s="73"/>
      <c r="PFF152" s="73"/>
      <c r="PFI152" s="73"/>
      <c r="PFK152" s="73"/>
      <c r="PFX152" s="73"/>
      <c r="PFY152" s="73"/>
      <c r="PFZ152" s="73"/>
      <c r="PGA152" s="73"/>
      <c r="PGB152" s="73"/>
      <c r="PGC152" s="73"/>
      <c r="PGD152" s="73"/>
      <c r="PGE152" s="73"/>
      <c r="PGF152" s="73"/>
      <c r="PGG152" s="73"/>
      <c r="PGH152" s="73"/>
      <c r="PGI152" s="73"/>
      <c r="PGJ152" s="73"/>
      <c r="PGK152" s="73"/>
      <c r="PGL152" s="73"/>
      <c r="PGM152" s="73"/>
      <c r="PGN152" s="73"/>
      <c r="PGO152" s="73"/>
      <c r="PGP152" s="73"/>
      <c r="PGQ152" s="73"/>
      <c r="PGR152" s="73"/>
      <c r="PGS152" s="73"/>
      <c r="PGT152" s="73"/>
      <c r="PGU152" s="73"/>
      <c r="PGV152" s="73"/>
      <c r="PGW152" s="73"/>
      <c r="PGY152" s="73"/>
      <c r="PGZ152" s="73"/>
      <c r="PHA152" s="73"/>
      <c r="PHB152" s="73"/>
      <c r="PHC152" s="73"/>
      <c r="PHD152" s="73"/>
      <c r="PHE152" s="73"/>
      <c r="PHF152" s="73"/>
      <c r="PHG152" s="73"/>
      <c r="PHH152" s="73"/>
      <c r="PHI152" s="73"/>
      <c r="PHJ152" s="73"/>
      <c r="PHK152" s="73"/>
      <c r="PHN152" s="73"/>
      <c r="PHQ152" s="73"/>
      <c r="PHT152" s="73"/>
      <c r="PHW152" s="73"/>
      <c r="PHZ152" s="73"/>
      <c r="PIL152" s="73"/>
      <c r="PIO152" s="73"/>
      <c r="PIR152" s="73"/>
      <c r="PIU152" s="73"/>
      <c r="PJD152" s="73"/>
      <c r="PJJ152" s="73"/>
      <c r="PJM152" s="73"/>
      <c r="PJP152" s="73"/>
      <c r="PJS152" s="73"/>
      <c r="PJY152" s="73"/>
      <c r="PKH152" s="73"/>
      <c r="PKJ152" s="73"/>
      <c r="PKK152" s="73"/>
      <c r="PKM152" s="73"/>
      <c r="PKP152" s="73"/>
      <c r="PKS152" s="73"/>
      <c r="PKV152" s="73"/>
      <c r="PLD152" s="73"/>
      <c r="PLF152" s="73"/>
      <c r="PLI152" s="73"/>
      <c r="PLL152" s="73"/>
      <c r="PLU152" s="73"/>
      <c r="PLX152" s="73"/>
      <c r="PMC152" s="73"/>
      <c r="PMY152" s="73"/>
      <c r="PMZ152" s="73"/>
      <c r="PNA152" s="73"/>
      <c r="PNB152" s="73"/>
      <c r="PNC152" s="73"/>
      <c r="PND152" s="73"/>
      <c r="PNV152" s="73"/>
      <c r="PNW152" s="73"/>
      <c r="PNZ152" s="73"/>
      <c r="POC152" s="73"/>
      <c r="POE152" s="73"/>
      <c r="POG152" s="73"/>
      <c r="POJ152" s="73"/>
      <c r="POM152" s="73"/>
      <c r="POP152" s="73"/>
      <c r="POS152" s="73"/>
      <c r="POV152" s="73"/>
      <c r="POY152" s="73"/>
      <c r="PPB152" s="73"/>
      <c r="PPE152" s="73"/>
      <c r="PPG152" s="73"/>
      <c r="PPT152" s="73"/>
      <c r="PPU152" s="73"/>
      <c r="PPV152" s="73"/>
      <c r="PPW152" s="73"/>
      <c r="PPX152" s="73"/>
      <c r="PPY152" s="73"/>
      <c r="PPZ152" s="73"/>
      <c r="PQA152" s="73"/>
      <c r="PQB152" s="73"/>
      <c r="PQC152" s="73"/>
      <c r="PQD152" s="73"/>
      <c r="PQE152" s="73"/>
      <c r="PQF152" s="73"/>
      <c r="PQG152" s="73"/>
      <c r="PQH152" s="73"/>
      <c r="PQI152" s="73"/>
      <c r="PQJ152" s="73"/>
      <c r="PQK152" s="73"/>
      <c r="PQL152" s="73"/>
      <c r="PQM152" s="73"/>
      <c r="PQN152" s="73"/>
      <c r="PQO152" s="73"/>
      <c r="PQP152" s="73"/>
      <c r="PQQ152" s="73"/>
      <c r="PQR152" s="73"/>
      <c r="PQS152" s="73"/>
      <c r="PQU152" s="73"/>
      <c r="PQV152" s="73"/>
      <c r="PQW152" s="73"/>
      <c r="PQX152" s="73"/>
      <c r="PQY152" s="73"/>
      <c r="PQZ152" s="73"/>
      <c r="PRA152" s="73"/>
      <c r="PRB152" s="73"/>
      <c r="PRC152" s="73"/>
      <c r="PRD152" s="73"/>
      <c r="PRE152" s="73"/>
      <c r="PRF152" s="73"/>
      <c r="PRG152" s="73"/>
      <c r="PRJ152" s="73"/>
      <c r="PRM152" s="73"/>
      <c r="PRP152" s="73"/>
      <c r="PRS152" s="73"/>
      <c r="PRV152" s="73"/>
      <c r="PSH152" s="73"/>
      <c r="PSK152" s="73"/>
      <c r="PSN152" s="73"/>
      <c r="PSQ152" s="73"/>
      <c r="PSZ152" s="73"/>
      <c r="PTF152" s="73"/>
      <c r="PTI152" s="73"/>
      <c r="PTL152" s="73"/>
      <c r="PTO152" s="73"/>
      <c r="PTU152" s="73"/>
      <c r="PUD152" s="73"/>
      <c r="PUF152" s="73"/>
      <c r="PUG152" s="73"/>
      <c r="PUI152" s="73"/>
      <c r="PUL152" s="73"/>
      <c r="PUO152" s="73"/>
      <c r="PUR152" s="73"/>
      <c r="PUZ152" s="73"/>
      <c r="PVB152" s="73"/>
      <c r="PVE152" s="73"/>
      <c r="PVH152" s="73"/>
      <c r="PVQ152" s="73"/>
      <c r="PVT152" s="73"/>
      <c r="PVY152" s="73"/>
      <c r="PWU152" s="73"/>
      <c r="PWV152" s="73"/>
      <c r="PWW152" s="73"/>
      <c r="PWX152" s="73"/>
      <c r="PWY152" s="73"/>
      <c r="PWZ152" s="73"/>
      <c r="PXR152" s="73"/>
      <c r="PXS152" s="73"/>
      <c r="PXV152" s="73"/>
      <c r="PXY152" s="73"/>
      <c r="PYA152" s="73"/>
      <c r="PYC152" s="73"/>
      <c r="PYF152" s="73"/>
      <c r="PYI152" s="73"/>
      <c r="PYL152" s="73"/>
      <c r="PYO152" s="73"/>
      <c r="PYR152" s="73"/>
      <c r="PYU152" s="73"/>
      <c r="PYX152" s="73"/>
      <c r="PZA152" s="73"/>
      <c r="PZC152" s="73"/>
      <c r="PZP152" s="73"/>
      <c r="PZQ152" s="73"/>
      <c r="PZR152" s="73"/>
      <c r="PZS152" s="73"/>
      <c r="PZT152" s="73"/>
      <c r="PZU152" s="73"/>
      <c r="PZV152" s="73"/>
      <c r="PZW152" s="73"/>
      <c r="PZX152" s="73"/>
      <c r="PZY152" s="73"/>
      <c r="PZZ152" s="73"/>
      <c r="QAA152" s="73"/>
      <c r="QAB152" s="73"/>
      <c r="QAC152" s="73"/>
      <c r="QAD152" s="73"/>
      <c r="QAE152" s="73"/>
      <c r="QAF152" s="73"/>
      <c r="QAG152" s="73"/>
      <c r="QAH152" s="73"/>
      <c r="QAI152" s="73"/>
      <c r="QAJ152" s="73"/>
      <c r="QAK152" s="73"/>
      <c r="QAL152" s="73"/>
      <c r="QAM152" s="73"/>
      <c r="QAN152" s="73"/>
      <c r="QAO152" s="73"/>
      <c r="QAQ152" s="73"/>
      <c r="QAR152" s="73"/>
      <c r="QAS152" s="73"/>
      <c r="QAT152" s="73"/>
      <c r="QAU152" s="73"/>
      <c r="QAV152" s="73"/>
      <c r="QAW152" s="73"/>
      <c r="QAX152" s="73"/>
      <c r="QAY152" s="73"/>
      <c r="QAZ152" s="73"/>
      <c r="QBA152" s="73"/>
      <c r="QBB152" s="73"/>
      <c r="QBC152" s="73"/>
      <c r="QBF152" s="73"/>
      <c r="QBI152" s="73"/>
      <c r="QBL152" s="73"/>
      <c r="QBO152" s="73"/>
      <c r="QBR152" s="73"/>
      <c r="QCD152" s="73"/>
      <c r="QCG152" s="73"/>
      <c r="QCJ152" s="73"/>
      <c r="QCM152" s="73"/>
      <c r="QCV152" s="73"/>
      <c r="QDB152" s="73"/>
      <c r="QDE152" s="73"/>
      <c r="QDH152" s="73"/>
      <c r="QDK152" s="73"/>
      <c r="QDQ152" s="73"/>
      <c r="QDZ152" s="73"/>
      <c r="QEB152" s="73"/>
      <c r="QEC152" s="73"/>
      <c r="QEE152" s="73"/>
      <c r="QEH152" s="73"/>
      <c r="QEK152" s="73"/>
      <c r="QEN152" s="73"/>
      <c r="QEV152" s="73"/>
      <c r="QEX152" s="73"/>
      <c r="QFA152" s="73"/>
      <c r="QFD152" s="73"/>
      <c r="QFM152" s="73"/>
      <c r="QFP152" s="73"/>
      <c r="QFU152" s="73"/>
      <c r="QGQ152" s="73"/>
      <c r="QGR152" s="73"/>
      <c r="QGS152" s="73"/>
      <c r="QGT152" s="73"/>
      <c r="QGU152" s="73"/>
      <c r="QGV152" s="73"/>
      <c r="QHN152" s="73"/>
      <c r="QHO152" s="73"/>
      <c r="QHR152" s="73"/>
      <c r="QHU152" s="73"/>
      <c r="QHW152" s="73"/>
      <c r="QHY152" s="73"/>
      <c r="QIB152" s="73"/>
      <c r="QIE152" s="73"/>
      <c r="QIH152" s="73"/>
      <c r="QIK152" s="73"/>
      <c r="QIN152" s="73"/>
      <c r="QIQ152" s="73"/>
      <c r="QIT152" s="73"/>
      <c r="QIW152" s="73"/>
      <c r="QIY152" s="73"/>
      <c r="QJL152" s="73"/>
      <c r="QJM152" s="73"/>
      <c r="QJN152" s="73"/>
      <c r="QJO152" s="73"/>
      <c r="QJP152" s="73"/>
      <c r="QJQ152" s="73"/>
      <c r="QJR152" s="73"/>
      <c r="QJS152" s="73"/>
      <c r="QJT152" s="73"/>
      <c r="QJU152" s="73"/>
      <c r="QJV152" s="73"/>
      <c r="QJW152" s="73"/>
      <c r="QJX152" s="73"/>
      <c r="QJY152" s="73"/>
      <c r="QJZ152" s="73"/>
      <c r="QKA152" s="73"/>
      <c r="QKB152" s="73"/>
      <c r="QKC152" s="73"/>
      <c r="QKD152" s="73"/>
      <c r="QKE152" s="73"/>
      <c r="QKF152" s="73"/>
      <c r="QKG152" s="73"/>
      <c r="QKH152" s="73"/>
      <c r="QKI152" s="73"/>
      <c r="QKJ152" s="73"/>
      <c r="QKK152" s="73"/>
      <c r="QKM152" s="73"/>
      <c r="QKN152" s="73"/>
      <c r="QKO152" s="73"/>
      <c r="QKP152" s="73"/>
      <c r="QKQ152" s="73"/>
      <c r="QKR152" s="73"/>
      <c r="QKS152" s="73"/>
      <c r="QKT152" s="73"/>
      <c r="QKU152" s="73"/>
      <c r="QKV152" s="73"/>
      <c r="QKW152" s="73"/>
      <c r="QKX152" s="73"/>
      <c r="QKY152" s="73"/>
      <c r="QLB152" s="73"/>
      <c r="QLE152" s="73"/>
      <c r="QLH152" s="73"/>
      <c r="QLK152" s="73"/>
      <c r="QLN152" s="73"/>
      <c r="QLZ152" s="73"/>
      <c r="QMC152" s="73"/>
      <c r="QMF152" s="73"/>
      <c r="QMI152" s="73"/>
      <c r="QMR152" s="73"/>
      <c r="QMX152" s="73"/>
      <c r="QNA152" s="73"/>
      <c r="QND152" s="73"/>
      <c r="QNG152" s="73"/>
      <c r="QNM152" s="73"/>
      <c r="QNV152" s="73"/>
      <c r="QNX152" s="73"/>
      <c r="QNY152" s="73"/>
      <c r="QOA152" s="73"/>
      <c r="QOD152" s="73"/>
      <c r="QOG152" s="73"/>
      <c r="QOJ152" s="73"/>
      <c r="QOR152" s="73"/>
      <c r="QOT152" s="73"/>
      <c r="QOW152" s="73"/>
      <c r="QOZ152" s="73"/>
      <c r="QPI152" s="73"/>
      <c r="QPL152" s="73"/>
      <c r="QPQ152" s="73"/>
      <c r="QQM152" s="73"/>
      <c r="QQN152" s="73"/>
      <c r="QQO152" s="73"/>
      <c r="QQP152" s="73"/>
      <c r="QQQ152" s="73"/>
      <c r="QQR152" s="73"/>
      <c r="QRJ152" s="73"/>
      <c r="QRK152" s="73"/>
      <c r="QRN152" s="73"/>
      <c r="QRQ152" s="73"/>
      <c r="QRS152" s="73"/>
      <c r="QRU152" s="73"/>
      <c r="QRX152" s="73"/>
      <c r="QSA152" s="73"/>
      <c r="QSD152" s="73"/>
      <c r="QSG152" s="73"/>
      <c r="QSJ152" s="73"/>
      <c r="QSM152" s="73"/>
      <c r="QSP152" s="73"/>
      <c r="QSS152" s="73"/>
      <c r="QSU152" s="73"/>
      <c r="QTH152" s="73"/>
      <c r="QTI152" s="73"/>
      <c r="QTJ152" s="73"/>
      <c r="QTK152" s="73"/>
      <c r="QTL152" s="73"/>
      <c r="QTM152" s="73"/>
      <c r="QTN152" s="73"/>
      <c r="QTO152" s="73"/>
      <c r="QTP152" s="73"/>
      <c r="QTQ152" s="73"/>
      <c r="QTR152" s="73"/>
      <c r="QTS152" s="73"/>
      <c r="QTT152" s="73"/>
      <c r="QTU152" s="73"/>
      <c r="QTV152" s="73"/>
      <c r="QTW152" s="73"/>
      <c r="QTX152" s="73"/>
      <c r="QTY152" s="73"/>
      <c r="QTZ152" s="73"/>
      <c r="QUA152" s="73"/>
      <c r="QUB152" s="73"/>
      <c r="QUC152" s="73"/>
      <c r="QUD152" s="73"/>
      <c r="QUE152" s="73"/>
      <c r="QUF152" s="73"/>
      <c r="QUG152" s="73"/>
      <c r="QUI152" s="73"/>
      <c r="QUJ152" s="73"/>
      <c r="QUK152" s="73"/>
      <c r="QUL152" s="73"/>
      <c r="QUM152" s="73"/>
      <c r="QUN152" s="73"/>
      <c r="QUO152" s="73"/>
      <c r="QUP152" s="73"/>
      <c r="QUQ152" s="73"/>
      <c r="QUR152" s="73"/>
      <c r="QUS152" s="73"/>
      <c r="QUT152" s="73"/>
      <c r="QUU152" s="73"/>
      <c r="QUX152" s="73"/>
      <c r="QVA152" s="73"/>
      <c r="QVD152" s="73"/>
      <c r="QVG152" s="73"/>
      <c r="QVJ152" s="73"/>
      <c r="QVV152" s="73"/>
      <c r="QVY152" s="73"/>
      <c r="QWB152" s="73"/>
      <c r="QWE152" s="73"/>
      <c r="QWN152" s="73"/>
      <c r="QWT152" s="73"/>
      <c r="QWW152" s="73"/>
      <c r="QWZ152" s="73"/>
      <c r="QXC152" s="73"/>
      <c r="QXI152" s="73"/>
      <c r="QXR152" s="73"/>
      <c r="QXT152" s="73"/>
      <c r="QXU152" s="73"/>
      <c r="QXW152" s="73"/>
      <c r="QXZ152" s="73"/>
      <c r="QYC152" s="73"/>
      <c r="QYF152" s="73"/>
      <c r="QYN152" s="73"/>
      <c r="QYP152" s="73"/>
      <c r="QYS152" s="73"/>
      <c r="QYV152" s="73"/>
      <c r="QZE152" s="73"/>
      <c r="QZH152" s="73"/>
      <c r="QZM152" s="73"/>
      <c r="RAI152" s="73"/>
      <c r="RAJ152" s="73"/>
      <c r="RAK152" s="73"/>
      <c r="RAL152" s="73"/>
      <c r="RAM152" s="73"/>
      <c r="RAN152" s="73"/>
      <c r="RBF152" s="73"/>
      <c r="RBG152" s="73"/>
      <c r="RBJ152" s="73"/>
      <c r="RBM152" s="73"/>
      <c r="RBO152" s="73"/>
      <c r="RBQ152" s="73"/>
      <c r="RBT152" s="73"/>
      <c r="RBW152" s="73"/>
      <c r="RBZ152" s="73"/>
      <c r="RCC152" s="73"/>
      <c r="RCF152" s="73"/>
      <c r="RCI152" s="73"/>
      <c r="RCL152" s="73"/>
      <c r="RCO152" s="73"/>
      <c r="RCQ152" s="73"/>
      <c r="RDD152" s="73"/>
      <c r="RDE152" s="73"/>
      <c r="RDF152" s="73"/>
      <c r="RDG152" s="73"/>
      <c r="RDH152" s="73"/>
      <c r="RDI152" s="73"/>
      <c r="RDJ152" s="73"/>
      <c r="RDK152" s="73"/>
      <c r="RDL152" s="73"/>
      <c r="RDM152" s="73"/>
      <c r="RDN152" s="73"/>
      <c r="RDO152" s="73"/>
      <c r="RDP152" s="73"/>
      <c r="RDQ152" s="73"/>
      <c r="RDR152" s="73"/>
      <c r="RDS152" s="73"/>
      <c r="RDT152" s="73"/>
      <c r="RDU152" s="73"/>
      <c r="RDV152" s="73"/>
      <c r="RDW152" s="73"/>
      <c r="RDX152" s="73"/>
      <c r="RDY152" s="73"/>
      <c r="RDZ152" s="73"/>
      <c r="REA152" s="73"/>
      <c r="REB152" s="73"/>
      <c r="REC152" s="73"/>
      <c r="REE152" s="73"/>
      <c r="REF152" s="73"/>
      <c r="REG152" s="73"/>
      <c r="REH152" s="73"/>
      <c r="REI152" s="73"/>
      <c r="REJ152" s="73"/>
      <c r="REK152" s="73"/>
      <c r="REL152" s="73"/>
      <c r="REM152" s="73"/>
      <c r="REN152" s="73"/>
      <c r="REO152" s="73"/>
      <c r="REP152" s="73"/>
      <c r="REQ152" s="73"/>
      <c r="RET152" s="73"/>
      <c r="REW152" s="73"/>
      <c r="REZ152" s="73"/>
      <c r="RFC152" s="73"/>
      <c r="RFF152" s="73"/>
      <c r="RFR152" s="73"/>
      <c r="RFU152" s="73"/>
      <c r="RFX152" s="73"/>
      <c r="RGA152" s="73"/>
      <c r="RGJ152" s="73"/>
      <c r="RGP152" s="73"/>
      <c r="RGS152" s="73"/>
      <c r="RGV152" s="73"/>
      <c r="RGY152" s="73"/>
      <c r="RHE152" s="73"/>
      <c r="RHN152" s="73"/>
      <c r="RHP152" s="73"/>
      <c r="RHQ152" s="73"/>
      <c r="RHS152" s="73"/>
      <c r="RHV152" s="73"/>
      <c r="RHY152" s="73"/>
      <c r="RIB152" s="73"/>
      <c r="RIJ152" s="73"/>
      <c r="RIL152" s="73"/>
      <c r="RIO152" s="73"/>
      <c r="RIR152" s="73"/>
      <c r="RJA152" s="73"/>
      <c r="RJD152" s="73"/>
      <c r="RJI152" s="73"/>
      <c r="RKE152" s="73"/>
      <c r="RKF152" s="73"/>
      <c r="RKG152" s="73"/>
      <c r="RKH152" s="73"/>
      <c r="RKI152" s="73"/>
      <c r="RKJ152" s="73"/>
      <c r="RLB152" s="73"/>
      <c r="RLC152" s="73"/>
      <c r="RLF152" s="73"/>
      <c r="RLI152" s="73"/>
      <c r="RLK152" s="73"/>
      <c r="RLM152" s="73"/>
      <c r="RLP152" s="73"/>
      <c r="RLS152" s="73"/>
      <c r="RLV152" s="73"/>
      <c r="RLY152" s="73"/>
      <c r="RMB152" s="73"/>
      <c r="RME152" s="73"/>
      <c r="RMH152" s="73"/>
      <c r="RMK152" s="73"/>
      <c r="RMM152" s="73"/>
      <c r="RMZ152" s="73"/>
      <c r="RNA152" s="73"/>
      <c r="RNB152" s="73"/>
      <c r="RNC152" s="73"/>
      <c r="RND152" s="73"/>
      <c r="RNE152" s="73"/>
      <c r="RNF152" s="73"/>
      <c r="RNG152" s="73"/>
      <c r="RNH152" s="73"/>
      <c r="RNI152" s="73"/>
      <c r="RNJ152" s="73"/>
      <c r="RNK152" s="73"/>
      <c r="RNL152" s="73"/>
      <c r="RNM152" s="73"/>
      <c r="RNN152" s="73"/>
      <c r="RNO152" s="73"/>
      <c r="RNP152" s="73"/>
      <c r="RNQ152" s="73"/>
      <c r="RNR152" s="73"/>
      <c r="RNS152" s="73"/>
      <c r="RNT152" s="73"/>
      <c r="RNU152" s="73"/>
      <c r="RNV152" s="73"/>
      <c r="RNW152" s="73"/>
      <c r="RNX152" s="73"/>
      <c r="RNY152" s="73"/>
      <c r="ROA152" s="73"/>
      <c r="ROB152" s="73"/>
      <c r="ROC152" s="73"/>
      <c r="ROD152" s="73"/>
      <c r="ROE152" s="73"/>
      <c r="ROF152" s="73"/>
      <c r="ROG152" s="73"/>
      <c r="ROH152" s="73"/>
      <c r="ROI152" s="73"/>
      <c r="ROJ152" s="73"/>
      <c r="ROK152" s="73"/>
      <c r="ROL152" s="73"/>
      <c r="ROM152" s="73"/>
      <c r="ROP152" s="73"/>
      <c r="ROS152" s="73"/>
      <c r="ROV152" s="73"/>
      <c r="ROY152" s="73"/>
      <c r="RPB152" s="73"/>
      <c r="RPN152" s="73"/>
      <c r="RPQ152" s="73"/>
      <c r="RPT152" s="73"/>
      <c r="RPW152" s="73"/>
      <c r="RQF152" s="73"/>
      <c r="RQL152" s="73"/>
      <c r="RQO152" s="73"/>
      <c r="RQR152" s="73"/>
      <c r="RQU152" s="73"/>
      <c r="RRA152" s="73"/>
      <c r="RRJ152" s="73"/>
      <c r="RRL152" s="73"/>
      <c r="RRM152" s="73"/>
      <c r="RRO152" s="73"/>
      <c r="RRR152" s="73"/>
      <c r="RRU152" s="73"/>
      <c r="RRX152" s="73"/>
      <c r="RSF152" s="73"/>
      <c r="RSH152" s="73"/>
      <c r="RSK152" s="73"/>
      <c r="RSN152" s="73"/>
      <c r="RSW152" s="73"/>
      <c r="RSZ152" s="73"/>
      <c r="RTE152" s="73"/>
      <c r="RUA152" s="73"/>
      <c r="RUB152" s="73"/>
      <c r="RUC152" s="73"/>
      <c r="RUD152" s="73"/>
      <c r="RUE152" s="73"/>
      <c r="RUF152" s="73"/>
      <c r="RUX152" s="73"/>
      <c r="RUY152" s="73"/>
      <c r="RVB152" s="73"/>
      <c r="RVE152" s="73"/>
      <c r="RVG152" s="73"/>
      <c r="RVI152" s="73"/>
      <c r="RVL152" s="73"/>
      <c r="RVO152" s="73"/>
      <c r="RVR152" s="73"/>
      <c r="RVU152" s="73"/>
      <c r="RVX152" s="73"/>
      <c r="RWA152" s="73"/>
      <c r="RWD152" s="73"/>
      <c r="RWG152" s="73"/>
      <c r="RWI152" s="73"/>
      <c r="RWV152" s="73"/>
      <c r="RWW152" s="73"/>
      <c r="RWX152" s="73"/>
      <c r="RWY152" s="73"/>
      <c r="RWZ152" s="73"/>
      <c r="RXA152" s="73"/>
      <c r="RXB152" s="73"/>
      <c r="RXC152" s="73"/>
      <c r="RXD152" s="73"/>
      <c r="RXE152" s="73"/>
      <c r="RXF152" s="73"/>
      <c r="RXG152" s="73"/>
      <c r="RXH152" s="73"/>
      <c r="RXI152" s="73"/>
      <c r="RXJ152" s="73"/>
      <c r="RXK152" s="73"/>
      <c r="RXL152" s="73"/>
      <c r="RXM152" s="73"/>
      <c r="RXN152" s="73"/>
      <c r="RXO152" s="73"/>
      <c r="RXP152" s="73"/>
      <c r="RXQ152" s="73"/>
      <c r="RXR152" s="73"/>
      <c r="RXS152" s="73"/>
      <c r="RXT152" s="73"/>
      <c r="RXU152" s="73"/>
      <c r="RXW152" s="73"/>
      <c r="RXX152" s="73"/>
      <c r="RXY152" s="73"/>
      <c r="RXZ152" s="73"/>
      <c r="RYA152" s="73"/>
      <c r="RYB152" s="73"/>
      <c r="RYC152" s="73"/>
      <c r="RYD152" s="73"/>
      <c r="RYE152" s="73"/>
      <c r="RYF152" s="73"/>
      <c r="RYG152" s="73"/>
      <c r="RYH152" s="73"/>
      <c r="RYI152" s="73"/>
      <c r="RYL152" s="73"/>
      <c r="RYO152" s="73"/>
      <c r="RYR152" s="73"/>
      <c r="RYU152" s="73"/>
      <c r="RYX152" s="73"/>
      <c r="RZJ152" s="73"/>
      <c r="RZM152" s="73"/>
      <c r="RZP152" s="73"/>
      <c r="RZS152" s="73"/>
      <c r="SAB152" s="73"/>
      <c r="SAH152" s="73"/>
      <c r="SAK152" s="73"/>
      <c r="SAN152" s="73"/>
      <c r="SAQ152" s="73"/>
      <c r="SAW152" s="73"/>
      <c r="SBF152" s="73"/>
      <c r="SBH152" s="73"/>
      <c r="SBI152" s="73"/>
      <c r="SBK152" s="73"/>
      <c r="SBN152" s="73"/>
      <c r="SBQ152" s="73"/>
      <c r="SBT152" s="73"/>
      <c r="SCB152" s="73"/>
      <c r="SCD152" s="73"/>
      <c r="SCG152" s="73"/>
      <c r="SCJ152" s="73"/>
      <c r="SCS152" s="73"/>
      <c r="SCV152" s="73"/>
      <c r="SDA152" s="73"/>
      <c r="SDW152" s="73"/>
      <c r="SDX152" s="73"/>
      <c r="SDY152" s="73"/>
      <c r="SDZ152" s="73"/>
      <c r="SEA152" s="73"/>
      <c r="SEB152" s="73"/>
      <c r="SET152" s="73"/>
      <c r="SEU152" s="73"/>
      <c r="SEX152" s="73"/>
      <c r="SFA152" s="73"/>
      <c r="SFC152" s="73"/>
      <c r="SFE152" s="73"/>
      <c r="SFH152" s="73"/>
      <c r="SFK152" s="73"/>
      <c r="SFN152" s="73"/>
      <c r="SFQ152" s="73"/>
      <c r="SFT152" s="73"/>
      <c r="SFW152" s="73"/>
      <c r="SFZ152" s="73"/>
      <c r="SGC152" s="73"/>
      <c r="SGE152" s="73"/>
      <c r="SGR152" s="73"/>
      <c r="SGS152" s="73"/>
      <c r="SGT152" s="73"/>
      <c r="SGU152" s="73"/>
      <c r="SGV152" s="73"/>
      <c r="SGW152" s="73"/>
      <c r="SGX152" s="73"/>
      <c r="SGY152" s="73"/>
      <c r="SGZ152" s="73"/>
      <c r="SHA152" s="73"/>
      <c r="SHB152" s="73"/>
      <c r="SHC152" s="73"/>
      <c r="SHD152" s="73"/>
      <c r="SHE152" s="73"/>
      <c r="SHF152" s="73"/>
      <c r="SHG152" s="73"/>
      <c r="SHH152" s="73"/>
      <c r="SHI152" s="73"/>
      <c r="SHJ152" s="73"/>
      <c r="SHK152" s="73"/>
      <c r="SHL152" s="73"/>
      <c r="SHM152" s="73"/>
      <c r="SHN152" s="73"/>
      <c r="SHO152" s="73"/>
      <c r="SHP152" s="73"/>
      <c r="SHQ152" s="73"/>
      <c r="SHS152" s="73"/>
      <c r="SHT152" s="73"/>
      <c r="SHU152" s="73"/>
      <c r="SHV152" s="73"/>
      <c r="SHW152" s="73"/>
      <c r="SHX152" s="73"/>
      <c r="SHY152" s="73"/>
      <c r="SHZ152" s="73"/>
      <c r="SIA152" s="73"/>
      <c r="SIB152" s="73"/>
      <c r="SIC152" s="73"/>
      <c r="SID152" s="73"/>
      <c r="SIE152" s="73"/>
      <c r="SIH152" s="73"/>
      <c r="SIK152" s="73"/>
      <c r="SIN152" s="73"/>
      <c r="SIQ152" s="73"/>
      <c r="SIT152" s="73"/>
      <c r="SJF152" s="73"/>
      <c r="SJI152" s="73"/>
      <c r="SJL152" s="73"/>
      <c r="SJO152" s="73"/>
      <c r="SJX152" s="73"/>
      <c r="SKD152" s="73"/>
      <c r="SKG152" s="73"/>
      <c r="SKJ152" s="73"/>
      <c r="SKM152" s="73"/>
      <c r="SKS152" s="73"/>
      <c r="SLB152" s="73"/>
      <c r="SLD152" s="73"/>
      <c r="SLE152" s="73"/>
      <c r="SLG152" s="73"/>
      <c r="SLJ152" s="73"/>
      <c r="SLM152" s="73"/>
      <c r="SLP152" s="73"/>
      <c r="SLX152" s="73"/>
      <c r="SLZ152" s="73"/>
      <c r="SMC152" s="73"/>
      <c r="SMF152" s="73"/>
      <c r="SMO152" s="73"/>
      <c r="SMR152" s="73"/>
      <c r="SMW152" s="73"/>
      <c r="SNS152" s="73"/>
      <c r="SNT152" s="73"/>
      <c r="SNU152" s="73"/>
      <c r="SNV152" s="73"/>
      <c r="SNW152" s="73"/>
      <c r="SNX152" s="73"/>
      <c r="SOP152" s="73"/>
      <c r="SOQ152" s="73"/>
      <c r="SOT152" s="73"/>
      <c r="SOW152" s="73"/>
      <c r="SOY152" s="73"/>
      <c r="SPA152" s="73"/>
      <c r="SPD152" s="73"/>
      <c r="SPG152" s="73"/>
      <c r="SPJ152" s="73"/>
      <c r="SPM152" s="73"/>
      <c r="SPP152" s="73"/>
      <c r="SPS152" s="73"/>
      <c r="SPV152" s="73"/>
      <c r="SPY152" s="73"/>
      <c r="SQA152" s="73"/>
      <c r="SQN152" s="73"/>
      <c r="SQO152" s="73"/>
      <c r="SQP152" s="73"/>
      <c r="SQQ152" s="73"/>
      <c r="SQR152" s="73"/>
      <c r="SQS152" s="73"/>
      <c r="SQT152" s="73"/>
      <c r="SQU152" s="73"/>
      <c r="SQV152" s="73"/>
      <c r="SQW152" s="73"/>
      <c r="SQX152" s="73"/>
      <c r="SQY152" s="73"/>
      <c r="SQZ152" s="73"/>
      <c r="SRA152" s="73"/>
      <c r="SRB152" s="73"/>
      <c r="SRC152" s="73"/>
      <c r="SRD152" s="73"/>
      <c r="SRE152" s="73"/>
      <c r="SRF152" s="73"/>
      <c r="SRG152" s="73"/>
      <c r="SRH152" s="73"/>
      <c r="SRI152" s="73"/>
      <c r="SRJ152" s="73"/>
      <c r="SRK152" s="73"/>
      <c r="SRL152" s="73"/>
      <c r="SRM152" s="73"/>
      <c r="SRO152" s="73"/>
      <c r="SRP152" s="73"/>
      <c r="SRQ152" s="73"/>
      <c r="SRR152" s="73"/>
      <c r="SRS152" s="73"/>
      <c r="SRT152" s="73"/>
      <c r="SRU152" s="73"/>
      <c r="SRV152" s="73"/>
      <c r="SRW152" s="73"/>
      <c r="SRX152" s="73"/>
      <c r="SRY152" s="73"/>
      <c r="SRZ152" s="73"/>
      <c r="SSA152" s="73"/>
      <c r="SSD152" s="73"/>
      <c r="SSG152" s="73"/>
      <c r="SSJ152" s="73"/>
      <c r="SSM152" s="73"/>
      <c r="SSP152" s="73"/>
      <c r="STB152" s="73"/>
      <c r="STE152" s="73"/>
      <c r="STH152" s="73"/>
      <c r="STK152" s="73"/>
      <c r="STT152" s="73"/>
      <c r="STZ152" s="73"/>
      <c r="SUC152" s="73"/>
      <c r="SUF152" s="73"/>
      <c r="SUI152" s="73"/>
      <c r="SUO152" s="73"/>
      <c r="SUX152" s="73"/>
      <c r="SUZ152" s="73"/>
      <c r="SVA152" s="73"/>
      <c r="SVC152" s="73"/>
      <c r="SVF152" s="73"/>
      <c r="SVI152" s="73"/>
      <c r="SVL152" s="73"/>
      <c r="SVT152" s="73"/>
      <c r="SVV152" s="73"/>
      <c r="SVY152" s="73"/>
      <c r="SWB152" s="73"/>
      <c r="SWK152" s="73"/>
      <c r="SWN152" s="73"/>
      <c r="SWS152" s="73"/>
      <c r="SXO152" s="73"/>
      <c r="SXP152" s="73"/>
      <c r="SXQ152" s="73"/>
      <c r="SXR152" s="73"/>
      <c r="SXS152" s="73"/>
      <c r="SXT152" s="73"/>
      <c r="SYL152" s="73"/>
      <c r="SYM152" s="73"/>
      <c r="SYP152" s="73"/>
      <c r="SYS152" s="73"/>
      <c r="SYU152" s="73"/>
      <c r="SYW152" s="73"/>
      <c r="SYZ152" s="73"/>
      <c r="SZC152" s="73"/>
      <c r="SZF152" s="73"/>
      <c r="SZI152" s="73"/>
      <c r="SZL152" s="73"/>
      <c r="SZO152" s="73"/>
      <c r="SZR152" s="73"/>
      <c r="SZU152" s="73"/>
      <c r="SZW152" s="73"/>
      <c r="TAJ152" s="73"/>
      <c r="TAK152" s="73"/>
      <c r="TAL152" s="73"/>
      <c r="TAM152" s="73"/>
      <c r="TAN152" s="73"/>
      <c r="TAO152" s="73"/>
      <c r="TAP152" s="73"/>
      <c r="TAQ152" s="73"/>
      <c r="TAR152" s="73"/>
      <c r="TAS152" s="73"/>
      <c r="TAT152" s="73"/>
      <c r="TAU152" s="73"/>
      <c r="TAV152" s="73"/>
      <c r="TAW152" s="73"/>
      <c r="TAX152" s="73"/>
      <c r="TAY152" s="73"/>
      <c r="TAZ152" s="73"/>
      <c r="TBA152" s="73"/>
      <c r="TBB152" s="73"/>
      <c r="TBC152" s="73"/>
      <c r="TBD152" s="73"/>
      <c r="TBE152" s="73"/>
      <c r="TBF152" s="73"/>
      <c r="TBG152" s="73"/>
      <c r="TBH152" s="73"/>
      <c r="TBI152" s="73"/>
      <c r="TBK152" s="73"/>
      <c r="TBL152" s="73"/>
      <c r="TBM152" s="73"/>
      <c r="TBN152" s="73"/>
      <c r="TBO152" s="73"/>
      <c r="TBP152" s="73"/>
      <c r="TBQ152" s="73"/>
      <c r="TBR152" s="73"/>
      <c r="TBS152" s="73"/>
      <c r="TBT152" s="73"/>
      <c r="TBU152" s="73"/>
      <c r="TBV152" s="73"/>
      <c r="TBW152" s="73"/>
      <c r="TBZ152" s="73"/>
      <c r="TCC152" s="73"/>
      <c r="TCF152" s="73"/>
      <c r="TCI152" s="73"/>
      <c r="TCL152" s="73"/>
      <c r="TCX152" s="73"/>
      <c r="TDA152" s="73"/>
      <c r="TDD152" s="73"/>
      <c r="TDG152" s="73"/>
      <c r="TDP152" s="73"/>
      <c r="TDV152" s="73"/>
      <c r="TDY152" s="73"/>
      <c r="TEB152" s="73"/>
      <c r="TEE152" s="73"/>
      <c r="TEK152" s="73"/>
      <c r="TET152" s="73"/>
      <c r="TEV152" s="73"/>
      <c r="TEW152" s="73"/>
      <c r="TEY152" s="73"/>
      <c r="TFB152" s="73"/>
      <c r="TFE152" s="73"/>
      <c r="TFH152" s="73"/>
      <c r="TFP152" s="73"/>
      <c r="TFR152" s="73"/>
      <c r="TFU152" s="73"/>
      <c r="TFX152" s="73"/>
      <c r="TGG152" s="73"/>
      <c r="TGJ152" s="73"/>
      <c r="TGO152" s="73"/>
      <c r="THK152" s="73"/>
      <c r="THL152" s="73"/>
      <c r="THM152" s="73"/>
      <c r="THN152" s="73"/>
      <c r="THO152" s="73"/>
      <c r="THP152" s="73"/>
      <c r="TIH152" s="73"/>
      <c r="TII152" s="73"/>
      <c r="TIL152" s="73"/>
      <c r="TIO152" s="73"/>
      <c r="TIQ152" s="73"/>
      <c r="TIS152" s="73"/>
      <c r="TIV152" s="73"/>
      <c r="TIY152" s="73"/>
      <c r="TJB152" s="73"/>
      <c r="TJE152" s="73"/>
      <c r="TJH152" s="73"/>
      <c r="TJK152" s="73"/>
      <c r="TJN152" s="73"/>
      <c r="TJQ152" s="73"/>
      <c r="TJS152" s="73"/>
      <c r="TKF152" s="73"/>
      <c r="TKG152" s="73"/>
      <c r="TKH152" s="73"/>
      <c r="TKI152" s="73"/>
      <c r="TKJ152" s="73"/>
      <c r="TKK152" s="73"/>
      <c r="TKL152" s="73"/>
      <c r="TKM152" s="73"/>
      <c r="TKN152" s="73"/>
      <c r="TKO152" s="73"/>
      <c r="TKP152" s="73"/>
      <c r="TKQ152" s="73"/>
      <c r="TKR152" s="73"/>
      <c r="TKS152" s="73"/>
      <c r="TKT152" s="73"/>
      <c r="TKU152" s="73"/>
      <c r="TKV152" s="73"/>
      <c r="TKW152" s="73"/>
      <c r="TKX152" s="73"/>
      <c r="TKY152" s="73"/>
      <c r="TKZ152" s="73"/>
      <c r="TLA152" s="73"/>
      <c r="TLB152" s="73"/>
      <c r="TLC152" s="73"/>
      <c r="TLD152" s="73"/>
      <c r="TLE152" s="73"/>
      <c r="TLG152" s="73"/>
      <c r="TLH152" s="73"/>
      <c r="TLI152" s="73"/>
      <c r="TLJ152" s="73"/>
      <c r="TLK152" s="73"/>
      <c r="TLL152" s="73"/>
      <c r="TLM152" s="73"/>
      <c r="TLN152" s="73"/>
      <c r="TLO152" s="73"/>
      <c r="TLP152" s="73"/>
      <c r="TLQ152" s="73"/>
      <c r="TLR152" s="73"/>
      <c r="TLS152" s="73"/>
      <c r="TLV152" s="73"/>
      <c r="TLY152" s="73"/>
      <c r="TMB152" s="73"/>
      <c r="TME152" s="73"/>
      <c r="TMH152" s="73"/>
      <c r="TMT152" s="73"/>
      <c r="TMW152" s="73"/>
      <c r="TMZ152" s="73"/>
      <c r="TNC152" s="73"/>
      <c r="TNL152" s="73"/>
      <c r="TNR152" s="73"/>
      <c r="TNU152" s="73"/>
      <c r="TNX152" s="73"/>
      <c r="TOA152" s="73"/>
      <c r="TOG152" s="73"/>
      <c r="TOP152" s="73"/>
      <c r="TOR152" s="73"/>
      <c r="TOS152" s="73"/>
      <c r="TOU152" s="73"/>
      <c r="TOX152" s="73"/>
      <c r="TPA152" s="73"/>
      <c r="TPD152" s="73"/>
      <c r="TPL152" s="73"/>
      <c r="TPN152" s="73"/>
      <c r="TPQ152" s="73"/>
      <c r="TPT152" s="73"/>
      <c r="TQC152" s="73"/>
      <c r="TQF152" s="73"/>
      <c r="TQK152" s="73"/>
      <c r="TRG152" s="73"/>
      <c r="TRH152" s="73"/>
      <c r="TRI152" s="73"/>
      <c r="TRJ152" s="73"/>
      <c r="TRK152" s="73"/>
      <c r="TRL152" s="73"/>
      <c r="TSD152" s="73"/>
      <c r="TSE152" s="73"/>
      <c r="TSH152" s="73"/>
      <c r="TSK152" s="73"/>
      <c r="TSM152" s="73"/>
      <c r="TSO152" s="73"/>
      <c r="TSR152" s="73"/>
      <c r="TSU152" s="73"/>
      <c r="TSX152" s="73"/>
      <c r="TTA152" s="73"/>
      <c r="TTD152" s="73"/>
      <c r="TTG152" s="73"/>
      <c r="TTJ152" s="73"/>
      <c r="TTM152" s="73"/>
      <c r="TTO152" s="73"/>
      <c r="TUB152" s="73"/>
      <c r="TUC152" s="73"/>
      <c r="TUD152" s="73"/>
      <c r="TUE152" s="73"/>
      <c r="TUF152" s="73"/>
      <c r="TUG152" s="73"/>
      <c r="TUH152" s="73"/>
      <c r="TUI152" s="73"/>
      <c r="TUJ152" s="73"/>
      <c r="TUK152" s="73"/>
      <c r="TUL152" s="73"/>
      <c r="TUM152" s="73"/>
      <c r="TUN152" s="73"/>
      <c r="TUO152" s="73"/>
      <c r="TUP152" s="73"/>
      <c r="TUQ152" s="73"/>
      <c r="TUR152" s="73"/>
      <c r="TUS152" s="73"/>
      <c r="TUT152" s="73"/>
      <c r="TUU152" s="73"/>
      <c r="TUV152" s="73"/>
      <c r="TUW152" s="73"/>
      <c r="TUX152" s="73"/>
      <c r="TUY152" s="73"/>
      <c r="TUZ152" s="73"/>
      <c r="TVA152" s="73"/>
      <c r="TVC152" s="73"/>
      <c r="TVD152" s="73"/>
      <c r="TVE152" s="73"/>
      <c r="TVF152" s="73"/>
      <c r="TVG152" s="73"/>
      <c r="TVH152" s="73"/>
      <c r="TVI152" s="73"/>
      <c r="TVJ152" s="73"/>
      <c r="TVK152" s="73"/>
      <c r="TVL152" s="73"/>
      <c r="TVM152" s="73"/>
      <c r="TVN152" s="73"/>
      <c r="TVO152" s="73"/>
      <c r="TVR152" s="73"/>
      <c r="TVU152" s="73"/>
      <c r="TVX152" s="73"/>
      <c r="TWA152" s="73"/>
      <c r="TWD152" s="73"/>
      <c r="TWP152" s="73"/>
      <c r="TWS152" s="73"/>
      <c r="TWV152" s="73"/>
      <c r="TWY152" s="73"/>
      <c r="TXH152" s="73"/>
      <c r="TXN152" s="73"/>
      <c r="TXQ152" s="73"/>
      <c r="TXT152" s="73"/>
      <c r="TXW152" s="73"/>
      <c r="TYC152" s="73"/>
      <c r="TYL152" s="73"/>
      <c r="TYN152" s="73"/>
      <c r="TYO152" s="73"/>
      <c r="TYQ152" s="73"/>
      <c r="TYT152" s="73"/>
      <c r="TYW152" s="73"/>
      <c r="TYZ152" s="73"/>
      <c r="TZH152" s="73"/>
      <c r="TZJ152" s="73"/>
      <c r="TZM152" s="73"/>
      <c r="TZP152" s="73"/>
      <c r="TZY152" s="73"/>
      <c r="UAB152" s="73"/>
      <c r="UAG152" s="73"/>
      <c r="UBC152" s="73"/>
      <c r="UBD152" s="73"/>
      <c r="UBE152" s="73"/>
      <c r="UBF152" s="73"/>
      <c r="UBG152" s="73"/>
      <c r="UBH152" s="73"/>
      <c r="UBZ152" s="73"/>
      <c r="UCA152" s="73"/>
      <c r="UCD152" s="73"/>
      <c r="UCG152" s="73"/>
      <c r="UCI152" s="73"/>
      <c r="UCK152" s="73"/>
      <c r="UCN152" s="73"/>
      <c r="UCQ152" s="73"/>
      <c r="UCT152" s="73"/>
      <c r="UCW152" s="73"/>
      <c r="UCZ152" s="73"/>
      <c r="UDC152" s="73"/>
      <c r="UDF152" s="73"/>
      <c r="UDI152" s="73"/>
      <c r="UDK152" s="73"/>
      <c r="UDX152" s="73"/>
      <c r="UDY152" s="73"/>
      <c r="UDZ152" s="73"/>
      <c r="UEA152" s="73"/>
      <c r="UEB152" s="73"/>
      <c r="UEC152" s="73"/>
      <c r="UED152" s="73"/>
      <c r="UEE152" s="73"/>
      <c r="UEF152" s="73"/>
      <c r="UEG152" s="73"/>
      <c r="UEH152" s="73"/>
      <c r="UEI152" s="73"/>
      <c r="UEJ152" s="73"/>
      <c r="UEK152" s="73"/>
      <c r="UEL152" s="73"/>
      <c r="UEM152" s="73"/>
      <c r="UEN152" s="73"/>
      <c r="UEO152" s="73"/>
      <c r="UEP152" s="73"/>
      <c r="UEQ152" s="73"/>
      <c r="UER152" s="73"/>
      <c r="UES152" s="73"/>
      <c r="UET152" s="73"/>
      <c r="UEU152" s="73"/>
      <c r="UEV152" s="73"/>
      <c r="UEW152" s="73"/>
      <c r="UEY152" s="73"/>
      <c r="UEZ152" s="73"/>
      <c r="UFA152" s="73"/>
      <c r="UFB152" s="73"/>
      <c r="UFC152" s="73"/>
      <c r="UFD152" s="73"/>
      <c r="UFE152" s="73"/>
      <c r="UFF152" s="73"/>
      <c r="UFG152" s="73"/>
      <c r="UFH152" s="73"/>
      <c r="UFI152" s="73"/>
      <c r="UFJ152" s="73"/>
      <c r="UFK152" s="73"/>
      <c r="UFN152" s="73"/>
      <c r="UFQ152" s="73"/>
      <c r="UFT152" s="73"/>
      <c r="UFW152" s="73"/>
      <c r="UFZ152" s="73"/>
      <c r="UGL152" s="73"/>
      <c r="UGO152" s="73"/>
      <c r="UGR152" s="73"/>
      <c r="UGU152" s="73"/>
      <c r="UHD152" s="73"/>
      <c r="UHJ152" s="73"/>
      <c r="UHM152" s="73"/>
      <c r="UHP152" s="73"/>
      <c r="UHS152" s="73"/>
      <c r="UHY152" s="73"/>
      <c r="UIH152" s="73"/>
      <c r="UIJ152" s="73"/>
      <c r="UIK152" s="73"/>
      <c r="UIM152" s="73"/>
      <c r="UIP152" s="73"/>
      <c r="UIS152" s="73"/>
      <c r="UIV152" s="73"/>
      <c r="UJD152" s="73"/>
      <c r="UJF152" s="73"/>
      <c r="UJI152" s="73"/>
      <c r="UJL152" s="73"/>
      <c r="UJU152" s="73"/>
      <c r="UJX152" s="73"/>
      <c r="UKC152" s="73"/>
      <c r="UKY152" s="73"/>
      <c r="UKZ152" s="73"/>
      <c r="ULA152" s="73"/>
      <c r="ULB152" s="73"/>
      <c r="ULC152" s="73"/>
      <c r="ULD152" s="73"/>
      <c r="ULV152" s="73"/>
      <c r="ULW152" s="73"/>
      <c r="ULZ152" s="73"/>
      <c r="UMC152" s="73"/>
      <c r="UME152" s="73"/>
      <c r="UMG152" s="73"/>
      <c r="UMJ152" s="73"/>
      <c r="UMM152" s="73"/>
      <c r="UMP152" s="73"/>
      <c r="UMS152" s="73"/>
      <c r="UMV152" s="73"/>
      <c r="UMY152" s="73"/>
      <c r="UNB152" s="73"/>
      <c r="UNE152" s="73"/>
      <c r="UNG152" s="73"/>
      <c r="UNT152" s="73"/>
      <c r="UNU152" s="73"/>
      <c r="UNV152" s="73"/>
      <c r="UNW152" s="73"/>
      <c r="UNX152" s="73"/>
      <c r="UNY152" s="73"/>
      <c r="UNZ152" s="73"/>
      <c r="UOA152" s="73"/>
      <c r="UOB152" s="73"/>
      <c r="UOC152" s="73"/>
      <c r="UOD152" s="73"/>
      <c r="UOE152" s="73"/>
      <c r="UOF152" s="73"/>
      <c r="UOG152" s="73"/>
      <c r="UOH152" s="73"/>
      <c r="UOI152" s="73"/>
      <c r="UOJ152" s="73"/>
      <c r="UOK152" s="73"/>
      <c r="UOL152" s="73"/>
      <c r="UOM152" s="73"/>
      <c r="UON152" s="73"/>
      <c r="UOO152" s="73"/>
      <c r="UOP152" s="73"/>
      <c r="UOQ152" s="73"/>
      <c r="UOR152" s="73"/>
      <c r="UOS152" s="73"/>
      <c r="UOU152" s="73"/>
      <c r="UOV152" s="73"/>
      <c r="UOW152" s="73"/>
      <c r="UOX152" s="73"/>
      <c r="UOY152" s="73"/>
      <c r="UOZ152" s="73"/>
      <c r="UPA152" s="73"/>
      <c r="UPB152" s="73"/>
      <c r="UPC152" s="73"/>
      <c r="UPD152" s="73"/>
      <c r="UPE152" s="73"/>
      <c r="UPF152" s="73"/>
      <c r="UPG152" s="73"/>
      <c r="UPJ152" s="73"/>
      <c r="UPM152" s="73"/>
      <c r="UPP152" s="73"/>
      <c r="UPS152" s="73"/>
      <c r="UPV152" s="73"/>
      <c r="UQH152" s="73"/>
      <c r="UQK152" s="73"/>
      <c r="UQN152" s="73"/>
      <c r="UQQ152" s="73"/>
      <c r="UQZ152" s="73"/>
      <c r="URF152" s="73"/>
      <c r="URI152" s="73"/>
      <c r="URL152" s="73"/>
      <c r="URO152" s="73"/>
      <c r="URU152" s="73"/>
      <c r="USD152" s="73"/>
      <c r="USF152" s="73"/>
      <c r="USG152" s="73"/>
      <c r="USI152" s="73"/>
      <c r="USL152" s="73"/>
      <c r="USO152" s="73"/>
      <c r="USR152" s="73"/>
      <c r="USZ152" s="73"/>
      <c r="UTB152" s="73"/>
      <c r="UTE152" s="73"/>
      <c r="UTH152" s="73"/>
      <c r="UTQ152" s="73"/>
      <c r="UTT152" s="73"/>
      <c r="UTY152" s="73"/>
      <c r="UUU152" s="73"/>
      <c r="UUV152" s="73"/>
      <c r="UUW152" s="73"/>
      <c r="UUX152" s="73"/>
      <c r="UUY152" s="73"/>
      <c r="UUZ152" s="73"/>
      <c r="UVR152" s="73"/>
      <c r="UVS152" s="73"/>
      <c r="UVV152" s="73"/>
      <c r="UVY152" s="73"/>
      <c r="UWA152" s="73"/>
      <c r="UWC152" s="73"/>
      <c r="UWF152" s="73"/>
      <c r="UWI152" s="73"/>
      <c r="UWL152" s="73"/>
      <c r="UWO152" s="73"/>
      <c r="UWR152" s="73"/>
      <c r="UWU152" s="73"/>
      <c r="UWX152" s="73"/>
      <c r="UXA152" s="73"/>
      <c r="UXC152" s="73"/>
      <c r="UXP152" s="73"/>
      <c r="UXQ152" s="73"/>
      <c r="UXR152" s="73"/>
      <c r="UXS152" s="73"/>
      <c r="UXT152" s="73"/>
      <c r="UXU152" s="73"/>
      <c r="UXV152" s="73"/>
      <c r="UXW152" s="73"/>
      <c r="UXX152" s="73"/>
      <c r="UXY152" s="73"/>
      <c r="UXZ152" s="73"/>
      <c r="UYA152" s="73"/>
      <c r="UYB152" s="73"/>
      <c r="UYC152" s="73"/>
      <c r="UYD152" s="73"/>
      <c r="UYE152" s="73"/>
      <c r="UYF152" s="73"/>
      <c r="UYG152" s="73"/>
      <c r="UYH152" s="73"/>
      <c r="UYI152" s="73"/>
      <c r="UYJ152" s="73"/>
      <c r="UYK152" s="73"/>
      <c r="UYL152" s="73"/>
      <c r="UYM152" s="73"/>
      <c r="UYN152" s="73"/>
      <c r="UYO152" s="73"/>
      <c r="UYQ152" s="73"/>
      <c r="UYR152" s="73"/>
      <c r="UYS152" s="73"/>
      <c r="UYT152" s="73"/>
      <c r="UYU152" s="73"/>
      <c r="UYV152" s="73"/>
      <c r="UYW152" s="73"/>
      <c r="UYX152" s="73"/>
      <c r="UYY152" s="73"/>
      <c r="UYZ152" s="73"/>
      <c r="UZA152" s="73"/>
      <c r="UZB152" s="73"/>
      <c r="UZC152" s="73"/>
      <c r="UZF152" s="73"/>
      <c r="UZI152" s="73"/>
      <c r="UZL152" s="73"/>
      <c r="UZO152" s="73"/>
      <c r="UZR152" s="73"/>
      <c r="VAD152" s="73"/>
      <c r="VAG152" s="73"/>
      <c r="VAJ152" s="73"/>
      <c r="VAM152" s="73"/>
      <c r="VAV152" s="73"/>
      <c r="VBB152" s="73"/>
      <c r="VBE152" s="73"/>
      <c r="VBH152" s="73"/>
      <c r="VBK152" s="73"/>
      <c r="VBQ152" s="73"/>
      <c r="VBZ152" s="73"/>
      <c r="VCB152" s="73"/>
      <c r="VCC152" s="73"/>
      <c r="VCE152" s="73"/>
      <c r="VCH152" s="73"/>
      <c r="VCK152" s="73"/>
      <c r="VCN152" s="73"/>
      <c r="VCV152" s="73"/>
      <c r="VCX152" s="73"/>
      <c r="VDA152" s="73"/>
      <c r="VDD152" s="73"/>
      <c r="VDM152" s="73"/>
      <c r="VDP152" s="73"/>
      <c r="VDU152" s="73"/>
      <c r="VEQ152" s="73"/>
      <c r="VER152" s="73"/>
      <c r="VES152" s="73"/>
      <c r="VET152" s="73"/>
      <c r="VEU152" s="73"/>
      <c r="VEV152" s="73"/>
      <c r="VFN152" s="73"/>
      <c r="VFO152" s="73"/>
      <c r="VFR152" s="73"/>
      <c r="VFU152" s="73"/>
      <c r="VFW152" s="73"/>
      <c r="VFY152" s="73"/>
      <c r="VGB152" s="73"/>
      <c r="VGE152" s="73"/>
      <c r="VGH152" s="73"/>
      <c r="VGK152" s="73"/>
      <c r="VGN152" s="73"/>
      <c r="VGQ152" s="73"/>
      <c r="VGT152" s="73"/>
      <c r="VGW152" s="73"/>
      <c r="VGY152" s="73"/>
      <c r="VHL152" s="73"/>
      <c r="VHM152" s="73"/>
      <c r="VHN152" s="73"/>
      <c r="VHO152" s="73"/>
      <c r="VHP152" s="73"/>
      <c r="VHQ152" s="73"/>
      <c r="VHR152" s="73"/>
      <c r="VHS152" s="73"/>
      <c r="VHT152" s="73"/>
      <c r="VHU152" s="73"/>
      <c r="VHV152" s="73"/>
      <c r="VHW152" s="73"/>
      <c r="VHX152" s="73"/>
      <c r="VHY152" s="73"/>
      <c r="VHZ152" s="73"/>
      <c r="VIA152" s="73"/>
      <c r="VIB152" s="73"/>
      <c r="VIC152" s="73"/>
      <c r="VID152" s="73"/>
      <c r="VIE152" s="73"/>
      <c r="VIF152" s="73"/>
      <c r="VIG152" s="73"/>
      <c r="VIH152" s="73"/>
      <c r="VII152" s="73"/>
      <c r="VIJ152" s="73"/>
      <c r="VIK152" s="73"/>
      <c r="VIM152" s="73"/>
      <c r="VIN152" s="73"/>
      <c r="VIO152" s="73"/>
      <c r="VIP152" s="73"/>
      <c r="VIQ152" s="73"/>
      <c r="VIR152" s="73"/>
      <c r="VIS152" s="73"/>
      <c r="VIT152" s="73"/>
      <c r="VIU152" s="73"/>
      <c r="VIV152" s="73"/>
      <c r="VIW152" s="73"/>
      <c r="VIX152" s="73"/>
      <c r="VIY152" s="73"/>
      <c r="VJB152" s="73"/>
      <c r="VJE152" s="73"/>
      <c r="VJH152" s="73"/>
      <c r="VJK152" s="73"/>
      <c r="VJN152" s="73"/>
      <c r="VJZ152" s="73"/>
      <c r="VKC152" s="73"/>
      <c r="VKF152" s="73"/>
      <c r="VKI152" s="73"/>
      <c r="VKR152" s="73"/>
      <c r="VKX152" s="73"/>
      <c r="VLA152" s="73"/>
      <c r="VLD152" s="73"/>
      <c r="VLG152" s="73"/>
      <c r="VLM152" s="73"/>
      <c r="VLV152" s="73"/>
      <c r="VLX152" s="73"/>
      <c r="VLY152" s="73"/>
      <c r="VMA152" s="73"/>
      <c r="VMD152" s="73"/>
      <c r="VMG152" s="73"/>
      <c r="VMJ152" s="73"/>
      <c r="VMR152" s="73"/>
      <c r="VMT152" s="73"/>
      <c r="VMW152" s="73"/>
      <c r="VMZ152" s="73"/>
      <c r="VNI152" s="73"/>
      <c r="VNL152" s="73"/>
      <c r="VNQ152" s="73"/>
      <c r="VOM152" s="73"/>
      <c r="VON152" s="73"/>
      <c r="VOO152" s="73"/>
      <c r="VOP152" s="73"/>
      <c r="VOQ152" s="73"/>
      <c r="VOR152" s="73"/>
      <c r="VPJ152" s="73"/>
      <c r="VPK152" s="73"/>
      <c r="VPN152" s="73"/>
      <c r="VPQ152" s="73"/>
      <c r="VPS152" s="73"/>
      <c r="VPU152" s="73"/>
      <c r="VPX152" s="73"/>
      <c r="VQA152" s="73"/>
      <c r="VQD152" s="73"/>
      <c r="VQG152" s="73"/>
      <c r="VQJ152" s="73"/>
      <c r="VQM152" s="73"/>
      <c r="VQP152" s="73"/>
      <c r="VQS152" s="73"/>
      <c r="VQU152" s="73"/>
      <c r="VRH152" s="73"/>
      <c r="VRI152" s="73"/>
      <c r="VRJ152" s="73"/>
      <c r="VRK152" s="73"/>
      <c r="VRL152" s="73"/>
      <c r="VRM152" s="73"/>
      <c r="VRN152" s="73"/>
      <c r="VRO152" s="73"/>
      <c r="VRP152" s="73"/>
      <c r="VRQ152" s="73"/>
      <c r="VRR152" s="73"/>
      <c r="VRS152" s="73"/>
      <c r="VRT152" s="73"/>
      <c r="VRU152" s="73"/>
      <c r="VRV152" s="73"/>
      <c r="VRW152" s="73"/>
      <c r="VRX152" s="73"/>
      <c r="VRY152" s="73"/>
      <c r="VRZ152" s="73"/>
      <c r="VSA152" s="73"/>
      <c r="VSB152" s="73"/>
      <c r="VSC152" s="73"/>
      <c r="VSD152" s="73"/>
      <c r="VSE152" s="73"/>
      <c r="VSF152" s="73"/>
      <c r="VSG152" s="73"/>
      <c r="VSI152" s="73"/>
      <c r="VSJ152" s="73"/>
      <c r="VSK152" s="73"/>
      <c r="VSL152" s="73"/>
      <c r="VSM152" s="73"/>
      <c r="VSN152" s="73"/>
      <c r="VSO152" s="73"/>
      <c r="VSP152" s="73"/>
      <c r="VSQ152" s="73"/>
      <c r="VSR152" s="73"/>
      <c r="VSS152" s="73"/>
      <c r="VST152" s="73"/>
      <c r="VSU152" s="73"/>
      <c r="VSX152" s="73"/>
      <c r="VTA152" s="73"/>
      <c r="VTD152" s="73"/>
      <c r="VTG152" s="73"/>
      <c r="VTJ152" s="73"/>
      <c r="VTV152" s="73"/>
      <c r="VTY152" s="73"/>
      <c r="VUB152" s="73"/>
      <c r="VUE152" s="73"/>
      <c r="VUN152" s="73"/>
      <c r="VUT152" s="73"/>
      <c r="VUW152" s="73"/>
      <c r="VUZ152" s="73"/>
      <c r="VVC152" s="73"/>
      <c r="VVI152" s="73"/>
      <c r="VVR152" s="73"/>
      <c r="VVT152" s="73"/>
      <c r="VVU152" s="73"/>
      <c r="VVW152" s="73"/>
      <c r="VVZ152" s="73"/>
      <c r="VWC152" s="73"/>
      <c r="VWF152" s="73"/>
      <c r="VWN152" s="73"/>
      <c r="VWP152" s="73"/>
      <c r="VWS152" s="73"/>
      <c r="VWV152" s="73"/>
      <c r="VXE152" s="73"/>
      <c r="VXH152" s="73"/>
      <c r="VXM152" s="73"/>
      <c r="VYI152" s="73"/>
      <c r="VYJ152" s="73"/>
      <c r="VYK152" s="73"/>
      <c r="VYL152" s="73"/>
      <c r="VYM152" s="73"/>
      <c r="VYN152" s="73"/>
      <c r="VZF152" s="73"/>
      <c r="VZG152" s="73"/>
      <c r="VZJ152" s="73"/>
      <c r="VZM152" s="73"/>
      <c r="VZO152" s="73"/>
      <c r="VZQ152" s="73"/>
      <c r="VZT152" s="73"/>
      <c r="VZW152" s="73"/>
      <c r="VZZ152" s="73"/>
      <c r="WAC152" s="73"/>
      <c r="WAF152" s="73"/>
      <c r="WAI152" s="73"/>
      <c r="WAL152" s="73"/>
      <c r="WAO152" s="73"/>
      <c r="WAQ152" s="73"/>
      <c r="WBD152" s="73"/>
      <c r="WBE152" s="73"/>
      <c r="WBF152" s="73"/>
      <c r="WBG152" s="73"/>
      <c r="WBH152" s="73"/>
      <c r="WBI152" s="73"/>
      <c r="WBJ152" s="73"/>
      <c r="WBK152" s="73"/>
      <c r="WBL152" s="73"/>
      <c r="WBM152" s="73"/>
      <c r="WBN152" s="73"/>
      <c r="WBO152" s="73"/>
      <c r="WBP152" s="73"/>
      <c r="WBQ152" s="73"/>
      <c r="WBR152" s="73"/>
      <c r="WBS152" s="73"/>
      <c r="WBT152" s="73"/>
      <c r="WBU152" s="73"/>
      <c r="WBV152" s="73"/>
      <c r="WBW152" s="73"/>
      <c r="WBX152" s="73"/>
      <c r="WBY152" s="73"/>
      <c r="WBZ152" s="73"/>
      <c r="WCA152" s="73"/>
      <c r="WCB152" s="73"/>
      <c r="WCC152" s="73"/>
      <c r="WCE152" s="73"/>
      <c r="WCF152" s="73"/>
      <c r="WCG152" s="73"/>
      <c r="WCH152" s="73"/>
      <c r="WCI152" s="73"/>
      <c r="WCJ152" s="73"/>
      <c r="WCK152" s="73"/>
      <c r="WCL152" s="73"/>
      <c r="WCM152" s="73"/>
      <c r="WCN152" s="73"/>
      <c r="WCO152" s="73"/>
      <c r="WCP152" s="73"/>
      <c r="WCQ152" s="73"/>
      <c r="WCT152" s="73"/>
      <c r="WCW152" s="73"/>
      <c r="WCZ152" s="73"/>
      <c r="WDC152" s="73"/>
      <c r="WDF152" s="73"/>
      <c r="WDR152" s="73"/>
      <c r="WDU152" s="73"/>
      <c r="WDX152" s="73"/>
      <c r="WEA152" s="73"/>
      <c r="WEJ152" s="73"/>
      <c r="WEP152" s="73"/>
      <c r="WES152" s="73"/>
      <c r="WEV152" s="73"/>
      <c r="WEY152" s="73"/>
      <c r="WFE152" s="73"/>
      <c r="WFN152" s="73"/>
      <c r="WFP152" s="73"/>
      <c r="WFQ152" s="73"/>
      <c r="WFS152" s="73"/>
      <c r="WFV152" s="73"/>
      <c r="WFY152" s="73"/>
      <c r="WGB152" s="73"/>
      <c r="WGJ152" s="73"/>
      <c r="WGL152" s="73"/>
      <c r="WGO152" s="73"/>
      <c r="WGR152" s="73"/>
      <c r="WHA152" s="73"/>
      <c r="WHD152" s="73"/>
      <c r="WHI152" s="73"/>
      <c r="WIE152" s="73"/>
      <c r="WIF152" s="73"/>
      <c r="WIG152" s="73"/>
      <c r="WIH152" s="73"/>
      <c r="WII152" s="73"/>
      <c r="WIJ152" s="73"/>
      <c r="WJB152" s="73"/>
      <c r="WJC152" s="73"/>
      <c r="WJF152" s="73"/>
      <c r="WJI152" s="73"/>
      <c r="WJK152" s="73"/>
      <c r="WJM152" s="73"/>
      <c r="WJP152" s="73"/>
      <c r="WJS152" s="73"/>
      <c r="WJV152" s="73"/>
      <c r="WJY152" s="73"/>
      <c r="WKB152" s="73"/>
      <c r="WKE152" s="73"/>
      <c r="WKH152" s="73"/>
      <c r="WKK152" s="73"/>
      <c r="WKM152" s="73"/>
      <c r="WKZ152" s="73"/>
      <c r="WLA152" s="73"/>
      <c r="WLB152" s="73"/>
      <c r="WLC152" s="73"/>
      <c r="WLD152" s="73"/>
      <c r="WLE152" s="73"/>
      <c r="WLF152" s="73"/>
      <c r="WLG152" s="73"/>
      <c r="WLH152" s="73"/>
      <c r="WLI152" s="73"/>
      <c r="WLJ152" s="73"/>
      <c r="WLK152" s="73"/>
      <c r="WLL152" s="73"/>
      <c r="WLM152" s="73"/>
      <c r="WLN152" s="73"/>
      <c r="WLO152" s="73"/>
      <c r="WLP152" s="73"/>
      <c r="WLQ152" s="73"/>
      <c r="WLR152" s="73"/>
      <c r="WLS152" s="73"/>
      <c r="WLT152" s="73"/>
      <c r="WLU152" s="73"/>
      <c r="WLV152" s="73"/>
      <c r="WLW152" s="73"/>
      <c r="WLX152" s="73"/>
      <c r="WLY152" s="73"/>
      <c r="WMA152" s="73"/>
      <c r="WMB152" s="73"/>
      <c r="WMC152" s="73"/>
      <c r="WMD152" s="73"/>
      <c r="WME152" s="73"/>
      <c r="WMF152" s="73"/>
      <c r="WMG152" s="73"/>
      <c r="WMH152" s="73"/>
      <c r="WMI152" s="73"/>
      <c r="WMJ152" s="73"/>
      <c r="WMK152" s="73"/>
      <c r="WML152" s="73"/>
      <c r="WMM152" s="73"/>
      <c r="WMP152" s="73"/>
      <c r="WMS152" s="73"/>
      <c r="WMV152" s="73"/>
      <c r="WMY152" s="73"/>
      <c r="WNB152" s="73"/>
      <c r="WNN152" s="73"/>
      <c r="WNQ152" s="73"/>
      <c r="WNT152" s="73"/>
      <c r="WNW152" s="73"/>
      <c r="WOF152" s="73"/>
      <c r="WOL152" s="73"/>
      <c r="WOO152" s="73"/>
      <c r="WOR152" s="73"/>
      <c r="WOU152" s="73"/>
      <c r="WPA152" s="73"/>
      <c r="WPJ152" s="73"/>
      <c r="WPL152" s="73"/>
      <c r="WPM152" s="73"/>
      <c r="WPO152" s="73"/>
      <c r="WPR152" s="73"/>
      <c r="WPU152" s="73"/>
      <c r="WPX152" s="73"/>
      <c r="WQF152" s="73"/>
      <c r="WQH152" s="73"/>
      <c r="WQK152" s="73"/>
      <c r="WQN152" s="73"/>
      <c r="WQW152" s="73"/>
      <c r="WQZ152" s="73"/>
      <c r="WRE152" s="73"/>
      <c r="WSA152" s="73"/>
      <c r="WSB152" s="73"/>
      <c r="WSC152" s="73"/>
      <c r="WSD152" s="73"/>
      <c r="WSE152" s="73"/>
      <c r="WSF152" s="73"/>
      <c r="WSX152" s="73"/>
      <c r="WSY152" s="73"/>
      <c r="WTB152" s="73"/>
      <c r="WTE152" s="73"/>
      <c r="WTG152" s="73"/>
      <c r="WTI152" s="73"/>
      <c r="WTL152" s="73"/>
      <c r="WTO152" s="73"/>
      <c r="WTR152" s="73"/>
      <c r="WTU152" s="73"/>
      <c r="WTX152" s="73"/>
      <c r="WUA152" s="73"/>
      <c r="WUD152" s="73"/>
      <c r="WUG152" s="73"/>
      <c r="WUI152" s="73"/>
      <c r="WUV152" s="73"/>
      <c r="WUW152" s="73"/>
      <c r="WUX152" s="73"/>
      <c r="WUY152" s="73"/>
      <c r="WUZ152" s="73"/>
      <c r="WVA152" s="73"/>
      <c r="WVB152" s="73"/>
      <c r="WVC152" s="73"/>
      <c r="WVD152" s="73"/>
      <c r="WVE152" s="73"/>
      <c r="WVF152" s="73"/>
      <c r="WVG152" s="73"/>
      <c r="WVH152" s="73"/>
      <c r="WVI152" s="73"/>
      <c r="WVJ152" s="73"/>
      <c r="WVK152" s="73"/>
      <c r="WVL152" s="73"/>
      <c r="WVM152" s="73"/>
      <c r="WVN152" s="73"/>
      <c r="WVO152" s="73"/>
      <c r="WVP152" s="73"/>
      <c r="WVQ152" s="73"/>
      <c r="WVR152" s="73"/>
      <c r="WVS152" s="73"/>
      <c r="WVT152" s="73"/>
      <c r="WVU152" s="73"/>
      <c r="WVV152" s="73"/>
      <c r="WVW152" s="73"/>
      <c r="WVX152" s="73"/>
      <c r="WVY152" s="73"/>
      <c r="WVZ152" s="73"/>
      <c r="WWA152" s="73"/>
      <c r="WWB152" s="73"/>
      <c r="WWC152" s="73"/>
      <c r="WWD152" s="73"/>
      <c r="WWE152" s="73"/>
      <c r="WWF152" s="73"/>
      <c r="WWG152" s="73"/>
      <c r="WWH152" s="73"/>
      <c r="WWI152" s="73"/>
      <c r="WWJ152" s="73"/>
      <c r="WWK152" s="73"/>
      <c r="WWL152" s="73"/>
      <c r="WWM152" s="73"/>
      <c r="WWN152" s="73"/>
      <c r="WWO152" s="73"/>
      <c r="WWP152" s="73"/>
      <c r="WWQ152" s="73"/>
      <c r="WWR152" s="73"/>
      <c r="WWS152" s="73"/>
      <c r="WWT152" s="73"/>
      <c r="WWU152" s="73"/>
      <c r="WWV152" s="73"/>
      <c r="WWW152" s="73"/>
      <c r="WWX152" s="73"/>
      <c r="WWY152" s="73"/>
      <c r="WWZ152" s="73"/>
      <c r="WXA152" s="73"/>
      <c r="WXB152" s="73"/>
      <c r="WXC152" s="73"/>
      <c r="WXD152" s="73"/>
      <c r="WXE152" s="73"/>
      <c r="WXF152" s="73"/>
      <c r="WXG152" s="73"/>
      <c r="WXH152" s="73"/>
      <c r="WXI152" s="73"/>
      <c r="WXJ152" s="73"/>
      <c r="WXK152" s="73"/>
      <c r="WXL152" s="73"/>
      <c r="WXM152" s="73"/>
      <c r="WXN152" s="73"/>
      <c r="WXO152" s="73"/>
      <c r="WXP152" s="73"/>
      <c r="WXQ152" s="73"/>
      <c r="WXR152" s="73"/>
      <c r="WXS152" s="73"/>
      <c r="WXT152" s="73"/>
      <c r="WXU152" s="73"/>
      <c r="WXV152" s="73"/>
      <c r="WXW152" s="73"/>
      <c r="WXX152" s="73"/>
      <c r="WXY152" s="73"/>
      <c r="WXZ152" s="73"/>
      <c r="WYA152" s="73"/>
      <c r="WYB152" s="73"/>
      <c r="WYC152" s="73"/>
      <c r="WYD152" s="73"/>
      <c r="WYE152" s="73"/>
      <c r="WYF152" s="73"/>
      <c r="WYG152" s="73"/>
      <c r="WYH152" s="73"/>
      <c r="WYI152" s="73"/>
      <c r="WYJ152" s="73"/>
      <c r="WYK152" s="73"/>
      <c r="WYL152" s="73"/>
      <c r="WYM152" s="73"/>
      <c r="WYN152" s="73"/>
      <c r="WYO152" s="73"/>
      <c r="WYP152" s="73"/>
      <c r="WYQ152" s="73"/>
      <c r="WYR152" s="73"/>
      <c r="WYS152" s="73"/>
      <c r="WYT152" s="73"/>
      <c r="WYU152" s="73"/>
      <c r="WYV152" s="73"/>
      <c r="WYW152" s="73"/>
      <c r="WYX152" s="73"/>
      <c r="WYY152" s="73"/>
      <c r="WYZ152" s="73"/>
      <c r="WZA152" s="73"/>
      <c r="WZB152" s="73"/>
      <c r="WZC152" s="73"/>
      <c r="WZD152" s="73"/>
      <c r="WZE152" s="73"/>
      <c r="WZF152" s="73"/>
      <c r="WZG152" s="73"/>
      <c r="WZH152" s="73"/>
      <c r="WZI152" s="73"/>
      <c r="WZJ152" s="73"/>
      <c r="WZK152" s="73"/>
      <c r="WZL152" s="73"/>
      <c r="WZM152" s="73"/>
      <c r="WZN152" s="73"/>
      <c r="WZO152" s="73"/>
      <c r="WZP152" s="73"/>
      <c r="WZQ152" s="73"/>
      <c r="WZR152" s="73"/>
      <c r="WZS152" s="73"/>
      <c r="WZT152" s="73"/>
      <c r="WZU152" s="73"/>
      <c r="WZV152" s="73"/>
      <c r="WZW152" s="73"/>
      <c r="WZX152" s="73"/>
      <c r="WZY152" s="73"/>
      <c r="WZZ152" s="73"/>
      <c r="XAA152" s="73"/>
      <c r="XAB152" s="73"/>
      <c r="XAC152" s="73"/>
      <c r="XAD152" s="73"/>
      <c r="XAE152" s="73"/>
      <c r="XAF152" s="73"/>
      <c r="XAG152" s="73"/>
      <c r="XAH152" s="73"/>
      <c r="XAI152" s="73"/>
      <c r="XAJ152" s="73"/>
      <c r="XAK152" s="73"/>
      <c r="XAL152" s="73"/>
      <c r="XAM152" s="73"/>
      <c r="XAN152" s="73"/>
      <c r="XAO152" s="73"/>
      <c r="XAP152" s="73"/>
      <c r="XAQ152" s="73"/>
      <c r="XAR152" s="73"/>
      <c r="XAS152" s="73"/>
      <c r="XAT152" s="73"/>
      <c r="XAU152" s="73"/>
      <c r="XAV152" s="73"/>
      <c r="XAW152" s="73"/>
      <c r="XAX152" s="73"/>
      <c r="XAY152" s="73"/>
      <c r="XAZ152" s="73"/>
      <c r="XBA152" s="73"/>
      <c r="XBB152" s="73"/>
      <c r="XBC152" s="73"/>
      <c r="XBD152" s="73"/>
      <c r="XBE152" s="73"/>
      <c r="XBF152" s="73"/>
      <c r="XBG152" s="73"/>
      <c r="XBH152" s="73"/>
      <c r="XBI152" s="73"/>
      <c r="XBJ152" s="73"/>
      <c r="XBK152" s="73"/>
      <c r="XBL152" s="73"/>
      <c r="XBM152" s="73"/>
      <c r="XBN152" s="73"/>
      <c r="XBO152" s="73"/>
      <c r="XBP152" s="73"/>
      <c r="XBQ152" s="73"/>
      <c r="XBR152" s="73"/>
      <c r="XBS152" s="73"/>
      <c r="XBT152" s="73"/>
      <c r="XBU152" s="73"/>
      <c r="XBV152" s="73"/>
      <c r="XBW152" s="73"/>
      <c r="XBX152" s="73"/>
      <c r="XBY152" s="73"/>
      <c r="XBZ152" s="73"/>
      <c r="XCA152" s="73"/>
      <c r="XCB152" s="73"/>
      <c r="XCC152" s="73"/>
      <c r="XCD152" s="73"/>
      <c r="XCE152" s="73"/>
      <c r="XCF152" s="73"/>
      <c r="XCG152" s="73"/>
      <c r="XCH152" s="73"/>
      <c r="XCI152" s="73"/>
      <c r="XCJ152" s="73"/>
      <c r="XCK152" s="73"/>
      <c r="XCL152" s="73"/>
      <c r="XCM152" s="73"/>
      <c r="XCN152" s="73"/>
      <c r="XCO152" s="73"/>
      <c r="XCP152" s="73"/>
      <c r="XCQ152" s="73"/>
      <c r="XCR152" s="73"/>
      <c r="XCS152" s="73"/>
      <c r="XCT152" s="73"/>
      <c r="XCU152" s="73"/>
      <c r="XCV152" s="73"/>
      <c r="XCW152" s="73"/>
      <c r="XCX152" s="73"/>
      <c r="XCY152" s="73"/>
      <c r="XCZ152" s="73"/>
      <c r="XDA152" s="73"/>
      <c r="XDB152" s="73"/>
      <c r="XDC152" s="73"/>
      <c r="XDD152" s="73"/>
      <c r="XDE152" s="73"/>
      <c r="XDF152" s="73"/>
      <c r="XDG152" s="73"/>
      <c r="XDH152" s="73"/>
      <c r="XDI152" s="73"/>
      <c r="XDJ152" s="73"/>
      <c r="XDK152" s="73"/>
      <c r="XDL152" s="73"/>
      <c r="XDM152" s="73"/>
      <c r="XDN152" s="73"/>
      <c r="XDO152" s="73"/>
      <c r="XDP152" s="73"/>
      <c r="XDQ152" s="73"/>
      <c r="XDR152" s="73"/>
      <c r="XDS152" s="73"/>
      <c r="XDT152" s="73"/>
      <c r="XDU152" s="73"/>
      <c r="XDV152" s="73"/>
      <c r="XDW152" s="73"/>
      <c r="XDX152" s="73"/>
      <c r="XDY152" s="73"/>
      <c r="XDZ152" s="73"/>
      <c r="XEA152" s="73"/>
      <c r="XEB152" s="73"/>
      <c r="XEC152" s="73"/>
      <c r="XED152" s="73"/>
      <c r="XEE152" s="73"/>
      <c r="XEF152" s="73"/>
      <c r="XEG152" s="73"/>
      <c r="XEH152" s="73"/>
      <c r="XEI152" s="73"/>
      <c r="XEJ152" s="73"/>
      <c r="XEK152" s="73"/>
      <c r="XEL152" s="73"/>
      <c r="XEM152" s="73"/>
      <c r="XEN152" s="73"/>
      <c r="XEO152" s="73"/>
      <c r="XEP152" s="73"/>
      <c r="XEQ152" s="73"/>
      <c r="XER152" s="73"/>
      <c r="XES152" s="73"/>
      <c r="XET152" s="73"/>
      <c r="XEU152" s="73"/>
      <c r="XEV152" s="73"/>
      <c r="XEW152" s="73"/>
      <c r="XEX152" s="73"/>
      <c r="XEY152" s="73"/>
      <c r="XEZ152" s="73"/>
      <c r="XFA152" s="73"/>
      <c r="XFB152" s="73"/>
      <c r="XFC152" s="73"/>
      <c r="XFD152" s="73"/>
    </row>
    <row r="153" spans="1:16384" s="192" customFormat="1" ht="21.75" hidden="1" customHeight="1">
      <c r="A153" s="210" t="s">
        <v>154</v>
      </c>
      <c r="B153" s="204" t="s">
        <v>323</v>
      </c>
      <c r="C153" s="205"/>
      <c r="D153" s="168">
        <f>IFERROR(VLOOKUP(A153,'4.1'!A172:C454,3,0),)</f>
        <v>0</v>
      </c>
      <c r="E153" s="166">
        <f t="shared" si="2"/>
        <v>0</v>
      </c>
    </row>
    <row r="154" spans="1:16384" s="192" customFormat="1" ht="20.25" hidden="1" customHeight="1">
      <c r="A154" s="207" t="s">
        <v>155</v>
      </c>
      <c r="B154" s="204" t="s">
        <v>323</v>
      </c>
      <c r="C154" s="205"/>
      <c r="D154" s="168">
        <f>IFERROR(VLOOKUP(A154,'4.1'!A173:C455,3,0),)</f>
        <v>0</v>
      </c>
      <c r="E154" s="166">
        <f t="shared" si="2"/>
        <v>0</v>
      </c>
    </row>
    <row r="155" spans="1:16384" s="192" customFormat="1" ht="20.25" hidden="1" customHeight="1">
      <c r="A155" s="112" t="s">
        <v>156</v>
      </c>
      <c r="B155" s="204" t="s">
        <v>323</v>
      </c>
      <c r="C155" s="205"/>
      <c r="D155" s="168">
        <f>IFERROR(VLOOKUP(A155,'4.1'!A174:C456,3,0),)</f>
        <v>0</v>
      </c>
      <c r="E155" s="166">
        <f t="shared" si="2"/>
        <v>0</v>
      </c>
    </row>
    <row r="156" spans="1:16384" s="192" customFormat="1" ht="20.25" hidden="1" customHeight="1">
      <c r="A156" s="207" t="s">
        <v>157</v>
      </c>
      <c r="B156" s="204" t="s">
        <v>323</v>
      </c>
      <c r="C156" s="205"/>
      <c r="D156" s="168">
        <f>IFERROR(VLOOKUP(A156,'4.1'!A175:C457,3,0),)</f>
        <v>0</v>
      </c>
      <c r="E156" s="166">
        <f t="shared" si="2"/>
        <v>0</v>
      </c>
    </row>
    <row r="157" spans="1:16384" s="192" customFormat="1" ht="20.25" hidden="1" customHeight="1">
      <c r="A157" s="207" t="s">
        <v>158</v>
      </c>
      <c r="B157" s="204" t="s">
        <v>323</v>
      </c>
      <c r="C157" s="205"/>
      <c r="D157" s="168">
        <f>IFERROR(VLOOKUP(A157,'4.1'!A176:C458,3,0),)</f>
        <v>0</v>
      </c>
      <c r="E157" s="166">
        <f t="shared" si="2"/>
        <v>0</v>
      </c>
    </row>
    <row r="158" spans="1:16384" s="192" customFormat="1" ht="21.75" hidden="1" customHeight="1">
      <c r="A158" s="212" t="s">
        <v>159</v>
      </c>
      <c r="B158" s="204" t="s">
        <v>323</v>
      </c>
      <c r="C158" s="205"/>
      <c r="D158" s="168">
        <f>IFERROR(VLOOKUP(A158,'4.1'!A177:C459,3,0),)</f>
        <v>0</v>
      </c>
      <c r="E158" s="166">
        <f t="shared" si="2"/>
        <v>0</v>
      </c>
    </row>
    <row r="159" spans="1:16384" s="192" customFormat="1" ht="21.75" hidden="1" customHeight="1">
      <c r="A159" s="207" t="s">
        <v>160</v>
      </c>
      <c r="B159" s="204" t="s">
        <v>323</v>
      </c>
      <c r="C159" s="205"/>
      <c r="D159" s="168">
        <f>IFERROR(VLOOKUP(A159,'4.1'!A178:C460,3,0),)</f>
        <v>0</v>
      </c>
      <c r="E159" s="166">
        <f t="shared" si="2"/>
        <v>0</v>
      </c>
    </row>
    <row r="160" spans="1:16384" s="192" customFormat="1" ht="21.75" hidden="1" customHeight="1">
      <c r="A160" s="206" t="s">
        <v>161</v>
      </c>
      <c r="B160" s="204" t="s">
        <v>323</v>
      </c>
      <c r="C160" s="205"/>
      <c r="D160" s="168">
        <f>IFERROR(VLOOKUP(A160,'4.1'!A179:C461,3,0),)</f>
        <v>0</v>
      </c>
      <c r="E160" s="166">
        <f t="shared" si="2"/>
        <v>0</v>
      </c>
    </row>
    <row r="161" spans="1:16384" s="192" customFormat="1" ht="21.75" hidden="1" customHeight="1">
      <c r="A161" s="207" t="s">
        <v>162</v>
      </c>
      <c r="B161" s="204" t="s">
        <v>323</v>
      </c>
      <c r="C161" s="205"/>
      <c r="D161" s="168">
        <f>IFERROR(VLOOKUP(A161,'4.1'!A180:C462,3,0),)</f>
        <v>0</v>
      </c>
      <c r="E161" s="166">
        <f t="shared" si="2"/>
        <v>0</v>
      </c>
    </row>
    <row r="162" spans="1:16384" s="192" customFormat="1" ht="21.75" hidden="1" customHeight="1">
      <c r="A162" s="207" t="s">
        <v>163</v>
      </c>
      <c r="B162" s="204" t="s">
        <v>323</v>
      </c>
      <c r="C162" s="205"/>
      <c r="D162" s="168">
        <f>IFERROR(VLOOKUP(A162,'4.1'!A181:C463,3,0),)</f>
        <v>0</v>
      </c>
      <c r="E162" s="166">
        <f t="shared" si="2"/>
        <v>0</v>
      </c>
    </row>
    <row r="163" spans="1:16384" s="192" customFormat="1" ht="20.25" hidden="1" customHeight="1">
      <c r="A163" s="207" t="s">
        <v>164</v>
      </c>
      <c r="B163" s="204" t="s">
        <v>323</v>
      </c>
      <c r="C163" s="205"/>
      <c r="D163" s="168">
        <f>IFERROR(VLOOKUP(A163,'4.1'!A182:C464,3,0),)</f>
        <v>0</v>
      </c>
      <c r="E163" s="166">
        <f t="shared" si="2"/>
        <v>0</v>
      </c>
    </row>
    <row r="164" spans="1:16384" s="192" customFormat="1" ht="20.25" hidden="1" customHeight="1">
      <c r="A164" s="207" t="s">
        <v>165</v>
      </c>
      <c r="B164" s="204" t="s">
        <v>325</v>
      </c>
      <c r="C164" s="205"/>
      <c r="D164" s="168">
        <f>IFERROR(VLOOKUP(A164,'4.1'!A183:C465,3,0),)</f>
        <v>0</v>
      </c>
      <c r="E164" s="166">
        <f t="shared" si="2"/>
        <v>0</v>
      </c>
    </row>
    <row r="165" spans="1:16384" s="192" customFormat="1" ht="21.75" hidden="1" customHeight="1">
      <c r="A165" s="207" t="s">
        <v>166</v>
      </c>
      <c r="B165" s="204" t="s">
        <v>325</v>
      </c>
      <c r="C165" s="205"/>
      <c r="D165" s="168">
        <f>IFERROR(VLOOKUP(A165,'4.1'!A184:C466,3,0),)</f>
        <v>0</v>
      </c>
      <c r="E165" s="166">
        <f t="shared" si="2"/>
        <v>0</v>
      </c>
    </row>
    <row r="166" spans="1:16384" s="192" customFormat="1" ht="20.25" customHeight="1">
      <c r="A166" s="210" t="s">
        <v>167</v>
      </c>
      <c r="B166" s="202" t="s">
        <v>325</v>
      </c>
      <c r="C166" s="203">
        <v>10</v>
      </c>
      <c r="D166" s="86">
        <v>5000</v>
      </c>
      <c r="E166" s="87">
        <f t="shared" si="2"/>
        <v>50000</v>
      </c>
      <c r="F166" s="73"/>
      <c r="G166" s="73"/>
      <c r="H166" s="73"/>
      <c r="I166" s="73"/>
      <c r="J166" s="73"/>
      <c r="K166" s="73"/>
      <c r="L166" s="73"/>
      <c r="M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D166" s="73"/>
      <c r="AG166" s="73"/>
      <c r="AJ166" s="73"/>
      <c r="AM166" s="73"/>
      <c r="AP166" s="73"/>
      <c r="BB166" s="73"/>
      <c r="BE166" s="73"/>
      <c r="BH166" s="73"/>
      <c r="BK166" s="73"/>
      <c r="BT166" s="73"/>
      <c r="BZ166" s="73"/>
      <c r="CC166" s="73"/>
      <c r="CF166" s="73"/>
      <c r="CI166" s="73"/>
      <c r="CO166" s="73"/>
      <c r="CX166" s="73"/>
      <c r="CZ166" s="73"/>
      <c r="DA166" s="73"/>
      <c r="DC166" s="73"/>
      <c r="DF166" s="73"/>
      <c r="DI166" s="73"/>
      <c r="DL166" s="73"/>
      <c r="DT166" s="73"/>
      <c r="DV166" s="73"/>
      <c r="DY166" s="73"/>
      <c r="EB166" s="73"/>
      <c r="EK166" s="73"/>
      <c r="EN166" s="73"/>
      <c r="ES166" s="73"/>
      <c r="FO166" s="73"/>
      <c r="FP166" s="73"/>
      <c r="FQ166" s="73"/>
      <c r="FR166" s="73"/>
      <c r="FS166" s="73"/>
      <c r="FT166" s="73"/>
      <c r="GL166" s="73"/>
      <c r="GM166" s="73"/>
      <c r="GP166" s="73"/>
      <c r="GS166" s="73"/>
      <c r="GU166" s="73"/>
      <c r="GW166" s="73"/>
      <c r="GZ166" s="73"/>
      <c r="HC166" s="73"/>
      <c r="HF166" s="73"/>
      <c r="HI166" s="73"/>
      <c r="HL166" s="73"/>
      <c r="HO166" s="73"/>
      <c r="HR166" s="73"/>
      <c r="HU166" s="73"/>
      <c r="HW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  <c r="JD166" s="73"/>
      <c r="JE166" s="73"/>
      <c r="JF166" s="73"/>
      <c r="JG166" s="73"/>
      <c r="JH166" s="73"/>
      <c r="JI166" s="73"/>
      <c r="JK166" s="73"/>
      <c r="JL166" s="73"/>
      <c r="JM166" s="73"/>
      <c r="JN166" s="73"/>
      <c r="JO166" s="73"/>
      <c r="JP166" s="73"/>
      <c r="JQ166" s="73"/>
      <c r="JR166" s="73"/>
      <c r="JS166" s="73"/>
      <c r="JT166" s="73"/>
      <c r="JU166" s="73"/>
      <c r="JV166" s="73"/>
      <c r="JW166" s="73"/>
      <c r="JZ166" s="73"/>
      <c r="KC166" s="73"/>
      <c r="KF166" s="73"/>
      <c r="KI166" s="73"/>
      <c r="KL166" s="73"/>
      <c r="KX166" s="73"/>
      <c r="LA166" s="73"/>
      <c r="LD166" s="73"/>
      <c r="LG166" s="73"/>
      <c r="LP166" s="73"/>
      <c r="LV166" s="73"/>
      <c r="LY166" s="73"/>
      <c r="MB166" s="73"/>
      <c r="ME166" s="73"/>
      <c r="MK166" s="73"/>
      <c r="MT166" s="73"/>
      <c r="MV166" s="73"/>
      <c r="MW166" s="73"/>
      <c r="MY166" s="73"/>
      <c r="NB166" s="73"/>
      <c r="NE166" s="73"/>
      <c r="NH166" s="73"/>
      <c r="NP166" s="73"/>
      <c r="NR166" s="73"/>
      <c r="NU166" s="73"/>
      <c r="NX166" s="73"/>
      <c r="OG166" s="73"/>
      <c r="OJ166" s="73"/>
      <c r="OO166" s="73"/>
      <c r="PK166" s="73"/>
      <c r="PL166" s="73"/>
      <c r="PM166" s="73"/>
      <c r="PN166" s="73"/>
      <c r="PO166" s="73"/>
      <c r="PP166" s="73"/>
      <c r="QH166" s="73"/>
      <c r="QI166" s="73"/>
      <c r="QL166" s="73"/>
      <c r="QO166" s="73"/>
      <c r="QQ166" s="73"/>
      <c r="QS166" s="73"/>
      <c r="QV166" s="73"/>
      <c r="QY166" s="73"/>
      <c r="RB166" s="73"/>
      <c r="RE166" s="73"/>
      <c r="RH166" s="73"/>
      <c r="RK166" s="73"/>
      <c r="RN166" s="73"/>
      <c r="RQ166" s="73"/>
      <c r="RS166" s="73"/>
      <c r="SF166" s="73"/>
      <c r="SG166" s="73"/>
      <c r="SH166" s="73"/>
      <c r="SI166" s="73"/>
      <c r="SJ166" s="73"/>
      <c r="SK166" s="73"/>
      <c r="SL166" s="73"/>
      <c r="SM166" s="73"/>
      <c r="SN166" s="73"/>
      <c r="SO166" s="73"/>
      <c r="SP166" s="73"/>
      <c r="SQ166" s="73"/>
      <c r="SR166" s="73"/>
      <c r="SS166" s="73"/>
      <c r="ST166" s="73"/>
      <c r="SU166" s="73"/>
      <c r="SV166" s="73"/>
      <c r="SW166" s="73"/>
      <c r="SX166" s="73"/>
      <c r="SY166" s="73"/>
      <c r="SZ166" s="73"/>
      <c r="TA166" s="73"/>
      <c r="TB166" s="73"/>
      <c r="TC166" s="73"/>
      <c r="TD166" s="73"/>
      <c r="TE166" s="73"/>
      <c r="TG166" s="73"/>
      <c r="TH166" s="73"/>
      <c r="TI166" s="73"/>
      <c r="TJ166" s="73"/>
      <c r="TK166" s="73"/>
      <c r="TL166" s="73"/>
      <c r="TM166" s="73"/>
      <c r="TN166" s="73"/>
      <c r="TO166" s="73"/>
      <c r="TP166" s="73"/>
      <c r="TQ166" s="73"/>
      <c r="TR166" s="73"/>
      <c r="TS166" s="73"/>
      <c r="TV166" s="73"/>
      <c r="TY166" s="73"/>
      <c r="UB166" s="73"/>
      <c r="UE166" s="73"/>
      <c r="UH166" s="73"/>
      <c r="UT166" s="73"/>
      <c r="UW166" s="73"/>
      <c r="UZ166" s="73"/>
      <c r="VC166" s="73"/>
      <c r="VL166" s="73"/>
      <c r="VR166" s="73"/>
      <c r="VU166" s="73"/>
      <c r="VX166" s="73"/>
      <c r="WA166" s="73"/>
      <c r="WG166" s="73"/>
      <c r="WP166" s="73"/>
      <c r="WR166" s="73"/>
      <c r="WS166" s="73"/>
      <c r="WU166" s="73"/>
      <c r="WX166" s="73"/>
      <c r="XA166" s="73"/>
      <c r="XD166" s="73"/>
      <c r="XL166" s="73"/>
      <c r="XN166" s="73"/>
      <c r="XQ166" s="73"/>
      <c r="XT166" s="73"/>
      <c r="YC166" s="73"/>
      <c r="YF166" s="73"/>
      <c r="YK166" s="73"/>
      <c r="ZG166" s="73"/>
      <c r="ZH166" s="73"/>
      <c r="ZI166" s="73"/>
      <c r="ZJ166" s="73"/>
      <c r="ZK166" s="73"/>
      <c r="ZL166" s="73"/>
      <c r="AAD166" s="73"/>
      <c r="AAE166" s="73"/>
      <c r="AAH166" s="73"/>
      <c r="AAK166" s="73"/>
      <c r="AAM166" s="73"/>
      <c r="AAO166" s="73"/>
      <c r="AAR166" s="73"/>
      <c r="AAU166" s="73"/>
      <c r="AAX166" s="73"/>
      <c r="ABA166" s="73"/>
      <c r="ABD166" s="73"/>
      <c r="ABG166" s="73"/>
      <c r="ABJ166" s="73"/>
      <c r="ABM166" s="73"/>
      <c r="ABO166" s="73"/>
      <c r="ACB166" s="73"/>
      <c r="ACC166" s="73"/>
      <c r="ACD166" s="73"/>
      <c r="ACE166" s="73"/>
      <c r="ACF166" s="73"/>
      <c r="ACG166" s="73"/>
      <c r="ACH166" s="73"/>
      <c r="ACI166" s="73"/>
      <c r="ACJ166" s="73"/>
      <c r="ACK166" s="73"/>
      <c r="ACL166" s="73"/>
      <c r="ACM166" s="73"/>
      <c r="ACN166" s="73"/>
      <c r="ACO166" s="73"/>
      <c r="ACP166" s="73"/>
      <c r="ACQ166" s="73"/>
      <c r="ACR166" s="73"/>
      <c r="ACS166" s="73"/>
      <c r="ACT166" s="73"/>
      <c r="ACU166" s="73"/>
      <c r="ACV166" s="73"/>
      <c r="ACW166" s="73"/>
      <c r="ACX166" s="73"/>
      <c r="ACY166" s="73"/>
      <c r="ACZ166" s="73"/>
      <c r="ADA166" s="73"/>
      <c r="ADC166" s="73"/>
      <c r="ADD166" s="73"/>
      <c r="ADE166" s="73"/>
      <c r="ADF166" s="73"/>
      <c r="ADG166" s="73"/>
      <c r="ADH166" s="73"/>
      <c r="ADI166" s="73"/>
      <c r="ADJ166" s="73"/>
      <c r="ADK166" s="73"/>
      <c r="ADL166" s="73"/>
      <c r="ADM166" s="73"/>
      <c r="ADN166" s="73"/>
      <c r="ADO166" s="73"/>
      <c r="ADR166" s="73"/>
      <c r="ADU166" s="73"/>
      <c r="ADX166" s="73"/>
      <c r="AEA166" s="73"/>
      <c r="AED166" s="73"/>
      <c r="AEP166" s="73"/>
      <c r="AES166" s="73"/>
      <c r="AEV166" s="73"/>
      <c r="AEY166" s="73"/>
      <c r="AFH166" s="73"/>
      <c r="AFN166" s="73"/>
      <c r="AFQ166" s="73"/>
      <c r="AFT166" s="73"/>
      <c r="AFW166" s="73"/>
      <c r="AGC166" s="73"/>
      <c r="AGL166" s="73"/>
      <c r="AGN166" s="73"/>
      <c r="AGO166" s="73"/>
      <c r="AGQ166" s="73"/>
      <c r="AGT166" s="73"/>
      <c r="AGW166" s="73"/>
      <c r="AGZ166" s="73"/>
      <c r="AHH166" s="73"/>
      <c r="AHJ166" s="73"/>
      <c r="AHM166" s="73"/>
      <c r="AHP166" s="73"/>
      <c r="AHY166" s="73"/>
      <c r="AIB166" s="73"/>
      <c r="AIG166" s="73"/>
      <c r="AJC166" s="73"/>
      <c r="AJD166" s="73"/>
      <c r="AJE166" s="73"/>
      <c r="AJF166" s="73"/>
      <c r="AJG166" s="73"/>
      <c r="AJH166" s="73"/>
      <c r="AJZ166" s="73"/>
      <c r="AKA166" s="73"/>
      <c r="AKD166" s="73"/>
      <c r="AKG166" s="73"/>
      <c r="AKI166" s="73"/>
      <c r="AKK166" s="73"/>
      <c r="AKN166" s="73"/>
      <c r="AKQ166" s="73"/>
      <c r="AKT166" s="73"/>
      <c r="AKW166" s="73"/>
      <c r="AKZ166" s="73"/>
      <c r="ALC166" s="73"/>
      <c r="ALF166" s="73"/>
      <c r="ALI166" s="73"/>
      <c r="ALK166" s="73"/>
      <c r="ALX166" s="73"/>
      <c r="ALY166" s="73"/>
      <c r="ALZ166" s="73"/>
      <c r="AMA166" s="73"/>
      <c r="AMB166" s="73"/>
      <c r="AMC166" s="73"/>
      <c r="AMD166" s="73"/>
      <c r="AME166" s="73"/>
      <c r="AMF166" s="73"/>
      <c r="AMG166" s="73"/>
      <c r="AMH166" s="73"/>
      <c r="AMI166" s="73"/>
      <c r="AMJ166" s="73"/>
      <c r="AMK166" s="73"/>
      <c r="AML166" s="73"/>
      <c r="AMM166" s="73"/>
      <c r="AMN166" s="73"/>
      <c r="AMO166" s="73"/>
      <c r="AMP166" s="73"/>
      <c r="AMQ166" s="73"/>
      <c r="AMR166" s="73"/>
      <c r="AMS166" s="73"/>
      <c r="AMT166" s="73"/>
      <c r="AMU166" s="73"/>
      <c r="AMV166" s="73"/>
      <c r="AMW166" s="73"/>
      <c r="AMY166" s="73"/>
      <c r="AMZ166" s="73"/>
      <c r="ANA166" s="73"/>
      <c r="ANB166" s="73"/>
      <c r="ANC166" s="73"/>
      <c r="AND166" s="73"/>
      <c r="ANE166" s="73"/>
      <c r="ANF166" s="73"/>
      <c r="ANG166" s="73"/>
      <c r="ANH166" s="73"/>
      <c r="ANI166" s="73"/>
      <c r="ANJ166" s="73"/>
      <c r="ANK166" s="73"/>
      <c r="ANN166" s="73"/>
      <c r="ANQ166" s="73"/>
      <c r="ANT166" s="73"/>
      <c r="ANW166" s="73"/>
      <c r="ANZ166" s="73"/>
      <c r="AOL166" s="73"/>
      <c r="AOO166" s="73"/>
      <c r="AOR166" s="73"/>
      <c r="AOU166" s="73"/>
      <c r="APD166" s="73"/>
      <c r="APJ166" s="73"/>
      <c r="APM166" s="73"/>
      <c r="APP166" s="73"/>
      <c r="APS166" s="73"/>
      <c r="APY166" s="73"/>
      <c r="AQH166" s="73"/>
      <c r="AQJ166" s="73"/>
      <c r="AQK166" s="73"/>
      <c r="AQM166" s="73"/>
      <c r="AQP166" s="73"/>
      <c r="AQS166" s="73"/>
      <c r="AQV166" s="73"/>
      <c r="ARD166" s="73"/>
      <c r="ARF166" s="73"/>
      <c r="ARI166" s="73"/>
      <c r="ARL166" s="73"/>
      <c r="ARU166" s="73"/>
      <c r="ARX166" s="73"/>
      <c r="ASC166" s="73"/>
      <c r="ASY166" s="73"/>
      <c r="ASZ166" s="73"/>
      <c r="ATA166" s="73"/>
      <c r="ATB166" s="73"/>
      <c r="ATC166" s="73"/>
      <c r="ATD166" s="73"/>
      <c r="ATV166" s="73"/>
      <c r="ATW166" s="73"/>
      <c r="ATZ166" s="73"/>
      <c r="AUC166" s="73"/>
      <c r="AUE166" s="73"/>
      <c r="AUG166" s="73"/>
      <c r="AUJ166" s="73"/>
      <c r="AUM166" s="73"/>
      <c r="AUP166" s="73"/>
      <c r="AUS166" s="73"/>
      <c r="AUV166" s="73"/>
      <c r="AUY166" s="73"/>
      <c r="AVB166" s="73"/>
      <c r="AVE166" s="73"/>
      <c r="AVG166" s="73"/>
      <c r="AVT166" s="73"/>
      <c r="AVU166" s="73"/>
      <c r="AVV166" s="73"/>
      <c r="AVW166" s="73"/>
      <c r="AVX166" s="73"/>
      <c r="AVY166" s="73"/>
      <c r="AVZ166" s="73"/>
      <c r="AWA166" s="73"/>
      <c r="AWB166" s="73"/>
      <c r="AWC166" s="73"/>
      <c r="AWD166" s="73"/>
      <c r="AWE166" s="73"/>
      <c r="AWF166" s="73"/>
      <c r="AWG166" s="73"/>
      <c r="AWH166" s="73"/>
      <c r="AWI166" s="73"/>
      <c r="AWJ166" s="73"/>
      <c r="AWK166" s="73"/>
      <c r="AWL166" s="73"/>
      <c r="AWM166" s="73"/>
      <c r="AWN166" s="73"/>
      <c r="AWO166" s="73"/>
      <c r="AWP166" s="73"/>
      <c r="AWQ166" s="73"/>
      <c r="AWR166" s="73"/>
      <c r="AWS166" s="73"/>
      <c r="AWU166" s="73"/>
      <c r="AWV166" s="73"/>
      <c r="AWW166" s="73"/>
      <c r="AWX166" s="73"/>
      <c r="AWY166" s="73"/>
      <c r="AWZ166" s="73"/>
      <c r="AXA166" s="73"/>
      <c r="AXB166" s="73"/>
      <c r="AXC166" s="73"/>
      <c r="AXD166" s="73"/>
      <c r="AXE166" s="73"/>
      <c r="AXF166" s="73"/>
      <c r="AXG166" s="73"/>
      <c r="AXJ166" s="73"/>
      <c r="AXM166" s="73"/>
      <c r="AXP166" s="73"/>
      <c r="AXS166" s="73"/>
      <c r="AXV166" s="73"/>
      <c r="AYH166" s="73"/>
      <c r="AYK166" s="73"/>
      <c r="AYN166" s="73"/>
      <c r="AYQ166" s="73"/>
      <c r="AYZ166" s="73"/>
      <c r="AZF166" s="73"/>
      <c r="AZI166" s="73"/>
      <c r="AZL166" s="73"/>
      <c r="AZO166" s="73"/>
      <c r="AZU166" s="73"/>
      <c r="BAD166" s="73"/>
      <c r="BAF166" s="73"/>
      <c r="BAG166" s="73"/>
      <c r="BAI166" s="73"/>
      <c r="BAL166" s="73"/>
      <c r="BAO166" s="73"/>
      <c r="BAR166" s="73"/>
      <c r="BAZ166" s="73"/>
      <c r="BBB166" s="73"/>
      <c r="BBE166" s="73"/>
      <c r="BBH166" s="73"/>
      <c r="BBQ166" s="73"/>
      <c r="BBT166" s="73"/>
      <c r="BBY166" s="73"/>
      <c r="BCU166" s="73"/>
      <c r="BCV166" s="73"/>
      <c r="BCW166" s="73"/>
      <c r="BCX166" s="73"/>
      <c r="BCY166" s="73"/>
      <c r="BCZ166" s="73"/>
      <c r="BDR166" s="73"/>
      <c r="BDS166" s="73"/>
      <c r="BDV166" s="73"/>
      <c r="BDY166" s="73"/>
      <c r="BEA166" s="73"/>
      <c r="BEC166" s="73"/>
      <c r="BEF166" s="73"/>
      <c r="BEI166" s="73"/>
      <c r="BEL166" s="73"/>
      <c r="BEO166" s="73"/>
      <c r="BER166" s="73"/>
      <c r="BEU166" s="73"/>
      <c r="BEX166" s="73"/>
      <c r="BFA166" s="73"/>
      <c r="BFC166" s="73"/>
      <c r="BFP166" s="73"/>
      <c r="BFQ166" s="73"/>
      <c r="BFR166" s="73"/>
      <c r="BFS166" s="73"/>
      <c r="BFT166" s="73"/>
      <c r="BFU166" s="73"/>
      <c r="BFV166" s="73"/>
      <c r="BFW166" s="73"/>
      <c r="BFX166" s="73"/>
      <c r="BFY166" s="73"/>
      <c r="BFZ166" s="73"/>
      <c r="BGA166" s="73"/>
      <c r="BGB166" s="73"/>
      <c r="BGC166" s="73"/>
      <c r="BGD166" s="73"/>
      <c r="BGE166" s="73"/>
      <c r="BGF166" s="73"/>
      <c r="BGG166" s="73"/>
      <c r="BGH166" s="73"/>
      <c r="BGI166" s="73"/>
      <c r="BGJ166" s="73"/>
      <c r="BGK166" s="73"/>
      <c r="BGL166" s="73"/>
      <c r="BGM166" s="73"/>
      <c r="BGN166" s="73"/>
      <c r="BGO166" s="73"/>
      <c r="BGQ166" s="73"/>
      <c r="BGR166" s="73"/>
      <c r="BGS166" s="73"/>
      <c r="BGT166" s="73"/>
      <c r="BGU166" s="73"/>
      <c r="BGV166" s="73"/>
      <c r="BGW166" s="73"/>
      <c r="BGX166" s="73"/>
      <c r="BGY166" s="73"/>
      <c r="BGZ166" s="73"/>
      <c r="BHA166" s="73"/>
      <c r="BHB166" s="73"/>
      <c r="BHC166" s="73"/>
      <c r="BHF166" s="73"/>
      <c r="BHI166" s="73"/>
      <c r="BHL166" s="73"/>
      <c r="BHO166" s="73"/>
      <c r="BHR166" s="73"/>
      <c r="BID166" s="73"/>
      <c r="BIG166" s="73"/>
      <c r="BIJ166" s="73"/>
      <c r="BIM166" s="73"/>
      <c r="BIV166" s="73"/>
      <c r="BJB166" s="73"/>
      <c r="BJE166" s="73"/>
      <c r="BJH166" s="73"/>
      <c r="BJK166" s="73"/>
      <c r="BJQ166" s="73"/>
      <c r="BJZ166" s="73"/>
      <c r="BKB166" s="73"/>
      <c r="BKC166" s="73"/>
      <c r="BKE166" s="73"/>
      <c r="BKH166" s="73"/>
      <c r="BKK166" s="73"/>
      <c r="BKN166" s="73"/>
      <c r="BKV166" s="73"/>
      <c r="BKX166" s="73"/>
      <c r="BLA166" s="73"/>
      <c r="BLD166" s="73"/>
      <c r="BLM166" s="73"/>
      <c r="BLP166" s="73"/>
      <c r="BLU166" s="73"/>
      <c r="BMQ166" s="73"/>
      <c r="BMR166" s="73"/>
      <c r="BMS166" s="73"/>
      <c r="BMT166" s="73"/>
      <c r="BMU166" s="73"/>
      <c r="BMV166" s="73"/>
      <c r="BNN166" s="73"/>
      <c r="BNO166" s="73"/>
      <c r="BNR166" s="73"/>
      <c r="BNU166" s="73"/>
      <c r="BNW166" s="73"/>
      <c r="BNY166" s="73"/>
      <c r="BOB166" s="73"/>
      <c r="BOE166" s="73"/>
      <c r="BOH166" s="73"/>
      <c r="BOK166" s="73"/>
      <c r="BON166" s="73"/>
      <c r="BOQ166" s="73"/>
      <c r="BOT166" s="73"/>
      <c r="BOW166" s="73"/>
      <c r="BOY166" s="73"/>
      <c r="BPL166" s="73"/>
      <c r="BPM166" s="73"/>
      <c r="BPN166" s="73"/>
      <c r="BPO166" s="73"/>
      <c r="BPP166" s="73"/>
      <c r="BPQ166" s="73"/>
      <c r="BPR166" s="73"/>
      <c r="BPS166" s="73"/>
      <c r="BPT166" s="73"/>
      <c r="BPU166" s="73"/>
      <c r="BPV166" s="73"/>
      <c r="BPW166" s="73"/>
      <c r="BPX166" s="73"/>
      <c r="BPY166" s="73"/>
      <c r="BPZ166" s="73"/>
      <c r="BQA166" s="73"/>
      <c r="BQB166" s="73"/>
      <c r="BQC166" s="73"/>
      <c r="BQD166" s="73"/>
      <c r="BQE166" s="73"/>
      <c r="BQF166" s="73"/>
      <c r="BQG166" s="73"/>
      <c r="BQH166" s="73"/>
      <c r="BQI166" s="73"/>
      <c r="BQJ166" s="73"/>
      <c r="BQK166" s="73"/>
      <c r="BQM166" s="73"/>
      <c r="BQN166" s="73"/>
      <c r="BQO166" s="73"/>
      <c r="BQP166" s="73"/>
      <c r="BQQ166" s="73"/>
      <c r="BQR166" s="73"/>
      <c r="BQS166" s="73"/>
      <c r="BQT166" s="73"/>
      <c r="BQU166" s="73"/>
      <c r="BQV166" s="73"/>
      <c r="BQW166" s="73"/>
      <c r="BQX166" s="73"/>
      <c r="BQY166" s="73"/>
      <c r="BRB166" s="73"/>
      <c r="BRE166" s="73"/>
      <c r="BRH166" s="73"/>
      <c r="BRK166" s="73"/>
      <c r="BRN166" s="73"/>
      <c r="BRZ166" s="73"/>
      <c r="BSC166" s="73"/>
      <c r="BSF166" s="73"/>
      <c r="BSI166" s="73"/>
      <c r="BSR166" s="73"/>
      <c r="BSX166" s="73"/>
      <c r="BTA166" s="73"/>
      <c r="BTD166" s="73"/>
      <c r="BTG166" s="73"/>
      <c r="BTM166" s="73"/>
      <c r="BTV166" s="73"/>
      <c r="BTX166" s="73"/>
      <c r="BTY166" s="73"/>
      <c r="BUA166" s="73"/>
      <c r="BUD166" s="73"/>
      <c r="BUG166" s="73"/>
      <c r="BUJ166" s="73"/>
      <c r="BUR166" s="73"/>
      <c r="BUT166" s="73"/>
      <c r="BUW166" s="73"/>
      <c r="BUZ166" s="73"/>
      <c r="BVI166" s="73"/>
      <c r="BVL166" s="73"/>
      <c r="BVQ166" s="73"/>
      <c r="BWM166" s="73"/>
      <c r="BWN166" s="73"/>
      <c r="BWO166" s="73"/>
      <c r="BWP166" s="73"/>
      <c r="BWQ166" s="73"/>
      <c r="BWR166" s="73"/>
      <c r="BXJ166" s="73"/>
      <c r="BXK166" s="73"/>
      <c r="BXN166" s="73"/>
      <c r="BXQ166" s="73"/>
      <c r="BXS166" s="73"/>
      <c r="BXU166" s="73"/>
      <c r="BXX166" s="73"/>
      <c r="BYA166" s="73"/>
      <c r="BYD166" s="73"/>
      <c r="BYG166" s="73"/>
      <c r="BYJ166" s="73"/>
      <c r="BYM166" s="73"/>
      <c r="BYP166" s="73"/>
      <c r="BYS166" s="73"/>
      <c r="BYU166" s="73"/>
      <c r="BZH166" s="73"/>
      <c r="BZI166" s="73"/>
      <c r="BZJ166" s="73"/>
      <c r="BZK166" s="73"/>
      <c r="BZL166" s="73"/>
      <c r="BZM166" s="73"/>
      <c r="BZN166" s="73"/>
      <c r="BZO166" s="73"/>
      <c r="BZP166" s="73"/>
      <c r="BZQ166" s="73"/>
      <c r="BZR166" s="73"/>
      <c r="BZS166" s="73"/>
      <c r="BZT166" s="73"/>
      <c r="BZU166" s="73"/>
      <c r="BZV166" s="73"/>
      <c r="BZW166" s="73"/>
      <c r="BZX166" s="73"/>
      <c r="BZY166" s="73"/>
      <c r="BZZ166" s="73"/>
      <c r="CAA166" s="73"/>
      <c r="CAB166" s="73"/>
      <c r="CAC166" s="73"/>
      <c r="CAD166" s="73"/>
      <c r="CAE166" s="73"/>
      <c r="CAF166" s="73"/>
      <c r="CAG166" s="73"/>
      <c r="CAI166" s="73"/>
      <c r="CAJ166" s="73"/>
      <c r="CAK166" s="73"/>
      <c r="CAL166" s="73"/>
      <c r="CAM166" s="73"/>
      <c r="CAN166" s="73"/>
      <c r="CAO166" s="73"/>
      <c r="CAP166" s="73"/>
      <c r="CAQ166" s="73"/>
      <c r="CAR166" s="73"/>
      <c r="CAS166" s="73"/>
      <c r="CAT166" s="73"/>
      <c r="CAU166" s="73"/>
      <c r="CAX166" s="73"/>
      <c r="CBA166" s="73"/>
      <c r="CBD166" s="73"/>
      <c r="CBG166" s="73"/>
      <c r="CBJ166" s="73"/>
      <c r="CBV166" s="73"/>
      <c r="CBY166" s="73"/>
      <c r="CCB166" s="73"/>
      <c r="CCE166" s="73"/>
      <c r="CCN166" s="73"/>
      <c r="CCT166" s="73"/>
      <c r="CCW166" s="73"/>
      <c r="CCZ166" s="73"/>
      <c r="CDC166" s="73"/>
      <c r="CDI166" s="73"/>
      <c r="CDR166" s="73"/>
      <c r="CDT166" s="73"/>
      <c r="CDU166" s="73"/>
      <c r="CDW166" s="73"/>
      <c r="CDZ166" s="73"/>
      <c r="CEC166" s="73"/>
      <c r="CEF166" s="73"/>
      <c r="CEN166" s="73"/>
      <c r="CEP166" s="73"/>
      <c r="CES166" s="73"/>
      <c r="CEV166" s="73"/>
      <c r="CFE166" s="73"/>
      <c r="CFH166" s="73"/>
      <c r="CFM166" s="73"/>
      <c r="CGI166" s="73"/>
      <c r="CGJ166" s="73"/>
      <c r="CGK166" s="73"/>
      <c r="CGL166" s="73"/>
      <c r="CGM166" s="73"/>
      <c r="CGN166" s="73"/>
      <c r="CHF166" s="73"/>
      <c r="CHG166" s="73"/>
      <c r="CHJ166" s="73"/>
      <c r="CHM166" s="73"/>
      <c r="CHO166" s="73"/>
      <c r="CHQ166" s="73"/>
      <c r="CHT166" s="73"/>
      <c r="CHW166" s="73"/>
      <c r="CHZ166" s="73"/>
      <c r="CIC166" s="73"/>
      <c r="CIF166" s="73"/>
      <c r="CII166" s="73"/>
      <c r="CIL166" s="73"/>
      <c r="CIO166" s="73"/>
      <c r="CIQ166" s="73"/>
      <c r="CJD166" s="73"/>
      <c r="CJE166" s="73"/>
      <c r="CJF166" s="73"/>
      <c r="CJG166" s="73"/>
      <c r="CJH166" s="73"/>
      <c r="CJI166" s="73"/>
      <c r="CJJ166" s="73"/>
      <c r="CJK166" s="73"/>
      <c r="CJL166" s="73"/>
      <c r="CJM166" s="73"/>
      <c r="CJN166" s="73"/>
      <c r="CJO166" s="73"/>
      <c r="CJP166" s="73"/>
      <c r="CJQ166" s="73"/>
      <c r="CJR166" s="73"/>
      <c r="CJS166" s="73"/>
      <c r="CJT166" s="73"/>
      <c r="CJU166" s="73"/>
      <c r="CJV166" s="73"/>
      <c r="CJW166" s="73"/>
      <c r="CJX166" s="73"/>
      <c r="CJY166" s="73"/>
      <c r="CJZ166" s="73"/>
      <c r="CKA166" s="73"/>
      <c r="CKB166" s="73"/>
      <c r="CKC166" s="73"/>
      <c r="CKE166" s="73"/>
      <c r="CKF166" s="73"/>
      <c r="CKG166" s="73"/>
      <c r="CKH166" s="73"/>
      <c r="CKI166" s="73"/>
      <c r="CKJ166" s="73"/>
      <c r="CKK166" s="73"/>
      <c r="CKL166" s="73"/>
      <c r="CKM166" s="73"/>
      <c r="CKN166" s="73"/>
      <c r="CKO166" s="73"/>
      <c r="CKP166" s="73"/>
      <c r="CKQ166" s="73"/>
      <c r="CKT166" s="73"/>
      <c r="CKW166" s="73"/>
      <c r="CKZ166" s="73"/>
      <c r="CLC166" s="73"/>
      <c r="CLF166" s="73"/>
      <c r="CLR166" s="73"/>
      <c r="CLU166" s="73"/>
      <c r="CLX166" s="73"/>
      <c r="CMA166" s="73"/>
      <c r="CMJ166" s="73"/>
      <c r="CMP166" s="73"/>
      <c r="CMS166" s="73"/>
      <c r="CMV166" s="73"/>
      <c r="CMY166" s="73"/>
      <c r="CNE166" s="73"/>
      <c r="CNN166" s="73"/>
      <c r="CNP166" s="73"/>
      <c r="CNQ166" s="73"/>
      <c r="CNS166" s="73"/>
      <c r="CNV166" s="73"/>
      <c r="CNY166" s="73"/>
      <c r="COB166" s="73"/>
      <c r="COJ166" s="73"/>
      <c r="COL166" s="73"/>
      <c r="COO166" s="73"/>
      <c r="COR166" s="73"/>
      <c r="CPA166" s="73"/>
      <c r="CPD166" s="73"/>
      <c r="CPI166" s="73"/>
      <c r="CQE166" s="73"/>
      <c r="CQF166" s="73"/>
      <c r="CQG166" s="73"/>
      <c r="CQH166" s="73"/>
      <c r="CQI166" s="73"/>
      <c r="CQJ166" s="73"/>
      <c r="CRB166" s="73"/>
      <c r="CRC166" s="73"/>
      <c r="CRF166" s="73"/>
      <c r="CRI166" s="73"/>
      <c r="CRK166" s="73"/>
      <c r="CRM166" s="73"/>
      <c r="CRP166" s="73"/>
      <c r="CRS166" s="73"/>
      <c r="CRV166" s="73"/>
      <c r="CRY166" s="73"/>
      <c r="CSB166" s="73"/>
      <c r="CSE166" s="73"/>
      <c r="CSH166" s="73"/>
      <c r="CSK166" s="73"/>
      <c r="CSM166" s="73"/>
      <c r="CSZ166" s="73"/>
      <c r="CTA166" s="73"/>
      <c r="CTB166" s="73"/>
      <c r="CTC166" s="73"/>
      <c r="CTD166" s="73"/>
      <c r="CTE166" s="73"/>
      <c r="CTF166" s="73"/>
      <c r="CTG166" s="73"/>
      <c r="CTH166" s="73"/>
      <c r="CTI166" s="73"/>
      <c r="CTJ166" s="73"/>
      <c r="CTK166" s="73"/>
      <c r="CTL166" s="73"/>
      <c r="CTM166" s="73"/>
      <c r="CTN166" s="73"/>
      <c r="CTO166" s="73"/>
      <c r="CTP166" s="73"/>
      <c r="CTQ166" s="73"/>
      <c r="CTR166" s="73"/>
      <c r="CTS166" s="73"/>
      <c r="CTT166" s="73"/>
      <c r="CTU166" s="73"/>
      <c r="CTV166" s="73"/>
      <c r="CTW166" s="73"/>
      <c r="CTX166" s="73"/>
      <c r="CTY166" s="73"/>
      <c r="CUA166" s="73"/>
      <c r="CUB166" s="73"/>
      <c r="CUC166" s="73"/>
      <c r="CUD166" s="73"/>
      <c r="CUE166" s="73"/>
      <c r="CUF166" s="73"/>
      <c r="CUG166" s="73"/>
      <c r="CUH166" s="73"/>
      <c r="CUI166" s="73"/>
      <c r="CUJ166" s="73"/>
      <c r="CUK166" s="73"/>
      <c r="CUL166" s="73"/>
      <c r="CUM166" s="73"/>
      <c r="CUP166" s="73"/>
      <c r="CUS166" s="73"/>
      <c r="CUV166" s="73"/>
      <c r="CUY166" s="73"/>
      <c r="CVB166" s="73"/>
      <c r="CVN166" s="73"/>
      <c r="CVQ166" s="73"/>
      <c r="CVT166" s="73"/>
      <c r="CVW166" s="73"/>
      <c r="CWF166" s="73"/>
      <c r="CWL166" s="73"/>
      <c r="CWO166" s="73"/>
      <c r="CWR166" s="73"/>
      <c r="CWU166" s="73"/>
      <c r="CXA166" s="73"/>
      <c r="CXJ166" s="73"/>
      <c r="CXL166" s="73"/>
      <c r="CXM166" s="73"/>
      <c r="CXO166" s="73"/>
      <c r="CXR166" s="73"/>
      <c r="CXU166" s="73"/>
      <c r="CXX166" s="73"/>
      <c r="CYF166" s="73"/>
      <c r="CYH166" s="73"/>
      <c r="CYK166" s="73"/>
      <c r="CYN166" s="73"/>
      <c r="CYW166" s="73"/>
      <c r="CYZ166" s="73"/>
      <c r="CZE166" s="73"/>
      <c r="DAA166" s="73"/>
      <c r="DAB166" s="73"/>
      <c r="DAC166" s="73"/>
      <c r="DAD166" s="73"/>
      <c r="DAE166" s="73"/>
      <c r="DAF166" s="73"/>
      <c r="DAX166" s="73"/>
      <c r="DAY166" s="73"/>
      <c r="DBB166" s="73"/>
      <c r="DBE166" s="73"/>
      <c r="DBG166" s="73"/>
      <c r="DBI166" s="73"/>
      <c r="DBL166" s="73"/>
      <c r="DBO166" s="73"/>
      <c r="DBR166" s="73"/>
      <c r="DBU166" s="73"/>
      <c r="DBX166" s="73"/>
      <c r="DCA166" s="73"/>
      <c r="DCD166" s="73"/>
      <c r="DCG166" s="73"/>
      <c r="DCI166" s="73"/>
      <c r="DCV166" s="73"/>
      <c r="DCW166" s="73"/>
      <c r="DCX166" s="73"/>
      <c r="DCY166" s="73"/>
      <c r="DCZ166" s="73"/>
      <c r="DDA166" s="73"/>
      <c r="DDB166" s="73"/>
      <c r="DDC166" s="73"/>
      <c r="DDD166" s="73"/>
      <c r="DDE166" s="73"/>
      <c r="DDF166" s="73"/>
      <c r="DDG166" s="73"/>
      <c r="DDH166" s="73"/>
      <c r="DDI166" s="73"/>
      <c r="DDJ166" s="73"/>
      <c r="DDK166" s="73"/>
      <c r="DDL166" s="73"/>
      <c r="DDM166" s="73"/>
      <c r="DDN166" s="73"/>
      <c r="DDO166" s="73"/>
      <c r="DDP166" s="73"/>
      <c r="DDQ166" s="73"/>
      <c r="DDR166" s="73"/>
      <c r="DDS166" s="73"/>
      <c r="DDT166" s="73"/>
      <c r="DDU166" s="73"/>
      <c r="DDW166" s="73"/>
      <c r="DDX166" s="73"/>
      <c r="DDY166" s="73"/>
      <c r="DDZ166" s="73"/>
      <c r="DEA166" s="73"/>
      <c r="DEB166" s="73"/>
      <c r="DEC166" s="73"/>
      <c r="DED166" s="73"/>
      <c r="DEE166" s="73"/>
      <c r="DEF166" s="73"/>
      <c r="DEG166" s="73"/>
      <c r="DEH166" s="73"/>
      <c r="DEI166" s="73"/>
      <c r="DEL166" s="73"/>
      <c r="DEO166" s="73"/>
      <c r="DER166" s="73"/>
      <c r="DEU166" s="73"/>
      <c r="DEX166" s="73"/>
      <c r="DFJ166" s="73"/>
      <c r="DFM166" s="73"/>
      <c r="DFP166" s="73"/>
      <c r="DFS166" s="73"/>
      <c r="DGB166" s="73"/>
      <c r="DGH166" s="73"/>
      <c r="DGK166" s="73"/>
      <c r="DGN166" s="73"/>
      <c r="DGQ166" s="73"/>
      <c r="DGW166" s="73"/>
      <c r="DHF166" s="73"/>
      <c r="DHH166" s="73"/>
      <c r="DHI166" s="73"/>
      <c r="DHK166" s="73"/>
      <c r="DHN166" s="73"/>
      <c r="DHQ166" s="73"/>
      <c r="DHT166" s="73"/>
      <c r="DIB166" s="73"/>
      <c r="DID166" s="73"/>
      <c r="DIG166" s="73"/>
      <c r="DIJ166" s="73"/>
      <c r="DIS166" s="73"/>
      <c r="DIV166" s="73"/>
      <c r="DJA166" s="73"/>
      <c r="DJW166" s="73"/>
      <c r="DJX166" s="73"/>
      <c r="DJY166" s="73"/>
      <c r="DJZ166" s="73"/>
      <c r="DKA166" s="73"/>
      <c r="DKB166" s="73"/>
      <c r="DKT166" s="73"/>
      <c r="DKU166" s="73"/>
      <c r="DKX166" s="73"/>
      <c r="DLA166" s="73"/>
      <c r="DLC166" s="73"/>
      <c r="DLE166" s="73"/>
      <c r="DLH166" s="73"/>
      <c r="DLK166" s="73"/>
      <c r="DLN166" s="73"/>
      <c r="DLQ166" s="73"/>
      <c r="DLT166" s="73"/>
      <c r="DLW166" s="73"/>
      <c r="DLZ166" s="73"/>
      <c r="DMC166" s="73"/>
      <c r="DME166" s="73"/>
      <c r="DMR166" s="73"/>
      <c r="DMS166" s="73"/>
      <c r="DMT166" s="73"/>
      <c r="DMU166" s="73"/>
      <c r="DMV166" s="73"/>
      <c r="DMW166" s="73"/>
      <c r="DMX166" s="73"/>
      <c r="DMY166" s="73"/>
      <c r="DMZ166" s="73"/>
      <c r="DNA166" s="73"/>
      <c r="DNB166" s="73"/>
      <c r="DNC166" s="73"/>
      <c r="DND166" s="73"/>
      <c r="DNE166" s="73"/>
      <c r="DNF166" s="73"/>
      <c r="DNG166" s="73"/>
      <c r="DNH166" s="73"/>
      <c r="DNI166" s="73"/>
      <c r="DNJ166" s="73"/>
      <c r="DNK166" s="73"/>
      <c r="DNL166" s="73"/>
      <c r="DNM166" s="73"/>
      <c r="DNN166" s="73"/>
      <c r="DNO166" s="73"/>
      <c r="DNP166" s="73"/>
      <c r="DNQ166" s="73"/>
      <c r="DNS166" s="73"/>
      <c r="DNT166" s="73"/>
      <c r="DNU166" s="73"/>
      <c r="DNV166" s="73"/>
      <c r="DNW166" s="73"/>
      <c r="DNX166" s="73"/>
      <c r="DNY166" s="73"/>
      <c r="DNZ166" s="73"/>
      <c r="DOA166" s="73"/>
      <c r="DOB166" s="73"/>
      <c r="DOC166" s="73"/>
      <c r="DOD166" s="73"/>
      <c r="DOE166" s="73"/>
      <c r="DOH166" s="73"/>
      <c r="DOK166" s="73"/>
      <c r="DON166" s="73"/>
      <c r="DOQ166" s="73"/>
      <c r="DOT166" s="73"/>
      <c r="DPF166" s="73"/>
      <c r="DPI166" s="73"/>
      <c r="DPL166" s="73"/>
      <c r="DPO166" s="73"/>
      <c r="DPX166" s="73"/>
      <c r="DQD166" s="73"/>
      <c r="DQG166" s="73"/>
      <c r="DQJ166" s="73"/>
      <c r="DQM166" s="73"/>
      <c r="DQS166" s="73"/>
      <c r="DRB166" s="73"/>
      <c r="DRD166" s="73"/>
      <c r="DRE166" s="73"/>
      <c r="DRG166" s="73"/>
      <c r="DRJ166" s="73"/>
      <c r="DRM166" s="73"/>
      <c r="DRP166" s="73"/>
      <c r="DRX166" s="73"/>
      <c r="DRZ166" s="73"/>
      <c r="DSC166" s="73"/>
      <c r="DSF166" s="73"/>
      <c r="DSO166" s="73"/>
      <c r="DSR166" s="73"/>
      <c r="DSW166" s="73"/>
      <c r="DTS166" s="73"/>
      <c r="DTT166" s="73"/>
      <c r="DTU166" s="73"/>
      <c r="DTV166" s="73"/>
      <c r="DTW166" s="73"/>
      <c r="DTX166" s="73"/>
      <c r="DUP166" s="73"/>
      <c r="DUQ166" s="73"/>
      <c r="DUT166" s="73"/>
      <c r="DUW166" s="73"/>
      <c r="DUY166" s="73"/>
      <c r="DVA166" s="73"/>
      <c r="DVD166" s="73"/>
      <c r="DVG166" s="73"/>
      <c r="DVJ166" s="73"/>
      <c r="DVM166" s="73"/>
      <c r="DVP166" s="73"/>
      <c r="DVS166" s="73"/>
      <c r="DVV166" s="73"/>
      <c r="DVY166" s="73"/>
      <c r="DWA166" s="73"/>
      <c r="DWN166" s="73"/>
      <c r="DWO166" s="73"/>
      <c r="DWP166" s="73"/>
      <c r="DWQ166" s="73"/>
      <c r="DWR166" s="73"/>
      <c r="DWS166" s="73"/>
      <c r="DWT166" s="73"/>
      <c r="DWU166" s="73"/>
      <c r="DWV166" s="73"/>
      <c r="DWW166" s="73"/>
      <c r="DWX166" s="73"/>
      <c r="DWY166" s="73"/>
      <c r="DWZ166" s="73"/>
      <c r="DXA166" s="73"/>
      <c r="DXB166" s="73"/>
      <c r="DXC166" s="73"/>
      <c r="DXD166" s="73"/>
      <c r="DXE166" s="73"/>
      <c r="DXF166" s="73"/>
      <c r="DXG166" s="73"/>
      <c r="DXH166" s="73"/>
      <c r="DXI166" s="73"/>
      <c r="DXJ166" s="73"/>
      <c r="DXK166" s="73"/>
      <c r="DXL166" s="73"/>
      <c r="DXM166" s="73"/>
      <c r="DXO166" s="73"/>
      <c r="DXP166" s="73"/>
      <c r="DXQ166" s="73"/>
      <c r="DXR166" s="73"/>
      <c r="DXS166" s="73"/>
      <c r="DXT166" s="73"/>
      <c r="DXU166" s="73"/>
      <c r="DXV166" s="73"/>
      <c r="DXW166" s="73"/>
      <c r="DXX166" s="73"/>
      <c r="DXY166" s="73"/>
      <c r="DXZ166" s="73"/>
      <c r="DYA166" s="73"/>
      <c r="DYD166" s="73"/>
      <c r="DYG166" s="73"/>
      <c r="DYJ166" s="73"/>
      <c r="DYM166" s="73"/>
      <c r="DYP166" s="73"/>
      <c r="DZB166" s="73"/>
      <c r="DZE166" s="73"/>
      <c r="DZH166" s="73"/>
      <c r="DZK166" s="73"/>
      <c r="DZT166" s="73"/>
      <c r="DZZ166" s="73"/>
      <c r="EAC166" s="73"/>
      <c r="EAF166" s="73"/>
      <c r="EAI166" s="73"/>
      <c r="EAO166" s="73"/>
      <c r="EAX166" s="73"/>
      <c r="EAZ166" s="73"/>
      <c r="EBA166" s="73"/>
      <c r="EBC166" s="73"/>
      <c r="EBF166" s="73"/>
      <c r="EBI166" s="73"/>
      <c r="EBL166" s="73"/>
      <c r="EBT166" s="73"/>
      <c r="EBV166" s="73"/>
      <c r="EBY166" s="73"/>
      <c r="ECB166" s="73"/>
      <c r="ECK166" s="73"/>
      <c r="ECN166" s="73"/>
      <c r="ECS166" s="73"/>
      <c r="EDO166" s="73"/>
      <c r="EDP166" s="73"/>
      <c r="EDQ166" s="73"/>
      <c r="EDR166" s="73"/>
      <c r="EDS166" s="73"/>
      <c r="EDT166" s="73"/>
      <c r="EEL166" s="73"/>
      <c r="EEM166" s="73"/>
      <c r="EEP166" s="73"/>
      <c r="EES166" s="73"/>
      <c r="EEU166" s="73"/>
      <c r="EEW166" s="73"/>
      <c r="EEZ166" s="73"/>
      <c r="EFC166" s="73"/>
      <c r="EFF166" s="73"/>
      <c r="EFI166" s="73"/>
      <c r="EFL166" s="73"/>
      <c r="EFO166" s="73"/>
      <c r="EFR166" s="73"/>
      <c r="EFU166" s="73"/>
      <c r="EFW166" s="73"/>
      <c r="EGJ166" s="73"/>
      <c r="EGK166" s="73"/>
      <c r="EGL166" s="73"/>
      <c r="EGM166" s="73"/>
      <c r="EGN166" s="73"/>
      <c r="EGO166" s="73"/>
      <c r="EGP166" s="73"/>
      <c r="EGQ166" s="73"/>
      <c r="EGR166" s="73"/>
      <c r="EGS166" s="73"/>
      <c r="EGT166" s="73"/>
      <c r="EGU166" s="73"/>
      <c r="EGV166" s="73"/>
      <c r="EGW166" s="73"/>
      <c r="EGX166" s="73"/>
      <c r="EGY166" s="73"/>
      <c r="EGZ166" s="73"/>
      <c r="EHA166" s="73"/>
      <c r="EHB166" s="73"/>
      <c r="EHC166" s="73"/>
      <c r="EHD166" s="73"/>
      <c r="EHE166" s="73"/>
      <c r="EHF166" s="73"/>
      <c r="EHG166" s="73"/>
      <c r="EHH166" s="73"/>
      <c r="EHI166" s="73"/>
      <c r="EHK166" s="73"/>
      <c r="EHL166" s="73"/>
      <c r="EHM166" s="73"/>
      <c r="EHN166" s="73"/>
      <c r="EHO166" s="73"/>
      <c r="EHP166" s="73"/>
      <c r="EHQ166" s="73"/>
      <c r="EHR166" s="73"/>
      <c r="EHS166" s="73"/>
      <c r="EHT166" s="73"/>
      <c r="EHU166" s="73"/>
      <c r="EHV166" s="73"/>
      <c r="EHW166" s="73"/>
      <c r="EHZ166" s="73"/>
      <c r="EIC166" s="73"/>
      <c r="EIF166" s="73"/>
      <c r="EII166" s="73"/>
      <c r="EIL166" s="73"/>
      <c r="EIX166" s="73"/>
      <c r="EJA166" s="73"/>
      <c r="EJD166" s="73"/>
      <c r="EJG166" s="73"/>
      <c r="EJP166" s="73"/>
      <c r="EJV166" s="73"/>
      <c r="EJY166" s="73"/>
      <c r="EKB166" s="73"/>
      <c r="EKE166" s="73"/>
      <c r="EKK166" s="73"/>
      <c r="EKT166" s="73"/>
      <c r="EKV166" s="73"/>
      <c r="EKW166" s="73"/>
      <c r="EKY166" s="73"/>
      <c r="ELB166" s="73"/>
      <c r="ELE166" s="73"/>
      <c r="ELH166" s="73"/>
      <c r="ELP166" s="73"/>
      <c r="ELR166" s="73"/>
      <c r="ELU166" s="73"/>
      <c r="ELX166" s="73"/>
      <c r="EMG166" s="73"/>
      <c r="EMJ166" s="73"/>
      <c r="EMO166" s="73"/>
      <c r="ENK166" s="73"/>
      <c r="ENL166" s="73"/>
      <c r="ENM166" s="73"/>
      <c r="ENN166" s="73"/>
      <c r="ENO166" s="73"/>
      <c r="ENP166" s="73"/>
      <c r="EOH166" s="73"/>
      <c r="EOI166" s="73"/>
      <c r="EOL166" s="73"/>
      <c r="EOO166" s="73"/>
      <c r="EOQ166" s="73"/>
      <c r="EOS166" s="73"/>
      <c r="EOV166" s="73"/>
      <c r="EOY166" s="73"/>
      <c r="EPB166" s="73"/>
      <c r="EPE166" s="73"/>
      <c r="EPH166" s="73"/>
      <c r="EPK166" s="73"/>
      <c r="EPN166" s="73"/>
      <c r="EPQ166" s="73"/>
      <c r="EPS166" s="73"/>
      <c r="EQF166" s="73"/>
      <c r="EQG166" s="73"/>
      <c r="EQH166" s="73"/>
      <c r="EQI166" s="73"/>
      <c r="EQJ166" s="73"/>
      <c r="EQK166" s="73"/>
      <c r="EQL166" s="73"/>
      <c r="EQM166" s="73"/>
      <c r="EQN166" s="73"/>
      <c r="EQO166" s="73"/>
      <c r="EQP166" s="73"/>
      <c r="EQQ166" s="73"/>
      <c r="EQR166" s="73"/>
      <c r="EQS166" s="73"/>
      <c r="EQT166" s="73"/>
      <c r="EQU166" s="73"/>
      <c r="EQV166" s="73"/>
      <c r="EQW166" s="73"/>
      <c r="EQX166" s="73"/>
      <c r="EQY166" s="73"/>
      <c r="EQZ166" s="73"/>
      <c r="ERA166" s="73"/>
      <c r="ERB166" s="73"/>
      <c r="ERC166" s="73"/>
      <c r="ERD166" s="73"/>
      <c r="ERE166" s="73"/>
      <c r="ERG166" s="73"/>
      <c r="ERH166" s="73"/>
      <c r="ERI166" s="73"/>
      <c r="ERJ166" s="73"/>
      <c r="ERK166" s="73"/>
      <c r="ERL166" s="73"/>
      <c r="ERM166" s="73"/>
      <c r="ERN166" s="73"/>
      <c r="ERO166" s="73"/>
      <c r="ERP166" s="73"/>
      <c r="ERQ166" s="73"/>
      <c r="ERR166" s="73"/>
      <c r="ERS166" s="73"/>
      <c r="ERV166" s="73"/>
      <c r="ERY166" s="73"/>
      <c r="ESB166" s="73"/>
      <c r="ESE166" s="73"/>
      <c r="ESH166" s="73"/>
      <c r="EST166" s="73"/>
      <c r="ESW166" s="73"/>
      <c r="ESZ166" s="73"/>
      <c r="ETC166" s="73"/>
      <c r="ETL166" s="73"/>
      <c r="ETR166" s="73"/>
      <c r="ETU166" s="73"/>
      <c r="ETX166" s="73"/>
      <c r="EUA166" s="73"/>
      <c r="EUG166" s="73"/>
      <c r="EUP166" s="73"/>
      <c r="EUR166" s="73"/>
      <c r="EUS166" s="73"/>
      <c r="EUU166" s="73"/>
      <c r="EUX166" s="73"/>
      <c r="EVA166" s="73"/>
      <c r="EVD166" s="73"/>
      <c r="EVL166" s="73"/>
      <c r="EVN166" s="73"/>
      <c r="EVQ166" s="73"/>
      <c r="EVT166" s="73"/>
      <c r="EWC166" s="73"/>
      <c r="EWF166" s="73"/>
      <c r="EWK166" s="73"/>
      <c r="EXG166" s="73"/>
      <c r="EXH166" s="73"/>
      <c r="EXI166" s="73"/>
      <c r="EXJ166" s="73"/>
      <c r="EXK166" s="73"/>
      <c r="EXL166" s="73"/>
      <c r="EYD166" s="73"/>
      <c r="EYE166" s="73"/>
      <c r="EYH166" s="73"/>
      <c r="EYK166" s="73"/>
      <c r="EYM166" s="73"/>
      <c r="EYO166" s="73"/>
      <c r="EYR166" s="73"/>
      <c r="EYU166" s="73"/>
      <c r="EYX166" s="73"/>
      <c r="EZA166" s="73"/>
      <c r="EZD166" s="73"/>
      <c r="EZG166" s="73"/>
      <c r="EZJ166" s="73"/>
      <c r="EZM166" s="73"/>
      <c r="EZO166" s="73"/>
      <c r="FAB166" s="73"/>
      <c r="FAC166" s="73"/>
      <c r="FAD166" s="73"/>
      <c r="FAE166" s="73"/>
      <c r="FAF166" s="73"/>
      <c r="FAG166" s="73"/>
      <c r="FAH166" s="73"/>
      <c r="FAI166" s="73"/>
      <c r="FAJ166" s="73"/>
      <c r="FAK166" s="73"/>
      <c r="FAL166" s="73"/>
      <c r="FAM166" s="73"/>
      <c r="FAN166" s="73"/>
      <c r="FAO166" s="73"/>
      <c r="FAP166" s="73"/>
      <c r="FAQ166" s="73"/>
      <c r="FAR166" s="73"/>
      <c r="FAS166" s="73"/>
      <c r="FAT166" s="73"/>
      <c r="FAU166" s="73"/>
      <c r="FAV166" s="73"/>
      <c r="FAW166" s="73"/>
      <c r="FAX166" s="73"/>
      <c r="FAY166" s="73"/>
      <c r="FAZ166" s="73"/>
      <c r="FBA166" s="73"/>
      <c r="FBC166" s="73"/>
      <c r="FBD166" s="73"/>
      <c r="FBE166" s="73"/>
      <c r="FBF166" s="73"/>
      <c r="FBG166" s="73"/>
      <c r="FBH166" s="73"/>
      <c r="FBI166" s="73"/>
      <c r="FBJ166" s="73"/>
      <c r="FBK166" s="73"/>
      <c r="FBL166" s="73"/>
      <c r="FBM166" s="73"/>
      <c r="FBN166" s="73"/>
      <c r="FBO166" s="73"/>
      <c r="FBR166" s="73"/>
      <c r="FBU166" s="73"/>
      <c r="FBX166" s="73"/>
      <c r="FCA166" s="73"/>
      <c r="FCD166" s="73"/>
      <c r="FCP166" s="73"/>
      <c r="FCS166" s="73"/>
      <c r="FCV166" s="73"/>
      <c r="FCY166" s="73"/>
      <c r="FDH166" s="73"/>
      <c r="FDN166" s="73"/>
      <c r="FDQ166" s="73"/>
      <c r="FDT166" s="73"/>
      <c r="FDW166" s="73"/>
      <c r="FEC166" s="73"/>
      <c r="FEL166" s="73"/>
      <c r="FEN166" s="73"/>
      <c r="FEO166" s="73"/>
      <c r="FEQ166" s="73"/>
      <c r="FET166" s="73"/>
      <c r="FEW166" s="73"/>
      <c r="FEZ166" s="73"/>
      <c r="FFH166" s="73"/>
      <c r="FFJ166" s="73"/>
      <c r="FFM166" s="73"/>
      <c r="FFP166" s="73"/>
      <c r="FFY166" s="73"/>
      <c r="FGB166" s="73"/>
      <c r="FGG166" s="73"/>
      <c r="FHC166" s="73"/>
      <c r="FHD166" s="73"/>
      <c r="FHE166" s="73"/>
      <c r="FHF166" s="73"/>
      <c r="FHG166" s="73"/>
      <c r="FHH166" s="73"/>
      <c r="FHZ166" s="73"/>
      <c r="FIA166" s="73"/>
      <c r="FID166" s="73"/>
      <c r="FIG166" s="73"/>
      <c r="FII166" s="73"/>
      <c r="FIK166" s="73"/>
      <c r="FIN166" s="73"/>
      <c r="FIQ166" s="73"/>
      <c r="FIT166" s="73"/>
      <c r="FIW166" s="73"/>
      <c r="FIZ166" s="73"/>
      <c r="FJC166" s="73"/>
      <c r="FJF166" s="73"/>
      <c r="FJI166" s="73"/>
      <c r="FJK166" s="73"/>
      <c r="FJX166" s="73"/>
      <c r="FJY166" s="73"/>
      <c r="FJZ166" s="73"/>
      <c r="FKA166" s="73"/>
      <c r="FKB166" s="73"/>
      <c r="FKC166" s="73"/>
      <c r="FKD166" s="73"/>
      <c r="FKE166" s="73"/>
      <c r="FKF166" s="73"/>
      <c r="FKG166" s="73"/>
      <c r="FKH166" s="73"/>
      <c r="FKI166" s="73"/>
      <c r="FKJ166" s="73"/>
      <c r="FKK166" s="73"/>
      <c r="FKL166" s="73"/>
      <c r="FKM166" s="73"/>
      <c r="FKN166" s="73"/>
      <c r="FKO166" s="73"/>
      <c r="FKP166" s="73"/>
      <c r="FKQ166" s="73"/>
      <c r="FKR166" s="73"/>
      <c r="FKS166" s="73"/>
      <c r="FKT166" s="73"/>
      <c r="FKU166" s="73"/>
      <c r="FKV166" s="73"/>
      <c r="FKW166" s="73"/>
      <c r="FKY166" s="73"/>
      <c r="FKZ166" s="73"/>
      <c r="FLA166" s="73"/>
      <c r="FLB166" s="73"/>
      <c r="FLC166" s="73"/>
      <c r="FLD166" s="73"/>
      <c r="FLE166" s="73"/>
      <c r="FLF166" s="73"/>
      <c r="FLG166" s="73"/>
      <c r="FLH166" s="73"/>
      <c r="FLI166" s="73"/>
      <c r="FLJ166" s="73"/>
      <c r="FLK166" s="73"/>
      <c r="FLN166" s="73"/>
      <c r="FLQ166" s="73"/>
      <c r="FLT166" s="73"/>
      <c r="FLW166" s="73"/>
      <c r="FLZ166" s="73"/>
      <c r="FML166" s="73"/>
      <c r="FMO166" s="73"/>
      <c r="FMR166" s="73"/>
      <c r="FMU166" s="73"/>
      <c r="FND166" s="73"/>
      <c r="FNJ166" s="73"/>
      <c r="FNM166" s="73"/>
      <c r="FNP166" s="73"/>
      <c r="FNS166" s="73"/>
      <c r="FNY166" s="73"/>
      <c r="FOH166" s="73"/>
      <c r="FOJ166" s="73"/>
      <c r="FOK166" s="73"/>
      <c r="FOM166" s="73"/>
      <c r="FOP166" s="73"/>
      <c r="FOS166" s="73"/>
      <c r="FOV166" s="73"/>
      <c r="FPD166" s="73"/>
      <c r="FPF166" s="73"/>
      <c r="FPI166" s="73"/>
      <c r="FPL166" s="73"/>
      <c r="FPU166" s="73"/>
      <c r="FPX166" s="73"/>
      <c r="FQC166" s="73"/>
      <c r="FQY166" s="73"/>
      <c r="FQZ166" s="73"/>
      <c r="FRA166" s="73"/>
      <c r="FRB166" s="73"/>
      <c r="FRC166" s="73"/>
      <c r="FRD166" s="73"/>
      <c r="FRV166" s="73"/>
      <c r="FRW166" s="73"/>
      <c r="FRZ166" s="73"/>
      <c r="FSC166" s="73"/>
      <c r="FSE166" s="73"/>
      <c r="FSG166" s="73"/>
      <c r="FSJ166" s="73"/>
      <c r="FSM166" s="73"/>
      <c r="FSP166" s="73"/>
      <c r="FSS166" s="73"/>
      <c r="FSV166" s="73"/>
      <c r="FSY166" s="73"/>
      <c r="FTB166" s="73"/>
      <c r="FTE166" s="73"/>
      <c r="FTG166" s="73"/>
      <c r="FTT166" s="73"/>
      <c r="FTU166" s="73"/>
      <c r="FTV166" s="73"/>
      <c r="FTW166" s="73"/>
      <c r="FTX166" s="73"/>
      <c r="FTY166" s="73"/>
      <c r="FTZ166" s="73"/>
      <c r="FUA166" s="73"/>
      <c r="FUB166" s="73"/>
      <c r="FUC166" s="73"/>
      <c r="FUD166" s="73"/>
      <c r="FUE166" s="73"/>
      <c r="FUF166" s="73"/>
      <c r="FUG166" s="73"/>
      <c r="FUH166" s="73"/>
      <c r="FUI166" s="73"/>
      <c r="FUJ166" s="73"/>
      <c r="FUK166" s="73"/>
      <c r="FUL166" s="73"/>
      <c r="FUM166" s="73"/>
      <c r="FUN166" s="73"/>
      <c r="FUO166" s="73"/>
      <c r="FUP166" s="73"/>
      <c r="FUQ166" s="73"/>
      <c r="FUR166" s="73"/>
      <c r="FUS166" s="73"/>
      <c r="FUU166" s="73"/>
      <c r="FUV166" s="73"/>
      <c r="FUW166" s="73"/>
      <c r="FUX166" s="73"/>
      <c r="FUY166" s="73"/>
      <c r="FUZ166" s="73"/>
      <c r="FVA166" s="73"/>
      <c r="FVB166" s="73"/>
      <c r="FVC166" s="73"/>
      <c r="FVD166" s="73"/>
      <c r="FVE166" s="73"/>
      <c r="FVF166" s="73"/>
      <c r="FVG166" s="73"/>
      <c r="FVJ166" s="73"/>
      <c r="FVM166" s="73"/>
      <c r="FVP166" s="73"/>
      <c r="FVS166" s="73"/>
      <c r="FVV166" s="73"/>
      <c r="FWH166" s="73"/>
      <c r="FWK166" s="73"/>
      <c r="FWN166" s="73"/>
      <c r="FWQ166" s="73"/>
      <c r="FWZ166" s="73"/>
      <c r="FXF166" s="73"/>
      <c r="FXI166" s="73"/>
      <c r="FXL166" s="73"/>
      <c r="FXO166" s="73"/>
      <c r="FXU166" s="73"/>
      <c r="FYD166" s="73"/>
      <c r="FYF166" s="73"/>
      <c r="FYG166" s="73"/>
      <c r="FYI166" s="73"/>
      <c r="FYL166" s="73"/>
      <c r="FYO166" s="73"/>
      <c r="FYR166" s="73"/>
      <c r="FYZ166" s="73"/>
      <c r="FZB166" s="73"/>
      <c r="FZE166" s="73"/>
      <c r="FZH166" s="73"/>
      <c r="FZQ166" s="73"/>
      <c r="FZT166" s="73"/>
      <c r="FZY166" s="73"/>
      <c r="GAU166" s="73"/>
      <c r="GAV166" s="73"/>
      <c r="GAW166" s="73"/>
      <c r="GAX166" s="73"/>
      <c r="GAY166" s="73"/>
      <c r="GAZ166" s="73"/>
      <c r="GBR166" s="73"/>
      <c r="GBS166" s="73"/>
      <c r="GBV166" s="73"/>
      <c r="GBY166" s="73"/>
      <c r="GCA166" s="73"/>
      <c r="GCC166" s="73"/>
      <c r="GCF166" s="73"/>
      <c r="GCI166" s="73"/>
      <c r="GCL166" s="73"/>
      <c r="GCO166" s="73"/>
      <c r="GCR166" s="73"/>
      <c r="GCU166" s="73"/>
      <c r="GCX166" s="73"/>
      <c r="GDA166" s="73"/>
      <c r="GDC166" s="73"/>
      <c r="GDP166" s="73"/>
      <c r="GDQ166" s="73"/>
      <c r="GDR166" s="73"/>
      <c r="GDS166" s="73"/>
      <c r="GDT166" s="73"/>
      <c r="GDU166" s="73"/>
      <c r="GDV166" s="73"/>
      <c r="GDW166" s="73"/>
      <c r="GDX166" s="73"/>
      <c r="GDY166" s="73"/>
      <c r="GDZ166" s="73"/>
      <c r="GEA166" s="73"/>
      <c r="GEB166" s="73"/>
      <c r="GEC166" s="73"/>
      <c r="GED166" s="73"/>
      <c r="GEE166" s="73"/>
      <c r="GEF166" s="73"/>
      <c r="GEG166" s="73"/>
      <c r="GEH166" s="73"/>
      <c r="GEI166" s="73"/>
      <c r="GEJ166" s="73"/>
      <c r="GEK166" s="73"/>
      <c r="GEL166" s="73"/>
      <c r="GEM166" s="73"/>
      <c r="GEN166" s="73"/>
      <c r="GEO166" s="73"/>
      <c r="GEQ166" s="73"/>
      <c r="GER166" s="73"/>
      <c r="GES166" s="73"/>
      <c r="GET166" s="73"/>
      <c r="GEU166" s="73"/>
      <c r="GEV166" s="73"/>
      <c r="GEW166" s="73"/>
      <c r="GEX166" s="73"/>
      <c r="GEY166" s="73"/>
      <c r="GEZ166" s="73"/>
      <c r="GFA166" s="73"/>
      <c r="GFB166" s="73"/>
      <c r="GFC166" s="73"/>
      <c r="GFF166" s="73"/>
      <c r="GFI166" s="73"/>
      <c r="GFL166" s="73"/>
      <c r="GFO166" s="73"/>
      <c r="GFR166" s="73"/>
      <c r="GGD166" s="73"/>
      <c r="GGG166" s="73"/>
      <c r="GGJ166" s="73"/>
      <c r="GGM166" s="73"/>
      <c r="GGV166" s="73"/>
      <c r="GHB166" s="73"/>
      <c r="GHE166" s="73"/>
      <c r="GHH166" s="73"/>
      <c r="GHK166" s="73"/>
      <c r="GHQ166" s="73"/>
      <c r="GHZ166" s="73"/>
      <c r="GIB166" s="73"/>
      <c r="GIC166" s="73"/>
      <c r="GIE166" s="73"/>
      <c r="GIH166" s="73"/>
      <c r="GIK166" s="73"/>
      <c r="GIN166" s="73"/>
      <c r="GIV166" s="73"/>
      <c r="GIX166" s="73"/>
      <c r="GJA166" s="73"/>
      <c r="GJD166" s="73"/>
      <c r="GJM166" s="73"/>
      <c r="GJP166" s="73"/>
      <c r="GJU166" s="73"/>
      <c r="GKQ166" s="73"/>
      <c r="GKR166" s="73"/>
      <c r="GKS166" s="73"/>
      <c r="GKT166" s="73"/>
      <c r="GKU166" s="73"/>
      <c r="GKV166" s="73"/>
      <c r="GLN166" s="73"/>
      <c r="GLO166" s="73"/>
      <c r="GLR166" s="73"/>
      <c r="GLU166" s="73"/>
      <c r="GLW166" s="73"/>
      <c r="GLY166" s="73"/>
      <c r="GMB166" s="73"/>
      <c r="GME166" s="73"/>
      <c r="GMH166" s="73"/>
      <c r="GMK166" s="73"/>
      <c r="GMN166" s="73"/>
      <c r="GMQ166" s="73"/>
      <c r="GMT166" s="73"/>
      <c r="GMW166" s="73"/>
      <c r="GMY166" s="73"/>
      <c r="GNL166" s="73"/>
      <c r="GNM166" s="73"/>
      <c r="GNN166" s="73"/>
      <c r="GNO166" s="73"/>
      <c r="GNP166" s="73"/>
      <c r="GNQ166" s="73"/>
      <c r="GNR166" s="73"/>
      <c r="GNS166" s="73"/>
      <c r="GNT166" s="73"/>
      <c r="GNU166" s="73"/>
      <c r="GNV166" s="73"/>
      <c r="GNW166" s="73"/>
      <c r="GNX166" s="73"/>
      <c r="GNY166" s="73"/>
      <c r="GNZ166" s="73"/>
      <c r="GOA166" s="73"/>
      <c r="GOB166" s="73"/>
      <c r="GOC166" s="73"/>
      <c r="GOD166" s="73"/>
      <c r="GOE166" s="73"/>
      <c r="GOF166" s="73"/>
      <c r="GOG166" s="73"/>
      <c r="GOH166" s="73"/>
      <c r="GOI166" s="73"/>
      <c r="GOJ166" s="73"/>
      <c r="GOK166" s="73"/>
      <c r="GOM166" s="73"/>
      <c r="GON166" s="73"/>
      <c r="GOO166" s="73"/>
      <c r="GOP166" s="73"/>
      <c r="GOQ166" s="73"/>
      <c r="GOR166" s="73"/>
      <c r="GOS166" s="73"/>
      <c r="GOT166" s="73"/>
      <c r="GOU166" s="73"/>
      <c r="GOV166" s="73"/>
      <c r="GOW166" s="73"/>
      <c r="GOX166" s="73"/>
      <c r="GOY166" s="73"/>
      <c r="GPB166" s="73"/>
      <c r="GPE166" s="73"/>
      <c r="GPH166" s="73"/>
      <c r="GPK166" s="73"/>
      <c r="GPN166" s="73"/>
      <c r="GPZ166" s="73"/>
      <c r="GQC166" s="73"/>
      <c r="GQF166" s="73"/>
      <c r="GQI166" s="73"/>
      <c r="GQR166" s="73"/>
      <c r="GQX166" s="73"/>
      <c r="GRA166" s="73"/>
      <c r="GRD166" s="73"/>
      <c r="GRG166" s="73"/>
      <c r="GRM166" s="73"/>
      <c r="GRV166" s="73"/>
      <c r="GRX166" s="73"/>
      <c r="GRY166" s="73"/>
      <c r="GSA166" s="73"/>
      <c r="GSD166" s="73"/>
      <c r="GSG166" s="73"/>
      <c r="GSJ166" s="73"/>
      <c r="GSR166" s="73"/>
      <c r="GST166" s="73"/>
      <c r="GSW166" s="73"/>
      <c r="GSZ166" s="73"/>
      <c r="GTI166" s="73"/>
      <c r="GTL166" s="73"/>
      <c r="GTQ166" s="73"/>
      <c r="GUM166" s="73"/>
      <c r="GUN166" s="73"/>
      <c r="GUO166" s="73"/>
      <c r="GUP166" s="73"/>
      <c r="GUQ166" s="73"/>
      <c r="GUR166" s="73"/>
      <c r="GVJ166" s="73"/>
      <c r="GVK166" s="73"/>
      <c r="GVN166" s="73"/>
      <c r="GVQ166" s="73"/>
      <c r="GVS166" s="73"/>
      <c r="GVU166" s="73"/>
      <c r="GVX166" s="73"/>
      <c r="GWA166" s="73"/>
      <c r="GWD166" s="73"/>
      <c r="GWG166" s="73"/>
      <c r="GWJ166" s="73"/>
      <c r="GWM166" s="73"/>
      <c r="GWP166" s="73"/>
      <c r="GWS166" s="73"/>
      <c r="GWU166" s="73"/>
      <c r="GXH166" s="73"/>
      <c r="GXI166" s="73"/>
      <c r="GXJ166" s="73"/>
      <c r="GXK166" s="73"/>
      <c r="GXL166" s="73"/>
      <c r="GXM166" s="73"/>
      <c r="GXN166" s="73"/>
      <c r="GXO166" s="73"/>
      <c r="GXP166" s="73"/>
      <c r="GXQ166" s="73"/>
      <c r="GXR166" s="73"/>
      <c r="GXS166" s="73"/>
      <c r="GXT166" s="73"/>
      <c r="GXU166" s="73"/>
      <c r="GXV166" s="73"/>
      <c r="GXW166" s="73"/>
      <c r="GXX166" s="73"/>
      <c r="GXY166" s="73"/>
      <c r="GXZ166" s="73"/>
      <c r="GYA166" s="73"/>
      <c r="GYB166" s="73"/>
      <c r="GYC166" s="73"/>
      <c r="GYD166" s="73"/>
      <c r="GYE166" s="73"/>
      <c r="GYF166" s="73"/>
      <c r="GYG166" s="73"/>
      <c r="GYI166" s="73"/>
      <c r="GYJ166" s="73"/>
      <c r="GYK166" s="73"/>
      <c r="GYL166" s="73"/>
      <c r="GYM166" s="73"/>
      <c r="GYN166" s="73"/>
      <c r="GYO166" s="73"/>
      <c r="GYP166" s="73"/>
      <c r="GYQ166" s="73"/>
      <c r="GYR166" s="73"/>
      <c r="GYS166" s="73"/>
      <c r="GYT166" s="73"/>
      <c r="GYU166" s="73"/>
      <c r="GYX166" s="73"/>
      <c r="GZA166" s="73"/>
      <c r="GZD166" s="73"/>
      <c r="GZG166" s="73"/>
      <c r="GZJ166" s="73"/>
      <c r="GZV166" s="73"/>
      <c r="GZY166" s="73"/>
      <c r="HAB166" s="73"/>
      <c r="HAE166" s="73"/>
      <c r="HAN166" s="73"/>
      <c r="HAT166" s="73"/>
      <c r="HAW166" s="73"/>
      <c r="HAZ166" s="73"/>
      <c r="HBC166" s="73"/>
      <c r="HBI166" s="73"/>
      <c r="HBR166" s="73"/>
      <c r="HBT166" s="73"/>
      <c r="HBU166" s="73"/>
      <c r="HBW166" s="73"/>
      <c r="HBZ166" s="73"/>
      <c r="HCC166" s="73"/>
      <c r="HCF166" s="73"/>
      <c r="HCN166" s="73"/>
      <c r="HCP166" s="73"/>
      <c r="HCS166" s="73"/>
      <c r="HCV166" s="73"/>
      <c r="HDE166" s="73"/>
      <c r="HDH166" s="73"/>
      <c r="HDM166" s="73"/>
      <c r="HEI166" s="73"/>
      <c r="HEJ166" s="73"/>
      <c r="HEK166" s="73"/>
      <c r="HEL166" s="73"/>
      <c r="HEM166" s="73"/>
      <c r="HEN166" s="73"/>
      <c r="HFF166" s="73"/>
      <c r="HFG166" s="73"/>
      <c r="HFJ166" s="73"/>
      <c r="HFM166" s="73"/>
      <c r="HFO166" s="73"/>
      <c r="HFQ166" s="73"/>
      <c r="HFT166" s="73"/>
      <c r="HFW166" s="73"/>
      <c r="HFZ166" s="73"/>
      <c r="HGC166" s="73"/>
      <c r="HGF166" s="73"/>
      <c r="HGI166" s="73"/>
      <c r="HGL166" s="73"/>
      <c r="HGO166" s="73"/>
      <c r="HGQ166" s="73"/>
      <c r="HHD166" s="73"/>
      <c r="HHE166" s="73"/>
      <c r="HHF166" s="73"/>
      <c r="HHG166" s="73"/>
      <c r="HHH166" s="73"/>
      <c r="HHI166" s="73"/>
      <c r="HHJ166" s="73"/>
      <c r="HHK166" s="73"/>
      <c r="HHL166" s="73"/>
      <c r="HHM166" s="73"/>
      <c r="HHN166" s="73"/>
      <c r="HHO166" s="73"/>
      <c r="HHP166" s="73"/>
      <c r="HHQ166" s="73"/>
      <c r="HHR166" s="73"/>
      <c r="HHS166" s="73"/>
      <c r="HHT166" s="73"/>
      <c r="HHU166" s="73"/>
      <c r="HHV166" s="73"/>
      <c r="HHW166" s="73"/>
      <c r="HHX166" s="73"/>
      <c r="HHY166" s="73"/>
      <c r="HHZ166" s="73"/>
      <c r="HIA166" s="73"/>
      <c r="HIB166" s="73"/>
      <c r="HIC166" s="73"/>
      <c r="HIE166" s="73"/>
      <c r="HIF166" s="73"/>
      <c r="HIG166" s="73"/>
      <c r="HIH166" s="73"/>
      <c r="HII166" s="73"/>
      <c r="HIJ166" s="73"/>
      <c r="HIK166" s="73"/>
      <c r="HIL166" s="73"/>
      <c r="HIM166" s="73"/>
      <c r="HIN166" s="73"/>
      <c r="HIO166" s="73"/>
      <c r="HIP166" s="73"/>
      <c r="HIQ166" s="73"/>
      <c r="HIT166" s="73"/>
      <c r="HIW166" s="73"/>
      <c r="HIZ166" s="73"/>
      <c r="HJC166" s="73"/>
      <c r="HJF166" s="73"/>
      <c r="HJR166" s="73"/>
      <c r="HJU166" s="73"/>
      <c r="HJX166" s="73"/>
      <c r="HKA166" s="73"/>
      <c r="HKJ166" s="73"/>
      <c r="HKP166" s="73"/>
      <c r="HKS166" s="73"/>
      <c r="HKV166" s="73"/>
      <c r="HKY166" s="73"/>
      <c r="HLE166" s="73"/>
      <c r="HLN166" s="73"/>
      <c r="HLP166" s="73"/>
      <c r="HLQ166" s="73"/>
      <c r="HLS166" s="73"/>
      <c r="HLV166" s="73"/>
      <c r="HLY166" s="73"/>
      <c r="HMB166" s="73"/>
      <c r="HMJ166" s="73"/>
      <c r="HML166" s="73"/>
      <c r="HMO166" s="73"/>
      <c r="HMR166" s="73"/>
      <c r="HNA166" s="73"/>
      <c r="HND166" s="73"/>
      <c r="HNI166" s="73"/>
      <c r="HOE166" s="73"/>
      <c r="HOF166" s="73"/>
      <c r="HOG166" s="73"/>
      <c r="HOH166" s="73"/>
      <c r="HOI166" s="73"/>
      <c r="HOJ166" s="73"/>
      <c r="HPB166" s="73"/>
      <c r="HPC166" s="73"/>
      <c r="HPF166" s="73"/>
      <c r="HPI166" s="73"/>
      <c r="HPK166" s="73"/>
      <c r="HPM166" s="73"/>
      <c r="HPP166" s="73"/>
      <c r="HPS166" s="73"/>
      <c r="HPV166" s="73"/>
      <c r="HPY166" s="73"/>
      <c r="HQB166" s="73"/>
      <c r="HQE166" s="73"/>
      <c r="HQH166" s="73"/>
      <c r="HQK166" s="73"/>
      <c r="HQM166" s="73"/>
      <c r="HQZ166" s="73"/>
      <c r="HRA166" s="73"/>
      <c r="HRB166" s="73"/>
      <c r="HRC166" s="73"/>
      <c r="HRD166" s="73"/>
      <c r="HRE166" s="73"/>
      <c r="HRF166" s="73"/>
      <c r="HRG166" s="73"/>
      <c r="HRH166" s="73"/>
      <c r="HRI166" s="73"/>
      <c r="HRJ166" s="73"/>
      <c r="HRK166" s="73"/>
      <c r="HRL166" s="73"/>
      <c r="HRM166" s="73"/>
      <c r="HRN166" s="73"/>
      <c r="HRO166" s="73"/>
      <c r="HRP166" s="73"/>
      <c r="HRQ166" s="73"/>
      <c r="HRR166" s="73"/>
      <c r="HRS166" s="73"/>
      <c r="HRT166" s="73"/>
      <c r="HRU166" s="73"/>
      <c r="HRV166" s="73"/>
      <c r="HRW166" s="73"/>
      <c r="HRX166" s="73"/>
      <c r="HRY166" s="73"/>
      <c r="HSA166" s="73"/>
      <c r="HSB166" s="73"/>
      <c r="HSC166" s="73"/>
      <c r="HSD166" s="73"/>
      <c r="HSE166" s="73"/>
      <c r="HSF166" s="73"/>
      <c r="HSG166" s="73"/>
      <c r="HSH166" s="73"/>
      <c r="HSI166" s="73"/>
      <c r="HSJ166" s="73"/>
      <c r="HSK166" s="73"/>
      <c r="HSL166" s="73"/>
      <c r="HSM166" s="73"/>
      <c r="HSP166" s="73"/>
      <c r="HSS166" s="73"/>
      <c r="HSV166" s="73"/>
      <c r="HSY166" s="73"/>
      <c r="HTB166" s="73"/>
      <c r="HTN166" s="73"/>
      <c r="HTQ166" s="73"/>
      <c r="HTT166" s="73"/>
      <c r="HTW166" s="73"/>
      <c r="HUF166" s="73"/>
      <c r="HUL166" s="73"/>
      <c r="HUO166" s="73"/>
      <c r="HUR166" s="73"/>
      <c r="HUU166" s="73"/>
      <c r="HVA166" s="73"/>
      <c r="HVJ166" s="73"/>
      <c r="HVL166" s="73"/>
      <c r="HVM166" s="73"/>
      <c r="HVO166" s="73"/>
      <c r="HVR166" s="73"/>
      <c r="HVU166" s="73"/>
      <c r="HVX166" s="73"/>
      <c r="HWF166" s="73"/>
      <c r="HWH166" s="73"/>
      <c r="HWK166" s="73"/>
      <c r="HWN166" s="73"/>
      <c r="HWW166" s="73"/>
      <c r="HWZ166" s="73"/>
      <c r="HXE166" s="73"/>
      <c r="HYA166" s="73"/>
      <c r="HYB166" s="73"/>
      <c r="HYC166" s="73"/>
      <c r="HYD166" s="73"/>
      <c r="HYE166" s="73"/>
      <c r="HYF166" s="73"/>
      <c r="HYX166" s="73"/>
      <c r="HYY166" s="73"/>
      <c r="HZB166" s="73"/>
      <c r="HZE166" s="73"/>
      <c r="HZG166" s="73"/>
      <c r="HZI166" s="73"/>
      <c r="HZL166" s="73"/>
      <c r="HZO166" s="73"/>
      <c r="HZR166" s="73"/>
      <c r="HZU166" s="73"/>
      <c r="HZX166" s="73"/>
      <c r="IAA166" s="73"/>
      <c r="IAD166" s="73"/>
      <c r="IAG166" s="73"/>
      <c r="IAI166" s="73"/>
      <c r="IAV166" s="73"/>
      <c r="IAW166" s="73"/>
      <c r="IAX166" s="73"/>
      <c r="IAY166" s="73"/>
      <c r="IAZ166" s="73"/>
      <c r="IBA166" s="73"/>
      <c r="IBB166" s="73"/>
      <c r="IBC166" s="73"/>
      <c r="IBD166" s="73"/>
      <c r="IBE166" s="73"/>
      <c r="IBF166" s="73"/>
      <c r="IBG166" s="73"/>
      <c r="IBH166" s="73"/>
      <c r="IBI166" s="73"/>
      <c r="IBJ166" s="73"/>
      <c r="IBK166" s="73"/>
      <c r="IBL166" s="73"/>
      <c r="IBM166" s="73"/>
      <c r="IBN166" s="73"/>
      <c r="IBO166" s="73"/>
      <c r="IBP166" s="73"/>
      <c r="IBQ166" s="73"/>
      <c r="IBR166" s="73"/>
      <c r="IBS166" s="73"/>
      <c r="IBT166" s="73"/>
      <c r="IBU166" s="73"/>
      <c r="IBW166" s="73"/>
      <c r="IBX166" s="73"/>
      <c r="IBY166" s="73"/>
      <c r="IBZ166" s="73"/>
      <c r="ICA166" s="73"/>
      <c r="ICB166" s="73"/>
      <c r="ICC166" s="73"/>
      <c r="ICD166" s="73"/>
      <c r="ICE166" s="73"/>
      <c r="ICF166" s="73"/>
      <c r="ICG166" s="73"/>
      <c r="ICH166" s="73"/>
      <c r="ICI166" s="73"/>
      <c r="ICL166" s="73"/>
      <c r="ICO166" s="73"/>
      <c r="ICR166" s="73"/>
      <c r="ICU166" s="73"/>
      <c r="ICX166" s="73"/>
      <c r="IDJ166" s="73"/>
      <c r="IDM166" s="73"/>
      <c r="IDP166" s="73"/>
      <c r="IDS166" s="73"/>
      <c r="IEB166" s="73"/>
      <c r="IEH166" s="73"/>
      <c r="IEK166" s="73"/>
      <c r="IEN166" s="73"/>
      <c r="IEQ166" s="73"/>
      <c r="IEW166" s="73"/>
      <c r="IFF166" s="73"/>
      <c r="IFH166" s="73"/>
      <c r="IFI166" s="73"/>
      <c r="IFK166" s="73"/>
      <c r="IFN166" s="73"/>
      <c r="IFQ166" s="73"/>
      <c r="IFT166" s="73"/>
      <c r="IGB166" s="73"/>
      <c r="IGD166" s="73"/>
      <c r="IGG166" s="73"/>
      <c r="IGJ166" s="73"/>
      <c r="IGS166" s="73"/>
      <c r="IGV166" s="73"/>
      <c r="IHA166" s="73"/>
      <c r="IHW166" s="73"/>
      <c r="IHX166" s="73"/>
      <c r="IHY166" s="73"/>
      <c r="IHZ166" s="73"/>
      <c r="IIA166" s="73"/>
      <c r="IIB166" s="73"/>
      <c r="IIT166" s="73"/>
      <c r="IIU166" s="73"/>
      <c r="IIX166" s="73"/>
      <c r="IJA166" s="73"/>
      <c r="IJC166" s="73"/>
      <c r="IJE166" s="73"/>
      <c r="IJH166" s="73"/>
      <c r="IJK166" s="73"/>
      <c r="IJN166" s="73"/>
      <c r="IJQ166" s="73"/>
      <c r="IJT166" s="73"/>
      <c r="IJW166" s="73"/>
      <c r="IJZ166" s="73"/>
      <c r="IKC166" s="73"/>
      <c r="IKE166" s="73"/>
      <c r="IKR166" s="73"/>
      <c r="IKS166" s="73"/>
      <c r="IKT166" s="73"/>
      <c r="IKU166" s="73"/>
      <c r="IKV166" s="73"/>
      <c r="IKW166" s="73"/>
      <c r="IKX166" s="73"/>
      <c r="IKY166" s="73"/>
      <c r="IKZ166" s="73"/>
      <c r="ILA166" s="73"/>
      <c r="ILB166" s="73"/>
      <c r="ILC166" s="73"/>
      <c r="ILD166" s="73"/>
      <c r="ILE166" s="73"/>
      <c r="ILF166" s="73"/>
      <c r="ILG166" s="73"/>
      <c r="ILH166" s="73"/>
      <c r="ILI166" s="73"/>
      <c r="ILJ166" s="73"/>
      <c r="ILK166" s="73"/>
      <c r="ILL166" s="73"/>
      <c r="ILM166" s="73"/>
      <c r="ILN166" s="73"/>
      <c r="ILO166" s="73"/>
      <c r="ILP166" s="73"/>
      <c r="ILQ166" s="73"/>
      <c r="ILS166" s="73"/>
      <c r="ILT166" s="73"/>
      <c r="ILU166" s="73"/>
      <c r="ILV166" s="73"/>
      <c r="ILW166" s="73"/>
      <c r="ILX166" s="73"/>
      <c r="ILY166" s="73"/>
      <c r="ILZ166" s="73"/>
      <c r="IMA166" s="73"/>
      <c r="IMB166" s="73"/>
      <c r="IMC166" s="73"/>
      <c r="IMD166" s="73"/>
      <c r="IME166" s="73"/>
      <c r="IMH166" s="73"/>
      <c r="IMK166" s="73"/>
      <c r="IMN166" s="73"/>
      <c r="IMQ166" s="73"/>
      <c r="IMT166" s="73"/>
      <c r="INF166" s="73"/>
      <c r="INI166" s="73"/>
      <c r="INL166" s="73"/>
      <c r="INO166" s="73"/>
      <c r="INX166" s="73"/>
      <c r="IOD166" s="73"/>
      <c r="IOG166" s="73"/>
      <c r="IOJ166" s="73"/>
      <c r="IOM166" s="73"/>
      <c r="IOS166" s="73"/>
      <c r="IPB166" s="73"/>
      <c r="IPD166" s="73"/>
      <c r="IPE166" s="73"/>
      <c r="IPG166" s="73"/>
      <c r="IPJ166" s="73"/>
      <c r="IPM166" s="73"/>
      <c r="IPP166" s="73"/>
      <c r="IPX166" s="73"/>
      <c r="IPZ166" s="73"/>
      <c r="IQC166" s="73"/>
      <c r="IQF166" s="73"/>
      <c r="IQO166" s="73"/>
      <c r="IQR166" s="73"/>
      <c r="IQW166" s="73"/>
      <c r="IRS166" s="73"/>
      <c r="IRT166" s="73"/>
      <c r="IRU166" s="73"/>
      <c r="IRV166" s="73"/>
      <c r="IRW166" s="73"/>
      <c r="IRX166" s="73"/>
      <c r="ISP166" s="73"/>
      <c r="ISQ166" s="73"/>
      <c r="IST166" s="73"/>
      <c r="ISW166" s="73"/>
      <c r="ISY166" s="73"/>
      <c r="ITA166" s="73"/>
      <c r="ITD166" s="73"/>
      <c r="ITG166" s="73"/>
      <c r="ITJ166" s="73"/>
      <c r="ITM166" s="73"/>
      <c r="ITP166" s="73"/>
      <c r="ITS166" s="73"/>
      <c r="ITV166" s="73"/>
      <c r="ITY166" s="73"/>
      <c r="IUA166" s="73"/>
      <c r="IUN166" s="73"/>
      <c r="IUO166" s="73"/>
      <c r="IUP166" s="73"/>
      <c r="IUQ166" s="73"/>
      <c r="IUR166" s="73"/>
      <c r="IUS166" s="73"/>
      <c r="IUT166" s="73"/>
      <c r="IUU166" s="73"/>
      <c r="IUV166" s="73"/>
      <c r="IUW166" s="73"/>
      <c r="IUX166" s="73"/>
      <c r="IUY166" s="73"/>
      <c r="IUZ166" s="73"/>
      <c r="IVA166" s="73"/>
      <c r="IVB166" s="73"/>
      <c r="IVC166" s="73"/>
      <c r="IVD166" s="73"/>
      <c r="IVE166" s="73"/>
      <c r="IVF166" s="73"/>
      <c r="IVG166" s="73"/>
      <c r="IVH166" s="73"/>
      <c r="IVI166" s="73"/>
      <c r="IVJ166" s="73"/>
      <c r="IVK166" s="73"/>
      <c r="IVL166" s="73"/>
      <c r="IVM166" s="73"/>
      <c r="IVO166" s="73"/>
      <c r="IVP166" s="73"/>
      <c r="IVQ166" s="73"/>
      <c r="IVR166" s="73"/>
      <c r="IVS166" s="73"/>
      <c r="IVT166" s="73"/>
      <c r="IVU166" s="73"/>
      <c r="IVV166" s="73"/>
      <c r="IVW166" s="73"/>
      <c r="IVX166" s="73"/>
      <c r="IVY166" s="73"/>
      <c r="IVZ166" s="73"/>
      <c r="IWA166" s="73"/>
      <c r="IWD166" s="73"/>
      <c r="IWG166" s="73"/>
      <c r="IWJ166" s="73"/>
      <c r="IWM166" s="73"/>
      <c r="IWP166" s="73"/>
      <c r="IXB166" s="73"/>
      <c r="IXE166" s="73"/>
      <c r="IXH166" s="73"/>
      <c r="IXK166" s="73"/>
      <c r="IXT166" s="73"/>
      <c r="IXZ166" s="73"/>
      <c r="IYC166" s="73"/>
      <c r="IYF166" s="73"/>
      <c r="IYI166" s="73"/>
      <c r="IYO166" s="73"/>
      <c r="IYX166" s="73"/>
      <c r="IYZ166" s="73"/>
      <c r="IZA166" s="73"/>
      <c r="IZC166" s="73"/>
      <c r="IZF166" s="73"/>
      <c r="IZI166" s="73"/>
      <c r="IZL166" s="73"/>
      <c r="IZT166" s="73"/>
      <c r="IZV166" s="73"/>
      <c r="IZY166" s="73"/>
      <c r="JAB166" s="73"/>
      <c r="JAK166" s="73"/>
      <c r="JAN166" s="73"/>
      <c r="JAS166" s="73"/>
      <c r="JBO166" s="73"/>
      <c r="JBP166" s="73"/>
      <c r="JBQ166" s="73"/>
      <c r="JBR166" s="73"/>
      <c r="JBS166" s="73"/>
      <c r="JBT166" s="73"/>
      <c r="JCL166" s="73"/>
      <c r="JCM166" s="73"/>
      <c r="JCP166" s="73"/>
      <c r="JCS166" s="73"/>
      <c r="JCU166" s="73"/>
      <c r="JCW166" s="73"/>
      <c r="JCZ166" s="73"/>
      <c r="JDC166" s="73"/>
      <c r="JDF166" s="73"/>
      <c r="JDI166" s="73"/>
      <c r="JDL166" s="73"/>
      <c r="JDO166" s="73"/>
      <c r="JDR166" s="73"/>
      <c r="JDU166" s="73"/>
      <c r="JDW166" s="73"/>
      <c r="JEJ166" s="73"/>
      <c r="JEK166" s="73"/>
      <c r="JEL166" s="73"/>
      <c r="JEM166" s="73"/>
      <c r="JEN166" s="73"/>
      <c r="JEO166" s="73"/>
      <c r="JEP166" s="73"/>
      <c r="JEQ166" s="73"/>
      <c r="JER166" s="73"/>
      <c r="JES166" s="73"/>
      <c r="JET166" s="73"/>
      <c r="JEU166" s="73"/>
      <c r="JEV166" s="73"/>
      <c r="JEW166" s="73"/>
      <c r="JEX166" s="73"/>
      <c r="JEY166" s="73"/>
      <c r="JEZ166" s="73"/>
      <c r="JFA166" s="73"/>
      <c r="JFB166" s="73"/>
      <c r="JFC166" s="73"/>
      <c r="JFD166" s="73"/>
      <c r="JFE166" s="73"/>
      <c r="JFF166" s="73"/>
      <c r="JFG166" s="73"/>
      <c r="JFH166" s="73"/>
      <c r="JFI166" s="73"/>
      <c r="JFK166" s="73"/>
      <c r="JFL166" s="73"/>
      <c r="JFM166" s="73"/>
      <c r="JFN166" s="73"/>
      <c r="JFO166" s="73"/>
      <c r="JFP166" s="73"/>
      <c r="JFQ166" s="73"/>
      <c r="JFR166" s="73"/>
      <c r="JFS166" s="73"/>
      <c r="JFT166" s="73"/>
      <c r="JFU166" s="73"/>
      <c r="JFV166" s="73"/>
      <c r="JFW166" s="73"/>
      <c r="JFZ166" s="73"/>
      <c r="JGC166" s="73"/>
      <c r="JGF166" s="73"/>
      <c r="JGI166" s="73"/>
      <c r="JGL166" s="73"/>
      <c r="JGX166" s="73"/>
      <c r="JHA166" s="73"/>
      <c r="JHD166" s="73"/>
      <c r="JHG166" s="73"/>
      <c r="JHP166" s="73"/>
      <c r="JHV166" s="73"/>
      <c r="JHY166" s="73"/>
      <c r="JIB166" s="73"/>
      <c r="JIE166" s="73"/>
      <c r="JIK166" s="73"/>
      <c r="JIT166" s="73"/>
      <c r="JIV166" s="73"/>
      <c r="JIW166" s="73"/>
      <c r="JIY166" s="73"/>
      <c r="JJB166" s="73"/>
      <c r="JJE166" s="73"/>
      <c r="JJH166" s="73"/>
      <c r="JJP166" s="73"/>
      <c r="JJR166" s="73"/>
      <c r="JJU166" s="73"/>
      <c r="JJX166" s="73"/>
      <c r="JKG166" s="73"/>
      <c r="JKJ166" s="73"/>
      <c r="JKO166" s="73"/>
      <c r="JLK166" s="73"/>
      <c r="JLL166" s="73"/>
      <c r="JLM166" s="73"/>
      <c r="JLN166" s="73"/>
      <c r="JLO166" s="73"/>
      <c r="JLP166" s="73"/>
      <c r="JMH166" s="73"/>
      <c r="JMI166" s="73"/>
      <c r="JML166" s="73"/>
      <c r="JMO166" s="73"/>
      <c r="JMQ166" s="73"/>
      <c r="JMS166" s="73"/>
      <c r="JMV166" s="73"/>
      <c r="JMY166" s="73"/>
      <c r="JNB166" s="73"/>
      <c r="JNE166" s="73"/>
      <c r="JNH166" s="73"/>
      <c r="JNK166" s="73"/>
      <c r="JNN166" s="73"/>
      <c r="JNQ166" s="73"/>
      <c r="JNS166" s="73"/>
      <c r="JOF166" s="73"/>
      <c r="JOG166" s="73"/>
      <c r="JOH166" s="73"/>
      <c r="JOI166" s="73"/>
      <c r="JOJ166" s="73"/>
      <c r="JOK166" s="73"/>
      <c r="JOL166" s="73"/>
      <c r="JOM166" s="73"/>
      <c r="JON166" s="73"/>
      <c r="JOO166" s="73"/>
      <c r="JOP166" s="73"/>
      <c r="JOQ166" s="73"/>
      <c r="JOR166" s="73"/>
      <c r="JOS166" s="73"/>
      <c r="JOT166" s="73"/>
      <c r="JOU166" s="73"/>
      <c r="JOV166" s="73"/>
      <c r="JOW166" s="73"/>
      <c r="JOX166" s="73"/>
      <c r="JOY166" s="73"/>
      <c r="JOZ166" s="73"/>
      <c r="JPA166" s="73"/>
      <c r="JPB166" s="73"/>
      <c r="JPC166" s="73"/>
      <c r="JPD166" s="73"/>
      <c r="JPE166" s="73"/>
      <c r="JPG166" s="73"/>
      <c r="JPH166" s="73"/>
      <c r="JPI166" s="73"/>
      <c r="JPJ166" s="73"/>
      <c r="JPK166" s="73"/>
      <c r="JPL166" s="73"/>
      <c r="JPM166" s="73"/>
      <c r="JPN166" s="73"/>
      <c r="JPO166" s="73"/>
      <c r="JPP166" s="73"/>
      <c r="JPQ166" s="73"/>
      <c r="JPR166" s="73"/>
      <c r="JPS166" s="73"/>
      <c r="JPV166" s="73"/>
      <c r="JPY166" s="73"/>
      <c r="JQB166" s="73"/>
      <c r="JQE166" s="73"/>
      <c r="JQH166" s="73"/>
      <c r="JQT166" s="73"/>
      <c r="JQW166" s="73"/>
      <c r="JQZ166" s="73"/>
      <c r="JRC166" s="73"/>
      <c r="JRL166" s="73"/>
      <c r="JRR166" s="73"/>
      <c r="JRU166" s="73"/>
      <c r="JRX166" s="73"/>
      <c r="JSA166" s="73"/>
      <c r="JSG166" s="73"/>
      <c r="JSP166" s="73"/>
      <c r="JSR166" s="73"/>
      <c r="JSS166" s="73"/>
      <c r="JSU166" s="73"/>
      <c r="JSX166" s="73"/>
      <c r="JTA166" s="73"/>
      <c r="JTD166" s="73"/>
      <c r="JTL166" s="73"/>
      <c r="JTN166" s="73"/>
      <c r="JTQ166" s="73"/>
      <c r="JTT166" s="73"/>
      <c r="JUC166" s="73"/>
      <c r="JUF166" s="73"/>
      <c r="JUK166" s="73"/>
      <c r="JVG166" s="73"/>
      <c r="JVH166" s="73"/>
      <c r="JVI166" s="73"/>
      <c r="JVJ166" s="73"/>
      <c r="JVK166" s="73"/>
      <c r="JVL166" s="73"/>
      <c r="JWD166" s="73"/>
      <c r="JWE166" s="73"/>
      <c r="JWH166" s="73"/>
      <c r="JWK166" s="73"/>
      <c r="JWM166" s="73"/>
      <c r="JWO166" s="73"/>
      <c r="JWR166" s="73"/>
      <c r="JWU166" s="73"/>
      <c r="JWX166" s="73"/>
      <c r="JXA166" s="73"/>
      <c r="JXD166" s="73"/>
      <c r="JXG166" s="73"/>
      <c r="JXJ166" s="73"/>
      <c r="JXM166" s="73"/>
      <c r="JXO166" s="73"/>
      <c r="JYB166" s="73"/>
      <c r="JYC166" s="73"/>
      <c r="JYD166" s="73"/>
      <c r="JYE166" s="73"/>
      <c r="JYF166" s="73"/>
      <c r="JYG166" s="73"/>
      <c r="JYH166" s="73"/>
      <c r="JYI166" s="73"/>
      <c r="JYJ166" s="73"/>
      <c r="JYK166" s="73"/>
      <c r="JYL166" s="73"/>
      <c r="JYM166" s="73"/>
      <c r="JYN166" s="73"/>
      <c r="JYO166" s="73"/>
      <c r="JYP166" s="73"/>
      <c r="JYQ166" s="73"/>
      <c r="JYR166" s="73"/>
      <c r="JYS166" s="73"/>
      <c r="JYT166" s="73"/>
      <c r="JYU166" s="73"/>
      <c r="JYV166" s="73"/>
      <c r="JYW166" s="73"/>
      <c r="JYX166" s="73"/>
      <c r="JYY166" s="73"/>
      <c r="JYZ166" s="73"/>
      <c r="JZA166" s="73"/>
      <c r="JZC166" s="73"/>
      <c r="JZD166" s="73"/>
      <c r="JZE166" s="73"/>
      <c r="JZF166" s="73"/>
      <c r="JZG166" s="73"/>
      <c r="JZH166" s="73"/>
      <c r="JZI166" s="73"/>
      <c r="JZJ166" s="73"/>
      <c r="JZK166" s="73"/>
      <c r="JZL166" s="73"/>
      <c r="JZM166" s="73"/>
      <c r="JZN166" s="73"/>
      <c r="JZO166" s="73"/>
      <c r="JZR166" s="73"/>
      <c r="JZU166" s="73"/>
      <c r="JZX166" s="73"/>
      <c r="KAA166" s="73"/>
      <c r="KAD166" s="73"/>
      <c r="KAP166" s="73"/>
      <c r="KAS166" s="73"/>
      <c r="KAV166" s="73"/>
      <c r="KAY166" s="73"/>
      <c r="KBH166" s="73"/>
      <c r="KBN166" s="73"/>
      <c r="KBQ166" s="73"/>
      <c r="KBT166" s="73"/>
      <c r="KBW166" s="73"/>
      <c r="KCC166" s="73"/>
      <c r="KCL166" s="73"/>
      <c r="KCN166" s="73"/>
      <c r="KCO166" s="73"/>
      <c r="KCQ166" s="73"/>
      <c r="KCT166" s="73"/>
      <c r="KCW166" s="73"/>
      <c r="KCZ166" s="73"/>
      <c r="KDH166" s="73"/>
      <c r="KDJ166" s="73"/>
      <c r="KDM166" s="73"/>
      <c r="KDP166" s="73"/>
      <c r="KDY166" s="73"/>
      <c r="KEB166" s="73"/>
      <c r="KEG166" s="73"/>
      <c r="KFC166" s="73"/>
      <c r="KFD166" s="73"/>
      <c r="KFE166" s="73"/>
      <c r="KFF166" s="73"/>
      <c r="KFG166" s="73"/>
      <c r="KFH166" s="73"/>
      <c r="KFZ166" s="73"/>
      <c r="KGA166" s="73"/>
      <c r="KGD166" s="73"/>
      <c r="KGG166" s="73"/>
      <c r="KGI166" s="73"/>
      <c r="KGK166" s="73"/>
      <c r="KGN166" s="73"/>
      <c r="KGQ166" s="73"/>
      <c r="KGT166" s="73"/>
      <c r="KGW166" s="73"/>
      <c r="KGZ166" s="73"/>
      <c r="KHC166" s="73"/>
      <c r="KHF166" s="73"/>
      <c r="KHI166" s="73"/>
      <c r="KHK166" s="73"/>
      <c r="KHX166" s="73"/>
      <c r="KHY166" s="73"/>
      <c r="KHZ166" s="73"/>
      <c r="KIA166" s="73"/>
      <c r="KIB166" s="73"/>
      <c r="KIC166" s="73"/>
      <c r="KID166" s="73"/>
      <c r="KIE166" s="73"/>
      <c r="KIF166" s="73"/>
      <c r="KIG166" s="73"/>
      <c r="KIH166" s="73"/>
      <c r="KII166" s="73"/>
      <c r="KIJ166" s="73"/>
      <c r="KIK166" s="73"/>
      <c r="KIL166" s="73"/>
      <c r="KIM166" s="73"/>
      <c r="KIN166" s="73"/>
      <c r="KIO166" s="73"/>
      <c r="KIP166" s="73"/>
      <c r="KIQ166" s="73"/>
      <c r="KIR166" s="73"/>
      <c r="KIS166" s="73"/>
      <c r="KIT166" s="73"/>
      <c r="KIU166" s="73"/>
      <c r="KIV166" s="73"/>
      <c r="KIW166" s="73"/>
      <c r="KIY166" s="73"/>
      <c r="KIZ166" s="73"/>
      <c r="KJA166" s="73"/>
      <c r="KJB166" s="73"/>
      <c r="KJC166" s="73"/>
      <c r="KJD166" s="73"/>
      <c r="KJE166" s="73"/>
      <c r="KJF166" s="73"/>
      <c r="KJG166" s="73"/>
      <c r="KJH166" s="73"/>
      <c r="KJI166" s="73"/>
      <c r="KJJ166" s="73"/>
      <c r="KJK166" s="73"/>
      <c r="KJN166" s="73"/>
      <c r="KJQ166" s="73"/>
      <c r="KJT166" s="73"/>
      <c r="KJW166" s="73"/>
      <c r="KJZ166" s="73"/>
      <c r="KKL166" s="73"/>
      <c r="KKO166" s="73"/>
      <c r="KKR166" s="73"/>
      <c r="KKU166" s="73"/>
      <c r="KLD166" s="73"/>
      <c r="KLJ166" s="73"/>
      <c r="KLM166" s="73"/>
      <c r="KLP166" s="73"/>
      <c r="KLS166" s="73"/>
      <c r="KLY166" s="73"/>
      <c r="KMH166" s="73"/>
      <c r="KMJ166" s="73"/>
      <c r="KMK166" s="73"/>
      <c r="KMM166" s="73"/>
      <c r="KMP166" s="73"/>
      <c r="KMS166" s="73"/>
      <c r="KMV166" s="73"/>
      <c r="KND166" s="73"/>
      <c r="KNF166" s="73"/>
      <c r="KNI166" s="73"/>
      <c r="KNL166" s="73"/>
      <c r="KNU166" s="73"/>
      <c r="KNX166" s="73"/>
      <c r="KOC166" s="73"/>
      <c r="KOY166" s="73"/>
      <c r="KOZ166" s="73"/>
      <c r="KPA166" s="73"/>
      <c r="KPB166" s="73"/>
      <c r="KPC166" s="73"/>
      <c r="KPD166" s="73"/>
      <c r="KPV166" s="73"/>
      <c r="KPW166" s="73"/>
      <c r="KPZ166" s="73"/>
      <c r="KQC166" s="73"/>
      <c r="KQE166" s="73"/>
      <c r="KQG166" s="73"/>
      <c r="KQJ166" s="73"/>
      <c r="KQM166" s="73"/>
      <c r="KQP166" s="73"/>
      <c r="KQS166" s="73"/>
      <c r="KQV166" s="73"/>
      <c r="KQY166" s="73"/>
      <c r="KRB166" s="73"/>
      <c r="KRE166" s="73"/>
      <c r="KRG166" s="73"/>
      <c r="KRT166" s="73"/>
      <c r="KRU166" s="73"/>
      <c r="KRV166" s="73"/>
      <c r="KRW166" s="73"/>
      <c r="KRX166" s="73"/>
      <c r="KRY166" s="73"/>
      <c r="KRZ166" s="73"/>
      <c r="KSA166" s="73"/>
      <c r="KSB166" s="73"/>
      <c r="KSC166" s="73"/>
      <c r="KSD166" s="73"/>
      <c r="KSE166" s="73"/>
      <c r="KSF166" s="73"/>
      <c r="KSG166" s="73"/>
      <c r="KSH166" s="73"/>
      <c r="KSI166" s="73"/>
      <c r="KSJ166" s="73"/>
      <c r="KSK166" s="73"/>
      <c r="KSL166" s="73"/>
      <c r="KSM166" s="73"/>
      <c r="KSN166" s="73"/>
      <c r="KSO166" s="73"/>
      <c r="KSP166" s="73"/>
      <c r="KSQ166" s="73"/>
      <c r="KSR166" s="73"/>
      <c r="KSS166" s="73"/>
      <c r="KSU166" s="73"/>
      <c r="KSV166" s="73"/>
      <c r="KSW166" s="73"/>
      <c r="KSX166" s="73"/>
      <c r="KSY166" s="73"/>
      <c r="KSZ166" s="73"/>
      <c r="KTA166" s="73"/>
      <c r="KTB166" s="73"/>
      <c r="KTC166" s="73"/>
      <c r="KTD166" s="73"/>
      <c r="KTE166" s="73"/>
      <c r="KTF166" s="73"/>
      <c r="KTG166" s="73"/>
      <c r="KTJ166" s="73"/>
      <c r="KTM166" s="73"/>
      <c r="KTP166" s="73"/>
      <c r="KTS166" s="73"/>
      <c r="KTV166" s="73"/>
      <c r="KUH166" s="73"/>
      <c r="KUK166" s="73"/>
      <c r="KUN166" s="73"/>
      <c r="KUQ166" s="73"/>
      <c r="KUZ166" s="73"/>
      <c r="KVF166" s="73"/>
      <c r="KVI166" s="73"/>
      <c r="KVL166" s="73"/>
      <c r="KVO166" s="73"/>
      <c r="KVU166" s="73"/>
      <c r="KWD166" s="73"/>
      <c r="KWF166" s="73"/>
      <c r="KWG166" s="73"/>
      <c r="KWI166" s="73"/>
      <c r="KWL166" s="73"/>
      <c r="KWO166" s="73"/>
      <c r="KWR166" s="73"/>
      <c r="KWZ166" s="73"/>
      <c r="KXB166" s="73"/>
      <c r="KXE166" s="73"/>
      <c r="KXH166" s="73"/>
      <c r="KXQ166" s="73"/>
      <c r="KXT166" s="73"/>
      <c r="KXY166" s="73"/>
      <c r="KYU166" s="73"/>
      <c r="KYV166" s="73"/>
      <c r="KYW166" s="73"/>
      <c r="KYX166" s="73"/>
      <c r="KYY166" s="73"/>
      <c r="KYZ166" s="73"/>
      <c r="KZR166" s="73"/>
      <c r="KZS166" s="73"/>
      <c r="KZV166" s="73"/>
      <c r="KZY166" s="73"/>
      <c r="LAA166" s="73"/>
      <c r="LAC166" s="73"/>
      <c r="LAF166" s="73"/>
      <c r="LAI166" s="73"/>
      <c r="LAL166" s="73"/>
      <c r="LAO166" s="73"/>
      <c r="LAR166" s="73"/>
      <c r="LAU166" s="73"/>
      <c r="LAX166" s="73"/>
      <c r="LBA166" s="73"/>
      <c r="LBC166" s="73"/>
      <c r="LBP166" s="73"/>
      <c r="LBQ166" s="73"/>
      <c r="LBR166" s="73"/>
      <c r="LBS166" s="73"/>
      <c r="LBT166" s="73"/>
      <c r="LBU166" s="73"/>
      <c r="LBV166" s="73"/>
      <c r="LBW166" s="73"/>
      <c r="LBX166" s="73"/>
      <c r="LBY166" s="73"/>
      <c r="LBZ166" s="73"/>
      <c r="LCA166" s="73"/>
      <c r="LCB166" s="73"/>
      <c r="LCC166" s="73"/>
      <c r="LCD166" s="73"/>
      <c r="LCE166" s="73"/>
      <c r="LCF166" s="73"/>
      <c r="LCG166" s="73"/>
      <c r="LCH166" s="73"/>
      <c r="LCI166" s="73"/>
      <c r="LCJ166" s="73"/>
      <c r="LCK166" s="73"/>
      <c r="LCL166" s="73"/>
      <c r="LCM166" s="73"/>
      <c r="LCN166" s="73"/>
      <c r="LCO166" s="73"/>
      <c r="LCQ166" s="73"/>
      <c r="LCR166" s="73"/>
      <c r="LCS166" s="73"/>
      <c r="LCT166" s="73"/>
      <c r="LCU166" s="73"/>
      <c r="LCV166" s="73"/>
      <c r="LCW166" s="73"/>
      <c r="LCX166" s="73"/>
      <c r="LCY166" s="73"/>
      <c r="LCZ166" s="73"/>
      <c r="LDA166" s="73"/>
      <c r="LDB166" s="73"/>
      <c r="LDC166" s="73"/>
      <c r="LDF166" s="73"/>
      <c r="LDI166" s="73"/>
      <c r="LDL166" s="73"/>
      <c r="LDO166" s="73"/>
      <c r="LDR166" s="73"/>
      <c r="LED166" s="73"/>
      <c r="LEG166" s="73"/>
      <c r="LEJ166" s="73"/>
      <c r="LEM166" s="73"/>
      <c r="LEV166" s="73"/>
      <c r="LFB166" s="73"/>
      <c r="LFE166" s="73"/>
      <c r="LFH166" s="73"/>
      <c r="LFK166" s="73"/>
      <c r="LFQ166" s="73"/>
      <c r="LFZ166" s="73"/>
      <c r="LGB166" s="73"/>
      <c r="LGC166" s="73"/>
      <c r="LGE166" s="73"/>
      <c r="LGH166" s="73"/>
      <c r="LGK166" s="73"/>
      <c r="LGN166" s="73"/>
      <c r="LGV166" s="73"/>
      <c r="LGX166" s="73"/>
      <c r="LHA166" s="73"/>
      <c r="LHD166" s="73"/>
      <c r="LHM166" s="73"/>
      <c r="LHP166" s="73"/>
      <c r="LHU166" s="73"/>
      <c r="LIQ166" s="73"/>
      <c r="LIR166" s="73"/>
      <c r="LIS166" s="73"/>
      <c r="LIT166" s="73"/>
      <c r="LIU166" s="73"/>
      <c r="LIV166" s="73"/>
      <c r="LJN166" s="73"/>
      <c r="LJO166" s="73"/>
      <c r="LJR166" s="73"/>
      <c r="LJU166" s="73"/>
      <c r="LJW166" s="73"/>
      <c r="LJY166" s="73"/>
      <c r="LKB166" s="73"/>
      <c r="LKE166" s="73"/>
      <c r="LKH166" s="73"/>
      <c r="LKK166" s="73"/>
      <c r="LKN166" s="73"/>
      <c r="LKQ166" s="73"/>
      <c r="LKT166" s="73"/>
      <c r="LKW166" s="73"/>
      <c r="LKY166" s="73"/>
      <c r="LLL166" s="73"/>
      <c r="LLM166" s="73"/>
      <c r="LLN166" s="73"/>
      <c r="LLO166" s="73"/>
      <c r="LLP166" s="73"/>
      <c r="LLQ166" s="73"/>
      <c r="LLR166" s="73"/>
      <c r="LLS166" s="73"/>
      <c r="LLT166" s="73"/>
      <c r="LLU166" s="73"/>
      <c r="LLV166" s="73"/>
      <c r="LLW166" s="73"/>
      <c r="LLX166" s="73"/>
      <c r="LLY166" s="73"/>
      <c r="LLZ166" s="73"/>
      <c r="LMA166" s="73"/>
      <c r="LMB166" s="73"/>
      <c r="LMC166" s="73"/>
      <c r="LMD166" s="73"/>
      <c r="LME166" s="73"/>
      <c r="LMF166" s="73"/>
      <c r="LMG166" s="73"/>
      <c r="LMH166" s="73"/>
      <c r="LMI166" s="73"/>
      <c r="LMJ166" s="73"/>
      <c r="LMK166" s="73"/>
      <c r="LMM166" s="73"/>
      <c r="LMN166" s="73"/>
      <c r="LMO166" s="73"/>
      <c r="LMP166" s="73"/>
      <c r="LMQ166" s="73"/>
      <c r="LMR166" s="73"/>
      <c r="LMS166" s="73"/>
      <c r="LMT166" s="73"/>
      <c r="LMU166" s="73"/>
      <c r="LMV166" s="73"/>
      <c r="LMW166" s="73"/>
      <c r="LMX166" s="73"/>
      <c r="LMY166" s="73"/>
      <c r="LNB166" s="73"/>
      <c r="LNE166" s="73"/>
      <c r="LNH166" s="73"/>
      <c r="LNK166" s="73"/>
      <c r="LNN166" s="73"/>
      <c r="LNZ166" s="73"/>
      <c r="LOC166" s="73"/>
      <c r="LOF166" s="73"/>
      <c r="LOI166" s="73"/>
      <c r="LOR166" s="73"/>
      <c r="LOX166" s="73"/>
      <c r="LPA166" s="73"/>
      <c r="LPD166" s="73"/>
      <c r="LPG166" s="73"/>
      <c r="LPM166" s="73"/>
      <c r="LPV166" s="73"/>
      <c r="LPX166" s="73"/>
      <c r="LPY166" s="73"/>
      <c r="LQA166" s="73"/>
      <c r="LQD166" s="73"/>
      <c r="LQG166" s="73"/>
      <c r="LQJ166" s="73"/>
      <c r="LQR166" s="73"/>
      <c r="LQT166" s="73"/>
      <c r="LQW166" s="73"/>
      <c r="LQZ166" s="73"/>
      <c r="LRI166" s="73"/>
      <c r="LRL166" s="73"/>
      <c r="LRQ166" s="73"/>
      <c r="LSM166" s="73"/>
      <c r="LSN166" s="73"/>
      <c r="LSO166" s="73"/>
      <c r="LSP166" s="73"/>
      <c r="LSQ166" s="73"/>
      <c r="LSR166" s="73"/>
      <c r="LTJ166" s="73"/>
      <c r="LTK166" s="73"/>
      <c r="LTN166" s="73"/>
      <c r="LTQ166" s="73"/>
      <c r="LTS166" s="73"/>
      <c r="LTU166" s="73"/>
      <c r="LTX166" s="73"/>
      <c r="LUA166" s="73"/>
      <c r="LUD166" s="73"/>
      <c r="LUG166" s="73"/>
      <c r="LUJ166" s="73"/>
      <c r="LUM166" s="73"/>
      <c r="LUP166" s="73"/>
      <c r="LUS166" s="73"/>
      <c r="LUU166" s="73"/>
      <c r="LVH166" s="73"/>
      <c r="LVI166" s="73"/>
      <c r="LVJ166" s="73"/>
      <c r="LVK166" s="73"/>
      <c r="LVL166" s="73"/>
      <c r="LVM166" s="73"/>
      <c r="LVN166" s="73"/>
      <c r="LVO166" s="73"/>
      <c r="LVP166" s="73"/>
      <c r="LVQ166" s="73"/>
      <c r="LVR166" s="73"/>
      <c r="LVS166" s="73"/>
      <c r="LVT166" s="73"/>
      <c r="LVU166" s="73"/>
      <c r="LVV166" s="73"/>
      <c r="LVW166" s="73"/>
      <c r="LVX166" s="73"/>
      <c r="LVY166" s="73"/>
      <c r="LVZ166" s="73"/>
      <c r="LWA166" s="73"/>
      <c r="LWB166" s="73"/>
      <c r="LWC166" s="73"/>
      <c r="LWD166" s="73"/>
      <c r="LWE166" s="73"/>
      <c r="LWF166" s="73"/>
      <c r="LWG166" s="73"/>
      <c r="LWI166" s="73"/>
      <c r="LWJ166" s="73"/>
      <c r="LWK166" s="73"/>
      <c r="LWL166" s="73"/>
      <c r="LWM166" s="73"/>
      <c r="LWN166" s="73"/>
      <c r="LWO166" s="73"/>
      <c r="LWP166" s="73"/>
      <c r="LWQ166" s="73"/>
      <c r="LWR166" s="73"/>
      <c r="LWS166" s="73"/>
      <c r="LWT166" s="73"/>
      <c r="LWU166" s="73"/>
      <c r="LWX166" s="73"/>
      <c r="LXA166" s="73"/>
      <c r="LXD166" s="73"/>
      <c r="LXG166" s="73"/>
      <c r="LXJ166" s="73"/>
      <c r="LXV166" s="73"/>
      <c r="LXY166" s="73"/>
      <c r="LYB166" s="73"/>
      <c r="LYE166" s="73"/>
      <c r="LYN166" s="73"/>
      <c r="LYT166" s="73"/>
      <c r="LYW166" s="73"/>
      <c r="LYZ166" s="73"/>
      <c r="LZC166" s="73"/>
      <c r="LZI166" s="73"/>
      <c r="LZR166" s="73"/>
      <c r="LZT166" s="73"/>
      <c r="LZU166" s="73"/>
      <c r="LZW166" s="73"/>
      <c r="LZZ166" s="73"/>
      <c r="MAC166" s="73"/>
      <c r="MAF166" s="73"/>
      <c r="MAN166" s="73"/>
      <c r="MAP166" s="73"/>
      <c r="MAS166" s="73"/>
      <c r="MAV166" s="73"/>
      <c r="MBE166" s="73"/>
      <c r="MBH166" s="73"/>
      <c r="MBM166" s="73"/>
      <c r="MCI166" s="73"/>
      <c r="MCJ166" s="73"/>
      <c r="MCK166" s="73"/>
      <c r="MCL166" s="73"/>
      <c r="MCM166" s="73"/>
      <c r="MCN166" s="73"/>
      <c r="MDF166" s="73"/>
      <c r="MDG166" s="73"/>
      <c r="MDJ166" s="73"/>
      <c r="MDM166" s="73"/>
      <c r="MDO166" s="73"/>
      <c r="MDQ166" s="73"/>
      <c r="MDT166" s="73"/>
      <c r="MDW166" s="73"/>
      <c r="MDZ166" s="73"/>
      <c r="MEC166" s="73"/>
      <c r="MEF166" s="73"/>
      <c r="MEI166" s="73"/>
      <c r="MEL166" s="73"/>
      <c r="MEO166" s="73"/>
      <c r="MEQ166" s="73"/>
      <c r="MFD166" s="73"/>
      <c r="MFE166" s="73"/>
      <c r="MFF166" s="73"/>
      <c r="MFG166" s="73"/>
      <c r="MFH166" s="73"/>
      <c r="MFI166" s="73"/>
      <c r="MFJ166" s="73"/>
      <c r="MFK166" s="73"/>
      <c r="MFL166" s="73"/>
      <c r="MFM166" s="73"/>
      <c r="MFN166" s="73"/>
      <c r="MFO166" s="73"/>
      <c r="MFP166" s="73"/>
      <c r="MFQ166" s="73"/>
      <c r="MFR166" s="73"/>
      <c r="MFS166" s="73"/>
      <c r="MFT166" s="73"/>
      <c r="MFU166" s="73"/>
      <c r="MFV166" s="73"/>
      <c r="MFW166" s="73"/>
      <c r="MFX166" s="73"/>
      <c r="MFY166" s="73"/>
      <c r="MFZ166" s="73"/>
      <c r="MGA166" s="73"/>
      <c r="MGB166" s="73"/>
      <c r="MGC166" s="73"/>
      <c r="MGE166" s="73"/>
      <c r="MGF166" s="73"/>
      <c r="MGG166" s="73"/>
      <c r="MGH166" s="73"/>
      <c r="MGI166" s="73"/>
      <c r="MGJ166" s="73"/>
      <c r="MGK166" s="73"/>
      <c r="MGL166" s="73"/>
      <c r="MGM166" s="73"/>
      <c r="MGN166" s="73"/>
      <c r="MGO166" s="73"/>
      <c r="MGP166" s="73"/>
      <c r="MGQ166" s="73"/>
      <c r="MGT166" s="73"/>
      <c r="MGW166" s="73"/>
      <c r="MGZ166" s="73"/>
      <c r="MHC166" s="73"/>
      <c r="MHF166" s="73"/>
      <c r="MHR166" s="73"/>
      <c r="MHU166" s="73"/>
      <c r="MHX166" s="73"/>
      <c r="MIA166" s="73"/>
      <c r="MIJ166" s="73"/>
      <c r="MIP166" s="73"/>
      <c r="MIS166" s="73"/>
      <c r="MIV166" s="73"/>
      <c r="MIY166" s="73"/>
      <c r="MJE166" s="73"/>
      <c r="MJN166" s="73"/>
      <c r="MJP166" s="73"/>
      <c r="MJQ166" s="73"/>
      <c r="MJS166" s="73"/>
      <c r="MJV166" s="73"/>
      <c r="MJY166" s="73"/>
      <c r="MKB166" s="73"/>
      <c r="MKJ166" s="73"/>
      <c r="MKL166" s="73"/>
      <c r="MKO166" s="73"/>
      <c r="MKR166" s="73"/>
      <c r="MLA166" s="73"/>
      <c r="MLD166" s="73"/>
      <c r="MLI166" s="73"/>
      <c r="MME166" s="73"/>
      <c r="MMF166" s="73"/>
      <c r="MMG166" s="73"/>
      <c r="MMH166" s="73"/>
      <c r="MMI166" s="73"/>
      <c r="MMJ166" s="73"/>
      <c r="MNB166" s="73"/>
      <c r="MNC166" s="73"/>
      <c r="MNF166" s="73"/>
      <c r="MNI166" s="73"/>
      <c r="MNK166" s="73"/>
      <c r="MNM166" s="73"/>
      <c r="MNP166" s="73"/>
      <c r="MNS166" s="73"/>
      <c r="MNV166" s="73"/>
      <c r="MNY166" s="73"/>
      <c r="MOB166" s="73"/>
      <c r="MOE166" s="73"/>
      <c r="MOH166" s="73"/>
      <c r="MOK166" s="73"/>
      <c r="MOM166" s="73"/>
      <c r="MOZ166" s="73"/>
      <c r="MPA166" s="73"/>
      <c r="MPB166" s="73"/>
      <c r="MPC166" s="73"/>
      <c r="MPD166" s="73"/>
      <c r="MPE166" s="73"/>
      <c r="MPF166" s="73"/>
      <c r="MPG166" s="73"/>
      <c r="MPH166" s="73"/>
      <c r="MPI166" s="73"/>
      <c r="MPJ166" s="73"/>
      <c r="MPK166" s="73"/>
      <c r="MPL166" s="73"/>
      <c r="MPM166" s="73"/>
      <c r="MPN166" s="73"/>
      <c r="MPO166" s="73"/>
      <c r="MPP166" s="73"/>
      <c r="MPQ166" s="73"/>
      <c r="MPR166" s="73"/>
      <c r="MPS166" s="73"/>
      <c r="MPT166" s="73"/>
      <c r="MPU166" s="73"/>
      <c r="MPV166" s="73"/>
      <c r="MPW166" s="73"/>
      <c r="MPX166" s="73"/>
      <c r="MPY166" s="73"/>
      <c r="MQA166" s="73"/>
      <c r="MQB166" s="73"/>
      <c r="MQC166" s="73"/>
      <c r="MQD166" s="73"/>
      <c r="MQE166" s="73"/>
      <c r="MQF166" s="73"/>
      <c r="MQG166" s="73"/>
      <c r="MQH166" s="73"/>
      <c r="MQI166" s="73"/>
      <c r="MQJ166" s="73"/>
      <c r="MQK166" s="73"/>
      <c r="MQL166" s="73"/>
      <c r="MQM166" s="73"/>
      <c r="MQP166" s="73"/>
      <c r="MQS166" s="73"/>
      <c r="MQV166" s="73"/>
      <c r="MQY166" s="73"/>
      <c r="MRB166" s="73"/>
      <c r="MRN166" s="73"/>
      <c r="MRQ166" s="73"/>
      <c r="MRT166" s="73"/>
      <c r="MRW166" s="73"/>
      <c r="MSF166" s="73"/>
      <c r="MSL166" s="73"/>
      <c r="MSO166" s="73"/>
      <c r="MSR166" s="73"/>
      <c r="MSU166" s="73"/>
      <c r="MTA166" s="73"/>
      <c r="MTJ166" s="73"/>
      <c r="MTL166" s="73"/>
      <c r="MTM166" s="73"/>
      <c r="MTO166" s="73"/>
      <c r="MTR166" s="73"/>
      <c r="MTU166" s="73"/>
      <c r="MTX166" s="73"/>
      <c r="MUF166" s="73"/>
      <c r="MUH166" s="73"/>
      <c r="MUK166" s="73"/>
      <c r="MUN166" s="73"/>
      <c r="MUW166" s="73"/>
      <c r="MUZ166" s="73"/>
      <c r="MVE166" s="73"/>
      <c r="MWA166" s="73"/>
      <c r="MWB166" s="73"/>
      <c r="MWC166" s="73"/>
      <c r="MWD166" s="73"/>
      <c r="MWE166" s="73"/>
      <c r="MWF166" s="73"/>
      <c r="MWX166" s="73"/>
      <c r="MWY166" s="73"/>
      <c r="MXB166" s="73"/>
      <c r="MXE166" s="73"/>
      <c r="MXG166" s="73"/>
      <c r="MXI166" s="73"/>
      <c r="MXL166" s="73"/>
      <c r="MXO166" s="73"/>
      <c r="MXR166" s="73"/>
      <c r="MXU166" s="73"/>
      <c r="MXX166" s="73"/>
      <c r="MYA166" s="73"/>
      <c r="MYD166" s="73"/>
      <c r="MYG166" s="73"/>
      <c r="MYI166" s="73"/>
      <c r="MYV166" s="73"/>
      <c r="MYW166" s="73"/>
      <c r="MYX166" s="73"/>
      <c r="MYY166" s="73"/>
      <c r="MYZ166" s="73"/>
      <c r="MZA166" s="73"/>
      <c r="MZB166" s="73"/>
      <c r="MZC166" s="73"/>
      <c r="MZD166" s="73"/>
      <c r="MZE166" s="73"/>
      <c r="MZF166" s="73"/>
      <c r="MZG166" s="73"/>
      <c r="MZH166" s="73"/>
      <c r="MZI166" s="73"/>
      <c r="MZJ166" s="73"/>
      <c r="MZK166" s="73"/>
      <c r="MZL166" s="73"/>
      <c r="MZM166" s="73"/>
      <c r="MZN166" s="73"/>
      <c r="MZO166" s="73"/>
      <c r="MZP166" s="73"/>
      <c r="MZQ166" s="73"/>
      <c r="MZR166" s="73"/>
      <c r="MZS166" s="73"/>
      <c r="MZT166" s="73"/>
      <c r="MZU166" s="73"/>
      <c r="MZW166" s="73"/>
      <c r="MZX166" s="73"/>
      <c r="MZY166" s="73"/>
      <c r="MZZ166" s="73"/>
      <c r="NAA166" s="73"/>
      <c r="NAB166" s="73"/>
      <c r="NAC166" s="73"/>
      <c r="NAD166" s="73"/>
      <c r="NAE166" s="73"/>
      <c r="NAF166" s="73"/>
      <c r="NAG166" s="73"/>
      <c r="NAH166" s="73"/>
      <c r="NAI166" s="73"/>
      <c r="NAL166" s="73"/>
      <c r="NAO166" s="73"/>
      <c r="NAR166" s="73"/>
      <c r="NAU166" s="73"/>
      <c r="NAX166" s="73"/>
      <c r="NBJ166" s="73"/>
      <c r="NBM166" s="73"/>
      <c r="NBP166" s="73"/>
      <c r="NBS166" s="73"/>
      <c r="NCB166" s="73"/>
      <c r="NCH166" s="73"/>
      <c r="NCK166" s="73"/>
      <c r="NCN166" s="73"/>
      <c r="NCQ166" s="73"/>
      <c r="NCW166" s="73"/>
      <c r="NDF166" s="73"/>
      <c r="NDH166" s="73"/>
      <c r="NDI166" s="73"/>
      <c r="NDK166" s="73"/>
      <c r="NDN166" s="73"/>
      <c r="NDQ166" s="73"/>
      <c r="NDT166" s="73"/>
      <c r="NEB166" s="73"/>
      <c r="NED166" s="73"/>
      <c r="NEG166" s="73"/>
      <c r="NEJ166" s="73"/>
      <c r="NES166" s="73"/>
      <c r="NEV166" s="73"/>
      <c r="NFA166" s="73"/>
      <c r="NFW166" s="73"/>
      <c r="NFX166" s="73"/>
      <c r="NFY166" s="73"/>
      <c r="NFZ166" s="73"/>
      <c r="NGA166" s="73"/>
      <c r="NGB166" s="73"/>
      <c r="NGT166" s="73"/>
      <c r="NGU166" s="73"/>
      <c r="NGX166" s="73"/>
      <c r="NHA166" s="73"/>
      <c r="NHC166" s="73"/>
      <c r="NHE166" s="73"/>
      <c r="NHH166" s="73"/>
      <c r="NHK166" s="73"/>
      <c r="NHN166" s="73"/>
      <c r="NHQ166" s="73"/>
      <c r="NHT166" s="73"/>
      <c r="NHW166" s="73"/>
      <c r="NHZ166" s="73"/>
      <c r="NIC166" s="73"/>
      <c r="NIE166" s="73"/>
      <c r="NIR166" s="73"/>
      <c r="NIS166" s="73"/>
      <c r="NIT166" s="73"/>
      <c r="NIU166" s="73"/>
      <c r="NIV166" s="73"/>
      <c r="NIW166" s="73"/>
      <c r="NIX166" s="73"/>
      <c r="NIY166" s="73"/>
      <c r="NIZ166" s="73"/>
      <c r="NJA166" s="73"/>
      <c r="NJB166" s="73"/>
      <c r="NJC166" s="73"/>
      <c r="NJD166" s="73"/>
      <c r="NJE166" s="73"/>
      <c r="NJF166" s="73"/>
      <c r="NJG166" s="73"/>
      <c r="NJH166" s="73"/>
      <c r="NJI166" s="73"/>
      <c r="NJJ166" s="73"/>
      <c r="NJK166" s="73"/>
      <c r="NJL166" s="73"/>
      <c r="NJM166" s="73"/>
      <c r="NJN166" s="73"/>
      <c r="NJO166" s="73"/>
      <c r="NJP166" s="73"/>
      <c r="NJQ166" s="73"/>
      <c r="NJS166" s="73"/>
      <c r="NJT166" s="73"/>
      <c r="NJU166" s="73"/>
      <c r="NJV166" s="73"/>
      <c r="NJW166" s="73"/>
      <c r="NJX166" s="73"/>
      <c r="NJY166" s="73"/>
      <c r="NJZ166" s="73"/>
      <c r="NKA166" s="73"/>
      <c r="NKB166" s="73"/>
      <c r="NKC166" s="73"/>
      <c r="NKD166" s="73"/>
      <c r="NKE166" s="73"/>
      <c r="NKH166" s="73"/>
      <c r="NKK166" s="73"/>
      <c r="NKN166" s="73"/>
      <c r="NKQ166" s="73"/>
      <c r="NKT166" s="73"/>
      <c r="NLF166" s="73"/>
      <c r="NLI166" s="73"/>
      <c r="NLL166" s="73"/>
      <c r="NLO166" s="73"/>
      <c r="NLX166" s="73"/>
      <c r="NMD166" s="73"/>
      <c r="NMG166" s="73"/>
      <c r="NMJ166" s="73"/>
      <c r="NMM166" s="73"/>
      <c r="NMS166" s="73"/>
      <c r="NNB166" s="73"/>
      <c r="NND166" s="73"/>
      <c r="NNE166" s="73"/>
      <c r="NNG166" s="73"/>
      <c r="NNJ166" s="73"/>
      <c r="NNM166" s="73"/>
      <c r="NNP166" s="73"/>
      <c r="NNX166" s="73"/>
      <c r="NNZ166" s="73"/>
      <c r="NOC166" s="73"/>
      <c r="NOF166" s="73"/>
      <c r="NOO166" s="73"/>
      <c r="NOR166" s="73"/>
      <c r="NOW166" s="73"/>
      <c r="NPS166" s="73"/>
      <c r="NPT166" s="73"/>
      <c r="NPU166" s="73"/>
      <c r="NPV166" s="73"/>
      <c r="NPW166" s="73"/>
      <c r="NPX166" s="73"/>
      <c r="NQP166" s="73"/>
      <c r="NQQ166" s="73"/>
      <c r="NQT166" s="73"/>
      <c r="NQW166" s="73"/>
      <c r="NQY166" s="73"/>
      <c r="NRA166" s="73"/>
      <c r="NRD166" s="73"/>
      <c r="NRG166" s="73"/>
      <c r="NRJ166" s="73"/>
      <c r="NRM166" s="73"/>
      <c r="NRP166" s="73"/>
      <c r="NRS166" s="73"/>
      <c r="NRV166" s="73"/>
      <c r="NRY166" s="73"/>
      <c r="NSA166" s="73"/>
      <c r="NSN166" s="73"/>
      <c r="NSO166" s="73"/>
      <c r="NSP166" s="73"/>
      <c r="NSQ166" s="73"/>
      <c r="NSR166" s="73"/>
      <c r="NSS166" s="73"/>
      <c r="NST166" s="73"/>
      <c r="NSU166" s="73"/>
      <c r="NSV166" s="73"/>
      <c r="NSW166" s="73"/>
      <c r="NSX166" s="73"/>
      <c r="NSY166" s="73"/>
      <c r="NSZ166" s="73"/>
      <c r="NTA166" s="73"/>
      <c r="NTB166" s="73"/>
      <c r="NTC166" s="73"/>
      <c r="NTD166" s="73"/>
      <c r="NTE166" s="73"/>
      <c r="NTF166" s="73"/>
      <c r="NTG166" s="73"/>
      <c r="NTH166" s="73"/>
      <c r="NTI166" s="73"/>
      <c r="NTJ166" s="73"/>
      <c r="NTK166" s="73"/>
      <c r="NTL166" s="73"/>
      <c r="NTM166" s="73"/>
      <c r="NTO166" s="73"/>
      <c r="NTP166" s="73"/>
      <c r="NTQ166" s="73"/>
      <c r="NTR166" s="73"/>
      <c r="NTS166" s="73"/>
      <c r="NTT166" s="73"/>
      <c r="NTU166" s="73"/>
      <c r="NTV166" s="73"/>
      <c r="NTW166" s="73"/>
      <c r="NTX166" s="73"/>
      <c r="NTY166" s="73"/>
      <c r="NTZ166" s="73"/>
      <c r="NUA166" s="73"/>
      <c r="NUD166" s="73"/>
      <c r="NUG166" s="73"/>
      <c r="NUJ166" s="73"/>
      <c r="NUM166" s="73"/>
      <c r="NUP166" s="73"/>
      <c r="NVB166" s="73"/>
      <c r="NVE166" s="73"/>
      <c r="NVH166" s="73"/>
      <c r="NVK166" s="73"/>
      <c r="NVT166" s="73"/>
      <c r="NVZ166" s="73"/>
      <c r="NWC166" s="73"/>
      <c r="NWF166" s="73"/>
      <c r="NWI166" s="73"/>
      <c r="NWO166" s="73"/>
      <c r="NWX166" s="73"/>
      <c r="NWZ166" s="73"/>
      <c r="NXA166" s="73"/>
      <c r="NXC166" s="73"/>
      <c r="NXF166" s="73"/>
      <c r="NXI166" s="73"/>
      <c r="NXL166" s="73"/>
      <c r="NXT166" s="73"/>
      <c r="NXV166" s="73"/>
      <c r="NXY166" s="73"/>
      <c r="NYB166" s="73"/>
      <c r="NYK166" s="73"/>
      <c r="NYN166" s="73"/>
      <c r="NYS166" s="73"/>
      <c r="NZO166" s="73"/>
      <c r="NZP166" s="73"/>
      <c r="NZQ166" s="73"/>
      <c r="NZR166" s="73"/>
      <c r="NZS166" s="73"/>
      <c r="NZT166" s="73"/>
      <c r="OAL166" s="73"/>
      <c r="OAM166" s="73"/>
      <c r="OAP166" s="73"/>
      <c r="OAS166" s="73"/>
      <c r="OAU166" s="73"/>
      <c r="OAW166" s="73"/>
      <c r="OAZ166" s="73"/>
      <c r="OBC166" s="73"/>
      <c r="OBF166" s="73"/>
      <c r="OBI166" s="73"/>
      <c r="OBL166" s="73"/>
      <c r="OBO166" s="73"/>
      <c r="OBR166" s="73"/>
      <c r="OBU166" s="73"/>
      <c r="OBW166" s="73"/>
      <c r="OCJ166" s="73"/>
      <c r="OCK166" s="73"/>
      <c r="OCL166" s="73"/>
      <c r="OCM166" s="73"/>
      <c r="OCN166" s="73"/>
      <c r="OCO166" s="73"/>
      <c r="OCP166" s="73"/>
      <c r="OCQ166" s="73"/>
      <c r="OCR166" s="73"/>
      <c r="OCS166" s="73"/>
      <c r="OCT166" s="73"/>
      <c r="OCU166" s="73"/>
      <c r="OCV166" s="73"/>
      <c r="OCW166" s="73"/>
      <c r="OCX166" s="73"/>
      <c r="OCY166" s="73"/>
      <c r="OCZ166" s="73"/>
      <c r="ODA166" s="73"/>
      <c r="ODB166" s="73"/>
      <c r="ODC166" s="73"/>
      <c r="ODD166" s="73"/>
      <c r="ODE166" s="73"/>
      <c r="ODF166" s="73"/>
      <c r="ODG166" s="73"/>
      <c r="ODH166" s="73"/>
      <c r="ODI166" s="73"/>
      <c r="ODK166" s="73"/>
      <c r="ODL166" s="73"/>
      <c r="ODM166" s="73"/>
      <c r="ODN166" s="73"/>
      <c r="ODO166" s="73"/>
      <c r="ODP166" s="73"/>
      <c r="ODQ166" s="73"/>
      <c r="ODR166" s="73"/>
      <c r="ODS166" s="73"/>
      <c r="ODT166" s="73"/>
      <c r="ODU166" s="73"/>
      <c r="ODV166" s="73"/>
      <c r="ODW166" s="73"/>
      <c r="ODZ166" s="73"/>
      <c r="OEC166" s="73"/>
      <c r="OEF166" s="73"/>
      <c r="OEI166" s="73"/>
      <c r="OEL166" s="73"/>
      <c r="OEX166" s="73"/>
      <c r="OFA166" s="73"/>
      <c r="OFD166" s="73"/>
      <c r="OFG166" s="73"/>
      <c r="OFP166" s="73"/>
      <c r="OFV166" s="73"/>
      <c r="OFY166" s="73"/>
      <c r="OGB166" s="73"/>
      <c r="OGE166" s="73"/>
      <c r="OGK166" s="73"/>
      <c r="OGT166" s="73"/>
      <c r="OGV166" s="73"/>
      <c r="OGW166" s="73"/>
      <c r="OGY166" s="73"/>
      <c r="OHB166" s="73"/>
      <c r="OHE166" s="73"/>
      <c r="OHH166" s="73"/>
      <c r="OHP166" s="73"/>
      <c r="OHR166" s="73"/>
      <c r="OHU166" s="73"/>
      <c r="OHX166" s="73"/>
      <c r="OIG166" s="73"/>
      <c r="OIJ166" s="73"/>
      <c r="OIO166" s="73"/>
      <c r="OJK166" s="73"/>
      <c r="OJL166" s="73"/>
      <c r="OJM166" s="73"/>
      <c r="OJN166" s="73"/>
      <c r="OJO166" s="73"/>
      <c r="OJP166" s="73"/>
      <c r="OKH166" s="73"/>
      <c r="OKI166" s="73"/>
      <c r="OKL166" s="73"/>
      <c r="OKO166" s="73"/>
      <c r="OKQ166" s="73"/>
      <c r="OKS166" s="73"/>
      <c r="OKV166" s="73"/>
      <c r="OKY166" s="73"/>
      <c r="OLB166" s="73"/>
      <c r="OLE166" s="73"/>
      <c r="OLH166" s="73"/>
      <c r="OLK166" s="73"/>
      <c r="OLN166" s="73"/>
      <c r="OLQ166" s="73"/>
      <c r="OLS166" s="73"/>
      <c r="OMF166" s="73"/>
      <c r="OMG166" s="73"/>
      <c r="OMH166" s="73"/>
      <c r="OMI166" s="73"/>
      <c r="OMJ166" s="73"/>
      <c r="OMK166" s="73"/>
      <c r="OML166" s="73"/>
      <c r="OMM166" s="73"/>
      <c r="OMN166" s="73"/>
      <c r="OMO166" s="73"/>
      <c r="OMP166" s="73"/>
      <c r="OMQ166" s="73"/>
      <c r="OMR166" s="73"/>
      <c r="OMS166" s="73"/>
      <c r="OMT166" s="73"/>
      <c r="OMU166" s="73"/>
      <c r="OMV166" s="73"/>
      <c r="OMW166" s="73"/>
      <c r="OMX166" s="73"/>
      <c r="OMY166" s="73"/>
      <c r="OMZ166" s="73"/>
      <c r="ONA166" s="73"/>
      <c r="ONB166" s="73"/>
      <c r="ONC166" s="73"/>
      <c r="OND166" s="73"/>
      <c r="ONE166" s="73"/>
      <c r="ONG166" s="73"/>
      <c r="ONH166" s="73"/>
      <c r="ONI166" s="73"/>
      <c r="ONJ166" s="73"/>
      <c r="ONK166" s="73"/>
      <c r="ONL166" s="73"/>
      <c r="ONM166" s="73"/>
      <c r="ONN166" s="73"/>
      <c r="ONO166" s="73"/>
      <c r="ONP166" s="73"/>
      <c r="ONQ166" s="73"/>
      <c r="ONR166" s="73"/>
      <c r="ONS166" s="73"/>
      <c r="ONV166" s="73"/>
      <c r="ONY166" s="73"/>
      <c r="OOB166" s="73"/>
      <c r="OOE166" s="73"/>
      <c r="OOH166" s="73"/>
      <c r="OOT166" s="73"/>
      <c r="OOW166" s="73"/>
      <c r="OOZ166" s="73"/>
      <c r="OPC166" s="73"/>
      <c r="OPL166" s="73"/>
      <c r="OPR166" s="73"/>
      <c r="OPU166" s="73"/>
      <c r="OPX166" s="73"/>
      <c r="OQA166" s="73"/>
      <c r="OQG166" s="73"/>
      <c r="OQP166" s="73"/>
      <c r="OQR166" s="73"/>
      <c r="OQS166" s="73"/>
      <c r="OQU166" s="73"/>
      <c r="OQX166" s="73"/>
      <c r="ORA166" s="73"/>
      <c r="ORD166" s="73"/>
      <c r="ORL166" s="73"/>
      <c r="ORN166" s="73"/>
      <c r="ORQ166" s="73"/>
      <c r="ORT166" s="73"/>
      <c r="OSC166" s="73"/>
      <c r="OSF166" s="73"/>
      <c r="OSK166" s="73"/>
      <c r="OTG166" s="73"/>
      <c r="OTH166" s="73"/>
      <c r="OTI166" s="73"/>
      <c r="OTJ166" s="73"/>
      <c r="OTK166" s="73"/>
      <c r="OTL166" s="73"/>
      <c r="OUD166" s="73"/>
      <c r="OUE166" s="73"/>
      <c r="OUH166" s="73"/>
      <c r="OUK166" s="73"/>
      <c r="OUM166" s="73"/>
      <c r="OUO166" s="73"/>
      <c r="OUR166" s="73"/>
      <c r="OUU166" s="73"/>
      <c r="OUX166" s="73"/>
      <c r="OVA166" s="73"/>
      <c r="OVD166" s="73"/>
      <c r="OVG166" s="73"/>
      <c r="OVJ166" s="73"/>
      <c r="OVM166" s="73"/>
      <c r="OVO166" s="73"/>
      <c r="OWB166" s="73"/>
      <c r="OWC166" s="73"/>
      <c r="OWD166" s="73"/>
      <c r="OWE166" s="73"/>
      <c r="OWF166" s="73"/>
      <c r="OWG166" s="73"/>
      <c r="OWH166" s="73"/>
      <c r="OWI166" s="73"/>
      <c r="OWJ166" s="73"/>
      <c r="OWK166" s="73"/>
      <c r="OWL166" s="73"/>
      <c r="OWM166" s="73"/>
      <c r="OWN166" s="73"/>
      <c r="OWO166" s="73"/>
      <c r="OWP166" s="73"/>
      <c r="OWQ166" s="73"/>
      <c r="OWR166" s="73"/>
      <c r="OWS166" s="73"/>
      <c r="OWT166" s="73"/>
      <c r="OWU166" s="73"/>
      <c r="OWV166" s="73"/>
      <c r="OWW166" s="73"/>
      <c r="OWX166" s="73"/>
      <c r="OWY166" s="73"/>
      <c r="OWZ166" s="73"/>
      <c r="OXA166" s="73"/>
      <c r="OXC166" s="73"/>
      <c r="OXD166" s="73"/>
      <c r="OXE166" s="73"/>
      <c r="OXF166" s="73"/>
      <c r="OXG166" s="73"/>
      <c r="OXH166" s="73"/>
      <c r="OXI166" s="73"/>
      <c r="OXJ166" s="73"/>
      <c r="OXK166" s="73"/>
      <c r="OXL166" s="73"/>
      <c r="OXM166" s="73"/>
      <c r="OXN166" s="73"/>
      <c r="OXO166" s="73"/>
      <c r="OXR166" s="73"/>
      <c r="OXU166" s="73"/>
      <c r="OXX166" s="73"/>
      <c r="OYA166" s="73"/>
      <c r="OYD166" s="73"/>
      <c r="OYP166" s="73"/>
      <c r="OYS166" s="73"/>
      <c r="OYV166" s="73"/>
      <c r="OYY166" s="73"/>
      <c r="OZH166" s="73"/>
      <c r="OZN166" s="73"/>
      <c r="OZQ166" s="73"/>
      <c r="OZT166" s="73"/>
      <c r="OZW166" s="73"/>
      <c r="PAC166" s="73"/>
      <c r="PAL166" s="73"/>
      <c r="PAN166" s="73"/>
      <c r="PAO166" s="73"/>
      <c r="PAQ166" s="73"/>
      <c r="PAT166" s="73"/>
      <c r="PAW166" s="73"/>
      <c r="PAZ166" s="73"/>
      <c r="PBH166" s="73"/>
      <c r="PBJ166" s="73"/>
      <c r="PBM166" s="73"/>
      <c r="PBP166" s="73"/>
      <c r="PBY166" s="73"/>
      <c r="PCB166" s="73"/>
      <c r="PCG166" s="73"/>
      <c r="PDC166" s="73"/>
      <c r="PDD166" s="73"/>
      <c r="PDE166" s="73"/>
      <c r="PDF166" s="73"/>
      <c r="PDG166" s="73"/>
      <c r="PDH166" s="73"/>
      <c r="PDZ166" s="73"/>
      <c r="PEA166" s="73"/>
      <c r="PED166" s="73"/>
      <c r="PEG166" s="73"/>
      <c r="PEI166" s="73"/>
      <c r="PEK166" s="73"/>
      <c r="PEN166" s="73"/>
      <c r="PEQ166" s="73"/>
      <c r="PET166" s="73"/>
      <c r="PEW166" s="73"/>
      <c r="PEZ166" s="73"/>
      <c r="PFC166" s="73"/>
      <c r="PFF166" s="73"/>
      <c r="PFI166" s="73"/>
      <c r="PFK166" s="73"/>
      <c r="PFX166" s="73"/>
      <c r="PFY166" s="73"/>
      <c r="PFZ166" s="73"/>
      <c r="PGA166" s="73"/>
      <c r="PGB166" s="73"/>
      <c r="PGC166" s="73"/>
      <c r="PGD166" s="73"/>
      <c r="PGE166" s="73"/>
      <c r="PGF166" s="73"/>
      <c r="PGG166" s="73"/>
      <c r="PGH166" s="73"/>
      <c r="PGI166" s="73"/>
      <c r="PGJ166" s="73"/>
      <c r="PGK166" s="73"/>
      <c r="PGL166" s="73"/>
      <c r="PGM166" s="73"/>
      <c r="PGN166" s="73"/>
      <c r="PGO166" s="73"/>
      <c r="PGP166" s="73"/>
      <c r="PGQ166" s="73"/>
      <c r="PGR166" s="73"/>
      <c r="PGS166" s="73"/>
      <c r="PGT166" s="73"/>
      <c r="PGU166" s="73"/>
      <c r="PGV166" s="73"/>
      <c r="PGW166" s="73"/>
      <c r="PGY166" s="73"/>
      <c r="PGZ166" s="73"/>
      <c r="PHA166" s="73"/>
      <c r="PHB166" s="73"/>
      <c r="PHC166" s="73"/>
      <c r="PHD166" s="73"/>
      <c r="PHE166" s="73"/>
      <c r="PHF166" s="73"/>
      <c r="PHG166" s="73"/>
      <c r="PHH166" s="73"/>
      <c r="PHI166" s="73"/>
      <c r="PHJ166" s="73"/>
      <c r="PHK166" s="73"/>
      <c r="PHN166" s="73"/>
      <c r="PHQ166" s="73"/>
      <c r="PHT166" s="73"/>
      <c r="PHW166" s="73"/>
      <c r="PHZ166" s="73"/>
      <c r="PIL166" s="73"/>
      <c r="PIO166" s="73"/>
      <c r="PIR166" s="73"/>
      <c r="PIU166" s="73"/>
      <c r="PJD166" s="73"/>
      <c r="PJJ166" s="73"/>
      <c r="PJM166" s="73"/>
      <c r="PJP166" s="73"/>
      <c r="PJS166" s="73"/>
      <c r="PJY166" s="73"/>
      <c r="PKH166" s="73"/>
      <c r="PKJ166" s="73"/>
      <c r="PKK166" s="73"/>
      <c r="PKM166" s="73"/>
      <c r="PKP166" s="73"/>
      <c r="PKS166" s="73"/>
      <c r="PKV166" s="73"/>
      <c r="PLD166" s="73"/>
      <c r="PLF166" s="73"/>
      <c r="PLI166" s="73"/>
      <c r="PLL166" s="73"/>
      <c r="PLU166" s="73"/>
      <c r="PLX166" s="73"/>
      <c r="PMC166" s="73"/>
      <c r="PMY166" s="73"/>
      <c r="PMZ166" s="73"/>
      <c r="PNA166" s="73"/>
      <c r="PNB166" s="73"/>
      <c r="PNC166" s="73"/>
      <c r="PND166" s="73"/>
      <c r="PNV166" s="73"/>
      <c r="PNW166" s="73"/>
      <c r="PNZ166" s="73"/>
      <c r="POC166" s="73"/>
      <c r="POE166" s="73"/>
      <c r="POG166" s="73"/>
      <c r="POJ166" s="73"/>
      <c r="POM166" s="73"/>
      <c r="POP166" s="73"/>
      <c r="POS166" s="73"/>
      <c r="POV166" s="73"/>
      <c r="POY166" s="73"/>
      <c r="PPB166" s="73"/>
      <c r="PPE166" s="73"/>
      <c r="PPG166" s="73"/>
      <c r="PPT166" s="73"/>
      <c r="PPU166" s="73"/>
      <c r="PPV166" s="73"/>
      <c r="PPW166" s="73"/>
      <c r="PPX166" s="73"/>
      <c r="PPY166" s="73"/>
      <c r="PPZ166" s="73"/>
      <c r="PQA166" s="73"/>
      <c r="PQB166" s="73"/>
      <c r="PQC166" s="73"/>
      <c r="PQD166" s="73"/>
      <c r="PQE166" s="73"/>
      <c r="PQF166" s="73"/>
      <c r="PQG166" s="73"/>
      <c r="PQH166" s="73"/>
      <c r="PQI166" s="73"/>
      <c r="PQJ166" s="73"/>
      <c r="PQK166" s="73"/>
      <c r="PQL166" s="73"/>
      <c r="PQM166" s="73"/>
      <c r="PQN166" s="73"/>
      <c r="PQO166" s="73"/>
      <c r="PQP166" s="73"/>
      <c r="PQQ166" s="73"/>
      <c r="PQR166" s="73"/>
      <c r="PQS166" s="73"/>
      <c r="PQU166" s="73"/>
      <c r="PQV166" s="73"/>
      <c r="PQW166" s="73"/>
      <c r="PQX166" s="73"/>
      <c r="PQY166" s="73"/>
      <c r="PQZ166" s="73"/>
      <c r="PRA166" s="73"/>
      <c r="PRB166" s="73"/>
      <c r="PRC166" s="73"/>
      <c r="PRD166" s="73"/>
      <c r="PRE166" s="73"/>
      <c r="PRF166" s="73"/>
      <c r="PRG166" s="73"/>
      <c r="PRJ166" s="73"/>
      <c r="PRM166" s="73"/>
      <c r="PRP166" s="73"/>
      <c r="PRS166" s="73"/>
      <c r="PRV166" s="73"/>
      <c r="PSH166" s="73"/>
      <c r="PSK166" s="73"/>
      <c r="PSN166" s="73"/>
      <c r="PSQ166" s="73"/>
      <c r="PSZ166" s="73"/>
      <c r="PTF166" s="73"/>
      <c r="PTI166" s="73"/>
      <c r="PTL166" s="73"/>
      <c r="PTO166" s="73"/>
      <c r="PTU166" s="73"/>
      <c r="PUD166" s="73"/>
      <c r="PUF166" s="73"/>
      <c r="PUG166" s="73"/>
      <c r="PUI166" s="73"/>
      <c r="PUL166" s="73"/>
      <c r="PUO166" s="73"/>
      <c r="PUR166" s="73"/>
      <c r="PUZ166" s="73"/>
      <c r="PVB166" s="73"/>
      <c r="PVE166" s="73"/>
      <c r="PVH166" s="73"/>
      <c r="PVQ166" s="73"/>
      <c r="PVT166" s="73"/>
      <c r="PVY166" s="73"/>
      <c r="PWU166" s="73"/>
      <c r="PWV166" s="73"/>
      <c r="PWW166" s="73"/>
      <c r="PWX166" s="73"/>
      <c r="PWY166" s="73"/>
      <c r="PWZ166" s="73"/>
      <c r="PXR166" s="73"/>
      <c r="PXS166" s="73"/>
      <c r="PXV166" s="73"/>
      <c r="PXY166" s="73"/>
      <c r="PYA166" s="73"/>
      <c r="PYC166" s="73"/>
      <c r="PYF166" s="73"/>
      <c r="PYI166" s="73"/>
      <c r="PYL166" s="73"/>
      <c r="PYO166" s="73"/>
      <c r="PYR166" s="73"/>
      <c r="PYU166" s="73"/>
      <c r="PYX166" s="73"/>
      <c r="PZA166" s="73"/>
      <c r="PZC166" s="73"/>
      <c r="PZP166" s="73"/>
      <c r="PZQ166" s="73"/>
      <c r="PZR166" s="73"/>
      <c r="PZS166" s="73"/>
      <c r="PZT166" s="73"/>
      <c r="PZU166" s="73"/>
      <c r="PZV166" s="73"/>
      <c r="PZW166" s="73"/>
      <c r="PZX166" s="73"/>
      <c r="PZY166" s="73"/>
      <c r="PZZ166" s="73"/>
      <c r="QAA166" s="73"/>
      <c r="QAB166" s="73"/>
      <c r="QAC166" s="73"/>
      <c r="QAD166" s="73"/>
      <c r="QAE166" s="73"/>
      <c r="QAF166" s="73"/>
      <c r="QAG166" s="73"/>
      <c r="QAH166" s="73"/>
      <c r="QAI166" s="73"/>
      <c r="QAJ166" s="73"/>
      <c r="QAK166" s="73"/>
      <c r="QAL166" s="73"/>
      <c r="QAM166" s="73"/>
      <c r="QAN166" s="73"/>
      <c r="QAO166" s="73"/>
      <c r="QAQ166" s="73"/>
      <c r="QAR166" s="73"/>
      <c r="QAS166" s="73"/>
      <c r="QAT166" s="73"/>
      <c r="QAU166" s="73"/>
      <c r="QAV166" s="73"/>
      <c r="QAW166" s="73"/>
      <c r="QAX166" s="73"/>
      <c r="QAY166" s="73"/>
      <c r="QAZ166" s="73"/>
      <c r="QBA166" s="73"/>
      <c r="QBB166" s="73"/>
      <c r="QBC166" s="73"/>
      <c r="QBF166" s="73"/>
      <c r="QBI166" s="73"/>
      <c r="QBL166" s="73"/>
      <c r="QBO166" s="73"/>
      <c r="QBR166" s="73"/>
      <c r="QCD166" s="73"/>
      <c r="QCG166" s="73"/>
      <c r="QCJ166" s="73"/>
      <c r="QCM166" s="73"/>
      <c r="QCV166" s="73"/>
      <c r="QDB166" s="73"/>
      <c r="QDE166" s="73"/>
      <c r="QDH166" s="73"/>
      <c r="QDK166" s="73"/>
      <c r="QDQ166" s="73"/>
      <c r="QDZ166" s="73"/>
      <c r="QEB166" s="73"/>
      <c r="QEC166" s="73"/>
      <c r="QEE166" s="73"/>
      <c r="QEH166" s="73"/>
      <c r="QEK166" s="73"/>
      <c r="QEN166" s="73"/>
      <c r="QEV166" s="73"/>
      <c r="QEX166" s="73"/>
      <c r="QFA166" s="73"/>
      <c r="QFD166" s="73"/>
      <c r="QFM166" s="73"/>
      <c r="QFP166" s="73"/>
      <c r="QFU166" s="73"/>
      <c r="QGQ166" s="73"/>
      <c r="QGR166" s="73"/>
      <c r="QGS166" s="73"/>
      <c r="QGT166" s="73"/>
      <c r="QGU166" s="73"/>
      <c r="QGV166" s="73"/>
      <c r="QHN166" s="73"/>
      <c r="QHO166" s="73"/>
      <c r="QHR166" s="73"/>
      <c r="QHU166" s="73"/>
      <c r="QHW166" s="73"/>
      <c r="QHY166" s="73"/>
      <c r="QIB166" s="73"/>
      <c r="QIE166" s="73"/>
      <c r="QIH166" s="73"/>
      <c r="QIK166" s="73"/>
      <c r="QIN166" s="73"/>
      <c r="QIQ166" s="73"/>
      <c r="QIT166" s="73"/>
      <c r="QIW166" s="73"/>
      <c r="QIY166" s="73"/>
      <c r="QJL166" s="73"/>
      <c r="QJM166" s="73"/>
      <c r="QJN166" s="73"/>
      <c r="QJO166" s="73"/>
      <c r="QJP166" s="73"/>
      <c r="QJQ166" s="73"/>
      <c r="QJR166" s="73"/>
      <c r="QJS166" s="73"/>
      <c r="QJT166" s="73"/>
      <c r="QJU166" s="73"/>
      <c r="QJV166" s="73"/>
      <c r="QJW166" s="73"/>
      <c r="QJX166" s="73"/>
      <c r="QJY166" s="73"/>
      <c r="QJZ166" s="73"/>
      <c r="QKA166" s="73"/>
      <c r="QKB166" s="73"/>
      <c r="QKC166" s="73"/>
      <c r="QKD166" s="73"/>
      <c r="QKE166" s="73"/>
      <c r="QKF166" s="73"/>
      <c r="QKG166" s="73"/>
      <c r="QKH166" s="73"/>
      <c r="QKI166" s="73"/>
      <c r="QKJ166" s="73"/>
      <c r="QKK166" s="73"/>
      <c r="QKM166" s="73"/>
      <c r="QKN166" s="73"/>
      <c r="QKO166" s="73"/>
      <c r="QKP166" s="73"/>
      <c r="QKQ166" s="73"/>
      <c r="QKR166" s="73"/>
      <c r="QKS166" s="73"/>
      <c r="QKT166" s="73"/>
      <c r="QKU166" s="73"/>
      <c r="QKV166" s="73"/>
      <c r="QKW166" s="73"/>
      <c r="QKX166" s="73"/>
      <c r="QKY166" s="73"/>
      <c r="QLB166" s="73"/>
      <c r="QLE166" s="73"/>
      <c r="QLH166" s="73"/>
      <c r="QLK166" s="73"/>
      <c r="QLN166" s="73"/>
      <c r="QLZ166" s="73"/>
      <c r="QMC166" s="73"/>
      <c r="QMF166" s="73"/>
      <c r="QMI166" s="73"/>
      <c r="QMR166" s="73"/>
      <c r="QMX166" s="73"/>
      <c r="QNA166" s="73"/>
      <c r="QND166" s="73"/>
      <c r="QNG166" s="73"/>
      <c r="QNM166" s="73"/>
      <c r="QNV166" s="73"/>
      <c r="QNX166" s="73"/>
      <c r="QNY166" s="73"/>
      <c r="QOA166" s="73"/>
      <c r="QOD166" s="73"/>
      <c r="QOG166" s="73"/>
      <c r="QOJ166" s="73"/>
      <c r="QOR166" s="73"/>
      <c r="QOT166" s="73"/>
      <c r="QOW166" s="73"/>
      <c r="QOZ166" s="73"/>
      <c r="QPI166" s="73"/>
      <c r="QPL166" s="73"/>
      <c r="QPQ166" s="73"/>
      <c r="QQM166" s="73"/>
      <c r="QQN166" s="73"/>
      <c r="QQO166" s="73"/>
      <c r="QQP166" s="73"/>
      <c r="QQQ166" s="73"/>
      <c r="QQR166" s="73"/>
      <c r="QRJ166" s="73"/>
      <c r="QRK166" s="73"/>
      <c r="QRN166" s="73"/>
      <c r="QRQ166" s="73"/>
      <c r="QRS166" s="73"/>
      <c r="QRU166" s="73"/>
      <c r="QRX166" s="73"/>
      <c r="QSA166" s="73"/>
      <c r="QSD166" s="73"/>
      <c r="QSG166" s="73"/>
      <c r="QSJ166" s="73"/>
      <c r="QSM166" s="73"/>
      <c r="QSP166" s="73"/>
      <c r="QSS166" s="73"/>
      <c r="QSU166" s="73"/>
      <c r="QTH166" s="73"/>
      <c r="QTI166" s="73"/>
      <c r="QTJ166" s="73"/>
      <c r="QTK166" s="73"/>
      <c r="QTL166" s="73"/>
      <c r="QTM166" s="73"/>
      <c r="QTN166" s="73"/>
      <c r="QTO166" s="73"/>
      <c r="QTP166" s="73"/>
      <c r="QTQ166" s="73"/>
      <c r="QTR166" s="73"/>
      <c r="QTS166" s="73"/>
      <c r="QTT166" s="73"/>
      <c r="QTU166" s="73"/>
      <c r="QTV166" s="73"/>
      <c r="QTW166" s="73"/>
      <c r="QTX166" s="73"/>
      <c r="QTY166" s="73"/>
      <c r="QTZ166" s="73"/>
      <c r="QUA166" s="73"/>
      <c r="QUB166" s="73"/>
      <c r="QUC166" s="73"/>
      <c r="QUD166" s="73"/>
      <c r="QUE166" s="73"/>
      <c r="QUF166" s="73"/>
      <c r="QUG166" s="73"/>
      <c r="QUI166" s="73"/>
      <c r="QUJ166" s="73"/>
      <c r="QUK166" s="73"/>
      <c r="QUL166" s="73"/>
      <c r="QUM166" s="73"/>
      <c r="QUN166" s="73"/>
      <c r="QUO166" s="73"/>
      <c r="QUP166" s="73"/>
      <c r="QUQ166" s="73"/>
      <c r="QUR166" s="73"/>
      <c r="QUS166" s="73"/>
      <c r="QUT166" s="73"/>
      <c r="QUU166" s="73"/>
      <c r="QUX166" s="73"/>
      <c r="QVA166" s="73"/>
      <c r="QVD166" s="73"/>
      <c r="QVG166" s="73"/>
      <c r="QVJ166" s="73"/>
      <c r="QVV166" s="73"/>
      <c r="QVY166" s="73"/>
      <c r="QWB166" s="73"/>
      <c r="QWE166" s="73"/>
      <c r="QWN166" s="73"/>
      <c r="QWT166" s="73"/>
      <c r="QWW166" s="73"/>
      <c r="QWZ166" s="73"/>
      <c r="QXC166" s="73"/>
      <c r="QXI166" s="73"/>
      <c r="QXR166" s="73"/>
      <c r="QXT166" s="73"/>
      <c r="QXU166" s="73"/>
      <c r="QXW166" s="73"/>
      <c r="QXZ166" s="73"/>
      <c r="QYC166" s="73"/>
      <c r="QYF166" s="73"/>
      <c r="QYN166" s="73"/>
      <c r="QYP166" s="73"/>
      <c r="QYS166" s="73"/>
      <c r="QYV166" s="73"/>
      <c r="QZE166" s="73"/>
      <c r="QZH166" s="73"/>
      <c r="QZM166" s="73"/>
      <c r="RAI166" s="73"/>
      <c r="RAJ166" s="73"/>
      <c r="RAK166" s="73"/>
      <c r="RAL166" s="73"/>
      <c r="RAM166" s="73"/>
      <c r="RAN166" s="73"/>
      <c r="RBF166" s="73"/>
      <c r="RBG166" s="73"/>
      <c r="RBJ166" s="73"/>
      <c r="RBM166" s="73"/>
      <c r="RBO166" s="73"/>
      <c r="RBQ166" s="73"/>
      <c r="RBT166" s="73"/>
      <c r="RBW166" s="73"/>
      <c r="RBZ166" s="73"/>
      <c r="RCC166" s="73"/>
      <c r="RCF166" s="73"/>
      <c r="RCI166" s="73"/>
      <c r="RCL166" s="73"/>
      <c r="RCO166" s="73"/>
      <c r="RCQ166" s="73"/>
      <c r="RDD166" s="73"/>
      <c r="RDE166" s="73"/>
      <c r="RDF166" s="73"/>
      <c r="RDG166" s="73"/>
      <c r="RDH166" s="73"/>
      <c r="RDI166" s="73"/>
      <c r="RDJ166" s="73"/>
      <c r="RDK166" s="73"/>
      <c r="RDL166" s="73"/>
      <c r="RDM166" s="73"/>
      <c r="RDN166" s="73"/>
      <c r="RDO166" s="73"/>
      <c r="RDP166" s="73"/>
      <c r="RDQ166" s="73"/>
      <c r="RDR166" s="73"/>
      <c r="RDS166" s="73"/>
      <c r="RDT166" s="73"/>
      <c r="RDU166" s="73"/>
      <c r="RDV166" s="73"/>
      <c r="RDW166" s="73"/>
      <c r="RDX166" s="73"/>
      <c r="RDY166" s="73"/>
      <c r="RDZ166" s="73"/>
      <c r="REA166" s="73"/>
      <c r="REB166" s="73"/>
      <c r="REC166" s="73"/>
      <c r="REE166" s="73"/>
      <c r="REF166" s="73"/>
      <c r="REG166" s="73"/>
      <c r="REH166" s="73"/>
      <c r="REI166" s="73"/>
      <c r="REJ166" s="73"/>
      <c r="REK166" s="73"/>
      <c r="REL166" s="73"/>
      <c r="REM166" s="73"/>
      <c r="REN166" s="73"/>
      <c r="REO166" s="73"/>
      <c r="REP166" s="73"/>
      <c r="REQ166" s="73"/>
      <c r="RET166" s="73"/>
      <c r="REW166" s="73"/>
      <c r="REZ166" s="73"/>
      <c r="RFC166" s="73"/>
      <c r="RFF166" s="73"/>
      <c r="RFR166" s="73"/>
      <c r="RFU166" s="73"/>
      <c r="RFX166" s="73"/>
      <c r="RGA166" s="73"/>
      <c r="RGJ166" s="73"/>
      <c r="RGP166" s="73"/>
      <c r="RGS166" s="73"/>
      <c r="RGV166" s="73"/>
      <c r="RGY166" s="73"/>
      <c r="RHE166" s="73"/>
      <c r="RHN166" s="73"/>
      <c r="RHP166" s="73"/>
      <c r="RHQ166" s="73"/>
      <c r="RHS166" s="73"/>
      <c r="RHV166" s="73"/>
      <c r="RHY166" s="73"/>
      <c r="RIB166" s="73"/>
      <c r="RIJ166" s="73"/>
      <c r="RIL166" s="73"/>
      <c r="RIO166" s="73"/>
      <c r="RIR166" s="73"/>
      <c r="RJA166" s="73"/>
      <c r="RJD166" s="73"/>
      <c r="RJI166" s="73"/>
      <c r="RKE166" s="73"/>
      <c r="RKF166" s="73"/>
      <c r="RKG166" s="73"/>
      <c r="RKH166" s="73"/>
      <c r="RKI166" s="73"/>
      <c r="RKJ166" s="73"/>
      <c r="RLB166" s="73"/>
      <c r="RLC166" s="73"/>
      <c r="RLF166" s="73"/>
      <c r="RLI166" s="73"/>
      <c r="RLK166" s="73"/>
      <c r="RLM166" s="73"/>
      <c r="RLP166" s="73"/>
      <c r="RLS166" s="73"/>
      <c r="RLV166" s="73"/>
      <c r="RLY166" s="73"/>
      <c r="RMB166" s="73"/>
      <c r="RME166" s="73"/>
      <c r="RMH166" s="73"/>
      <c r="RMK166" s="73"/>
      <c r="RMM166" s="73"/>
      <c r="RMZ166" s="73"/>
      <c r="RNA166" s="73"/>
      <c r="RNB166" s="73"/>
      <c r="RNC166" s="73"/>
      <c r="RND166" s="73"/>
      <c r="RNE166" s="73"/>
      <c r="RNF166" s="73"/>
      <c r="RNG166" s="73"/>
      <c r="RNH166" s="73"/>
      <c r="RNI166" s="73"/>
      <c r="RNJ166" s="73"/>
      <c r="RNK166" s="73"/>
      <c r="RNL166" s="73"/>
      <c r="RNM166" s="73"/>
      <c r="RNN166" s="73"/>
      <c r="RNO166" s="73"/>
      <c r="RNP166" s="73"/>
      <c r="RNQ166" s="73"/>
      <c r="RNR166" s="73"/>
      <c r="RNS166" s="73"/>
      <c r="RNT166" s="73"/>
      <c r="RNU166" s="73"/>
      <c r="RNV166" s="73"/>
      <c r="RNW166" s="73"/>
      <c r="RNX166" s="73"/>
      <c r="RNY166" s="73"/>
      <c r="ROA166" s="73"/>
      <c r="ROB166" s="73"/>
      <c r="ROC166" s="73"/>
      <c r="ROD166" s="73"/>
      <c r="ROE166" s="73"/>
      <c r="ROF166" s="73"/>
      <c r="ROG166" s="73"/>
      <c r="ROH166" s="73"/>
      <c r="ROI166" s="73"/>
      <c r="ROJ166" s="73"/>
      <c r="ROK166" s="73"/>
      <c r="ROL166" s="73"/>
      <c r="ROM166" s="73"/>
      <c r="ROP166" s="73"/>
      <c r="ROS166" s="73"/>
      <c r="ROV166" s="73"/>
      <c r="ROY166" s="73"/>
      <c r="RPB166" s="73"/>
      <c r="RPN166" s="73"/>
      <c r="RPQ166" s="73"/>
      <c r="RPT166" s="73"/>
      <c r="RPW166" s="73"/>
      <c r="RQF166" s="73"/>
      <c r="RQL166" s="73"/>
      <c r="RQO166" s="73"/>
      <c r="RQR166" s="73"/>
      <c r="RQU166" s="73"/>
      <c r="RRA166" s="73"/>
      <c r="RRJ166" s="73"/>
      <c r="RRL166" s="73"/>
      <c r="RRM166" s="73"/>
      <c r="RRO166" s="73"/>
      <c r="RRR166" s="73"/>
      <c r="RRU166" s="73"/>
      <c r="RRX166" s="73"/>
      <c r="RSF166" s="73"/>
      <c r="RSH166" s="73"/>
      <c r="RSK166" s="73"/>
      <c r="RSN166" s="73"/>
      <c r="RSW166" s="73"/>
      <c r="RSZ166" s="73"/>
      <c r="RTE166" s="73"/>
      <c r="RUA166" s="73"/>
      <c r="RUB166" s="73"/>
      <c r="RUC166" s="73"/>
      <c r="RUD166" s="73"/>
      <c r="RUE166" s="73"/>
      <c r="RUF166" s="73"/>
      <c r="RUX166" s="73"/>
      <c r="RUY166" s="73"/>
      <c r="RVB166" s="73"/>
      <c r="RVE166" s="73"/>
      <c r="RVG166" s="73"/>
      <c r="RVI166" s="73"/>
      <c r="RVL166" s="73"/>
      <c r="RVO166" s="73"/>
      <c r="RVR166" s="73"/>
      <c r="RVU166" s="73"/>
      <c r="RVX166" s="73"/>
      <c r="RWA166" s="73"/>
      <c r="RWD166" s="73"/>
      <c r="RWG166" s="73"/>
      <c r="RWI166" s="73"/>
      <c r="RWV166" s="73"/>
      <c r="RWW166" s="73"/>
      <c r="RWX166" s="73"/>
      <c r="RWY166" s="73"/>
      <c r="RWZ166" s="73"/>
      <c r="RXA166" s="73"/>
      <c r="RXB166" s="73"/>
      <c r="RXC166" s="73"/>
      <c r="RXD166" s="73"/>
      <c r="RXE166" s="73"/>
      <c r="RXF166" s="73"/>
      <c r="RXG166" s="73"/>
      <c r="RXH166" s="73"/>
      <c r="RXI166" s="73"/>
      <c r="RXJ166" s="73"/>
      <c r="RXK166" s="73"/>
      <c r="RXL166" s="73"/>
      <c r="RXM166" s="73"/>
      <c r="RXN166" s="73"/>
      <c r="RXO166" s="73"/>
      <c r="RXP166" s="73"/>
      <c r="RXQ166" s="73"/>
      <c r="RXR166" s="73"/>
      <c r="RXS166" s="73"/>
      <c r="RXT166" s="73"/>
      <c r="RXU166" s="73"/>
      <c r="RXW166" s="73"/>
      <c r="RXX166" s="73"/>
      <c r="RXY166" s="73"/>
      <c r="RXZ166" s="73"/>
      <c r="RYA166" s="73"/>
      <c r="RYB166" s="73"/>
      <c r="RYC166" s="73"/>
      <c r="RYD166" s="73"/>
      <c r="RYE166" s="73"/>
      <c r="RYF166" s="73"/>
      <c r="RYG166" s="73"/>
      <c r="RYH166" s="73"/>
      <c r="RYI166" s="73"/>
      <c r="RYL166" s="73"/>
      <c r="RYO166" s="73"/>
      <c r="RYR166" s="73"/>
      <c r="RYU166" s="73"/>
      <c r="RYX166" s="73"/>
      <c r="RZJ166" s="73"/>
      <c r="RZM166" s="73"/>
      <c r="RZP166" s="73"/>
      <c r="RZS166" s="73"/>
      <c r="SAB166" s="73"/>
      <c r="SAH166" s="73"/>
      <c r="SAK166" s="73"/>
      <c r="SAN166" s="73"/>
      <c r="SAQ166" s="73"/>
      <c r="SAW166" s="73"/>
      <c r="SBF166" s="73"/>
      <c r="SBH166" s="73"/>
      <c r="SBI166" s="73"/>
      <c r="SBK166" s="73"/>
      <c r="SBN166" s="73"/>
      <c r="SBQ166" s="73"/>
      <c r="SBT166" s="73"/>
      <c r="SCB166" s="73"/>
      <c r="SCD166" s="73"/>
      <c r="SCG166" s="73"/>
      <c r="SCJ166" s="73"/>
      <c r="SCS166" s="73"/>
      <c r="SCV166" s="73"/>
      <c r="SDA166" s="73"/>
      <c r="SDW166" s="73"/>
      <c r="SDX166" s="73"/>
      <c r="SDY166" s="73"/>
      <c r="SDZ166" s="73"/>
      <c r="SEA166" s="73"/>
      <c r="SEB166" s="73"/>
      <c r="SET166" s="73"/>
      <c r="SEU166" s="73"/>
      <c r="SEX166" s="73"/>
      <c r="SFA166" s="73"/>
      <c r="SFC166" s="73"/>
      <c r="SFE166" s="73"/>
      <c r="SFH166" s="73"/>
      <c r="SFK166" s="73"/>
      <c r="SFN166" s="73"/>
      <c r="SFQ166" s="73"/>
      <c r="SFT166" s="73"/>
      <c r="SFW166" s="73"/>
      <c r="SFZ166" s="73"/>
      <c r="SGC166" s="73"/>
      <c r="SGE166" s="73"/>
      <c r="SGR166" s="73"/>
      <c r="SGS166" s="73"/>
      <c r="SGT166" s="73"/>
      <c r="SGU166" s="73"/>
      <c r="SGV166" s="73"/>
      <c r="SGW166" s="73"/>
      <c r="SGX166" s="73"/>
      <c r="SGY166" s="73"/>
      <c r="SGZ166" s="73"/>
      <c r="SHA166" s="73"/>
      <c r="SHB166" s="73"/>
      <c r="SHC166" s="73"/>
      <c r="SHD166" s="73"/>
      <c r="SHE166" s="73"/>
      <c r="SHF166" s="73"/>
      <c r="SHG166" s="73"/>
      <c r="SHH166" s="73"/>
      <c r="SHI166" s="73"/>
      <c r="SHJ166" s="73"/>
      <c r="SHK166" s="73"/>
      <c r="SHL166" s="73"/>
      <c r="SHM166" s="73"/>
      <c r="SHN166" s="73"/>
      <c r="SHO166" s="73"/>
      <c r="SHP166" s="73"/>
      <c r="SHQ166" s="73"/>
      <c r="SHS166" s="73"/>
      <c r="SHT166" s="73"/>
      <c r="SHU166" s="73"/>
      <c r="SHV166" s="73"/>
      <c r="SHW166" s="73"/>
      <c r="SHX166" s="73"/>
      <c r="SHY166" s="73"/>
      <c r="SHZ166" s="73"/>
      <c r="SIA166" s="73"/>
      <c r="SIB166" s="73"/>
      <c r="SIC166" s="73"/>
      <c r="SID166" s="73"/>
      <c r="SIE166" s="73"/>
      <c r="SIH166" s="73"/>
      <c r="SIK166" s="73"/>
      <c r="SIN166" s="73"/>
      <c r="SIQ166" s="73"/>
      <c r="SIT166" s="73"/>
      <c r="SJF166" s="73"/>
      <c r="SJI166" s="73"/>
      <c r="SJL166" s="73"/>
      <c r="SJO166" s="73"/>
      <c r="SJX166" s="73"/>
      <c r="SKD166" s="73"/>
      <c r="SKG166" s="73"/>
      <c r="SKJ166" s="73"/>
      <c r="SKM166" s="73"/>
      <c r="SKS166" s="73"/>
      <c r="SLB166" s="73"/>
      <c r="SLD166" s="73"/>
      <c r="SLE166" s="73"/>
      <c r="SLG166" s="73"/>
      <c r="SLJ166" s="73"/>
      <c r="SLM166" s="73"/>
      <c r="SLP166" s="73"/>
      <c r="SLX166" s="73"/>
      <c r="SLZ166" s="73"/>
      <c r="SMC166" s="73"/>
      <c r="SMF166" s="73"/>
      <c r="SMO166" s="73"/>
      <c r="SMR166" s="73"/>
      <c r="SMW166" s="73"/>
      <c r="SNS166" s="73"/>
      <c r="SNT166" s="73"/>
      <c r="SNU166" s="73"/>
      <c r="SNV166" s="73"/>
      <c r="SNW166" s="73"/>
      <c r="SNX166" s="73"/>
      <c r="SOP166" s="73"/>
      <c r="SOQ166" s="73"/>
      <c r="SOT166" s="73"/>
      <c r="SOW166" s="73"/>
      <c r="SOY166" s="73"/>
      <c r="SPA166" s="73"/>
      <c r="SPD166" s="73"/>
      <c r="SPG166" s="73"/>
      <c r="SPJ166" s="73"/>
      <c r="SPM166" s="73"/>
      <c r="SPP166" s="73"/>
      <c r="SPS166" s="73"/>
      <c r="SPV166" s="73"/>
      <c r="SPY166" s="73"/>
      <c r="SQA166" s="73"/>
      <c r="SQN166" s="73"/>
      <c r="SQO166" s="73"/>
      <c r="SQP166" s="73"/>
      <c r="SQQ166" s="73"/>
      <c r="SQR166" s="73"/>
      <c r="SQS166" s="73"/>
      <c r="SQT166" s="73"/>
      <c r="SQU166" s="73"/>
      <c r="SQV166" s="73"/>
      <c r="SQW166" s="73"/>
      <c r="SQX166" s="73"/>
      <c r="SQY166" s="73"/>
      <c r="SQZ166" s="73"/>
      <c r="SRA166" s="73"/>
      <c r="SRB166" s="73"/>
      <c r="SRC166" s="73"/>
      <c r="SRD166" s="73"/>
      <c r="SRE166" s="73"/>
      <c r="SRF166" s="73"/>
      <c r="SRG166" s="73"/>
      <c r="SRH166" s="73"/>
      <c r="SRI166" s="73"/>
      <c r="SRJ166" s="73"/>
      <c r="SRK166" s="73"/>
      <c r="SRL166" s="73"/>
      <c r="SRM166" s="73"/>
      <c r="SRO166" s="73"/>
      <c r="SRP166" s="73"/>
      <c r="SRQ166" s="73"/>
      <c r="SRR166" s="73"/>
      <c r="SRS166" s="73"/>
      <c r="SRT166" s="73"/>
      <c r="SRU166" s="73"/>
      <c r="SRV166" s="73"/>
      <c r="SRW166" s="73"/>
      <c r="SRX166" s="73"/>
      <c r="SRY166" s="73"/>
      <c r="SRZ166" s="73"/>
      <c r="SSA166" s="73"/>
      <c r="SSD166" s="73"/>
      <c r="SSG166" s="73"/>
      <c r="SSJ166" s="73"/>
      <c r="SSM166" s="73"/>
      <c r="SSP166" s="73"/>
      <c r="STB166" s="73"/>
      <c r="STE166" s="73"/>
      <c r="STH166" s="73"/>
      <c r="STK166" s="73"/>
      <c r="STT166" s="73"/>
      <c r="STZ166" s="73"/>
      <c r="SUC166" s="73"/>
      <c r="SUF166" s="73"/>
      <c r="SUI166" s="73"/>
      <c r="SUO166" s="73"/>
      <c r="SUX166" s="73"/>
      <c r="SUZ166" s="73"/>
      <c r="SVA166" s="73"/>
      <c r="SVC166" s="73"/>
      <c r="SVF166" s="73"/>
      <c r="SVI166" s="73"/>
      <c r="SVL166" s="73"/>
      <c r="SVT166" s="73"/>
      <c r="SVV166" s="73"/>
      <c r="SVY166" s="73"/>
      <c r="SWB166" s="73"/>
      <c r="SWK166" s="73"/>
      <c r="SWN166" s="73"/>
      <c r="SWS166" s="73"/>
      <c r="SXO166" s="73"/>
      <c r="SXP166" s="73"/>
      <c r="SXQ166" s="73"/>
      <c r="SXR166" s="73"/>
      <c r="SXS166" s="73"/>
      <c r="SXT166" s="73"/>
      <c r="SYL166" s="73"/>
      <c r="SYM166" s="73"/>
      <c r="SYP166" s="73"/>
      <c r="SYS166" s="73"/>
      <c r="SYU166" s="73"/>
      <c r="SYW166" s="73"/>
      <c r="SYZ166" s="73"/>
      <c r="SZC166" s="73"/>
      <c r="SZF166" s="73"/>
      <c r="SZI166" s="73"/>
      <c r="SZL166" s="73"/>
      <c r="SZO166" s="73"/>
      <c r="SZR166" s="73"/>
      <c r="SZU166" s="73"/>
      <c r="SZW166" s="73"/>
      <c r="TAJ166" s="73"/>
      <c r="TAK166" s="73"/>
      <c r="TAL166" s="73"/>
      <c r="TAM166" s="73"/>
      <c r="TAN166" s="73"/>
      <c r="TAO166" s="73"/>
      <c r="TAP166" s="73"/>
      <c r="TAQ166" s="73"/>
      <c r="TAR166" s="73"/>
      <c r="TAS166" s="73"/>
      <c r="TAT166" s="73"/>
      <c r="TAU166" s="73"/>
      <c r="TAV166" s="73"/>
      <c r="TAW166" s="73"/>
      <c r="TAX166" s="73"/>
      <c r="TAY166" s="73"/>
      <c r="TAZ166" s="73"/>
      <c r="TBA166" s="73"/>
      <c r="TBB166" s="73"/>
      <c r="TBC166" s="73"/>
      <c r="TBD166" s="73"/>
      <c r="TBE166" s="73"/>
      <c r="TBF166" s="73"/>
      <c r="TBG166" s="73"/>
      <c r="TBH166" s="73"/>
      <c r="TBI166" s="73"/>
      <c r="TBK166" s="73"/>
      <c r="TBL166" s="73"/>
      <c r="TBM166" s="73"/>
      <c r="TBN166" s="73"/>
      <c r="TBO166" s="73"/>
      <c r="TBP166" s="73"/>
      <c r="TBQ166" s="73"/>
      <c r="TBR166" s="73"/>
      <c r="TBS166" s="73"/>
      <c r="TBT166" s="73"/>
      <c r="TBU166" s="73"/>
      <c r="TBV166" s="73"/>
      <c r="TBW166" s="73"/>
      <c r="TBZ166" s="73"/>
      <c r="TCC166" s="73"/>
      <c r="TCF166" s="73"/>
      <c r="TCI166" s="73"/>
      <c r="TCL166" s="73"/>
      <c r="TCX166" s="73"/>
      <c r="TDA166" s="73"/>
      <c r="TDD166" s="73"/>
      <c r="TDG166" s="73"/>
      <c r="TDP166" s="73"/>
      <c r="TDV166" s="73"/>
      <c r="TDY166" s="73"/>
      <c r="TEB166" s="73"/>
      <c r="TEE166" s="73"/>
      <c r="TEK166" s="73"/>
      <c r="TET166" s="73"/>
      <c r="TEV166" s="73"/>
      <c r="TEW166" s="73"/>
      <c r="TEY166" s="73"/>
      <c r="TFB166" s="73"/>
      <c r="TFE166" s="73"/>
      <c r="TFH166" s="73"/>
      <c r="TFP166" s="73"/>
      <c r="TFR166" s="73"/>
      <c r="TFU166" s="73"/>
      <c r="TFX166" s="73"/>
      <c r="TGG166" s="73"/>
      <c r="TGJ166" s="73"/>
      <c r="TGO166" s="73"/>
      <c r="THK166" s="73"/>
      <c r="THL166" s="73"/>
      <c r="THM166" s="73"/>
      <c r="THN166" s="73"/>
      <c r="THO166" s="73"/>
      <c r="THP166" s="73"/>
      <c r="TIH166" s="73"/>
      <c r="TII166" s="73"/>
      <c r="TIL166" s="73"/>
      <c r="TIO166" s="73"/>
      <c r="TIQ166" s="73"/>
      <c r="TIS166" s="73"/>
      <c r="TIV166" s="73"/>
      <c r="TIY166" s="73"/>
      <c r="TJB166" s="73"/>
      <c r="TJE166" s="73"/>
      <c r="TJH166" s="73"/>
      <c r="TJK166" s="73"/>
      <c r="TJN166" s="73"/>
      <c r="TJQ166" s="73"/>
      <c r="TJS166" s="73"/>
      <c r="TKF166" s="73"/>
      <c r="TKG166" s="73"/>
      <c r="TKH166" s="73"/>
      <c r="TKI166" s="73"/>
      <c r="TKJ166" s="73"/>
      <c r="TKK166" s="73"/>
      <c r="TKL166" s="73"/>
      <c r="TKM166" s="73"/>
      <c r="TKN166" s="73"/>
      <c r="TKO166" s="73"/>
      <c r="TKP166" s="73"/>
      <c r="TKQ166" s="73"/>
      <c r="TKR166" s="73"/>
      <c r="TKS166" s="73"/>
      <c r="TKT166" s="73"/>
      <c r="TKU166" s="73"/>
      <c r="TKV166" s="73"/>
      <c r="TKW166" s="73"/>
      <c r="TKX166" s="73"/>
      <c r="TKY166" s="73"/>
      <c r="TKZ166" s="73"/>
      <c r="TLA166" s="73"/>
      <c r="TLB166" s="73"/>
      <c r="TLC166" s="73"/>
      <c r="TLD166" s="73"/>
      <c r="TLE166" s="73"/>
      <c r="TLG166" s="73"/>
      <c r="TLH166" s="73"/>
      <c r="TLI166" s="73"/>
      <c r="TLJ166" s="73"/>
      <c r="TLK166" s="73"/>
      <c r="TLL166" s="73"/>
      <c r="TLM166" s="73"/>
      <c r="TLN166" s="73"/>
      <c r="TLO166" s="73"/>
      <c r="TLP166" s="73"/>
      <c r="TLQ166" s="73"/>
      <c r="TLR166" s="73"/>
      <c r="TLS166" s="73"/>
      <c r="TLV166" s="73"/>
      <c r="TLY166" s="73"/>
      <c r="TMB166" s="73"/>
      <c r="TME166" s="73"/>
      <c r="TMH166" s="73"/>
      <c r="TMT166" s="73"/>
      <c r="TMW166" s="73"/>
      <c r="TMZ166" s="73"/>
      <c r="TNC166" s="73"/>
      <c r="TNL166" s="73"/>
      <c r="TNR166" s="73"/>
      <c r="TNU166" s="73"/>
      <c r="TNX166" s="73"/>
      <c r="TOA166" s="73"/>
      <c r="TOG166" s="73"/>
      <c r="TOP166" s="73"/>
      <c r="TOR166" s="73"/>
      <c r="TOS166" s="73"/>
      <c r="TOU166" s="73"/>
      <c r="TOX166" s="73"/>
      <c r="TPA166" s="73"/>
      <c r="TPD166" s="73"/>
      <c r="TPL166" s="73"/>
      <c r="TPN166" s="73"/>
      <c r="TPQ166" s="73"/>
      <c r="TPT166" s="73"/>
      <c r="TQC166" s="73"/>
      <c r="TQF166" s="73"/>
      <c r="TQK166" s="73"/>
      <c r="TRG166" s="73"/>
      <c r="TRH166" s="73"/>
      <c r="TRI166" s="73"/>
      <c r="TRJ166" s="73"/>
      <c r="TRK166" s="73"/>
      <c r="TRL166" s="73"/>
      <c r="TSD166" s="73"/>
      <c r="TSE166" s="73"/>
      <c r="TSH166" s="73"/>
      <c r="TSK166" s="73"/>
      <c r="TSM166" s="73"/>
      <c r="TSO166" s="73"/>
      <c r="TSR166" s="73"/>
      <c r="TSU166" s="73"/>
      <c r="TSX166" s="73"/>
      <c r="TTA166" s="73"/>
      <c r="TTD166" s="73"/>
      <c r="TTG166" s="73"/>
      <c r="TTJ166" s="73"/>
      <c r="TTM166" s="73"/>
      <c r="TTO166" s="73"/>
      <c r="TUB166" s="73"/>
      <c r="TUC166" s="73"/>
      <c r="TUD166" s="73"/>
      <c r="TUE166" s="73"/>
      <c r="TUF166" s="73"/>
      <c r="TUG166" s="73"/>
      <c r="TUH166" s="73"/>
      <c r="TUI166" s="73"/>
      <c r="TUJ166" s="73"/>
      <c r="TUK166" s="73"/>
      <c r="TUL166" s="73"/>
      <c r="TUM166" s="73"/>
      <c r="TUN166" s="73"/>
      <c r="TUO166" s="73"/>
      <c r="TUP166" s="73"/>
      <c r="TUQ166" s="73"/>
      <c r="TUR166" s="73"/>
      <c r="TUS166" s="73"/>
      <c r="TUT166" s="73"/>
      <c r="TUU166" s="73"/>
      <c r="TUV166" s="73"/>
      <c r="TUW166" s="73"/>
      <c r="TUX166" s="73"/>
      <c r="TUY166" s="73"/>
      <c r="TUZ166" s="73"/>
      <c r="TVA166" s="73"/>
      <c r="TVC166" s="73"/>
      <c r="TVD166" s="73"/>
      <c r="TVE166" s="73"/>
      <c r="TVF166" s="73"/>
      <c r="TVG166" s="73"/>
      <c r="TVH166" s="73"/>
      <c r="TVI166" s="73"/>
      <c r="TVJ166" s="73"/>
      <c r="TVK166" s="73"/>
      <c r="TVL166" s="73"/>
      <c r="TVM166" s="73"/>
      <c r="TVN166" s="73"/>
      <c r="TVO166" s="73"/>
      <c r="TVR166" s="73"/>
      <c r="TVU166" s="73"/>
      <c r="TVX166" s="73"/>
      <c r="TWA166" s="73"/>
      <c r="TWD166" s="73"/>
      <c r="TWP166" s="73"/>
      <c r="TWS166" s="73"/>
      <c r="TWV166" s="73"/>
      <c r="TWY166" s="73"/>
      <c r="TXH166" s="73"/>
      <c r="TXN166" s="73"/>
      <c r="TXQ166" s="73"/>
      <c r="TXT166" s="73"/>
      <c r="TXW166" s="73"/>
      <c r="TYC166" s="73"/>
      <c r="TYL166" s="73"/>
      <c r="TYN166" s="73"/>
      <c r="TYO166" s="73"/>
      <c r="TYQ166" s="73"/>
      <c r="TYT166" s="73"/>
      <c r="TYW166" s="73"/>
      <c r="TYZ166" s="73"/>
      <c r="TZH166" s="73"/>
      <c r="TZJ166" s="73"/>
      <c r="TZM166" s="73"/>
      <c r="TZP166" s="73"/>
      <c r="TZY166" s="73"/>
      <c r="UAB166" s="73"/>
      <c r="UAG166" s="73"/>
      <c r="UBC166" s="73"/>
      <c r="UBD166" s="73"/>
      <c r="UBE166" s="73"/>
      <c r="UBF166" s="73"/>
      <c r="UBG166" s="73"/>
      <c r="UBH166" s="73"/>
      <c r="UBZ166" s="73"/>
      <c r="UCA166" s="73"/>
      <c r="UCD166" s="73"/>
      <c r="UCG166" s="73"/>
      <c r="UCI166" s="73"/>
      <c r="UCK166" s="73"/>
      <c r="UCN166" s="73"/>
      <c r="UCQ166" s="73"/>
      <c r="UCT166" s="73"/>
      <c r="UCW166" s="73"/>
      <c r="UCZ166" s="73"/>
      <c r="UDC166" s="73"/>
      <c r="UDF166" s="73"/>
      <c r="UDI166" s="73"/>
      <c r="UDK166" s="73"/>
      <c r="UDX166" s="73"/>
      <c r="UDY166" s="73"/>
      <c r="UDZ166" s="73"/>
      <c r="UEA166" s="73"/>
      <c r="UEB166" s="73"/>
      <c r="UEC166" s="73"/>
      <c r="UED166" s="73"/>
      <c r="UEE166" s="73"/>
      <c r="UEF166" s="73"/>
      <c r="UEG166" s="73"/>
      <c r="UEH166" s="73"/>
      <c r="UEI166" s="73"/>
      <c r="UEJ166" s="73"/>
      <c r="UEK166" s="73"/>
      <c r="UEL166" s="73"/>
      <c r="UEM166" s="73"/>
      <c r="UEN166" s="73"/>
      <c r="UEO166" s="73"/>
      <c r="UEP166" s="73"/>
      <c r="UEQ166" s="73"/>
      <c r="UER166" s="73"/>
      <c r="UES166" s="73"/>
      <c r="UET166" s="73"/>
      <c r="UEU166" s="73"/>
      <c r="UEV166" s="73"/>
      <c r="UEW166" s="73"/>
      <c r="UEY166" s="73"/>
      <c r="UEZ166" s="73"/>
      <c r="UFA166" s="73"/>
      <c r="UFB166" s="73"/>
      <c r="UFC166" s="73"/>
      <c r="UFD166" s="73"/>
      <c r="UFE166" s="73"/>
      <c r="UFF166" s="73"/>
      <c r="UFG166" s="73"/>
      <c r="UFH166" s="73"/>
      <c r="UFI166" s="73"/>
      <c r="UFJ166" s="73"/>
      <c r="UFK166" s="73"/>
      <c r="UFN166" s="73"/>
      <c r="UFQ166" s="73"/>
      <c r="UFT166" s="73"/>
      <c r="UFW166" s="73"/>
      <c r="UFZ166" s="73"/>
      <c r="UGL166" s="73"/>
      <c r="UGO166" s="73"/>
      <c r="UGR166" s="73"/>
      <c r="UGU166" s="73"/>
      <c r="UHD166" s="73"/>
      <c r="UHJ166" s="73"/>
      <c r="UHM166" s="73"/>
      <c r="UHP166" s="73"/>
      <c r="UHS166" s="73"/>
      <c r="UHY166" s="73"/>
      <c r="UIH166" s="73"/>
      <c r="UIJ166" s="73"/>
      <c r="UIK166" s="73"/>
      <c r="UIM166" s="73"/>
      <c r="UIP166" s="73"/>
      <c r="UIS166" s="73"/>
      <c r="UIV166" s="73"/>
      <c r="UJD166" s="73"/>
      <c r="UJF166" s="73"/>
      <c r="UJI166" s="73"/>
      <c r="UJL166" s="73"/>
      <c r="UJU166" s="73"/>
      <c r="UJX166" s="73"/>
      <c r="UKC166" s="73"/>
      <c r="UKY166" s="73"/>
      <c r="UKZ166" s="73"/>
      <c r="ULA166" s="73"/>
      <c r="ULB166" s="73"/>
      <c r="ULC166" s="73"/>
      <c r="ULD166" s="73"/>
      <c r="ULV166" s="73"/>
      <c r="ULW166" s="73"/>
      <c r="ULZ166" s="73"/>
      <c r="UMC166" s="73"/>
      <c r="UME166" s="73"/>
      <c r="UMG166" s="73"/>
      <c r="UMJ166" s="73"/>
      <c r="UMM166" s="73"/>
      <c r="UMP166" s="73"/>
      <c r="UMS166" s="73"/>
      <c r="UMV166" s="73"/>
      <c r="UMY166" s="73"/>
      <c r="UNB166" s="73"/>
      <c r="UNE166" s="73"/>
      <c r="UNG166" s="73"/>
      <c r="UNT166" s="73"/>
      <c r="UNU166" s="73"/>
      <c r="UNV166" s="73"/>
      <c r="UNW166" s="73"/>
      <c r="UNX166" s="73"/>
      <c r="UNY166" s="73"/>
      <c r="UNZ166" s="73"/>
      <c r="UOA166" s="73"/>
      <c r="UOB166" s="73"/>
      <c r="UOC166" s="73"/>
      <c r="UOD166" s="73"/>
      <c r="UOE166" s="73"/>
      <c r="UOF166" s="73"/>
      <c r="UOG166" s="73"/>
      <c r="UOH166" s="73"/>
      <c r="UOI166" s="73"/>
      <c r="UOJ166" s="73"/>
      <c r="UOK166" s="73"/>
      <c r="UOL166" s="73"/>
      <c r="UOM166" s="73"/>
      <c r="UON166" s="73"/>
      <c r="UOO166" s="73"/>
      <c r="UOP166" s="73"/>
      <c r="UOQ166" s="73"/>
      <c r="UOR166" s="73"/>
      <c r="UOS166" s="73"/>
      <c r="UOU166" s="73"/>
      <c r="UOV166" s="73"/>
      <c r="UOW166" s="73"/>
      <c r="UOX166" s="73"/>
      <c r="UOY166" s="73"/>
      <c r="UOZ166" s="73"/>
      <c r="UPA166" s="73"/>
      <c r="UPB166" s="73"/>
      <c r="UPC166" s="73"/>
      <c r="UPD166" s="73"/>
      <c r="UPE166" s="73"/>
      <c r="UPF166" s="73"/>
      <c r="UPG166" s="73"/>
      <c r="UPJ166" s="73"/>
      <c r="UPM166" s="73"/>
      <c r="UPP166" s="73"/>
      <c r="UPS166" s="73"/>
      <c r="UPV166" s="73"/>
      <c r="UQH166" s="73"/>
      <c r="UQK166" s="73"/>
      <c r="UQN166" s="73"/>
      <c r="UQQ166" s="73"/>
      <c r="UQZ166" s="73"/>
      <c r="URF166" s="73"/>
      <c r="URI166" s="73"/>
      <c r="URL166" s="73"/>
      <c r="URO166" s="73"/>
      <c r="URU166" s="73"/>
      <c r="USD166" s="73"/>
      <c r="USF166" s="73"/>
      <c r="USG166" s="73"/>
      <c r="USI166" s="73"/>
      <c r="USL166" s="73"/>
      <c r="USO166" s="73"/>
      <c r="USR166" s="73"/>
      <c r="USZ166" s="73"/>
      <c r="UTB166" s="73"/>
      <c r="UTE166" s="73"/>
      <c r="UTH166" s="73"/>
      <c r="UTQ166" s="73"/>
      <c r="UTT166" s="73"/>
      <c r="UTY166" s="73"/>
      <c r="UUU166" s="73"/>
      <c r="UUV166" s="73"/>
      <c r="UUW166" s="73"/>
      <c r="UUX166" s="73"/>
      <c r="UUY166" s="73"/>
      <c r="UUZ166" s="73"/>
      <c r="UVR166" s="73"/>
      <c r="UVS166" s="73"/>
      <c r="UVV166" s="73"/>
      <c r="UVY166" s="73"/>
      <c r="UWA166" s="73"/>
      <c r="UWC166" s="73"/>
      <c r="UWF166" s="73"/>
      <c r="UWI166" s="73"/>
      <c r="UWL166" s="73"/>
      <c r="UWO166" s="73"/>
      <c r="UWR166" s="73"/>
      <c r="UWU166" s="73"/>
      <c r="UWX166" s="73"/>
      <c r="UXA166" s="73"/>
      <c r="UXC166" s="73"/>
      <c r="UXP166" s="73"/>
      <c r="UXQ166" s="73"/>
      <c r="UXR166" s="73"/>
      <c r="UXS166" s="73"/>
      <c r="UXT166" s="73"/>
      <c r="UXU166" s="73"/>
      <c r="UXV166" s="73"/>
      <c r="UXW166" s="73"/>
      <c r="UXX166" s="73"/>
      <c r="UXY166" s="73"/>
      <c r="UXZ166" s="73"/>
      <c r="UYA166" s="73"/>
      <c r="UYB166" s="73"/>
      <c r="UYC166" s="73"/>
      <c r="UYD166" s="73"/>
      <c r="UYE166" s="73"/>
      <c r="UYF166" s="73"/>
      <c r="UYG166" s="73"/>
      <c r="UYH166" s="73"/>
      <c r="UYI166" s="73"/>
      <c r="UYJ166" s="73"/>
      <c r="UYK166" s="73"/>
      <c r="UYL166" s="73"/>
      <c r="UYM166" s="73"/>
      <c r="UYN166" s="73"/>
      <c r="UYO166" s="73"/>
      <c r="UYQ166" s="73"/>
      <c r="UYR166" s="73"/>
      <c r="UYS166" s="73"/>
      <c r="UYT166" s="73"/>
      <c r="UYU166" s="73"/>
      <c r="UYV166" s="73"/>
      <c r="UYW166" s="73"/>
      <c r="UYX166" s="73"/>
      <c r="UYY166" s="73"/>
      <c r="UYZ166" s="73"/>
      <c r="UZA166" s="73"/>
      <c r="UZB166" s="73"/>
      <c r="UZC166" s="73"/>
      <c r="UZF166" s="73"/>
      <c r="UZI166" s="73"/>
      <c r="UZL166" s="73"/>
      <c r="UZO166" s="73"/>
      <c r="UZR166" s="73"/>
      <c r="VAD166" s="73"/>
      <c r="VAG166" s="73"/>
      <c r="VAJ166" s="73"/>
      <c r="VAM166" s="73"/>
      <c r="VAV166" s="73"/>
      <c r="VBB166" s="73"/>
      <c r="VBE166" s="73"/>
      <c r="VBH166" s="73"/>
      <c r="VBK166" s="73"/>
      <c r="VBQ166" s="73"/>
      <c r="VBZ166" s="73"/>
      <c r="VCB166" s="73"/>
      <c r="VCC166" s="73"/>
      <c r="VCE166" s="73"/>
      <c r="VCH166" s="73"/>
      <c r="VCK166" s="73"/>
      <c r="VCN166" s="73"/>
      <c r="VCV166" s="73"/>
      <c r="VCX166" s="73"/>
      <c r="VDA166" s="73"/>
      <c r="VDD166" s="73"/>
      <c r="VDM166" s="73"/>
      <c r="VDP166" s="73"/>
      <c r="VDU166" s="73"/>
      <c r="VEQ166" s="73"/>
      <c r="VER166" s="73"/>
      <c r="VES166" s="73"/>
      <c r="VET166" s="73"/>
      <c r="VEU166" s="73"/>
      <c r="VEV166" s="73"/>
      <c r="VFN166" s="73"/>
      <c r="VFO166" s="73"/>
      <c r="VFR166" s="73"/>
      <c r="VFU166" s="73"/>
      <c r="VFW166" s="73"/>
      <c r="VFY166" s="73"/>
      <c r="VGB166" s="73"/>
      <c r="VGE166" s="73"/>
      <c r="VGH166" s="73"/>
      <c r="VGK166" s="73"/>
      <c r="VGN166" s="73"/>
      <c r="VGQ166" s="73"/>
      <c r="VGT166" s="73"/>
      <c r="VGW166" s="73"/>
      <c r="VGY166" s="73"/>
      <c r="VHL166" s="73"/>
      <c r="VHM166" s="73"/>
      <c r="VHN166" s="73"/>
      <c r="VHO166" s="73"/>
      <c r="VHP166" s="73"/>
      <c r="VHQ166" s="73"/>
      <c r="VHR166" s="73"/>
      <c r="VHS166" s="73"/>
      <c r="VHT166" s="73"/>
      <c r="VHU166" s="73"/>
      <c r="VHV166" s="73"/>
      <c r="VHW166" s="73"/>
      <c r="VHX166" s="73"/>
      <c r="VHY166" s="73"/>
      <c r="VHZ166" s="73"/>
      <c r="VIA166" s="73"/>
      <c r="VIB166" s="73"/>
      <c r="VIC166" s="73"/>
      <c r="VID166" s="73"/>
      <c r="VIE166" s="73"/>
      <c r="VIF166" s="73"/>
      <c r="VIG166" s="73"/>
      <c r="VIH166" s="73"/>
      <c r="VII166" s="73"/>
      <c r="VIJ166" s="73"/>
      <c r="VIK166" s="73"/>
      <c r="VIM166" s="73"/>
      <c r="VIN166" s="73"/>
      <c r="VIO166" s="73"/>
      <c r="VIP166" s="73"/>
      <c r="VIQ166" s="73"/>
      <c r="VIR166" s="73"/>
      <c r="VIS166" s="73"/>
      <c r="VIT166" s="73"/>
      <c r="VIU166" s="73"/>
      <c r="VIV166" s="73"/>
      <c r="VIW166" s="73"/>
      <c r="VIX166" s="73"/>
      <c r="VIY166" s="73"/>
      <c r="VJB166" s="73"/>
      <c r="VJE166" s="73"/>
      <c r="VJH166" s="73"/>
      <c r="VJK166" s="73"/>
      <c r="VJN166" s="73"/>
      <c r="VJZ166" s="73"/>
      <c r="VKC166" s="73"/>
      <c r="VKF166" s="73"/>
      <c r="VKI166" s="73"/>
      <c r="VKR166" s="73"/>
      <c r="VKX166" s="73"/>
      <c r="VLA166" s="73"/>
      <c r="VLD166" s="73"/>
      <c r="VLG166" s="73"/>
      <c r="VLM166" s="73"/>
      <c r="VLV166" s="73"/>
      <c r="VLX166" s="73"/>
      <c r="VLY166" s="73"/>
      <c r="VMA166" s="73"/>
      <c r="VMD166" s="73"/>
      <c r="VMG166" s="73"/>
      <c r="VMJ166" s="73"/>
      <c r="VMR166" s="73"/>
      <c r="VMT166" s="73"/>
      <c r="VMW166" s="73"/>
      <c r="VMZ166" s="73"/>
      <c r="VNI166" s="73"/>
      <c r="VNL166" s="73"/>
      <c r="VNQ166" s="73"/>
      <c r="VOM166" s="73"/>
      <c r="VON166" s="73"/>
      <c r="VOO166" s="73"/>
      <c r="VOP166" s="73"/>
      <c r="VOQ166" s="73"/>
      <c r="VOR166" s="73"/>
      <c r="VPJ166" s="73"/>
      <c r="VPK166" s="73"/>
      <c r="VPN166" s="73"/>
      <c r="VPQ166" s="73"/>
      <c r="VPS166" s="73"/>
      <c r="VPU166" s="73"/>
      <c r="VPX166" s="73"/>
      <c r="VQA166" s="73"/>
      <c r="VQD166" s="73"/>
      <c r="VQG166" s="73"/>
      <c r="VQJ166" s="73"/>
      <c r="VQM166" s="73"/>
      <c r="VQP166" s="73"/>
      <c r="VQS166" s="73"/>
      <c r="VQU166" s="73"/>
      <c r="VRH166" s="73"/>
      <c r="VRI166" s="73"/>
      <c r="VRJ166" s="73"/>
      <c r="VRK166" s="73"/>
      <c r="VRL166" s="73"/>
      <c r="VRM166" s="73"/>
      <c r="VRN166" s="73"/>
      <c r="VRO166" s="73"/>
      <c r="VRP166" s="73"/>
      <c r="VRQ166" s="73"/>
      <c r="VRR166" s="73"/>
      <c r="VRS166" s="73"/>
      <c r="VRT166" s="73"/>
      <c r="VRU166" s="73"/>
      <c r="VRV166" s="73"/>
      <c r="VRW166" s="73"/>
      <c r="VRX166" s="73"/>
      <c r="VRY166" s="73"/>
      <c r="VRZ166" s="73"/>
      <c r="VSA166" s="73"/>
      <c r="VSB166" s="73"/>
      <c r="VSC166" s="73"/>
      <c r="VSD166" s="73"/>
      <c r="VSE166" s="73"/>
      <c r="VSF166" s="73"/>
      <c r="VSG166" s="73"/>
      <c r="VSI166" s="73"/>
      <c r="VSJ166" s="73"/>
      <c r="VSK166" s="73"/>
      <c r="VSL166" s="73"/>
      <c r="VSM166" s="73"/>
      <c r="VSN166" s="73"/>
      <c r="VSO166" s="73"/>
      <c r="VSP166" s="73"/>
      <c r="VSQ166" s="73"/>
      <c r="VSR166" s="73"/>
      <c r="VSS166" s="73"/>
      <c r="VST166" s="73"/>
      <c r="VSU166" s="73"/>
      <c r="VSX166" s="73"/>
      <c r="VTA166" s="73"/>
      <c r="VTD166" s="73"/>
      <c r="VTG166" s="73"/>
      <c r="VTJ166" s="73"/>
      <c r="VTV166" s="73"/>
      <c r="VTY166" s="73"/>
      <c r="VUB166" s="73"/>
      <c r="VUE166" s="73"/>
      <c r="VUN166" s="73"/>
      <c r="VUT166" s="73"/>
      <c r="VUW166" s="73"/>
      <c r="VUZ166" s="73"/>
      <c r="VVC166" s="73"/>
      <c r="VVI166" s="73"/>
      <c r="VVR166" s="73"/>
      <c r="VVT166" s="73"/>
      <c r="VVU166" s="73"/>
      <c r="VVW166" s="73"/>
      <c r="VVZ166" s="73"/>
      <c r="VWC166" s="73"/>
      <c r="VWF166" s="73"/>
      <c r="VWN166" s="73"/>
      <c r="VWP166" s="73"/>
      <c r="VWS166" s="73"/>
      <c r="VWV166" s="73"/>
      <c r="VXE166" s="73"/>
      <c r="VXH166" s="73"/>
      <c r="VXM166" s="73"/>
      <c r="VYI166" s="73"/>
      <c r="VYJ166" s="73"/>
      <c r="VYK166" s="73"/>
      <c r="VYL166" s="73"/>
      <c r="VYM166" s="73"/>
      <c r="VYN166" s="73"/>
      <c r="VZF166" s="73"/>
      <c r="VZG166" s="73"/>
      <c r="VZJ166" s="73"/>
      <c r="VZM166" s="73"/>
      <c r="VZO166" s="73"/>
      <c r="VZQ166" s="73"/>
      <c r="VZT166" s="73"/>
      <c r="VZW166" s="73"/>
      <c r="VZZ166" s="73"/>
      <c r="WAC166" s="73"/>
      <c r="WAF166" s="73"/>
      <c r="WAI166" s="73"/>
      <c r="WAL166" s="73"/>
      <c r="WAO166" s="73"/>
      <c r="WAQ166" s="73"/>
      <c r="WBD166" s="73"/>
      <c r="WBE166" s="73"/>
      <c r="WBF166" s="73"/>
      <c r="WBG166" s="73"/>
      <c r="WBH166" s="73"/>
      <c r="WBI166" s="73"/>
      <c r="WBJ166" s="73"/>
      <c r="WBK166" s="73"/>
      <c r="WBL166" s="73"/>
      <c r="WBM166" s="73"/>
      <c r="WBN166" s="73"/>
      <c r="WBO166" s="73"/>
      <c r="WBP166" s="73"/>
      <c r="WBQ166" s="73"/>
      <c r="WBR166" s="73"/>
      <c r="WBS166" s="73"/>
      <c r="WBT166" s="73"/>
      <c r="WBU166" s="73"/>
      <c r="WBV166" s="73"/>
      <c r="WBW166" s="73"/>
      <c r="WBX166" s="73"/>
      <c r="WBY166" s="73"/>
      <c r="WBZ166" s="73"/>
      <c r="WCA166" s="73"/>
      <c r="WCB166" s="73"/>
      <c r="WCC166" s="73"/>
      <c r="WCE166" s="73"/>
      <c r="WCF166" s="73"/>
      <c r="WCG166" s="73"/>
      <c r="WCH166" s="73"/>
      <c r="WCI166" s="73"/>
      <c r="WCJ166" s="73"/>
      <c r="WCK166" s="73"/>
      <c r="WCL166" s="73"/>
      <c r="WCM166" s="73"/>
      <c r="WCN166" s="73"/>
      <c r="WCO166" s="73"/>
      <c r="WCP166" s="73"/>
      <c r="WCQ166" s="73"/>
      <c r="WCT166" s="73"/>
      <c r="WCW166" s="73"/>
      <c r="WCZ166" s="73"/>
      <c r="WDC166" s="73"/>
      <c r="WDF166" s="73"/>
      <c r="WDR166" s="73"/>
      <c r="WDU166" s="73"/>
      <c r="WDX166" s="73"/>
      <c r="WEA166" s="73"/>
      <c r="WEJ166" s="73"/>
      <c r="WEP166" s="73"/>
      <c r="WES166" s="73"/>
      <c r="WEV166" s="73"/>
      <c r="WEY166" s="73"/>
      <c r="WFE166" s="73"/>
      <c r="WFN166" s="73"/>
      <c r="WFP166" s="73"/>
      <c r="WFQ166" s="73"/>
      <c r="WFS166" s="73"/>
      <c r="WFV166" s="73"/>
      <c r="WFY166" s="73"/>
      <c r="WGB166" s="73"/>
      <c r="WGJ166" s="73"/>
      <c r="WGL166" s="73"/>
      <c r="WGO166" s="73"/>
      <c r="WGR166" s="73"/>
      <c r="WHA166" s="73"/>
      <c r="WHD166" s="73"/>
      <c r="WHI166" s="73"/>
      <c r="WIE166" s="73"/>
      <c r="WIF166" s="73"/>
      <c r="WIG166" s="73"/>
      <c r="WIH166" s="73"/>
      <c r="WII166" s="73"/>
      <c r="WIJ166" s="73"/>
      <c r="WJB166" s="73"/>
      <c r="WJC166" s="73"/>
      <c r="WJF166" s="73"/>
      <c r="WJI166" s="73"/>
      <c r="WJK166" s="73"/>
      <c r="WJM166" s="73"/>
      <c r="WJP166" s="73"/>
      <c r="WJS166" s="73"/>
      <c r="WJV166" s="73"/>
      <c r="WJY166" s="73"/>
      <c r="WKB166" s="73"/>
      <c r="WKE166" s="73"/>
      <c r="WKH166" s="73"/>
      <c r="WKK166" s="73"/>
      <c r="WKM166" s="73"/>
      <c r="WKZ166" s="73"/>
      <c r="WLA166" s="73"/>
      <c r="WLB166" s="73"/>
      <c r="WLC166" s="73"/>
      <c r="WLD166" s="73"/>
      <c r="WLE166" s="73"/>
      <c r="WLF166" s="73"/>
      <c r="WLG166" s="73"/>
      <c r="WLH166" s="73"/>
      <c r="WLI166" s="73"/>
      <c r="WLJ166" s="73"/>
      <c r="WLK166" s="73"/>
      <c r="WLL166" s="73"/>
      <c r="WLM166" s="73"/>
      <c r="WLN166" s="73"/>
      <c r="WLO166" s="73"/>
      <c r="WLP166" s="73"/>
      <c r="WLQ166" s="73"/>
      <c r="WLR166" s="73"/>
      <c r="WLS166" s="73"/>
      <c r="WLT166" s="73"/>
      <c r="WLU166" s="73"/>
      <c r="WLV166" s="73"/>
      <c r="WLW166" s="73"/>
      <c r="WLX166" s="73"/>
      <c r="WLY166" s="73"/>
      <c r="WMA166" s="73"/>
      <c r="WMB166" s="73"/>
      <c r="WMC166" s="73"/>
      <c r="WMD166" s="73"/>
      <c r="WME166" s="73"/>
      <c r="WMF166" s="73"/>
      <c r="WMG166" s="73"/>
      <c r="WMH166" s="73"/>
      <c r="WMI166" s="73"/>
      <c r="WMJ166" s="73"/>
      <c r="WMK166" s="73"/>
      <c r="WML166" s="73"/>
      <c r="WMM166" s="73"/>
      <c r="WMP166" s="73"/>
      <c r="WMS166" s="73"/>
      <c r="WMV166" s="73"/>
      <c r="WMY166" s="73"/>
      <c r="WNB166" s="73"/>
      <c r="WNN166" s="73"/>
      <c r="WNQ166" s="73"/>
      <c r="WNT166" s="73"/>
      <c r="WNW166" s="73"/>
      <c r="WOF166" s="73"/>
      <c r="WOL166" s="73"/>
      <c r="WOO166" s="73"/>
      <c r="WOR166" s="73"/>
      <c r="WOU166" s="73"/>
      <c r="WPA166" s="73"/>
      <c r="WPJ166" s="73"/>
      <c r="WPL166" s="73"/>
      <c r="WPM166" s="73"/>
      <c r="WPO166" s="73"/>
      <c r="WPR166" s="73"/>
      <c r="WPU166" s="73"/>
      <c r="WPX166" s="73"/>
      <c r="WQF166" s="73"/>
      <c r="WQH166" s="73"/>
      <c r="WQK166" s="73"/>
      <c r="WQN166" s="73"/>
      <c r="WQW166" s="73"/>
      <c r="WQZ166" s="73"/>
      <c r="WRE166" s="73"/>
      <c r="WSA166" s="73"/>
      <c r="WSB166" s="73"/>
      <c r="WSC166" s="73"/>
      <c r="WSD166" s="73"/>
      <c r="WSE166" s="73"/>
      <c r="WSF166" s="73"/>
      <c r="WSX166" s="73"/>
      <c r="WSY166" s="73"/>
      <c r="WTB166" s="73"/>
      <c r="WTE166" s="73"/>
      <c r="WTG166" s="73"/>
      <c r="WTI166" s="73"/>
      <c r="WTL166" s="73"/>
      <c r="WTO166" s="73"/>
      <c r="WTR166" s="73"/>
      <c r="WTU166" s="73"/>
      <c r="WTX166" s="73"/>
      <c r="WUA166" s="73"/>
      <c r="WUD166" s="73"/>
      <c r="WUG166" s="73"/>
      <c r="WUI166" s="73"/>
      <c r="WUV166" s="73"/>
      <c r="WUW166" s="73"/>
      <c r="WUX166" s="73"/>
      <c r="WUY166" s="73"/>
      <c r="WUZ166" s="73"/>
      <c r="WVA166" s="73"/>
      <c r="WVB166" s="73"/>
      <c r="WVC166" s="73"/>
      <c r="WVD166" s="73"/>
      <c r="WVE166" s="73"/>
      <c r="WVF166" s="73"/>
      <c r="WVG166" s="73"/>
      <c r="WVH166" s="73"/>
      <c r="WVI166" s="73"/>
      <c r="WVJ166" s="73"/>
      <c r="WVK166" s="73"/>
      <c r="WVL166" s="73"/>
      <c r="WVM166" s="73"/>
      <c r="WVN166" s="73"/>
      <c r="WVO166" s="73"/>
      <c r="WVP166" s="73"/>
      <c r="WVQ166" s="73"/>
      <c r="WVR166" s="73"/>
      <c r="WVS166" s="73"/>
      <c r="WVT166" s="73"/>
      <c r="WVU166" s="73"/>
      <c r="WVV166" s="73"/>
      <c r="WVW166" s="73"/>
      <c r="WVX166" s="73"/>
      <c r="WVY166" s="73"/>
      <c r="WVZ166" s="73"/>
      <c r="WWA166" s="73"/>
      <c r="WWB166" s="73"/>
      <c r="WWC166" s="73"/>
      <c r="WWD166" s="73"/>
      <c r="WWE166" s="73"/>
      <c r="WWF166" s="73"/>
      <c r="WWG166" s="73"/>
      <c r="WWH166" s="73"/>
      <c r="WWI166" s="73"/>
      <c r="WWJ166" s="73"/>
      <c r="WWK166" s="73"/>
      <c r="WWL166" s="73"/>
      <c r="WWM166" s="73"/>
      <c r="WWN166" s="73"/>
      <c r="WWO166" s="73"/>
      <c r="WWP166" s="73"/>
      <c r="WWQ166" s="73"/>
      <c r="WWR166" s="73"/>
      <c r="WWS166" s="73"/>
      <c r="WWT166" s="73"/>
      <c r="WWU166" s="73"/>
      <c r="WWV166" s="73"/>
      <c r="WWW166" s="73"/>
      <c r="WWX166" s="73"/>
      <c r="WWY166" s="73"/>
      <c r="WWZ166" s="73"/>
      <c r="WXA166" s="73"/>
      <c r="WXB166" s="73"/>
      <c r="WXC166" s="73"/>
      <c r="WXD166" s="73"/>
      <c r="WXE166" s="73"/>
      <c r="WXF166" s="73"/>
      <c r="WXG166" s="73"/>
      <c r="WXH166" s="73"/>
      <c r="WXI166" s="73"/>
      <c r="WXJ166" s="73"/>
      <c r="WXK166" s="73"/>
      <c r="WXL166" s="73"/>
      <c r="WXM166" s="73"/>
      <c r="WXN166" s="73"/>
      <c r="WXO166" s="73"/>
      <c r="WXP166" s="73"/>
      <c r="WXQ166" s="73"/>
      <c r="WXR166" s="73"/>
      <c r="WXS166" s="73"/>
      <c r="WXT166" s="73"/>
      <c r="WXU166" s="73"/>
      <c r="WXV166" s="73"/>
      <c r="WXW166" s="73"/>
      <c r="WXX166" s="73"/>
      <c r="WXY166" s="73"/>
      <c r="WXZ166" s="73"/>
      <c r="WYA166" s="73"/>
      <c r="WYB166" s="73"/>
      <c r="WYC166" s="73"/>
      <c r="WYD166" s="73"/>
      <c r="WYE166" s="73"/>
      <c r="WYF166" s="73"/>
      <c r="WYG166" s="73"/>
      <c r="WYH166" s="73"/>
      <c r="WYI166" s="73"/>
      <c r="WYJ166" s="73"/>
      <c r="WYK166" s="73"/>
      <c r="WYL166" s="73"/>
      <c r="WYM166" s="73"/>
      <c r="WYN166" s="73"/>
      <c r="WYO166" s="73"/>
      <c r="WYP166" s="73"/>
      <c r="WYQ166" s="73"/>
      <c r="WYR166" s="73"/>
      <c r="WYS166" s="73"/>
      <c r="WYT166" s="73"/>
      <c r="WYU166" s="73"/>
      <c r="WYV166" s="73"/>
      <c r="WYW166" s="73"/>
      <c r="WYX166" s="73"/>
      <c r="WYY166" s="73"/>
      <c r="WYZ166" s="73"/>
      <c r="WZA166" s="73"/>
      <c r="WZB166" s="73"/>
      <c r="WZC166" s="73"/>
      <c r="WZD166" s="73"/>
      <c r="WZE166" s="73"/>
      <c r="WZF166" s="73"/>
      <c r="WZG166" s="73"/>
      <c r="WZH166" s="73"/>
      <c r="WZI166" s="73"/>
      <c r="WZJ166" s="73"/>
      <c r="WZK166" s="73"/>
      <c r="WZL166" s="73"/>
      <c r="WZM166" s="73"/>
      <c r="WZN166" s="73"/>
      <c r="WZO166" s="73"/>
      <c r="WZP166" s="73"/>
      <c r="WZQ166" s="73"/>
      <c r="WZR166" s="73"/>
      <c r="WZS166" s="73"/>
      <c r="WZT166" s="73"/>
      <c r="WZU166" s="73"/>
      <c r="WZV166" s="73"/>
      <c r="WZW166" s="73"/>
      <c r="WZX166" s="73"/>
      <c r="WZY166" s="73"/>
      <c r="WZZ166" s="73"/>
      <c r="XAA166" s="73"/>
      <c r="XAB166" s="73"/>
      <c r="XAC166" s="73"/>
      <c r="XAD166" s="73"/>
      <c r="XAE166" s="73"/>
      <c r="XAF166" s="73"/>
      <c r="XAG166" s="73"/>
      <c r="XAH166" s="73"/>
      <c r="XAI166" s="73"/>
      <c r="XAJ166" s="73"/>
      <c r="XAK166" s="73"/>
      <c r="XAL166" s="73"/>
      <c r="XAM166" s="73"/>
      <c r="XAN166" s="73"/>
      <c r="XAO166" s="73"/>
      <c r="XAP166" s="73"/>
      <c r="XAQ166" s="73"/>
      <c r="XAR166" s="73"/>
      <c r="XAS166" s="73"/>
      <c r="XAT166" s="73"/>
      <c r="XAU166" s="73"/>
      <c r="XAV166" s="73"/>
      <c r="XAW166" s="73"/>
      <c r="XAX166" s="73"/>
      <c r="XAY166" s="73"/>
      <c r="XAZ166" s="73"/>
      <c r="XBA166" s="73"/>
      <c r="XBB166" s="73"/>
      <c r="XBC166" s="73"/>
      <c r="XBD166" s="73"/>
      <c r="XBE166" s="73"/>
      <c r="XBF166" s="73"/>
      <c r="XBG166" s="73"/>
      <c r="XBH166" s="73"/>
      <c r="XBI166" s="73"/>
      <c r="XBJ166" s="73"/>
      <c r="XBK166" s="73"/>
      <c r="XBL166" s="73"/>
      <c r="XBM166" s="73"/>
      <c r="XBN166" s="73"/>
      <c r="XBO166" s="73"/>
      <c r="XBP166" s="73"/>
      <c r="XBQ166" s="73"/>
      <c r="XBR166" s="73"/>
      <c r="XBS166" s="73"/>
      <c r="XBT166" s="73"/>
      <c r="XBU166" s="73"/>
      <c r="XBV166" s="73"/>
      <c r="XBW166" s="73"/>
      <c r="XBX166" s="73"/>
      <c r="XBY166" s="73"/>
      <c r="XBZ166" s="73"/>
      <c r="XCA166" s="73"/>
      <c r="XCB166" s="73"/>
      <c r="XCC166" s="73"/>
      <c r="XCD166" s="73"/>
      <c r="XCE166" s="73"/>
      <c r="XCF166" s="73"/>
      <c r="XCG166" s="73"/>
      <c r="XCH166" s="73"/>
      <c r="XCI166" s="73"/>
      <c r="XCJ166" s="73"/>
      <c r="XCK166" s="73"/>
      <c r="XCL166" s="73"/>
      <c r="XCM166" s="73"/>
      <c r="XCN166" s="73"/>
      <c r="XCO166" s="73"/>
      <c r="XCP166" s="73"/>
      <c r="XCQ166" s="73"/>
      <c r="XCR166" s="73"/>
      <c r="XCS166" s="73"/>
      <c r="XCT166" s="73"/>
      <c r="XCU166" s="73"/>
      <c r="XCV166" s="73"/>
      <c r="XCW166" s="73"/>
      <c r="XCX166" s="73"/>
      <c r="XCY166" s="73"/>
      <c r="XCZ166" s="73"/>
      <c r="XDA166" s="73"/>
      <c r="XDB166" s="73"/>
      <c r="XDC166" s="73"/>
      <c r="XDD166" s="73"/>
      <c r="XDE166" s="73"/>
      <c r="XDF166" s="73"/>
      <c r="XDG166" s="73"/>
      <c r="XDH166" s="73"/>
      <c r="XDI166" s="73"/>
      <c r="XDJ166" s="73"/>
      <c r="XDK166" s="73"/>
      <c r="XDL166" s="73"/>
      <c r="XDM166" s="73"/>
      <c r="XDN166" s="73"/>
      <c r="XDO166" s="73"/>
      <c r="XDP166" s="73"/>
      <c r="XDQ166" s="73"/>
      <c r="XDR166" s="73"/>
      <c r="XDS166" s="73"/>
      <c r="XDT166" s="73"/>
      <c r="XDU166" s="73"/>
      <c r="XDV166" s="73"/>
      <c r="XDW166" s="73"/>
      <c r="XDX166" s="73"/>
      <c r="XDY166" s="73"/>
      <c r="XDZ166" s="73"/>
      <c r="XEA166" s="73"/>
      <c r="XEB166" s="73"/>
      <c r="XEC166" s="73"/>
      <c r="XED166" s="73"/>
      <c r="XEE166" s="73"/>
      <c r="XEF166" s="73"/>
      <c r="XEG166" s="73"/>
      <c r="XEH166" s="73"/>
      <c r="XEI166" s="73"/>
      <c r="XEJ166" s="73"/>
      <c r="XEK166" s="73"/>
      <c r="XEL166" s="73"/>
      <c r="XEM166" s="73"/>
      <c r="XEN166" s="73"/>
      <c r="XEO166" s="73"/>
      <c r="XEP166" s="73"/>
      <c r="XEQ166" s="73"/>
      <c r="XER166" s="73"/>
      <c r="XES166" s="73"/>
      <c r="XET166" s="73"/>
      <c r="XEU166" s="73"/>
      <c r="XEV166" s="73"/>
      <c r="XEW166" s="73"/>
      <c r="XEX166" s="73"/>
      <c r="XEY166" s="73"/>
      <c r="XEZ166" s="73"/>
      <c r="XFA166" s="73"/>
      <c r="XFB166" s="73"/>
      <c r="XFC166" s="73"/>
      <c r="XFD166" s="73"/>
    </row>
    <row r="167" spans="1:16384" s="192" customFormat="1" ht="21.75" customHeight="1">
      <c r="A167" s="209" t="s">
        <v>168</v>
      </c>
      <c r="B167" s="202" t="s">
        <v>323</v>
      </c>
      <c r="C167" s="203">
        <v>140</v>
      </c>
      <c r="D167" s="86">
        <v>18000</v>
      </c>
      <c r="E167" s="87">
        <f t="shared" si="2"/>
        <v>2520000</v>
      </c>
      <c r="F167" s="73"/>
      <c r="G167" s="73"/>
      <c r="H167" s="73"/>
      <c r="I167" s="73"/>
      <c r="J167" s="73"/>
      <c r="K167" s="73"/>
      <c r="L167" s="73"/>
      <c r="M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D167" s="73"/>
      <c r="AG167" s="73"/>
      <c r="AJ167" s="73"/>
      <c r="AM167" s="73"/>
      <c r="AP167" s="73"/>
      <c r="BB167" s="73"/>
      <c r="BE167" s="73"/>
      <c r="BH167" s="73"/>
      <c r="BK167" s="73"/>
      <c r="BT167" s="73"/>
      <c r="BZ167" s="73"/>
      <c r="CC167" s="73"/>
      <c r="CF167" s="73"/>
      <c r="CI167" s="73"/>
      <c r="CO167" s="73"/>
      <c r="CX167" s="73"/>
      <c r="CZ167" s="73"/>
      <c r="DA167" s="73"/>
      <c r="DC167" s="73"/>
      <c r="DF167" s="73"/>
      <c r="DI167" s="73"/>
      <c r="DL167" s="73"/>
      <c r="DT167" s="73"/>
      <c r="DV167" s="73"/>
      <c r="DY167" s="73"/>
      <c r="EB167" s="73"/>
      <c r="EK167" s="73"/>
      <c r="EN167" s="73"/>
      <c r="ES167" s="73"/>
      <c r="FO167" s="73"/>
      <c r="FP167" s="73"/>
      <c r="FQ167" s="73"/>
      <c r="FR167" s="73"/>
      <c r="FS167" s="73"/>
      <c r="FT167" s="73"/>
      <c r="GL167" s="73"/>
      <c r="GM167" s="73"/>
      <c r="GP167" s="73"/>
      <c r="GS167" s="73"/>
      <c r="GU167" s="73"/>
      <c r="GW167" s="73"/>
      <c r="GZ167" s="73"/>
      <c r="HC167" s="73"/>
      <c r="HF167" s="73"/>
      <c r="HI167" s="73"/>
      <c r="HL167" s="73"/>
      <c r="HO167" s="73"/>
      <c r="HR167" s="73"/>
      <c r="HU167" s="73"/>
      <c r="HW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  <c r="JD167" s="73"/>
      <c r="JE167" s="73"/>
      <c r="JF167" s="73"/>
      <c r="JG167" s="73"/>
      <c r="JH167" s="73"/>
      <c r="JI167" s="73"/>
      <c r="JK167" s="73"/>
      <c r="JL167" s="73"/>
      <c r="JM167" s="73"/>
      <c r="JN167" s="73"/>
      <c r="JO167" s="73"/>
      <c r="JP167" s="73"/>
      <c r="JQ167" s="73"/>
      <c r="JR167" s="73"/>
      <c r="JS167" s="73"/>
      <c r="JT167" s="73"/>
      <c r="JU167" s="73"/>
      <c r="JV167" s="73"/>
      <c r="JW167" s="73"/>
      <c r="JZ167" s="73"/>
      <c r="KC167" s="73"/>
      <c r="KF167" s="73"/>
      <c r="KI167" s="73"/>
      <c r="KL167" s="73"/>
      <c r="KX167" s="73"/>
      <c r="LA167" s="73"/>
      <c r="LD167" s="73"/>
      <c r="LG167" s="73"/>
      <c r="LP167" s="73"/>
      <c r="LV167" s="73"/>
      <c r="LY167" s="73"/>
      <c r="MB167" s="73"/>
      <c r="ME167" s="73"/>
      <c r="MK167" s="73"/>
      <c r="MT167" s="73"/>
      <c r="MV167" s="73"/>
      <c r="MW167" s="73"/>
      <c r="MY167" s="73"/>
      <c r="NB167" s="73"/>
      <c r="NE167" s="73"/>
      <c r="NH167" s="73"/>
      <c r="NP167" s="73"/>
      <c r="NR167" s="73"/>
      <c r="NU167" s="73"/>
      <c r="NX167" s="73"/>
      <c r="OG167" s="73"/>
      <c r="OJ167" s="73"/>
      <c r="OO167" s="73"/>
      <c r="PK167" s="73"/>
      <c r="PL167" s="73"/>
      <c r="PM167" s="73"/>
      <c r="PN167" s="73"/>
      <c r="PO167" s="73"/>
      <c r="PP167" s="73"/>
      <c r="QH167" s="73"/>
      <c r="QI167" s="73"/>
      <c r="QL167" s="73"/>
      <c r="QO167" s="73"/>
      <c r="QQ167" s="73"/>
      <c r="QS167" s="73"/>
      <c r="QV167" s="73"/>
      <c r="QY167" s="73"/>
      <c r="RB167" s="73"/>
      <c r="RE167" s="73"/>
      <c r="RH167" s="73"/>
      <c r="RK167" s="73"/>
      <c r="RN167" s="73"/>
      <c r="RQ167" s="73"/>
      <c r="RS167" s="73"/>
      <c r="SF167" s="73"/>
      <c r="SG167" s="73"/>
      <c r="SH167" s="73"/>
      <c r="SI167" s="73"/>
      <c r="SJ167" s="73"/>
      <c r="SK167" s="73"/>
      <c r="SL167" s="73"/>
      <c r="SM167" s="73"/>
      <c r="SN167" s="73"/>
      <c r="SO167" s="73"/>
      <c r="SP167" s="73"/>
      <c r="SQ167" s="73"/>
      <c r="SR167" s="73"/>
      <c r="SS167" s="73"/>
      <c r="ST167" s="73"/>
      <c r="SU167" s="73"/>
      <c r="SV167" s="73"/>
      <c r="SW167" s="73"/>
      <c r="SX167" s="73"/>
      <c r="SY167" s="73"/>
      <c r="SZ167" s="73"/>
      <c r="TA167" s="73"/>
      <c r="TB167" s="73"/>
      <c r="TC167" s="73"/>
      <c r="TD167" s="73"/>
      <c r="TE167" s="73"/>
      <c r="TG167" s="73"/>
      <c r="TH167" s="73"/>
      <c r="TI167" s="73"/>
      <c r="TJ167" s="73"/>
      <c r="TK167" s="73"/>
      <c r="TL167" s="73"/>
      <c r="TM167" s="73"/>
      <c r="TN167" s="73"/>
      <c r="TO167" s="73"/>
      <c r="TP167" s="73"/>
      <c r="TQ167" s="73"/>
      <c r="TR167" s="73"/>
      <c r="TS167" s="73"/>
      <c r="TV167" s="73"/>
      <c r="TY167" s="73"/>
      <c r="UB167" s="73"/>
      <c r="UE167" s="73"/>
      <c r="UH167" s="73"/>
      <c r="UT167" s="73"/>
      <c r="UW167" s="73"/>
      <c r="UZ167" s="73"/>
      <c r="VC167" s="73"/>
      <c r="VL167" s="73"/>
      <c r="VR167" s="73"/>
      <c r="VU167" s="73"/>
      <c r="VX167" s="73"/>
      <c r="WA167" s="73"/>
      <c r="WG167" s="73"/>
      <c r="WP167" s="73"/>
      <c r="WR167" s="73"/>
      <c r="WS167" s="73"/>
      <c r="WU167" s="73"/>
      <c r="WX167" s="73"/>
      <c r="XA167" s="73"/>
      <c r="XD167" s="73"/>
      <c r="XL167" s="73"/>
      <c r="XN167" s="73"/>
      <c r="XQ167" s="73"/>
      <c r="XT167" s="73"/>
      <c r="YC167" s="73"/>
      <c r="YF167" s="73"/>
      <c r="YK167" s="73"/>
      <c r="ZG167" s="73"/>
      <c r="ZH167" s="73"/>
      <c r="ZI167" s="73"/>
      <c r="ZJ167" s="73"/>
      <c r="ZK167" s="73"/>
      <c r="ZL167" s="73"/>
      <c r="AAD167" s="73"/>
      <c r="AAE167" s="73"/>
      <c r="AAH167" s="73"/>
      <c r="AAK167" s="73"/>
      <c r="AAM167" s="73"/>
      <c r="AAO167" s="73"/>
      <c r="AAR167" s="73"/>
      <c r="AAU167" s="73"/>
      <c r="AAX167" s="73"/>
      <c r="ABA167" s="73"/>
      <c r="ABD167" s="73"/>
      <c r="ABG167" s="73"/>
      <c r="ABJ167" s="73"/>
      <c r="ABM167" s="73"/>
      <c r="ABO167" s="73"/>
      <c r="ACB167" s="73"/>
      <c r="ACC167" s="73"/>
      <c r="ACD167" s="73"/>
      <c r="ACE167" s="73"/>
      <c r="ACF167" s="73"/>
      <c r="ACG167" s="73"/>
      <c r="ACH167" s="73"/>
      <c r="ACI167" s="73"/>
      <c r="ACJ167" s="73"/>
      <c r="ACK167" s="73"/>
      <c r="ACL167" s="73"/>
      <c r="ACM167" s="73"/>
      <c r="ACN167" s="73"/>
      <c r="ACO167" s="73"/>
      <c r="ACP167" s="73"/>
      <c r="ACQ167" s="73"/>
      <c r="ACR167" s="73"/>
      <c r="ACS167" s="73"/>
      <c r="ACT167" s="73"/>
      <c r="ACU167" s="73"/>
      <c r="ACV167" s="73"/>
      <c r="ACW167" s="73"/>
      <c r="ACX167" s="73"/>
      <c r="ACY167" s="73"/>
      <c r="ACZ167" s="73"/>
      <c r="ADA167" s="73"/>
      <c r="ADC167" s="73"/>
      <c r="ADD167" s="73"/>
      <c r="ADE167" s="73"/>
      <c r="ADF167" s="73"/>
      <c r="ADG167" s="73"/>
      <c r="ADH167" s="73"/>
      <c r="ADI167" s="73"/>
      <c r="ADJ167" s="73"/>
      <c r="ADK167" s="73"/>
      <c r="ADL167" s="73"/>
      <c r="ADM167" s="73"/>
      <c r="ADN167" s="73"/>
      <c r="ADO167" s="73"/>
      <c r="ADR167" s="73"/>
      <c r="ADU167" s="73"/>
      <c r="ADX167" s="73"/>
      <c r="AEA167" s="73"/>
      <c r="AED167" s="73"/>
      <c r="AEP167" s="73"/>
      <c r="AES167" s="73"/>
      <c r="AEV167" s="73"/>
      <c r="AEY167" s="73"/>
      <c r="AFH167" s="73"/>
      <c r="AFN167" s="73"/>
      <c r="AFQ167" s="73"/>
      <c r="AFT167" s="73"/>
      <c r="AFW167" s="73"/>
      <c r="AGC167" s="73"/>
      <c r="AGL167" s="73"/>
      <c r="AGN167" s="73"/>
      <c r="AGO167" s="73"/>
      <c r="AGQ167" s="73"/>
      <c r="AGT167" s="73"/>
      <c r="AGW167" s="73"/>
      <c r="AGZ167" s="73"/>
      <c r="AHH167" s="73"/>
      <c r="AHJ167" s="73"/>
      <c r="AHM167" s="73"/>
      <c r="AHP167" s="73"/>
      <c r="AHY167" s="73"/>
      <c r="AIB167" s="73"/>
      <c r="AIG167" s="73"/>
      <c r="AJC167" s="73"/>
      <c r="AJD167" s="73"/>
      <c r="AJE167" s="73"/>
      <c r="AJF167" s="73"/>
      <c r="AJG167" s="73"/>
      <c r="AJH167" s="73"/>
      <c r="AJZ167" s="73"/>
      <c r="AKA167" s="73"/>
      <c r="AKD167" s="73"/>
      <c r="AKG167" s="73"/>
      <c r="AKI167" s="73"/>
      <c r="AKK167" s="73"/>
      <c r="AKN167" s="73"/>
      <c r="AKQ167" s="73"/>
      <c r="AKT167" s="73"/>
      <c r="AKW167" s="73"/>
      <c r="AKZ167" s="73"/>
      <c r="ALC167" s="73"/>
      <c r="ALF167" s="73"/>
      <c r="ALI167" s="73"/>
      <c r="ALK167" s="73"/>
      <c r="ALX167" s="73"/>
      <c r="ALY167" s="73"/>
      <c r="ALZ167" s="73"/>
      <c r="AMA167" s="73"/>
      <c r="AMB167" s="73"/>
      <c r="AMC167" s="73"/>
      <c r="AMD167" s="73"/>
      <c r="AME167" s="73"/>
      <c r="AMF167" s="73"/>
      <c r="AMG167" s="73"/>
      <c r="AMH167" s="73"/>
      <c r="AMI167" s="73"/>
      <c r="AMJ167" s="73"/>
      <c r="AMK167" s="73"/>
      <c r="AML167" s="73"/>
      <c r="AMM167" s="73"/>
      <c r="AMN167" s="73"/>
      <c r="AMO167" s="73"/>
      <c r="AMP167" s="73"/>
      <c r="AMQ167" s="73"/>
      <c r="AMR167" s="73"/>
      <c r="AMS167" s="73"/>
      <c r="AMT167" s="73"/>
      <c r="AMU167" s="73"/>
      <c r="AMV167" s="73"/>
      <c r="AMW167" s="73"/>
      <c r="AMY167" s="73"/>
      <c r="AMZ167" s="73"/>
      <c r="ANA167" s="73"/>
      <c r="ANB167" s="73"/>
      <c r="ANC167" s="73"/>
      <c r="AND167" s="73"/>
      <c r="ANE167" s="73"/>
      <c r="ANF167" s="73"/>
      <c r="ANG167" s="73"/>
      <c r="ANH167" s="73"/>
      <c r="ANI167" s="73"/>
      <c r="ANJ167" s="73"/>
      <c r="ANK167" s="73"/>
      <c r="ANN167" s="73"/>
      <c r="ANQ167" s="73"/>
      <c r="ANT167" s="73"/>
      <c r="ANW167" s="73"/>
      <c r="ANZ167" s="73"/>
      <c r="AOL167" s="73"/>
      <c r="AOO167" s="73"/>
      <c r="AOR167" s="73"/>
      <c r="AOU167" s="73"/>
      <c r="APD167" s="73"/>
      <c r="APJ167" s="73"/>
      <c r="APM167" s="73"/>
      <c r="APP167" s="73"/>
      <c r="APS167" s="73"/>
      <c r="APY167" s="73"/>
      <c r="AQH167" s="73"/>
      <c r="AQJ167" s="73"/>
      <c r="AQK167" s="73"/>
      <c r="AQM167" s="73"/>
      <c r="AQP167" s="73"/>
      <c r="AQS167" s="73"/>
      <c r="AQV167" s="73"/>
      <c r="ARD167" s="73"/>
      <c r="ARF167" s="73"/>
      <c r="ARI167" s="73"/>
      <c r="ARL167" s="73"/>
      <c r="ARU167" s="73"/>
      <c r="ARX167" s="73"/>
      <c r="ASC167" s="73"/>
      <c r="ASY167" s="73"/>
      <c r="ASZ167" s="73"/>
      <c r="ATA167" s="73"/>
      <c r="ATB167" s="73"/>
      <c r="ATC167" s="73"/>
      <c r="ATD167" s="73"/>
      <c r="ATV167" s="73"/>
      <c r="ATW167" s="73"/>
      <c r="ATZ167" s="73"/>
      <c r="AUC167" s="73"/>
      <c r="AUE167" s="73"/>
      <c r="AUG167" s="73"/>
      <c r="AUJ167" s="73"/>
      <c r="AUM167" s="73"/>
      <c r="AUP167" s="73"/>
      <c r="AUS167" s="73"/>
      <c r="AUV167" s="73"/>
      <c r="AUY167" s="73"/>
      <c r="AVB167" s="73"/>
      <c r="AVE167" s="73"/>
      <c r="AVG167" s="73"/>
      <c r="AVT167" s="73"/>
      <c r="AVU167" s="73"/>
      <c r="AVV167" s="73"/>
      <c r="AVW167" s="73"/>
      <c r="AVX167" s="73"/>
      <c r="AVY167" s="73"/>
      <c r="AVZ167" s="73"/>
      <c r="AWA167" s="73"/>
      <c r="AWB167" s="73"/>
      <c r="AWC167" s="73"/>
      <c r="AWD167" s="73"/>
      <c r="AWE167" s="73"/>
      <c r="AWF167" s="73"/>
      <c r="AWG167" s="73"/>
      <c r="AWH167" s="73"/>
      <c r="AWI167" s="73"/>
      <c r="AWJ167" s="73"/>
      <c r="AWK167" s="73"/>
      <c r="AWL167" s="73"/>
      <c r="AWM167" s="73"/>
      <c r="AWN167" s="73"/>
      <c r="AWO167" s="73"/>
      <c r="AWP167" s="73"/>
      <c r="AWQ167" s="73"/>
      <c r="AWR167" s="73"/>
      <c r="AWS167" s="73"/>
      <c r="AWU167" s="73"/>
      <c r="AWV167" s="73"/>
      <c r="AWW167" s="73"/>
      <c r="AWX167" s="73"/>
      <c r="AWY167" s="73"/>
      <c r="AWZ167" s="73"/>
      <c r="AXA167" s="73"/>
      <c r="AXB167" s="73"/>
      <c r="AXC167" s="73"/>
      <c r="AXD167" s="73"/>
      <c r="AXE167" s="73"/>
      <c r="AXF167" s="73"/>
      <c r="AXG167" s="73"/>
      <c r="AXJ167" s="73"/>
      <c r="AXM167" s="73"/>
      <c r="AXP167" s="73"/>
      <c r="AXS167" s="73"/>
      <c r="AXV167" s="73"/>
      <c r="AYH167" s="73"/>
      <c r="AYK167" s="73"/>
      <c r="AYN167" s="73"/>
      <c r="AYQ167" s="73"/>
      <c r="AYZ167" s="73"/>
      <c r="AZF167" s="73"/>
      <c r="AZI167" s="73"/>
      <c r="AZL167" s="73"/>
      <c r="AZO167" s="73"/>
      <c r="AZU167" s="73"/>
      <c r="BAD167" s="73"/>
      <c r="BAF167" s="73"/>
      <c r="BAG167" s="73"/>
      <c r="BAI167" s="73"/>
      <c r="BAL167" s="73"/>
      <c r="BAO167" s="73"/>
      <c r="BAR167" s="73"/>
      <c r="BAZ167" s="73"/>
      <c r="BBB167" s="73"/>
      <c r="BBE167" s="73"/>
      <c r="BBH167" s="73"/>
      <c r="BBQ167" s="73"/>
      <c r="BBT167" s="73"/>
      <c r="BBY167" s="73"/>
      <c r="BCU167" s="73"/>
      <c r="BCV167" s="73"/>
      <c r="BCW167" s="73"/>
      <c r="BCX167" s="73"/>
      <c r="BCY167" s="73"/>
      <c r="BCZ167" s="73"/>
      <c r="BDR167" s="73"/>
      <c r="BDS167" s="73"/>
      <c r="BDV167" s="73"/>
      <c r="BDY167" s="73"/>
      <c r="BEA167" s="73"/>
      <c r="BEC167" s="73"/>
      <c r="BEF167" s="73"/>
      <c r="BEI167" s="73"/>
      <c r="BEL167" s="73"/>
      <c r="BEO167" s="73"/>
      <c r="BER167" s="73"/>
      <c r="BEU167" s="73"/>
      <c r="BEX167" s="73"/>
      <c r="BFA167" s="73"/>
      <c r="BFC167" s="73"/>
      <c r="BFP167" s="73"/>
      <c r="BFQ167" s="73"/>
      <c r="BFR167" s="73"/>
      <c r="BFS167" s="73"/>
      <c r="BFT167" s="73"/>
      <c r="BFU167" s="73"/>
      <c r="BFV167" s="73"/>
      <c r="BFW167" s="73"/>
      <c r="BFX167" s="73"/>
      <c r="BFY167" s="73"/>
      <c r="BFZ167" s="73"/>
      <c r="BGA167" s="73"/>
      <c r="BGB167" s="73"/>
      <c r="BGC167" s="73"/>
      <c r="BGD167" s="73"/>
      <c r="BGE167" s="73"/>
      <c r="BGF167" s="73"/>
      <c r="BGG167" s="73"/>
      <c r="BGH167" s="73"/>
      <c r="BGI167" s="73"/>
      <c r="BGJ167" s="73"/>
      <c r="BGK167" s="73"/>
      <c r="BGL167" s="73"/>
      <c r="BGM167" s="73"/>
      <c r="BGN167" s="73"/>
      <c r="BGO167" s="73"/>
      <c r="BGQ167" s="73"/>
      <c r="BGR167" s="73"/>
      <c r="BGS167" s="73"/>
      <c r="BGT167" s="73"/>
      <c r="BGU167" s="73"/>
      <c r="BGV167" s="73"/>
      <c r="BGW167" s="73"/>
      <c r="BGX167" s="73"/>
      <c r="BGY167" s="73"/>
      <c r="BGZ167" s="73"/>
      <c r="BHA167" s="73"/>
      <c r="BHB167" s="73"/>
      <c r="BHC167" s="73"/>
      <c r="BHF167" s="73"/>
      <c r="BHI167" s="73"/>
      <c r="BHL167" s="73"/>
      <c r="BHO167" s="73"/>
      <c r="BHR167" s="73"/>
      <c r="BID167" s="73"/>
      <c r="BIG167" s="73"/>
      <c r="BIJ167" s="73"/>
      <c r="BIM167" s="73"/>
      <c r="BIV167" s="73"/>
      <c r="BJB167" s="73"/>
      <c r="BJE167" s="73"/>
      <c r="BJH167" s="73"/>
      <c r="BJK167" s="73"/>
      <c r="BJQ167" s="73"/>
      <c r="BJZ167" s="73"/>
      <c r="BKB167" s="73"/>
      <c r="BKC167" s="73"/>
      <c r="BKE167" s="73"/>
      <c r="BKH167" s="73"/>
      <c r="BKK167" s="73"/>
      <c r="BKN167" s="73"/>
      <c r="BKV167" s="73"/>
      <c r="BKX167" s="73"/>
      <c r="BLA167" s="73"/>
      <c r="BLD167" s="73"/>
      <c r="BLM167" s="73"/>
      <c r="BLP167" s="73"/>
      <c r="BLU167" s="73"/>
      <c r="BMQ167" s="73"/>
      <c r="BMR167" s="73"/>
      <c r="BMS167" s="73"/>
      <c r="BMT167" s="73"/>
      <c r="BMU167" s="73"/>
      <c r="BMV167" s="73"/>
      <c r="BNN167" s="73"/>
      <c r="BNO167" s="73"/>
      <c r="BNR167" s="73"/>
      <c r="BNU167" s="73"/>
      <c r="BNW167" s="73"/>
      <c r="BNY167" s="73"/>
      <c r="BOB167" s="73"/>
      <c r="BOE167" s="73"/>
      <c r="BOH167" s="73"/>
      <c r="BOK167" s="73"/>
      <c r="BON167" s="73"/>
      <c r="BOQ167" s="73"/>
      <c r="BOT167" s="73"/>
      <c r="BOW167" s="73"/>
      <c r="BOY167" s="73"/>
      <c r="BPL167" s="73"/>
      <c r="BPM167" s="73"/>
      <c r="BPN167" s="73"/>
      <c r="BPO167" s="73"/>
      <c r="BPP167" s="73"/>
      <c r="BPQ167" s="73"/>
      <c r="BPR167" s="73"/>
      <c r="BPS167" s="73"/>
      <c r="BPT167" s="73"/>
      <c r="BPU167" s="73"/>
      <c r="BPV167" s="73"/>
      <c r="BPW167" s="73"/>
      <c r="BPX167" s="73"/>
      <c r="BPY167" s="73"/>
      <c r="BPZ167" s="73"/>
      <c r="BQA167" s="73"/>
      <c r="BQB167" s="73"/>
      <c r="BQC167" s="73"/>
      <c r="BQD167" s="73"/>
      <c r="BQE167" s="73"/>
      <c r="BQF167" s="73"/>
      <c r="BQG167" s="73"/>
      <c r="BQH167" s="73"/>
      <c r="BQI167" s="73"/>
      <c r="BQJ167" s="73"/>
      <c r="BQK167" s="73"/>
      <c r="BQM167" s="73"/>
      <c r="BQN167" s="73"/>
      <c r="BQO167" s="73"/>
      <c r="BQP167" s="73"/>
      <c r="BQQ167" s="73"/>
      <c r="BQR167" s="73"/>
      <c r="BQS167" s="73"/>
      <c r="BQT167" s="73"/>
      <c r="BQU167" s="73"/>
      <c r="BQV167" s="73"/>
      <c r="BQW167" s="73"/>
      <c r="BQX167" s="73"/>
      <c r="BQY167" s="73"/>
      <c r="BRB167" s="73"/>
      <c r="BRE167" s="73"/>
      <c r="BRH167" s="73"/>
      <c r="BRK167" s="73"/>
      <c r="BRN167" s="73"/>
      <c r="BRZ167" s="73"/>
      <c r="BSC167" s="73"/>
      <c r="BSF167" s="73"/>
      <c r="BSI167" s="73"/>
      <c r="BSR167" s="73"/>
      <c r="BSX167" s="73"/>
      <c r="BTA167" s="73"/>
      <c r="BTD167" s="73"/>
      <c r="BTG167" s="73"/>
      <c r="BTM167" s="73"/>
      <c r="BTV167" s="73"/>
      <c r="BTX167" s="73"/>
      <c r="BTY167" s="73"/>
      <c r="BUA167" s="73"/>
      <c r="BUD167" s="73"/>
      <c r="BUG167" s="73"/>
      <c r="BUJ167" s="73"/>
      <c r="BUR167" s="73"/>
      <c r="BUT167" s="73"/>
      <c r="BUW167" s="73"/>
      <c r="BUZ167" s="73"/>
      <c r="BVI167" s="73"/>
      <c r="BVL167" s="73"/>
      <c r="BVQ167" s="73"/>
      <c r="BWM167" s="73"/>
      <c r="BWN167" s="73"/>
      <c r="BWO167" s="73"/>
      <c r="BWP167" s="73"/>
      <c r="BWQ167" s="73"/>
      <c r="BWR167" s="73"/>
      <c r="BXJ167" s="73"/>
      <c r="BXK167" s="73"/>
      <c r="BXN167" s="73"/>
      <c r="BXQ167" s="73"/>
      <c r="BXS167" s="73"/>
      <c r="BXU167" s="73"/>
      <c r="BXX167" s="73"/>
      <c r="BYA167" s="73"/>
      <c r="BYD167" s="73"/>
      <c r="BYG167" s="73"/>
      <c r="BYJ167" s="73"/>
      <c r="BYM167" s="73"/>
      <c r="BYP167" s="73"/>
      <c r="BYS167" s="73"/>
      <c r="BYU167" s="73"/>
      <c r="BZH167" s="73"/>
      <c r="BZI167" s="73"/>
      <c r="BZJ167" s="73"/>
      <c r="BZK167" s="73"/>
      <c r="BZL167" s="73"/>
      <c r="BZM167" s="73"/>
      <c r="BZN167" s="73"/>
      <c r="BZO167" s="73"/>
      <c r="BZP167" s="73"/>
      <c r="BZQ167" s="73"/>
      <c r="BZR167" s="73"/>
      <c r="BZS167" s="73"/>
      <c r="BZT167" s="73"/>
      <c r="BZU167" s="73"/>
      <c r="BZV167" s="73"/>
      <c r="BZW167" s="73"/>
      <c r="BZX167" s="73"/>
      <c r="BZY167" s="73"/>
      <c r="BZZ167" s="73"/>
      <c r="CAA167" s="73"/>
      <c r="CAB167" s="73"/>
      <c r="CAC167" s="73"/>
      <c r="CAD167" s="73"/>
      <c r="CAE167" s="73"/>
      <c r="CAF167" s="73"/>
      <c r="CAG167" s="73"/>
      <c r="CAI167" s="73"/>
      <c r="CAJ167" s="73"/>
      <c r="CAK167" s="73"/>
      <c r="CAL167" s="73"/>
      <c r="CAM167" s="73"/>
      <c r="CAN167" s="73"/>
      <c r="CAO167" s="73"/>
      <c r="CAP167" s="73"/>
      <c r="CAQ167" s="73"/>
      <c r="CAR167" s="73"/>
      <c r="CAS167" s="73"/>
      <c r="CAT167" s="73"/>
      <c r="CAU167" s="73"/>
      <c r="CAX167" s="73"/>
      <c r="CBA167" s="73"/>
      <c r="CBD167" s="73"/>
      <c r="CBG167" s="73"/>
      <c r="CBJ167" s="73"/>
      <c r="CBV167" s="73"/>
      <c r="CBY167" s="73"/>
      <c r="CCB167" s="73"/>
      <c r="CCE167" s="73"/>
      <c r="CCN167" s="73"/>
      <c r="CCT167" s="73"/>
      <c r="CCW167" s="73"/>
      <c r="CCZ167" s="73"/>
      <c r="CDC167" s="73"/>
      <c r="CDI167" s="73"/>
      <c r="CDR167" s="73"/>
      <c r="CDT167" s="73"/>
      <c r="CDU167" s="73"/>
      <c r="CDW167" s="73"/>
      <c r="CDZ167" s="73"/>
      <c r="CEC167" s="73"/>
      <c r="CEF167" s="73"/>
      <c r="CEN167" s="73"/>
      <c r="CEP167" s="73"/>
      <c r="CES167" s="73"/>
      <c r="CEV167" s="73"/>
      <c r="CFE167" s="73"/>
      <c r="CFH167" s="73"/>
      <c r="CFM167" s="73"/>
      <c r="CGI167" s="73"/>
      <c r="CGJ167" s="73"/>
      <c r="CGK167" s="73"/>
      <c r="CGL167" s="73"/>
      <c r="CGM167" s="73"/>
      <c r="CGN167" s="73"/>
      <c r="CHF167" s="73"/>
      <c r="CHG167" s="73"/>
      <c r="CHJ167" s="73"/>
      <c r="CHM167" s="73"/>
      <c r="CHO167" s="73"/>
      <c r="CHQ167" s="73"/>
      <c r="CHT167" s="73"/>
      <c r="CHW167" s="73"/>
      <c r="CHZ167" s="73"/>
      <c r="CIC167" s="73"/>
      <c r="CIF167" s="73"/>
      <c r="CII167" s="73"/>
      <c r="CIL167" s="73"/>
      <c r="CIO167" s="73"/>
      <c r="CIQ167" s="73"/>
      <c r="CJD167" s="73"/>
      <c r="CJE167" s="73"/>
      <c r="CJF167" s="73"/>
      <c r="CJG167" s="73"/>
      <c r="CJH167" s="73"/>
      <c r="CJI167" s="73"/>
      <c r="CJJ167" s="73"/>
      <c r="CJK167" s="73"/>
      <c r="CJL167" s="73"/>
      <c r="CJM167" s="73"/>
      <c r="CJN167" s="73"/>
      <c r="CJO167" s="73"/>
      <c r="CJP167" s="73"/>
      <c r="CJQ167" s="73"/>
      <c r="CJR167" s="73"/>
      <c r="CJS167" s="73"/>
      <c r="CJT167" s="73"/>
      <c r="CJU167" s="73"/>
      <c r="CJV167" s="73"/>
      <c r="CJW167" s="73"/>
      <c r="CJX167" s="73"/>
      <c r="CJY167" s="73"/>
      <c r="CJZ167" s="73"/>
      <c r="CKA167" s="73"/>
      <c r="CKB167" s="73"/>
      <c r="CKC167" s="73"/>
      <c r="CKE167" s="73"/>
      <c r="CKF167" s="73"/>
      <c r="CKG167" s="73"/>
      <c r="CKH167" s="73"/>
      <c r="CKI167" s="73"/>
      <c r="CKJ167" s="73"/>
      <c r="CKK167" s="73"/>
      <c r="CKL167" s="73"/>
      <c r="CKM167" s="73"/>
      <c r="CKN167" s="73"/>
      <c r="CKO167" s="73"/>
      <c r="CKP167" s="73"/>
      <c r="CKQ167" s="73"/>
      <c r="CKT167" s="73"/>
      <c r="CKW167" s="73"/>
      <c r="CKZ167" s="73"/>
      <c r="CLC167" s="73"/>
      <c r="CLF167" s="73"/>
      <c r="CLR167" s="73"/>
      <c r="CLU167" s="73"/>
      <c r="CLX167" s="73"/>
      <c r="CMA167" s="73"/>
      <c r="CMJ167" s="73"/>
      <c r="CMP167" s="73"/>
      <c r="CMS167" s="73"/>
      <c r="CMV167" s="73"/>
      <c r="CMY167" s="73"/>
      <c r="CNE167" s="73"/>
      <c r="CNN167" s="73"/>
      <c r="CNP167" s="73"/>
      <c r="CNQ167" s="73"/>
      <c r="CNS167" s="73"/>
      <c r="CNV167" s="73"/>
      <c r="CNY167" s="73"/>
      <c r="COB167" s="73"/>
      <c r="COJ167" s="73"/>
      <c r="COL167" s="73"/>
      <c r="COO167" s="73"/>
      <c r="COR167" s="73"/>
      <c r="CPA167" s="73"/>
      <c r="CPD167" s="73"/>
      <c r="CPI167" s="73"/>
      <c r="CQE167" s="73"/>
      <c r="CQF167" s="73"/>
      <c r="CQG167" s="73"/>
      <c r="CQH167" s="73"/>
      <c r="CQI167" s="73"/>
      <c r="CQJ167" s="73"/>
      <c r="CRB167" s="73"/>
      <c r="CRC167" s="73"/>
      <c r="CRF167" s="73"/>
      <c r="CRI167" s="73"/>
      <c r="CRK167" s="73"/>
      <c r="CRM167" s="73"/>
      <c r="CRP167" s="73"/>
      <c r="CRS167" s="73"/>
      <c r="CRV167" s="73"/>
      <c r="CRY167" s="73"/>
      <c r="CSB167" s="73"/>
      <c r="CSE167" s="73"/>
      <c r="CSH167" s="73"/>
      <c r="CSK167" s="73"/>
      <c r="CSM167" s="73"/>
      <c r="CSZ167" s="73"/>
      <c r="CTA167" s="73"/>
      <c r="CTB167" s="73"/>
      <c r="CTC167" s="73"/>
      <c r="CTD167" s="73"/>
      <c r="CTE167" s="73"/>
      <c r="CTF167" s="73"/>
      <c r="CTG167" s="73"/>
      <c r="CTH167" s="73"/>
      <c r="CTI167" s="73"/>
      <c r="CTJ167" s="73"/>
      <c r="CTK167" s="73"/>
      <c r="CTL167" s="73"/>
      <c r="CTM167" s="73"/>
      <c r="CTN167" s="73"/>
      <c r="CTO167" s="73"/>
      <c r="CTP167" s="73"/>
      <c r="CTQ167" s="73"/>
      <c r="CTR167" s="73"/>
      <c r="CTS167" s="73"/>
      <c r="CTT167" s="73"/>
      <c r="CTU167" s="73"/>
      <c r="CTV167" s="73"/>
      <c r="CTW167" s="73"/>
      <c r="CTX167" s="73"/>
      <c r="CTY167" s="73"/>
      <c r="CUA167" s="73"/>
      <c r="CUB167" s="73"/>
      <c r="CUC167" s="73"/>
      <c r="CUD167" s="73"/>
      <c r="CUE167" s="73"/>
      <c r="CUF167" s="73"/>
      <c r="CUG167" s="73"/>
      <c r="CUH167" s="73"/>
      <c r="CUI167" s="73"/>
      <c r="CUJ167" s="73"/>
      <c r="CUK167" s="73"/>
      <c r="CUL167" s="73"/>
      <c r="CUM167" s="73"/>
      <c r="CUP167" s="73"/>
      <c r="CUS167" s="73"/>
      <c r="CUV167" s="73"/>
      <c r="CUY167" s="73"/>
      <c r="CVB167" s="73"/>
      <c r="CVN167" s="73"/>
      <c r="CVQ167" s="73"/>
      <c r="CVT167" s="73"/>
      <c r="CVW167" s="73"/>
      <c r="CWF167" s="73"/>
      <c r="CWL167" s="73"/>
      <c r="CWO167" s="73"/>
      <c r="CWR167" s="73"/>
      <c r="CWU167" s="73"/>
      <c r="CXA167" s="73"/>
      <c r="CXJ167" s="73"/>
      <c r="CXL167" s="73"/>
      <c r="CXM167" s="73"/>
      <c r="CXO167" s="73"/>
      <c r="CXR167" s="73"/>
      <c r="CXU167" s="73"/>
      <c r="CXX167" s="73"/>
      <c r="CYF167" s="73"/>
      <c r="CYH167" s="73"/>
      <c r="CYK167" s="73"/>
      <c r="CYN167" s="73"/>
      <c r="CYW167" s="73"/>
      <c r="CYZ167" s="73"/>
      <c r="CZE167" s="73"/>
      <c r="DAA167" s="73"/>
      <c r="DAB167" s="73"/>
      <c r="DAC167" s="73"/>
      <c r="DAD167" s="73"/>
      <c r="DAE167" s="73"/>
      <c r="DAF167" s="73"/>
      <c r="DAX167" s="73"/>
      <c r="DAY167" s="73"/>
      <c r="DBB167" s="73"/>
      <c r="DBE167" s="73"/>
      <c r="DBG167" s="73"/>
      <c r="DBI167" s="73"/>
      <c r="DBL167" s="73"/>
      <c r="DBO167" s="73"/>
      <c r="DBR167" s="73"/>
      <c r="DBU167" s="73"/>
      <c r="DBX167" s="73"/>
      <c r="DCA167" s="73"/>
      <c r="DCD167" s="73"/>
      <c r="DCG167" s="73"/>
      <c r="DCI167" s="73"/>
      <c r="DCV167" s="73"/>
      <c r="DCW167" s="73"/>
      <c r="DCX167" s="73"/>
      <c r="DCY167" s="73"/>
      <c r="DCZ167" s="73"/>
      <c r="DDA167" s="73"/>
      <c r="DDB167" s="73"/>
      <c r="DDC167" s="73"/>
      <c r="DDD167" s="73"/>
      <c r="DDE167" s="73"/>
      <c r="DDF167" s="73"/>
      <c r="DDG167" s="73"/>
      <c r="DDH167" s="73"/>
      <c r="DDI167" s="73"/>
      <c r="DDJ167" s="73"/>
      <c r="DDK167" s="73"/>
      <c r="DDL167" s="73"/>
      <c r="DDM167" s="73"/>
      <c r="DDN167" s="73"/>
      <c r="DDO167" s="73"/>
      <c r="DDP167" s="73"/>
      <c r="DDQ167" s="73"/>
      <c r="DDR167" s="73"/>
      <c r="DDS167" s="73"/>
      <c r="DDT167" s="73"/>
      <c r="DDU167" s="73"/>
      <c r="DDW167" s="73"/>
      <c r="DDX167" s="73"/>
      <c r="DDY167" s="73"/>
      <c r="DDZ167" s="73"/>
      <c r="DEA167" s="73"/>
      <c r="DEB167" s="73"/>
      <c r="DEC167" s="73"/>
      <c r="DED167" s="73"/>
      <c r="DEE167" s="73"/>
      <c r="DEF167" s="73"/>
      <c r="DEG167" s="73"/>
      <c r="DEH167" s="73"/>
      <c r="DEI167" s="73"/>
      <c r="DEL167" s="73"/>
      <c r="DEO167" s="73"/>
      <c r="DER167" s="73"/>
      <c r="DEU167" s="73"/>
      <c r="DEX167" s="73"/>
      <c r="DFJ167" s="73"/>
      <c r="DFM167" s="73"/>
      <c r="DFP167" s="73"/>
      <c r="DFS167" s="73"/>
      <c r="DGB167" s="73"/>
      <c r="DGH167" s="73"/>
      <c r="DGK167" s="73"/>
      <c r="DGN167" s="73"/>
      <c r="DGQ167" s="73"/>
      <c r="DGW167" s="73"/>
      <c r="DHF167" s="73"/>
      <c r="DHH167" s="73"/>
      <c r="DHI167" s="73"/>
      <c r="DHK167" s="73"/>
      <c r="DHN167" s="73"/>
      <c r="DHQ167" s="73"/>
      <c r="DHT167" s="73"/>
      <c r="DIB167" s="73"/>
      <c r="DID167" s="73"/>
      <c r="DIG167" s="73"/>
      <c r="DIJ167" s="73"/>
      <c r="DIS167" s="73"/>
      <c r="DIV167" s="73"/>
      <c r="DJA167" s="73"/>
      <c r="DJW167" s="73"/>
      <c r="DJX167" s="73"/>
      <c r="DJY167" s="73"/>
      <c r="DJZ167" s="73"/>
      <c r="DKA167" s="73"/>
      <c r="DKB167" s="73"/>
      <c r="DKT167" s="73"/>
      <c r="DKU167" s="73"/>
      <c r="DKX167" s="73"/>
      <c r="DLA167" s="73"/>
      <c r="DLC167" s="73"/>
      <c r="DLE167" s="73"/>
      <c r="DLH167" s="73"/>
      <c r="DLK167" s="73"/>
      <c r="DLN167" s="73"/>
      <c r="DLQ167" s="73"/>
      <c r="DLT167" s="73"/>
      <c r="DLW167" s="73"/>
      <c r="DLZ167" s="73"/>
      <c r="DMC167" s="73"/>
      <c r="DME167" s="73"/>
      <c r="DMR167" s="73"/>
      <c r="DMS167" s="73"/>
      <c r="DMT167" s="73"/>
      <c r="DMU167" s="73"/>
      <c r="DMV167" s="73"/>
      <c r="DMW167" s="73"/>
      <c r="DMX167" s="73"/>
      <c r="DMY167" s="73"/>
      <c r="DMZ167" s="73"/>
      <c r="DNA167" s="73"/>
      <c r="DNB167" s="73"/>
      <c r="DNC167" s="73"/>
      <c r="DND167" s="73"/>
      <c r="DNE167" s="73"/>
      <c r="DNF167" s="73"/>
      <c r="DNG167" s="73"/>
      <c r="DNH167" s="73"/>
      <c r="DNI167" s="73"/>
      <c r="DNJ167" s="73"/>
      <c r="DNK167" s="73"/>
      <c r="DNL167" s="73"/>
      <c r="DNM167" s="73"/>
      <c r="DNN167" s="73"/>
      <c r="DNO167" s="73"/>
      <c r="DNP167" s="73"/>
      <c r="DNQ167" s="73"/>
      <c r="DNS167" s="73"/>
      <c r="DNT167" s="73"/>
      <c r="DNU167" s="73"/>
      <c r="DNV167" s="73"/>
      <c r="DNW167" s="73"/>
      <c r="DNX167" s="73"/>
      <c r="DNY167" s="73"/>
      <c r="DNZ167" s="73"/>
      <c r="DOA167" s="73"/>
      <c r="DOB167" s="73"/>
      <c r="DOC167" s="73"/>
      <c r="DOD167" s="73"/>
      <c r="DOE167" s="73"/>
      <c r="DOH167" s="73"/>
      <c r="DOK167" s="73"/>
      <c r="DON167" s="73"/>
      <c r="DOQ167" s="73"/>
      <c r="DOT167" s="73"/>
      <c r="DPF167" s="73"/>
      <c r="DPI167" s="73"/>
      <c r="DPL167" s="73"/>
      <c r="DPO167" s="73"/>
      <c r="DPX167" s="73"/>
      <c r="DQD167" s="73"/>
      <c r="DQG167" s="73"/>
      <c r="DQJ167" s="73"/>
      <c r="DQM167" s="73"/>
      <c r="DQS167" s="73"/>
      <c r="DRB167" s="73"/>
      <c r="DRD167" s="73"/>
      <c r="DRE167" s="73"/>
      <c r="DRG167" s="73"/>
      <c r="DRJ167" s="73"/>
      <c r="DRM167" s="73"/>
      <c r="DRP167" s="73"/>
      <c r="DRX167" s="73"/>
      <c r="DRZ167" s="73"/>
      <c r="DSC167" s="73"/>
      <c r="DSF167" s="73"/>
      <c r="DSO167" s="73"/>
      <c r="DSR167" s="73"/>
      <c r="DSW167" s="73"/>
      <c r="DTS167" s="73"/>
      <c r="DTT167" s="73"/>
      <c r="DTU167" s="73"/>
      <c r="DTV167" s="73"/>
      <c r="DTW167" s="73"/>
      <c r="DTX167" s="73"/>
      <c r="DUP167" s="73"/>
      <c r="DUQ167" s="73"/>
      <c r="DUT167" s="73"/>
      <c r="DUW167" s="73"/>
      <c r="DUY167" s="73"/>
      <c r="DVA167" s="73"/>
      <c r="DVD167" s="73"/>
      <c r="DVG167" s="73"/>
      <c r="DVJ167" s="73"/>
      <c r="DVM167" s="73"/>
      <c r="DVP167" s="73"/>
      <c r="DVS167" s="73"/>
      <c r="DVV167" s="73"/>
      <c r="DVY167" s="73"/>
      <c r="DWA167" s="73"/>
      <c r="DWN167" s="73"/>
      <c r="DWO167" s="73"/>
      <c r="DWP167" s="73"/>
      <c r="DWQ167" s="73"/>
      <c r="DWR167" s="73"/>
      <c r="DWS167" s="73"/>
      <c r="DWT167" s="73"/>
      <c r="DWU167" s="73"/>
      <c r="DWV167" s="73"/>
      <c r="DWW167" s="73"/>
      <c r="DWX167" s="73"/>
      <c r="DWY167" s="73"/>
      <c r="DWZ167" s="73"/>
      <c r="DXA167" s="73"/>
      <c r="DXB167" s="73"/>
      <c r="DXC167" s="73"/>
      <c r="DXD167" s="73"/>
      <c r="DXE167" s="73"/>
      <c r="DXF167" s="73"/>
      <c r="DXG167" s="73"/>
      <c r="DXH167" s="73"/>
      <c r="DXI167" s="73"/>
      <c r="DXJ167" s="73"/>
      <c r="DXK167" s="73"/>
      <c r="DXL167" s="73"/>
      <c r="DXM167" s="73"/>
      <c r="DXO167" s="73"/>
      <c r="DXP167" s="73"/>
      <c r="DXQ167" s="73"/>
      <c r="DXR167" s="73"/>
      <c r="DXS167" s="73"/>
      <c r="DXT167" s="73"/>
      <c r="DXU167" s="73"/>
      <c r="DXV167" s="73"/>
      <c r="DXW167" s="73"/>
      <c r="DXX167" s="73"/>
      <c r="DXY167" s="73"/>
      <c r="DXZ167" s="73"/>
      <c r="DYA167" s="73"/>
      <c r="DYD167" s="73"/>
      <c r="DYG167" s="73"/>
      <c r="DYJ167" s="73"/>
      <c r="DYM167" s="73"/>
      <c r="DYP167" s="73"/>
      <c r="DZB167" s="73"/>
      <c r="DZE167" s="73"/>
      <c r="DZH167" s="73"/>
      <c r="DZK167" s="73"/>
      <c r="DZT167" s="73"/>
      <c r="DZZ167" s="73"/>
      <c r="EAC167" s="73"/>
      <c r="EAF167" s="73"/>
      <c r="EAI167" s="73"/>
      <c r="EAO167" s="73"/>
      <c r="EAX167" s="73"/>
      <c r="EAZ167" s="73"/>
      <c r="EBA167" s="73"/>
      <c r="EBC167" s="73"/>
      <c r="EBF167" s="73"/>
      <c r="EBI167" s="73"/>
      <c r="EBL167" s="73"/>
      <c r="EBT167" s="73"/>
      <c r="EBV167" s="73"/>
      <c r="EBY167" s="73"/>
      <c r="ECB167" s="73"/>
      <c r="ECK167" s="73"/>
      <c r="ECN167" s="73"/>
      <c r="ECS167" s="73"/>
      <c r="EDO167" s="73"/>
      <c r="EDP167" s="73"/>
      <c r="EDQ167" s="73"/>
      <c r="EDR167" s="73"/>
      <c r="EDS167" s="73"/>
      <c r="EDT167" s="73"/>
      <c r="EEL167" s="73"/>
      <c r="EEM167" s="73"/>
      <c r="EEP167" s="73"/>
      <c r="EES167" s="73"/>
      <c r="EEU167" s="73"/>
      <c r="EEW167" s="73"/>
      <c r="EEZ167" s="73"/>
      <c r="EFC167" s="73"/>
      <c r="EFF167" s="73"/>
      <c r="EFI167" s="73"/>
      <c r="EFL167" s="73"/>
      <c r="EFO167" s="73"/>
      <c r="EFR167" s="73"/>
      <c r="EFU167" s="73"/>
      <c r="EFW167" s="73"/>
      <c r="EGJ167" s="73"/>
      <c r="EGK167" s="73"/>
      <c r="EGL167" s="73"/>
      <c r="EGM167" s="73"/>
      <c r="EGN167" s="73"/>
      <c r="EGO167" s="73"/>
      <c r="EGP167" s="73"/>
      <c r="EGQ167" s="73"/>
      <c r="EGR167" s="73"/>
      <c r="EGS167" s="73"/>
      <c r="EGT167" s="73"/>
      <c r="EGU167" s="73"/>
      <c r="EGV167" s="73"/>
      <c r="EGW167" s="73"/>
      <c r="EGX167" s="73"/>
      <c r="EGY167" s="73"/>
      <c r="EGZ167" s="73"/>
      <c r="EHA167" s="73"/>
      <c r="EHB167" s="73"/>
      <c r="EHC167" s="73"/>
      <c r="EHD167" s="73"/>
      <c r="EHE167" s="73"/>
      <c r="EHF167" s="73"/>
      <c r="EHG167" s="73"/>
      <c r="EHH167" s="73"/>
      <c r="EHI167" s="73"/>
      <c r="EHK167" s="73"/>
      <c r="EHL167" s="73"/>
      <c r="EHM167" s="73"/>
      <c r="EHN167" s="73"/>
      <c r="EHO167" s="73"/>
      <c r="EHP167" s="73"/>
      <c r="EHQ167" s="73"/>
      <c r="EHR167" s="73"/>
      <c r="EHS167" s="73"/>
      <c r="EHT167" s="73"/>
      <c r="EHU167" s="73"/>
      <c r="EHV167" s="73"/>
      <c r="EHW167" s="73"/>
      <c r="EHZ167" s="73"/>
      <c r="EIC167" s="73"/>
      <c r="EIF167" s="73"/>
      <c r="EII167" s="73"/>
      <c r="EIL167" s="73"/>
      <c r="EIX167" s="73"/>
      <c r="EJA167" s="73"/>
      <c r="EJD167" s="73"/>
      <c r="EJG167" s="73"/>
      <c r="EJP167" s="73"/>
      <c r="EJV167" s="73"/>
      <c r="EJY167" s="73"/>
      <c r="EKB167" s="73"/>
      <c r="EKE167" s="73"/>
      <c r="EKK167" s="73"/>
      <c r="EKT167" s="73"/>
      <c r="EKV167" s="73"/>
      <c r="EKW167" s="73"/>
      <c r="EKY167" s="73"/>
      <c r="ELB167" s="73"/>
      <c r="ELE167" s="73"/>
      <c r="ELH167" s="73"/>
      <c r="ELP167" s="73"/>
      <c r="ELR167" s="73"/>
      <c r="ELU167" s="73"/>
      <c r="ELX167" s="73"/>
      <c r="EMG167" s="73"/>
      <c r="EMJ167" s="73"/>
      <c r="EMO167" s="73"/>
      <c r="ENK167" s="73"/>
      <c r="ENL167" s="73"/>
      <c r="ENM167" s="73"/>
      <c r="ENN167" s="73"/>
      <c r="ENO167" s="73"/>
      <c r="ENP167" s="73"/>
      <c r="EOH167" s="73"/>
      <c r="EOI167" s="73"/>
      <c r="EOL167" s="73"/>
      <c r="EOO167" s="73"/>
      <c r="EOQ167" s="73"/>
      <c r="EOS167" s="73"/>
      <c r="EOV167" s="73"/>
      <c r="EOY167" s="73"/>
      <c r="EPB167" s="73"/>
      <c r="EPE167" s="73"/>
      <c r="EPH167" s="73"/>
      <c r="EPK167" s="73"/>
      <c r="EPN167" s="73"/>
      <c r="EPQ167" s="73"/>
      <c r="EPS167" s="73"/>
      <c r="EQF167" s="73"/>
      <c r="EQG167" s="73"/>
      <c r="EQH167" s="73"/>
      <c r="EQI167" s="73"/>
      <c r="EQJ167" s="73"/>
      <c r="EQK167" s="73"/>
      <c r="EQL167" s="73"/>
      <c r="EQM167" s="73"/>
      <c r="EQN167" s="73"/>
      <c r="EQO167" s="73"/>
      <c r="EQP167" s="73"/>
      <c r="EQQ167" s="73"/>
      <c r="EQR167" s="73"/>
      <c r="EQS167" s="73"/>
      <c r="EQT167" s="73"/>
      <c r="EQU167" s="73"/>
      <c r="EQV167" s="73"/>
      <c r="EQW167" s="73"/>
      <c r="EQX167" s="73"/>
      <c r="EQY167" s="73"/>
      <c r="EQZ167" s="73"/>
      <c r="ERA167" s="73"/>
      <c r="ERB167" s="73"/>
      <c r="ERC167" s="73"/>
      <c r="ERD167" s="73"/>
      <c r="ERE167" s="73"/>
      <c r="ERG167" s="73"/>
      <c r="ERH167" s="73"/>
      <c r="ERI167" s="73"/>
      <c r="ERJ167" s="73"/>
      <c r="ERK167" s="73"/>
      <c r="ERL167" s="73"/>
      <c r="ERM167" s="73"/>
      <c r="ERN167" s="73"/>
      <c r="ERO167" s="73"/>
      <c r="ERP167" s="73"/>
      <c r="ERQ167" s="73"/>
      <c r="ERR167" s="73"/>
      <c r="ERS167" s="73"/>
      <c r="ERV167" s="73"/>
      <c r="ERY167" s="73"/>
      <c r="ESB167" s="73"/>
      <c r="ESE167" s="73"/>
      <c r="ESH167" s="73"/>
      <c r="EST167" s="73"/>
      <c r="ESW167" s="73"/>
      <c r="ESZ167" s="73"/>
      <c r="ETC167" s="73"/>
      <c r="ETL167" s="73"/>
      <c r="ETR167" s="73"/>
      <c r="ETU167" s="73"/>
      <c r="ETX167" s="73"/>
      <c r="EUA167" s="73"/>
      <c r="EUG167" s="73"/>
      <c r="EUP167" s="73"/>
      <c r="EUR167" s="73"/>
      <c r="EUS167" s="73"/>
      <c r="EUU167" s="73"/>
      <c r="EUX167" s="73"/>
      <c r="EVA167" s="73"/>
      <c r="EVD167" s="73"/>
      <c r="EVL167" s="73"/>
      <c r="EVN167" s="73"/>
      <c r="EVQ167" s="73"/>
      <c r="EVT167" s="73"/>
      <c r="EWC167" s="73"/>
      <c r="EWF167" s="73"/>
      <c r="EWK167" s="73"/>
      <c r="EXG167" s="73"/>
      <c r="EXH167" s="73"/>
      <c r="EXI167" s="73"/>
      <c r="EXJ167" s="73"/>
      <c r="EXK167" s="73"/>
      <c r="EXL167" s="73"/>
      <c r="EYD167" s="73"/>
      <c r="EYE167" s="73"/>
      <c r="EYH167" s="73"/>
      <c r="EYK167" s="73"/>
      <c r="EYM167" s="73"/>
      <c r="EYO167" s="73"/>
      <c r="EYR167" s="73"/>
      <c r="EYU167" s="73"/>
      <c r="EYX167" s="73"/>
      <c r="EZA167" s="73"/>
      <c r="EZD167" s="73"/>
      <c r="EZG167" s="73"/>
      <c r="EZJ167" s="73"/>
      <c r="EZM167" s="73"/>
      <c r="EZO167" s="73"/>
      <c r="FAB167" s="73"/>
      <c r="FAC167" s="73"/>
      <c r="FAD167" s="73"/>
      <c r="FAE167" s="73"/>
      <c r="FAF167" s="73"/>
      <c r="FAG167" s="73"/>
      <c r="FAH167" s="73"/>
      <c r="FAI167" s="73"/>
      <c r="FAJ167" s="73"/>
      <c r="FAK167" s="73"/>
      <c r="FAL167" s="73"/>
      <c r="FAM167" s="73"/>
      <c r="FAN167" s="73"/>
      <c r="FAO167" s="73"/>
      <c r="FAP167" s="73"/>
      <c r="FAQ167" s="73"/>
      <c r="FAR167" s="73"/>
      <c r="FAS167" s="73"/>
      <c r="FAT167" s="73"/>
      <c r="FAU167" s="73"/>
      <c r="FAV167" s="73"/>
      <c r="FAW167" s="73"/>
      <c r="FAX167" s="73"/>
      <c r="FAY167" s="73"/>
      <c r="FAZ167" s="73"/>
      <c r="FBA167" s="73"/>
      <c r="FBC167" s="73"/>
      <c r="FBD167" s="73"/>
      <c r="FBE167" s="73"/>
      <c r="FBF167" s="73"/>
      <c r="FBG167" s="73"/>
      <c r="FBH167" s="73"/>
      <c r="FBI167" s="73"/>
      <c r="FBJ167" s="73"/>
      <c r="FBK167" s="73"/>
      <c r="FBL167" s="73"/>
      <c r="FBM167" s="73"/>
      <c r="FBN167" s="73"/>
      <c r="FBO167" s="73"/>
      <c r="FBR167" s="73"/>
      <c r="FBU167" s="73"/>
      <c r="FBX167" s="73"/>
      <c r="FCA167" s="73"/>
      <c r="FCD167" s="73"/>
      <c r="FCP167" s="73"/>
      <c r="FCS167" s="73"/>
      <c r="FCV167" s="73"/>
      <c r="FCY167" s="73"/>
      <c r="FDH167" s="73"/>
      <c r="FDN167" s="73"/>
      <c r="FDQ167" s="73"/>
      <c r="FDT167" s="73"/>
      <c r="FDW167" s="73"/>
      <c r="FEC167" s="73"/>
      <c r="FEL167" s="73"/>
      <c r="FEN167" s="73"/>
      <c r="FEO167" s="73"/>
      <c r="FEQ167" s="73"/>
      <c r="FET167" s="73"/>
      <c r="FEW167" s="73"/>
      <c r="FEZ167" s="73"/>
      <c r="FFH167" s="73"/>
      <c r="FFJ167" s="73"/>
      <c r="FFM167" s="73"/>
      <c r="FFP167" s="73"/>
      <c r="FFY167" s="73"/>
      <c r="FGB167" s="73"/>
      <c r="FGG167" s="73"/>
      <c r="FHC167" s="73"/>
      <c r="FHD167" s="73"/>
      <c r="FHE167" s="73"/>
      <c r="FHF167" s="73"/>
      <c r="FHG167" s="73"/>
      <c r="FHH167" s="73"/>
      <c r="FHZ167" s="73"/>
      <c r="FIA167" s="73"/>
      <c r="FID167" s="73"/>
      <c r="FIG167" s="73"/>
      <c r="FII167" s="73"/>
      <c r="FIK167" s="73"/>
      <c r="FIN167" s="73"/>
      <c r="FIQ167" s="73"/>
      <c r="FIT167" s="73"/>
      <c r="FIW167" s="73"/>
      <c r="FIZ167" s="73"/>
      <c r="FJC167" s="73"/>
      <c r="FJF167" s="73"/>
      <c r="FJI167" s="73"/>
      <c r="FJK167" s="73"/>
      <c r="FJX167" s="73"/>
      <c r="FJY167" s="73"/>
      <c r="FJZ167" s="73"/>
      <c r="FKA167" s="73"/>
      <c r="FKB167" s="73"/>
      <c r="FKC167" s="73"/>
      <c r="FKD167" s="73"/>
      <c r="FKE167" s="73"/>
      <c r="FKF167" s="73"/>
      <c r="FKG167" s="73"/>
      <c r="FKH167" s="73"/>
      <c r="FKI167" s="73"/>
      <c r="FKJ167" s="73"/>
      <c r="FKK167" s="73"/>
      <c r="FKL167" s="73"/>
      <c r="FKM167" s="73"/>
      <c r="FKN167" s="73"/>
      <c r="FKO167" s="73"/>
      <c r="FKP167" s="73"/>
      <c r="FKQ167" s="73"/>
      <c r="FKR167" s="73"/>
      <c r="FKS167" s="73"/>
      <c r="FKT167" s="73"/>
      <c r="FKU167" s="73"/>
      <c r="FKV167" s="73"/>
      <c r="FKW167" s="73"/>
      <c r="FKY167" s="73"/>
      <c r="FKZ167" s="73"/>
      <c r="FLA167" s="73"/>
      <c r="FLB167" s="73"/>
      <c r="FLC167" s="73"/>
      <c r="FLD167" s="73"/>
      <c r="FLE167" s="73"/>
      <c r="FLF167" s="73"/>
      <c r="FLG167" s="73"/>
      <c r="FLH167" s="73"/>
      <c r="FLI167" s="73"/>
      <c r="FLJ167" s="73"/>
      <c r="FLK167" s="73"/>
      <c r="FLN167" s="73"/>
      <c r="FLQ167" s="73"/>
      <c r="FLT167" s="73"/>
      <c r="FLW167" s="73"/>
      <c r="FLZ167" s="73"/>
      <c r="FML167" s="73"/>
      <c r="FMO167" s="73"/>
      <c r="FMR167" s="73"/>
      <c r="FMU167" s="73"/>
      <c r="FND167" s="73"/>
      <c r="FNJ167" s="73"/>
      <c r="FNM167" s="73"/>
      <c r="FNP167" s="73"/>
      <c r="FNS167" s="73"/>
      <c r="FNY167" s="73"/>
      <c r="FOH167" s="73"/>
      <c r="FOJ167" s="73"/>
      <c r="FOK167" s="73"/>
      <c r="FOM167" s="73"/>
      <c r="FOP167" s="73"/>
      <c r="FOS167" s="73"/>
      <c r="FOV167" s="73"/>
      <c r="FPD167" s="73"/>
      <c r="FPF167" s="73"/>
      <c r="FPI167" s="73"/>
      <c r="FPL167" s="73"/>
      <c r="FPU167" s="73"/>
      <c r="FPX167" s="73"/>
      <c r="FQC167" s="73"/>
      <c r="FQY167" s="73"/>
      <c r="FQZ167" s="73"/>
      <c r="FRA167" s="73"/>
      <c r="FRB167" s="73"/>
      <c r="FRC167" s="73"/>
      <c r="FRD167" s="73"/>
      <c r="FRV167" s="73"/>
      <c r="FRW167" s="73"/>
      <c r="FRZ167" s="73"/>
      <c r="FSC167" s="73"/>
      <c r="FSE167" s="73"/>
      <c r="FSG167" s="73"/>
      <c r="FSJ167" s="73"/>
      <c r="FSM167" s="73"/>
      <c r="FSP167" s="73"/>
      <c r="FSS167" s="73"/>
      <c r="FSV167" s="73"/>
      <c r="FSY167" s="73"/>
      <c r="FTB167" s="73"/>
      <c r="FTE167" s="73"/>
      <c r="FTG167" s="73"/>
      <c r="FTT167" s="73"/>
      <c r="FTU167" s="73"/>
      <c r="FTV167" s="73"/>
      <c r="FTW167" s="73"/>
      <c r="FTX167" s="73"/>
      <c r="FTY167" s="73"/>
      <c r="FTZ167" s="73"/>
      <c r="FUA167" s="73"/>
      <c r="FUB167" s="73"/>
      <c r="FUC167" s="73"/>
      <c r="FUD167" s="73"/>
      <c r="FUE167" s="73"/>
      <c r="FUF167" s="73"/>
      <c r="FUG167" s="73"/>
      <c r="FUH167" s="73"/>
      <c r="FUI167" s="73"/>
      <c r="FUJ167" s="73"/>
      <c r="FUK167" s="73"/>
      <c r="FUL167" s="73"/>
      <c r="FUM167" s="73"/>
      <c r="FUN167" s="73"/>
      <c r="FUO167" s="73"/>
      <c r="FUP167" s="73"/>
      <c r="FUQ167" s="73"/>
      <c r="FUR167" s="73"/>
      <c r="FUS167" s="73"/>
      <c r="FUU167" s="73"/>
      <c r="FUV167" s="73"/>
      <c r="FUW167" s="73"/>
      <c r="FUX167" s="73"/>
      <c r="FUY167" s="73"/>
      <c r="FUZ167" s="73"/>
      <c r="FVA167" s="73"/>
      <c r="FVB167" s="73"/>
      <c r="FVC167" s="73"/>
      <c r="FVD167" s="73"/>
      <c r="FVE167" s="73"/>
      <c r="FVF167" s="73"/>
      <c r="FVG167" s="73"/>
      <c r="FVJ167" s="73"/>
      <c r="FVM167" s="73"/>
      <c r="FVP167" s="73"/>
      <c r="FVS167" s="73"/>
      <c r="FVV167" s="73"/>
      <c r="FWH167" s="73"/>
      <c r="FWK167" s="73"/>
      <c r="FWN167" s="73"/>
      <c r="FWQ167" s="73"/>
      <c r="FWZ167" s="73"/>
      <c r="FXF167" s="73"/>
      <c r="FXI167" s="73"/>
      <c r="FXL167" s="73"/>
      <c r="FXO167" s="73"/>
      <c r="FXU167" s="73"/>
      <c r="FYD167" s="73"/>
      <c r="FYF167" s="73"/>
      <c r="FYG167" s="73"/>
      <c r="FYI167" s="73"/>
      <c r="FYL167" s="73"/>
      <c r="FYO167" s="73"/>
      <c r="FYR167" s="73"/>
      <c r="FYZ167" s="73"/>
      <c r="FZB167" s="73"/>
      <c r="FZE167" s="73"/>
      <c r="FZH167" s="73"/>
      <c r="FZQ167" s="73"/>
      <c r="FZT167" s="73"/>
      <c r="FZY167" s="73"/>
      <c r="GAU167" s="73"/>
      <c r="GAV167" s="73"/>
      <c r="GAW167" s="73"/>
      <c r="GAX167" s="73"/>
      <c r="GAY167" s="73"/>
      <c r="GAZ167" s="73"/>
      <c r="GBR167" s="73"/>
      <c r="GBS167" s="73"/>
      <c r="GBV167" s="73"/>
      <c r="GBY167" s="73"/>
      <c r="GCA167" s="73"/>
      <c r="GCC167" s="73"/>
      <c r="GCF167" s="73"/>
      <c r="GCI167" s="73"/>
      <c r="GCL167" s="73"/>
      <c r="GCO167" s="73"/>
      <c r="GCR167" s="73"/>
      <c r="GCU167" s="73"/>
      <c r="GCX167" s="73"/>
      <c r="GDA167" s="73"/>
      <c r="GDC167" s="73"/>
      <c r="GDP167" s="73"/>
      <c r="GDQ167" s="73"/>
      <c r="GDR167" s="73"/>
      <c r="GDS167" s="73"/>
      <c r="GDT167" s="73"/>
      <c r="GDU167" s="73"/>
      <c r="GDV167" s="73"/>
      <c r="GDW167" s="73"/>
      <c r="GDX167" s="73"/>
      <c r="GDY167" s="73"/>
      <c r="GDZ167" s="73"/>
      <c r="GEA167" s="73"/>
      <c r="GEB167" s="73"/>
      <c r="GEC167" s="73"/>
      <c r="GED167" s="73"/>
      <c r="GEE167" s="73"/>
      <c r="GEF167" s="73"/>
      <c r="GEG167" s="73"/>
      <c r="GEH167" s="73"/>
      <c r="GEI167" s="73"/>
      <c r="GEJ167" s="73"/>
      <c r="GEK167" s="73"/>
      <c r="GEL167" s="73"/>
      <c r="GEM167" s="73"/>
      <c r="GEN167" s="73"/>
      <c r="GEO167" s="73"/>
      <c r="GEQ167" s="73"/>
      <c r="GER167" s="73"/>
      <c r="GES167" s="73"/>
      <c r="GET167" s="73"/>
      <c r="GEU167" s="73"/>
      <c r="GEV167" s="73"/>
      <c r="GEW167" s="73"/>
      <c r="GEX167" s="73"/>
      <c r="GEY167" s="73"/>
      <c r="GEZ167" s="73"/>
      <c r="GFA167" s="73"/>
      <c r="GFB167" s="73"/>
      <c r="GFC167" s="73"/>
      <c r="GFF167" s="73"/>
      <c r="GFI167" s="73"/>
      <c r="GFL167" s="73"/>
      <c r="GFO167" s="73"/>
      <c r="GFR167" s="73"/>
      <c r="GGD167" s="73"/>
      <c r="GGG167" s="73"/>
      <c r="GGJ167" s="73"/>
      <c r="GGM167" s="73"/>
      <c r="GGV167" s="73"/>
      <c r="GHB167" s="73"/>
      <c r="GHE167" s="73"/>
      <c r="GHH167" s="73"/>
      <c r="GHK167" s="73"/>
      <c r="GHQ167" s="73"/>
      <c r="GHZ167" s="73"/>
      <c r="GIB167" s="73"/>
      <c r="GIC167" s="73"/>
      <c r="GIE167" s="73"/>
      <c r="GIH167" s="73"/>
      <c r="GIK167" s="73"/>
      <c r="GIN167" s="73"/>
      <c r="GIV167" s="73"/>
      <c r="GIX167" s="73"/>
      <c r="GJA167" s="73"/>
      <c r="GJD167" s="73"/>
      <c r="GJM167" s="73"/>
      <c r="GJP167" s="73"/>
      <c r="GJU167" s="73"/>
      <c r="GKQ167" s="73"/>
      <c r="GKR167" s="73"/>
      <c r="GKS167" s="73"/>
      <c r="GKT167" s="73"/>
      <c r="GKU167" s="73"/>
      <c r="GKV167" s="73"/>
      <c r="GLN167" s="73"/>
      <c r="GLO167" s="73"/>
      <c r="GLR167" s="73"/>
      <c r="GLU167" s="73"/>
      <c r="GLW167" s="73"/>
      <c r="GLY167" s="73"/>
      <c r="GMB167" s="73"/>
      <c r="GME167" s="73"/>
      <c r="GMH167" s="73"/>
      <c r="GMK167" s="73"/>
      <c r="GMN167" s="73"/>
      <c r="GMQ167" s="73"/>
      <c r="GMT167" s="73"/>
      <c r="GMW167" s="73"/>
      <c r="GMY167" s="73"/>
      <c r="GNL167" s="73"/>
      <c r="GNM167" s="73"/>
      <c r="GNN167" s="73"/>
      <c r="GNO167" s="73"/>
      <c r="GNP167" s="73"/>
      <c r="GNQ167" s="73"/>
      <c r="GNR167" s="73"/>
      <c r="GNS167" s="73"/>
      <c r="GNT167" s="73"/>
      <c r="GNU167" s="73"/>
      <c r="GNV167" s="73"/>
      <c r="GNW167" s="73"/>
      <c r="GNX167" s="73"/>
      <c r="GNY167" s="73"/>
      <c r="GNZ167" s="73"/>
      <c r="GOA167" s="73"/>
      <c r="GOB167" s="73"/>
      <c r="GOC167" s="73"/>
      <c r="GOD167" s="73"/>
      <c r="GOE167" s="73"/>
      <c r="GOF167" s="73"/>
      <c r="GOG167" s="73"/>
      <c r="GOH167" s="73"/>
      <c r="GOI167" s="73"/>
      <c r="GOJ167" s="73"/>
      <c r="GOK167" s="73"/>
      <c r="GOM167" s="73"/>
      <c r="GON167" s="73"/>
      <c r="GOO167" s="73"/>
      <c r="GOP167" s="73"/>
      <c r="GOQ167" s="73"/>
      <c r="GOR167" s="73"/>
      <c r="GOS167" s="73"/>
      <c r="GOT167" s="73"/>
      <c r="GOU167" s="73"/>
      <c r="GOV167" s="73"/>
      <c r="GOW167" s="73"/>
      <c r="GOX167" s="73"/>
      <c r="GOY167" s="73"/>
      <c r="GPB167" s="73"/>
      <c r="GPE167" s="73"/>
      <c r="GPH167" s="73"/>
      <c r="GPK167" s="73"/>
      <c r="GPN167" s="73"/>
      <c r="GPZ167" s="73"/>
      <c r="GQC167" s="73"/>
      <c r="GQF167" s="73"/>
      <c r="GQI167" s="73"/>
      <c r="GQR167" s="73"/>
      <c r="GQX167" s="73"/>
      <c r="GRA167" s="73"/>
      <c r="GRD167" s="73"/>
      <c r="GRG167" s="73"/>
      <c r="GRM167" s="73"/>
      <c r="GRV167" s="73"/>
      <c r="GRX167" s="73"/>
      <c r="GRY167" s="73"/>
      <c r="GSA167" s="73"/>
      <c r="GSD167" s="73"/>
      <c r="GSG167" s="73"/>
      <c r="GSJ167" s="73"/>
      <c r="GSR167" s="73"/>
      <c r="GST167" s="73"/>
      <c r="GSW167" s="73"/>
      <c r="GSZ167" s="73"/>
      <c r="GTI167" s="73"/>
      <c r="GTL167" s="73"/>
      <c r="GTQ167" s="73"/>
      <c r="GUM167" s="73"/>
      <c r="GUN167" s="73"/>
      <c r="GUO167" s="73"/>
      <c r="GUP167" s="73"/>
      <c r="GUQ167" s="73"/>
      <c r="GUR167" s="73"/>
      <c r="GVJ167" s="73"/>
      <c r="GVK167" s="73"/>
      <c r="GVN167" s="73"/>
      <c r="GVQ167" s="73"/>
      <c r="GVS167" s="73"/>
      <c r="GVU167" s="73"/>
      <c r="GVX167" s="73"/>
      <c r="GWA167" s="73"/>
      <c r="GWD167" s="73"/>
      <c r="GWG167" s="73"/>
      <c r="GWJ167" s="73"/>
      <c r="GWM167" s="73"/>
      <c r="GWP167" s="73"/>
      <c r="GWS167" s="73"/>
      <c r="GWU167" s="73"/>
      <c r="GXH167" s="73"/>
      <c r="GXI167" s="73"/>
      <c r="GXJ167" s="73"/>
      <c r="GXK167" s="73"/>
      <c r="GXL167" s="73"/>
      <c r="GXM167" s="73"/>
      <c r="GXN167" s="73"/>
      <c r="GXO167" s="73"/>
      <c r="GXP167" s="73"/>
      <c r="GXQ167" s="73"/>
      <c r="GXR167" s="73"/>
      <c r="GXS167" s="73"/>
      <c r="GXT167" s="73"/>
      <c r="GXU167" s="73"/>
      <c r="GXV167" s="73"/>
      <c r="GXW167" s="73"/>
      <c r="GXX167" s="73"/>
      <c r="GXY167" s="73"/>
      <c r="GXZ167" s="73"/>
      <c r="GYA167" s="73"/>
      <c r="GYB167" s="73"/>
      <c r="GYC167" s="73"/>
      <c r="GYD167" s="73"/>
      <c r="GYE167" s="73"/>
      <c r="GYF167" s="73"/>
      <c r="GYG167" s="73"/>
      <c r="GYI167" s="73"/>
      <c r="GYJ167" s="73"/>
      <c r="GYK167" s="73"/>
      <c r="GYL167" s="73"/>
      <c r="GYM167" s="73"/>
      <c r="GYN167" s="73"/>
      <c r="GYO167" s="73"/>
      <c r="GYP167" s="73"/>
      <c r="GYQ167" s="73"/>
      <c r="GYR167" s="73"/>
      <c r="GYS167" s="73"/>
      <c r="GYT167" s="73"/>
      <c r="GYU167" s="73"/>
      <c r="GYX167" s="73"/>
      <c r="GZA167" s="73"/>
      <c r="GZD167" s="73"/>
      <c r="GZG167" s="73"/>
      <c r="GZJ167" s="73"/>
      <c r="GZV167" s="73"/>
      <c r="GZY167" s="73"/>
      <c r="HAB167" s="73"/>
      <c r="HAE167" s="73"/>
      <c r="HAN167" s="73"/>
      <c r="HAT167" s="73"/>
      <c r="HAW167" s="73"/>
      <c r="HAZ167" s="73"/>
      <c r="HBC167" s="73"/>
      <c r="HBI167" s="73"/>
      <c r="HBR167" s="73"/>
      <c r="HBT167" s="73"/>
      <c r="HBU167" s="73"/>
      <c r="HBW167" s="73"/>
      <c r="HBZ167" s="73"/>
      <c r="HCC167" s="73"/>
      <c r="HCF167" s="73"/>
      <c r="HCN167" s="73"/>
      <c r="HCP167" s="73"/>
      <c r="HCS167" s="73"/>
      <c r="HCV167" s="73"/>
      <c r="HDE167" s="73"/>
      <c r="HDH167" s="73"/>
      <c r="HDM167" s="73"/>
      <c r="HEI167" s="73"/>
      <c r="HEJ167" s="73"/>
      <c r="HEK167" s="73"/>
      <c r="HEL167" s="73"/>
      <c r="HEM167" s="73"/>
      <c r="HEN167" s="73"/>
      <c r="HFF167" s="73"/>
      <c r="HFG167" s="73"/>
      <c r="HFJ167" s="73"/>
      <c r="HFM167" s="73"/>
      <c r="HFO167" s="73"/>
      <c r="HFQ167" s="73"/>
      <c r="HFT167" s="73"/>
      <c r="HFW167" s="73"/>
      <c r="HFZ167" s="73"/>
      <c r="HGC167" s="73"/>
      <c r="HGF167" s="73"/>
      <c r="HGI167" s="73"/>
      <c r="HGL167" s="73"/>
      <c r="HGO167" s="73"/>
      <c r="HGQ167" s="73"/>
      <c r="HHD167" s="73"/>
      <c r="HHE167" s="73"/>
      <c r="HHF167" s="73"/>
      <c r="HHG167" s="73"/>
      <c r="HHH167" s="73"/>
      <c r="HHI167" s="73"/>
      <c r="HHJ167" s="73"/>
      <c r="HHK167" s="73"/>
      <c r="HHL167" s="73"/>
      <c r="HHM167" s="73"/>
      <c r="HHN167" s="73"/>
      <c r="HHO167" s="73"/>
      <c r="HHP167" s="73"/>
      <c r="HHQ167" s="73"/>
      <c r="HHR167" s="73"/>
      <c r="HHS167" s="73"/>
      <c r="HHT167" s="73"/>
      <c r="HHU167" s="73"/>
      <c r="HHV167" s="73"/>
      <c r="HHW167" s="73"/>
      <c r="HHX167" s="73"/>
      <c r="HHY167" s="73"/>
      <c r="HHZ167" s="73"/>
      <c r="HIA167" s="73"/>
      <c r="HIB167" s="73"/>
      <c r="HIC167" s="73"/>
      <c r="HIE167" s="73"/>
      <c r="HIF167" s="73"/>
      <c r="HIG167" s="73"/>
      <c r="HIH167" s="73"/>
      <c r="HII167" s="73"/>
      <c r="HIJ167" s="73"/>
      <c r="HIK167" s="73"/>
      <c r="HIL167" s="73"/>
      <c r="HIM167" s="73"/>
      <c r="HIN167" s="73"/>
      <c r="HIO167" s="73"/>
      <c r="HIP167" s="73"/>
      <c r="HIQ167" s="73"/>
      <c r="HIT167" s="73"/>
      <c r="HIW167" s="73"/>
      <c r="HIZ167" s="73"/>
      <c r="HJC167" s="73"/>
      <c r="HJF167" s="73"/>
      <c r="HJR167" s="73"/>
      <c r="HJU167" s="73"/>
      <c r="HJX167" s="73"/>
      <c r="HKA167" s="73"/>
      <c r="HKJ167" s="73"/>
      <c r="HKP167" s="73"/>
      <c r="HKS167" s="73"/>
      <c r="HKV167" s="73"/>
      <c r="HKY167" s="73"/>
      <c r="HLE167" s="73"/>
      <c r="HLN167" s="73"/>
      <c r="HLP167" s="73"/>
      <c r="HLQ167" s="73"/>
      <c r="HLS167" s="73"/>
      <c r="HLV167" s="73"/>
      <c r="HLY167" s="73"/>
      <c r="HMB167" s="73"/>
      <c r="HMJ167" s="73"/>
      <c r="HML167" s="73"/>
      <c r="HMO167" s="73"/>
      <c r="HMR167" s="73"/>
      <c r="HNA167" s="73"/>
      <c r="HND167" s="73"/>
      <c r="HNI167" s="73"/>
      <c r="HOE167" s="73"/>
      <c r="HOF167" s="73"/>
      <c r="HOG167" s="73"/>
      <c r="HOH167" s="73"/>
      <c r="HOI167" s="73"/>
      <c r="HOJ167" s="73"/>
      <c r="HPB167" s="73"/>
      <c r="HPC167" s="73"/>
      <c r="HPF167" s="73"/>
      <c r="HPI167" s="73"/>
      <c r="HPK167" s="73"/>
      <c r="HPM167" s="73"/>
      <c r="HPP167" s="73"/>
      <c r="HPS167" s="73"/>
      <c r="HPV167" s="73"/>
      <c r="HPY167" s="73"/>
      <c r="HQB167" s="73"/>
      <c r="HQE167" s="73"/>
      <c r="HQH167" s="73"/>
      <c r="HQK167" s="73"/>
      <c r="HQM167" s="73"/>
      <c r="HQZ167" s="73"/>
      <c r="HRA167" s="73"/>
      <c r="HRB167" s="73"/>
      <c r="HRC167" s="73"/>
      <c r="HRD167" s="73"/>
      <c r="HRE167" s="73"/>
      <c r="HRF167" s="73"/>
      <c r="HRG167" s="73"/>
      <c r="HRH167" s="73"/>
      <c r="HRI167" s="73"/>
      <c r="HRJ167" s="73"/>
      <c r="HRK167" s="73"/>
      <c r="HRL167" s="73"/>
      <c r="HRM167" s="73"/>
      <c r="HRN167" s="73"/>
      <c r="HRO167" s="73"/>
      <c r="HRP167" s="73"/>
      <c r="HRQ167" s="73"/>
      <c r="HRR167" s="73"/>
      <c r="HRS167" s="73"/>
      <c r="HRT167" s="73"/>
      <c r="HRU167" s="73"/>
      <c r="HRV167" s="73"/>
      <c r="HRW167" s="73"/>
      <c r="HRX167" s="73"/>
      <c r="HRY167" s="73"/>
      <c r="HSA167" s="73"/>
      <c r="HSB167" s="73"/>
      <c r="HSC167" s="73"/>
      <c r="HSD167" s="73"/>
      <c r="HSE167" s="73"/>
      <c r="HSF167" s="73"/>
      <c r="HSG167" s="73"/>
      <c r="HSH167" s="73"/>
      <c r="HSI167" s="73"/>
      <c r="HSJ167" s="73"/>
      <c r="HSK167" s="73"/>
      <c r="HSL167" s="73"/>
      <c r="HSM167" s="73"/>
      <c r="HSP167" s="73"/>
      <c r="HSS167" s="73"/>
      <c r="HSV167" s="73"/>
      <c r="HSY167" s="73"/>
      <c r="HTB167" s="73"/>
      <c r="HTN167" s="73"/>
      <c r="HTQ167" s="73"/>
      <c r="HTT167" s="73"/>
      <c r="HTW167" s="73"/>
      <c r="HUF167" s="73"/>
      <c r="HUL167" s="73"/>
      <c r="HUO167" s="73"/>
      <c r="HUR167" s="73"/>
      <c r="HUU167" s="73"/>
      <c r="HVA167" s="73"/>
      <c r="HVJ167" s="73"/>
      <c r="HVL167" s="73"/>
      <c r="HVM167" s="73"/>
      <c r="HVO167" s="73"/>
      <c r="HVR167" s="73"/>
      <c r="HVU167" s="73"/>
      <c r="HVX167" s="73"/>
      <c r="HWF167" s="73"/>
      <c r="HWH167" s="73"/>
      <c r="HWK167" s="73"/>
      <c r="HWN167" s="73"/>
      <c r="HWW167" s="73"/>
      <c r="HWZ167" s="73"/>
      <c r="HXE167" s="73"/>
      <c r="HYA167" s="73"/>
      <c r="HYB167" s="73"/>
      <c r="HYC167" s="73"/>
      <c r="HYD167" s="73"/>
      <c r="HYE167" s="73"/>
      <c r="HYF167" s="73"/>
      <c r="HYX167" s="73"/>
      <c r="HYY167" s="73"/>
      <c r="HZB167" s="73"/>
      <c r="HZE167" s="73"/>
      <c r="HZG167" s="73"/>
      <c r="HZI167" s="73"/>
      <c r="HZL167" s="73"/>
      <c r="HZO167" s="73"/>
      <c r="HZR167" s="73"/>
      <c r="HZU167" s="73"/>
      <c r="HZX167" s="73"/>
      <c r="IAA167" s="73"/>
      <c r="IAD167" s="73"/>
      <c r="IAG167" s="73"/>
      <c r="IAI167" s="73"/>
      <c r="IAV167" s="73"/>
      <c r="IAW167" s="73"/>
      <c r="IAX167" s="73"/>
      <c r="IAY167" s="73"/>
      <c r="IAZ167" s="73"/>
      <c r="IBA167" s="73"/>
      <c r="IBB167" s="73"/>
      <c r="IBC167" s="73"/>
      <c r="IBD167" s="73"/>
      <c r="IBE167" s="73"/>
      <c r="IBF167" s="73"/>
      <c r="IBG167" s="73"/>
      <c r="IBH167" s="73"/>
      <c r="IBI167" s="73"/>
      <c r="IBJ167" s="73"/>
      <c r="IBK167" s="73"/>
      <c r="IBL167" s="73"/>
      <c r="IBM167" s="73"/>
      <c r="IBN167" s="73"/>
      <c r="IBO167" s="73"/>
      <c r="IBP167" s="73"/>
      <c r="IBQ167" s="73"/>
      <c r="IBR167" s="73"/>
      <c r="IBS167" s="73"/>
      <c r="IBT167" s="73"/>
      <c r="IBU167" s="73"/>
      <c r="IBW167" s="73"/>
      <c r="IBX167" s="73"/>
      <c r="IBY167" s="73"/>
      <c r="IBZ167" s="73"/>
      <c r="ICA167" s="73"/>
      <c r="ICB167" s="73"/>
      <c r="ICC167" s="73"/>
      <c r="ICD167" s="73"/>
      <c r="ICE167" s="73"/>
      <c r="ICF167" s="73"/>
      <c r="ICG167" s="73"/>
      <c r="ICH167" s="73"/>
      <c r="ICI167" s="73"/>
      <c r="ICL167" s="73"/>
      <c r="ICO167" s="73"/>
      <c r="ICR167" s="73"/>
      <c r="ICU167" s="73"/>
      <c r="ICX167" s="73"/>
      <c r="IDJ167" s="73"/>
      <c r="IDM167" s="73"/>
      <c r="IDP167" s="73"/>
      <c r="IDS167" s="73"/>
      <c r="IEB167" s="73"/>
      <c r="IEH167" s="73"/>
      <c r="IEK167" s="73"/>
      <c r="IEN167" s="73"/>
      <c r="IEQ167" s="73"/>
      <c r="IEW167" s="73"/>
      <c r="IFF167" s="73"/>
      <c r="IFH167" s="73"/>
      <c r="IFI167" s="73"/>
      <c r="IFK167" s="73"/>
      <c r="IFN167" s="73"/>
      <c r="IFQ167" s="73"/>
      <c r="IFT167" s="73"/>
      <c r="IGB167" s="73"/>
      <c r="IGD167" s="73"/>
      <c r="IGG167" s="73"/>
      <c r="IGJ167" s="73"/>
      <c r="IGS167" s="73"/>
      <c r="IGV167" s="73"/>
      <c r="IHA167" s="73"/>
      <c r="IHW167" s="73"/>
      <c r="IHX167" s="73"/>
      <c r="IHY167" s="73"/>
      <c r="IHZ167" s="73"/>
      <c r="IIA167" s="73"/>
      <c r="IIB167" s="73"/>
      <c r="IIT167" s="73"/>
      <c r="IIU167" s="73"/>
      <c r="IIX167" s="73"/>
      <c r="IJA167" s="73"/>
      <c r="IJC167" s="73"/>
      <c r="IJE167" s="73"/>
      <c r="IJH167" s="73"/>
      <c r="IJK167" s="73"/>
      <c r="IJN167" s="73"/>
      <c r="IJQ167" s="73"/>
      <c r="IJT167" s="73"/>
      <c r="IJW167" s="73"/>
      <c r="IJZ167" s="73"/>
      <c r="IKC167" s="73"/>
      <c r="IKE167" s="73"/>
      <c r="IKR167" s="73"/>
      <c r="IKS167" s="73"/>
      <c r="IKT167" s="73"/>
      <c r="IKU167" s="73"/>
      <c r="IKV167" s="73"/>
      <c r="IKW167" s="73"/>
      <c r="IKX167" s="73"/>
      <c r="IKY167" s="73"/>
      <c r="IKZ167" s="73"/>
      <c r="ILA167" s="73"/>
      <c r="ILB167" s="73"/>
      <c r="ILC167" s="73"/>
      <c r="ILD167" s="73"/>
      <c r="ILE167" s="73"/>
      <c r="ILF167" s="73"/>
      <c r="ILG167" s="73"/>
      <c r="ILH167" s="73"/>
      <c r="ILI167" s="73"/>
      <c r="ILJ167" s="73"/>
      <c r="ILK167" s="73"/>
      <c r="ILL167" s="73"/>
      <c r="ILM167" s="73"/>
      <c r="ILN167" s="73"/>
      <c r="ILO167" s="73"/>
      <c r="ILP167" s="73"/>
      <c r="ILQ167" s="73"/>
      <c r="ILS167" s="73"/>
      <c r="ILT167" s="73"/>
      <c r="ILU167" s="73"/>
      <c r="ILV167" s="73"/>
      <c r="ILW167" s="73"/>
      <c r="ILX167" s="73"/>
      <c r="ILY167" s="73"/>
      <c r="ILZ167" s="73"/>
      <c r="IMA167" s="73"/>
      <c r="IMB167" s="73"/>
      <c r="IMC167" s="73"/>
      <c r="IMD167" s="73"/>
      <c r="IME167" s="73"/>
      <c r="IMH167" s="73"/>
      <c r="IMK167" s="73"/>
      <c r="IMN167" s="73"/>
      <c r="IMQ167" s="73"/>
      <c r="IMT167" s="73"/>
      <c r="INF167" s="73"/>
      <c r="INI167" s="73"/>
      <c r="INL167" s="73"/>
      <c r="INO167" s="73"/>
      <c r="INX167" s="73"/>
      <c r="IOD167" s="73"/>
      <c r="IOG167" s="73"/>
      <c r="IOJ167" s="73"/>
      <c r="IOM167" s="73"/>
      <c r="IOS167" s="73"/>
      <c r="IPB167" s="73"/>
      <c r="IPD167" s="73"/>
      <c r="IPE167" s="73"/>
      <c r="IPG167" s="73"/>
      <c r="IPJ167" s="73"/>
      <c r="IPM167" s="73"/>
      <c r="IPP167" s="73"/>
      <c r="IPX167" s="73"/>
      <c r="IPZ167" s="73"/>
      <c r="IQC167" s="73"/>
      <c r="IQF167" s="73"/>
      <c r="IQO167" s="73"/>
      <c r="IQR167" s="73"/>
      <c r="IQW167" s="73"/>
      <c r="IRS167" s="73"/>
      <c r="IRT167" s="73"/>
      <c r="IRU167" s="73"/>
      <c r="IRV167" s="73"/>
      <c r="IRW167" s="73"/>
      <c r="IRX167" s="73"/>
      <c r="ISP167" s="73"/>
      <c r="ISQ167" s="73"/>
      <c r="IST167" s="73"/>
      <c r="ISW167" s="73"/>
      <c r="ISY167" s="73"/>
      <c r="ITA167" s="73"/>
      <c r="ITD167" s="73"/>
      <c r="ITG167" s="73"/>
      <c r="ITJ167" s="73"/>
      <c r="ITM167" s="73"/>
      <c r="ITP167" s="73"/>
      <c r="ITS167" s="73"/>
      <c r="ITV167" s="73"/>
      <c r="ITY167" s="73"/>
      <c r="IUA167" s="73"/>
      <c r="IUN167" s="73"/>
      <c r="IUO167" s="73"/>
      <c r="IUP167" s="73"/>
      <c r="IUQ167" s="73"/>
      <c r="IUR167" s="73"/>
      <c r="IUS167" s="73"/>
      <c r="IUT167" s="73"/>
      <c r="IUU167" s="73"/>
      <c r="IUV167" s="73"/>
      <c r="IUW167" s="73"/>
      <c r="IUX167" s="73"/>
      <c r="IUY167" s="73"/>
      <c r="IUZ167" s="73"/>
      <c r="IVA167" s="73"/>
      <c r="IVB167" s="73"/>
      <c r="IVC167" s="73"/>
      <c r="IVD167" s="73"/>
      <c r="IVE167" s="73"/>
      <c r="IVF167" s="73"/>
      <c r="IVG167" s="73"/>
      <c r="IVH167" s="73"/>
      <c r="IVI167" s="73"/>
      <c r="IVJ167" s="73"/>
      <c r="IVK167" s="73"/>
      <c r="IVL167" s="73"/>
      <c r="IVM167" s="73"/>
      <c r="IVO167" s="73"/>
      <c r="IVP167" s="73"/>
      <c r="IVQ167" s="73"/>
      <c r="IVR167" s="73"/>
      <c r="IVS167" s="73"/>
      <c r="IVT167" s="73"/>
      <c r="IVU167" s="73"/>
      <c r="IVV167" s="73"/>
      <c r="IVW167" s="73"/>
      <c r="IVX167" s="73"/>
      <c r="IVY167" s="73"/>
      <c r="IVZ167" s="73"/>
      <c r="IWA167" s="73"/>
      <c r="IWD167" s="73"/>
      <c r="IWG167" s="73"/>
      <c r="IWJ167" s="73"/>
      <c r="IWM167" s="73"/>
      <c r="IWP167" s="73"/>
      <c r="IXB167" s="73"/>
      <c r="IXE167" s="73"/>
      <c r="IXH167" s="73"/>
      <c r="IXK167" s="73"/>
      <c r="IXT167" s="73"/>
      <c r="IXZ167" s="73"/>
      <c r="IYC167" s="73"/>
      <c r="IYF167" s="73"/>
      <c r="IYI167" s="73"/>
      <c r="IYO167" s="73"/>
      <c r="IYX167" s="73"/>
      <c r="IYZ167" s="73"/>
      <c r="IZA167" s="73"/>
      <c r="IZC167" s="73"/>
      <c r="IZF167" s="73"/>
      <c r="IZI167" s="73"/>
      <c r="IZL167" s="73"/>
      <c r="IZT167" s="73"/>
      <c r="IZV167" s="73"/>
      <c r="IZY167" s="73"/>
      <c r="JAB167" s="73"/>
      <c r="JAK167" s="73"/>
      <c r="JAN167" s="73"/>
      <c r="JAS167" s="73"/>
      <c r="JBO167" s="73"/>
      <c r="JBP167" s="73"/>
      <c r="JBQ167" s="73"/>
      <c r="JBR167" s="73"/>
      <c r="JBS167" s="73"/>
      <c r="JBT167" s="73"/>
      <c r="JCL167" s="73"/>
      <c r="JCM167" s="73"/>
      <c r="JCP167" s="73"/>
      <c r="JCS167" s="73"/>
      <c r="JCU167" s="73"/>
      <c r="JCW167" s="73"/>
      <c r="JCZ167" s="73"/>
      <c r="JDC167" s="73"/>
      <c r="JDF167" s="73"/>
      <c r="JDI167" s="73"/>
      <c r="JDL167" s="73"/>
      <c r="JDO167" s="73"/>
      <c r="JDR167" s="73"/>
      <c r="JDU167" s="73"/>
      <c r="JDW167" s="73"/>
      <c r="JEJ167" s="73"/>
      <c r="JEK167" s="73"/>
      <c r="JEL167" s="73"/>
      <c r="JEM167" s="73"/>
      <c r="JEN167" s="73"/>
      <c r="JEO167" s="73"/>
      <c r="JEP167" s="73"/>
      <c r="JEQ167" s="73"/>
      <c r="JER167" s="73"/>
      <c r="JES167" s="73"/>
      <c r="JET167" s="73"/>
      <c r="JEU167" s="73"/>
      <c r="JEV167" s="73"/>
      <c r="JEW167" s="73"/>
      <c r="JEX167" s="73"/>
      <c r="JEY167" s="73"/>
      <c r="JEZ167" s="73"/>
      <c r="JFA167" s="73"/>
      <c r="JFB167" s="73"/>
      <c r="JFC167" s="73"/>
      <c r="JFD167" s="73"/>
      <c r="JFE167" s="73"/>
      <c r="JFF167" s="73"/>
      <c r="JFG167" s="73"/>
      <c r="JFH167" s="73"/>
      <c r="JFI167" s="73"/>
      <c r="JFK167" s="73"/>
      <c r="JFL167" s="73"/>
      <c r="JFM167" s="73"/>
      <c r="JFN167" s="73"/>
      <c r="JFO167" s="73"/>
      <c r="JFP167" s="73"/>
      <c r="JFQ167" s="73"/>
      <c r="JFR167" s="73"/>
      <c r="JFS167" s="73"/>
      <c r="JFT167" s="73"/>
      <c r="JFU167" s="73"/>
      <c r="JFV167" s="73"/>
      <c r="JFW167" s="73"/>
      <c r="JFZ167" s="73"/>
      <c r="JGC167" s="73"/>
      <c r="JGF167" s="73"/>
      <c r="JGI167" s="73"/>
      <c r="JGL167" s="73"/>
      <c r="JGX167" s="73"/>
      <c r="JHA167" s="73"/>
      <c r="JHD167" s="73"/>
      <c r="JHG167" s="73"/>
      <c r="JHP167" s="73"/>
      <c r="JHV167" s="73"/>
      <c r="JHY167" s="73"/>
      <c r="JIB167" s="73"/>
      <c r="JIE167" s="73"/>
      <c r="JIK167" s="73"/>
      <c r="JIT167" s="73"/>
      <c r="JIV167" s="73"/>
      <c r="JIW167" s="73"/>
      <c r="JIY167" s="73"/>
      <c r="JJB167" s="73"/>
      <c r="JJE167" s="73"/>
      <c r="JJH167" s="73"/>
      <c r="JJP167" s="73"/>
      <c r="JJR167" s="73"/>
      <c r="JJU167" s="73"/>
      <c r="JJX167" s="73"/>
      <c r="JKG167" s="73"/>
      <c r="JKJ167" s="73"/>
      <c r="JKO167" s="73"/>
      <c r="JLK167" s="73"/>
      <c r="JLL167" s="73"/>
      <c r="JLM167" s="73"/>
      <c r="JLN167" s="73"/>
      <c r="JLO167" s="73"/>
      <c r="JLP167" s="73"/>
      <c r="JMH167" s="73"/>
      <c r="JMI167" s="73"/>
      <c r="JML167" s="73"/>
      <c r="JMO167" s="73"/>
      <c r="JMQ167" s="73"/>
      <c r="JMS167" s="73"/>
      <c r="JMV167" s="73"/>
      <c r="JMY167" s="73"/>
      <c r="JNB167" s="73"/>
      <c r="JNE167" s="73"/>
      <c r="JNH167" s="73"/>
      <c r="JNK167" s="73"/>
      <c r="JNN167" s="73"/>
      <c r="JNQ167" s="73"/>
      <c r="JNS167" s="73"/>
      <c r="JOF167" s="73"/>
      <c r="JOG167" s="73"/>
      <c r="JOH167" s="73"/>
      <c r="JOI167" s="73"/>
      <c r="JOJ167" s="73"/>
      <c r="JOK167" s="73"/>
      <c r="JOL167" s="73"/>
      <c r="JOM167" s="73"/>
      <c r="JON167" s="73"/>
      <c r="JOO167" s="73"/>
      <c r="JOP167" s="73"/>
      <c r="JOQ167" s="73"/>
      <c r="JOR167" s="73"/>
      <c r="JOS167" s="73"/>
      <c r="JOT167" s="73"/>
      <c r="JOU167" s="73"/>
      <c r="JOV167" s="73"/>
      <c r="JOW167" s="73"/>
      <c r="JOX167" s="73"/>
      <c r="JOY167" s="73"/>
      <c r="JOZ167" s="73"/>
      <c r="JPA167" s="73"/>
      <c r="JPB167" s="73"/>
      <c r="JPC167" s="73"/>
      <c r="JPD167" s="73"/>
      <c r="JPE167" s="73"/>
      <c r="JPG167" s="73"/>
      <c r="JPH167" s="73"/>
      <c r="JPI167" s="73"/>
      <c r="JPJ167" s="73"/>
      <c r="JPK167" s="73"/>
      <c r="JPL167" s="73"/>
      <c r="JPM167" s="73"/>
      <c r="JPN167" s="73"/>
      <c r="JPO167" s="73"/>
      <c r="JPP167" s="73"/>
      <c r="JPQ167" s="73"/>
      <c r="JPR167" s="73"/>
      <c r="JPS167" s="73"/>
      <c r="JPV167" s="73"/>
      <c r="JPY167" s="73"/>
      <c r="JQB167" s="73"/>
      <c r="JQE167" s="73"/>
      <c r="JQH167" s="73"/>
      <c r="JQT167" s="73"/>
      <c r="JQW167" s="73"/>
      <c r="JQZ167" s="73"/>
      <c r="JRC167" s="73"/>
      <c r="JRL167" s="73"/>
      <c r="JRR167" s="73"/>
      <c r="JRU167" s="73"/>
      <c r="JRX167" s="73"/>
      <c r="JSA167" s="73"/>
      <c r="JSG167" s="73"/>
      <c r="JSP167" s="73"/>
      <c r="JSR167" s="73"/>
      <c r="JSS167" s="73"/>
      <c r="JSU167" s="73"/>
      <c r="JSX167" s="73"/>
      <c r="JTA167" s="73"/>
      <c r="JTD167" s="73"/>
      <c r="JTL167" s="73"/>
      <c r="JTN167" s="73"/>
      <c r="JTQ167" s="73"/>
      <c r="JTT167" s="73"/>
      <c r="JUC167" s="73"/>
      <c r="JUF167" s="73"/>
      <c r="JUK167" s="73"/>
      <c r="JVG167" s="73"/>
      <c r="JVH167" s="73"/>
      <c r="JVI167" s="73"/>
      <c r="JVJ167" s="73"/>
      <c r="JVK167" s="73"/>
      <c r="JVL167" s="73"/>
      <c r="JWD167" s="73"/>
      <c r="JWE167" s="73"/>
      <c r="JWH167" s="73"/>
      <c r="JWK167" s="73"/>
      <c r="JWM167" s="73"/>
      <c r="JWO167" s="73"/>
      <c r="JWR167" s="73"/>
      <c r="JWU167" s="73"/>
      <c r="JWX167" s="73"/>
      <c r="JXA167" s="73"/>
      <c r="JXD167" s="73"/>
      <c r="JXG167" s="73"/>
      <c r="JXJ167" s="73"/>
      <c r="JXM167" s="73"/>
      <c r="JXO167" s="73"/>
      <c r="JYB167" s="73"/>
      <c r="JYC167" s="73"/>
      <c r="JYD167" s="73"/>
      <c r="JYE167" s="73"/>
      <c r="JYF167" s="73"/>
      <c r="JYG167" s="73"/>
      <c r="JYH167" s="73"/>
      <c r="JYI167" s="73"/>
      <c r="JYJ167" s="73"/>
      <c r="JYK167" s="73"/>
      <c r="JYL167" s="73"/>
      <c r="JYM167" s="73"/>
      <c r="JYN167" s="73"/>
      <c r="JYO167" s="73"/>
      <c r="JYP167" s="73"/>
      <c r="JYQ167" s="73"/>
      <c r="JYR167" s="73"/>
      <c r="JYS167" s="73"/>
      <c r="JYT167" s="73"/>
      <c r="JYU167" s="73"/>
      <c r="JYV167" s="73"/>
      <c r="JYW167" s="73"/>
      <c r="JYX167" s="73"/>
      <c r="JYY167" s="73"/>
      <c r="JYZ167" s="73"/>
      <c r="JZA167" s="73"/>
      <c r="JZC167" s="73"/>
      <c r="JZD167" s="73"/>
      <c r="JZE167" s="73"/>
      <c r="JZF167" s="73"/>
      <c r="JZG167" s="73"/>
      <c r="JZH167" s="73"/>
      <c r="JZI167" s="73"/>
      <c r="JZJ167" s="73"/>
      <c r="JZK167" s="73"/>
      <c r="JZL167" s="73"/>
      <c r="JZM167" s="73"/>
      <c r="JZN167" s="73"/>
      <c r="JZO167" s="73"/>
      <c r="JZR167" s="73"/>
      <c r="JZU167" s="73"/>
      <c r="JZX167" s="73"/>
      <c r="KAA167" s="73"/>
      <c r="KAD167" s="73"/>
      <c r="KAP167" s="73"/>
      <c r="KAS167" s="73"/>
      <c r="KAV167" s="73"/>
      <c r="KAY167" s="73"/>
      <c r="KBH167" s="73"/>
      <c r="KBN167" s="73"/>
      <c r="KBQ167" s="73"/>
      <c r="KBT167" s="73"/>
      <c r="KBW167" s="73"/>
      <c r="KCC167" s="73"/>
      <c r="KCL167" s="73"/>
      <c r="KCN167" s="73"/>
      <c r="KCO167" s="73"/>
      <c r="KCQ167" s="73"/>
      <c r="KCT167" s="73"/>
      <c r="KCW167" s="73"/>
      <c r="KCZ167" s="73"/>
      <c r="KDH167" s="73"/>
      <c r="KDJ167" s="73"/>
      <c r="KDM167" s="73"/>
      <c r="KDP167" s="73"/>
      <c r="KDY167" s="73"/>
      <c r="KEB167" s="73"/>
      <c r="KEG167" s="73"/>
      <c r="KFC167" s="73"/>
      <c r="KFD167" s="73"/>
      <c r="KFE167" s="73"/>
      <c r="KFF167" s="73"/>
      <c r="KFG167" s="73"/>
      <c r="KFH167" s="73"/>
      <c r="KFZ167" s="73"/>
      <c r="KGA167" s="73"/>
      <c r="KGD167" s="73"/>
      <c r="KGG167" s="73"/>
      <c r="KGI167" s="73"/>
      <c r="KGK167" s="73"/>
      <c r="KGN167" s="73"/>
      <c r="KGQ167" s="73"/>
      <c r="KGT167" s="73"/>
      <c r="KGW167" s="73"/>
      <c r="KGZ167" s="73"/>
      <c r="KHC167" s="73"/>
      <c r="KHF167" s="73"/>
      <c r="KHI167" s="73"/>
      <c r="KHK167" s="73"/>
      <c r="KHX167" s="73"/>
      <c r="KHY167" s="73"/>
      <c r="KHZ167" s="73"/>
      <c r="KIA167" s="73"/>
      <c r="KIB167" s="73"/>
      <c r="KIC167" s="73"/>
      <c r="KID167" s="73"/>
      <c r="KIE167" s="73"/>
      <c r="KIF167" s="73"/>
      <c r="KIG167" s="73"/>
      <c r="KIH167" s="73"/>
      <c r="KII167" s="73"/>
      <c r="KIJ167" s="73"/>
      <c r="KIK167" s="73"/>
      <c r="KIL167" s="73"/>
      <c r="KIM167" s="73"/>
      <c r="KIN167" s="73"/>
      <c r="KIO167" s="73"/>
      <c r="KIP167" s="73"/>
      <c r="KIQ167" s="73"/>
      <c r="KIR167" s="73"/>
      <c r="KIS167" s="73"/>
      <c r="KIT167" s="73"/>
      <c r="KIU167" s="73"/>
      <c r="KIV167" s="73"/>
      <c r="KIW167" s="73"/>
      <c r="KIY167" s="73"/>
      <c r="KIZ167" s="73"/>
      <c r="KJA167" s="73"/>
      <c r="KJB167" s="73"/>
      <c r="KJC167" s="73"/>
      <c r="KJD167" s="73"/>
      <c r="KJE167" s="73"/>
      <c r="KJF167" s="73"/>
      <c r="KJG167" s="73"/>
      <c r="KJH167" s="73"/>
      <c r="KJI167" s="73"/>
      <c r="KJJ167" s="73"/>
      <c r="KJK167" s="73"/>
      <c r="KJN167" s="73"/>
      <c r="KJQ167" s="73"/>
      <c r="KJT167" s="73"/>
      <c r="KJW167" s="73"/>
      <c r="KJZ167" s="73"/>
      <c r="KKL167" s="73"/>
      <c r="KKO167" s="73"/>
      <c r="KKR167" s="73"/>
      <c r="KKU167" s="73"/>
      <c r="KLD167" s="73"/>
      <c r="KLJ167" s="73"/>
      <c r="KLM167" s="73"/>
      <c r="KLP167" s="73"/>
      <c r="KLS167" s="73"/>
      <c r="KLY167" s="73"/>
      <c r="KMH167" s="73"/>
      <c r="KMJ167" s="73"/>
      <c r="KMK167" s="73"/>
      <c r="KMM167" s="73"/>
      <c r="KMP167" s="73"/>
      <c r="KMS167" s="73"/>
      <c r="KMV167" s="73"/>
      <c r="KND167" s="73"/>
      <c r="KNF167" s="73"/>
      <c r="KNI167" s="73"/>
      <c r="KNL167" s="73"/>
      <c r="KNU167" s="73"/>
      <c r="KNX167" s="73"/>
      <c r="KOC167" s="73"/>
      <c r="KOY167" s="73"/>
      <c r="KOZ167" s="73"/>
      <c r="KPA167" s="73"/>
      <c r="KPB167" s="73"/>
      <c r="KPC167" s="73"/>
      <c r="KPD167" s="73"/>
      <c r="KPV167" s="73"/>
      <c r="KPW167" s="73"/>
      <c r="KPZ167" s="73"/>
      <c r="KQC167" s="73"/>
      <c r="KQE167" s="73"/>
      <c r="KQG167" s="73"/>
      <c r="KQJ167" s="73"/>
      <c r="KQM167" s="73"/>
      <c r="KQP167" s="73"/>
      <c r="KQS167" s="73"/>
      <c r="KQV167" s="73"/>
      <c r="KQY167" s="73"/>
      <c r="KRB167" s="73"/>
      <c r="KRE167" s="73"/>
      <c r="KRG167" s="73"/>
      <c r="KRT167" s="73"/>
      <c r="KRU167" s="73"/>
      <c r="KRV167" s="73"/>
      <c r="KRW167" s="73"/>
      <c r="KRX167" s="73"/>
      <c r="KRY167" s="73"/>
      <c r="KRZ167" s="73"/>
      <c r="KSA167" s="73"/>
      <c r="KSB167" s="73"/>
      <c r="KSC167" s="73"/>
      <c r="KSD167" s="73"/>
      <c r="KSE167" s="73"/>
      <c r="KSF167" s="73"/>
      <c r="KSG167" s="73"/>
      <c r="KSH167" s="73"/>
      <c r="KSI167" s="73"/>
      <c r="KSJ167" s="73"/>
      <c r="KSK167" s="73"/>
      <c r="KSL167" s="73"/>
      <c r="KSM167" s="73"/>
      <c r="KSN167" s="73"/>
      <c r="KSO167" s="73"/>
      <c r="KSP167" s="73"/>
      <c r="KSQ167" s="73"/>
      <c r="KSR167" s="73"/>
      <c r="KSS167" s="73"/>
      <c r="KSU167" s="73"/>
      <c r="KSV167" s="73"/>
      <c r="KSW167" s="73"/>
      <c r="KSX167" s="73"/>
      <c r="KSY167" s="73"/>
      <c r="KSZ167" s="73"/>
      <c r="KTA167" s="73"/>
      <c r="KTB167" s="73"/>
      <c r="KTC167" s="73"/>
      <c r="KTD167" s="73"/>
      <c r="KTE167" s="73"/>
      <c r="KTF167" s="73"/>
      <c r="KTG167" s="73"/>
      <c r="KTJ167" s="73"/>
      <c r="KTM167" s="73"/>
      <c r="KTP167" s="73"/>
      <c r="KTS167" s="73"/>
      <c r="KTV167" s="73"/>
      <c r="KUH167" s="73"/>
      <c r="KUK167" s="73"/>
      <c r="KUN167" s="73"/>
      <c r="KUQ167" s="73"/>
      <c r="KUZ167" s="73"/>
      <c r="KVF167" s="73"/>
      <c r="KVI167" s="73"/>
      <c r="KVL167" s="73"/>
      <c r="KVO167" s="73"/>
      <c r="KVU167" s="73"/>
      <c r="KWD167" s="73"/>
      <c r="KWF167" s="73"/>
      <c r="KWG167" s="73"/>
      <c r="KWI167" s="73"/>
      <c r="KWL167" s="73"/>
      <c r="KWO167" s="73"/>
      <c r="KWR167" s="73"/>
      <c r="KWZ167" s="73"/>
      <c r="KXB167" s="73"/>
      <c r="KXE167" s="73"/>
      <c r="KXH167" s="73"/>
      <c r="KXQ167" s="73"/>
      <c r="KXT167" s="73"/>
      <c r="KXY167" s="73"/>
      <c r="KYU167" s="73"/>
      <c r="KYV167" s="73"/>
      <c r="KYW167" s="73"/>
      <c r="KYX167" s="73"/>
      <c r="KYY167" s="73"/>
      <c r="KYZ167" s="73"/>
      <c r="KZR167" s="73"/>
      <c r="KZS167" s="73"/>
      <c r="KZV167" s="73"/>
      <c r="KZY167" s="73"/>
      <c r="LAA167" s="73"/>
      <c r="LAC167" s="73"/>
      <c r="LAF167" s="73"/>
      <c r="LAI167" s="73"/>
      <c r="LAL167" s="73"/>
      <c r="LAO167" s="73"/>
      <c r="LAR167" s="73"/>
      <c r="LAU167" s="73"/>
      <c r="LAX167" s="73"/>
      <c r="LBA167" s="73"/>
      <c r="LBC167" s="73"/>
      <c r="LBP167" s="73"/>
      <c r="LBQ167" s="73"/>
      <c r="LBR167" s="73"/>
      <c r="LBS167" s="73"/>
      <c r="LBT167" s="73"/>
      <c r="LBU167" s="73"/>
      <c r="LBV167" s="73"/>
      <c r="LBW167" s="73"/>
      <c r="LBX167" s="73"/>
      <c r="LBY167" s="73"/>
      <c r="LBZ167" s="73"/>
      <c r="LCA167" s="73"/>
      <c r="LCB167" s="73"/>
      <c r="LCC167" s="73"/>
      <c r="LCD167" s="73"/>
      <c r="LCE167" s="73"/>
      <c r="LCF167" s="73"/>
      <c r="LCG167" s="73"/>
      <c r="LCH167" s="73"/>
      <c r="LCI167" s="73"/>
      <c r="LCJ167" s="73"/>
      <c r="LCK167" s="73"/>
      <c r="LCL167" s="73"/>
      <c r="LCM167" s="73"/>
      <c r="LCN167" s="73"/>
      <c r="LCO167" s="73"/>
      <c r="LCQ167" s="73"/>
      <c r="LCR167" s="73"/>
      <c r="LCS167" s="73"/>
      <c r="LCT167" s="73"/>
      <c r="LCU167" s="73"/>
      <c r="LCV167" s="73"/>
      <c r="LCW167" s="73"/>
      <c r="LCX167" s="73"/>
      <c r="LCY167" s="73"/>
      <c r="LCZ167" s="73"/>
      <c r="LDA167" s="73"/>
      <c r="LDB167" s="73"/>
      <c r="LDC167" s="73"/>
      <c r="LDF167" s="73"/>
      <c r="LDI167" s="73"/>
      <c r="LDL167" s="73"/>
      <c r="LDO167" s="73"/>
      <c r="LDR167" s="73"/>
      <c r="LED167" s="73"/>
      <c r="LEG167" s="73"/>
      <c r="LEJ167" s="73"/>
      <c r="LEM167" s="73"/>
      <c r="LEV167" s="73"/>
      <c r="LFB167" s="73"/>
      <c r="LFE167" s="73"/>
      <c r="LFH167" s="73"/>
      <c r="LFK167" s="73"/>
      <c r="LFQ167" s="73"/>
      <c r="LFZ167" s="73"/>
      <c r="LGB167" s="73"/>
      <c r="LGC167" s="73"/>
      <c r="LGE167" s="73"/>
      <c r="LGH167" s="73"/>
      <c r="LGK167" s="73"/>
      <c r="LGN167" s="73"/>
      <c r="LGV167" s="73"/>
      <c r="LGX167" s="73"/>
      <c r="LHA167" s="73"/>
      <c r="LHD167" s="73"/>
      <c r="LHM167" s="73"/>
      <c r="LHP167" s="73"/>
      <c r="LHU167" s="73"/>
      <c r="LIQ167" s="73"/>
      <c r="LIR167" s="73"/>
      <c r="LIS167" s="73"/>
      <c r="LIT167" s="73"/>
      <c r="LIU167" s="73"/>
      <c r="LIV167" s="73"/>
      <c r="LJN167" s="73"/>
      <c r="LJO167" s="73"/>
      <c r="LJR167" s="73"/>
      <c r="LJU167" s="73"/>
      <c r="LJW167" s="73"/>
      <c r="LJY167" s="73"/>
      <c r="LKB167" s="73"/>
      <c r="LKE167" s="73"/>
      <c r="LKH167" s="73"/>
      <c r="LKK167" s="73"/>
      <c r="LKN167" s="73"/>
      <c r="LKQ167" s="73"/>
      <c r="LKT167" s="73"/>
      <c r="LKW167" s="73"/>
      <c r="LKY167" s="73"/>
      <c r="LLL167" s="73"/>
      <c r="LLM167" s="73"/>
      <c r="LLN167" s="73"/>
      <c r="LLO167" s="73"/>
      <c r="LLP167" s="73"/>
      <c r="LLQ167" s="73"/>
      <c r="LLR167" s="73"/>
      <c r="LLS167" s="73"/>
      <c r="LLT167" s="73"/>
      <c r="LLU167" s="73"/>
      <c r="LLV167" s="73"/>
      <c r="LLW167" s="73"/>
      <c r="LLX167" s="73"/>
      <c r="LLY167" s="73"/>
      <c r="LLZ167" s="73"/>
      <c r="LMA167" s="73"/>
      <c r="LMB167" s="73"/>
      <c r="LMC167" s="73"/>
      <c r="LMD167" s="73"/>
      <c r="LME167" s="73"/>
      <c r="LMF167" s="73"/>
      <c r="LMG167" s="73"/>
      <c r="LMH167" s="73"/>
      <c r="LMI167" s="73"/>
      <c r="LMJ167" s="73"/>
      <c r="LMK167" s="73"/>
      <c r="LMM167" s="73"/>
      <c r="LMN167" s="73"/>
      <c r="LMO167" s="73"/>
      <c r="LMP167" s="73"/>
      <c r="LMQ167" s="73"/>
      <c r="LMR167" s="73"/>
      <c r="LMS167" s="73"/>
      <c r="LMT167" s="73"/>
      <c r="LMU167" s="73"/>
      <c r="LMV167" s="73"/>
      <c r="LMW167" s="73"/>
      <c r="LMX167" s="73"/>
      <c r="LMY167" s="73"/>
      <c r="LNB167" s="73"/>
      <c r="LNE167" s="73"/>
      <c r="LNH167" s="73"/>
      <c r="LNK167" s="73"/>
      <c r="LNN167" s="73"/>
      <c r="LNZ167" s="73"/>
      <c r="LOC167" s="73"/>
      <c r="LOF167" s="73"/>
      <c r="LOI167" s="73"/>
      <c r="LOR167" s="73"/>
      <c r="LOX167" s="73"/>
      <c r="LPA167" s="73"/>
      <c r="LPD167" s="73"/>
      <c r="LPG167" s="73"/>
      <c r="LPM167" s="73"/>
      <c r="LPV167" s="73"/>
      <c r="LPX167" s="73"/>
      <c r="LPY167" s="73"/>
      <c r="LQA167" s="73"/>
      <c r="LQD167" s="73"/>
      <c r="LQG167" s="73"/>
      <c r="LQJ167" s="73"/>
      <c r="LQR167" s="73"/>
      <c r="LQT167" s="73"/>
      <c r="LQW167" s="73"/>
      <c r="LQZ167" s="73"/>
      <c r="LRI167" s="73"/>
      <c r="LRL167" s="73"/>
      <c r="LRQ167" s="73"/>
      <c r="LSM167" s="73"/>
      <c r="LSN167" s="73"/>
      <c r="LSO167" s="73"/>
      <c r="LSP167" s="73"/>
      <c r="LSQ167" s="73"/>
      <c r="LSR167" s="73"/>
      <c r="LTJ167" s="73"/>
      <c r="LTK167" s="73"/>
      <c r="LTN167" s="73"/>
      <c r="LTQ167" s="73"/>
      <c r="LTS167" s="73"/>
      <c r="LTU167" s="73"/>
      <c r="LTX167" s="73"/>
      <c r="LUA167" s="73"/>
      <c r="LUD167" s="73"/>
      <c r="LUG167" s="73"/>
      <c r="LUJ167" s="73"/>
      <c r="LUM167" s="73"/>
      <c r="LUP167" s="73"/>
      <c r="LUS167" s="73"/>
      <c r="LUU167" s="73"/>
      <c r="LVH167" s="73"/>
      <c r="LVI167" s="73"/>
      <c r="LVJ167" s="73"/>
      <c r="LVK167" s="73"/>
      <c r="LVL167" s="73"/>
      <c r="LVM167" s="73"/>
      <c r="LVN167" s="73"/>
      <c r="LVO167" s="73"/>
      <c r="LVP167" s="73"/>
      <c r="LVQ167" s="73"/>
      <c r="LVR167" s="73"/>
      <c r="LVS167" s="73"/>
      <c r="LVT167" s="73"/>
      <c r="LVU167" s="73"/>
      <c r="LVV167" s="73"/>
      <c r="LVW167" s="73"/>
      <c r="LVX167" s="73"/>
      <c r="LVY167" s="73"/>
      <c r="LVZ167" s="73"/>
      <c r="LWA167" s="73"/>
      <c r="LWB167" s="73"/>
      <c r="LWC167" s="73"/>
      <c r="LWD167" s="73"/>
      <c r="LWE167" s="73"/>
      <c r="LWF167" s="73"/>
      <c r="LWG167" s="73"/>
      <c r="LWI167" s="73"/>
      <c r="LWJ167" s="73"/>
      <c r="LWK167" s="73"/>
      <c r="LWL167" s="73"/>
      <c r="LWM167" s="73"/>
      <c r="LWN167" s="73"/>
      <c r="LWO167" s="73"/>
      <c r="LWP167" s="73"/>
      <c r="LWQ167" s="73"/>
      <c r="LWR167" s="73"/>
      <c r="LWS167" s="73"/>
      <c r="LWT167" s="73"/>
      <c r="LWU167" s="73"/>
      <c r="LWX167" s="73"/>
      <c r="LXA167" s="73"/>
      <c r="LXD167" s="73"/>
      <c r="LXG167" s="73"/>
      <c r="LXJ167" s="73"/>
      <c r="LXV167" s="73"/>
      <c r="LXY167" s="73"/>
      <c r="LYB167" s="73"/>
      <c r="LYE167" s="73"/>
      <c r="LYN167" s="73"/>
      <c r="LYT167" s="73"/>
      <c r="LYW167" s="73"/>
      <c r="LYZ167" s="73"/>
      <c r="LZC167" s="73"/>
      <c r="LZI167" s="73"/>
      <c r="LZR167" s="73"/>
      <c r="LZT167" s="73"/>
      <c r="LZU167" s="73"/>
      <c r="LZW167" s="73"/>
      <c r="LZZ167" s="73"/>
      <c r="MAC167" s="73"/>
      <c r="MAF167" s="73"/>
      <c r="MAN167" s="73"/>
      <c r="MAP167" s="73"/>
      <c r="MAS167" s="73"/>
      <c r="MAV167" s="73"/>
      <c r="MBE167" s="73"/>
      <c r="MBH167" s="73"/>
      <c r="MBM167" s="73"/>
      <c r="MCI167" s="73"/>
      <c r="MCJ167" s="73"/>
      <c r="MCK167" s="73"/>
      <c r="MCL167" s="73"/>
      <c r="MCM167" s="73"/>
      <c r="MCN167" s="73"/>
      <c r="MDF167" s="73"/>
      <c r="MDG167" s="73"/>
      <c r="MDJ167" s="73"/>
      <c r="MDM167" s="73"/>
      <c r="MDO167" s="73"/>
      <c r="MDQ167" s="73"/>
      <c r="MDT167" s="73"/>
      <c r="MDW167" s="73"/>
      <c r="MDZ167" s="73"/>
      <c r="MEC167" s="73"/>
      <c r="MEF167" s="73"/>
      <c r="MEI167" s="73"/>
      <c r="MEL167" s="73"/>
      <c r="MEO167" s="73"/>
      <c r="MEQ167" s="73"/>
      <c r="MFD167" s="73"/>
      <c r="MFE167" s="73"/>
      <c r="MFF167" s="73"/>
      <c r="MFG167" s="73"/>
      <c r="MFH167" s="73"/>
      <c r="MFI167" s="73"/>
      <c r="MFJ167" s="73"/>
      <c r="MFK167" s="73"/>
      <c r="MFL167" s="73"/>
      <c r="MFM167" s="73"/>
      <c r="MFN167" s="73"/>
      <c r="MFO167" s="73"/>
      <c r="MFP167" s="73"/>
      <c r="MFQ167" s="73"/>
      <c r="MFR167" s="73"/>
      <c r="MFS167" s="73"/>
      <c r="MFT167" s="73"/>
      <c r="MFU167" s="73"/>
      <c r="MFV167" s="73"/>
      <c r="MFW167" s="73"/>
      <c r="MFX167" s="73"/>
      <c r="MFY167" s="73"/>
      <c r="MFZ167" s="73"/>
      <c r="MGA167" s="73"/>
      <c r="MGB167" s="73"/>
      <c r="MGC167" s="73"/>
      <c r="MGE167" s="73"/>
      <c r="MGF167" s="73"/>
      <c r="MGG167" s="73"/>
      <c r="MGH167" s="73"/>
      <c r="MGI167" s="73"/>
      <c r="MGJ167" s="73"/>
      <c r="MGK167" s="73"/>
      <c r="MGL167" s="73"/>
      <c r="MGM167" s="73"/>
      <c r="MGN167" s="73"/>
      <c r="MGO167" s="73"/>
      <c r="MGP167" s="73"/>
      <c r="MGQ167" s="73"/>
      <c r="MGT167" s="73"/>
      <c r="MGW167" s="73"/>
      <c r="MGZ167" s="73"/>
      <c r="MHC167" s="73"/>
      <c r="MHF167" s="73"/>
      <c r="MHR167" s="73"/>
      <c r="MHU167" s="73"/>
      <c r="MHX167" s="73"/>
      <c r="MIA167" s="73"/>
      <c r="MIJ167" s="73"/>
      <c r="MIP167" s="73"/>
      <c r="MIS167" s="73"/>
      <c r="MIV167" s="73"/>
      <c r="MIY167" s="73"/>
      <c r="MJE167" s="73"/>
      <c r="MJN167" s="73"/>
      <c r="MJP167" s="73"/>
      <c r="MJQ167" s="73"/>
      <c r="MJS167" s="73"/>
      <c r="MJV167" s="73"/>
      <c r="MJY167" s="73"/>
      <c r="MKB167" s="73"/>
      <c r="MKJ167" s="73"/>
      <c r="MKL167" s="73"/>
      <c r="MKO167" s="73"/>
      <c r="MKR167" s="73"/>
      <c r="MLA167" s="73"/>
      <c r="MLD167" s="73"/>
      <c r="MLI167" s="73"/>
      <c r="MME167" s="73"/>
      <c r="MMF167" s="73"/>
      <c r="MMG167" s="73"/>
      <c r="MMH167" s="73"/>
      <c r="MMI167" s="73"/>
      <c r="MMJ167" s="73"/>
      <c r="MNB167" s="73"/>
      <c r="MNC167" s="73"/>
      <c r="MNF167" s="73"/>
      <c r="MNI167" s="73"/>
      <c r="MNK167" s="73"/>
      <c r="MNM167" s="73"/>
      <c r="MNP167" s="73"/>
      <c r="MNS167" s="73"/>
      <c r="MNV167" s="73"/>
      <c r="MNY167" s="73"/>
      <c r="MOB167" s="73"/>
      <c r="MOE167" s="73"/>
      <c r="MOH167" s="73"/>
      <c r="MOK167" s="73"/>
      <c r="MOM167" s="73"/>
      <c r="MOZ167" s="73"/>
      <c r="MPA167" s="73"/>
      <c r="MPB167" s="73"/>
      <c r="MPC167" s="73"/>
      <c r="MPD167" s="73"/>
      <c r="MPE167" s="73"/>
      <c r="MPF167" s="73"/>
      <c r="MPG167" s="73"/>
      <c r="MPH167" s="73"/>
      <c r="MPI167" s="73"/>
      <c r="MPJ167" s="73"/>
      <c r="MPK167" s="73"/>
      <c r="MPL167" s="73"/>
      <c r="MPM167" s="73"/>
      <c r="MPN167" s="73"/>
      <c r="MPO167" s="73"/>
      <c r="MPP167" s="73"/>
      <c r="MPQ167" s="73"/>
      <c r="MPR167" s="73"/>
      <c r="MPS167" s="73"/>
      <c r="MPT167" s="73"/>
      <c r="MPU167" s="73"/>
      <c r="MPV167" s="73"/>
      <c r="MPW167" s="73"/>
      <c r="MPX167" s="73"/>
      <c r="MPY167" s="73"/>
      <c r="MQA167" s="73"/>
      <c r="MQB167" s="73"/>
      <c r="MQC167" s="73"/>
      <c r="MQD167" s="73"/>
      <c r="MQE167" s="73"/>
      <c r="MQF167" s="73"/>
      <c r="MQG167" s="73"/>
      <c r="MQH167" s="73"/>
      <c r="MQI167" s="73"/>
      <c r="MQJ167" s="73"/>
      <c r="MQK167" s="73"/>
      <c r="MQL167" s="73"/>
      <c r="MQM167" s="73"/>
      <c r="MQP167" s="73"/>
      <c r="MQS167" s="73"/>
      <c r="MQV167" s="73"/>
      <c r="MQY167" s="73"/>
      <c r="MRB167" s="73"/>
      <c r="MRN167" s="73"/>
      <c r="MRQ167" s="73"/>
      <c r="MRT167" s="73"/>
      <c r="MRW167" s="73"/>
      <c r="MSF167" s="73"/>
      <c r="MSL167" s="73"/>
      <c r="MSO167" s="73"/>
      <c r="MSR167" s="73"/>
      <c r="MSU167" s="73"/>
      <c r="MTA167" s="73"/>
      <c r="MTJ167" s="73"/>
      <c r="MTL167" s="73"/>
      <c r="MTM167" s="73"/>
      <c r="MTO167" s="73"/>
      <c r="MTR167" s="73"/>
      <c r="MTU167" s="73"/>
      <c r="MTX167" s="73"/>
      <c r="MUF167" s="73"/>
      <c r="MUH167" s="73"/>
      <c r="MUK167" s="73"/>
      <c r="MUN167" s="73"/>
      <c r="MUW167" s="73"/>
      <c r="MUZ167" s="73"/>
      <c r="MVE167" s="73"/>
      <c r="MWA167" s="73"/>
      <c r="MWB167" s="73"/>
      <c r="MWC167" s="73"/>
      <c r="MWD167" s="73"/>
      <c r="MWE167" s="73"/>
      <c r="MWF167" s="73"/>
      <c r="MWX167" s="73"/>
      <c r="MWY167" s="73"/>
      <c r="MXB167" s="73"/>
      <c r="MXE167" s="73"/>
      <c r="MXG167" s="73"/>
      <c r="MXI167" s="73"/>
      <c r="MXL167" s="73"/>
      <c r="MXO167" s="73"/>
      <c r="MXR167" s="73"/>
      <c r="MXU167" s="73"/>
      <c r="MXX167" s="73"/>
      <c r="MYA167" s="73"/>
      <c r="MYD167" s="73"/>
      <c r="MYG167" s="73"/>
      <c r="MYI167" s="73"/>
      <c r="MYV167" s="73"/>
      <c r="MYW167" s="73"/>
      <c r="MYX167" s="73"/>
      <c r="MYY167" s="73"/>
      <c r="MYZ167" s="73"/>
      <c r="MZA167" s="73"/>
      <c r="MZB167" s="73"/>
      <c r="MZC167" s="73"/>
      <c r="MZD167" s="73"/>
      <c r="MZE167" s="73"/>
      <c r="MZF167" s="73"/>
      <c r="MZG167" s="73"/>
      <c r="MZH167" s="73"/>
      <c r="MZI167" s="73"/>
      <c r="MZJ167" s="73"/>
      <c r="MZK167" s="73"/>
      <c r="MZL167" s="73"/>
      <c r="MZM167" s="73"/>
      <c r="MZN167" s="73"/>
      <c r="MZO167" s="73"/>
      <c r="MZP167" s="73"/>
      <c r="MZQ167" s="73"/>
      <c r="MZR167" s="73"/>
      <c r="MZS167" s="73"/>
      <c r="MZT167" s="73"/>
      <c r="MZU167" s="73"/>
      <c r="MZW167" s="73"/>
      <c r="MZX167" s="73"/>
      <c r="MZY167" s="73"/>
      <c r="MZZ167" s="73"/>
      <c r="NAA167" s="73"/>
      <c r="NAB167" s="73"/>
      <c r="NAC167" s="73"/>
      <c r="NAD167" s="73"/>
      <c r="NAE167" s="73"/>
      <c r="NAF167" s="73"/>
      <c r="NAG167" s="73"/>
      <c r="NAH167" s="73"/>
      <c r="NAI167" s="73"/>
      <c r="NAL167" s="73"/>
      <c r="NAO167" s="73"/>
      <c r="NAR167" s="73"/>
      <c r="NAU167" s="73"/>
      <c r="NAX167" s="73"/>
      <c r="NBJ167" s="73"/>
      <c r="NBM167" s="73"/>
      <c r="NBP167" s="73"/>
      <c r="NBS167" s="73"/>
      <c r="NCB167" s="73"/>
      <c r="NCH167" s="73"/>
      <c r="NCK167" s="73"/>
      <c r="NCN167" s="73"/>
      <c r="NCQ167" s="73"/>
      <c r="NCW167" s="73"/>
      <c r="NDF167" s="73"/>
      <c r="NDH167" s="73"/>
      <c r="NDI167" s="73"/>
      <c r="NDK167" s="73"/>
      <c r="NDN167" s="73"/>
      <c r="NDQ167" s="73"/>
      <c r="NDT167" s="73"/>
      <c r="NEB167" s="73"/>
      <c r="NED167" s="73"/>
      <c r="NEG167" s="73"/>
      <c r="NEJ167" s="73"/>
      <c r="NES167" s="73"/>
      <c r="NEV167" s="73"/>
      <c r="NFA167" s="73"/>
      <c r="NFW167" s="73"/>
      <c r="NFX167" s="73"/>
      <c r="NFY167" s="73"/>
      <c r="NFZ167" s="73"/>
      <c r="NGA167" s="73"/>
      <c r="NGB167" s="73"/>
      <c r="NGT167" s="73"/>
      <c r="NGU167" s="73"/>
      <c r="NGX167" s="73"/>
      <c r="NHA167" s="73"/>
      <c r="NHC167" s="73"/>
      <c r="NHE167" s="73"/>
      <c r="NHH167" s="73"/>
      <c r="NHK167" s="73"/>
      <c r="NHN167" s="73"/>
      <c r="NHQ167" s="73"/>
      <c r="NHT167" s="73"/>
      <c r="NHW167" s="73"/>
      <c r="NHZ167" s="73"/>
      <c r="NIC167" s="73"/>
      <c r="NIE167" s="73"/>
      <c r="NIR167" s="73"/>
      <c r="NIS167" s="73"/>
      <c r="NIT167" s="73"/>
      <c r="NIU167" s="73"/>
      <c r="NIV167" s="73"/>
      <c r="NIW167" s="73"/>
      <c r="NIX167" s="73"/>
      <c r="NIY167" s="73"/>
      <c r="NIZ167" s="73"/>
      <c r="NJA167" s="73"/>
      <c r="NJB167" s="73"/>
      <c r="NJC167" s="73"/>
      <c r="NJD167" s="73"/>
      <c r="NJE167" s="73"/>
      <c r="NJF167" s="73"/>
      <c r="NJG167" s="73"/>
      <c r="NJH167" s="73"/>
      <c r="NJI167" s="73"/>
      <c r="NJJ167" s="73"/>
      <c r="NJK167" s="73"/>
      <c r="NJL167" s="73"/>
      <c r="NJM167" s="73"/>
      <c r="NJN167" s="73"/>
      <c r="NJO167" s="73"/>
      <c r="NJP167" s="73"/>
      <c r="NJQ167" s="73"/>
      <c r="NJS167" s="73"/>
      <c r="NJT167" s="73"/>
      <c r="NJU167" s="73"/>
      <c r="NJV167" s="73"/>
      <c r="NJW167" s="73"/>
      <c r="NJX167" s="73"/>
      <c r="NJY167" s="73"/>
      <c r="NJZ167" s="73"/>
      <c r="NKA167" s="73"/>
      <c r="NKB167" s="73"/>
      <c r="NKC167" s="73"/>
      <c r="NKD167" s="73"/>
      <c r="NKE167" s="73"/>
      <c r="NKH167" s="73"/>
      <c r="NKK167" s="73"/>
      <c r="NKN167" s="73"/>
      <c r="NKQ167" s="73"/>
      <c r="NKT167" s="73"/>
      <c r="NLF167" s="73"/>
      <c r="NLI167" s="73"/>
      <c r="NLL167" s="73"/>
      <c r="NLO167" s="73"/>
      <c r="NLX167" s="73"/>
      <c r="NMD167" s="73"/>
      <c r="NMG167" s="73"/>
      <c r="NMJ167" s="73"/>
      <c r="NMM167" s="73"/>
      <c r="NMS167" s="73"/>
      <c r="NNB167" s="73"/>
      <c r="NND167" s="73"/>
      <c r="NNE167" s="73"/>
      <c r="NNG167" s="73"/>
      <c r="NNJ167" s="73"/>
      <c r="NNM167" s="73"/>
      <c r="NNP167" s="73"/>
      <c r="NNX167" s="73"/>
      <c r="NNZ167" s="73"/>
      <c r="NOC167" s="73"/>
      <c r="NOF167" s="73"/>
      <c r="NOO167" s="73"/>
      <c r="NOR167" s="73"/>
      <c r="NOW167" s="73"/>
      <c r="NPS167" s="73"/>
      <c r="NPT167" s="73"/>
      <c r="NPU167" s="73"/>
      <c r="NPV167" s="73"/>
      <c r="NPW167" s="73"/>
      <c r="NPX167" s="73"/>
      <c r="NQP167" s="73"/>
      <c r="NQQ167" s="73"/>
      <c r="NQT167" s="73"/>
      <c r="NQW167" s="73"/>
      <c r="NQY167" s="73"/>
      <c r="NRA167" s="73"/>
      <c r="NRD167" s="73"/>
      <c r="NRG167" s="73"/>
      <c r="NRJ167" s="73"/>
      <c r="NRM167" s="73"/>
      <c r="NRP167" s="73"/>
      <c r="NRS167" s="73"/>
      <c r="NRV167" s="73"/>
      <c r="NRY167" s="73"/>
      <c r="NSA167" s="73"/>
      <c r="NSN167" s="73"/>
      <c r="NSO167" s="73"/>
      <c r="NSP167" s="73"/>
      <c r="NSQ167" s="73"/>
      <c r="NSR167" s="73"/>
      <c r="NSS167" s="73"/>
      <c r="NST167" s="73"/>
      <c r="NSU167" s="73"/>
      <c r="NSV167" s="73"/>
      <c r="NSW167" s="73"/>
      <c r="NSX167" s="73"/>
      <c r="NSY167" s="73"/>
      <c r="NSZ167" s="73"/>
      <c r="NTA167" s="73"/>
      <c r="NTB167" s="73"/>
      <c r="NTC167" s="73"/>
      <c r="NTD167" s="73"/>
      <c r="NTE167" s="73"/>
      <c r="NTF167" s="73"/>
      <c r="NTG167" s="73"/>
      <c r="NTH167" s="73"/>
      <c r="NTI167" s="73"/>
      <c r="NTJ167" s="73"/>
      <c r="NTK167" s="73"/>
      <c r="NTL167" s="73"/>
      <c r="NTM167" s="73"/>
      <c r="NTO167" s="73"/>
      <c r="NTP167" s="73"/>
      <c r="NTQ167" s="73"/>
      <c r="NTR167" s="73"/>
      <c r="NTS167" s="73"/>
      <c r="NTT167" s="73"/>
      <c r="NTU167" s="73"/>
      <c r="NTV167" s="73"/>
      <c r="NTW167" s="73"/>
      <c r="NTX167" s="73"/>
      <c r="NTY167" s="73"/>
      <c r="NTZ167" s="73"/>
      <c r="NUA167" s="73"/>
      <c r="NUD167" s="73"/>
      <c r="NUG167" s="73"/>
      <c r="NUJ167" s="73"/>
      <c r="NUM167" s="73"/>
      <c r="NUP167" s="73"/>
      <c r="NVB167" s="73"/>
      <c r="NVE167" s="73"/>
      <c r="NVH167" s="73"/>
      <c r="NVK167" s="73"/>
      <c r="NVT167" s="73"/>
      <c r="NVZ167" s="73"/>
      <c r="NWC167" s="73"/>
      <c r="NWF167" s="73"/>
      <c r="NWI167" s="73"/>
      <c r="NWO167" s="73"/>
      <c r="NWX167" s="73"/>
      <c r="NWZ167" s="73"/>
      <c r="NXA167" s="73"/>
      <c r="NXC167" s="73"/>
      <c r="NXF167" s="73"/>
      <c r="NXI167" s="73"/>
      <c r="NXL167" s="73"/>
      <c r="NXT167" s="73"/>
      <c r="NXV167" s="73"/>
      <c r="NXY167" s="73"/>
      <c r="NYB167" s="73"/>
      <c r="NYK167" s="73"/>
      <c r="NYN167" s="73"/>
      <c r="NYS167" s="73"/>
      <c r="NZO167" s="73"/>
      <c r="NZP167" s="73"/>
      <c r="NZQ167" s="73"/>
      <c r="NZR167" s="73"/>
      <c r="NZS167" s="73"/>
      <c r="NZT167" s="73"/>
      <c r="OAL167" s="73"/>
      <c r="OAM167" s="73"/>
      <c r="OAP167" s="73"/>
      <c r="OAS167" s="73"/>
      <c r="OAU167" s="73"/>
      <c r="OAW167" s="73"/>
      <c r="OAZ167" s="73"/>
      <c r="OBC167" s="73"/>
      <c r="OBF167" s="73"/>
      <c r="OBI167" s="73"/>
      <c r="OBL167" s="73"/>
      <c r="OBO167" s="73"/>
      <c r="OBR167" s="73"/>
      <c r="OBU167" s="73"/>
      <c r="OBW167" s="73"/>
      <c r="OCJ167" s="73"/>
      <c r="OCK167" s="73"/>
      <c r="OCL167" s="73"/>
      <c r="OCM167" s="73"/>
      <c r="OCN167" s="73"/>
      <c r="OCO167" s="73"/>
      <c r="OCP167" s="73"/>
      <c r="OCQ167" s="73"/>
      <c r="OCR167" s="73"/>
      <c r="OCS167" s="73"/>
      <c r="OCT167" s="73"/>
      <c r="OCU167" s="73"/>
      <c r="OCV167" s="73"/>
      <c r="OCW167" s="73"/>
      <c r="OCX167" s="73"/>
      <c r="OCY167" s="73"/>
      <c r="OCZ167" s="73"/>
      <c r="ODA167" s="73"/>
      <c r="ODB167" s="73"/>
      <c r="ODC167" s="73"/>
      <c r="ODD167" s="73"/>
      <c r="ODE167" s="73"/>
      <c r="ODF167" s="73"/>
      <c r="ODG167" s="73"/>
      <c r="ODH167" s="73"/>
      <c r="ODI167" s="73"/>
      <c r="ODK167" s="73"/>
      <c r="ODL167" s="73"/>
      <c r="ODM167" s="73"/>
      <c r="ODN167" s="73"/>
      <c r="ODO167" s="73"/>
      <c r="ODP167" s="73"/>
      <c r="ODQ167" s="73"/>
      <c r="ODR167" s="73"/>
      <c r="ODS167" s="73"/>
      <c r="ODT167" s="73"/>
      <c r="ODU167" s="73"/>
      <c r="ODV167" s="73"/>
      <c r="ODW167" s="73"/>
      <c r="ODZ167" s="73"/>
      <c r="OEC167" s="73"/>
      <c r="OEF167" s="73"/>
      <c r="OEI167" s="73"/>
      <c r="OEL167" s="73"/>
      <c r="OEX167" s="73"/>
      <c r="OFA167" s="73"/>
      <c r="OFD167" s="73"/>
      <c r="OFG167" s="73"/>
      <c r="OFP167" s="73"/>
      <c r="OFV167" s="73"/>
      <c r="OFY167" s="73"/>
      <c r="OGB167" s="73"/>
      <c r="OGE167" s="73"/>
      <c r="OGK167" s="73"/>
      <c r="OGT167" s="73"/>
      <c r="OGV167" s="73"/>
      <c r="OGW167" s="73"/>
      <c r="OGY167" s="73"/>
      <c r="OHB167" s="73"/>
      <c r="OHE167" s="73"/>
      <c r="OHH167" s="73"/>
      <c r="OHP167" s="73"/>
      <c r="OHR167" s="73"/>
      <c r="OHU167" s="73"/>
      <c r="OHX167" s="73"/>
      <c r="OIG167" s="73"/>
      <c r="OIJ167" s="73"/>
      <c r="OIO167" s="73"/>
      <c r="OJK167" s="73"/>
      <c r="OJL167" s="73"/>
      <c r="OJM167" s="73"/>
      <c r="OJN167" s="73"/>
      <c r="OJO167" s="73"/>
      <c r="OJP167" s="73"/>
      <c r="OKH167" s="73"/>
      <c r="OKI167" s="73"/>
      <c r="OKL167" s="73"/>
      <c r="OKO167" s="73"/>
      <c r="OKQ167" s="73"/>
      <c r="OKS167" s="73"/>
      <c r="OKV167" s="73"/>
      <c r="OKY167" s="73"/>
      <c r="OLB167" s="73"/>
      <c r="OLE167" s="73"/>
      <c r="OLH167" s="73"/>
      <c r="OLK167" s="73"/>
      <c r="OLN167" s="73"/>
      <c r="OLQ167" s="73"/>
      <c r="OLS167" s="73"/>
      <c r="OMF167" s="73"/>
      <c r="OMG167" s="73"/>
      <c r="OMH167" s="73"/>
      <c r="OMI167" s="73"/>
      <c r="OMJ167" s="73"/>
      <c r="OMK167" s="73"/>
      <c r="OML167" s="73"/>
      <c r="OMM167" s="73"/>
      <c r="OMN167" s="73"/>
      <c r="OMO167" s="73"/>
      <c r="OMP167" s="73"/>
      <c r="OMQ167" s="73"/>
      <c r="OMR167" s="73"/>
      <c r="OMS167" s="73"/>
      <c r="OMT167" s="73"/>
      <c r="OMU167" s="73"/>
      <c r="OMV167" s="73"/>
      <c r="OMW167" s="73"/>
      <c r="OMX167" s="73"/>
      <c r="OMY167" s="73"/>
      <c r="OMZ167" s="73"/>
      <c r="ONA167" s="73"/>
      <c r="ONB167" s="73"/>
      <c r="ONC167" s="73"/>
      <c r="OND167" s="73"/>
      <c r="ONE167" s="73"/>
      <c r="ONG167" s="73"/>
      <c r="ONH167" s="73"/>
      <c r="ONI167" s="73"/>
      <c r="ONJ167" s="73"/>
      <c r="ONK167" s="73"/>
      <c r="ONL167" s="73"/>
      <c r="ONM167" s="73"/>
      <c r="ONN167" s="73"/>
      <c r="ONO167" s="73"/>
      <c r="ONP167" s="73"/>
      <c r="ONQ167" s="73"/>
      <c r="ONR167" s="73"/>
      <c r="ONS167" s="73"/>
      <c r="ONV167" s="73"/>
      <c r="ONY167" s="73"/>
      <c r="OOB167" s="73"/>
      <c r="OOE167" s="73"/>
      <c r="OOH167" s="73"/>
      <c r="OOT167" s="73"/>
      <c r="OOW167" s="73"/>
      <c r="OOZ167" s="73"/>
      <c r="OPC167" s="73"/>
      <c r="OPL167" s="73"/>
      <c r="OPR167" s="73"/>
      <c r="OPU167" s="73"/>
      <c r="OPX167" s="73"/>
      <c r="OQA167" s="73"/>
      <c r="OQG167" s="73"/>
      <c r="OQP167" s="73"/>
      <c r="OQR167" s="73"/>
      <c r="OQS167" s="73"/>
      <c r="OQU167" s="73"/>
      <c r="OQX167" s="73"/>
      <c r="ORA167" s="73"/>
      <c r="ORD167" s="73"/>
      <c r="ORL167" s="73"/>
      <c r="ORN167" s="73"/>
      <c r="ORQ167" s="73"/>
      <c r="ORT167" s="73"/>
      <c r="OSC167" s="73"/>
      <c r="OSF167" s="73"/>
      <c r="OSK167" s="73"/>
      <c r="OTG167" s="73"/>
      <c r="OTH167" s="73"/>
      <c r="OTI167" s="73"/>
      <c r="OTJ167" s="73"/>
      <c r="OTK167" s="73"/>
      <c r="OTL167" s="73"/>
      <c r="OUD167" s="73"/>
      <c r="OUE167" s="73"/>
      <c r="OUH167" s="73"/>
      <c r="OUK167" s="73"/>
      <c r="OUM167" s="73"/>
      <c r="OUO167" s="73"/>
      <c r="OUR167" s="73"/>
      <c r="OUU167" s="73"/>
      <c r="OUX167" s="73"/>
      <c r="OVA167" s="73"/>
      <c r="OVD167" s="73"/>
      <c r="OVG167" s="73"/>
      <c r="OVJ167" s="73"/>
      <c r="OVM167" s="73"/>
      <c r="OVO167" s="73"/>
      <c r="OWB167" s="73"/>
      <c r="OWC167" s="73"/>
      <c r="OWD167" s="73"/>
      <c r="OWE167" s="73"/>
      <c r="OWF167" s="73"/>
      <c r="OWG167" s="73"/>
      <c r="OWH167" s="73"/>
      <c r="OWI167" s="73"/>
      <c r="OWJ167" s="73"/>
      <c r="OWK167" s="73"/>
      <c r="OWL167" s="73"/>
      <c r="OWM167" s="73"/>
      <c r="OWN167" s="73"/>
      <c r="OWO167" s="73"/>
      <c r="OWP167" s="73"/>
      <c r="OWQ167" s="73"/>
      <c r="OWR167" s="73"/>
      <c r="OWS167" s="73"/>
      <c r="OWT167" s="73"/>
      <c r="OWU167" s="73"/>
      <c r="OWV167" s="73"/>
      <c r="OWW167" s="73"/>
      <c r="OWX167" s="73"/>
      <c r="OWY167" s="73"/>
      <c r="OWZ167" s="73"/>
      <c r="OXA167" s="73"/>
      <c r="OXC167" s="73"/>
      <c r="OXD167" s="73"/>
      <c r="OXE167" s="73"/>
      <c r="OXF167" s="73"/>
      <c r="OXG167" s="73"/>
      <c r="OXH167" s="73"/>
      <c r="OXI167" s="73"/>
      <c r="OXJ167" s="73"/>
      <c r="OXK167" s="73"/>
      <c r="OXL167" s="73"/>
      <c r="OXM167" s="73"/>
      <c r="OXN167" s="73"/>
      <c r="OXO167" s="73"/>
      <c r="OXR167" s="73"/>
      <c r="OXU167" s="73"/>
      <c r="OXX167" s="73"/>
      <c r="OYA167" s="73"/>
      <c r="OYD167" s="73"/>
      <c r="OYP167" s="73"/>
      <c r="OYS167" s="73"/>
      <c r="OYV167" s="73"/>
      <c r="OYY167" s="73"/>
      <c r="OZH167" s="73"/>
      <c r="OZN167" s="73"/>
      <c r="OZQ167" s="73"/>
      <c r="OZT167" s="73"/>
      <c r="OZW167" s="73"/>
      <c r="PAC167" s="73"/>
      <c r="PAL167" s="73"/>
      <c r="PAN167" s="73"/>
      <c r="PAO167" s="73"/>
      <c r="PAQ167" s="73"/>
      <c r="PAT167" s="73"/>
      <c r="PAW167" s="73"/>
      <c r="PAZ167" s="73"/>
      <c r="PBH167" s="73"/>
      <c r="PBJ167" s="73"/>
      <c r="PBM167" s="73"/>
      <c r="PBP167" s="73"/>
      <c r="PBY167" s="73"/>
      <c r="PCB167" s="73"/>
      <c r="PCG167" s="73"/>
      <c r="PDC167" s="73"/>
      <c r="PDD167" s="73"/>
      <c r="PDE167" s="73"/>
      <c r="PDF167" s="73"/>
      <c r="PDG167" s="73"/>
      <c r="PDH167" s="73"/>
      <c r="PDZ167" s="73"/>
      <c r="PEA167" s="73"/>
      <c r="PED167" s="73"/>
      <c r="PEG167" s="73"/>
      <c r="PEI167" s="73"/>
      <c r="PEK167" s="73"/>
      <c r="PEN167" s="73"/>
      <c r="PEQ167" s="73"/>
      <c r="PET167" s="73"/>
      <c r="PEW167" s="73"/>
      <c r="PEZ167" s="73"/>
      <c r="PFC167" s="73"/>
      <c r="PFF167" s="73"/>
      <c r="PFI167" s="73"/>
      <c r="PFK167" s="73"/>
      <c r="PFX167" s="73"/>
      <c r="PFY167" s="73"/>
      <c r="PFZ167" s="73"/>
      <c r="PGA167" s="73"/>
      <c r="PGB167" s="73"/>
      <c r="PGC167" s="73"/>
      <c r="PGD167" s="73"/>
      <c r="PGE167" s="73"/>
      <c r="PGF167" s="73"/>
      <c r="PGG167" s="73"/>
      <c r="PGH167" s="73"/>
      <c r="PGI167" s="73"/>
      <c r="PGJ167" s="73"/>
      <c r="PGK167" s="73"/>
      <c r="PGL167" s="73"/>
      <c r="PGM167" s="73"/>
      <c r="PGN167" s="73"/>
      <c r="PGO167" s="73"/>
      <c r="PGP167" s="73"/>
      <c r="PGQ167" s="73"/>
      <c r="PGR167" s="73"/>
      <c r="PGS167" s="73"/>
      <c r="PGT167" s="73"/>
      <c r="PGU167" s="73"/>
      <c r="PGV167" s="73"/>
      <c r="PGW167" s="73"/>
      <c r="PGY167" s="73"/>
      <c r="PGZ167" s="73"/>
      <c r="PHA167" s="73"/>
      <c r="PHB167" s="73"/>
      <c r="PHC167" s="73"/>
      <c r="PHD167" s="73"/>
      <c r="PHE167" s="73"/>
      <c r="PHF167" s="73"/>
      <c r="PHG167" s="73"/>
      <c r="PHH167" s="73"/>
      <c r="PHI167" s="73"/>
      <c r="PHJ167" s="73"/>
      <c r="PHK167" s="73"/>
      <c r="PHN167" s="73"/>
      <c r="PHQ167" s="73"/>
      <c r="PHT167" s="73"/>
      <c r="PHW167" s="73"/>
      <c r="PHZ167" s="73"/>
      <c r="PIL167" s="73"/>
      <c r="PIO167" s="73"/>
      <c r="PIR167" s="73"/>
      <c r="PIU167" s="73"/>
      <c r="PJD167" s="73"/>
      <c r="PJJ167" s="73"/>
      <c r="PJM167" s="73"/>
      <c r="PJP167" s="73"/>
      <c r="PJS167" s="73"/>
      <c r="PJY167" s="73"/>
      <c r="PKH167" s="73"/>
      <c r="PKJ167" s="73"/>
      <c r="PKK167" s="73"/>
      <c r="PKM167" s="73"/>
      <c r="PKP167" s="73"/>
      <c r="PKS167" s="73"/>
      <c r="PKV167" s="73"/>
      <c r="PLD167" s="73"/>
      <c r="PLF167" s="73"/>
      <c r="PLI167" s="73"/>
      <c r="PLL167" s="73"/>
      <c r="PLU167" s="73"/>
      <c r="PLX167" s="73"/>
      <c r="PMC167" s="73"/>
      <c r="PMY167" s="73"/>
      <c r="PMZ167" s="73"/>
      <c r="PNA167" s="73"/>
      <c r="PNB167" s="73"/>
      <c r="PNC167" s="73"/>
      <c r="PND167" s="73"/>
      <c r="PNV167" s="73"/>
      <c r="PNW167" s="73"/>
      <c r="PNZ167" s="73"/>
      <c r="POC167" s="73"/>
      <c r="POE167" s="73"/>
      <c r="POG167" s="73"/>
      <c r="POJ167" s="73"/>
      <c r="POM167" s="73"/>
      <c r="POP167" s="73"/>
      <c r="POS167" s="73"/>
      <c r="POV167" s="73"/>
      <c r="POY167" s="73"/>
      <c r="PPB167" s="73"/>
      <c r="PPE167" s="73"/>
      <c r="PPG167" s="73"/>
      <c r="PPT167" s="73"/>
      <c r="PPU167" s="73"/>
      <c r="PPV167" s="73"/>
      <c r="PPW167" s="73"/>
      <c r="PPX167" s="73"/>
      <c r="PPY167" s="73"/>
      <c r="PPZ167" s="73"/>
      <c r="PQA167" s="73"/>
      <c r="PQB167" s="73"/>
      <c r="PQC167" s="73"/>
      <c r="PQD167" s="73"/>
      <c r="PQE167" s="73"/>
      <c r="PQF167" s="73"/>
      <c r="PQG167" s="73"/>
      <c r="PQH167" s="73"/>
      <c r="PQI167" s="73"/>
      <c r="PQJ167" s="73"/>
      <c r="PQK167" s="73"/>
      <c r="PQL167" s="73"/>
      <c r="PQM167" s="73"/>
      <c r="PQN167" s="73"/>
      <c r="PQO167" s="73"/>
      <c r="PQP167" s="73"/>
      <c r="PQQ167" s="73"/>
      <c r="PQR167" s="73"/>
      <c r="PQS167" s="73"/>
      <c r="PQU167" s="73"/>
      <c r="PQV167" s="73"/>
      <c r="PQW167" s="73"/>
      <c r="PQX167" s="73"/>
      <c r="PQY167" s="73"/>
      <c r="PQZ167" s="73"/>
      <c r="PRA167" s="73"/>
      <c r="PRB167" s="73"/>
      <c r="PRC167" s="73"/>
      <c r="PRD167" s="73"/>
      <c r="PRE167" s="73"/>
      <c r="PRF167" s="73"/>
      <c r="PRG167" s="73"/>
      <c r="PRJ167" s="73"/>
      <c r="PRM167" s="73"/>
      <c r="PRP167" s="73"/>
      <c r="PRS167" s="73"/>
      <c r="PRV167" s="73"/>
      <c r="PSH167" s="73"/>
      <c r="PSK167" s="73"/>
      <c r="PSN167" s="73"/>
      <c r="PSQ167" s="73"/>
      <c r="PSZ167" s="73"/>
      <c r="PTF167" s="73"/>
      <c r="PTI167" s="73"/>
      <c r="PTL167" s="73"/>
      <c r="PTO167" s="73"/>
      <c r="PTU167" s="73"/>
      <c r="PUD167" s="73"/>
      <c r="PUF167" s="73"/>
      <c r="PUG167" s="73"/>
      <c r="PUI167" s="73"/>
      <c r="PUL167" s="73"/>
      <c r="PUO167" s="73"/>
      <c r="PUR167" s="73"/>
      <c r="PUZ167" s="73"/>
      <c r="PVB167" s="73"/>
      <c r="PVE167" s="73"/>
      <c r="PVH167" s="73"/>
      <c r="PVQ167" s="73"/>
      <c r="PVT167" s="73"/>
      <c r="PVY167" s="73"/>
      <c r="PWU167" s="73"/>
      <c r="PWV167" s="73"/>
      <c r="PWW167" s="73"/>
      <c r="PWX167" s="73"/>
      <c r="PWY167" s="73"/>
      <c r="PWZ167" s="73"/>
      <c r="PXR167" s="73"/>
      <c r="PXS167" s="73"/>
      <c r="PXV167" s="73"/>
      <c r="PXY167" s="73"/>
      <c r="PYA167" s="73"/>
      <c r="PYC167" s="73"/>
      <c r="PYF167" s="73"/>
      <c r="PYI167" s="73"/>
      <c r="PYL167" s="73"/>
      <c r="PYO167" s="73"/>
      <c r="PYR167" s="73"/>
      <c r="PYU167" s="73"/>
      <c r="PYX167" s="73"/>
      <c r="PZA167" s="73"/>
      <c r="PZC167" s="73"/>
      <c r="PZP167" s="73"/>
      <c r="PZQ167" s="73"/>
      <c r="PZR167" s="73"/>
      <c r="PZS167" s="73"/>
      <c r="PZT167" s="73"/>
      <c r="PZU167" s="73"/>
      <c r="PZV167" s="73"/>
      <c r="PZW167" s="73"/>
      <c r="PZX167" s="73"/>
      <c r="PZY167" s="73"/>
      <c r="PZZ167" s="73"/>
      <c r="QAA167" s="73"/>
      <c r="QAB167" s="73"/>
      <c r="QAC167" s="73"/>
      <c r="QAD167" s="73"/>
      <c r="QAE167" s="73"/>
      <c r="QAF167" s="73"/>
      <c r="QAG167" s="73"/>
      <c r="QAH167" s="73"/>
      <c r="QAI167" s="73"/>
      <c r="QAJ167" s="73"/>
      <c r="QAK167" s="73"/>
      <c r="QAL167" s="73"/>
      <c r="QAM167" s="73"/>
      <c r="QAN167" s="73"/>
      <c r="QAO167" s="73"/>
      <c r="QAQ167" s="73"/>
      <c r="QAR167" s="73"/>
      <c r="QAS167" s="73"/>
      <c r="QAT167" s="73"/>
      <c r="QAU167" s="73"/>
      <c r="QAV167" s="73"/>
      <c r="QAW167" s="73"/>
      <c r="QAX167" s="73"/>
      <c r="QAY167" s="73"/>
      <c r="QAZ167" s="73"/>
      <c r="QBA167" s="73"/>
      <c r="QBB167" s="73"/>
      <c r="QBC167" s="73"/>
      <c r="QBF167" s="73"/>
      <c r="QBI167" s="73"/>
      <c r="QBL167" s="73"/>
      <c r="QBO167" s="73"/>
      <c r="QBR167" s="73"/>
      <c r="QCD167" s="73"/>
      <c r="QCG167" s="73"/>
      <c r="QCJ167" s="73"/>
      <c r="QCM167" s="73"/>
      <c r="QCV167" s="73"/>
      <c r="QDB167" s="73"/>
      <c r="QDE167" s="73"/>
      <c r="QDH167" s="73"/>
      <c r="QDK167" s="73"/>
      <c r="QDQ167" s="73"/>
      <c r="QDZ167" s="73"/>
      <c r="QEB167" s="73"/>
      <c r="QEC167" s="73"/>
      <c r="QEE167" s="73"/>
      <c r="QEH167" s="73"/>
      <c r="QEK167" s="73"/>
      <c r="QEN167" s="73"/>
      <c r="QEV167" s="73"/>
      <c r="QEX167" s="73"/>
      <c r="QFA167" s="73"/>
      <c r="QFD167" s="73"/>
      <c r="QFM167" s="73"/>
      <c r="QFP167" s="73"/>
      <c r="QFU167" s="73"/>
      <c r="QGQ167" s="73"/>
      <c r="QGR167" s="73"/>
      <c r="QGS167" s="73"/>
      <c r="QGT167" s="73"/>
      <c r="QGU167" s="73"/>
      <c r="QGV167" s="73"/>
      <c r="QHN167" s="73"/>
      <c r="QHO167" s="73"/>
      <c r="QHR167" s="73"/>
      <c r="QHU167" s="73"/>
      <c r="QHW167" s="73"/>
      <c r="QHY167" s="73"/>
      <c r="QIB167" s="73"/>
      <c r="QIE167" s="73"/>
      <c r="QIH167" s="73"/>
      <c r="QIK167" s="73"/>
      <c r="QIN167" s="73"/>
      <c r="QIQ167" s="73"/>
      <c r="QIT167" s="73"/>
      <c r="QIW167" s="73"/>
      <c r="QIY167" s="73"/>
      <c r="QJL167" s="73"/>
      <c r="QJM167" s="73"/>
      <c r="QJN167" s="73"/>
      <c r="QJO167" s="73"/>
      <c r="QJP167" s="73"/>
      <c r="QJQ167" s="73"/>
      <c r="QJR167" s="73"/>
      <c r="QJS167" s="73"/>
      <c r="QJT167" s="73"/>
      <c r="QJU167" s="73"/>
      <c r="QJV167" s="73"/>
      <c r="QJW167" s="73"/>
      <c r="QJX167" s="73"/>
      <c r="QJY167" s="73"/>
      <c r="QJZ167" s="73"/>
      <c r="QKA167" s="73"/>
      <c r="QKB167" s="73"/>
      <c r="QKC167" s="73"/>
      <c r="QKD167" s="73"/>
      <c r="QKE167" s="73"/>
      <c r="QKF167" s="73"/>
      <c r="QKG167" s="73"/>
      <c r="QKH167" s="73"/>
      <c r="QKI167" s="73"/>
      <c r="QKJ167" s="73"/>
      <c r="QKK167" s="73"/>
      <c r="QKM167" s="73"/>
      <c r="QKN167" s="73"/>
      <c r="QKO167" s="73"/>
      <c r="QKP167" s="73"/>
      <c r="QKQ167" s="73"/>
      <c r="QKR167" s="73"/>
      <c r="QKS167" s="73"/>
      <c r="QKT167" s="73"/>
      <c r="QKU167" s="73"/>
      <c r="QKV167" s="73"/>
      <c r="QKW167" s="73"/>
      <c r="QKX167" s="73"/>
      <c r="QKY167" s="73"/>
      <c r="QLB167" s="73"/>
      <c r="QLE167" s="73"/>
      <c r="QLH167" s="73"/>
      <c r="QLK167" s="73"/>
      <c r="QLN167" s="73"/>
      <c r="QLZ167" s="73"/>
      <c r="QMC167" s="73"/>
      <c r="QMF167" s="73"/>
      <c r="QMI167" s="73"/>
      <c r="QMR167" s="73"/>
      <c r="QMX167" s="73"/>
      <c r="QNA167" s="73"/>
      <c r="QND167" s="73"/>
      <c r="QNG167" s="73"/>
      <c r="QNM167" s="73"/>
      <c r="QNV167" s="73"/>
      <c r="QNX167" s="73"/>
      <c r="QNY167" s="73"/>
      <c r="QOA167" s="73"/>
      <c r="QOD167" s="73"/>
      <c r="QOG167" s="73"/>
      <c r="QOJ167" s="73"/>
      <c r="QOR167" s="73"/>
      <c r="QOT167" s="73"/>
      <c r="QOW167" s="73"/>
      <c r="QOZ167" s="73"/>
      <c r="QPI167" s="73"/>
      <c r="QPL167" s="73"/>
      <c r="QPQ167" s="73"/>
      <c r="QQM167" s="73"/>
      <c r="QQN167" s="73"/>
      <c r="QQO167" s="73"/>
      <c r="QQP167" s="73"/>
      <c r="QQQ167" s="73"/>
      <c r="QQR167" s="73"/>
      <c r="QRJ167" s="73"/>
      <c r="QRK167" s="73"/>
      <c r="QRN167" s="73"/>
      <c r="QRQ167" s="73"/>
      <c r="QRS167" s="73"/>
      <c r="QRU167" s="73"/>
      <c r="QRX167" s="73"/>
      <c r="QSA167" s="73"/>
      <c r="QSD167" s="73"/>
      <c r="QSG167" s="73"/>
      <c r="QSJ167" s="73"/>
      <c r="QSM167" s="73"/>
      <c r="QSP167" s="73"/>
      <c r="QSS167" s="73"/>
      <c r="QSU167" s="73"/>
      <c r="QTH167" s="73"/>
      <c r="QTI167" s="73"/>
      <c r="QTJ167" s="73"/>
      <c r="QTK167" s="73"/>
      <c r="QTL167" s="73"/>
      <c r="QTM167" s="73"/>
      <c r="QTN167" s="73"/>
      <c r="QTO167" s="73"/>
      <c r="QTP167" s="73"/>
      <c r="QTQ167" s="73"/>
      <c r="QTR167" s="73"/>
      <c r="QTS167" s="73"/>
      <c r="QTT167" s="73"/>
      <c r="QTU167" s="73"/>
      <c r="QTV167" s="73"/>
      <c r="QTW167" s="73"/>
      <c r="QTX167" s="73"/>
      <c r="QTY167" s="73"/>
      <c r="QTZ167" s="73"/>
      <c r="QUA167" s="73"/>
      <c r="QUB167" s="73"/>
      <c r="QUC167" s="73"/>
      <c r="QUD167" s="73"/>
      <c r="QUE167" s="73"/>
      <c r="QUF167" s="73"/>
      <c r="QUG167" s="73"/>
      <c r="QUI167" s="73"/>
      <c r="QUJ167" s="73"/>
      <c r="QUK167" s="73"/>
      <c r="QUL167" s="73"/>
      <c r="QUM167" s="73"/>
      <c r="QUN167" s="73"/>
      <c r="QUO167" s="73"/>
      <c r="QUP167" s="73"/>
      <c r="QUQ167" s="73"/>
      <c r="QUR167" s="73"/>
      <c r="QUS167" s="73"/>
      <c r="QUT167" s="73"/>
      <c r="QUU167" s="73"/>
      <c r="QUX167" s="73"/>
      <c r="QVA167" s="73"/>
      <c r="QVD167" s="73"/>
      <c r="QVG167" s="73"/>
      <c r="QVJ167" s="73"/>
      <c r="QVV167" s="73"/>
      <c r="QVY167" s="73"/>
      <c r="QWB167" s="73"/>
      <c r="QWE167" s="73"/>
      <c r="QWN167" s="73"/>
      <c r="QWT167" s="73"/>
      <c r="QWW167" s="73"/>
      <c r="QWZ167" s="73"/>
      <c r="QXC167" s="73"/>
      <c r="QXI167" s="73"/>
      <c r="QXR167" s="73"/>
      <c r="QXT167" s="73"/>
      <c r="QXU167" s="73"/>
      <c r="QXW167" s="73"/>
      <c r="QXZ167" s="73"/>
      <c r="QYC167" s="73"/>
      <c r="QYF167" s="73"/>
      <c r="QYN167" s="73"/>
      <c r="QYP167" s="73"/>
      <c r="QYS167" s="73"/>
      <c r="QYV167" s="73"/>
      <c r="QZE167" s="73"/>
      <c r="QZH167" s="73"/>
      <c r="QZM167" s="73"/>
      <c r="RAI167" s="73"/>
      <c r="RAJ167" s="73"/>
      <c r="RAK167" s="73"/>
      <c r="RAL167" s="73"/>
      <c r="RAM167" s="73"/>
      <c r="RAN167" s="73"/>
      <c r="RBF167" s="73"/>
      <c r="RBG167" s="73"/>
      <c r="RBJ167" s="73"/>
      <c r="RBM167" s="73"/>
      <c r="RBO167" s="73"/>
      <c r="RBQ167" s="73"/>
      <c r="RBT167" s="73"/>
      <c r="RBW167" s="73"/>
      <c r="RBZ167" s="73"/>
      <c r="RCC167" s="73"/>
      <c r="RCF167" s="73"/>
      <c r="RCI167" s="73"/>
      <c r="RCL167" s="73"/>
      <c r="RCO167" s="73"/>
      <c r="RCQ167" s="73"/>
      <c r="RDD167" s="73"/>
      <c r="RDE167" s="73"/>
      <c r="RDF167" s="73"/>
      <c r="RDG167" s="73"/>
      <c r="RDH167" s="73"/>
      <c r="RDI167" s="73"/>
      <c r="RDJ167" s="73"/>
      <c r="RDK167" s="73"/>
      <c r="RDL167" s="73"/>
      <c r="RDM167" s="73"/>
      <c r="RDN167" s="73"/>
      <c r="RDO167" s="73"/>
      <c r="RDP167" s="73"/>
      <c r="RDQ167" s="73"/>
      <c r="RDR167" s="73"/>
      <c r="RDS167" s="73"/>
      <c r="RDT167" s="73"/>
      <c r="RDU167" s="73"/>
      <c r="RDV167" s="73"/>
      <c r="RDW167" s="73"/>
      <c r="RDX167" s="73"/>
      <c r="RDY167" s="73"/>
      <c r="RDZ167" s="73"/>
      <c r="REA167" s="73"/>
      <c r="REB167" s="73"/>
      <c r="REC167" s="73"/>
      <c r="REE167" s="73"/>
      <c r="REF167" s="73"/>
      <c r="REG167" s="73"/>
      <c r="REH167" s="73"/>
      <c r="REI167" s="73"/>
      <c r="REJ167" s="73"/>
      <c r="REK167" s="73"/>
      <c r="REL167" s="73"/>
      <c r="REM167" s="73"/>
      <c r="REN167" s="73"/>
      <c r="REO167" s="73"/>
      <c r="REP167" s="73"/>
      <c r="REQ167" s="73"/>
      <c r="RET167" s="73"/>
      <c r="REW167" s="73"/>
      <c r="REZ167" s="73"/>
      <c r="RFC167" s="73"/>
      <c r="RFF167" s="73"/>
      <c r="RFR167" s="73"/>
      <c r="RFU167" s="73"/>
      <c r="RFX167" s="73"/>
      <c r="RGA167" s="73"/>
      <c r="RGJ167" s="73"/>
      <c r="RGP167" s="73"/>
      <c r="RGS167" s="73"/>
      <c r="RGV167" s="73"/>
      <c r="RGY167" s="73"/>
      <c r="RHE167" s="73"/>
      <c r="RHN167" s="73"/>
      <c r="RHP167" s="73"/>
      <c r="RHQ167" s="73"/>
      <c r="RHS167" s="73"/>
      <c r="RHV167" s="73"/>
      <c r="RHY167" s="73"/>
      <c r="RIB167" s="73"/>
      <c r="RIJ167" s="73"/>
      <c r="RIL167" s="73"/>
      <c r="RIO167" s="73"/>
      <c r="RIR167" s="73"/>
      <c r="RJA167" s="73"/>
      <c r="RJD167" s="73"/>
      <c r="RJI167" s="73"/>
      <c r="RKE167" s="73"/>
      <c r="RKF167" s="73"/>
      <c r="RKG167" s="73"/>
      <c r="RKH167" s="73"/>
      <c r="RKI167" s="73"/>
      <c r="RKJ167" s="73"/>
      <c r="RLB167" s="73"/>
      <c r="RLC167" s="73"/>
      <c r="RLF167" s="73"/>
      <c r="RLI167" s="73"/>
      <c r="RLK167" s="73"/>
      <c r="RLM167" s="73"/>
      <c r="RLP167" s="73"/>
      <c r="RLS167" s="73"/>
      <c r="RLV167" s="73"/>
      <c r="RLY167" s="73"/>
      <c r="RMB167" s="73"/>
      <c r="RME167" s="73"/>
      <c r="RMH167" s="73"/>
      <c r="RMK167" s="73"/>
      <c r="RMM167" s="73"/>
      <c r="RMZ167" s="73"/>
      <c r="RNA167" s="73"/>
      <c r="RNB167" s="73"/>
      <c r="RNC167" s="73"/>
      <c r="RND167" s="73"/>
      <c r="RNE167" s="73"/>
      <c r="RNF167" s="73"/>
      <c r="RNG167" s="73"/>
      <c r="RNH167" s="73"/>
      <c r="RNI167" s="73"/>
      <c r="RNJ167" s="73"/>
      <c r="RNK167" s="73"/>
      <c r="RNL167" s="73"/>
      <c r="RNM167" s="73"/>
      <c r="RNN167" s="73"/>
      <c r="RNO167" s="73"/>
      <c r="RNP167" s="73"/>
      <c r="RNQ167" s="73"/>
      <c r="RNR167" s="73"/>
      <c r="RNS167" s="73"/>
      <c r="RNT167" s="73"/>
      <c r="RNU167" s="73"/>
      <c r="RNV167" s="73"/>
      <c r="RNW167" s="73"/>
      <c r="RNX167" s="73"/>
      <c r="RNY167" s="73"/>
      <c r="ROA167" s="73"/>
      <c r="ROB167" s="73"/>
      <c r="ROC167" s="73"/>
      <c r="ROD167" s="73"/>
      <c r="ROE167" s="73"/>
      <c r="ROF167" s="73"/>
      <c r="ROG167" s="73"/>
      <c r="ROH167" s="73"/>
      <c r="ROI167" s="73"/>
      <c r="ROJ167" s="73"/>
      <c r="ROK167" s="73"/>
      <c r="ROL167" s="73"/>
      <c r="ROM167" s="73"/>
      <c r="ROP167" s="73"/>
      <c r="ROS167" s="73"/>
      <c r="ROV167" s="73"/>
      <c r="ROY167" s="73"/>
      <c r="RPB167" s="73"/>
      <c r="RPN167" s="73"/>
      <c r="RPQ167" s="73"/>
      <c r="RPT167" s="73"/>
      <c r="RPW167" s="73"/>
      <c r="RQF167" s="73"/>
      <c r="RQL167" s="73"/>
      <c r="RQO167" s="73"/>
      <c r="RQR167" s="73"/>
      <c r="RQU167" s="73"/>
      <c r="RRA167" s="73"/>
      <c r="RRJ167" s="73"/>
      <c r="RRL167" s="73"/>
      <c r="RRM167" s="73"/>
      <c r="RRO167" s="73"/>
      <c r="RRR167" s="73"/>
      <c r="RRU167" s="73"/>
      <c r="RRX167" s="73"/>
      <c r="RSF167" s="73"/>
      <c r="RSH167" s="73"/>
      <c r="RSK167" s="73"/>
      <c r="RSN167" s="73"/>
      <c r="RSW167" s="73"/>
      <c r="RSZ167" s="73"/>
      <c r="RTE167" s="73"/>
      <c r="RUA167" s="73"/>
      <c r="RUB167" s="73"/>
      <c r="RUC167" s="73"/>
      <c r="RUD167" s="73"/>
      <c r="RUE167" s="73"/>
      <c r="RUF167" s="73"/>
      <c r="RUX167" s="73"/>
      <c r="RUY167" s="73"/>
      <c r="RVB167" s="73"/>
      <c r="RVE167" s="73"/>
      <c r="RVG167" s="73"/>
      <c r="RVI167" s="73"/>
      <c r="RVL167" s="73"/>
      <c r="RVO167" s="73"/>
      <c r="RVR167" s="73"/>
      <c r="RVU167" s="73"/>
      <c r="RVX167" s="73"/>
      <c r="RWA167" s="73"/>
      <c r="RWD167" s="73"/>
      <c r="RWG167" s="73"/>
      <c r="RWI167" s="73"/>
      <c r="RWV167" s="73"/>
      <c r="RWW167" s="73"/>
      <c r="RWX167" s="73"/>
      <c r="RWY167" s="73"/>
      <c r="RWZ167" s="73"/>
      <c r="RXA167" s="73"/>
      <c r="RXB167" s="73"/>
      <c r="RXC167" s="73"/>
      <c r="RXD167" s="73"/>
      <c r="RXE167" s="73"/>
      <c r="RXF167" s="73"/>
      <c r="RXG167" s="73"/>
      <c r="RXH167" s="73"/>
      <c r="RXI167" s="73"/>
      <c r="RXJ167" s="73"/>
      <c r="RXK167" s="73"/>
      <c r="RXL167" s="73"/>
      <c r="RXM167" s="73"/>
      <c r="RXN167" s="73"/>
      <c r="RXO167" s="73"/>
      <c r="RXP167" s="73"/>
      <c r="RXQ167" s="73"/>
      <c r="RXR167" s="73"/>
      <c r="RXS167" s="73"/>
      <c r="RXT167" s="73"/>
      <c r="RXU167" s="73"/>
      <c r="RXW167" s="73"/>
      <c r="RXX167" s="73"/>
      <c r="RXY167" s="73"/>
      <c r="RXZ167" s="73"/>
      <c r="RYA167" s="73"/>
      <c r="RYB167" s="73"/>
      <c r="RYC167" s="73"/>
      <c r="RYD167" s="73"/>
      <c r="RYE167" s="73"/>
      <c r="RYF167" s="73"/>
      <c r="RYG167" s="73"/>
      <c r="RYH167" s="73"/>
      <c r="RYI167" s="73"/>
      <c r="RYL167" s="73"/>
      <c r="RYO167" s="73"/>
      <c r="RYR167" s="73"/>
      <c r="RYU167" s="73"/>
      <c r="RYX167" s="73"/>
      <c r="RZJ167" s="73"/>
      <c r="RZM167" s="73"/>
      <c r="RZP167" s="73"/>
      <c r="RZS167" s="73"/>
      <c r="SAB167" s="73"/>
      <c r="SAH167" s="73"/>
      <c r="SAK167" s="73"/>
      <c r="SAN167" s="73"/>
      <c r="SAQ167" s="73"/>
      <c r="SAW167" s="73"/>
      <c r="SBF167" s="73"/>
      <c r="SBH167" s="73"/>
      <c r="SBI167" s="73"/>
      <c r="SBK167" s="73"/>
      <c r="SBN167" s="73"/>
      <c r="SBQ167" s="73"/>
      <c r="SBT167" s="73"/>
      <c r="SCB167" s="73"/>
      <c r="SCD167" s="73"/>
      <c r="SCG167" s="73"/>
      <c r="SCJ167" s="73"/>
      <c r="SCS167" s="73"/>
      <c r="SCV167" s="73"/>
      <c r="SDA167" s="73"/>
      <c r="SDW167" s="73"/>
      <c r="SDX167" s="73"/>
      <c r="SDY167" s="73"/>
      <c r="SDZ167" s="73"/>
      <c r="SEA167" s="73"/>
      <c r="SEB167" s="73"/>
      <c r="SET167" s="73"/>
      <c r="SEU167" s="73"/>
      <c r="SEX167" s="73"/>
      <c r="SFA167" s="73"/>
      <c r="SFC167" s="73"/>
      <c r="SFE167" s="73"/>
      <c r="SFH167" s="73"/>
      <c r="SFK167" s="73"/>
      <c r="SFN167" s="73"/>
      <c r="SFQ167" s="73"/>
      <c r="SFT167" s="73"/>
      <c r="SFW167" s="73"/>
      <c r="SFZ167" s="73"/>
      <c r="SGC167" s="73"/>
      <c r="SGE167" s="73"/>
      <c r="SGR167" s="73"/>
      <c r="SGS167" s="73"/>
      <c r="SGT167" s="73"/>
      <c r="SGU167" s="73"/>
      <c r="SGV167" s="73"/>
      <c r="SGW167" s="73"/>
      <c r="SGX167" s="73"/>
      <c r="SGY167" s="73"/>
      <c r="SGZ167" s="73"/>
      <c r="SHA167" s="73"/>
      <c r="SHB167" s="73"/>
      <c r="SHC167" s="73"/>
      <c r="SHD167" s="73"/>
      <c r="SHE167" s="73"/>
      <c r="SHF167" s="73"/>
      <c r="SHG167" s="73"/>
      <c r="SHH167" s="73"/>
      <c r="SHI167" s="73"/>
      <c r="SHJ167" s="73"/>
      <c r="SHK167" s="73"/>
      <c r="SHL167" s="73"/>
      <c r="SHM167" s="73"/>
      <c r="SHN167" s="73"/>
      <c r="SHO167" s="73"/>
      <c r="SHP167" s="73"/>
      <c r="SHQ167" s="73"/>
      <c r="SHS167" s="73"/>
      <c r="SHT167" s="73"/>
      <c r="SHU167" s="73"/>
      <c r="SHV167" s="73"/>
      <c r="SHW167" s="73"/>
      <c r="SHX167" s="73"/>
      <c r="SHY167" s="73"/>
      <c r="SHZ167" s="73"/>
      <c r="SIA167" s="73"/>
      <c r="SIB167" s="73"/>
      <c r="SIC167" s="73"/>
      <c r="SID167" s="73"/>
      <c r="SIE167" s="73"/>
      <c r="SIH167" s="73"/>
      <c r="SIK167" s="73"/>
      <c r="SIN167" s="73"/>
      <c r="SIQ167" s="73"/>
      <c r="SIT167" s="73"/>
      <c r="SJF167" s="73"/>
      <c r="SJI167" s="73"/>
      <c r="SJL167" s="73"/>
      <c r="SJO167" s="73"/>
      <c r="SJX167" s="73"/>
      <c r="SKD167" s="73"/>
      <c r="SKG167" s="73"/>
      <c r="SKJ167" s="73"/>
      <c r="SKM167" s="73"/>
      <c r="SKS167" s="73"/>
      <c r="SLB167" s="73"/>
      <c r="SLD167" s="73"/>
      <c r="SLE167" s="73"/>
      <c r="SLG167" s="73"/>
      <c r="SLJ167" s="73"/>
      <c r="SLM167" s="73"/>
      <c r="SLP167" s="73"/>
      <c r="SLX167" s="73"/>
      <c r="SLZ167" s="73"/>
      <c r="SMC167" s="73"/>
      <c r="SMF167" s="73"/>
      <c r="SMO167" s="73"/>
      <c r="SMR167" s="73"/>
      <c r="SMW167" s="73"/>
      <c r="SNS167" s="73"/>
      <c r="SNT167" s="73"/>
      <c r="SNU167" s="73"/>
      <c r="SNV167" s="73"/>
      <c r="SNW167" s="73"/>
      <c r="SNX167" s="73"/>
      <c r="SOP167" s="73"/>
      <c r="SOQ167" s="73"/>
      <c r="SOT167" s="73"/>
      <c r="SOW167" s="73"/>
      <c r="SOY167" s="73"/>
      <c r="SPA167" s="73"/>
      <c r="SPD167" s="73"/>
      <c r="SPG167" s="73"/>
      <c r="SPJ167" s="73"/>
      <c r="SPM167" s="73"/>
      <c r="SPP167" s="73"/>
      <c r="SPS167" s="73"/>
      <c r="SPV167" s="73"/>
      <c r="SPY167" s="73"/>
      <c r="SQA167" s="73"/>
      <c r="SQN167" s="73"/>
      <c r="SQO167" s="73"/>
      <c r="SQP167" s="73"/>
      <c r="SQQ167" s="73"/>
      <c r="SQR167" s="73"/>
      <c r="SQS167" s="73"/>
      <c r="SQT167" s="73"/>
      <c r="SQU167" s="73"/>
      <c r="SQV167" s="73"/>
      <c r="SQW167" s="73"/>
      <c r="SQX167" s="73"/>
      <c r="SQY167" s="73"/>
      <c r="SQZ167" s="73"/>
      <c r="SRA167" s="73"/>
      <c r="SRB167" s="73"/>
      <c r="SRC167" s="73"/>
      <c r="SRD167" s="73"/>
      <c r="SRE167" s="73"/>
      <c r="SRF167" s="73"/>
      <c r="SRG167" s="73"/>
      <c r="SRH167" s="73"/>
      <c r="SRI167" s="73"/>
      <c r="SRJ167" s="73"/>
      <c r="SRK167" s="73"/>
      <c r="SRL167" s="73"/>
      <c r="SRM167" s="73"/>
      <c r="SRO167" s="73"/>
      <c r="SRP167" s="73"/>
      <c r="SRQ167" s="73"/>
      <c r="SRR167" s="73"/>
      <c r="SRS167" s="73"/>
      <c r="SRT167" s="73"/>
      <c r="SRU167" s="73"/>
      <c r="SRV167" s="73"/>
      <c r="SRW167" s="73"/>
      <c r="SRX167" s="73"/>
      <c r="SRY167" s="73"/>
      <c r="SRZ167" s="73"/>
      <c r="SSA167" s="73"/>
      <c r="SSD167" s="73"/>
      <c r="SSG167" s="73"/>
      <c r="SSJ167" s="73"/>
      <c r="SSM167" s="73"/>
      <c r="SSP167" s="73"/>
      <c r="STB167" s="73"/>
      <c r="STE167" s="73"/>
      <c r="STH167" s="73"/>
      <c r="STK167" s="73"/>
      <c r="STT167" s="73"/>
      <c r="STZ167" s="73"/>
      <c r="SUC167" s="73"/>
      <c r="SUF167" s="73"/>
      <c r="SUI167" s="73"/>
      <c r="SUO167" s="73"/>
      <c r="SUX167" s="73"/>
      <c r="SUZ167" s="73"/>
      <c r="SVA167" s="73"/>
      <c r="SVC167" s="73"/>
      <c r="SVF167" s="73"/>
      <c r="SVI167" s="73"/>
      <c r="SVL167" s="73"/>
      <c r="SVT167" s="73"/>
      <c r="SVV167" s="73"/>
      <c r="SVY167" s="73"/>
      <c r="SWB167" s="73"/>
      <c r="SWK167" s="73"/>
      <c r="SWN167" s="73"/>
      <c r="SWS167" s="73"/>
      <c r="SXO167" s="73"/>
      <c r="SXP167" s="73"/>
      <c r="SXQ167" s="73"/>
      <c r="SXR167" s="73"/>
      <c r="SXS167" s="73"/>
      <c r="SXT167" s="73"/>
      <c r="SYL167" s="73"/>
      <c r="SYM167" s="73"/>
      <c r="SYP167" s="73"/>
      <c r="SYS167" s="73"/>
      <c r="SYU167" s="73"/>
      <c r="SYW167" s="73"/>
      <c r="SYZ167" s="73"/>
      <c r="SZC167" s="73"/>
      <c r="SZF167" s="73"/>
      <c r="SZI167" s="73"/>
      <c r="SZL167" s="73"/>
      <c r="SZO167" s="73"/>
      <c r="SZR167" s="73"/>
      <c r="SZU167" s="73"/>
      <c r="SZW167" s="73"/>
      <c r="TAJ167" s="73"/>
      <c r="TAK167" s="73"/>
      <c r="TAL167" s="73"/>
      <c r="TAM167" s="73"/>
      <c r="TAN167" s="73"/>
      <c r="TAO167" s="73"/>
      <c r="TAP167" s="73"/>
      <c r="TAQ167" s="73"/>
      <c r="TAR167" s="73"/>
      <c r="TAS167" s="73"/>
      <c r="TAT167" s="73"/>
      <c r="TAU167" s="73"/>
      <c r="TAV167" s="73"/>
      <c r="TAW167" s="73"/>
      <c r="TAX167" s="73"/>
      <c r="TAY167" s="73"/>
      <c r="TAZ167" s="73"/>
      <c r="TBA167" s="73"/>
      <c r="TBB167" s="73"/>
      <c r="TBC167" s="73"/>
      <c r="TBD167" s="73"/>
      <c r="TBE167" s="73"/>
      <c r="TBF167" s="73"/>
      <c r="TBG167" s="73"/>
      <c r="TBH167" s="73"/>
      <c r="TBI167" s="73"/>
      <c r="TBK167" s="73"/>
      <c r="TBL167" s="73"/>
      <c r="TBM167" s="73"/>
      <c r="TBN167" s="73"/>
      <c r="TBO167" s="73"/>
      <c r="TBP167" s="73"/>
      <c r="TBQ167" s="73"/>
      <c r="TBR167" s="73"/>
      <c r="TBS167" s="73"/>
      <c r="TBT167" s="73"/>
      <c r="TBU167" s="73"/>
      <c r="TBV167" s="73"/>
      <c r="TBW167" s="73"/>
      <c r="TBZ167" s="73"/>
      <c r="TCC167" s="73"/>
      <c r="TCF167" s="73"/>
      <c r="TCI167" s="73"/>
      <c r="TCL167" s="73"/>
      <c r="TCX167" s="73"/>
      <c r="TDA167" s="73"/>
      <c r="TDD167" s="73"/>
      <c r="TDG167" s="73"/>
      <c r="TDP167" s="73"/>
      <c r="TDV167" s="73"/>
      <c r="TDY167" s="73"/>
      <c r="TEB167" s="73"/>
      <c r="TEE167" s="73"/>
      <c r="TEK167" s="73"/>
      <c r="TET167" s="73"/>
      <c r="TEV167" s="73"/>
      <c r="TEW167" s="73"/>
      <c r="TEY167" s="73"/>
      <c r="TFB167" s="73"/>
      <c r="TFE167" s="73"/>
      <c r="TFH167" s="73"/>
      <c r="TFP167" s="73"/>
      <c r="TFR167" s="73"/>
      <c r="TFU167" s="73"/>
      <c r="TFX167" s="73"/>
      <c r="TGG167" s="73"/>
      <c r="TGJ167" s="73"/>
      <c r="TGO167" s="73"/>
      <c r="THK167" s="73"/>
      <c r="THL167" s="73"/>
      <c r="THM167" s="73"/>
      <c r="THN167" s="73"/>
      <c r="THO167" s="73"/>
      <c r="THP167" s="73"/>
      <c r="TIH167" s="73"/>
      <c r="TII167" s="73"/>
      <c r="TIL167" s="73"/>
      <c r="TIO167" s="73"/>
      <c r="TIQ167" s="73"/>
      <c r="TIS167" s="73"/>
      <c r="TIV167" s="73"/>
      <c r="TIY167" s="73"/>
      <c r="TJB167" s="73"/>
      <c r="TJE167" s="73"/>
      <c r="TJH167" s="73"/>
      <c r="TJK167" s="73"/>
      <c r="TJN167" s="73"/>
      <c r="TJQ167" s="73"/>
      <c r="TJS167" s="73"/>
      <c r="TKF167" s="73"/>
      <c r="TKG167" s="73"/>
      <c r="TKH167" s="73"/>
      <c r="TKI167" s="73"/>
      <c r="TKJ167" s="73"/>
      <c r="TKK167" s="73"/>
      <c r="TKL167" s="73"/>
      <c r="TKM167" s="73"/>
      <c r="TKN167" s="73"/>
      <c r="TKO167" s="73"/>
      <c r="TKP167" s="73"/>
      <c r="TKQ167" s="73"/>
      <c r="TKR167" s="73"/>
      <c r="TKS167" s="73"/>
      <c r="TKT167" s="73"/>
      <c r="TKU167" s="73"/>
      <c r="TKV167" s="73"/>
      <c r="TKW167" s="73"/>
      <c r="TKX167" s="73"/>
      <c r="TKY167" s="73"/>
      <c r="TKZ167" s="73"/>
      <c r="TLA167" s="73"/>
      <c r="TLB167" s="73"/>
      <c r="TLC167" s="73"/>
      <c r="TLD167" s="73"/>
      <c r="TLE167" s="73"/>
      <c r="TLG167" s="73"/>
      <c r="TLH167" s="73"/>
      <c r="TLI167" s="73"/>
      <c r="TLJ167" s="73"/>
      <c r="TLK167" s="73"/>
      <c r="TLL167" s="73"/>
      <c r="TLM167" s="73"/>
      <c r="TLN167" s="73"/>
      <c r="TLO167" s="73"/>
      <c r="TLP167" s="73"/>
      <c r="TLQ167" s="73"/>
      <c r="TLR167" s="73"/>
      <c r="TLS167" s="73"/>
      <c r="TLV167" s="73"/>
      <c r="TLY167" s="73"/>
      <c r="TMB167" s="73"/>
      <c r="TME167" s="73"/>
      <c r="TMH167" s="73"/>
      <c r="TMT167" s="73"/>
      <c r="TMW167" s="73"/>
      <c r="TMZ167" s="73"/>
      <c r="TNC167" s="73"/>
      <c r="TNL167" s="73"/>
      <c r="TNR167" s="73"/>
      <c r="TNU167" s="73"/>
      <c r="TNX167" s="73"/>
      <c r="TOA167" s="73"/>
      <c r="TOG167" s="73"/>
      <c r="TOP167" s="73"/>
      <c r="TOR167" s="73"/>
      <c r="TOS167" s="73"/>
      <c r="TOU167" s="73"/>
      <c r="TOX167" s="73"/>
      <c r="TPA167" s="73"/>
      <c r="TPD167" s="73"/>
      <c r="TPL167" s="73"/>
      <c r="TPN167" s="73"/>
      <c r="TPQ167" s="73"/>
      <c r="TPT167" s="73"/>
      <c r="TQC167" s="73"/>
      <c r="TQF167" s="73"/>
      <c r="TQK167" s="73"/>
      <c r="TRG167" s="73"/>
      <c r="TRH167" s="73"/>
      <c r="TRI167" s="73"/>
      <c r="TRJ167" s="73"/>
      <c r="TRK167" s="73"/>
      <c r="TRL167" s="73"/>
      <c r="TSD167" s="73"/>
      <c r="TSE167" s="73"/>
      <c r="TSH167" s="73"/>
      <c r="TSK167" s="73"/>
      <c r="TSM167" s="73"/>
      <c r="TSO167" s="73"/>
      <c r="TSR167" s="73"/>
      <c r="TSU167" s="73"/>
      <c r="TSX167" s="73"/>
      <c r="TTA167" s="73"/>
      <c r="TTD167" s="73"/>
      <c r="TTG167" s="73"/>
      <c r="TTJ167" s="73"/>
      <c r="TTM167" s="73"/>
      <c r="TTO167" s="73"/>
      <c r="TUB167" s="73"/>
      <c r="TUC167" s="73"/>
      <c r="TUD167" s="73"/>
      <c r="TUE167" s="73"/>
      <c r="TUF167" s="73"/>
      <c r="TUG167" s="73"/>
      <c r="TUH167" s="73"/>
      <c r="TUI167" s="73"/>
      <c r="TUJ167" s="73"/>
      <c r="TUK167" s="73"/>
      <c r="TUL167" s="73"/>
      <c r="TUM167" s="73"/>
      <c r="TUN167" s="73"/>
      <c r="TUO167" s="73"/>
      <c r="TUP167" s="73"/>
      <c r="TUQ167" s="73"/>
      <c r="TUR167" s="73"/>
      <c r="TUS167" s="73"/>
      <c r="TUT167" s="73"/>
      <c r="TUU167" s="73"/>
      <c r="TUV167" s="73"/>
      <c r="TUW167" s="73"/>
      <c r="TUX167" s="73"/>
      <c r="TUY167" s="73"/>
      <c r="TUZ167" s="73"/>
      <c r="TVA167" s="73"/>
      <c r="TVC167" s="73"/>
      <c r="TVD167" s="73"/>
      <c r="TVE167" s="73"/>
      <c r="TVF167" s="73"/>
      <c r="TVG167" s="73"/>
      <c r="TVH167" s="73"/>
      <c r="TVI167" s="73"/>
      <c r="TVJ167" s="73"/>
      <c r="TVK167" s="73"/>
      <c r="TVL167" s="73"/>
      <c r="TVM167" s="73"/>
      <c r="TVN167" s="73"/>
      <c r="TVO167" s="73"/>
      <c r="TVR167" s="73"/>
      <c r="TVU167" s="73"/>
      <c r="TVX167" s="73"/>
      <c r="TWA167" s="73"/>
      <c r="TWD167" s="73"/>
      <c r="TWP167" s="73"/>
      <c r="TWS167" s="73"/>
      <c r="TWV167" s="73"/>
      <c r="TWY167" s="73"/>
      <c r="TXH167" s="73"/>
      <c r="TXN167" s="73"/>
      <c r="TXQ167" s="73"/>
      <c r="TXT167" s="73"/>
      <c r="TXW167" s="73"/>
      <c r="TYC167" s="73"/>
      <c r="TYL167" s="73"/>
      <c r="TYN167" s="73"/>
      <c r="TYO167" s="73"/>
      <c r="TYQ167" s="73"/>
      <c r="TYT167" s="73"/>
      <c r="TYW167" s="73"/>
      <c r="TYZ167" s="73"/>
      <c r="TZH167" s="73"/>
      <c r="TZJ167" s="73"/>
      <c r="TZM167" s="73"/>
      <c r="TZP167" s="73"/>
      <c r="TZY167" s="73"/>
      <c r="UAB167" s="73"/>
      <c r="UAG167" s="73"/>
      <c r="UBC167" s="73"/>
      <c r="UBD167" s="73"/>
      <c r="UBE167" s="73"/>
      <c r="UBF167" s="73"/>
      <c r="UBG167" s="73"/>
      <c r="UBH167" s="73"/>
      <c r="UBZ167" s="73"/>
      <c r="UCA167" s="73"/>
      <c r="UCD167" s="73"/>
      <c r="UCG167" s="73"/>
      <c r="UCI167" s="73"/>
      <c r="UCK167" s="73"/>
      <c r="UCN167" s="73"/>
      <c r="UCQ167" s="73"/>
      <c r="UCT167" s="73"/>
      <c r="UCW167" s="73"/>
      <c r="UCZ167" s="73"/>
      <c r="UDC167" s="73"/>
      <c r="UDF167" s="73"/>
      <c r="UDI167" s="73"/>
      <c r="UDK167" s="73"/>
      <c r="UDX167" s="73"/>
      <c r="UDY167" s="73"/>
      <c r="UDZ167" s="73"/>
      <c r="UEA167" s="73"/>
      <c r="UEB167" s="73"/>
      <c r="UEC167" s="73"/>
      <c r="UED167" s="73"/>
      <c r="UEE167" s="73"/>
      <c r="UEF167" s="73"/>
      <c r="UEG167" s="73"/>
      <c r="UEH167" s="73"/>
      <c r="UEI167" s="73"/>
      <c r="UEJ167" s="73"/>
      <c r="UEK167" s="73"/>
      <c r="UEL167" s="73"/>
      <c r="UEM167" s="73"/>
      <c r="UEN167" s="73"/>
      <c r="UEO167" s="73"/>
      <c r="UEP167" s="73"/>
      <c r="UEQ167" s="73"/>
      <c r="UER167" s="73"/>
      <c r="UES167" s="73"/>
      <c r="UET167" s="73"/>
      <c r="UEU167" s="73"/>
      <c r="UEV167" s="73"/>
      <c r="UEW167" s="73"/>
      <c r="UEY167" s="73"/>
      <c r="UEZ167" s="73"/>
      <c r="UFA167" s="73"/>
      <c r="UFB167" s="73"/>
      <c r="UFC167" s="73"/>
      <c r="UFD167" s="73"/>
      <c r="UFE167" s="73"/>
      <c r="UFF167" s="73"/>
      <c r="UFG167" s="73"/>
      <c r="UFH167" s="73"/>
      <c r="UFI167" s="73"/>
      <c r="UFJ167" s="73"/>
      <c r="UFK167" s="73"/>
      <c r="UFN167" s="73"/>
      <c r="UFQ167" s="73"/>
      <c r="UFT167" s="73"/>
      <c r="UFW167" s="73"/>
      <c r="UFZ167" s="73"/>
      <c r="UGL167" s="73"/>
      <c r="UGO167" s="73"/>
      <c r="UGR167" s="73"/>
      <c r="UGU167" s="73"/>
      <c r="UHD167" s="73"/>
      <c r="UHJ167" s="73"/>
      <c r="UHM167" s="73"/>
      <c r="UHP167" s="73"/>
      <c r="UHS167" s="73"/>
      <c r="UHY167" s="73"/>
      <c r="UIH167" s="73"/>
      <c r="UIJ167" s="73"/>
      <c r="UIK167" s="73"/>
      <c r="UIM167" s="73"/>
      <c r="UIP167" s="73"/>
      <c r="UIS167" s="73"/>
      <c r="UIV167" s="73"/>
      <c r="UJD167" s="73"/>
      <c r="UJF167" s="73"/>
      <c r="UJI167" s="73"/>
      <c r="UJL167" s="73"/>
      <c r="UJU167" s="73"/>
      <c r="UJX167" s="73"/>
      <c r="UKC167" s="73"/>
      <c r="UKY167" s="73"/>
      <c r="UKZ167" s="73"/>
      <c r="ULA167" s="73"/>
      <c r="ULB167" s="73"/>
      <c r="ULC167" s="73"/>
      <c r="ULD167" s="73"/>
      <c r="ULV167" s="73"/>
      <c r="ULW167" s="73"/>
      <c r="ULZ167" s="73"/>
      <c r="UMC167" s="73"/>
      <c r="UME167" s="73"/>
      <c r="UMG167" s="73"/>
      <c r="UMJ167" s="73"/>
      <c r="UMM167" s="73"/>
      <c r="UMP167" s="73"/>
      <c r="UMS167" s="73"/>
      <c r="UMV167" s="73"/>
      <c r="UMY167" s="73"/>
      <c r="UNB167" s="73"/>
      <c r="UNE167" s="73"/>
      <c r="UNG167" s="73"/>
      <c r="UNT167" s="73"/>
      <c r="UNU167" s="73"/>
      <c r="UNV167" s="73"/>
      <c r="UNW167" s="73"/>
      <c r="UNX167" s="73"/>
      <c r="UNY167" s="73"/>
      <c r="UNZ167" s="73"/>
      <c r="UOA167" s="73"/>
      <c r="UOB167" s="73"/>
      <c r="UOC167" s="73"/>
      <c r="UOD167" s="73"/>
      <c r="UOE167" s="73"/>
      <c r="UOF167" s="73"/>
      <c r="UOG167" s="73"/>
      <c r="UOH167" s="73"/>
      <c r="UOI167" s="73"/>
      <c r="UOJ167" s="73"/>
      <c r="UOK167" s="73"/>
      <c r="UOL167" s="73"/>
      <c r="UOM167" s="73"/>
      <c r="UON167" s="73"/>
      <c r="UOO167" s="73"/>
      <c r="UOP167" s="73"/>
      <c r="UOQ167" s="73"/>
      <c r="UOR167" s="73"/>
      <c r="UOS167" s="73"/>
      <c r="UOU167" s="73"/>
      <c r="UOV167" s="73"/>
      <c r="UOW167" s="73"/>
      <c r="UOX167" s="73"/>
      <c r="UOY167" s="73"/>
      <c r="UOZ167" s="73"/>
      <c r="UPA167" s="73"/>
      <c r="UPB167" s="73"/>
      <c r="UPC167" s="73"/>
      <c r="UPD167" s="73"/>
      <c r="UPE167" s="73"/>
      <c r="UPF167" s="73"/>
      <c r="UPG167" s="73"/>
      <c r="UPJ167" s="73"/>
      <c r="UPM167" s="73"/>
      <c r="UPP167" s="73"/>
      <c r="UPS167" s="73"/>
      <c r="UPV167" s="73"/>
      <c r="UQH167" s="73"/>
      <c r="UQK167" s="73"/>
      <c r="UQN167" s="73"/>
      <c r="UQQ167" s="73"/>
      <c r="UQZ167" s="73"/>
      <c r="URF167" s="73"/>
      <c r="URI167" s="73"/>
      <c r="URL167" s="73"/>
      <c r="URO167" s="73"/>
      <c r="URU167" s="73"/>
      <c r="USD167" s="73"/>
      <c r="USF167" s="73"/>
      <c r="USG167" s="73"/>
      <c r="USI167" s="73"/>
      <c r="USL167" s="73"/>
      <c r="USO167" s="73"/>
      <c r="USR167" s="73"/>
      <c r="USZ167" s="73"/>
      <c r="UTB167" s="73"/>
      <c r="UTE167" s="73"/>
      <c r="UTH167" s="73"/>
      <c r="UTQ167" s="73"/>
      <c r="UTT167" s="73"/>
      <c r="UTY167" s="73"/>
      <c r="UUU167" s="73"/>
      <c r="UUV167" s="73"/>
      <c r="UUW167" s="73"/>
      <c r="UUX167" s="73"/>
      <c r="UUY167" s="73"/>
      <c r="UUZ167" s="73"/>
      <c r="UVR167" s="73"/>
      <c r="UVS167" s="73"/>
      <c r="UVV167" s="73"/>
      <c r="UVY167" s="73"/>
      <c r="UWA167" s="73"/>
      <c r="UWC167" s="73"/>
      <c r="UWF167" s="73"/>
      <c r="UWI167" s="73"/>
      <c r="UWL167" s="73"/>
      <c r="UWO167" s="73"/>
      <c r="UWR167" s="73"/>
      <c r="UWU167" s="73"/>
      <c r="UWX167" s="73"/>
      <c r="UXA167" s="73"/>
      <c r="UXC167" s="73"/>
      <c r="UXP167" s="73"/>
      <c r="UXQ167" s="73"/>
      <c r="UXR167" s="73"/>
      <c r="UXS167" s="73"/>
      <c r="UXT167" s="73"/>
      <c r="UXU167" s="73"/>
      <c r="UXV167" s="73"/>
      <c r="UXW167" s="73"/>
      <c r="UXX167" s="73"/>
      <c r="UXY167" s="73"/>
      <c r="UXZ167" s="73"/>
      <c r="UYA167" s="73"/>
      <c r="UYB167" s="73"/>
      <c r="UYC167" s="73"/>
      <c r="UYD167" s="73"/>
      <c r="UYE167" s="73"/>
      <c r="UYF167" s="73"/>
      <c r="UYG167" s="73"/>
      <c r="UYH167" s="73"/>
      <c r="UYI167" s="73"/>
      <c r="UYJ167" s="73"/>
      <c r="UYK167" s="73"/>
      <c r="UYL167" s="73"/>
      <c r="UYM167" s="73"/>
      <c r="UYN167" s="73"/>
      <c r="UYO167" s="73"/>
      <c r="UYQ167" s="73"/>
      <c r="UYR167" s="73"/>
      <c r="UYS167" s="73"/>
      <c r="UYT167" s="73"/>
      <c r="UYU167" s="73"/>
      <c r="UYV167" s="73"/>
      <c r="UYW167" s="73"/>
      <c r="UYX167" s="73"/>
      <c r="UYY167" s="73"/>
      <c r="UYZ167" s="73"/>
      <c r="UZA167" s="73"/>
      <c r="UZB167" s="73"/>
      <c r="UZC167" s="73"/>
      <c r="UZF167" s="73"/>
      <c r="UZI167" s="73"/>
      <c r="UZL167" s="73"/>
      <c r="UZO167" s="73"/>
      <c r="UZR167" s="73"/>
      <c r="VAD167" s="73"/>
      <c r="VAG167" s="73"/>
      <c r="VAJ167" s="73"/>
      <c r="VAM167" s="73"/>
      <c r="VAV167" s="73"/>
      <c r="VBB167" s="73"/>
      <c r="VBE167" s="73"/>
      <c r="VBH167" s="73"/>
      <c r="VBK167" s="73"/>
      <c r="VBQ167" s="73"/>
      <c r="VBZ167" s="73"/>
      <c r="VCB167" s="73"/>
      <c r="VCC167" s="73"/>
      <c r="VCE167" s="73"/>
      <c r="VCH167" s="73"/>
      <c r="VCK167" s="73"/>
      <c r="VCN167" s="73"/>
      <c r="VCV167" s="73"/>
      <c r="VCX167" s="73"/>
      <c r="VDA167" s="73"/>
      <c r="VDD167" s="73"/>
      <c r="VDM167" s="73"/>
      <c r="VDP167" s="73"/>
      <c r="VDU167" s="73"/>
      <c r="VEQ167" s="73"/>
      <c r="VER167" s="73"/>
      <c r="VES167" s="73"/>
      <c r="VET167" s="73"/>
      <c r="VEU167" s="73"/>
      <c r="VEV167" s="73"/>
      <c r="VFN167" s="73"/>
      <c r="VFO167" s="73"/>
      <c r="VFR167" s="73"/>
      <c r="VFU167" s="73"/>
      <c r="VFW167" s="73"/>
      <c r="VFY167" s="73"/>
      <c r="VGB167" s="73"/>
      <c r="VGE167" s="73"/>
      <c r="VGH167" s="73"/>
      <c r="VGK167" s="73"/>
      <c r="VGN167" s="73"/>
      <c r="VGQ167" s="73"/>
      <c r="VGT167" s="73"/>
      <c r="VGW167" s="73"/>
      <c r="VGY167" s="73"/>
      <c r="VHL167" s="73"/>
      <c r="VHM167" s="73"/>
      <c r="VHN167" s="73"/>
      <c r="VHO167" s="73"/>
      <c r="VHP167" s="73"/>
      <c r="VHQ167" s="73"/>
      <c r="VHR167" s="73"/>
      <c r="VHS167" s="73"/>
      <c r="VHT167" s="73"/>
      <c r="VHU167" s="73"/>
      <c r="VHV167" s="73"/>
      <c r="VHW167" s="73"/>
      <c r="VHX167" s="73"/>
      <c r="VHY167" s="73"/>
      <c r="VHZ167" s="73"/>
      <c r="VIA167" s="73"/>
      <c r="VIB167" s="73"/>
      <c r="VIC167" s="73"/>
      <c r="VID167" s="73"/>
      <c r="VIE167" s="73"/>
      <c r="VIF167" s="73"/>
      <c r="VIG167" s="73"/>
      <c r="VIH167" s="73"/>
      <c r="VII167" s="73"/>
      <c r="VIJ167" s="73"/>
      <c r="VIK167" s="73"/>
      <c r="VIM167" s="73"/>
      <c r="VIN167" s="73"/>
      <c r="VIO167" s="73"/>
      <c r="VIP167" s="73"/>
      <c r="VIQ167" s="73"/>
      <c r="VIR167" s="73"/>
      <c r="VIS167" s="73"/>
      <c r="VIT167" s="73"/>
      <c r="VIU167" s="73"/>
      <c r="VIV167" s="73"/>
      <c r="VIW167" s="73"/>
      <c r="VIX167" s="73"/>
      <c r="VIY167" s="73"/>
      <c r="VJB167" s="73"/>
      <c r="VJE167" s="73"/>
      <c r="VJH167" s="73"/>
      <c r="VJK167" s="73"/>
      <c r="VJN167" s="73"/>
      <c r="VJZ167" s="73"/>
      <c r="VKC167" s="73"/>
      <c r="VKF167" s="73"/>
      <c r="VKI167" s="73"/>
      <c r="VKR167" s="73"/>
      <c r="VKX167" s="73"/>
      <c r="VLA167" s="73"/>
      <c r="VLD167" s="73"/>
      <c r="VLG167" s="73"/>
      <c r="VLM167" s="73"/>
      <c r="VLV167" s="73"/>
      <c r="VLX167" s="73"/>
      <c r="VLY167" s="73"/>
      <c r="VMA167" s="73"/>
      <c r="VMD167" s="73"/>
      <c r="VMG167" s="73"/>
      <c r="VMJ167" s="73"/>
      <c r="VMR167" s="73"/>
      <c r="VMT167" s="73"/>
      <c r="VMW167" s="73"/>
      <c r="VMZ167" s="73"/>
      <c r="VNI167" s="73"/>
      <c r="VNL167" s="73"/>
      <c r="VNQ167" s="73"/>
      <c r="VOM167" s="73"/>
      <c r="VON167" s="73"/>
      <c r="VOO167" s="73"/>
      <c r="VOP167" s="73"/>
      <c r="VOQ167" s="73"/>
      <c r="VOR167" s="73"/>
      <c r="VPJ167" s="73"/>
      <c r="VPK167" s="73"/>
      <c r="VPN167" s="73"/>
      <c r="VPQ167" s="73"/>
      <c r="VPS167" s="73"/>
      <c r="VPU167" s="73"/>
      <c r="VPX167" s="73"/>
      <c r="VQA167" s="73"/>
      <c r="VQD167" s="73"/>
      <c r="VQG167" s="73"/>
      <c r="VQJ167" s="73"/>
      <c r="VQM167" s="73"/>
      <c r="VQP167" s="73"/>
      <c r="VQS167" s="73"/>
      <c r="VQU167" s="73"/>
      <c r="VRH167" s="73"/>
      <c r="VRI167" s="73"/>
      <c r="VRJ167" s="73"/>
      <c r="VRK167" s="73"/>
      <c r="VRL167" s="73"/>
      <c r="VRM167" s="73"/>
      <c r="VRN167" s="73"/>
      <c r="VRO167" s="73"/>
      <c r="VRP167" s="73"/>
      <c r="VRQ167" s="73"/>
      <c r="VRR167" s="73"/>
      <c r="VRS167" s="73"/>
      <c r="VRT167" s="73"/>
      <c r="VRU167" s="73"/>
      <c r="VRV167" s="73"/>
      <c r="VRW167" s="73"/>
      <c r="VRX167" s="73"/>
      <c r="VRY167" s="73"/>
      <c r="VRZ167" s="73"/>
      <c r="VSA167" s="73"/>
      <c r="VSB167" s="73"/>
      <c r="VSC167" s="73"/>
      <c r="VSD167" s="73"/>
      <c r="VSE167" s="73"/>
      <c r="VSF167" s="73"/>
      <c r="VSG167" s="73"/>
      <c r="VSI167" s="73"/>
      <c r="VSJ167" s="73"/>
      <c r="VSK167" s="73"/>
      <c r="VSL167" s="73"/>
      <c r="VSM167" s="73"/>
      <c r="VSN167" s="73"/>
      <c r="VSO167" s="73"/>
      <c r="VSP167" s="73"/>
      <c r="VSQ167" s="73"/>
      <c r="VSR167" s="73"/>
      <c r="VSS167" s="73"/>
      <c r="VST167" s="73"/>
      <c r="VSU167" s="73"/>
      <c r="VSX167" s="73"/>
      <c r="VTA167" s="73"/>
      <c r="VTD167" s="73"/>
      <c r="VTG167" s="73"/>
      <c r="VTJ167" s="73"/>
      <c r="VTV167" s="73"/>
      <c r="VTY167" s="73"/>
      <c r="VUB167" s="73"/>
      <c r="VUE167" s="73"/>
      <c r="VUN167" s="73"/>
      <c r="VUT167" s="73"/>
      <c r="VUW167" s="73"/>
      <c r="VUZ167" s="73"/>
      <c r="VVC167" s="73"/>
      <c r="VVI167" s="73"/>
      <c r="VVR167" s="73"/>
      <c r="VVT167" s="73"/>
      <c r="VVU167" s="73"/>
      <c r="VVW167" s="73"/>
      <c r="VVZ167" s="73"/>
      <c r="VWC167" s="73"/>
      <c r="VWF167" s="73"/>
      <c r="VWN167" s="73"/>
      <c r="VWP167" s="73"/>
      <c r="VWS167" s="73"/>
      <c r="VWV167" s="73"/>
      <c r="VXE167" s="73"/>
      <c r="VXH167" s="73"/>
      <c r="VXM167" s="73"/>
      <c r="VYI167" s="73"/>
      <c r="VYJ167" s="73"/>
      <c r="VYK167" s="73"/>
      <c r="VYL167" s="73"/>
      <c r="VYM167" s="73"/>
      <c r="VYN167" s="73"/>
      <c r="VZF167" s="73"/>
      <c r="VZG167" s="73"/>
      <c r="VZJ167" s="73"/>
      <c r="VZM167" s="73"/>
      <c r="VZO167" s="73"/>
      <c r="VZQ167" s="73"/>
      <c r="VZT167" s="73"/>
      <c r="VZW167" s="73"/>
      <c r="VZZ167" s="73"/>
      <c r="WAC167" s="73"/>
      <c r="WAF167" s="73"/>
      <c r="WAI167" s="73"/>
      <c r="WAL167" s="73"/>
      <c r="WAO167" s="73"/>
      <c r="WAQ167" s="73"/>
      <c r="WBD167" s="73"/>
      <c r="WBE167" s="73"/>
      <c r="WBF167" s="73"/>
      <c r="WBG167" s="73"/>
      <c r="WBH167" s="73"/>
      <c r="WBI167" s="73"/>
      <c r="WBJ167" s="73"/>
      <c r="WBK167" s="73"/>
      <c r="WBL167" s="73"/>
      <c r="WBM167" s="73"/>
      <c r="WBN167" s="73"/>
      <c r="WBO167" s="73"/>
      <c r="WBP167" s="73"/>
      <c r="WBQ167" s="73"/>
      <c r="WBR167" s="73"/>
      <c r="WBS167" s="73"/>
      <c r="WBT167" s="73"/>
      <c r="WBU167" s="73"/>
      <c r="WBV167" s="73"/>
      <c r="WBW167" s="73"/>
      <c r="WBX167" s="73"/>
      <c r="WBY167" s="73"/>
      <c r="WBZ167" s="73"/>
      <c r="WCA167" s="73"/>
      <c r="WCB167" s="73"/>
      <c r="WCC167" s="73"/>
      <c r="WCE167" s="73"/>
      <c r="WCF167" s="73"/>
      <c r="WCG167" s="73"/>
      <c r="WCH167" s="73"/>
      <c r="WCI167" s="73"/>
      <c r="WCJ167" s="73"/>
      <c r="WCK167" s="73"/>
      <c r="WCL167" s="73"/>
      <c r="WCM167" s="73"/>
      <c r="WCN167" s="73"/>
      <c r="WCO167" s="73"/>
      <c r="WCP167" s="73"/>
      <c r="WCQ167" s="73"/>
      <c r="WCT167" s="73"/>
      <c r="WCW167" s="73"/>
      <c r="WCZ167" s="73"/>
      <c r="WDC167" s="73"/>
      <c r="WDF167" s="73"/>
      <c r="WDR167" s="73"/>
      <c r="WDU167" s="73"/>
      <c r="WDX167" s="73"/>
      <c r="WEA167" s="73"/>
      <c r="WEJ167" s="73"/>
      <c r="WEP167" s="73"/>
      <c r="WES167" s="73"/>
      <c r="WEV167" s="73"/>
      <c r="WEY167" s="73"/>
      <c r="WFE167" s="73"/>
      <c r="WFN167" s="73"/>
      <c r="WFP167" s="73"/>
      <c r="WFQ167" s="73"/>
      <c r="WFS167" s="73"/>
      <c r="WFV167" s="73"/>
      <c r="WFY167" s="73"/>
      <c r="WGB167" s="73"/>
      <c r="WGJ167" s="73"/>
      <c r="WGL167" s="73"/>
      <c r="WGO167" s="73"/>
      <c r="WGR167" s="73"/>
      <c r="WHA167" s="73"/>
      <c r="WHD167" s="73"/>
      <c r="WHI167" s="73"/>
      <c r="WIE167" s="73"/>
      <c r="WIF167" s="73"/>
      <c r="WIG167" s="73"/>
      <c r="WIH167" s="73"/>
      <c r="WII167" s="73"/>
      <c r="WIJ167" s="73"/>
      <c r="WJB167" s="73"/>
      <c r="WJC167" s="73"/>
      <c r="WJF167" s="73"/>
      <c r="WJI167" s="73"/>
      <c r="WJK167" s="73"/>
      <c r="WJM167" s="73"/>
      <c r="WJP167" s="73"/>
      <c r="WJS167" s="73"/>
      <c r="WJV167" s="73"/>
      <c r="WJY167" s="73"/>
      <c r="WKB167" s="73"/>
      <c r="WKE167" s="73"/>
      <c r="WKH167" s="73"/>
      <c r="WKK167" s="73"/>
      <c r="WKM167" s="73"/>
      <c r="WKZ167" s="73"/>
      <c r="WLA167" s="73"/>
      <c r="WLB167" s="73"/>
      <c r="WLC167" s="73"/>
      <c r="WLD167" s="73"/>
      <c r="WLE167" s="73"/>
      <c r="WLF167" s="73"/>
      <c r="WLG167" s="73"/>
      <c r="WLH167" s="73"/>
      <c r="WLI167" s="73"/>
      <c r="WLJ167" s="73"/>
      <c r="WLK167" s="73"/>
      <c r="WLL167" s="73"/>
      <c r="WLM167" s="73"/>
      <c r="WLN167" s="73"/>
      <c r="WLO167" s="73"/>
      <c r="WLP167" s="73"/>
      <c r="WLQ167" s="73"/>
      <c r="WLR167" s="73"/>
      <c r="WLS167" s="73"/>
      <c r="WLT167" s="73"/>
      <c r="WLU167" s="73"/>
      <c r="WLV167" s="73"/>
      <c r="WLW167" s="73"/>
      <c r="WLX167" s="73"/>
      <c r="WLY167" s="73"/>
      <c r="WMA167" s="73"/>
      <c r="WMB167" s="73"/>
      <c r="WMC167" s="73"/>
      <c r="WMD167" s="73"/>
      <c r="WME167" s="73"/>
      <c r="WMF167" s="73"/>
      <c r="WMG167" s="73"/>
      <c r="WMH167" s="73"/>
      <c r="WMI167" s="73"/>
      <c r="WMJ167" s="73"/>
      <c r="WMK167" s="73"/>
      <c r="WML167" s="73"/>
      <c r="WMM167" s="73"/>
      <c r="WMP167" s="73"/>
      <c r="WMS167" s="73"/>
      <c r="WMV167" s="73"/>
      <c r="WMY167" s="73"/>
      <c r="WNB167" s="73"/>
      <c r="WNN167" s="73"/>
      <c r="WNQ167" s="73"/>
      <c r="WNT167" s="73"/>
      <c r="WNW167" s="73"/>
      <c r="WOF167" s="73"/>
      <c r="WOL167" s="73"/>
      <c r="WOO167" s="73"/>
      <c r="WOR167" s="73"/>
      <c r="WOU167" s="73"/>
      <c r="WPA167" s="73"/>
      <c r="WPJ167" s="73"/>
      <c r="WPL167" s="73"/>
      <c r="WPM167" s="73"/>
      <c r="WPO167" s="73"/>
      <c r="WPR167" s="73"/>
      <c r="WPU167" s="73"/>
      <c r="WPX167" s="73"/>
      <c r="WQF167" s="73"/>
      <c r="WQH167" s="73"/>
      <c r="WQK167" s="73"/>
      <c r="WQN167" s="73"/>
      <c r="WQW167" s="73"/>
      <c r="WQZ167" s="73"/>
      <c r="WRE167" s="73"/>
      <c r="WSA167" s="73"/>
      <c r="WSB167" s="73"/>
      <c r="WSC167" s="73"/>
      <c r="WSD167" s="73"/>
      <c r="WSE167" s="73"/>
      <c r="WSF167" s="73"/>
      <c r="WSX167" s="73"/>
      <c r="WSY167" s="73"/>
      <c r="WTB167" s="73"/>
      <c r="WTE167" s="73"/>
      <c r="WTG167" s="73"/>
      <c r="WTI167" s="73"/>
      <c r="WTL167" s="73"/>
      <c r="WTO167" s="73"/>
      <c r="WTR167" s="73"/>
      <c r="WTU167" s="73"/>
      <c r="WTX167" s="73"/>
      <c r="WUA167" s="73"/>
      <c r="WUD167" s="73"/>
      <c r="WUG167" s="73"/>
      <c r="WUI167" s="73"/>
      <c r="WUV167" s="73"/>
      <c r="WUW167" s="73"/>
      <c r="WUX167" s="73"/>
      <c r="WUY167" s="73"/>
      <c r="WUZ167" s="73"/>
      <c r="WVA167" s="73"/>
      <c r="WVB167" s="73"/>
      <c r="WVC167" s="73"/>
      <c r="WVD167" s="73"/>
      <c r="WVE167" s="73"/>
      <c r="WVF167" s="73"/>
      <c r="WVG167" s="73"/>
      <c r="WVH167" s="73"/>
      <c r="WVI167" s="73"/>
      <c r="WVJ167" s="73"/>
      <c r="WVK167" s="73"/>
      <c r="WVL167" s="73"/>
      <c r="WVM167" s="73"/>
      <c r="WVN167" s="73"/>
      <c r="WVO167" s="73"/>
      <c r="WVP167" s="73"/>
      <c r="WVQ167" s="73"/>
      <c r="WVR167" s="73"/>
      <c r="WVS167" s="73"/>
      <c r="WVT167" s="73"/>
      <c r="WVU167" s="73"/>
      <c r="WVV167" s="73"/>
      <c r="WVW167" s="73"/>
      <c r="WVX167" s="73"/>
      <c r="WVY167" s="73"/>
      <c r="WVZ167" s="73"/>
      <c r="WWA167" s="73"/>
      <c r="WWB167" s="73"/>
      <c r="WWC167" s="73"/>
      <c r="WWD167" s="73"/>
      <c r="WWE167" s="73"/>
      <c r="WWF167" s="73"/>
      <c r="WWG167" s="73"/>
      <c r="WWH167" s="73"/>
      <c r="WWI167" s="73"/>
      <c r="WWJ167" s="73"/>
      <c r="WWK167" s="73"/>
      <c r="WWL167" s="73"/>
      <c r="WWM167" s="73"/>
      <c r="WWN167" s="73"/>
      <c r="WWO167" s="73"/>
      <c r="WWP167" s="73"/>
      <c r="WWQ167" s="73"/>
      <c r="WWR167" s="73"/>
      <c r="WWS167" s="73"/>
      <c r="WWT167" s="73"/>
      <c r="WWU167" s="73"/>
      <c r="WWV167" s="73"/>
      <c r="WWW167" s="73"/>
      <c r="WWX167" s="73"/>
      <c r="WWY167" s="73"/>
      <c r="WWZ167" s="73"/>
      <c r="WXA167" s="73"/>
      <c r="WXB167" s="73"/>
      <c r="WXC167" s="73"/>
      <c r="WXD167" s="73"/>
      <c r="WXE167" s="73"/>
      <c r="WXF167" s="73"/>
      <c r="WXG167" s="73"/>
      <c r="WXH167" s="73"/>
      <c r="WXI167" s="73"/>
      <c r="WXJ167" s="73"/>
      <c r="WXK167" s="73"/>
      <c r="WXL167" s="73"/>
      <c r="WXM167" s="73"/>
      <c r="WXN167" s="73"/>
      <c r="WXO167" s="73"/>
      <c r="WXP167" s="73"/>
      <c r="WXQ167" s="73"/>
      <c r="WXR167" s="73"/>
      <c r="WXS167" s="73"/>
      <c r="WXT167" s="73"/>
      <c r="WXU167" s="73"/>
      <c r="WXV167" s="73"/>
      <c r="WXW167" s="73"/>
      <c r="WXX167" s="73"/>
      <c r="WXY167" s="73"/>
      <c r="WXZ167" s="73"/>
      <c r="WYA167" s="73"/>
      <c r="WYB167" s="73"/>
      <c r="WYC167" s="73"/>
      <c r="WYD167" s="73"/>
      <c r="WYE167" s="73"/>
      <c r="WYF167" s="73"/>
      <c r="WYG167" s="73"/>
      <c r="WYH167" s="73"/>
      <c r="WYI167" s="73"/>
      <c r="WYJ167" s="73"/>
      <c r="WYK167" s="73"/>
      <c r="WYL167" s="73"/>
      <c r="WYM167" s="73"/>
      <c r="WYN167" s="73"/>
      <c r="WYO167" s="73"/>
      <c r="WYP167" s="73"/>
      <c r="WYQ167" s="73"/>
      <c r="WYR167" s="73"/>
      <c r="WYS167" s="73"/>
      <c r="WYT167" s="73"/>
      <c r="WYU167" s="73"/>
      <c r="WYV167" s="73"/>
      <c r="WYW167" s="73"/>
      <c r="WYX167" s="73"/>
      <c r="WYY167" s="73"/>
      <c r="WYZ167" s="73"/>
      <c r="WZA167" s="73"/>
      <c r="WZB167" s="73"/>
      <c r="WZC167" s="73"/>
      <c r="WZD167" s="73"/>
      <c r="WZE167" s="73"/>
      <c r="WZF167" s="73"/>
      <c r="WZG167" s="73"/>
      <c r="WZH167" s="73"/>
      <c r="WZI167" s="73"/>
      <c r="WZJ167" s="73"/>
      <c r="WZK167" s="73"/>
      <c r="WZL167" s="73"/>
      <c r="WZM167" s="73"/>
      <c r="WZN167" s="73"/>
      <c r="WZO167" s="73"/>
      <c r="WZP167" s="73"/>
      <c r="WZQ167" s="73"/>
      <c r="WZR167" s="73"/>
      <c r="WZS167" s="73"/>
      <c r="WZT167" s="73"/>
      <c r="WZU167" s="73"/>
      <c r="WZV167" s="73"/>
      <c r="WZW167" s="73"/>
      <c r="WZX167" s="73"/>
      <c r="WZY167" s="73"/>
      <c r="WZZ167" s="73"/>
      <c r="XAA167" s="73"/>
      <c r="XAB167" s="73"/>
      <c r="XAC167" s="73"/>
      <c r="XAD167" s="73"/>
      <c r="XAE167" s="73"/>
      <c r="XAF167" s="73"/>
      <c r="XAG167" s="73"/>
      <c r="XAH167" s="73"/>
      <c r="XAI167" s="73"/>
      <c r="XAJ167" s="73"/>
      <c r="XAK167" s="73"/>
      <c r="XAL167" s="73"/>
      <c r="XAM167" s="73"/>
      <c r="XAN167" s="73"/>
      <c r="XAO167" s="73"/>
      <c r="XAP167" s="73"/>
      <c r="XAQ167" s="73"/>
      <c r="XAR167" s="73"/>
      <c r="XAS167" s="73"/>
      <c r="XAT167" s="73"/>
      <c r="XAU167" s="73"/>
      <c r="XAV167" s="73"/>
      <c r="XAW167" s="73"/>
      <c r="XAX167" s="73"/>
      <c r="XAY167" s="73"/>
      <c r="XAZ167" s="73"/>
      <c r="XBA167" s="73"/>
      <c r="XBB167" s="73"/>
      <c r="XBC167" s="73"/>
      <c r="XBD167" s="73"/>
      <c r="XBE167" s="73"/>
      <c r="XBF167" s="73"/>
      <c r="XBG167" s="73"/>
      <c r="XBH167" s="73"/>
      <c r="XBI167" s="73"/>
      <c r="XBJ167" s="73"/>
      <c r="XBK167" s="73"/>
      <c r="XBL167" s="73"/>
      <c r="XBM167" s="73"/>
      <c r="XBN167" s="73"/>
      <c r="XBO167" s="73"/>
      <c r="XBP167" s="73"/>
      <c r="XBQ167" s="73"/>
      <c r="XBR167" s="73"/>
      <c r="XBS167" s="73"/>
      <c r="XBT167" s="73"/>
      <c r="XBU167" s="73"/>
      <c r="XBV167" s="73"/>
      <c r="XBW167" s="73"/>
      <c r="XBX167" s="73"/>
      <c r="XBY167" s="73"/>
      <c r="XBZ167" s="73"/>
      <c r="XCA167" s="73"/>
      <c r="XCB167" s="73"/>
      <c r="XCC167" s="73"/>
      <c r="XCD167" s="73"/>
      <c r="XCE167" s="73"/>
      <c r="XCF167" s="73"/>
      <c r="XCG167" s="73"/>
      <c r="XCH167" s="73"/>
      <c r="XCI167" s="73"/>
      <c r="XCJ167" s="73"/>
      <c r="XCK167" s="73"/>
      <c r="XCL167" s="73"/>
      <c r="XCM167" s="73"/>
      <c r="XCN167" s="73"/>
      <c r="XCO167" s="73"/>
      <c r="XCP167" s="73"/>
      <c r="XCQ167" s="73"/>
      <c r="XCR167" s="73"/>
      <c r="XCS167" s="73"/>
      <c r="XCT167" s="73"/>
      <c r="XCU167" s="73"/>
      <c r="XCV167" s="73"/>
      <c r="XCW167" s="73"/>
      <c r="XCX167" s="73"/>
      <c r="XCY167" s="73"/>
      <c r="XCZ167" s="73"/>
      <c r="XDA167" s="73"/>
      <c r="XDB167" s="73"/>
      <c r="XDC167" s="73"/>
      <c r="XDD167" s="73"/>
      <c r="XDE167" s="73"/>
      <c r="XDF167" s="73"/>
      <c r="XDG167" s="73"/>
      <c r="XDH167" s="73"/>
      <c r="XDI167" s="73"/>
      <c r="XDJ167" s="73"/>
      <c r="XDK167" s="73"/>
      <c r="XDL167" s="73"/>
      <c r="XDM167" s="73"/>
      <c r="XDN167" s="73"/>
      <c r="XDO167" s="73"/>
      <c r="XDP167" s="73"/>
      <c r="XDQ167" s="73"/>
      <c r="XDR167" s="73"/>
      <c r="XDS167" s="73"/>
      <c r="XDT167" s="73"/>
      <c r="XDU167" s="73"/>
      <c r="XDV167" s="73"/>
      <c r="XDW167" s="73"/>
      <c r="XDX167" s="73"/>
      <c r="XDY167" s="73"/>
      <c r="XDZ167" s="73"/>
      <c r="XEA167" s="73"/>
      <c r="XEB167" s="73"/>
      <c r="XEC167" s="73"/>
      <c r="XED167" s="73"/>
      <c r="XEE167" s="73"/>
      <c r="XEF167" s="73"/>
      <c r="XEG167" s="73"/>
      <c r="XEH167" s="73"/>
      <c r="XEI167" s="73"/>
      <c r="XEJ167" s="73"/>
      <c r="XEK167" s="73"/>
      <c r="XEL167" s="73"/>
      <c r="XEM167" s="73"/>
      <c r="XEN167" s="73"/>
      <c r="XEO167" s="73"/>
      <c r="XEP167" s="73"/>
      <c r="XEQ167" s="73"/>
      <c r="XER167" s="73"/>
      <c r="XES167" s="73"/>
      <c r="XET167" s="73"/>
      <c r="XEU167" s="73"/>
      <c r="XEV167" s="73"/>
      <c r="XEW167" s="73"/>
      <c r="XEX167" s="73"/>
      <c r="XEY167" s="73"/>
      <c r="XEZ167" s="73"/>
      <c r="XFA167" s="73"/>
      <c r="XFB167" s="73"/>
      <c r="XFC167" s="73"/>
      <c r="XFD167" s="73"/>
    </row>
    <row r="168" spans="1:16384" s="192" customFormat="1" ht="23.25">
      <c r="A168" s="221" t="s">
        <v>169</v>
      </c>
      <c r="B168" s="202" t="s">
        <v>324</v>
      </c>
      <c r="C168" s="203">
        <v>25</v>
      </c>
      <c r="D168" s="86">
        <v>16000</v>
      </c>
      <c r="E168" s="87">
        <f t="shared" si="2"/>
        <v>400000</v>
      </c>
      <c r="F168" s="73"/>
      <c r="G168" s="73"/>
      <c r="H168" s="73"/>
      <c r="I168" s="73"/>
      <c r="J168" s="73"/>
      <c r="K168" s="73"/>
      <c r="L168" s="73"/>
      <c r="M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D168" s="73"/>
      <c r="AG168" s="73"/>
      <c r="AJ168" s="73"/>
      <c r="AM168" s="73"/>
      <c r="AP168" s="73"/>
      <c r="BB168" s="73"/>
      <c r="BE168" s="73"/>
      <c r="BH168" s="73"/>
      <c r="BK168" s="73"/>
      <c r="BT168" s="73"/>
      <c r="BZ168" s="73"/>
      <c r="CC168" s="73"/>
      <c r="CF168" s="73"/>
      <c r="CI168" s="73"/>
      <c r="CO168" s="73"/>
      <c r="CX168" s="73"/>
      <c r="CZ168" s="73"/>
      <c r="DA168" s="73"/>
      <c r="DC168" s="73"/>
      <c r="DF168" s="73"/>
      <c r="DI168" s="73"/>
      <c r="DL168" s="73"/>
      <c r="DT168" s="73"/>
      <c r="DV168" s="73"/>
      <c r="DY168" s="73"/>
      <c r="EB168" s="73"/>
      <c r="EK168" s="73"/>
      <c r="EN168" s="73"/>
      <c r="ES168" s="73"/>
      <c r="FO168" s="73"/>
      <c r="FP168" s="73"/>
      <c r="FQ168" s="73"/>
      <c r="FR168" s="73"/>
      <c r="FS168" s="73"/>
      <c r="FT168" s="73"/>
      <c r="GL168" s="73"/>
      <c r="GM168" s="73"/>
      <c r="GP168" s="73"/>
      <c r="GS168" s="73"/>
      <c r="GU168" s="73"/>
      <c r="GW168" s="73"/>
      <c r="GZ168" s="73"/>
      <c r="HC168" s="73"/>
      <c r="HF168" s="73"/>
      <c r="HI168" s="73"/>
      <c r="HL168" s="73"/>
      <c r="HO168" s="73"/>
      <c r="HR168" s="73"/>
      <c r="HU168" s="73"/>
      <c r="HW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  <c r="JD168" s="73"/>
      <c r="JE168" s="73"/>
      <c r="JF168" s="73"/>
      <c r="JG168" s="73"/>
      <c r="JH168" s="73"/>
      <c r="JI168" s="73"/>
      <c r="JK168" s="73"/>
      <c r="JL168" s="73"/>
      <c r="JM168" s="73"/>
      <c r="JN168" s="73"/>
      <c r="JO168" s="73"/>
      <c r="JP168" s="73"/>
      <c r="JQ168" s="73"/>
      <c r="JR168" s="73"/>
      <c r="JS168" s="73"/>
      <c r="JT168" s="73"/>
      <c r="JU168" s="73"/>
      <c r="JV168" s="73"/>
      <c r="JW168" s="73"/>
      <c r="JZ168" s="73"/>
      <c r="KC168" s="73"/>
      <c r="KF168" s="73"/>
      <c r="KI168" s="73"/>
      <c r="KL168" s="73"/>
      <c r="KX168" s="73"/>
      <c r="LA168" s="73"/>
      <c r="LD168" s="73"/>
      <c r="LG168" s="73"/>
      <c r="LP168" s="73"/>
      <c r="LV168" s="73"/>
      <c r="LY168" s="73"/>
      <c r="MB168" s="73"/>
      <c r="ME168" s="73"/>
      <c r="MK168" s="73"/>
      <c r="MT168" s="73"/>
      <c r="MV168" s="73"/>
      <c r="MW168" s="73"/>
      <c r="MY168" s="73"/>
      <c r="NB168" s="73"/>
      <c r="NE168" s="73"/>
      <c r="NH168" s="73"/>
      <c r="NP168" s="73"/>
      <c r="NR168" s="73"/>
      <c r="NU168" s="73"/>
      <c r="NX168" s="73"/>
      <c r="OG168" s="73"/>
      <c r="OJ168" s="73"/>
      <c r="OO168" s="73"/>
      <c r="PK168" s="73"/>
      <c r="PL168" s="73"/>
      <c r="PM168" s="73"/>
      <c r="PN168" s="73"/>
      <c r="PO168" s="73"/>
      <c r="PP168" s="73"/>
      <c r="QH168" s="73"/>
      <c r="QI168" s="73"/>
      <c r="QL168" s="73"/>
      <c r="QO168" s="73"/>
      <c r="QQ168" s="73"/>
      <c r="QS168" s="73"/>
      <c r="QV168" s="73"/>
      <c r="QY168" s="73"/>
      <c r="RB168" s="73"/>
      <c r="RE168" s="73"/>
      <c r="RH168" s="73"/>
      <c r="RK168" s="73"/>
      <c r="RN168" s="73"/>
      <c r="RQ168" s="73"/>
      <c r="RS168" s="73"/>
      <c r="SF168" s="73"/>
      <c r="SG168" s="73"/>
      <c r="SH168" s="73"/>
      <c r="SI168" s="73"/>
      <c r="SJ168" s="73"/>
      <c r="SK168" s="73"/>
      <c r="SL168" s="73"/>
      <c r="SM168" s="73"/>
      <c r="SN168" s="73"/>
      <c r="SO168" s="73"/>
      <c r="SP168" s="73"/>
      <c r="SQ168" s="73"/>
      <c r="SR168" s="73"/>
      <c r="SS168" s="73"/>
      <c r="ST168" s="73"/>
      <c r="SU168" s="73"/>
      <c r="SV168" s="73"/>
      <c r="SW168" s="73"/>
      <c r="SX168" s="73"/>
      <c r="SY168" s="73"/>
      <c r="SZ168" s="73"/>
      <c r="TA168" s="73"/>
      <c r="TB168" s="73"/>
      <c r="TC168" s="73"/>
      <c r="TD168" s="73"/>
      <c r="TE168" s="73"/>
      <c r="TG168" s="73"/>
      <c r="TH168" s="73"/>
      <c r="TI168" s="73"/>
      <c r="TJ168" s="73"/>
      <c r="TK168" s="73"/>
      <c r="TL168" s="73"/>
      <c r="TM168" s="73"/>
      <c r="TN168" s="73"/>
      <c r="TO168" s="73"/>
      <c r="TP168" s="73"/>
      <c r="TQ168" s="73"/>
      <c r="TR168" s="73"/>
      <c r="TS168" s="73"/>
      <c r="TV168" s="73"/>
      <c r="TY168" s="73"/>
      <c r="UB168" s="73"/>
      <c r="UE168" s="73"/>
      <c r="UH168" s="73"/>
      <c r="UT168" s="73"/>
      <c r="UW168" s="73"/>
      <c r="UZ168" s="73"/>
      <c r="VC168" s="73"/>
      <c r="VL168" s="73"/>
      <c r="VR168" s="73"/>
      <c r="VU168" s="73"/>
      <c r="VX168" s="73"/>
      <c r="WA168" s="73"/>
      <c r="WG168" s="73"/>
      <c r="WP168" s="73"/>
      <c r="WR168" s="73"/>
      <c r="WS168" s="73"/>
      <c r="WU168" s="73"/>
      <c r="WX168" s="73"/>
      <c r="XA168" s="73"/>
      <c r="XD168" s="73"/>
      <c r="XL168" s="73"/>
      <c r="XN168" s="73"/>
      <c r="XQ168" s="73"/>
      <c r="XT168" s="73"/>
      <c r="YC168" s="73"/>
      <c r="YF168" s="73"/>
      <c r="YK168" s="73"/>
      <c r="ZG168" s="73"/>
      <c r="ZH168" s="73"/>
      <c r="ZI168" s="73"/>
      <c r="ZJ168" s="73"/>
      <c r="ZK168" s="73"/>
      <c r="ZL168" s="73"/>
      <c r="AAD168" s="73"/>
      <c r="AAE168" s="73"/>
      <c r="AAH168" s="73"/>
      <c r="AAK168" s="73"/>
      <c r="AAM168" s="73"/>
      <c r="AAO168" s="73"/>
      <c r="AAR168" s="73"/>
      <c r="AAU168" s="73"/>
      <c r="AAX168" s="73"/>
      <c r="ABA168" s="73"/>
      <c r="ABD168" s="73"/>
      <c r="ABG168" s="73"/>
      <c r="ABJ168" s="73"/>
      <c r="ABM168" s="73"/>
      <c r="ABO168" s="73"/>
      <c r="ACB168" s="73"/>
      <c r="ACC168" s="73"/>
      <c r="ACD168" s="73"/>
      <c r="ACE168" s="73"/>
      <c r="ACF168" s="73"/>
      <c r="ACG168" s="73"/>
      <c r="ACH168" s="73"/>
      <c r="ACI168" s="73"/>
      <c r="ACJ168" s="73"/>
      <c r="ACK168" s="73"/>
      <c r="ACL168" s="73"/>
      <c r="ACM168" s="73"/>
      <c r="ACN168" s="73"/>
      <c r="ACO168" s="73"/>
      <c r="ACP168" s="73"/>
      <c r="ACQ168" s="73"/>
      <c r="ACR168" s="73"/>
      <c r="ACS168" s="73"/>
      <c r="ACT168" s="73"/>
      <c r="ACU168" s="73"/>
      <c r="ACV168" s="73"/>
      <c r="ACW168" s="73"/>
      <c r="ACX168" s="73"/>
      <c r="ACY168" s="73"/>
      <c r="ACZ168" s="73"/>
      <c r="ADA168" s="73"/>
      <c r="ADC168" s="73"/>
      <c r="ADD168" s="73"/>
      <c r="ADE168" s="73"/>
      <c r="ADF168" s="73"/>
      <c r="ADG168" s="73"/>
      <c r="ADH168" s="73"/>
      <c r="ADI168" s="73"/>
      <c r="ADJ168" s="73"/>
      <c r="ADK168" s="73"/>
      <c r="ADL168" s="73"/>
      <c r="ADM168" s="73"/>
      <c r="ADN168" s="73"/>
      <c r="ADO168" s="73"/>
      <c r="ADR168" s="73"/>
      <c r="ADU168" s="73"/>
      <c r="ADX168" s="73"/>
      <c r="AEA168" s="73"/>
      <c r="AED168" s="73"/>
      <c r="AEP168" s="73"/>
      <c r="AES168" s="73"/>
      <c r="AEV168" s="73"/>
      <c r="AEY168" s="73"/>
      <c r="AFH168" s="73"/>
      <c r="AFN168" s="73"/>
      <c r="AFQ168" s="73"/>
      <c r="AFT168" s="73"/>
      <c r="AFW168" s="73"/>
      <c r="AGC168" s="73"/>
      <c r="AGL168" s="73"/>
      <c r="AGN168" s="73"/>
      <c r="AGO168" s="73"/>
      <c r="AGQ168" s="73"/>
      <c r="AGT168" s="73"/>
      <c r="AGW168" s="73"/>
      <c r="AGZ168" s="73"/>
      <c r="AHH168" s="73"/>
      <c r="AHJ168" s="73"/>
      <c r="AHM168" s="73"/>
      <c r="AHP168" s="73"/>
      <c r="AHY168" s="73"/>
      <c r="AIB168" s="73"/>
      <c r="AIG168" s="73"/>
      <c r="AJC168" s="73"/>
      <c r="AJD168" s="73"/>
      <c r="AJE168" s="73"/>
      <c r="AJF168" s="73"/>
      <c r="AJG168" s="73"/>
      <c r="AJH168" s="73"/>
      <c r="AJZ168" s="73"/>
      <c r="AKA168" s="73"/>
      <c r="AKD168" s="73"/>
      <c r="AKG168" s="73"/>
      <c r="AKI168" s="73"/>
      <c r="AKK168" s="73"/>
      <c r="AKN168" s="73"/>
      <c r="AKQ168" s="73"/>
      <c r="AKT168" s="73"/>
      <c r="AKW168" s="73"/>
      <c r="AKZ168" s="73"/>
      <c r="ALC168" s="73"/>
      <c r="ALF168" s="73"/>
      <c r="ALI168" s="73"/>
      <c r="ALK168" s="73"/>
      <c r="ALX168" s="73"/>
      <c r="ALY168" s="73"/>
      <c r="ALZ168" s="73"/>
      <c r="AMA168" s="73"/>
      <c r="AMB168" s="73"/>
      <c r="AMC168" s="73"/>
      <c r="AMD168" s="73"/>
      <c r="AME168" s="73"/>
      <c r="AMF168" s="73"/>
      <c r="AMG168" s="73"/>
      <c r="AMH168" s="73"/>
      <c r="AMI168" s="73"/>
      <c r="AMJ168" s="73"/>
      <c r="AMK168" s="73"/>
      <c r="AML168" s="73"/>
      <c r="AMM168" s="73"/>
      <c r="AMN168" s="73"/>
      <c r="AMO168" s="73"/>
      <c r="AMP168" s="73"/>
      <c r="AMQ168" s="73"/>
      <c r="AMR168" s="73"/>
      <c r="AMS168" s="73"/>
      <c r="AMT168" s="73"/>
      <c r="AMU168" s="73"/>
      <c r="AMV168" s="73"/>
      <c r="AMW168" s="73"/>
      <c r="AMY168" s="73"/>
      <c r="AMZ168" s="73"/>
      <c r="ANA168" s="73"/>
      <c r="ANB168" s="73"/>
      <c r="ANC168" s="73"/>
      <c r="AND168" s="73"/>
      <c r="ANE168" s="73"/>
      <c r="ANF168" s="73"/>
      <c r="ANG168" s="73"/>
      <c r="ANH168" s="73"/>
      <c r="ANI168" s="73"/>
      <c r="ANJ168" s="73"/>
      <c r="ANK168" s="73"/>
      <c r="ANN168" s="73"/>
      <c r="ANQ168" s="73"/>
      <c r="ANT168" s="73"/>
      <c r="ANW168" s="73"/>
      <c r="ANZ168" s="73"/>
      <c r="AOL168" s="73"/>
      <c r="AOO168" s="73"/>
      <c r="AOR168" s="73"/>
      <c r="AOU168" s="73"/>
      <c r="APD168" s="73"/>
      <c r="APJ168" s="73"/>
      <c r="APM168" s="73"/>
      <c r="APP168" s="73"/>
      <c r="APS168" s="73"/>
      <c r="APY168" s="73"/>
      <c r="AQH168" s="73"/>
      <c r="AQJ168" s="73"/>
      <c r="AQK168" s="73"/>
      <c r="AQM168" s="73"/>
      <c r="AQP168" s="73"/>
      <c r="AQS168" s="73"/>
      <c r="AQV168" s="73"/>
      <c r="ARD168" s="73"/>
      <c r="ARF168" s="73"/>
      <c r="ARI168" s="73"/>
      <c r="ARL168" s="73"/>
      <c r="ARU168" s="73"/>
      <c r="ARX168" s="73"/>
      <c r="ASC168" s="73"/>
      <c r="ASY168" s="73"/>
      <c r="ASZ168" s="73"/>
      <c r="ATA168" s="73"/>
      <c r="ATB168" s="73"/>
      <c r="ATC168" s="73"/>
      <c r="ATD168" s="73"/>
      <c r="ATV168" s="73"/>
      <c r="ATW168" s="73"/>
      <c r="ATZ168" s="73"/>
      <c r="AUC168" s="73"/>
      <c r="AUE168" s="73"/>
      <c r="AUG168" s="73"/>
      <c r="AUJ168" s="73"/>
      <c r="AUM168" s="73"/>
      <c r="AUP168" s="73"/>
      <c r="AUS168" s="73"/>
      <c r="AUV168" s="73"/>
      <c r="AUY168" s="73"/>
      <c r="AVB168" s="73"/>
      <c r="AVE168" s="73"/>
      <c r="AVG168" s="73"/>
      <c r="AVT168" s="73"/>
      <c r="AVU168" s="73"/>
      <c r="AVV168" s="73"/>
      <c r="AVW168" s="73"/>
      <c r="AVX168" s="73"/>
      <c r="AVY168" s="73"/>
      <c r="AVZ168" s="73"/>
      <c r="AWA168" s="73"/>
      <c r="AWB168" s="73"/>
      <c r="AWC168" s="73"/>
      <c r="AWD168" s="73"/>
      <c r="AWE168" s="73"/>
      <c r="AWF168" s="73"/>
      <c r="AWG168" s="73"/>
      <c r="AWH168" s="73"/>
      <c r="AWI168" s="73"/>
      <c r="AWJ168" s="73"/>
      <c r="AWK168" s="73"/>
      <c r="AWL168" s="73"/>
      <c r="AWM168" s="73"/>
      <c r="AWN168" s="73"/>
      <c r="AWO168" s="73"/>
      <c r="AWP168" s="73"/>
      <c r="AWQ168" s="73"/>
      <c r="AWR168" s="73"/>
      <c r="AWS168" s="73"/>
      <c r="AWU168" s="73"/>
      <c r="AWV168" s="73"/>
      <c r="AWW168" s="73"/>
      <c r="AWX168" s="73"/>
      <c r="AWY168" s="73"/>
      <c r="AWZ168" s="73"/>
      <c r="AXA168" s="73"/>
      <c r="AXB168" s="73"/>
      <c r="AXC168" s="73"/>
      <c r="AXD168" s="73"/>
      <c r="AXE168" s="73"/>
      <c r="AXF168" s="73"/>
      <c r="AXG168" s="73"/>
      <c r="AXJ168" s="73"/>
      <c r="AXM168" s="73"/>
      <c r="AXP168" s="73"/>
      <c r="AXS168" s="73"/>
      <c r="AXV168" s="73"/>
      <c r="AYH168" s="73"/>
      <c r="AYK168" s="73"/>
      <c r="AYN168" s="73"/>
      <c r="AYQ168" s="73"/>
      <c r="AYZ168" s="73"/>
      <c r="AZF168" s="73"/>
      <c r="AZI168" s="73"/>
      <c r="AZL168" s="73"/>
      <c r="AZO168" s="73"/>
      <c r="AZU168" s="73"/>
      <c r="BAD168" s="73"/>
      <c r="BAF168" s="73"/>
      <c r="BAG168" s="73"/>
      <c r="BAI168" s="73"/>
      <c r="BAL168" s="73"/>
      <c r="BAO168" s="73"/>
      <c r="BAR168" s="73"/>
      <c r="BAZ168" s="73"/>
      <c r="BBB168" s="73"/>
      <c r="BBE168" s="73"/>
      <c r="BBH168" s="73"/>
      <c r="BBQ168" s="73"/>
      <c r="BBT168" s="73"/>
      <c r="BBY168" s="73"/>
      <c r="BCU168" s="73"/>
      <c r="BCV168" s="73"/>
      <c r="BCW168" s="73"/>
      <c r="BCX168" s="73"/>
      <c r="BCY168" s="73"/>
      <c r="BCZ168" s="73"/>
      <c r="BDR168" s="73"/>
      <c r="BDS168" s="73"/>
      <c r="BDV168" s="73"/>
      <c r="BDY168" s="73"/>
      <c r="BEA168" s="73"/>
      <c r="BEC168" s="73"/>
      <c r="BEF168" s="73"/>
      <c r="BEI168" s="73"/>
      <c r="BEL168" s="73"/>
      <c r="BEO168" s="73"/>
      <c r="BER168" s="73"/>
      <c r="BEU168" s="73"/>
      <c r="BEX168" s="73"/>
      <c r="BFA168" s="73"/>
      <c r="BFC168" s="73"/>
      <c r="BFP168" s="73"/>
      <c r="BFQ168" s="73"/>
      <c r="BFR168" s="73"/>
      <c r="BFS168" s="73"/>
      <c r="BFT168" s="73"/>
      <c r="BFU168" s="73"/>
      <c r="BFV168" s="73"/>
      <c r="BFW168" s="73"/>
      <c r="BFX168" s="73"/>
      <c r="BFY168" s="73"/>
      <c r="BFZ168" s="73"/>
      <c r="BGA168" s="73"/>
      <c r="BGB168" s="73"/>
      <c r="BGC168" s="73"/>
      <c r="BGD168" s="73"/>
      <c r="BGE168" s="73"/>
      <c r="BGF168" s="73"/>
      <c r="BGG168" s="73"/>
      <c r="BGH168" s="73"/>
      <c r="BGI168" s="73"/>
      <c r="BGJ168" s="73"/>
      <c r="BGK168" s="73"/>
      <c r="BGL168" s="73"/>
      <c r="BGM168" s="73"/>
      <c r="BGN168" s="73"/>
      <c r="BGO168" s="73"/>
      <c r="BGQ168" s="73"/>
      <c r="BGR168" s="73"/>
      <c r="BGS168" s="73"/>
      <c r="BGT168" s="73"/>
      <c r="BGU168" s="73"/>
      <c r="BGV168" s="73"/>
      <c r="BGW168" s="73"/>
      <c r="BGX168" s="73"/>
      <c r="BGY168" s="73"/>
      <c r="BGZ168" s="73"/>
      <c r="BHA168" s="73"/>
      <c r="BHB168" s="73"/>
      <c r="BHC168" s="73"/>
      <c r="BHF168" s="73"/>
      <c r="BHI168" s="73"/>
      <c r="BHL168" s="73"/>
      <c r="BHO168" s="73"/>
      <c r="BHR168" s="73"/>
      <c r="BID168" s="73"/>
      <c r="BIG168" s="73"/>
      <c r="BIJ168" s="73"/>
      <c r="BIM168" s="73"/>
      <c r="BIV168" s="73"/>
      <c r="BJB168" s="73"/>
      <c r="BJE168" s="73"/>
      <c r="BJH168" s="73"/>
      <c r="BJK168" s="73"/>
      <c r="BJQ168" s="73"/>
      <c r="BJZ168" s="73"/>
      <c r="BKB168" s="73"/>
      <c r="BKC168" s="73"/>
      <c r="BKE168" s="73"/>
      <c r="BKH168" s="73"/>
      <c r="BKK168" s="73"/>
      <c r="BKN168" s="73"/>
      <c r="BKV168" s="73"/>
      <c r="BKX168" s="73"/>
      <c r="BLA168" s="73"/>
      <c r="BLD168" s="73"/>
      <c r="BLM168" s="73"/>
      <c r="BLP168" s="73"/>
      <c r="BLU168" s="73"/>
      <c r="BMQ168" s="73"/>
      <c r="BMR168" s="73"/>
      <c r="BMS168" s="73"/>
      <c r="BMT168" s="73"/>
      <c r="BMU168" s="73"/>
      <c r="BMV168" s="73"/>
      <c r="BNN168" s="73"/>
      <c r="BNO168" s="73"/>
      <c r="BNR168" s="73"/>
      <c r="BNU168" s="73"/>
      <c r="BNW168" s="73"/>
      <c r="BNY168" s="73"/>
      <c r="BOB168" s="73"/>
      <c r="BOE168" s="73"/>
      <c r="BOH168" s="73"/>
      <c r="BOK168" s="73"/>
      <c r="BON168" s="73"/>
      <c r="BOQ168" s="73"/>
      <c r="BOT168" s="73"/>
      <c r="BOW168" s="73"/>
      <c r="BOY168" s="73"/>
      <c r="BPL168" s="73"/>
      <c r="BPM168" s="73"/>
      <c r="BPN168" s="73"/>
      <c r="BPO168" s="73"/>
      <c r="BPP168" s="73"/>
      <c r="BPQ168" s="73"/>
      <c r="BPR168" s="73"/>
      <c r="BPS168" s="73"/>
      <c r="BPT168" s="73"/>
      <c r="BPU168" s="73"/>
      <c r="BPV168" s="73"/>
      <c r="BPW168" s="73"/>
      <c r="BPX168" s="73"/>
      <c r="BPY168" s="73"/>
      <c r="BPZ168" s="73"/>
      <c r="BQA168" s="73"/>
      <c r="BQB168" s="73"/>
      <c r="BQC168" s="73"/>
      <c r="BQD168" s="73"/>
      <c r="BQE168" s="73"/>
      <c r="BQF168" s="73"/>
      <c r="BQG168" s="73"/>
      <c r="BQH168" s="73"/>
      <c r="BQI168" s="73"/>
      <c r="BQJ168" s="73"/>
      <c r="BQK168" s="73"/>
      <c r="BQM168" s="73"/>
      <c r="BQN168" s="73"/>
      <c r="BQO168" s="73"/>
      <c r="BQP168" s="73"/>
      <c r="BQQ168" s="73"/>
      <c r="BQR168" s="73"/>
      <c r="BQS168" s="73"/>
      <c r="BQT168" s="73"/>
      <c r="BQU168" s="73"/>
      <c r="BQV168" s="73"/>
      <c r="BQW168" s="73"/>
      <c r="BQX168" s="73"/>
      <c r="BQY168" s="73"/>
      <c r="BRB168" s="73"/>
      <c r="BRE168" s="73"/>
      <c r="BRH168" s="73"/>
      <c r="BRK168" s="73"/>
      <c r="BRN168" s="73"/>
      <c r="BRZ168" s="73"/>
      <c r="BSC168" s="73"/>
      <c r="BSF168" s="73"/>
      <c r="BSI168" s="73"/>
      <c r="BSR168" s="73"/>
      <c r="BSX168" s="73"/>
      <c r="BTA168" s="73"/>
      <c r="BTD168" s="73"/>
      <c r="BTG168" s="73"/>
      <c r="BTM168" s="73"/>
      <c r="BTV168" s="73"/>
      <c r="BTX168" s="73"/>
      <c r="BTY168" s="73"/>
      <c r="BUA168" s="73"/>
      <c r="BUD168" s="73"/>
      <c r="BUG168" s="73"/>
      <c r="BUJ168" s="73"/>
      <c r="BUR168" s="73"/>
      <c r="BUT168" s="73"/>
      <c r="BUW168" s="73"/>
      <c r="BUZ168" s="73"/>
      <c r="BVI168" s="73"/>
      <c r="BVL168" s="73"/>
      <c r="BVQ168" s="73"/>
      <c r="BWM168" s="73"/>
      <c r="BWN168" s="73"/>
      <c r="BWO168" s="73"/>
      <c r="BWP168" s="73"/>
      <c r="BWQ168" s="73"/>
      <c r="BWR168" s="73"/>
      <c r="BXJ168" s="73"/>
      <c r="BXK168" s="73"/>
      <c r="BXN168" s="73"/>
      <c r="BXQ168" s="73"/>
      <c r="BXS168" s="73"/>
      <c r="BXU168" s="73"/>
      <c r="BXX168" s="73"/>
      <c r="BYA168" s="73"/>
      <c r="BYD168" s="73"/>
      <c r="BYG168" s="73"/>
      <c r="BYJ168" s="73"/>
      <c r="BYM168" s="73"/>
      <c r="BYP168" s="73"/>
      <c r="BYS168" s="73"/>
      <c r="BYU168" s="73"/>
      <c r="BZH168" s="73"/>
      <c r="BZI168" s="73"/>
      <c r="BZJ168" s="73"/>
      <c r="BZK168" s="73"/>
      <c r="BZL168" s="73"/>
      <c r="BZM168" s="73"/>
      <c r="BZN168" s="73"/>
      <c r="BZO168" s="73"/>
      <c r="BZP168" s="73"/>
      <c r="BZQ168" s="73"/>
      <c r="BZR168" s="73"/>
      <c r="BZS168" s="73"/>
      <c r="BZT168" s="73"/>
      <c r="BZU168" s="73"/>
      <c r="BZV168" s="73"/>
      <c r="BZW168" s="73"/>
      <c r="BZX168" s="73"/>
      <c r="BZY168" s="73"/>
      <c r="BZZ168" s="73"/>
      <c r="CAA168" s="73"/>
      <c r="CAB168" s="73"/>
      <c r="CAC168" s="73"/>
      <c r="CAD168" s="73"/>
      <c r="CAE168" s="73"/>
      <c r="CAF168" s="73"/>
      <c r="CAG168" s="73"/>
      <c r="CAI168" s="73"/>
      <c r="CAJ168" s="73"/>
      <c r="CAK168" s="73"/>
      <c r="CAL168" s="73"/>
      <c r="CAM168" s="73"/>
      <c r="CAN168" s="73"/>
      <c r="CAO168" s="73"/>
      <c r="CAP168" s="73"/>
      <c r="CAQ168" s="73"/>
      <c r="CAR168" s="73"/>
      <c r="CAS168" s="73"/>
      <c r="CAT168" s="73"/>
      <c r="CAU168" s="73"/>
      <c r="CAX168" s="73"/>
      <c r="CBA168" s="73"/>
      <c r="CBD168" s="73"/>
      <c r="CBG168" s="73"/>
      <c r="CBJ168" s="73"/>
      <c r="CBV168" s="73"/>
      <c r="CBY168" s="73"/>
      <c r="CCB168" s="73"/>
      <c r="CCE168" s="73"/>
      <c r="CCN168" s="73"/>
      <c r="CCT168" s="73"/>
      <c r="CCW168" s="73"/>
      <c r="CCZ168" s="73"/>
      <c r="CDC168" s="73"/>
      <c r="CDI168" s="73"/>
      <c r="CDR168" s="73"/>
      <c r="CDT168" s="73"/>
      <c r="CDU168" s="73"/>
      <c r="CDW168" s="73"/>
      <c r="CDZ168" s="73"/>
      <c r="CEC168" s="73"/>
      <c r="CEF168" s="73"/>
      <c r="CEN168" s="73"/>
      <c r="CEP168" s="73"/>
      <c r="CES168" s="73"/>
      <c r="CEV168" s="73"/>
      <c r="CFE168" s="73"/>
      <c r="CFH168" s="73"/>
      <c r="CFM168" s="73"/>
      <c r="CGI168" s="73"/>
      <c r="CGJ168" s="73"/>
      <c r="CGK168" s="73"/>
      <c r="CGL168" s="73"/>
      <c r="CGM168" s="73"/>
      <c r="CGN168" s="73"/>
      <c r="CHF168" s="73"/>
      <c r="CHG168" s="73"/>
      <c r="CHJ168" s="73"/>
      <c r="CHM168" s="73"/>
      <c r="CHO168" s="73"/>
      <c r="CHQ168" s="73"/>
      <c r="CHT168" s="73"/>
      <c r="CHW168" s="73"/>
      <c r="CHZ168" s="73"/>
      <c r="CIC168" s="73"/>
      <c r="CIF168" s="73"/>
      <c r="CII168" s="73"/>
      <c r="CIL168" s="73"/>
      <c r="CIO168" s="73"/>
      <c r="CIQ168" s="73"/>
      <c r="CJD168" s="73"/>
      <c r="CJE168" s="73"/>
      <c r="CJF168" s="73"/>
      <c r="CJG168" s="73"/>
      <c r="CJH168" s="73"/>
      <c r="CJI168" s="73"/>
      <c r="CJJ168" s="73"/>
      <c r="CJK168" s="73"/>
      <c r="CJL168" s="73"/>
      <c r="CJM168" s="73"/>
      <c r="CJN168" s="73"/>
      <c r="CJO168" s="73"/>
      <c r="CJP168" s="73"/>
      <c r="CJQ168" s="73"/>
      <c r="CJR168" s="73"/>
      <c r="CJS168" s="73"/>
      <c r="CJT168" s="73"/>
      <c r="CJU168" s="73"/>
      <c r="CJV168" s="73"/>
      <c r="CJW168" s="73"/>
      <c r="CJX168" s="73"/>
      <c r="CJY168" s="73"/>
      <c r="CJZ168" s="73"/>
      <c r="CKA168" s="73"/>
      <c r="CKB168" s="73"/>
      <c r="CKC168" s="73"/>
      <c r="CKE168" s="73"/>
      <c r="CKF168" s="73"/>
      <c r="CKG168" s="73"/>
      <c r="CKH168" s="73"/>
      <c r="CKI168" s="73"/>
      <c r="CKJ168" s="73"/>
      <c r="CKK168" s="73"/>
      <c r="CKL168" s="73"/>
      <c r="CKM168" s="73"/>
      <c r="CKN168" s="73"/>
      <c r="CKO168" s="73"/>
      <c r="CKP168" s="73"/>
      <c r="CKQ168" s="73"/>
      <c r="CKT168" s="73"/>
      <c r="CKW168" s="73"/>
      <c r="CKZ168" s="73"/>
      <c r="CLC168" s="73"/>
      <c r="CLF168" s="73"/>
      <c r="CLR168" s="73"/>
      <c r="CLU168" s="73"/>
      <c r="CLX168" s="73"/>
      <c r="CMA168" s="73"/>
      <c r="CMJ168" s="73"/>
      <c r="CMP168" s="73"/>
      <c r="CMS168" s="73"/>
      <c r="CMV168" s="73"/>
      <c r="CMY168" s="73"/>
      <c r="CNE168" s="73"/>
      <c r="CNN168" s="73"/>
      <c r="CNP168" s="73"/>
      <c r="CNQ168" s="73"/>
      <c r="CNS168" s="73"/>
      <c r="CNV168" s="73"/>
      <c r="CNY168" s="73"/>
      <c r="COB168" s="73"/>
      <c r="COJ168" s="73"/>
      <c r="COL168" s="73"/>
      <c r="COO168" s="73"/>
      <c r="COR168" s="73"/>
      <c r="CPA168" s="73"/>
      <c r="CPD168" s="73"/>
      <c r="CPI168" s="73"/>
      <c r="CQE168" s="73"/>
      <c r="CQF168" s="73"/>
      <c r="CQG168" s="73"/>
      <c r="CQH168" s="73"/>
      <c r="CQI168" s="73"/>
      <c r="CQJ168" s="73"/>
      <c r="CRB168" s="73"/>
      <c r="CRC168" s="73"/>
      <c r="CRF168" s="73"/>
      <c r="CRI168" s="73"/>
      <c r="CRK168" s="73"/>
      <c r="CRM168" s="73"/>
      <c r="CRP168" s="73"/>
      <c r="CRS168" s="73"/>
      <c r="CRV168" s="73"/>
      <c r="CRY168" s="73"/>
      <c r="CSB168" s="73"/>
      <c r="CSE168" s="73"/>
      <c r="CSH168" s="73"/>
      <c r="CSK168" s="73"/>
      <c r="CSM168" s="73"/>
      <c r="CSZ168" s="73"/>
      <c r="CTA168" s="73"/>
      <c r="CTB168" s="73"/>
      <c r="CTC168" s="73"/>
      <c r="CTD168" s="73"/>
      <c r="CTE168" s="73"/>
      <c r="CTF168" s="73"/>
      <c r="CTG168" s="73"/>
      <c r="CTH168" s="73"/>
      <c r="CTI168" s="73"/>
      <c r="CTJ168" s="73"/>
      <c r="CTK168" s="73"/>
      <c r="CTL168" s="73"/>
      <c r="CTM168" s="73"/>
      <c r="CTN168" s="73"/>
      <c r="CTO168" s="73"/>
      <c r="CTP168" s="73"/>
      <c r="CTQ168" s="73"/>
      <c r="CTR168" s="73"/>
      <c r="CTS168" s="73"/>
      <c r="CTT168" s="73"/>
      <c r="CTU168" s="73"/>
      <c r="CTV168" s="73"/>
      <c r="CTW168" s="73"/>
      <c r="CTX168" s="73"/>
      <c r="CTY168" s="73"/>
      <c r="CUA168" s="73"/>
      <c r="CUB168" s="73"/>
      <c r="CUC168" s="73"/>
      <c r="CUD168" s="73"/>
      <c r="CUE168" s="73"/>
      <c r="CUF168" s="73"/>
      <c r="CUG168" s="73"/>
      <c r="CUH168" s="73"/>
      <c r="CUI168" s="73"/>
      <c r="CUJ168" s="73"/>
      <c r="CUK168" s="73"/>
      <c r="CUL168" s="73"/>
      <c r="CUM168" s="73"/>
      <c r="CUP168" s="73"/>
      <c r="CUS168" s="73"/>
      <c r="CUV168" s="73"/>
      <c r="CUY168" s="73"/>
      <c r="CVB168" s="73"/>
      <c r="CVN168" s="73"/>
      <c r="CVQ168" s="73"/>
      <c r="CVT168" s="73"/>
      <c r="CVW168" s="73"/>
      <c r="CWF168" s="73"/>
      <c r="CWL168" s="73"/>
      <c r="CWO168" s="73"/>
      <c r="CWR168" s="73"/>
      <c r="CWU168" s="73"/>
      <c r="CXA168" s="73"/>
      <c r="CXJ168" s="73"/>
      <c r="CXL168" s="73"/>
      <c r="CXM168" s="73"/>
      <c r="CXO168" s="73"/>
      <c r="CXR168" s="73"/>
      <c r="CXU168" s="73"/>
      <c r="CXX168" s="73"/>
      <c r="CYF168" s="73"/>
      <c r="CYH168" s="73"/>
      <c r="CYK168" s="73"/>
      <c r="CYN168" s="73"/>
      <c r="CYW168" s="73"/>
      <c r="CYZ168" s="73"/>
      <c r="CZE168" s="73"/>
      <c r="DAA168" s="73"/>
      <c r="DAB168" s="73"/>
      <c r="DAC168" s="73"/>
      <c r="DAD168" s="73"/>
      <c r="DAE168" s="73"/>
      <c r="DAF168" s="73"/>
      <c r="DAX168" s="73"/>
      <c r="DAY168" s="73"/>
      <c r="DBB168" s="73"/>
      <c r="DBE168" s="73"/>
      <c r="DBG168" s="73"/>
      <c r="DBI168" s="73"/>
      <c r="DBL168" s="73"/>
      <c r="DBO168" s="73"/>
      <c r="DBR168" s="73"/>
      <c r="DBU168" s="73"/>
      <c r="DBX168" s="73"/>
      <c r="DCA168" s="73"/>
      <c r="DCD168" s="73"/>
      <c r="DCG168" s="73"/>
      <c r="DCI168" s="73"/>
      <c r="DCV168" s="73"/>
      <c r="DCW168" s="73"/>
      <c r="DCX168" s="73"/>
      <c r="DCY168" s="73"/>
      <c r="DCZ168" s="73"/>
      <c r="DDA168" s="73"/>
      <c r="DDB168" s="73"/>
      <c r="DDC168" s="73"/>
      <c r="DDD168" s="73"/>
      <c r="DDE168" s="73"/>
      <c r="DDF168" s="73"/>
      <c r="DDG168" s="73"/>
      <c r="DDH168" s="73"/>
      <c r="DDI168" s="73"/>
      <c r="DDJ168" s="73"/>
      <c r="DDK168" s="73"/>
      <c r="DDL168" s="73"/>
      <c r="DDM168" s="73"/>
      <c r="DDN168" s="73"/>
      <c r="DDO168" s="73"/>
      <c r="DDP168" s="73"/>
      <c r="DDQ168" s="73"/>
      <c r="DDR168" s="73"/>
      <c r="DDS168" s="73"/>
      <c r="DDT168" s="73"/>
      <c r="DDU168" s="73"/>
      <c r="DDW168" s="73"/>
      <c r="DDX168" s="73"/>
      <c r="DDY168" s="73"/>
      <c r="DDZ168" s="73"/>
      <c r="DEA168" s="73"/>
      <c r="DEB168" s="73"/>
      <c r="DEC168" s="73"/>
      <c r="DED168" s="73"/>
      <c r="DEE168" s="73"/>
      <c r="DEF168" s="73"/>
      <c r="DEG168" s="73"/>
      <c r="DEH168" s="73"/>
      <c r="DEI168" s="73"/>
      <c r="DEL168" s="73"/>
      <c r="DEO168" s="73"/>
      <c r="DER168" s="73"/>
      <c r="DEU168" s="73"/>
      <c r="DEX168" s="73"/>
      <c r="DFJ168" s="73"/>
      <c r="DFM168" s="73"/>
      <c r="DFP168" s="73"/>
      <c r="DFS168" s="73"/>
      <c r="DGB168" s="73"/>
      <c r="DGH168" s="73"/>
      <c r="DGK168" s="73"/>
      <c r="DGN168" s="73"/>
      <c r="DGQ168" s="73"/>
      <c r="DGW168" s="73"/>
      <c r="DHF168" s="73"/>
      <c r="DHH168" s="73"/>
      <c r="DHI168" s="73"/>
      <c r="DHK168" s="73"/>
      <c r="DHN168" s="73"/>
      <c r="DHQ168" s="73"/>
      <c r="DHT168" s="73"/>
      <c r="DIB168" s="73"/>
      <c r="DID168" s="73"/>
      <c r="DIG168" s="73"/>
      <c r="DIJ168" s="73"/>
      <c r="DIS168" s="73"/>
      <c r="DIV168" s="73"/>
      <c r="DJA168" s="73"/>
      <c r="DJW168" s="73"/>
      <c r="DJX168" s="73"/>
      <c r="DJY168" s="73"/>
      <c r="DJZ168" s="73"/>
      <c r="DKA168" s="73"/>
      <c r="DKB168" s="73"/>
      <c r="DKT168" s="73"/>
      <c r="DKU168" s="73"/>
      <c r="DKX168" s="73"/>
      <c r="DLA168" s="73"/>
      <c r="DLC168" s="73"/>
      <c r="DLE168" s="73"/>
      <c r="DLH168" s="73"/>
      <c r="DLK168" s="73"/>
      <c r="DLN168" s="73"/>
      <c r="DLQ168" s="73"/>
      <c r="DLT168" s="73"/>
      <c r="DLW168" s="73"/>
      <c r="DLZ168" s="73"/>
      <c r="DMC168" s="73"/>
      <c r="DME168" s="73"/>
      <c r="DMR168" s="73"/>
      <c r="DMS168" s="73"/>
      <c r="DMT168" s="73"/>
      <c r="DMU168" s="73"/>
      <c r="DMV168" s="73"/>
      <c r="DMW168" s="73"/>
      <c r="DMX168" s="73"/>
      <c r="DMY168" s="73"/>
      <c r="DMZ168" s="73"/>
      <c r="DNA168" s="73"/>
      <c r="DNB168" s="73"/>
      <c r="DNC168" s="73"/>
      <c r="DND168" s="73"/>
      <c r="DNE168" s="73"/>
      <c r="DNF168" s="73"/>
      <c r="DNG168" s="73"/>
      <c r="DNH168" s="73"/>
      <c r="DNI168" s="73"/>
      <c r="DNJ168" s="73"/>
      <c r="DNK168" s="73"/>
      <c r="DNL168" s="73"/>
      <c r="DNM168" s="73"/>
      <c r="DNN168" s="73"/>
      <c r="DNO168" s="73"/>
      <c r="DNP168" s="73"/>
      <c r="DNQ168" s="73"/>
      <c r="DNS168" s="73"/>
      <c r="DNT168" s="73"/>
      <c r="DNU168" s="73"/>
      <c r="DNV168" s="73"/>
      <c r="DNW168" s="73"/>
      <c r="DNX168" s="73"/>
      <c r="DNY168" s="73"/>
      <c r="DNZ168" s="73"/>
      <c r="DOA168" s="73"/>
      <c r="DOB168" s="73"/>
      <c r="DOC168" s="73"/>
      <c r="DOD168" s="73"/>
      <c r="DOE168" s="73"/>
      <c r="DOH168" s="73"/>
      <c r="DOK168" s="73"/>
      <c r="DON168" s="73"/>
      <c r="DOQ168" s="73"/>
      <c r="DOT168" s="73"/>
      <c r="DPF168" s="73"/>
      <c r="DPI168" s="73"/>
      <c r="DPL168" s="73"/>
      <c r="DPO168" s="73"/>
      <c r="DPX168" s="73"/>
      <c r="DQD168" s="73"/>
      <c r="DQG168" s="73"/>
      <c r="DQJ168" s="73"/>
      <c r="DQM168" s="73"/>
      <c r="DQS168" s="73"/>
      <c r="DRB168" s="73"/>
      <c r="DRD168" s="73"/>
      <c r="DRE168" s="73"/>
      <c r="DRG168" s="73"/>
      <c r="DRJ168" s="73"/>
      <c r="DRM168" s="73"/>
      <c r="DRP168" s="73"/>
      <c r="DRX168" s="73"/>
      <c r="DRZ168" s="73"/>
      <c r="DSC168" s="73"/>
      <c r="DSF168" s="73"/>
      <c r="DSO168" s="73"/>
      <c r="DSR168" s="73"/>
      <c r="DSW168" s="73"/>
      <c r="DTS168" s="73"/>
      <c r="DTT168" s="73"/>
      <c r="DTU168" s="73"/>
      <c r="DTV168" s="73"/>
      <c r="DTW168" s="73"/>
      <c r="DTX168" s="73"/>
      <c r="DUP168" s="73"/>
      <c r="DUQ168" s="73"/>
      <c r="DUT168" s="73"/>
      <c r="DUW168" s="73"/>
      <c r="DUY168" s="73"/>
      <c r="DVA168" s="73"/>
      <c r="DVD168" s="73"/>
      <c r="DVG168" s="73"/>
      <c r="DVJ168" s="73"/>
      <c r="DVM168" s="73"/>
      <c r="DVP168" s="73"/>
      <c r="DVS168" s="73"/>
      <c r="DVV168" s="73"/>
      <c r="DVY168" s="73"/>
      <c r="DWA168" s="73"/>
      <c r="DWN168" s="73"/>
      <c r="DWO168" s="73"/>
      <c r="DWP168" s="73"/>
      <c r="DWQ168" s="73"/>
      <c r="DWR168" s="73"/>
      <c r="DWS168" s="73"/>
      <c r="DWT168" s="73"/>
      <c r="DWU168" s="73"/>
      <c r="DWV168" s="73"/>
      <c r="DWW168" s="73"/>
      <c r="DWX168" s="73"/>
      <c r="DWY168" s="73"/>
      <c r="DWZ168" s="73"/>
      <c r="DXA168" s="73"/>
      <c r="DXB168" s="73"/>
      <c r="DXC168" s="73"/>
      <c r="DXD168" s="73"/>
      <c r="DXE168" s="73"/>
      <c r="DXF168" s="73"/>
      <c r="DXG168" s="73"/>
      <c r="DXH168" s="73"/>
      <c r="DXI168" s="73"/>
      <c r="DXJ168" s="73"/>
      <c r="DXK168" s="73"/>
      <c r="DXL168" s="73"/>
      <c r="DXM168" s="73"/>
      <c r="DXO168" s="73"/>
      <c r="DXP168" s="73"/>
      <c r="DXQ168" s="73"/>
      <c r="DXR168" s="73"/>
      <c r="DXS168" s="73"/>
      <c r="DXT168" s="73"/>
      <c r="DXU168" s="73"/>
      <c r="DXV168" s="73"/>
      <c r="DXW168" s="73"/>
      <c r="DXX168" s="73"/>
      <c r="DXY168" s="73"/>
      <c r="DXZ168" s="73"/>
      <c r="DYA168" s="73"/>
      <c r="DYD168" s="73"/>
      <c r="DYG168" s="73"/>
      <c r="DYJ168" s="73"/>
      <c r="DYM168" s="73"/>
      <c r="DYP168" s="73"/>
      <c r="DZB168" s="73"/>
      <c r="DZE168" s="73"/>
      <c r="DZH168" s="73"/>
      <c r="DZK168" s="73"/>
      <c r="DZT168" s="73"/>
      <c r="DZZ168" s="73"/>
      <c r="EAC168" s="73"/>
      <c r="EAF168" s="73"/>
      <c r="EAI168" s="73"/>
      <c r="EAO168" s="73"/>
      <c r="EAX168" s="73"/>
      <c r="EAZ168" s="73"/>
      <c r="EBA168" s="73"/>
      <c r="EBC168" s="73"/>
      <c r="EBF168" s="73"/>
      <c r="EBI168" s="73"/>
      <c r="EBL168" s="73"/>
      <c r="EBT168" s="73"/>
      <c r="EBV168" s="73"/>
      <c r="EBY168" s="73"/>
      <c r="ECB168" s="73"/>
      <c r="ECK168" s="73"/>
      <c r="ECN168" s="73"/>
      <c r="ECS168" s="73"/>
      <c r="EDO168" s="73"/>
      <c r="EDP168" s="73"/>
      <c r="EDQ168" s="73"/>
      <c r="EDR168" s="73"/>
      <c r="EDS168" s="73"/>
      <c r="EDT168" s="73"/>
      <c r="EEL168" s="73"/>
      <c r="EEM168" s="73"/>
      <c r="EEP168" s="73"/>
      <c r="EES168" s="73"/>
      <c r="EEU168" s="73"/>
      <c r="EEW168" s="73"/>
      <c r="EEZ168" s="73"/>
      <c r="EFC168" s="73"/>
      <c r="EFF168" s="73"/>
      <c r="EFI168" s="73"/>
      <c r="EFL168" s="73"/>
      <c r="EFO168" s="73"/>
      <c r="EFR168" s="73"/>
      <c r="EFU168" s="73"/>
      <c r="EFW168" s="73"/>
      <c r="EGJ168" s="73"/>
      <c r="EGK168" s="73"/>
      <c r="EGL168" s="73"/>
      <c r="EGM168" s="73"/>
      <c r="EGN168" s="73"/>
      <c r="EGO168" s="73"/>
      <c r="EGP168" s="73"/>
      <c r="EGQ168" s="73"/>
      <c r="EGR168" s="73"/>
      <c r="EGS168" s="73"/>
      <c r="EGT168" s="73"/>
      <c r="EGU168" s="73"/>
      <c r="EGV168" s="73"/>
      <c r="EGW168" s="73"/>
      <c r="EGX168" s="73"/>
      <c r="EGY168" s="73"/>
      <c r="EGZ168" s="73"/>
      <c r="EHA168" s="73"/>
      <c r="EHB168" s="73"/>
      <c r="EHC168" s="73"/>
      <c r="EHD168" s="73"/>
      <c r="EHE168" s="73"/>
      <c r="EHF168" s="73"/>
      <c r="EHG168" s="73"/>
      <c r="EHH168" s="73"/>
      <c r="EHI168" s="73"/>
      <c r="EHK168" s="73"/>
      <c r="EHL168" s="73"/>
      <c r="EHM168" s="73"/>
      <c r="EHN168" s="73"/>
      <c r="EHO168" s="73"/>
      <c r="EHP168" s="73"/>
      <c r="EHQ168" s="73"/>
      <c r="EHR168" s="73"/>
      <c r="EHS168" s="73"/>
      <c r="EHT168" s="73"/>
      <c r="EHU168" s="73"/>
      <c r="EHV168" s="73"/>
      <c r="EHW168" s="73"/>
      <c r="EHZ168" s="73"/>
      <c r="EIC168" s="73"/>
      <c r="EIF168" s="73"/>
      <c r="EII168" s="73"/>
      <c r="EIL168" s="73"/>
      <c r="EIX168" s="73"/>
      <c r="EJA168" s="73"/>
      <c r="EJD168" s="73"/>
      <c r="EJG168" s="73"/>
      <c r="EJP168" s="73"/>
      <c r="EJV168" s="73"/>
      <c r="EJY168" s="73"/>
      <c r="EKB168" s="73"/>
      <c r="EKE168" s="73"/>
      <c r="EKK168" s="73"/>
      <c r="EKT168" s="73"/>
      <c r="EKV168" s="73"/>
      <c r="EKW168" s="73"/>
      <c r="EKY168" s="73"/>
      <c r="ELB168" s="73"/>
      <c r="ELE168" s="73"/>
      <c r="ELH168" s="73"/>
      <c r="ELP168" s="73"/>
      <c r="ELR168" s="73"/>
      <c r="ELU168" s="73"/>
      <c r="ELX168" s="73"/>
      <c r="EMG168" s="73"/>
      <c r="EMJ168" s="73"/>
      <c r="EMO168" s="73"/>
      <c r="ENK168" s="73"/>
      <c r="ENL168" s="73"/>
      <c r="ENM168" s="73"/>
      <c r="ENN168" s="73"/>
      <c r="ENO168" s="73"/>
      <c r="ENP168" s="73"/>
      <c r="EOH168" s="73"/>
      <c r="EOI168" s="73"/>
      <c r="EOL168" s="73"/>
      <c r="EOO168" s="73"/>
      <c r="EOQ168" s="73"/>
      <c r="EOS168" s="73"/>
      <c r="EOV168" s="73"/>
      <c r="EOY168" s="73"/>
      <c r="EPB168" s="73"/>
      <c r="EPE168" s="73"/>
      <c r="EPH168" s="73"/>
      <c r="EPK168" s="73"/>
      <c r="EPN168" s="73"/>
      <c r="EPQ168" s="73"/>
      <c r="EPS168" s="73"/>
      <c r="EQF168" s="73"/>
      <c r="EQG168" s="73"/>
      <c r="EQH168" s="73"/>
      <c r="EQI168" s="73"/>
      <c r="EQJ168" s="73"/>
      <c r="EQK168" s="73"/>
      <c r="EQL168" s="73"/>
      <c r="EQM168" s="73"/>
      <c r="EQN168" s="73"/>
      <c r="EQO168" s="73"/>
      <c r="EQP168" s="73"/>
      <c r="EQQ168" s="73"/>
      <c r="EQR168" s="73"/>
      <c r="EQS168" s="73"/>
      <c r="EQT168" s="73"/>
      <c r="EQU168" s="73"/>
      <c r="EQV168" s="73"/>
      <c r="EQW168" s="73"/>
      <c r="EQX168" s="73"/>
      <c r="EQY168" s="73"/>
      <c r="EQZ168" s="73"/>
      <c r="ERA168" s="73"/>
      <c r="ERB168" s="73"/>
      <c r="ERC168" s="73"/>
      <c r="ERD168" s="73"/>
      <c r="ERE168" s="73"/>
      <c r="ERG168" s="73"/>
      <c r="ERH168" s="73"/>
      <c r="ERI168" s="73"/>
      <c r="ERJ168" s="73"/>
      <c r="ERK168" s="73"/>
      <c r="ERL168" s="73"/>
      <c r="ERM168" s="73"/>
      <c r="ERN168" s="73"/>
      <c r="ERO168" s="73"/>
      <c r="ERP168" s="73"/>
      <c r="ERQ168" s="73"/>
      <c r="ERR168" s="73"/>
      <c r="ERS168" s="73"/>
      <c r="ERV168" s="73"/>
      <c r="ERY168" s="73"/>
      <c r="ESB168" s="73"/>
      <c r="ESE168" s="73"/>
      <c r="ESH168" s="73"/>
      <c r="EST168" s="73"/>
      <c r="ESW168" s="73"/>
      <c r="ESZ168" s="73"/>
      <c r="ETC168" s="73"/>
      <c r="ETL168" s="73"/>
      <c r="ETR168" s="73"/>
      <c r="ETU168" s="73"/>
      <c r="ETX168" s="73"/>
      <c r="EUA168" s="73"/>
      <c r="EUG168" s="73"/>
      <c r="EUP168" s="73"/>
      <c r="EUR168" s="73"/>
      <c r="EUS168" s="73"/>
      <c r="EUU168" s="73"/>
      <c r="EUX168" s="73"/>
      <c r="EVA168" s="73"/>
      <c r="EVD168" s="73"/>
      <c r="EVL168" s="73"/>
      <c r="EVN168" s="73"/>
      <c r="EVQ168" s="73"/>
      <c r="EVT168" s="73"/>
      <c r="EWC168" s="73"/>
      <c r="EWF168" s="73"/>
      <c r="EWK168" s="73"/>
      <c r="EXG168" s="73"/>
      <c r="EXH168" s="73"/>
      <c r="EXI168" s="73"/>
      <c r="EXJ168" s="73"/>
      <c r="EXK168" s="73"/>
      <c r="EXL168" s="73"/>
      <c r="EYD168" s="73"/>
      <c r="EYE168" s="73"/>
      <c r="EYH168" s="73"/>
      <c r="EYK168" s="73"/>
      <c r="EYM168" s="73"/>
      <c r="EYO168" s="73"/>
      <c r="EYR168" s="73"/>
      <c r="EYU168" s="73"/>
      <c r="EYX168" s="73"/>
      <c r="EZA168" s="73"/>
      <c r="EZD168" s="73"/>
      <c r="EZG168" s="73"/>
      <c r="EZJ168" s="73"/>
      <c r="EZM168" s="73"/>
      <c r="EZO168" s="73"/>
      <c r="FAB168" s="73"/>
      <c r="FAC168" s="73"/>
      <c r="FAD168" s="73"/>
      <c r="FAE168" s="73"/>
      <c r="FAF168" s="73"/>
      <c r="FAG168" s="73"/>
      <c r="FAH168" s="73"/>
      <c r="FAI168" s="73"/>
      <c r="FAJ168" s="73"/>
      <c r="FAK168" s="73"/>
      <c r="FAL168" s="73"/>
      <c r="FAM168" s="73"/>
      <c r="FAN168" s="73"/>
      <c r="FAO168" s="73"/>
      <c r="FAP168" s="73"/>
      <c r="FAQ168" s="73"/>
      <c r="FAR168" s="73"/>
      <c r="FAS168" s="73"/>
      <c r="FAT168" s="73"/>
      <c r="FAU168" s="73"/>
      <c r="FAV168" s="73"/>
      <c r="FAW168" s="73"/>
      <c r="FAX168" s="73"/>
      <c r="FAY168" s="73"/>
      <c r="FAZ168" s="73"/>
      <c r="FBA168" s="73"/>
      <c r="FBC168" s="73"/>
      <c r="FBD168" s="73"/>
      <c r="FBE168" s="73"/>
      <c r="FBF168" s="73"/>
      <c r="FBG168" s="73"/>
      <c r="FBH168" s="73"/>
      <c r="FBI168" s="73"/>
      <c r="FBJ168" s="73"/>
      <c r="FBK168" s="73"/>
      <c r="FBL168" s="73"/>
      <c r="FBM168" s="73"/>
      <c r="FBN168" s="73"/>
      <c r="FBO168" s="73"/>
      <c r="FBR168" s="73"/>
      <c r="FBU168" s="73"/>
      <c r="FBX168" s="73"/>
      <c r="FCA168" s="73"/>
      <c r="FCD168" s="73"/>
      <c r="FCP168" s="73"/>
      <c r="FCS168" s="73"/>
      <c r="FCV168" s="73"/>
      <c r="FCY168" s="73"/>
      <c r="FDH168" s="73"/>
      <c r="FDN168" s="73"/>
      <c r="FDQ168" s="73"/>
      <c r="FDT168" s="73"/>
      <c r="FDW168" s="73"/>
      <c r="FEC168" s="73"/>
      <c r="FEL168" s="73"/>
      <c r="FEN168" s="73"/>
      <c r="FEO168" s="73"/>
      <c r="FEQ168" s="73"/>
      <c r="FET168" s="73"/>
      <c r="FEW168" s="73"/>
      <c r="FEZ168" s="73"/>
      <c r="FFH168" s="73"/>
      <c r="FFJ168" s="73"/>
      <c r="FFM168" s="73"/>
      <c r="FFP168" s="73"/>
      <c r="FFY168" s="73"/>
      <c r="FGB168" s="73"/>
      <c r="FGG168" s="73"/>
      <c r="FHC168" s="73"/>
      <c r="FHD168" s="73"/>
      <c r="FHE168" s="73"/>
      <c r="FHF168" s="73"/>
      <c r="FHG168" s="73"/>
      <c r="FHH168" s="73"/>
      <c r="FHZ168" s="73"/>
      <c r="FIA168" s="73"/>
      <c r="FID168" s="73"/>
      <c r="FIG168" s="73"/>
      <c r="FII168" s="73"/>
      <c r="FIK168" s="73"/>
      <c r="FIN168" s="73"/>
      <c r="FIQ168" s="73"/>
      <c r="FIT168" s="73"/>
      <c r="FIW168" s="73"/>
      <c r="FIZ168" s="73"/>
      <c r="FJC168" s="73"/>
      <c r="FJF168" s="73"/>
      <c r="FJI168" s="73"/>
      <c r="FJK168" s="73"/>
      <c r="FJX168" s="73"/>
      <c r="FJY168" s="73"/>
      <c r="FJZ168" s="73"/>
      <c r="FKA168" s="73"/>
      <c r="FKB168" s="73"/>
      <c r="FKC168" s="73"/>
      <c r="FKD168" s="73"/>
      <c r="FKE168" s="73"/>
      <c r="FKF168" s="73"/>
      <c r="FKG168" s="73"/>
      <c r="FKH168" s="73"/>
      <c r="FKI168" s="73"/>
      <c r="FKJ168" s="73"/>
      <c r="FKK168" s="73"/>
      <c r="FKL168" s="73"/>
      <c r="FKM168" s="73"/>
      <c r="FKN168" s="73"/>
      <c r="FKO168" s="73"/>
      <c r="FKP168" s="73"/>
      <c r="FKQ168" s="73"/>
      <c r="FKR168" s="73"/>
      <c r="FKS168" s="73"/>
      <c r="FKT168" s="73"/>
      <c r="FKU168" s="73"/>
      <c r="FKV168" s="73"/>
      <c r="FKW168" s="73"/>
      <c r="FKY168" s="73"/>
      <c r="FKZ168" s="73"/>
      <c r="FLA168" s="73"/>
      <c r="FLB168" s="73"/>
      <c r="FLC168" s="73"/>
      <c r="FLD168" s="73"/>
      <c r="FLE168" s="73"/>
      <c r="FLF168" s="73"/>
      <c r="FLG168" s="73"/>
      <c r="FLH168" s="73"/>
      <c r="FLI168" s="73"/>
      <c r="FLJ168" s="73"/>
      <c r="FLK168" s="73"/>
      <c r="FLN168" s="73"/>
      <c r="FLQ168" s="73"/>
      <c r="FLT168" s="73"/>
      <c r="FLW168" s="73"/>
      <c r="FLZ168" s="73"/>
      <c r="FML168" s="73"/>
      <c r="FMO168" s="73"/>
      <c r="FMR168" s="73"/>
      <c r="FMU168" s="73"/>
      <c r="FND168" s="73"/>
      <c r="FNJ168" s="73"/>
      <c r="FNM168" s="73"/>
      <c r="FNP168" s="73"/>
      <c r="FNS168" s="73"/>
      <c r="FNY168" s="73"/>
      <c r="FOH168" s="73"/>
      <c r="FOJ168" s="73"/>
      <c r="FOK168" s="73"/>
      <c r="FOM168" s="73"/>
      <c r="FOP168" s="73"/>
      <c r="FOS168" s="73"/>
      <c r="FOV168" s="73"/>
      <c r="FPD168" s="73"/>
      <c r="FPF168" s="73"/>
      <c r="FPI168" s="73"/>
      <c r="FPL168" s="73"/>
      <c r="FPU168" s="73"/>
      <c r="FPX168" s="73"/>
      <c r="FQC168" s="73"/>
      <c r="FQY168" s="73"/>
      <c r="FQZ168" s="73"/>
      <c r="FRA168" s="73"/>
      <c r="FRB168" s="73"/>
      <c r="FRC168" s="73"/>
      <c r="FRD168" s="73"/>
      <c r="FRV168" s="73"/>
      <c r="FRW168" s="73"/>
      <c r="FRZ168" s="73"/>
      <c r="FSC168" s="73"/>
      <c r="FSE168" s="73"/>
      <c r="FSG168" s="73"/>
      <c r="FSJ168" s="73"/>
      <c r="FSM168" s="73"/>
      <c r="FSP168" s="73"/>
      <c r="FSS168" s="73"/>
      <c r="FSV168" s="73"/>
      <c r="FSY168" s="73"/>
      <c r="FTB168" s="73"/>
      <c r="FTE168" s="73"/>
      <c r="FTG168" s="73"/>
      <c r="FTT168" s="73"/>
      <c r="FTU168" s="73"/>
      <c r="FTV168" s="73"/>
      <c r="FTW168" s="73"/>
      <c r="FTX168" s="73"/>
      <c r="FTY168" s="73"/>
      <c r="FTZ168" s="73"/>
      <c r="FUA168" s="73"/>
      <c r="FUB168" s="73"/>
      <c r="FUC168" s="73"/>
      <c r="FUD168" s="73"/>
      <c r="FUE168" s="73"/>
      <c r="FUF168" s="73"/>
      <c r="FUG168" s="73"/>
      <c r="FUH168" s="73"/>
      <c r="FUI168" s="73"/>
      <c r="FUJ168" s="73"/>
      <c r="FUK168" s="73"/>
      <c r="FUL168" s="73"/>
      <c r="FUM168" s="73"/>
      <c r="FUN168" s="73"/>
      <c r="FUO168" s="73"/>
      <c r="FUP168" s="73"/>
      <c r="FUQ168" s="73"/>
      <c r="FUR168" s="73"/>
      <c r="FUS168" s="73"/>
      <c r="FUU168" s="73"/>
      <c r="FUV168" s="73"/>
      <c r="FUW168" s="73"/>
      <c r="FUX168" s="73"/>
      <c r="FUY168" s="73"/>
      <c r="FUZ168" s="73"/>
      <c r="FVA168" s="73"/>
      <c r="FVB168" s="73"/>
      <c r="FVC168" s="73"/>
      <c r="FVD168" s="73"/>
      <c r="FVE168" s="73"/>
      <c r="FVF168" s="73"/>
      <c r="FVG168" s="73"/>
      <c r="FVJ168" s="73"/>
      <c r="FVM168" s="73"/>
      <c r="FVP168" s="73"/>
      <c r="FVS168" s="73"/>
      <c r="FVV168" s="73"/>
      <c r="FWH168" s="73"/>
      <c r="FWK168" s="73"/>
      <c r="FWN168" s="73"/>
      <c r="FWQ168" s="73"/>
      <c r="FWZ168" s="73"/>
      <c r="FXF168" s="73"/>
      <c r="FXI168" s="73"/>
      <c r="FXL168" s="73"/>
      <c r="FXO168" s="73"/>
      <c r="FXU168" s="73"/>
      <c r="FYD168" s="73"/>
      <c r="FYF168" s="73"/>
      <c r="FYG168" s="73"/>
      <c r="FYI168" s="73"/>
      <c r="FYL168" s="73"/>
      <c r="FYO168" s="73"/>
      <c r="FYR168" s="73"/>
      <c r="FYZ168" s="73"/>
      <c r="FZB168" s="73"/>
      <c r="FZE168" s="73"/>
      <c r="FZH168" s="73"/>
      <c r="FZQ168" s="73"/>
      <c r="FZT168" s="73"/>
      <c r="FZY168" s="73"/>
      <c r="GAU168" s="73"/>
      <c r="GAV168" s="73"/>
      <c r="GAW168" s="73"/>
      <c r="GAX168" s="73"/>
      <c r="GAY168" s="73"/>
      <c r="GAZ168" s="73"/>
      <c r="GBR168" s="73"/>
      <c r="GBS168" s="73"/>
      <c r="GBV168" s="73"/>
      <c r="GBY168" s="73"/>
      <c r="GCA168" s="73"/>
      <c r="GCC168" s="73"/>
      <c r="GCF168" s="73"/>
      <c r="GCI168" s="73"/>
      <c r="GCL168" s="73"/>
      <c r="GCO168" s="73"/>
      <c r="GCR168" s="73"/>
      <c r="GCU168" s="73"/>
      <c r="GCX168" s="73"/>
      <c r="GDA168" s="73"/>
      <c r="GDC168" s="73"/>
      <c r="GDP168" s="73"/>
      <c r="GDQ168" s="73"/>
      <c r="GDR168" s="73"/>
      <c r="GDS168" s="73"/>
      <c r="GDT168" s="73"/>
      <c r="GDU168" s="73"/>
      <c r="GDV168" s="73"/>
      <c r="GDW168" s="73"/>
      <c r="GDX168" s="73"/>
      <c r="GDY168" s="73"/>
      <c r="GDZ168" s="73"/>
      <c r="GEA168" s="73"/>
      <c r="GEB168" s="73"/>
      <c r="GEC168" s="73"/>
      <c r="GED168" s="73"/>
      <c r="GEE168" s="73"/>
      <c r="GEF168" s="73"/>
      <c r="GEG168" s="73"/>
      <c r="GEH168" s="73"/>
      <c r="GEI168" s="73"/>
      <c r="GEJ168" s="73"/>
      <c r="GEK168" s="73"/>
      <c r="GEL168" s="73"/>
      <c r="GEM168" s="73"/>
      <c r="GEN168" s="73"/>
      <c r="GEO168" s="73"/>
      <c r="GEQ168" s="73"/>
      <c r="GER168" s="73"/>
      <c r="GES168" s="73"/>
      <c r="GET168" s="73"/>
      <c r="GEU168" s="73"/>
      <c r="GEV168" s="73"/>
      <c r="GEW168" s="73"/>
      <c r="GEX168" s="73"/>
      <c r="GEY168" s="73"/>
      <c r="GEZ168" s="73"/>
      <c r="GFA168" s="73"/>
      <c r="GFB168" s="73"/>
      <c r="GFC168" s="73"/>
      <c r="GFF168" s="73"/>
      <c r="GFI168" s="73"/>
      <c r="GFL168" s="73"/>
      <c r="GFO168" s="73"/>
      <c r="GFR168" s="73"/>
      <c r="GGD168" s="73"/>
      <c r="GGG168" s="73"/>
      <c r="GGJ168" s="73"/>
      <c r="GGM168" s="73"/>
      <c r="GGV168" s="73"/>
      <c r="GHB168" s="73"/>
      <c r="GHE168" s="73"/>
      <c r="GHH168" s="73"/>
      <c r="GHK168" s="73"/>
      <c r="GHQ168" s="73"/>
      <c r="GHZ168" s="73"/>
      <c r="GIB168" s="73"/>
      <c r="GIC168" s="73"/>
      <c r="GIE168" s="73"/>
      <c r="GIH168" s="73"/>
      <c r="GIK168" s="73"/>
      <c r="GIN168" s="73"/>
      <c r="GIV168" s="73"/>
      <c r="GIX168" s="73"/>
      <c r="GJA168" s="73"/>
      <c r="GJD168" s="73"/>
      <c r="GJM168" s="73"/>
      <c r="GJP168" s="73"/>
      <c r="GJU168" s="73"/>
      <c r="GKQ168" s="73"/>
      <c r="GKR168" s="73"/>
      <c r="GKS168" s="73"/>
      <c r="GKT168" s="73"/>
      <c r="GKU168" s="73"/>
      <c r="GKV168" s="73"/>
      <c r="GLN168" s="73"/>
      <c r="GLO168" s="73"/>
      <c r="GLR168" s="73"/>
      <c r="GLU168" s="73"/>
      <c r="GLW168" s="73"/>
      <c r="GLY168" s="73"/>
      <c r="GMB168" s="73"/>
      <c r="GME168" s="73"/>
      <c r="GMH168" s="73"/>
      <c r="GMK168" s="73"/>
      <c r="GMN168" s="73"/>
      <c r="GMQ168" s="73"/>
      <c r="GMT168" s="73"/>
      <c r="GMW168" s="73"/>
      <c r="GMY168" s="73"/>
      <c r="GNL168" s="73"/>
      <c r="GNM168" s="73"/>
      <c r="GNN168" s="73"/>
      <c r="GNO168" s="73"/>
      <c r="GNP168" s="73"/>
      <c r="GNQ168" s="73"/>
      <c r="GNR168" s="73"/>
      <c r="GNS168" s="73"/>
      <c r="GNT168" s="73"/>
      <c r="GNU168" s="73"/>
      <c r="GNV168" s="73"/>
      <c r="GNW168" s="73"/>
      <c r="GNX168" s="73"/>
      <c r="GNY168" s="73"/>
      <c r="GNZ168" s="73"/>
      <c r="GOA168" s="73"/>
      <c r="GOB168" s="73"/>
      <c r="GOC168" s="73"/>
      <c r="GOD168" s="73"/>
      <c r="GOE168" s="73"/>
      <c r="GOF168" s="73"/>
      <c r="GOG168" s="73"/>
      <c r="GOH168" s="73"/>
      <c r="GOI168" s="73"/>
      <c r="GOJ168" s="73"/>
      <c r="GOK168" s="73"/>
      <c r="GOM168" s="73"/>
      <c r="GON168" s="73"/>
      <c r="GOO168" s="73"/>
      <c r="GOP168" s="73"/>
      <c r="GOQ168" s="73"/>
      <c r="GOR168" s="73"/>
      <c r="GOS168" s="73"/>
      <c r="GOT168" s="73"/>
      <c r="GOU168" s="73"/>
      <c r="GOV168" s="73"/>
      <c r="GOW168" s="73"/>
      <c r="GOX168" s="73"/>
      <c r="GOY168" s="73"/>
      <c r="GPB168" s="73"/>
      <c r="GPE168" s="73"/>
      <c r="GPH168" s="73"/>
      <c r="GPK168" s="73"/>
      <c r="GPN168" s="73"/>
      <c r="GPZ168" s="73"/>
      <c r="GQC168" s="73"/>
      <c r="GQF168" s="73"/>
      <c r="GQI168" s="73"/>
      <c r="GQR168" s="73"/>
      <c r="GQX168" s="73"/>
      <c r="GRA168" s="73"/>
      <c r="GRD168" s="73"/>
      <c r="GRG168" s="73"/>
      <c r="GRM168" s="73"/>
      <c r="GRV168" s="73"/>
      <c r="GRX168" s="73"/>
      <c r="GRY168" s="73"/>
      <c r="GSA168" s="73"/>
      <c r="GSD168" s="73"/>
      <c r="GSG168" s="73"/>
      <c r="GSJ168" s="73"/>
      <c r="GSR168" s="73"/>
      <c r="GST168" s="73"/>
      <c r="GSW168" s="73"/>
      <c r="GSZ168" s="73"/>
      <c r="GTI168" s="73"/>
      <c r="GTL168" s="73"/>
      <c r="GTQ168" s="73"/>
      <c r="GUM168" s="73"/>
      <c r="GUN168" s="73"/>
      <c r="GUO168" s="73"/>
      <c r="GUP168" s="73"/>
      <c r="GUQ168" s="73"/>
      <c r="GUR168" s="73"/>
      <c r="GVJ168" s="73"/>
      <c r="GVK168" s="73"/>
      <c r="GVN168" s="73"/>
      <c r="GVQ168" s="73"/>
      <c r="GVS168" s="73"/>
      <c r="GVU168" s="73"/>
      <c r="GVX168" s="73"/>
      <c r="GWA168" s="73"/>
      <c r="GWD168" s="73"/>
      <c r="GWG168" s="73"/>
      <c r="GWJ168" s="73"/>
      <c r="GWM168" s="73"/>
      <c r="GWP168" s="73"/>
      <c r="GWS168" s="73"/>
      <c r="GWU168" s="73"/>
      <c r="GXH168" s="73"/>
      <c r="GXI168" s="73"/>
      <c r="GXJ168" s="73"/>
      <c r="GXK168" s="73"/>
      <c r="GXL168" s="73"/>
      <c r="GXM168" s="73"/>
      <c r="GXN168" s="73"/>
      <c r="GXO168" s="73"/>
      <c r="GXP168" s="73"/>
      <c r="GXQ168" s="73"/>
      <c r="GXR168" s="73"/>
      <c r="GXS168" s="73"/>
      <c r="GXT168" s="73"/>
      <c r="GXU168" s="73"/>
      <c r="GXV168" s="73"/>
      <c r="GXW168" s="73"/>
      <c r="GXX168" s="73"/>
      <c r="GXY168" s="73"/>
      <c r="GXZ168" s="73"/>
      <c r="GYA168" s="73"/>
      <c r="GYB168" s="73"/>
      <c r="GYC168" s="73"/>
      <c r="GYD168" s="73"/>
      <c r="GYE168" s="73"/>
      <c r="GYF168" s="73"/>
      <c r="GYG168" s="73"/>
      <c r="GYI168" s="73"/>
      <c r="GYJ168" s="73"/>
      <c r="GYK168" s="73"/>
      <c r="GYL168" s="73"/>
      <c r="GYM168" s="73"/>
      <c r="GYN168" s="73"/>
      <c r="GYO168" s="73"/>
      <c r="GYP168" s="73"/>
      <c r="GYQ168" s="73"/>
      <c r="GYR168" s="73"/>
      <c r="GYS168" s="73"/>
      <c r="GYT168" s="73"/>
      <c r="GYU168" s="73"/>
      <c r="GYX168" s="73"/>
      <c r="GZA168" s="73"/>
      <c r="GZD168" s="73"/>
      <c r="GZG168" s="73"/>
      <c r="GZJ168" s="73"/>
      <c r="GZV168" s="73"/>
      <c r="GZY168" s="73"/>
      <c r="HAB168" s="73"/>
      <c r="HAE168" s="73"/>
      <c r="HAN168" s="73"/>
      <c r="HAT168" s="73"/>
      <c r="HAW168" s="73"/>
      <c r="HAZ168" s="73"/>
      <c r="HBC168" s="73"/>
      <c r="HBI168" s="73"/>
      <c r="HBR168" s="73"/>
      <c r="HBT168" s="73"/>
      <c r="HBU168" s="73"/>
      <c r="HBW168" s="73"/>
      <c r="HBZ168" s="73"/>
      <c r="HCC168" s="73"/>
      <c r="HCF168" s="73"/>
      <c r="HCN168" s="73"/>
      <c r="HCP168" s="73"/>
      <c r="HCS168" s="73"/>
      <c r="HCV168" s="73"/>
      <c r="HDE168" s="73"/>
      <c r="HDH168" s="73"/>
      <c r="HDM168" s="73"/>
      <c r="HEI168" s="73"/>
      <c r="HEJ168" s="73"/>
      <c r="HEK168" s="73"/>
      <c r="HEL168" s="73"/>
      <c r="HEM168" s="73"/>
      <c r="HEN168" s="73"/>
      <c r="HFF168" s="73"/>
      <c r="HFG168" s="73"/>
      <c r="HFJ168" s="73"/>
      <c r="HFM168" s="73"/>
      <c r="HFO168" s="73"/>
      <c r="HFQ168" s="73"/>
      <c r="HFT168" s="73"/>
      <c r="HFW168" s="73"/>
      <c r="HFZ168" s="73"/>
      <c r="HGC168" s="73"/>
      <c r="HGF168" s="73"/>
      <c r="HGI168" s="73"/>
      <c r="HGL168" s="73"/>
      <c r="HGO168" s="73"/>
      <c r="HGQ168" s="73"/>
      <c r="HHD168" s="73"/>
      <c r="HHE168" s="73"/>
      <c r="HHF168" s="73"/>
      <c r="HHG168" s="73"/>
      <c r="HHH168" s="73"/>
      <c r="HHI168" s="73"/>
      <c r="HHJ168" s="73"/>
      <c r="HHK168" s="73"/>
      <c r="HHL168" s="73"/>
      <c r="HHM168" s="73"/>
      <c r="HHN168" s="73"/>
      <c r="HHO168" s="73"/>
      <c r="HHP168" s="73"/>
      <c r="HHQ168" s="73"/>
      <c r="HHR168" s="73"/>
      <c r="HHS168" s="73"/>
      <c r="HHT168" s="73"/>
      <c r="HHU168" s="73"/>
      <c r="HHV168" s="73"/>
      <c r="HHW168" s="73"/>
      <c r="HHX168" s="73"/>
      <c r="HHY168" s="73"/>
      <c r="HHZ168" s="73"/>
      <c r="HIA168" s="73"/>
      <c r="HIB168" s="73"/>
      <c r="HIC168" s="73"/>
      <c r="HIE168" s="73"/>
      <c r="HIF168" s="73"/>
      <c r="HIG168" s="73"/>
      <c r="HIH168" s="73"/>
      <c r="HII168" s="73"/>
      <c r="HIJ168" s="73"/>
      <c r="HIK168" s="73"/>
      <c r="HIL168" s="73"/>
      <c r="HIM168" s="73"/>
      <c r="HIN168" s="73"/>
      <c r="HIO168" s="73"/>
      <c r="HIP168" s="73"/>
      <c r="HIQ168" s="73"/>
      <c r="HIT168" s="73"/>
      <c r="HIW168" s="73"/>
      <c r="HIZ168" s="73"/>
      <c r="HJC168" s="73"/>
      <c r="HJF168" s="73"/>
      <c r="HJR168" s="73"/>
      <c r="HJU168" s="73"/>
      <c r="HJX168" s="73"/>
      <c r="HKA168" s="73"/>
      <c r="HKJ168" s="73"/>
      <c r="HKP168" s="73"/>
      <c r="HKS168" s="73"/>
      <c r="HKV168" s="73"/>
      <c r="HKY168" s="73"/>
      <c r="HLE168" s="73"/>
      <c r="HLN168" s="73"/>
      <c r="HLP168" s="73"/>
      <c r="HLQ168" s="73"/>
      <c r="HLS168" s="73"/>
      <c r="HLV168" s="73"/>
      <c r="HLY168" s="73"/>
      <c r="HMB168" s="73"/>
      <c r="HMJ168" s="73"/>
      <c r="HML168" s="73"/>
      <c r="HMO168" s="73"/>
      <c r="HMR168" s="73"/>
      <c r="HNA168" s="73"/>
      <c r="HND168" s="73"/>
      <c r="HNI168" s="73"/>
      <c r="HOE168" s="73"/>
      <c r="HOF168" s="73"/>
      <c r="HOG168" s="73"/>
      <c r="HOH168" s="73"/>
      <c r="HOI168" s="73"/>
      <c r="HOJ168" s="73"/>
      <c r="HPB168" s="73"/>
      <c r="HPC168" s="73"/>
      <c r="HPF168" s="73"/>
      <c r="HPI168" s="73"/>
      <c r="HPK168" s="73"/>
      <c r="HPM168" s="73"/>
      <c r="HPP168" s="73"/>
      <c r="HPS168" s="73"/>
      <c r="HPV168" s="73"/>
      <c r="HPY168" s="73"/>
      <c r="HQB168" s="73"/>
      <c r="HQE168" s="73"/>
      <c r="HQH168" s="73"/>
      <c r="HQK168" s="73"/>
      <c r="HQM168" s="73"/>
      <c r="HQZ168" s="73"/>
      <c r="HRA168" s="73"/>
      <c r="HRB168" s="73"/>
      <c r="HRC168" s="73"/>
      <c r="HRD168" s="73"/>
      <c r="HRE168" s="73"/>
      <c r="HRF168" s="73"/>
      <c r="HRG168" s="73"/>
      <c r="HRH168" s="73"/>
      <c r="HRI168" s="73"/>
      <c r="HRJ168" s="73"/>
      <c r="HRK168" s="73"/>
      <c r="HRL168" s="73"/>
      <c r="HRM168" s="73"/>
      <c r="HRN168" s="73"/>
      <c r="HRO168" s="73"/>
      <c r="HRP168" s="73"/>
      <c r="HRQ168" s="73"/>
      <c r="HRR168" s="73"/>
      <c r="HRS168" s="73"/>
      <c r="HRT168" s="73"/>
      <c r="HRU168" s="73"/>
      <c r="HRV168" s="73"/>
      <c r="HRW168" s="73"/>
      <c r="HRX168" s="73"/>
      <c r="HRY168" s="73"/>
      <c r="HSA168" s="73"/>
      <c r="HSB168" s="73"/>
      <c r="HSC168" s="73"/>
      <c r="HSD168" s="73"/>
      <c r="HSE168" s="73"/>
      <c r="HSF168" s="73"/>
      <c r="HSG168" s="73"/>
      <c r="HSH168" s="73"/>
      <c r="HSI168" s="73"/>
      <c r="HSJ168" s="73"/>
      <c r="HSK168" s="73"/>
      <c r="HSL168" s="73"/>
      <c r="HSM168" s="73"/>
      <c r="HSP168" s="73"/>
      <c r="HSS168" s="73"/>
      <c r="HSV168" s="73"/>
      <c r="HSY168" s="73"/>
      <c r="HTB168" s="73"/>
      <c r="HTN168" s="73"/>
      <c r="HTQ168" s="73"/>
      <c r="HTT168" s="73"/>
      <c r="HTW168" s="73"/>
      <c r="HUF168" s="73"/>
      <c r="HUL168" s="73"/>
      <c r="HUO168" s="73"/>
      <c r="HUR168" s="73"/>
      <c r="HUU168" s="73"/>
      <c r="HVA168" s="73"/>
      <c r="HVJ168" s="73"/>
      <c r="HVL168" s="73"/>
      <c r="HVM168" s="73"/>
      <c r="HVO168" s="73"/>
      <c r="HVR168" s="73"/>
      <c r="HVU168" s="73"/>
      <c r="HVX168" s="73"/>
      <c r="HWF168" s="73"/>
      <c r="HWH168" s="73"/>
      <c r="HWK168" s="73"/>
      <c r="HWN168" s="73"/>
      <c r="HWW168" s="73"/>
      <c r="HWZ168" s="73"/>
      <c r="HXE168" s="73"/>
      <c r="HYA168" s="73"/>
      <c r="HYB168" s="73"/>
      <c r="HYC168" s="73"/>
      <c r="HYD168" s="73"/>
      <c r="HYE168" s="73"/>
      <c r="HYF168" s="73"/>
      <c r="HYX168" s="73"/>
      <c r="HYY168" s="73"/>
      <c r="HZB168" s="73"/>
      <c r="HZE168" s="73"/>
      <c r="HZG168" s="73"/>
      <c r="HZI168" s="73"/>
      <c r="HZL168" s="73"/>
      <c r="HZO168" s="73"/>
      <c r="HZR168" s="73"/>
      <c r="HZU168" s="73"/>
      <c r="HZX168" s="73"/>
      <c r="IAA168" s="73"/>
      <c r="IAD168" s="73"/>
      <c r="IAG168" s="73"/>
      <c r="IAI168" s="73"/>
      <c r="IAV168" s="73"/>
      <c r="IAW168" s="73"/>
      <c r="IAX168" s="73"/>
      <c r="IAY168" s="73"/>
      <c r="IAZ168" s="73"/>
      <c r="IBA168" s="73"/>
      <c r="IBB168" s="73"/>
      <c r="IBC168" s="73"/>
      <c r="IBD168" s="73"/>
      <c r="IBE168" s="73"/>
      <c r="IBF168" s="73"/>
      <c r="IBG168" s="73"/>
      <c r="IBH168" s="73"/>
      <c r="IBI168" s="73"/>
      <c r="IBJ168" s="73"/>
      <c r="IBK168" s="73"/>
      <c r="IBL168" s="73"/>
      <c r="IBM168" s="73"/>
      <c r="IBN168" s="73"/>
      <c r="IBO168" s="73"/>
      <c r="IBP168" s="73"/>
      <c r="IBQ168" s="73"/>
      <c r="IBR168" s="73"/>
      <c r="IBS168" s="73"/>
      <c r="IBT168" s="73"/>
      <c r="IBU168" s="73"/>
      <c r="IBW168" s="73"/>
      <c r="IBX168" s="73"/>
      <c r="IBY168" s="73"/>
      <c r="IBZ168" s="73"/>
      <c r="ICA168" s="73"/>
      <c r="ICB168" s="73"/>
      <c r="ICC168" s="73"/>
      <c r="ICD168" s="73"/>
      <c r="ICE168" s="73"/>
      <c r="ICF168" s="73"/>
      <c r="ICG168" s="73"/>
      <c r="ICH168" s="73"/>
      <c r="ICI168" s="73"/>
      <c r="ICL168" s="73"/>
      <c r="ICO168" s="73"/>
      <c r="ICR168" s="73"/>
      <c r="ICU168" s="73"/>
      <c r="ICX168" s="73"/>
      <c r="IDJ168" s="73"/>
      <c r="IDM168" s="73"/>
      <c r="IDP168" s="73"/>
      <c r="IDS168" s="73"/>
      <c r="IEB168" s="73"/>
      <c r="IEH168" s="73"/>
      <c r="IEK168" s="73"/>
      <c r="IEN168" s="73"/>
      <c r="IEQ168" s="73"/>
      <c r="IEW168" s="73"/>
      <c r="IFF168" s="73"/>
      <c r="IFH168" s="73"/>
      <c r="IFI168" s="73"/>
      <c r="IFK168" s="73"/>
      <c r="IFN168" s="73"/>
      <c r="IFQ168" s="73"/>
      <c r="IFT168" s="73"/>
      <c r="IGB168" s="73"/>
      <c r="IGD168" s="73"/>
      <c r="IGG168" s="73"/>
      <c r="IGJ168" s="73"/>
      <c r="IGS168" s="73"/>
      <c r="IGV168" s="73"/>
      <c r="IHA168" s="73"/>
      <c r="IHW168" s="73"/>
      <c r="IHX168" s="73"/>
      <c r="IHY168" s="73"/>
      <c r="IHZ168" s="73"/>
      <c r="IIA168" s="73"/>
      <c r="IIB168" s="73"/>
      <c r="IIT168" s="73"/>
      <c r="IIU168" s="73"/>
      <c r="IIX168" s="73"/>
      <c r="IJA168" s="73"/>
      <c r="IJC168" s="73"/>
      <c r="IJE168" s="73"/>
      <c r="IJH168" s="73"/>
      <c r="IJK168" s="73"/>
      <c r="IJN168" s="73"/>
      <c r="IJQ168" s="73"/>
      <c r="IJT168" s="73"/>
      <c r="IJW168" s="73"/>
      <c r="IJZ168" s="73"/>
      <c r="IKC168" s="73"/>
      <c r="IKE168" s="73"/>
      <c r="IKR168" s="73"/>
      <c r="IKS168" s="73"/>
      <c r="IKT168" s="73"/>
      <c r="IKU168" s="73"/>
      <c r="IKV168" s="73"/>
      <c r="IKW168" s="73"/>
      <c r="IKX168" s="73"/>
      <c r="IKY168" s="73"/>
      <c r="IKZ168" s="73"/>
      <c r="ILA168" s="73"/>
      <c r="ILB168" s="73"/>
      <c r="ILC168" s="73"/>
      <c r="ILD168" s="73"/>
      <c r="ILE168" s="73"/>
      <c r="ILF168" s="73"/>
      <c r="ILG168" s="73"/>
      <c r="ILH168" s="73"/>
      <c r="ILI168" s="73"/>
      <c r="ILJ168" s="73"/>
      <c r="ILK168" s="73"/>
      <c r="ILL168" s="73"/>
      <c r="ILM168" s="73"/>
      <c r="ILN168" s="73"/>
      <c r="ILO168" s="73"/>
      <c r="ILP168" s="73"/>
      <c r="ILQ168" s="73"/>
      <c r="ILS168" s="73"/>
      <c r="ILT168" s="73"/>
      <c r="ILU168" s="73"/>
      <c r="ILV168" s="73"/>
      <c r="ILW168" s="73"/>
      <c r="ILX168" s="73"/>
      <c r="ILY168" s="73"/>
      <c r="ILZ168" s="73"/>
      <c r="IMA168" s="73"/>
      <c r="IMB168" s="73"/>
      <c r="IMC168" s="73"/>
      <c r="IMD168" s="73"/>
      <c r="IME168" s="73"/>
      <c r="IMH168" s="73"/>
      <c r="IMK168" s="73"/>
      <c r="IMN168" s="73"/>
      <c r="IMQ168" s="73"/>
      <c r="IMT168" s="73"/>
      <c r="INF168" s="73"/>
      <c r="INI168" s="73"/>
      <c r="INL168" s="73"/>
      <c r="INO168" s="73"/>
      <c r="INX168" s="73"/>
      <c r="IOD168" s="73"/>
      <c r="IOG168" s="73"/>
      <c r="IOJ168" s="73"/>
      <c r="IOM168" s="73"/>
      <c r="IOS168" s="73"/>
      <c r="IPB168" s="73"/>
      <c r="IPD168" s="73"/>
      <c r="IPE168" s="73"/>
      <c r="IPG168" s="73"/>
      <c r="IPJ168" s="73"/>
      <c r="IPM168" s="73"/>
      <c r="IPP168" s="73"/>
      <c r="IPX168" s="73"/>
      <c r="IPZ168" s="73"/>
      <c r="IQC168" s="73"/>
      <c r="IQF168" s="73"/>
      <c r="IQO168" s="73"/>
      <c r="IQR168" s="73"/>
      <c r="IQW168" s="73"/>
      <c r="IRS168" s="73"/>
      <c r="IRT168" s="73"/>
      <c r="IRU168" s="73"/>
      <c r="IRV168" s="73"/>
      <c r="IRW168" s="73"/>
      <c r="IRX168" s="73"/>
      <c r="ISP168" s="73"/>
      <c r="ISQ168" s="73"/>
      <c r="IST168" s="73"/>
      <c r="ISW168" s="73"/>
      <c r="ISY168" s="73"/>
      <c r="ITA168" s="73"/>
      <c r="ITD168" s="73"/>
      <c r="ITG168" s="73"/>
      <c r="ITJ168" s="73"/>
      <c r="ITM168" s="73"/>
      <c r="ITP168" s="73"/>
      <c r="ITS168" s="73"/>
      <c r="ITV168" s="73"/>
      <c r="ITY168" s="73"/>
      <c r="IUA168" s="73"/>
      <c r="IUN168" s="73"/>
      <c r="IUO168" s="73"/>
      <c r="IUP168" s="73"/>
      <c r="IUQ168" s="73"/>
      <c r="IUR168" s="73"/>
      <c r="IUS168" s="73"/>
      <c r="IUT168" s="73"/>
      <c r="IUU168" s="73"/>
      <c r="IUV168" s="73"/>
      <c r="IUW168" s="73"/>
      <c r="IUX168" s="73"/>
      <c r="IUY168" s="73"/>
      <c r="IUZ168" s="73"/>
      <c r="IVA168" s="73"/>
      <c r="IVB168" s="73"/>
      <c r="IVC168" s="73"/>
      <c r="IVD168" s="73"/>
      <c r="IVE168" s="73"/>
      <c r="IVF168" s="73"/>
      <c r="IVG168" s="73"/>
      <c r="IVH168" s="73"/>
      <c r="IVI168" s="73"/>
      <c r="IVJ168" s="73"/>
      <c r="IVK168" s="73"/>
      <c r="IVL168" s="73"/>
      <c r="IVM168" s="73"/>
      <c r="IVO168" s="73"/>
      <c r="IVP168" s="73"/>
      <c r="IVQ168" s="73"/>
      <c r="IVR168" s="73"/>
      <c r="IVS168" s="73"/>
      <c r="IVT168" s="73"/>
      <c r="IVU168" s="73"/>
      <c r="IVV168" s="73"/>
      <c r="IVW168" s="73"/>
      <c r="IVX168" s="73"/>
      <c r="IVY168" s="73"/>
      <c r="IVZ168" s="73"/>
      <c r="IWA168" s="73"/>
      <c r="IWD168" s="73"/>
      <c r="IWG168" s="73"/>
      <c r="IWJ168" s="73"/>
      <c r="IWM168" s="73"/>
      <c r="IWP168" s="73"/>
      <c r="IXB168" s="73"/>
      <c r="IXE168" s="73"/>
      <c r="IXH168" s="73"/>
      <c r="IXK168" s="73"/>
      <c r="IXT168" s="73"/>
      <c r="IXZ168" s="73"/>
      <c r="IYC168" s="73"/>
      <c r="IYF168" s="73"/>
      <c r="IYI168" s="73"/>
      <c r="IYO168" s="73"/>
      <c r="IYX168" s="73"/>
      <c r="IYZ168" s="73"/>
      <c r="IZA168" s="73"/>
      <c r="IZC168" s="73"/>
      <c r="IZF168" s="73"/>
      <c r="IZI168" s="73"/>
      <c r="IZL168" s="73"/>
      <c r="IZT168" s="73"/>
      <c r="IZV168" s="73"/>
      <c r="IZY168" s="73"/>
      <c r="JAB168" s="73"/>
      <c r="JAK168" s="73"/>
      <c r="JAN168" s="73"/>
      <c r="JAS168" s="73"/>
      <c r="JBO168" s="73"/>
      <c r="JBP168" s="73"/>
      <c r="JBQ168" s="73"/>
      <c r="JBR168" s="73"/>
      <c r="JBS168" s="73"/>
      <c r="JBT168" s="73"/>
      <c r="JCL168" s="73"/>
      <c r="JCM168" s="73"/>
      <c r="JCP168" s="73"/>
      <c r="JCS168" s="73"/>
      <c r="JCU168" s="73"/>
      <c r="JCW168" s="73"/>
      <c r="JCZ168" s="73"/>
      <c r="JDC168" s="73"/>
      <c r="JDF168" s="73"/>
      <c r="JDI168" s="73"/>
      <c r="JDL168" s="73"/>
      <c r="JDO168" s="73"/>
      <c r="JDR168" s="73"/>
      <c r="JDU168" s="73"/>
      <c r="JDW168" s="73"/>
      <c r="JEJ168" s="73"/>
      <c r="JEK168" s="73"/>
      <c r="JEL168" s="73"/>
      <c r="JEM168" s="73"/>
      <c r="JEN168" s="73"/>
      <c r="JEO168" s="73"/>
      <c r="JEP168" s="73"/>
      <c r="JEQ168" s="73"/>
      <c r="JER168" s="73"/>
      <c r="JES168" s="73"/>
      <c r="JET168" s="73"/>
      <c r="JEU168" s="73"/>
      <c r="JEV168" s="73"/>
      <c r="JEW168" s="73"/>
      <c r="JEX168" s="73"/>
      <c r="JEY168" s="73"/>
      <c r="JEZ168" s="73"/>
      <c r="JFA168" s="73"/>
      <c r="JFB168" s="73"/>
      <c r="JFC168" s="73"/>
      <c r="JFD168" s="73"/>
      <c r="JFE168" s="73"/>
      <c r="JFF168" s="73"/>
      <c r="JFG168" s="73"/>
      <c r="JFH168" s="73"/>
      <c r="JFI168" s="73"/>
      <c r="JFK168" s="73"/>
      <c r="JFL168" s="73"/>
      <c r="JFM168" s="73"/>
      <c r="JFN168" s="73"/>
      <c r="JFO168" s="73"/>
      <c r="JFP168" s="73"/>
      <c r="JFQ168" s="73"/>
      <c r="JFR168" s="73"/>
      <c r="JFS168" s="73"/>
      <c r="JFT168" s="73"/>
      <c r="JFU168" s="73"/>
      <c r="JFV168" s="73"/>
      <c r="JFW168" s="73"/>
      <c r="JFZ168" s="73"/>
      <c r="JGC168" s="73"/>
      <c r="JGF168" s="73"/>
      <c r="JGI168" s="73"/>
      <c r="JGL168" s="73"/>
      <c r="JGX168" s="73"/>
      <c r="JHA168" s="73"/>
      <c r="JHD168" s="73"/>
      <c r="JHG168" s="73"/>
      <c r="JHP168" s="73"/>
      <c r="JHV168" s="73"/>
      <c r="JHY168" s="73"/>
      <c r="JIB168" s="73"/>
      <c r="JIE168" s="73"/>
      <c r="JIK168" s="73"/>
      <c r="JIT168" s="73"/>
      <c r="JIV168" s="73"/>
      <c r="JIW168" s="73"/>
      <c r="JIY168" s="73"/>
      <c r="JJB168" s="73"/>
      <c r="JJE168" s="73"/>
      <c r="JJH168" s="73"/>
      <c r="JJP168" s="73"/>
      <c r="JJR168" s="73"/>
      <c r="JJU168" s="73"/>
      <c r="JJX168" s="73"/>
      <c r="JKG168" s="73"/>
      <c r="JKJ168" s="73"/>
      <c r="JKO168" s="73"/>
      <c r="JLK168" s="73"/>
      <c r="JLL168" s="73"/>
      <c r="JLM168" s="73"/>
      <c r="JLN168" s="73"/>
      <c r="JLO168" s="73"/>
      <c r="JLP168" s="73"/>
      <c r="JMH168" s="73"/>
      <c r="JMI168" s="73"/>
      <c r="JML168" s="73"/>
      <c r="JMO168" s="73"/>
      <c r="JMQ168" s="73"/>
      <c r="JMS168" s="73"/>
      <c r="JMV168" s="73"/>
      <c r="JMY168" s="73"/>
      <c r="JNB168" s="73"/>
      <c r="JNE168" s="73"/>
      <c r="JNH168" s="73"/>
      <c r="JNK168" s="73"/>
      <c r="JNN168" s="73"/>
      <c r="JNQ168" s="73"/>
      <c r="JNS168" s="73"/>
      <c r="JOF168" s="73"/>
      <c r="JOG168" s="73"/>
      <c r="JOH168" s="73"/>
      <c r="JOI168" s="73"/>
      <c r="JOJ168" s="73"/>
      <c r="JOK168" s="73"/>
      <c r="JOL168" s="73"/>
      <c r="JOM168" s="73"/>
      <c r="JON168" s="73"/>
      <c r="JOO168" s="73"/>
      <c r="JOP168" s="73"/>
      <c r="JOQ168" s="73"/>
      <c r="JOR168" s="73"/>
      <c r="JOS168" s="73"/>
      <c r="JOT168" s="73"/>
      <c r="JOU168" s="73"/>
      <c r="JOV168" s="73"/>
      <c r="JOW168" s="73"/>
      <c r="JOX168" s="73"/>
      <c r="JOY168" s="73"/>
      <c r="JOZ168" s="73"/>
      <c r="JPA168" s="73"/>
      <c r="JPB168" s="73"/>
      <c r="JPC168" s="73"/>
      <c r="JPD168" s="73"/>
      <c r="JPE168" s="73"/>
      <c r="JPG168" s="73"/>
      <c r="JPH168" s="73"/>
      <c r="JPI168" s="73"/>
      <c r="JPJ168" s="73"/>
      <c r="JPK168" s="73"/>
      <c r="JPL168" s="73"/>
      <c r="JPM168" s="73"/>
      <c r="JPN168" s="73"/>
      <c r="JPO168" s="73"/>
      <c r="JPP168" s="73"/>
      <c r="JPQ168" s="73"/>
      <c r="JPR168" s="73"/>
      <c r="JPS168" s="73"/>
      <c r="JPV168" s="73"/>
      <c r="JPY168" s="73"/>
      <c r="JQB168" s="73"/>
      <c r="JQE168" s="73"/>
      <c r="JQH168" s="73"/>
      <c r="JQT168" s="73"/>
      <c r="JQW168" s="73"/>
      <c r="JQZ168" s="73"/>
      <c r="JRC168" s="73"/>
      <c r="JRL168" s="73"/>
      <c r="JRR168" s="73"/>
      <c r="JRU168" s="73"/>
      <c r="JRX168" s="73"/>
      <c r="JSA168" s="73"/>
      <c r="JSG168" s="73"/>
      <c r="JSP168" s="73"/>
      <c r="JSR168" s="73"/>
      <c r="JSS168" s="73"/>
      <c r="JSU168" s="73"/>
      <c r="JSX168" s="73"/>
      <c r="JTA168" s="73"/>
      <c r="JTD168" s="73"/>
      <c r="JTL168" s="73"/>
      <c r="JTN168" s="73"/>
      <c r="JTQ168" s="73"/>
      <c r="JTT168" s="73"/>
      <c r="JUC168" s="73"/>
      <c r="JUF168" s="73"/>
      <c r="JUK168" s="73"/>
      <c r="JVG168" s="73"/>
      <c r="JVH168" s="73"/>
      <c r="JVI168" s="73"/>
      <c r="JVJ168" s="73"/>
      <c r="JVK168" s="73"/>
      <c r="JVL168" s="73"/>
      <c r="JWD168" s="73"/>
      <c r="JWE168" s="73"/>
      <c r="JWH168" s="73"/>
      <c r="JWK168" s="73"/>
      <c r="JWM168" s="73"/>
      <c r="JWO168" s="73"/>
      <c r="JWR168" s="73"/>
      <c r="JWU168" s="73"/>
      <c r="JWX168" s="73"/>
      <c r="JXA168" s="73"/>
      <c r="JXD168" s="73"/>
      <c r="JXG168" s="73"/>
      <c r="JXJ168" s="73"/>
      <c r="JXM168" s="73"/>
      <c r="JXO168" s="73"/>
      <c r="JYB168" s="73"/>
      <c r="JYC168" s="73"/>
      <c r="JYD168" s="73"/>
      <c r="JYE168" s="73"/>
      <c r="JYF168" s="73"/>
      <c r="JYG168" s="73"/>
      <c r="JYH168" s="73"/>
      <c r="JYI168" s="73"/>
      <c r="JYJ168" s="73"/>
      <c r="JYK168" s="73"/>
      <c r="JYL168" s="73"/>
      <c r="JYM168" s="73"/>
      <c r="JYN168" s="73"/>
      <c r="JYO168" s="73"/>
      <c r="JYP168" s="73"/>
      <c r="JYQ168" s="73"/>
      <c r="JYR168" s="73"/>
      <c r="JYS168" s="73"/>
      <c r="JYT168" s="73"/>
      <c r="JYU168" s="73"/>
      <c r="JYV168" s="73"/>
      <c r="JYW168" s="73"/>
      <c r="JYX168" s="73"/>
      <c r="JYY168" s="73"/>
      <c r="JYZ168" s="73"/>
      <c r="JZA168" s="73"/>
      <c r="JZC168" s="73"/>
      <c r="JZD168" s="73"/>
      <c r="JZE168" s="73"/>
      <c r="JZF168" s="73"/>
      <c r="JZG168" s="73"/>
      <c r="JZH168" s="73"/>
      <c r="JZI168" s="73"/>
      <c r="JZJ168" s="73"/>
      <c r="JZK168" s="73"/>
      <c r="JZL168" s="73"/>
      <c r="JZM168" s="73"/>
      <c r="JZN168" s="73"/>
      <c r="JZO168" s="73"/>
      <c r="JZR168" s="73"/>
      <c r="JZU168" s="73"/>
      <c r="JZX168" s="73"/>
      <c r="KAA168" s="73"/>
      <c r="KAD168" s="73"/>
      <c r="KAP168" s="73"/>
      <c r="KAS168" s="73"/>
      <c r="KAV168" s="73"/>
      <c r="KAY168" s="73"/>
      <c r="KBH168" s="73"/>
      <c r="KBN168" s="73"/>
      <c r="KBQ168" s="73"/>
      <c r="KBT168" s="73"/>
      <c r="KBW168" s="73"/>
      <c r="KCC168" s="73"/>
      <c r="KCL168" s="73"/>
      <c r="KCN168" s="73"/>
      <c r="KCO168" s="73"/>
      <c r="KCQ168" s="73"/>
      <c r="KCT168" s="73"/>
      <c r="KCW168" s="73"/>
      <c r="KCZ168" s="73"/>
      <c r="KDH168" s="73"/>
      <c r="KDJ168" s="73"/>
      <c r="KDM168" s="73"/>
      <c r="KDP168" s="73"/>
      <c r="KDY168" s="73"/>
      <c r="KEB168" s="73"/>
      <c r="KEG168" s="73"/>
      <c r="KFC168" s="73"/>
      <c r="KFD168" s="73"/>
      <c r="KFE168" s="73"/>
      <c r="KFF168" s="73"/>
      <c r="KFG168" s="73"/>
      <c r="KFH168" s="73"/>
      <c r="KFZ168" s="73"/>
      <c r="KGA168" s="73"/>
      <c r="KGD168" s="73"/>
      <c r="KGG168" s="73"/>
      <c r="KGI168" s="73"/>
      <c r="KGK168" s="73"/>
      <c r="KGN168" s="73"/>
      <c r="KGQ168" s="73"/>
      <c r="KGT168" s="73"/>
      <c r="KGW168" s="73"/>
      <c r="KGZ168" s="73"/>
      <c r="KHC168" s="73"/>
      <c r="KHF168" s="73"/>
      <c r="KHI168" s="73"/>
      <c r="KHK168" s="73"/>
      <c r="KHX168" s="73"/>
      <c r="KHY168" s="73"/>
      <c r="KHZ168" s="73"/>
      <c r="KIA168" s="73"/>
      <c r="KIB168" s="73"/>
      <c r="KIC168" s="73"/>
      <c r="KID168" s="73"/>
      <c r="KIE168" s="73"/>
      <c r="KIF168" s="73"/>
      <c r="KIG168" s="73"/>
      <c r="KIH168" s="73"/>
      <c r="KII168" s="73"/>
      <c r="KIJ168" s="73"/>
      <c r="KIK168" s="73"/>
      <c r="KIL168" s="73"/>
      <c r="KIM168" s="73"/>
      <c r="KIN168" s="73"/>
      <c r="KIO168" s="73"/>
      <c r="KIP168" s="73"/>
      <c r="KIQ168" s="73"/>
      <c r="KIR168" s="73"/>
      <c r="KIS168" s="73"/>
      <c r="KIT168" s="73"/>
      <c r="KIU168" s="73"/>
      <c r="KIV168" s="73"/>
      <c r="KIW168" s="73"/>
      <c r="KIY168" s="73"/>
      <c r="KIZ168" s="73"/>
      <c r="KJA168" s="73"/>
      <c r="KJB168" s="73"/>
      <c r="KJC168" s="73"/>
      <c r="KJD168" s="73"/>
      <c r="KJE168" s="73"/>
      <c r="KJF168" s="73"/>
      <c r="KJG168" s="73"/>
      <c r="KJH168" s="73"/>
      <c r="KJI168" s="73"/>
      <c r="KJJ168" s="73"/>
      <c r="KJK168" s="73"/>
      <c r="KJN168" s="73"/>
      <c r="KJQ168" s="73"/>
      <c r="KJT168" s="73"/>
      <c r="KJW168" s="73"/>
      <c r="KJZ168" s="73"/>
      <c r="KKL168" s="73"/>
      <c r="KKO168" s="73"/>
      <c r="KKR168" s="73"/>
      <c r="KKU168" s="73"/>
      <c r="KLD168" s="73"/>
      <c r="KLJ168" s="73"/>
      <c r="KLM168" s="73"/>
      <c r="KLP168" s="73"/>
      <c r="KLS168" s="73"/>
      <c r="KLY168" s="73"/>
      <c r="KMH168" s="73"/>
      <c r="KMJ168" s="73"/>
      <c r="KMK168" s="73"/>
      <c r="KMM168" s="73"/>
      <c r="KMP168" s="73"/>
      <c r="KMS168" s="73"/>
      <c r="KMV168" s="73"/>
      <c r="KND168" s="73"/>
      <c r="KNF168" s="73"/>
      <c r="KNI168" s="73"/>
      <c r="KNL168" s="73"/>
      <c r="KNU168" s="73"/>
      <c r="KNX168" s="73"/>
      <c r="KOC168" s="73"/>
      <c r="KOY168" s="73"/>
      <c r="KOZ168" s="73"/>
      <c r="KPA168" s="73"/>
      <c r="KPB168" s="73"/>
      <c r="KPC168" s="73"/>
      <c r="KPD168" s="73"/>
      <c r="KPV168" s="73"/>
      <c r="KPW168" s="73"/>
      <c r="KPZ168" s="73"/>
      <c r="KQC168" s="73"/>
      <c r="KQE168" s="73"/>
      <c r="KQG168" s="73"/>
      <c r="KQJ168" s="73"/>
      <c r="KQM168" s="73"/>
      <c r="KQP168" s="73"/>
      <c r="KQS168" s="73"/>
      <c r="KQV168" s="73"/>
      <c r="KQY168" s="73"/>
      <c r="KRB168" s="73"/>
      <c r="KRE168" s="73"/>
      <c r="KRG168" s="73"/>
      <c r="KRT168" s="73"/>
      <c r="KRU168" s="73"/>
      <c r="KRV168" s="73"/>
      <c r="KRW168" s="73"/>
      <c r="KRX168" s="73"/>
      <c r="KRY168" s="73"/>
      <c r="KRZ168" s="73"/>
      <c r="KSA168" s="73"/>
      <c r="KSB168" s="73"/>
      <c r="KSC168" s="73"/>
      <c r="KSD168" s="73"/>
      <c r="KSE168" s="73"/>
      <c r="KSF168" s="73"/>
      <c r="KSG168" s="73"/>
      <c r="KSH168" s="73"/>
      <c r="KSI168" s="73"/>
      <c r="KSJ168" s="73"/>
      <c r="KSK168" s="73"/>
      <c r="KSL168" s="73"/>
      <c r="KSM168" s="73"/>
      <c r="KSN168" s="73"/>
      <c r="KSO168" s="73"/>
      <c r="KSP168" s="73"/>
      <c r="KSQ168" s="73"/>
      <c r="KSR168" s="73"/>
      <c r="KSS168" s="73"/>
      <c r="KSU168" s="73"/>
      <c r="KSV168" s="73"/>
      <c r="KSW168" s="73"/>
      <c r="KSX168" s="73"/>
      <c r="KSY168" s="73"/>
      <c r="KSZ168" s="73"/>
      <c r="KTA168" s="73"/>
      <c r="KTB168" s="73"/>
      <c r="KTC168" s="73"/>
      <c r="KTD168" s="73"/>
      <c r="KTE168" s="73"/>
      <c r="KTF168" s="73"/>
      <c r="KTG168" s="73"/>
      <c r="KTJ168" s="73"/>
      <c r="KTM168" s="73"/>
      <c r="KTP168" s="73"/>
      <c r="KTS168" s="73"/>
      <c r="KTV168" s="73"/>
      <c r="KUH168" s="73"/>
      <c r="KUK168" s="73"/>
      <c r="KUN168" s="73"/>
      <c r="KUQ168" s="73"/>
      <c r="KUZ168" s="73"/>
      <c r="KVF168" s="73"/>
      <c r="KVI168" s="73"/>
      <c r="KVL168" s="73"/>
      <c r="KVO168" s="73"/>
      <c r="KVU168" s="73"/>
      <c r="KWD168" s="73"/>
      <c r="KWF168" s="73"/>
      <c r="KWG168" s="73"/>
      <c r="KWI168" s="73"/>
      <c r="KWL168" s="73"/>
      <c r="KWO168" s="73"/>
      <c r="KWR168" s="73"/>
      <c r="KWZ168" s="73"/>
      <c r="KXB168" s="73"/>
      <c r="KXE168" s="73"/>
      <c r="KXH168" s="73"/>
      <c r="KXQ168" s="73"/>
      <c r="KXT168" s="73"/>
      <c r="KXY168" s="73"/>
      <c r="KYU168" s="73"/>
      <c r="KYV168" s="73"/>
      <c r="KYW168" s="73"/>
      <c r="KYX168" s="73"/>
      <c r="KYY168" s="73"/>
      <c r="KYZ168" s="73"/>
      <c r="KZR168" s="73"/>
      <c r="KZS168" s="73"/>
      <c r="KZV168" s="73"/>
      <c r="KZY168" s="73"/>
      <c r="LAA168" s="73"/>
      <c r="LAC168" s="73"/>
      <c r="LAF168" s="73"/>
      <c r="LAI168" s="73"/>
      <c r="LAL168" s="73"/>
      <c r="LAO168" s="73"/>
      <c r="LAR168" s="73"/>
      <c r="LAU168" s="73"/>
      <c r="LAX168" s="73"/>
      <c r="LBA168" s="73"/>
      <c r="LBC168" s="73"/>
      <c r="LBP168" s="73"/>
      <c r="LBQ168" s="73"/>
      <c r="LBR168" s="73"/>
      <c r="LBS168" s="73"/>
      <c r="LBT168" s="73"/>
      <c r="LBU168" s="73"/>
      <c r="LBV168" s="73"/>
      <c r="LBW168" s="73"/>
      <c r="LBX168" s="73"/>
      <c r="LBY168" s="73"/>
      <c r="LBZ168" s="73"/>
      <c r="LCA168" s="73"/>
      <c r="LCB168" s="73"/>
      <c r="LCC168" s="73"/>
      <c r="LCD168" s="73"/>
      <c r="LCE168" s="73"/>
      <c r="LCF168" s="73"/>
      <c r="LCG168" s="73"/>
      <c r="LCH168" s="73"/>
      <c r="LCI168" s="73"/>
      <c r="LCJ168" s="73"/>
      <c r="LCK168" s="73"/>
      <c r="LCL168" s="73"/>
      <c r="LCM168" s="73"/>
      <c r="LCN168" s="73"/>
      <c r="LCO168" s="73"/>
      <c r="LCQ168" s="73"/>
      <c r="LCR168" s="73"/>
      <c r="LCS168" s="73"/>
      <c r="LCT168" s="73"/>
      <c r="LCU168" s="73"/>
      <c r="LCV168" s="73"/>
      <c r="LCW168" s="73"/>
      <c r="LCX168" s="73"/>
      <c r="LCY168" s="73"/>
      <c r="LCZ168" s="73"/>
      <c r="LDA168" s="73"/>
      <c r="LDB168" s="73"/>
      <c r="LDC168" s="73"/>
      <c r="LDF168" s="73"/>
      <c r="LDI168" s="73"/>
      <c r="LDL168" s="73"/>
      <c r="LDO168" s="73"/>
      <c r="LDR168" s="73"/>
      <c r="LED168" s="73"/>
      <c r="LEG168" s="73"/>
      <c r="LEJ168" s="73"/>
      <c r="LEM168" s="73"/>
      <c r="LEV168" s="73"/>
      <c r="LFB168" s="73"/>
      <c r="LFE168" s="73"/>
      <c r="LFH168" s="73"/>
      <c r="LFK168" s="73"/>
      <c r="LFQ168" s="73"/>
      <c r="LFZ168" s="73"/>
      <c r="LGB168" s="73"/>
      <c r="LGC168" s="73"/>
      <c r="LGE168" s="73"/>
      <c r="LGH168" s="73"/>
      <c r="LGK168" s="73"/>
      <c r="LGN168" s="73"/>
      <c r="LGV168" s="73"/>
      <c r="LGX168" s="73"/>
      <c r="LHA168" s="73"/>
      <c r="LHD168" s="73"/>
      <c r="LHM168" s="73"/>
      <c r="LHP168" s="73"/>
      <c r="LHU168" s="73"/>
      <c r="LIQ168" s="73"/>
      <c r="LIR168" s="73"/>
      <c r="LIS168" s="73"/>
      <c r="LIT168" s="73"/>
      <c r="LIU168" s="73"/>
      <c r="LIV168" s="73"/>
      <c r="LJN168" s="73"/>
      <c r="LJO168" s="73"/>
      <c r="LJR168" s="73"/>
      <c r="LJU168" s="73"/>
      <c r="LJW168" s="73"/>
      <c r="LJY168" s="73"/>
      <c r="LKB168" s="73"/>
      <c r="LKE168" s="73"/>
      <c r="LKH168" s="73"/>
      <c r="LKK168" s="73"/>
      <c r="LKN168" s="73"/>
      <c r="LKQ168" s="73"/>
      <c r="LKT168" s="73"/>
      <c r="LKW168" s="73"/>
      <c r="LKY168" s="73"/>
      <c r="LLL168" s="73"/>
      <c r="LLM168" s="73"/>
      <c r="LLN168" s="73"/>
      <c r="LLO168" s="73"/>
      <c r="LLP168" s="73"/>
      <c r="LLQ168" s="73"/>
      <c r="LLR168" s="73"/>
      <c r="LLS168" s="73"/>
      <c r="LLT168" s="73"/>
      <c r="LLU168" s="73"/>
      <c r="LLV168" s="73"/>
      <c r="LLW168" s="73"/>
      <c r="LLX168" s="73"/>
      <c r="LLY168" s="73"/>
      <c r="LLZ168" s="73"/>
      <c r="LMA168" s="73"/>
      <c r="LMB168" s="73"/>
      <c r="LMC168" s="73"/>
      <c r="LMD168" s="73"/>
      <c r="LME168" s="73"/>
      <c r="LMF168" s="73"/>
      <c r="LMG168" s="73"/>
      <c r="LMH168" s="73"/>
      <c r="LMI168" s="73"/>
      <c r="LMJ168" s="73"/>
      <c r="LMK168" s="73"/>
      <c r="LMM168" s="73"/>
      <c r="LMN168" s="73"/>
      <c r="LMO168" s="73"/>
      <c r="LMP168" s="73"/>
      <c r="LMQ168" s="73"/>
      <c r="LMR168" s="73"/>
      <c r="LMS168" s="73"/>
      <c r="LMT168" s="73"/>
      <c r="LMU168" s="73"/>
      <c r="LMV168" s="73"/>
      <c r="LMW168" s="73"/>
      <c r="LMX168" s="73"/>
      <c r="LMY168" s="73"/>
      <c r="LNB168" s="73"/>
      <c r="LNE168" s="73"/>
      <c r="LNH168" s="73"/>
      <c r="LNK168" s="73"/>
      <c r="LNN168" s="73"/>
      <c r="LNZ168" s="73"/>
      <c r="LOC168" s="73"/>
      <c r="LOF168" s="73"/>
      <c r="LOI168" s="73"/>
      <c r="LOR168" s="73"/>
      <c r="LOX168" s="73"/>
      <c r="LPA168" s="73"/>
      <c r="LPD168" s="73"/>
      <c r="LPG168" s="73"/>
      <c r="LPM168" s="73"/>
      <c r="LPV168" s="73"/>
      <c r="LPX168" s="73"/>
      <c r="LPY168" s="73"/>
      <c r="LQA168" s="73"/>
      <c r="LQD168" s="73"/>
      <c r="LQG168" s="73"/>
      <c r="LQJ168" s="73"/>
      <c r="LQR168" s="73"/>
      <c r="LQT168" s="73"/>
      <c r="LQW168" s="73"/>
      <c r="LQZ168" s="73"/>
      <c r="LRI168" s="73"/>
      <c r="LRL168" s="73"/>
      <c r="LRQ168" s="73"/>
      <c r="LSM168" s="73"/>
      <c r="LSN168" s="73"/>
      <c r="LSO168" s="73"/>
      <c r="LSP168" s="73"/>
      <c r="LSQ168" s="73"/>
      <c r="LSR168" s="73"/>
      <c r="LTJ168" s="73"/>
      <c r="LTK168" s="73"/>
      <c r="LTN168" s="73"/>
      <c r="LTQ168" s="73"/>
      <c r="LTS168" s="73"/>
      <c r="LTU168" s="73"/>
      <c r="LTX168" s="73"/>
      <c r="LUA168" s="73"/>
      <c r="LUD168" s="73"/>
      <c r="LUG168" s="73"/>
      <c r="LUJ168" s="73"/>
      <c r="LUM168" s="73"/>
      <c r="LUP168" s="73"/>
      <c r="LUS168" s="73"/>
      <c r="LUU168" s="73"/>
      <c r="LVH168" s="73"/>
      <c r="LVI168" s="73"/>
      <c r="LVJ168" s="73"/>
      <c r="LVK168" s="73"/>
      <c r="LVL168" s="73"/>
      <c r="LVM168" s="73"/>
      <c r="LVN168" s="73"/>
      <c r="LVO168" s="73"/>
      <c r="LVP168" s="73"/>
      <c r="LVQ168" s="73"/>
      <c r="LVR168" s="73"/>
      <c r="LVS168" s="73"/>
      <c r="LVT168" s="73"/>
      <c r="LVU168" s="73"/>
      <c r="LVV168" s="73"/>
      <c r="LVW168" s="73"/>
      <c r="LVX168" s="73"/>
      <c r="LVY168" s="73"/>
      <c r="LVZ168" s="73"/>
      <c r="LWA168" s="73"/>
      <c r="LWB168" s="73"/>
      <c r="LWC168" s="73"/>
      <c r="LWD168" s="73"/>
      <c r="LWE168" s="73"/>
      <c r="LWF168" s="73"/>
      <c r="LWG168" s="73"/>
      <c r="LWI168" s="73"/>
      <c r="LWJ168" s="73"/>
      <c r="LWK168" s="73"/>
      <c r="LWL168" s="73"/>
      <c r="LWM168" s="73"/>
      <c r="LWN168" s="73"/>
      <c r="LWO168" s="73"/>
      <c r="LWP168" s="73"/>
      <c r="LWQ168" s="73"/>
      <c r="LWR168" s="73"/>
      <c r="LWS168" s="73"/>
      <c r="LWT168" s="73"/>
      <c r="LWU168" s="73"/>
      <c r="LWX168" s="73"/>
      <c r="LXA168" s="73"/>
      <c r="LXD168" s="73"/>
      <c r="LXG168" s="73"/>
      <c r="LXJ168" s="73"/>
      <c r="LXV168" s="73"/>
      <c r="LXY168" s="73"/>
      <c r="LYB168" s="73"/>
      <c r="LYE168" s="73"/>
      <c r="LYN168" s="73"/>
      <c r="LYT168" s="73"/>
      <c r="LYW168" s="73"/>
      <c r="LYZ168" s="73"/>
      <c r="LZC168" s="73"/>
      <c r="LZI168" s="73"/>
      <c r="LZR168" s="73"/>
      <c r="LZT168" s="73"/>
      <c r="LZU168" s="73"/>
      <c r="LZW168" s="73"/>
      <c r="LZZ168" s="73"/>
      <c r="MAC168" s="73"/>
      <c r="MAF168" s="73"/>
      <c r="MAN168" s="73"/>
      <c r="MAP168" s="73"/>
      <c r="MAS168" s="73"/>
      <c r="MAV168" s="73"/>
      <c r="MBE168" s="73"/>
      <c r="MBH168" s="73"/>
      <c r="MBM168" s="73"/>
      <c r="MCI168" s="73"/>
      <c r="MCJ168" s="73"/>
      <c r="MCK168" s="73"/>
      <c r="MCL168" s="73"/>
      <c r="MCM168" s="73"/>
      <c r="MCN168" s="73"/>
      <c r="MDF168" s="73"/>
      <c r="MDG168" s="73"/>
      <c r="MDJ168" s="73"/>
      <c r="MDM168" s="73"/>
      <c r="MDO168" s="73"/>
      <c r="MDQ168" s="73"/>
      <c r="MDT168" s="73"/>
      <c r="MDW168" s="73"/>
      <c r="MDZ168" s="73"/>
      <c r="MEC168" s="73"/>
      <c r="MEF168" s="73"/>
      <c r="MEI168" s="73"/>
      <c r="MEL168" s="73"/>
      <c r="MEO168" s="73"/>
      <c r="MEQ168" s="73"/>
      <c r="MFD168" s="73"/>
      <c r="MFE168" s="73"/>
      <c r="MFF168" s="73"/>
      <c r="MFG168" s="73"/>
      <c r="MFH168" s="73"/>
      <c r="MFI168" s="73"/>
      <c r="MFJ168" s="73"/>
      <c r="MFK168" s="73"/>
      <c r="MFL168" s="73"/>
      <c r="MFM168" s="73"/>
      <c r="MFN168" s="73"/>
      <c r="MFO168" s="73"/>
      <c r="MFP168" s="73"/>
      <c r="MFQ168" s="73"/>
      <c r="MFR168" s="73"/>
      <c r="MFS168" s="73"/>
      <c r="MFT168" s="73"/>
      <c r="MFU168" s="73"/>
      <c r="MFV168" s="73"/>
      <c r="MFW168" s="73"/>
      <c r="MFX168" s="73"/>
      <c r="MFY168" s="73"/>
      <c r="MFZ168" s="73"/>
      <c r="MGA168" s="73"/>
      <c r="MGB168" s="73"/>
      <c r="MGC168" s="73"/>
      <c r="MGE168" s="73"/>
      <c r="MGF168" s="73"/>
      <c r="MGG168" s="73"/>
      <c r="MGH168" s="73"/>
      <c r="MGI168" s="73"/>
      <c r="MGJ168" s="73"/>
      <c r="MGK168" s="73"/>
      <c r="MGL168" s="73"/>
      <c r="MGM168" s="73"/>
      <c r="MGN168" s="73"/>
      <c r="MGO168" s="73"/>
      <c r="MGP168" s="73"/>
      <c r="MGQ168" s="73"/>
      <c r="MGT168" s="73"/>
      <c r="MGW168" s="73"/>
      <c r="MGZ168" s="73"/>
      <c r="MHC168" s="73"/>
      <c r="MHF168" s="73"/>
      <c r="MHR168" s="73"/>
      <c r="MHU168" s="73"/>
      <c r="MHX168" s="73"/>
      <c r="MIA168" s="73"/>
      <c r="MIJ168" s="73"/>
      <c r="MIP168" s="73"/>
      <c r="MIS168" s="73"/>
      <c r="MIV168" s="73"/>
      <c r="MIY168" s="73"/>
      <c r="MJE168" s="73"/>
      <c r="MJN168" s="73"/>
      <c r="MJP168" s="73"/>
      <c r="MJQ168" s="73"/>
      <c r="MJS168" s="73"/>
      <c r="MJV168" s="73"/>
      <c r="MJY168" s="73"/>
      <c r="MKB168" s="73"/>
      <c r="MKJ168" s="73"/>
      <c r="MKL168" s="73"/>
      <c r="MKO168" s="73"/>
      <c r="MKR168" s="73"/>
      <c r="MLA168" s="73"/>
      <c r="MLD168" s="73"/>
      <c r="MLI168" s="73"/>
      <c r="MME168" s="73"/>
      <c r="MMF168" s="73"/>
      <c r="MMG168" s="73"/>
      <c r="MMH168" s="73"/>
      <c r="MMI168" s="73"/>
      <c r="MMJ168" s="73"/>
      <c r="MNB168" s="73"/>
      <c r="MNC168" s="73"/>
      <c r="MNF168" s="73"/>
      <c r="MNI168" s="73"/>
      <c r="MNK168" s="73"/>
      <c r="MNM168" s="73"/>
      <c r="MNP168" s="73"/>
      <c r="MNS168" s="73"/>
      <c r="MNV168" s="73"/>
      <c r="MNY168" s="73"/>
      <c r="MOB168" s="73"/>
      <c r="MOE168" s="73"/>
      <c r="MOH168" s="73"/>
      <c r="MOK168" s="73"/>
      <c r="MOM168" s="73"/>
      <c r="MOZ168" s="73"/>
      <c r="MPA168" s="73"/>
      <c r="MPB168" s="73"/>
      <c r="MPC168" s="73"/>
      <c r="MPD168" s="73"/>
      <c r="MPE168" s="73"/>
      <c r="MPF168" s="73"/>
      <c r="MPG168" s="73"/>
      <c r="MPH168" s="73"/>
      <c r="MPI168" s="73"/>
      <c r="MPJ168" s="73"/>
      <c r="MPK168" s="73"/>
      <c r="MPL168" s="73"/>
      <c r="MPM168" s="73"/>
      <c r="MPN168" s="73"/>
      <c r="MPO168" s="73"/>
      <c r="MPP168" s="73"/>
      <c r="MPQ168" s="73"/>
      <c r="MPR168" s="73"/>
      <c r="MPS168" s="73"/>
      <c r="MPT168" s="73"/>
      <c r="MPU168" s="73"/>
      <c r="MPV168" s="73"/>
      <c r="MPW168" s="73"/>
      <c r="MPX168" s="73"/>
      <c r="MPY168" s="73"/>
      <c r="MQA168" s="73"/>
      <c r="MQB168" s="73"/>
      <c r="MQC168" s="73"/>
      <c r="MQD168" s="73"/>
      <c r="MQE168" s="73"/>
      <c r="MQF168" s="73"/>
      <c r="MQG168" s="73"/>
      <c r="MQH168" s="73"/>
      <c r="MQI168" s="73"/>
      <c r="MQJ168" s="73"/>
      <c r="MQK168" s="73"/>
      <c r="MQL168" s="73"/>
      <c r="MQM168" s="73"/>
      <c r="MQP168" s="73"/>
      <c r="MQS168" s="73"/>
      <c r="MQV168" s="73"/>
      <c r="MQY168" s="73"/>
      <c r="MRB168" s="73"/>
      <c r="MRN168" s="73"/>
      <c r="MRQ168" s="73"/>
      <c r="MRT168" s="73"/>
      <c r="MRW168" s="73"/>
      <c r="MSF168" s="73"/>
      <c r="MSL168" s="73"/>
      <c r="MSO168" s="73"/>
      <c r="MSR168" s="73"/>
      <c r="MSU168" s="73"/>
      <c r="MTA168" s="73"/>
      <c r="MTJ168" s="73"/>
      <c r="MTL168" s="73"/>
      <c r="MTM168" s="73"/>
      <c r="MTO168" s="73"/>
      <c r="MTR168" s="73"/>
      <c r="MTU168" s="73"/>
      <c r="MTX168" s="73"/>
      <c r="MUF168" s="73"/>
      <c r="MUH168" s="73"/>
      <c r="MUK168" s="73"/>
      <c r="MUN168" s="73"/>
      <c r="MUW168" s="73"/>
      <c r="MUZ168" s="73"/>
      <c r="MVE168" s="73"/>
      <c r="MWA168" s="73"/>
      <c r="MWB168" s="73"/>
      <c r="MWC168" s="73"/>
      <c r="MWD168" s="73"/>
      <c r="MWE168" s="73"/>
      <c r="MWF168" s="73"/>
      <c r="MWX168" s="73"/>
      <c r="MWY168" s="73"/>
      <c r="MXB168" s="73"/>
      <c r="MXE168" s="73"/>
      <c r="MXG168" s="73"/>
      <c r="MXI168" s="73"/>
      <c r="MXL168" s="73"/>
      <c r="MXO168" s="73"/>
      <c r="MXR168" s="73"/>
      <c r="MXU168" s="73"/>
      <c r="MXX168" s="73"/>
      <c r="MYA168" s="73"/>
      <c r="MYD168" s="73"/>
      <c r="MYG168" s="73"/>
      <c r="MYI168" s="73"/>
      <c r="MYV168" s="73"/>
      <c r="MYW168" s="73"/>
      <c r="MYX168" s="73"/>
      <c r="MYY168" s="73"/>
      <c r="MYZ168" s="73"/>
      <c r="MZA168" s="73"/>
      <c r="MZB168" s="73"/>
      <c r="MZC168" s="73"/>
      <c r="MZD168" s="73"/>
      <c r="MZE168" s="73"/>
      <c r="MZF168" s="73"/>
      <c r="MZG168" s="73"/>
      <c r="MZH168" s="73"/>
      <c r="MZI168" s="73"/>
      <c r="MZJ168" s="73"/>
      <c r="MZK168" s="73"/>
      <c r="MZL168" s="73"/>
      <c r="MZM168" s="73"/>
      <c r="MZN168" s="73"/>
      <c r="MZO168" s="73"/>
      <c r="MZP168" s="73"/>
      <c r="MZQ168" s="73"/>
      <c r="MZR168" s="73"/>
      <c r="MZS168" s="73"/>
      <c r="MZT168" s="73"/>
      <c r="MZU168" s="73"/>
      <c r="MZW168" s="73"/>
      <c r="MZX168" s="73"/>
      <c r="MZY168" s="73"/>
      <c r="MZZ168" s="73"/>
      <c r="NAA168" s="73"/>
      <c r="NAB168" s="73"/>
      <c r="NAC168" s="73"/>
      <c r="NAD168" s="73"/>
      <c r="NAE168" s="73"/>
      <c r="NAF168" s="73"/>
      <c r="NAG168" s="73"/>
      <c r="NAH168" s="73"/>
      <c r="NAI168" s="73"/>
      <c r="NAL168" s="73"/>
      <c r="NAO168" s="73"/>
      <c r="NAR168" s="73"/>
      <c r="NAU168" s="73"/>
      <c r="NAX168" s="73"/>
      <c r="NBJ168" s="73"/>
      <c r="NBM168" s="73"/>
      <c r="NBP168" s="73"/>
      <c r="NBS168" s="73"/>
      <c r="NCB168" s="73"/>
      <c r="NCH168" s="73"/>
      <c r="NCK168" s="73"/>
      <c r="NCN168" s="73"/>
      <c r="NCQ168" s="73"/>
      <c r="NCW168" s="73"/>
      <c r="NDF168" s="73"/>
      <c r="NDH168" s="73"/>
      <c r="NDI168" s="73"/>
      <c r="NDK168" s="73"/>
      <c r="NDN168" s="73"/>
      <c r="NDQ168" s="73"/>
      <c r="NDT168" s="73"/>
      <c r="NEB168" s="73"/>
      <c r="NED168" s="73"/>
      <c r="NEG168" s="73"/>
      <c r="NEJ168" s="73"/>
      <c r="NES168" s="73"/>
      <c r="NEV168" s="73"/>
      <c r="NFA168" s="73"/>
      <c r="NFW168" s="73"/>
      <c r="NFX168" s="73"/>
      <c r="NFY168" s="73"/>
      <c r="NFZ168" s="73"/>
      <c r="NGA168" s="73"/>
      <c r="NGB168" s="73"/>
      <c r="NGT168" s="73"/>
      <c r="NGU168" s="73"/>
      <c r="NGX168" s="73"/>
      <c r="NHA168" s="73"/>
      <c r="NHC168" s="73"/>
      <c r="NHE168" s="73"/>
      <c r="NHH168" s="73"/>
      <c r="NHK168" s="73"/>
      <c r="NHN168" s="73"/>
      <c r="NHQ168" s="73"/>
      <c r="NHT168" s="73"/>
      <c r="NHW168" s="73"/>
      <c r="NHZ168" s="73"/>
      <c r="NIC168" s="73"/>
      <c r="NIE168" s="73"/>
      <c r="NIR168" s="73"/>
      <c r="NIS168" s="73"/>
      <c r="NIT168" s="73"/>
      <c r="NIU168" s="73"/>
      <c r="NIV168" s="73"/>
      <c r="NIW168" s="73"/>
      <c r="NIX168" s="73"/>
      <c r="NIY168" s="73"/>
      <c r="NIZ168" s="73"/>
      <c r="NJA168" s="73"/>
      <c r="NJB168" s="73"/>
      <c r="NJC168" s="73"/>
      <c r="NJD168" s="73"/>
      <c r="NJE168" s="73"/>
      <c r="NJF168" s="73"/>
      <c r="NJG168" s="73"/>
      <c r="NJH168" s="73"/>
      <c r="NJI168" s="73"/>
      <c r="NJJ168" s="73"/>
      <c r="NJK168" s="73"/>
      <c r="NJL168" s="73"/>
      <c r="NJM168" s="73"/>
      <c r="NJN168" s="73"/>
      <c r="NJO168" s="73"/>
      <c r="NJP168" s="73"/>
      <c r="NJQ168" s="73"/>
      <c r="NJS168" s="73"/>
      <c r="NJT168" s="73"/>
      <c r="NJU168" s="73"/>
      <c r="NJV168" s="73"/>
      <c r="NJW168" s="73"/>
      <c r="NJX168" s="73"/>
      <c r="NJY168" s="73"/>
      <c r="NJZ168" s="73"/>
      <c r="NKA168" s="73"/>
      <c r="NKB168" s="73"/>
      <c r="NKC168" s="73"/>
      <c r="NKD168" s="73"/>
      <c r="NKE168" s="73"/>
      <c r="NKH168" s="73"/>
      <c r="NKK168" s="73"/>
      <c r="NKN168" s="73"/>
      <c r="NKQ168" s="73"/>
      <c r="NKT168" s="73"/>
      <c r="NLF168" s="73"/>
      <c r="NLI168" s="73"/>
      <c r="NLL168" s="73"/>
      <c r="NLO168" s="73"/>
      <c r="NLX168" s="73"/>
      <c r="NMD168" s="73"/>
      <c r="NMG168" s="73"/>
      <c r="NMJ168" s="73"/>
      <c r="NMM168" s="73"/>
      <c r="NMS168" s="73"/>
      <c r="NNB168" s="73"/>
      <c r="NND168" s="73"/>
      <c r="NNE168" s="73"/>
      <c r="NNG168" s="73"/>
      <c r="NNJ168" s="73"/>
      <c r="NNM168" s="73"/>
      <c r="NNP168" s="73"/>
      <c r="NNX168" s="73"/>
      <c r="NNZ168" s="73"/>
      <c r="NOC168" s="73"/>
      <c r="NOF168" s="73"/>
      <c r="NOO168" s="73"/>
      <c r="NOR168" s="73"/>
      <c r="NOW168" s="73"/>
      <c r="NPS168" s="73"/>
      <c r="NPT168" s="73"/>
      <c r="NPU168" s="73"/>
      <c r="NPV168" s="73"/>
      <c r="NPW168" s="73"/>
      <c r="NPX168" s="73"/>
      <c r="NQP168" s="73"/>
      <c r="NQQ168" s="73"/>
      <c r="NQT168" s="73"/>
      <c r="NQW168" s="73"/>
      <c r="NQY168" s="73"/>
      <c r="NRA168" s="73"/>
      <c r="NRD168" s="73"/>
      <c r="NRG168" s="73"/>
      <c r="NRJ168" s="73"/>
      <c r="NRM168" s="73"/>
      <c r="NRP168" s="73"/>
      <c r="NRS168" s="73"/>
      <c r="NRV168" s="73"/>
      <c r="NRY168" s="73"/>
      <c r="NSA168" s="73"/>
      <c r="NSN168" s="73"/>
      <c r="NSO168" s="73"/>
      <c r="NSP168" s="73"/>
      <c r="NSQ168" s="73"/>
      <c r="NSR168" s="73"/>
      <c r="NSS168" s="73"/>
      <c r="NST168" s="73"/>
      <c r="NSU168" s="73"/>
      <c r="NSV168" s="73"/>
      <c r="NSW168" s="73"/>
      <c r="NSX168" s="73"/>
      <c r="NSY168" s="73"/>
      <c r="NSZ168" s="73"/>
      <c r="NTA168" s="73"/>
      <c r="NTB168" s="73"/>
      <c r="NTC168" s="73"/>
      <c r="NTD168" s="73"/>
      <c r="NTE168" s="73"/>
      <c r="NTF168" s="73"/>
      <c r="NTG168" s="73"/>
      <c r="NTH168" s="73"/>
      <c r="NTI168" s="73"/>
      <c r="NTJ168" s="73"/>
      <c r="NTK168" s="73"/>
      <c r="NTL168" s="73"/>
      <c r="NTM168" s="73"/>
      <c r="NTO168" s="73"/>
      <c r="NTP168" s="73"/>
      <c r="NTQ168" s="73"/>
      <c r="NTR168" s="73"/>
      <c r="NTS168" s="73"/>
      <c r="NTT168" s="73"/>
      <c r="NTU168" s="73"/>
      <c r="NTV168" s="73"/>
      <c r="NTW168" s="73"/>
      <c r="NTX168" s="73"/>
      <c r="NTY168" s="73"/>
      <c r="NTZ168" s="73"/>
      <c r="NUA168" s="73"/>
      <c r="NUD168" s="73"/>
      <c r="NUG168" s="73"/>
      <c r="NUJ168" s="73"/>
      <c r="NUM168" s="73"/>
      <c r="NUP168" s="73"/>
      <c r="NVB168" s="73"/>
      <c r="NVE168" s="73"/>
      <c r="NVH168" s="73"/>
      <c r="NVK168" s="73"/>
      <c r="NVT168" s="73"/>
      <c r="NVZ168" s="73"/>
      <c r="NWC168" s="73"/>
      <c r="NWF168" s="73"/>
      <c r="NWI168" s="73"/>
      <c r="NWO168" s="73"/>
      <c r="NWX168" s="73"/>
      <c r="NWZ168" s="73"/>
      <c r="NXA168" s="73"/>
      <c r="NXC168" s="73"/>
      <c r="NXF168" s="73"/>
      <c r="NXI168" s="73"/>
      <c r="NXL168" s="73"/>
      <c r="NXT168" s="73"/>
      <c r="NXV168" s="73"/>
      <c r="NXY168" s="73"/>
      <c r="NYB168" s="73"/>
      <c r="NYK168" s="73"/>
      <c r="NYN168" s="73"/>
      <c r="NYS168" s="73"/>
      <c r="NZO168" s="73"/>
      <c r="NZP168" s="73"/>
      <c r="NZQ168" s="73"/>
      <c r="NZR168" s="73"/>
      <c r="NZS168" s="73"/>
      <c r="NZT168" s="73"/>
      <c r="OAL168" s="73"/>
      <c r="OAM168" s="73"/>
      <c r="OAP168" s="73"/>
      <c r="OAS168" s="73"/>
      <c r="OAU168" s="73"/>
      <c r="OAW168" s="73"/>
      <c r="OAZ168" s="73"/>
      <c r="OBC168" s="73"/>
      <c r="OBF168" s="73"/>
      <c r="OBI168" s="73"/>
      <c r="OBL168" s="73"/>
      <c r="OBO168" s="73"/>
      <c r="OBR168" s="73"/>
      <c r="OBU168" s="73"/>
      <c r="OBW168" s="73"/>
      <c r="OCJ168" s="73"/>
      <c r="OCK168" s="73"/>
      <c r="OCL168" s="73"/>
      <c r="OCM168" s="73"/>
      <c r="OCN168" s="73"/>
      <c r="OCO168" s="73"/>
      <c r="OCP168" s="73"/>
      <c r="OCQ168" s="73"/>
      <c r="OCR168" s="73"/>
      <c r="OCS168" s="73"/>
      <c r="OCT168" s="73"/>
      <c r="OCU168" s="73"/>
      <c r="OCV168" s="73"/>
      <c r="OCW168" s="73"/>
      <c r="OCX168" s="73"/>
      <c r="OCY168" s="73"/>
      <c r="OCZ168" s="73"/>
      <c r="ODA168" s="73"/>
      <c r="ODB168" s="73"/>
      <c r="ODC168" s="73"/>
      <c r="ODD168" s="73"/>
      <c r="ODE168" s="73"/>
      <c r="ODF168" s="73"/>
      <c r="ODG168" s="73"/>
      <c r="ODH168" s="73"/>
      <c r="ODI168" s="73"/>
      <c r="ODK168" s="73"/>
      <c r="ODL168" s="73"/>
      <c r="ODM168" s="73"/>
      <c r="ODN168" s="73"/>
      <c r="ODO168" s="73"/>
      <c r="ODP168" s="73"/>
      <c r="ODQ168" s="73"/>
      <c r="ODR168" s="73"/>
      <c r="ODS168" s="73"/>
      <c r="ODT168" s="73"/>
      <c r="ODU168" s="73"/>
      <c r="ODV168" s="73"/>
      <c r="ODW168" s="73"/>
      <c r="ODZ168" s="73"/>
      <c r="OEC168" s="73"/>
      <c r="OEF168" s="73"/>
      <c r="OEI168" s="73"/>
      <c r="OEL168" s="73"/>
      <c r="OEX168" s="73"/>
      <c r="OFA168" s="73"/>
      <c r="OFD168" s="73"/>
      <c r="OFG168" s="73"/>
      <c r="OFP168" s="73"/>
      <c r="OFV168" s="73"/>
      <c r="OFY168" s="73"/>
      <c r="OGB168" s="73"/>
      <c r="OGE168" s="73"/>
      <c r="OGK168" s="73"/>
      <c r="OGT168" s="73"/>
      <c r="OGV168" s="73"/>
      <c r="OGW168" s="73"/>
      <c r="OGY168" s="73"/>
      <c r="OHB168" s="73"/>
      <c r="OHE168" s="73"/>
      <c r="OHH168" s="73"/>
      <c r="OHP168" s="73"/>
      <c r="OHR168" s="73"/>
      <c r="OHU168" s="73"/>
      <c r="OHX168" s="73"/>
      <c r="OIG168" s="73"/>
      <c r="OIJ168" s="73"/>
      <c r="OIO168" s="73"/>
      <c r="OJK168" s="73"/>
      <c r="OJL168" s="73"/>
      <c r="OJM168" s="73"/>
      <c r="OJN168" s="73"/>
      <c r="OJO168" s="73"/>
      <c r="OJP168" s="73"/>
      <c r="OKH168" s="73"/>
      <c r="OKI168" s="73"/>
      <c r="OKL168" s="73"/>
      <c r="OKO168" s="73"/>
      <c r="OKQ168" s="73"/>
      <c r="OKS168" s="73"/>
      <c r="OKV168" s="73"/>
      <c r="OKY168" s="73"/>
      <c r="OLB168" s="73"/>
      <c r="OLE168" s="73"/>
      <c r="OLH168" s="73"/>
      <c r="OLK168" s="73"/>
      <c r="OLN168" s="73"/>
      <c r="OLQ168" s="73"/>
      <c r="OLS168" s="73"/>
      <c r="OMF168" s="73"/>
      <c r="OMG168" s="73"/>
      <c r="OMH168" s="73"/>
      <c r="OMI168" s="73"/>
      <c r="OMJ168" s="73"/>
      <c r="OMK168" s="73"/>
      <c r="OML168" s="73"/>
      <c r="OMM168" s="73"/>
      <c r="OMN168" s="73"/>
      <c r="OMO168" s="73"/>
      <c r="OMP168" s="73"/>
      <c r="OMQ168" s="73"/>
      <c r="OMR168" s="73"/>
      <c r="OMS168" s="73"/>
      <c r="OMT168" s="73"/>
      <c r="OMU168" s="73"/>
      <c r="OMV168" s="73"/>
      <c r="OMW168" s="73"/>
      <c r="OMX168" s="73"/>
      <c r="OMY168" s="73"/>
      <c r="OMZ168" s="73"/>
      <c r="ONA168" s="73"/>
      <c r="ONB168" s="73"/>
      <c r="ONC168" s="73"/>
      <c r="OND168" s="73"/>
      <c r="ONE168" s="73"/>
      <c r="ONG168" s="73"/>
      <c r="ONH168" s="73"/>
      <c r="ONI168" s="73"/>
      <c r="ONJ168" s="73"/>
      <c r="ONK168" s="73"/>
      <c r="ONL168" s="73"/>
      <c r="ONM168" s="73"/>
      <c r="ONN168" s="73"/>
      <c r="ONO168" s="73"/>
      <c r="ONP168" s="73"/>
      <c r="ONQ168" s="73"/>
      <c r="ONR168" s="73"/>
      <c r="ONS168" s="73"/>
      <c r="ONV168" s="73"/>
      <c r="ONY168" s="73"/>
      <c r="OOB168" s="73"/>
      <c r="OOE168" s="73"/>
      <c r="OOH168" s="73"/>
      <c r="OOT168" s="73"/>
      <c r="OOW168" s="73"/>
      <c r="OOZ168" s="73"/>
      <c r="OPC168" s="73"/>
      <c r="OPL168" s="73"/>
      <c r="OPR168" s="73"/>
      <c r="OPU168" s="73"/>
      <c r="OPX168" s="73"/>
      <c r="OQA168" s="73"/>
      <c r="OQG168" s="73"/>
      <c r="OQP168" s="73"/>
      <c r="OQR168" s="73"/>
      <c r="OQS168" s="73"/>
      <c r="OQU168" s="73"/>
      <c r="OQX168" s="73"/>
      <c r="ORA168" s="73"/>
      <c r="ORD168" s="73"/>
      <c r="ORL168" s="73"/>
      <c r="ORN168" s="73"/>
      <c r="ORQ168" s="73"/>
      <c r="ORT168" s="73"/>
      <c r="OSC168" s="73"/>
      <c r="OSF168" s="73"/>
      <c r="OSK168" s="73"/>
      <c r="OTG168" s="73"/>
      <c r="OTH168" s="73"/>
      <c r="OTI168" s="73"/>
      <c r="OTJ168" s="73"/>
      <c r="OTK168" s="73"/>
      <c r="OTL168" s="73"/>
      <c r="OUD168" s="73"/>
      <c r="OUE168" s="73"/>
      <c r="OUH168" s="73"/>
      <c r="OUK168" s="73"/>
      <c r="OUM168" s="73"/>
      <c r="OUO168" s="73"/>
      <c r="OUR168" s="73"/>
      <c r="OUU168" s="73"/>
      <c r="OUX168" s="73"/>
      <c r="OVA168" s="73"/>
      <c r="OVD168" s="73"/>
      <c r="OVG168" s="73"/>
      <c r="OVJ168" s="73"/>
      <c r="OVM168" s="73"/>
      <c r="OVO168" s="73"/>
      <c r="OWB168" s="73"/>
      <c r="OWC168" s="73"/>
      <c r="OWD168" s="73"/>
      <c r="OWE168" s="73"/>
      <c r="OWF168" s="73"/>
      <c r="OWG168" s="73"/>
      <c r="OWH168" s="73"/>
      <c r="OWI168" s="73"/>
      <c r="OWJ168" s="73"/>
      <c r="OWK168" s="73"/>
      <c r="OWL168" s="73"/>
      <c r="OWM168" s="73"/>
      <c r="OWN168" s="73"/>
      <c r="OWO168" s="73"/>
      <c r="OWP168" s="73"/>
      <c r="OWQ168" s="73"/>
      <c r="OWR168" s="73"/>
      <c r="OWS168" s="73"/>
      <c r="OWT168" s="73"/>
      <c r="OWU168" s="73"/>
      <c r="OWV168" s="73"/>
      <c r="OWW168" s="73"/>
      <c r="OWX168" s="73"/>
      <c r="OWY168" s="73"/>
      <c r="OWZ168" s="73"/>
      <c r="OXA168" s="73"/>
      <c r="OXC168" s="73"/>
      <c r="OXD168" s="73"/>
      <c r="OXE168" s="73"/>
      <c r="OXF168" s="73"/>
      <c r="OXG168" s="73"/>
      <c r="OXH168" s="73"/>
      <c r="OXI168" s="73"/>
      <c r="OXJ168" s="73"/>
      <c r="OXK168" s="73"/>
      <c r="OXL168" s="73"/>
      <c r="OXM168" s="73"/>
      <c r="OXN168" s="73"/>
      <c r="OXO168" s="73"/>
      <c r="OXR168" s="73"/>
      <c r="OXU168" s="73"/>
      <c r="OXX168" s="73"/>
      <c r="OYA168" s="73"/>
      <c r="OYD168" s="73"/>
      <c r="OYP168" s="73"/>
      <c r="OYS168" s="73"/>
      <c r="OYV168" s="73"/>
      <c r="OYY168" s="73"/>
      <c r="OZH168" s="73"/>
      <c r="OZN168" s="73"/>
      <c r="OZQ168" s="73"/>
      <c r="OZT168" s="73"/>
      <c r="OZW168" s="73"/>
      <c r="PAC168" s="73"/>
      <c r="PAL168" s="73"/>
      <c r="PAN168" s="73"/>
      <c r="PAO168" s="73"/>
      <c r="PAQ168" s="73"/>
      <c r="PAT168" s="73"/>
      <c r="PAW168" s="73"/>
      <c r="PAZ168" s="73"/>
      <c r="PBH168" s="73"/>
      <c r="PBJ168" s="73"/>
      <c r="PBM168" s="73"/>
      <c r="PBP168" s="73"/>
      <c r="PBY168" s="73"/>
      <c r="PCB168" s="73"/>
      <c r="PCG168" s="73"/>
      <c r="PDC168" s="73"/>
      <c r="PDD168" s="73"/>
      <c r="PDE168" s="73"/>
      <c r="PDF168" s="73"/>
      <c r="PDG168" s="73"/>
      <c r="PDH168" s="73"/>
      <c r="PDZ168" s="73"/>
      <c r="PEA168" s="73"/>
      <c r="PED168" s="73"/>
      <c r="PEG168" s="73"/>
      <c r="PEI168" s="73"/>
      <c r="PEK168" s="73"/>
      <c r="PEN168" s="73"/>
      <c r="PEQ168" s="73"/>
      <c r="PET168" s="73"/>
      <c r="PEW168" s="73"/>
      <c r="PEZ168" s="73"/>
      <c r="PFC168" s="73"/>
      <c r="PFF168" s="73"/>
      <c r="PFI168" s="73"/>
      <c r="PFK168" s="73"/>
      <c r="PFX168" s="73"/>
      <c r="PFY168" s="73"/>
      <c r="PFZ168" s="73"/>
      <c r="PGA168" s="73"/>
      <c r="PGB168" s="73"/>
      <c r="PGC168" s="73"/>
      <c r="PGD168" s="73"/>
      <c r="PGE168" s="73"/>
      <c r="PGF168" s="73"/>
      <c r="PGG168" s="73"/>
      <c r="PGH168" s="73"/>
      <c r="PGI168" s="73"/>
      <c r="PGJ168" s="73"/>
      <c r="PGK168" s="73"/>
      <c r="PGL168" s="73"/>
      <c r="PGM168" s="73"/>
      <c r="PGN168" s="73"/>
      <c r="PGO168" s="73"/>
      <c r="PGP168" s="73"/>
      <c r="PGQ168" s="73"/>
      <c r="PGR168" s="73"/>
      <c r="PGS168" s="73"/>
      <c r="PGT168" s="73"/>
      <c r="PGU168" s="73"/>
      <c r="PGV168" s="73"/>
      <c r="PGW168" s="73"/>
      <c r="PGY168" s="73"/>
      <c r="PGZ168" s="73"/>
      <c r="PHA168" s="73"/>
      <c r="PHB168" s="73"/>
      <c r="PHC168" s="73"/>
      <c r="PHD168" s="73"/>
      <c r="PHE168" s="73"/>
      <c r="PHF168" s="73"/>
      <c r="PHG168" s="73"/>
      <c r="PHH168" s="73"/>
      <c r="PHI168" s="73"/>
      <c r="PHJ168" s="73"/>
      <c r="PHK168" s="73"/>
      <c r="PHN168" s="73"/>
      <c r="PHQ168" s="73"/>
      <c r="PHT168" s="73"/>
      <c r="PHW168" s="73"/>
      <c r="PHZ168" s="73"/>
      <c r="PIL168" s="73"/>
      <c r="PIO168" s="73"/>
      <c r="PIR168" s="73"/>
      <c r="PIU168" s="73"/>
      <c r="PJD168" s="73"/>
      <c r="PJJ168" s="73"/>
      <c r="PJM168" s="73"/>
      <c r="PJP168" s="73"/>
      <c r="PJS168" s="73"/>
      <c r="PJY168" s="73"/>
      <c r="PKH168" s="73"/>
      <c r="PKJ168" s="73"/>
      <c r="PKK168" s="73"/>
      <c r="PKM168" s="73"/>
      <c r="PKP168" s="73"/>
      <c r="PKS168" s="73"/>
      <c r="PKV168" s="73"/>
      <c r="PLD168" s="73"/>
      <c r="PLF168" s="73"/>
      <c r="PLI168" s="73"/>
      <c r="PLL168" s="73"/>
      <c r="PLU168" s="73"/>
      <c r="PLX168" s="73"/>
      <c r="PMC168" s="73"/>
      <c r="PMY168" s="73"/>
      <c r="PMZ168" s="73"/>
      <c r="PNA168" s="73"/>
      <c r="PNB168" s="73"/>
      <c r="PNC168" s="73"/>
      <c r="PND168" s="73"/>
      <c r="PNV168" s="73"/>
      <c r="PNW168" s="73"/>
      <c r="PNZ168" s="73"/>
      <c r="POC168" s="73"/>
      <c r="POE168" s="73"/>
      <c r="POG168" s="73"/>
      <c r="POJ168" s="73"/>
      <c r="POM168" s="73"/>
      <c r="POP168" s="73"/>
      <c r="POS168" s="73"/>
      <c r="POV168" s="73"/>
      <c r="POY168" s="73"/>
      <c r="PPB168" s="73"/>
      <c r="PPE168" s="73"/>
      <c r="PPG168" s="73"/>
      <c r="PPT168" s="73"/>
      <c r="PPU168" s="73"/>
      <c r="PPV168" s="73"/>
      <c r="PPW168" s="73"/>
      <c r="PPX168" s="73"/>
      <c r="PPY168" s="73"/>
      <c r="PPZ168" s="73"/>
      <c r="PQA168" s="73"/>
      <c r="PQB168" s="73"/>
      <c r="PQC168" s="73"/>
      <c r="PQD168" s="73"/>
      <c r="PQE168" s="73"/>
      <c r="PQF168" s="73"/>
      <c r="PQG168" s="73"/>
      <c r="PQH168" s="73"/>
      <c r="PQI168" s="73"/>
      <c r="PQJ168" s="73"/>
      <c r="PQK168" s="73"/>
      <c r="PQL168" s="73"/>
      <c r="PQM168" s="73"/>
      <c r="PQN168" s="73"/>
      <c r="PQO168" s="73"/>
      <c r="PQP168" s="73"/>
      <c r="PQQ168" s="73"/>
      <c r="PQR168" s="73"/>
      <c r="PQS168" s="73"/>
      <c r="PQU168" s="73"/>
      <c r="PQV168" s="73"/>
      <c r="PQW168" s="73"/>
      <c r="PQX168" s="73"/>
      <c r="PQY168" s="73"/>
      <c r="PQZ168" s="73"/>
      <c r="PRA168" s="73"/>
      <c r="PRB168" s="73"/>
      <c r="PRC168" s="73"/>
      <c r="PRD168" s="73"/>
      <c r="PRE168" s="73"/>
      <c r="PRF168" s="73"/>
      <c r="PRG168" s="73"/>
      <c r="PRJ168" s="73"/>
      <c r="PRM168" s="73"/>
      <c r="PRP168" s="73"/>
      <c r="PRS168" s="73"/>
      <c r="PRV168" s="73"/>
      <c r="PSH168" s="73"/>
      <c r="PSK168" s="73"/>
      <c r="PSN168" s="73"/>
      <c r="PSQ168" s="73"/>
      <c r="PSZ168" s="73"/>
      <c r="PTF168" s="73"/>
      <c r="PTI168" s="73"/>
      <c r="PTL168" s="73"/>
      <c r="PTO168" s="73"/>
      <c r="PTU168" s="73"/>
      <c r="PUD168" s="73"/>
      <c r="PUF168" s="73"/>
      <c r="PUG168" s="73"/>
      <c r="PUI168" s="73"/>
      <c r="PUL168" s="73"/>
      <c r="PUO168" s="73"/>
      <c r="PUR168" s="73"/>
      <c r="PUZ168" s="73"/>
      <c r="PVB168" s="73"/>
      <c r="PVE168" s="73"/>
      <c r="PVH168" s="73"/>
      <c r="PVQ168" s="73"/>
      <c r="PVT168" s="73"/>
      <c r="PVY168" s="73"/>
      <c r="PWU168" s="73"/>
      <c r="PWV168" s="73"/>
      <c r="PWW168" s="73"/>
      <c r="PWX168" s="73"/>
      <c r="PWY168" s="73"/>
      <c r="PWZ168" s="73"/>
      <c r="PXR168" s="73"/>
      <c r="PXS168" s="73"/>
      <c r="PXV168" s="73"/>
      <c r="PXY168" s="73"/>
      <c r="PYA168" s="73"/>
      <c r="PYC168" s="73"/>
      <c r="PYF168" s="73"/>
      <c r="PYI168" s="73"/>
      <c r="PYL168" s="73"/>
      <c r="PYO168" s="73"/>
      <c r="PYR168" s="73"/>
      <c r="PYU168" s="73"/>
      <c r="PYX168" s="73"/>
      <c r="PZA168" s="73"/>
      <c r="PZC168" s="73"/>
      <c r="PZP168" s="73"/>
      <c r="PZQ168" s="73"/>
      <c r="PZR168" s="73"/>
      <c r="PZS168" s="73"/>
      <c r="PZT168" s="73"/>
      <c r="PZU168" s="73"/>
      <c r="PZV168" s="73"/>
      <c r="PZW168" s="73"/>
      <c r="PZX168" s="73"/>
      <c r="PZY168" s="73"/>
      <c r="PZZ168" s="73"/>
      <c r="QAA168" s="73"/>
      <c r="QAB168" s="73"/>
      <c r="QAC168" s="73"/>
      <c r="QAD168" s="73"/>
      <c r="QAE168" s="73"/>
      <c r="QAF168" s="73"/>
      <c r="QAG168" s="73"/>
      <c r="QAH168" s="73"/>
      <c r="QAI168" s="73"/>
      <c r="QAJ168" s="73"/>
      <c r="QAK168" s="73"/>
      <c r="QAL168" s="73"/>
      <c r="QAM168" s="73"/>
      <c r="QAN168" s="73"/>
      <c r="QAO168" s="73"/>
      <c r="QAQ168" s="73"/>
      <c r="QAR168" s="73"/>
      <c r="QAS168" s="73"/>
      <c r="QAT168" s="73"/>
      <c r="QAU168" s="73"/>
      <c r="QAV168" s="73"/>
      <c r="QAW168" s="73"/>
      <c r="QAX168" s="73"/>
      <c r="QAY168" s="73"/>
      <c r="QAZ168" s="73"/>
      <c r="QBA168" s="73"/>
      <c r="QBB168" s="73"/>
      <c r="QBC168" s="73"/>
      <c r="QBF168" s="73"/>
      <c r="QBI168" s="73"/>
      <c r="QBL168" s="73"/>
      <c r="QBO168" s="73"/>
      <c r="QBR168" s="73"/>
      <c r="QCD168" s="73"/>
      <c r="QCG168" s="73"/>
      <c r="QCJ168" s="73"/>
      <c r="QCM168" s="73"/>
      <c r="QCV168" s="73"/>
      <c r="QDB168" s="73"/>
      <c r="QDE168" s="73"/>
      <c r="QDH168" s="73"/>
      <c r="QDK168" s="73"/>
      <c r="QDQ168" s="73"/>
      <c r="QDZ168" s="73"/>
      <c r="QEB168" s="73"/>
      <c r="QEC168" s="73"/>
      <c r="QEE168" s="73"/>
      <c r="QEH168" s="73"/>
      <c r="QEK168" s="73"/>
      <c r="QEN168" s="73"/>
      <c r="QEV168" s="73"/>
      <c r="QEX168" s="73"/>
      <c r="QFA168" s="73"/>
      <c r="QFD168" s="73"/>
      <c r="QFM168" s="73"/>
      <c r="QFP168" s="73"/>
      <c r="QFU168" s="73"/>
      <c r="QGQ168" s="73"/>
      <c r="QGR168" s="73"/>
      <c r="QGS168" s="73"/>
      <c r="QGT168" s="73"/>
      <c r="QGU168" s="73"/>
      <c r="QGV168" s="73"/>
      <c r="QHN168" s="73"/>
      <c r="QHO168" s="73"/>
      <c r="QHR168" s="73"/>
      <c r="QHU168" s="73"/>
      <c r="QHW168" s="73"/>
      <c r="QHY168" s="73"/>
      <c r="QIB168" s="73"/>
      <c r="QIE168" s="73"/>
      <c r="QIH168" s="73"/>
      <c r="QIK168" s="73"/>
      <c r="QIN168" s="73"/>
      <c r="QIQ168" s="73"/>
      <c r="QIT168" s="73"/>
      <c r="QIW168" s="73"/>
      <c r="QIY168" s="73"/>
      <c r="QJL168" s="73"/>
      <c r="QJM168" s="73"/>
      <c r="QJN168" s="73"/>
      <c r="QJO168" s="73"/>
      <c r="QJP168" s="73"/>
      <c r="QJQ168" s="73"/>
      <c r="QJR168" s="73"/>
      <c r="QJS168" s="73"/>
      <c r="QJT168" s="73"/>
      <c r="QJU168" s="73"/>
      <c r="QJV168" s="73"/>
      <c r="QJW168" s="73"/>
      <c r="QJX168" s="73"/>
      <c r="QJY168" s="73"/>
      <c r="QJZ168" s="73"/>
      <c r="QKA168" s="73"/>
      <c r="QKB168" s="73"/>
      <c r="QKC168" s="73"/>
      <c r="QKD168" s="73"/>
      <c r="QKE168" s="73"/>
      <c r="QKF168" s="73"/>
      <c r="QKG168" s="73"/>
      <c r="QKH168" s="73"/>
      <c r="QKI168" s="73"/>
      <c r="QKJ168" s="73"/>
      <c r="QKK168" s="73"/>
      <c r="QKM168" s="73"/>
      <c r="QKN168" s="73"/>
      <c r="QKO168" s="73"/>
      <c r="QKP168" s="73"/>
      <c r="QKQ168" s="73"/>
      <c r="QKR168" s="73"/>
      <c r="QKS168" s="73"/>
      <c r="QKT168" s="73"/>
      <c r="QKU168" s="73"/>
      <c r="QKV168" s="73"/>
      <c r="QKW168" s="73"/>
      <c r="QKX168" s="73"/>
      <c r="QKY168" s="73"/>
      <c r="QLB168" s="73"/>
      <c r="QLE168" s="73"/>
      <c r="QLH168" s="73"/>
      <c r="QLK168" s="73"/>
      <c r="QLN168" s="73"/>
      <c r="QLZ168" s="73"/>
      <c r="QMC168" s="73"/>
      <c r="QMF168" s="73"/>
      <c r="QMI168" s="73"/>
      <c r="QMR168" s="73"/>
      <c r="QMX168" s="73"/>
      <c r="QNA168" s="73"/>
      <c r="QND168" s="73"/>
      <c r="QNG168" s="73"/>
      <c r="QNM168" s="73"/>
      <c r="QNV168" s="73"/>
      <c r="QNX168" s="73"/>
      <c r="QNY168" s="73"/>
      <c r="QOA168" s="73"/>
      <c r="QOD168" s="73"/>
      <c r="QOG168" s="73"/>
      <c r="QOJ168" s="73"/>
      <c r="QOR168" s="73"/>
      <c r="QOT168" s="73"/>
      <c r="QOW168" s="73"/>
      <c r="QOZ168" s="73"/>
      <c r="QPI168" s="73"/>
      <c r="QPL168" s="73"/>
      <c r="QPQ168" s="73"/>
      <c r="QQM168" s="73"/>
      <c r="QQN168" s="73"/>
      <c r="QQO168" s="73"/>
      <c r="QQP168" s="73"/>
      <c r="QQQ168" s="73"/>
      <c r="QQR168" s="73"/>
      <c r="QRJ168" s="73"/>
      <c r="QRK168" s="73"/>
      <c r="QRN168" s="73"/>
      <c r="QRQ168" s="73"/>
      <c r="QRS168" s="73"/>
      <c r="QRU168" s="73"/>
      <c r="QRX168" s="73"/>
      <c r="QSA168" s="73"/>
      <c r="QSD168" s="73"/>
      <c r="QSG168" s="73"/>
      <c r="QSJ168" s="73"/>
      <c r="QSM168" s="73"/>
      <c r="QSP168" s="73"/>
      <c r="QSS168" s="73"/>
      <c r="QSU168" s="73"/>
      <c r="QTH168" s="73"/>
      <c r="QTI168" s="73"/>
      <c r="QTJ168" s="73"/>
      <c r="QTK168" s="73"/>
      <c r="QTL168" s="73"/>
      <c r="QTM168" s="73"/>
      <c r="QTN168" s="73"/>
      <c r="QTO168" s="73"/>
      <c r="QTP168" s="73"/>
      <c r="QTQ168" s="73"/>
      <c r="QTR168" s="73"/>
      <c r="QTS168" s="73"/>
      <c r="QTT168" s="73"/>
      <c r="QTU168" s="73"/>
      <c r="QTV168" s="73"/>
      <c r="QTW168" s="73"/>
      <c r="QTX168" s="73"/>
      <c r="QTY168" s="73"/>
      <c r="QTZ168" s="73"/>
      <c r="QUA168" s="73"/>
      <c r="QUB168" s="73"/>
      <c r="QUC168" s="73"/>
      <c r="QUD168" s="73"/>
      <c r="QUE168" s="73"/>
      <c r="QUF168" s="73"/>
      <c r="QUG168" s="73"/>
      <c r="QUI168" s="73"/>
      <c r="QUJ168" s="73"/>
      <c r="QUK168" s="73"/>
      <c r="QUL168" s="73"/>
      <c r="QUM168" s="73"/>
      <c r="QUN168" s="73"/>
      <c r="QUO168" s="73"/>
      <c r="QUP168" s="73"/>
      <c r="QUQ168" s="73"/>
      <c r="QUR168" s="73"/>
      <c r="QUS168" s="73"/>
      <c r="QUT168" s="73"/>
      <c r="QUU168" s="73"/>
      <c r="QUX168" s="73"/>
      <c r="QVA168" s="73"/>
      <c r="QVD168" s="73"/>
      <c r="QVG168" s="73"/>
      <c r="QVJ168" s="73"/>
      <c r="QVV168" s="73"/>
      <c r="QVY168" s="73"/>
      <c r="QWB168" s="73"/>
      <c r="QWE168" s="73"/>
      <c r="QWN168" s="73"/>
      <c r="QWT168" s="73"/>
      <c r="QWW168" s="73"/>
      <c r="QWZ168" s="73"/>
      <c r="QXC168" s="73"/>
      <c r="QXI168" s="73"/>
      <c r="QXR168" s="73"/>
      <c r="QXT168" s="73"/>
      <c r="QXU168" s="73"/>
      <c r="QXW168" s="73"/>
      <c r="QXZ168" s="73"/>
      <c r="QYC168" s="73"/>
      <c r="QYF168" s="73"/>
      <c r="QYN168" s="73"/>
      <c r="QYP168" s="73"/>
      <c r="QYS168" s="73"/>
      <c r="QYV168" s="73"/>
      <c r="QZE168" s="73"/>
      <c r="QZH168" s="73"/>
      <c r="QZM168" s="73"/>
      <c r="RAI168" s="73"/>
      <c r="RAJ168" s="73"/>
      <c r="RAK168" s="73"/>
      <c r="RAL168" s="73"/>
      <c r="RAM168" s="73"/>
      <c r="RAN168" s="73"/>
      <c r="RBF168" s="73"/>
      <c r="RBG168" s="73"/>
      <c r="RBJ168" s="73"/>
      <c r="RBM168" s="73"/>
      <c r="RBO168" s="73"/>
      <c r="RBQ168" s="73"/>
      <c r="RBT168" s="73"/>
      <c r="RBW168" s="73"/>
      <c r="RBZ168" s="73"/>
      <c r="RCC168" s="73"/>
      <c r="RCF168" s="73"/>
      <c r="RCI168" s="73"/>
      <c r="RCL168" s="73"/>
      <c r="RCO168" s="73"/>
      <c r="RCQ168" s="73"/>
      <c r="RDD168" s="73"/>
      <c r="RDE168" s="73"/>
      <c r="RDF168" s="73"/>
      <c r="RDG168" s="73"/>
      <c r="RDH168" s="73"/>
      <c r="RDI168" s="73"/>
      <c r="RDJ168" s="73"/>
      <c r="RDK168" s="73"/>
      <c r="RDL168" s="73"/>
      <c r="RDM168" s="73"/>
      <c r="RDN168" s="73"/>
      <c r="RDO168" s="73"/>
      <c r="RDP168" s="73"/>
      <c r="RDQ168" s="73"/>
      <c r="RDR168" s="73"/>
      <c r="RDS168" s="73"/>
      <c r="RDT168" s="73"/>
      <c r="RDU168" s="73"/>
      <c r="RDV168" s="73"/>
      <c r="RDW168" s="73"/>
      <c r="RDX168" s="73"/>
      <c r="RDY168" s="73"/>
      <c r="RDZ168" s="73"/>
      <c r="REA168" s="73"/>
      <c r="REB168" s="73"/>
      <c r="REC168" s="73"/>
      <c r="REE168" s="73"/>
      <c r="REF168" s="73"/>
      <c r="REG168" s="73"/>
      <c r="REH168" s="73"/>
      <c r="REI168" s="73"/>
      <c r="REJ168" s="73"/>
      <c r="REK168" s="73"/>
      <c r="REL168" s="73"/>
      <c r="REM168" s="73"/>
      <c r="REN168" s="73"/>
      <c r="REO168" s="73"/>
      <c r="REP168" s="73"/>
      <c r="REQ168" s="73"/>
      <c r="RET168" s="73"/>
      <c r="REW168" s="73"/>
      <c r="REZ168" s="73"/>
      <c r="RFC168" s="73"/>
      <c r="RFF168" s="73"/>
      <c r="RFR168" s="73"/>
      <c r="RFU168" s="73"/>
      <c r="RFX168" s="73"/>
      <c r="RGA168" s="73"/>
      <c r="RGJ168" s="73"/>
      <c r="RGP168" s="73"/>
      <c r="RGS168" s="73"/>
      <c r="RGV168" s="73"/>
      <c r="RGY168" s="73"/>
      <c r="RHE168" s="73"/>
      <c r="RHN168" s="73"/>
      <c r="RHP168" s="73"/>
      <c r="RHQ168" s="73"/>
      <c r="RHS168" s="73"/>
      <c r="RHV168" s="73"/>
      <c r="RHY168" s="73"/>
      <c r="RIB168" s="73"/>
      <c r="RIJ168" s="73"/>
      <c r="RIL168" s="73"/>
      <c r="RIO168" s="73"/>
      <c r="RIR168" s="73"/>
      <c r="RJA168" s="73"/>
      <c r="RJD168" s="73"/>
      <c r="RJI168" s="73"/>
      <c r="RKE168" s="73"/>
      <c r="RKF168" s="73"/>
      <c r="RKG168" s="73"/>
      <c r="RKH168" s="73"/>
      <c r="RKI168" s="73"/>
      <c r="RKJ168" s="73"/>
      <c r="RLB168" s="73"/>
      <c r="RLC168" s="73"/>
      <c r="RLF168" s="73"/>
      <c r="RLI168" s="73"/>
      <c r="RLK168" s="73"/>
      <c r="RLM168" s="73"/>
      <c r="RLP168" s="73"/>
      <c r="RLS168" s="73"/>
      <c r="RLV168" s="73"/>
      <c r="RLY168" s="73"/>
      <c r="RMB168" s="73"/>
      <c r="RME168" s="73"/>
      <c r="RMH168" s="73"/>
      <c r="RMK168" s="73"/>
      <c r="RMM168" s="73"/>
      <c r="RMZ168" s="73"/>
      <c r="RNA168" s="73"/>
      <c r="RNB168" s="73"/>
      <c r="RNC168" s="73"/>
      <c r="RND168" s="73"/>
      <c r="RNE168" s="73"/>
      <c r="RNF168" s="73"/>
      <c r="RNG168" s="73"/>
      <c r="RNH168" s="73"/>
      <c r="RNI168" s="73"/>
      <c r="RNJ168" s="73"/>
      <c r="RNK168" s="73"/>
      <c r="RNL168" s="73"/>
      <c r="RNM168" s="73"/>
      <c r="RNN168" s="73"/>
      <c r="RNO168" s="73"/>
      <c r="RNP168" s="73"/>
      <c r="RNQ168" s="73"/>
      <c r="RNR168" s="73"/>
      <c r="RNS168" s="73"/>
      <c r="RNT168" s="73"/>
      <c r="RNU168" s="73"/>
      <c r="RNV168" s="73"/>
      <c r="RNW168" s="73"/>
      <c r="RNX168" s="73"/>
      <c r="RNY168" s="73"/>
      <c r="ROA168" s="73"/>
      <c r="ROB168" s="73"/>
      <c r="ROC168" s="73"/>
      <c r="ROD168" s="73"/>
      <c r="ROE168" s="73"/>
      <c r="ROF168" s="73"/>
      <c r="ROG168" s="73"/>
      <c r="ROH168" s="73"/>
      <c r="ROI168" s="73"/>
      <c r="ROJ168" s="73"/>
      <c r="ROK168" s="73"/>
      <c r="ROL168" s="73"/>
      <c r="ROM168" s="73"/>
      <c r="ROP168" s="73"/>
      <c r="ROS168" s="73"/>
      <c r="ROV168" s="73"/>
      <c r="ROY168" s="73"/>
      <c r="RPB168" s="73"/>
      <c r="RPN168" s="73"/>
      <c r="RPQ168" s="73"/>
      <c r="RPT168" s="73"/>
      <c r="RPW168" s="73"/>
      <c r="RQF168" s="73"/>
      <c r="RQL168" s="73"/>
      <c r="RQO168" s="73"/>
      <c r="RQR168" s="73"/>
      <c r="RQU168" s="73"/>
      <c r="RRA168" s="73"/>
      <c r="RRJ168" s="73"/>
      <c r="RRL168" s="73"/>
      <c r="RRM168" s="73"/>
      <c r="RRO168" s="73"/>
      <c r="RRR168" s="73"/>
      <c r="RRU168" s="73"/>
      <c r="RRX168" s="73"/>
      <c r="RSF168" s="73"/>
      <c r="RSH168" s="73"/>
      <c r="RSK168" s="73"/>
      <c r="RSN168" s="73"/>
      <c r="RSW168" s="73"/>
      <c r="RSZ168" s="73"/>
      <c r="RTE168" s="73"/>
      <c r="RUA168" s="73"/>
      <c r="RUB168" s="73"/>
      <c r="RUC168" s="73"/>
      <c r="RUD168" s="73"/>
      <c r="RUE168" s="73"/>
      <c r="RUF168" s="73"/>
      <c r="RUX168" s="73"/>
      <c r="RUY168" s="73"/>
      <c r="RVB168" s="73"/>
      <c r="RVE168" s="73"/>
      <c r="RVG168" s="73"/>
      <c r="RVI168" s="73"/>
      <c r="RVL168" s="73"/>
      <c r="RVO168" s="73"/>
      <c r="RVR168" s="73"/>
      <c r="RVU168" s="73"/>
      <c r="RVX168" s="73"/>
      <c r="RWA168" s="73"/>
      <c r="RWD168" s="73"/>
      <c r="RWG168" s="73"/>
      <c r="RWI168" s="73"/>
      <c r="RWV168" s="73"/>
      <c r="RWW168" s="73"/>
      <c r="RWX168" s="73"/>
      <c r="RWY168" s="73"/>
      <c r="RWZ168" s="73"/>
      <c r="RXA168" s="73"/>
      <c r="RXB168" s="73"/>
      <c r="RXC168" s="73"/>
      <c r="RXD168" s="73"/>
      <c r="RXE168" s="73"/>
      <c r="RXF168" s="73"/>
      <c r="RXG168" s="73"/>
      <c r="RXH168" s="73"/>
      <c r="RXI168" s="73"/>
      <c r="RXJ168" s="73"/>
      <c r="RXK168" s="73"/>
      <c r="RXL168" s="73"/>
      <c r="RXM168" s="73"/>
      <c r="RXN168" s="73"/>
      <c r="RXO168" s="73"/>
      <c r="RXP168" s="73"/>
      <c r="RXQ168" s="73"/>
      <c r="RXR168" s="73"/>
      <c r="RXS168" s="73"/>
      <c r="RXT168" s="73"/>
      <c r="RXU168" s="73"/>
      <c r="RXW168" s="73"/>
      <c r="RXX168" s="73"/>
      <c r="RXY168" s="73"/>
      <c r="RXZ168" s="73"/>
      <c r="RYA168" s="73"/>
      <c r="RYB168" s="73"/>
      <c r="RYC168" s="73"/>
      <c r="RYD168" s="73"/>
      <c r="RYE168" s="73"/>
      <c r="RYF168" s="73"/>
      <c r="RYG168" s="73"/>
      <c r="RYH168" s="73"/>
      <c r="RYI168" s="73"/>
      <c r="RYL168" s="73"/>
      <c r="RYO168" s="73"/>
      <c r="RYR168" s="73"/>
      <c r="RYU168" s="73"/>
      <c r="RYX168" s="73"/>
      <c r="RZJ168" s="73"/>
      <c r="RZM168" s="73"/>
      <c r="RZP168" s="73"/>
      <c r="RZS168" s="73"/>
      <c r="SAB168" s="73"/>
      <c r="SAH168" s="73"/>
      <c r="SAK168" s="73"/>
      <c r="SAN168" s="73"/>
      <c r="SAQ168" s="73"/>
      <c r="SAW168" s="73"/>
      <c r="SBF168" s="73"/>
      <c r="SBH168" s="73"/>
      <c r="SBI168" s="73"/>
      <c r="SBK168" s="73"/>
      <c r="SBN168" s="73"/>
      <c r="SBQ168" s="73"/>
      <c r="SBT168" s="73"/>
      <c r="SCB168" s="73"/>
      <c r="SCD168" s="73"/>
      <c r="SCG168" s="73"/>
      <c r="SCJ168" s="73"/>
      <c r="SCS168" s="73"/>
      <c r="SCV168" s="73"/>
      <c r="SDA168" s="73"/>
      <c r="SDW168" s="73"/>
      <c r="SDX168" s="73"/>
      <c r="SDY168" s="73"/>
      <c r="SDZ168" s="73"/>
      <c r="SEA168" s="73"/>
      <c r="SEB168" s="73"/>
      <c r="SET168" s="73"/>
      <c r="SEU168" s="73"/>
      <c r="SEX168" s="73"/>
      <c r="SFA168" s="73"/>
      <c r="SFC168" s="73"/>
      <c r="SFE168" s="73"/>
      <c r="SFH168" s="73"/>
      <c r="SFK168" s="73"/>
      <c r="SFN168" s="73"/>
      <c r="SFQ168" s="73"/>
      <c r="SFT168" s="73"/>
      <c r="SFW168" s="73"/>
      <c r="SFZ168" s="73"/>
      <c r="SGC168" s="73"/>
      <c r="SGE168" s="73"/>
      <c r="SGR168" s="73"/>
      <c r="SGS168" s="73"/>
      <c r="SGT168" s="73"/>
      <c r="SGU168" s="73"/>
      <c r="SGV168" s="73"/>
      <c r="SGW168" s="73"/>
      <c r="SGX168" s="73"/>
      <c r="SGY168" s="73"/>
      <c r="SGZ168" s="73"/>
      <c r="SHA168" s="73"/>
      <c r="SHB168" s="73"/>
      <c r="SHC168" s="73"/>
      <c r="SHD168" s="73"/>
      <c r="SHE168" s="73"/>
      <c r="SHF168" s="73"/>
      <c r="SHG168" s="73"/>
      <c r="SHH168" s="73"/>
      <c r="SHI168" s="73"/>
      <c r="SHJ168" s="73"/>
      <c r="SHK168" s="73"/>
      <c r="SHL168" s="73"/>
      <c r="SHM168" s="73"/>
      <c r="SHN168" s="73"/>
      <c r="SHO168" s="73"/>
      <c r="SHP168" s="73"/>
      <c r="SHQ168" s="73"/>
      <c r="SHS168" s="73"/>
      <c r="SHT168" s="73"/>
      <c r="SHU168" s="73"/>
      <c r="SHV168" s="73"/>
      <c r="SHW168" s="73"/>
      <c r="SHX168" s="73"/>
      <c r="SHY168" s="73"/>
      <c r="SHZ168" s="73"/>
      <c r="SIA168" s="73"/>
      <c r="SIB168" s="73"/>
      <c r="SIC168" s="73"/>
      <c r="SID168" s="73"/>
      <c r="SIE168" s="73"/>
      <c r="SIH168" s="73"/>
      <c r="SIK168" s="73"/>
      <c r="SIN168" s="73"/>
      <c r="SIQ168" s="73"/>
      <c r="SIT168" s="73"/>
      <c r="SJF168" s="73"/>
      <c r="SJI168" s="73"/>
      <c r="SJL168" s="73"/>
      <c r="SJO168" s="73"/>
      <c r="SJX168" s="73"/>
      <c r="SKD168" s="73"/>
      <c r="SKG168" s="73"/>
      <c r="SKJ168" s="73"/>
      <c r="SKM168" s="73"/>
      <c r="SKS168" s="73"/>
      <c r="SLB168" s="73"/>
      <c r="SLD168" s="73"/>
      <c r="SLE168" s="73"/>
      <c r="SLG168" s="73"/>
      <c r="SLJ168" s="73"/>
      <c r="SLM168" s="73"/>
      <c r="SLP168" s="73"/>
      <c r="SLX168" s="73"/>
      <c r="SLZ168" s="73"/>
      <c r="SMC168" s="73"/>
      <c r="SMF168" s="73"/>
      <c r="SMO168" s="73"/>
      <c r="SMR168" s="73"/>
      <c r="SMW168" s="73"/>
      <c r="SNS168" s="73"/>
      <c r="SNT168" s="73"/>
      <c r="SNU168" s="73"/>
      <c r="SNV168" s="73"/>
      <c r="SNW168" s="73"/>
      <c r="SNX168" s="73"/>
      <c r="SOP168" s="73"/>
      <c r="SOQ168" s="73"/>
      <c r="SOT168" s="73"/>
      <c r="SOW168" s="73"/>
      <c r="SOY168" s="73"/>
      <c r="SPA168" s="73"/>
      <c r="SPD168" s="73"/>
      <c r="SPG168" s="73"/>
      <c r="SPJ168" s="73"/>
      <c r="SPM168" s="73"/>
      <c r="SPP168" s="73"/>
      <c r="SPS168" s="73"/>
      <c r="SPV168" s="73"/>
      <c r="SPY168" s="73"/>
      <c r="SQA168" s="73"/>
      <c r="SQN168" s="73"/>
      <c r="SQO168" s="73"/>
      <c r="SQP168" s="73"/>
      <c r="SQQ168" s="73"/>
      <c r="SQR168" s="73"/>
      <c r="SQS168" s="73"/>
      <c r="SQT168" s="73"/>
      <c r="SQU168" s="73"/>
      <c r="SQV168" s="73"/>
      <c r="SQW168" s="73"/>
      <c r="SQX168" s="73"/>
      <c r="SQY168" s="73"/>
      <c r="SQZ168" s="73"/>
      <c r="SRA168" s="73"/>
      <c r="SRB168" s="73"/>
      <c r="SRC168" s="73"/>
      <c r="SRD168" s="73"/>
      <c r="SRE168" s="73"/>
      <c r="SRF168" s="73"/>
      <c r="SRG168" s="73"/>
      <c r="SRH168" s="73"/>
      <c r="SRI168" s="73"/>
      <c r="SRJ168" s="73"/>
      <c r="SRK168" s="73"/>
      <c r="SRL168" s="73"/>
      <c r="SRM168" s="73"/>
      <c r="SRO168" s="73"/>
      <c r="SRP168" s="73"/>
      <c r="SRQ168" s="73"/>
      <c r="SRR168" s="73"/>
      <c r="SRS168" s="73"/>
      <c r="SRT168" s="73"/>
      <c r="SRU168" s="73"/>
      <c r="SRV168" s="73"/>
      <c r="SRW168" s="73"/>
      <c r="SRX168" s="73"/>
      <c r="SRY168" s="73"/>
      <c r="SRZ168" s="73"/>
      <c r="SSA168" s="73"/>
      <c r="SSD168" s="73"/>
      <c r="SSG168" s="73"/>
      <c r="SSJ168" s="73"/>
      <c r="SSM168" s="73"/>
      <c r="SSP168" s="73"/>
      <c r="STB168" s="73"/>
      <c r="STE168" s="73"/>
      <c r="STH168" s="73"/>
      <c r="STK168" s="73"/>
      <c r="STT168" s="73"/>
      <c r="STZ168" s="73"/>
      <c r="SUC168" s="73"/>
      <c r="SUF168" s="73"/>
      <c r="SUI168" s="73"/>
      <c r="SUO168" s="73"/>
      <c r="SUX168" s="73"/>
      <c r="SUZ168" s="73"/>
      <c r="SVA168" s="73"/>
      <c r="SVC168" s="73"/>
      <c r="SVF168" s="73"/>
      <c r="SVI168" s="73"/>
      <c r="SVL168" s="73"/>
      <c r="SVT168" s="73"/>
      <c r="SVV168" s="73"/>
      <c r="SVY168" s="73"/>
      <c r="SWB168" s="73"/>
      <c r="SWK168" s="73"/>
      <c r="SWN168" s="73"/>
      <c r="SWS168" s="73"/>
      <c r="SXO168" s="73"/>
      <c r="SXP168" s="73"/>
      <c r="SXQ168" s="73"/>
      <c r="SXR168" s="73"/>
      <c r="SXS168" s="73"/>
      <c r="SXT168" s="73"/>
      <c r="SYL168" s="73"/>
      <c r="SYM168" s="73"/>
      <c r="SYP168" s="73"/>
      <c r="SYS168" s="73"/>
      <c r="SYU168" s="73"/>
      <c r="SYW168" s="73"/>
      <c r="SYZ168" s="73"/>
      <c r="SZC168" s="73"/>
      <c r="SZF168" s="73"/>
      <c r="SZI168" s="73"/>
      <c r="SZL168" s="73"/>
      <c r="SZO168" s="73"/>
      <c r="SZR168" s="73"/>
      <c r="SZU168" s="73"/>
      <c r="SZW168" s="73"/>
      <c r="TAJ168" s="73"/>
      <c r="TAK168" s="73"/>
      <c r="TAL168" s="73"/>
      <c r="TAM168" s="73"/>
      <c r="TAN168" s="73"/>
      <c r="TAO168" s="73"/>
      <c r="TAP168" s="73"/>
      <c r="TAQ168" s="73"/>
      <c r="TAR168" s="73"/>
      <c r="TAS168" s="73"/>
      <c r="TAT168" s="73"/>
      <c r="TAU168" s="73"/>
      <c r="TAV168" s="73"/>
      <c r="TAW168" s="73"/>
      <c r="TAX168" s="73"/>
      <c r="TAY168" s="73"/>
      <c r="TAZ168" s="73"/>
      <c r="TBA168" s="73"/>
      <c r="TBB168" s="73"/>
      <c r="TBC168" s="73"/>
      <c r="TBD168" s="73"/>
      <c r="TBE168" s="73"/>
      <c r="TBF168" s="73"/>
      <c r="TBG168" s="73"/>
      <c r="TBH168" s="73"/>
      <c r="TBI168" s="73"/>
      <c r="TBK168" s="73"/>
      <c r="TBL168" s="73"/>
      <c r="TBM168" s="73"/>
      <c r="TBN168" s="73"/>
      <c r="TBO168" s="73"/>
      <c r="TBP168" s="73"/>
      <c r="TBQ168" s="73"/>
      <c r="TBR168" s="73"/>
      <c r="TBS168" s="73"/>
      <c r="TBT168" s="73"/>
      <c r="TBU168" s="73"/>
      <c r="TBV168" s="73"/>
      <c r="TBW168" s="73"/>
      <c r="TBZ168" s="73"/>
      <c r="TCC168" s="73"/>
      <c r="TCF168" s="73"/>
      <c r="TCI168" s="73"/>
      <c r="TCL168" s="73"/>
      <c r="TCX168" s="73"/>
      <c r="TDA168" s="73"/>
      <c r="TDD168" s="73"/>
      <c r="TDG168" s="73"/>
      <c r="TDP168" s="73"/>
      <c r="TDV168" s="73"/>
      <c r="TDY168" s="73"/>
      <c r="TEB168" s="73"/>
      <c r="TEE168" s="73"/>
      <c r="TEK168" s="73"/>
      <c r="TET168" s="73"/>
      <c r="TEV168" s="73"/>
      <c r="TEW168" s="73"/>
      <c r="TEY168" s="73"/>
      <c r="TFB168" s="73"/>
      <c r="TFE168" s="73"/>
      <c r="TFH168" s="73"/>
      <c r="TFP168" s="73"/>
      <c r="TFR168" s="73"/>
      <c r="TFU168" s="73"/>
      <c r="TFX168" s="73"/>
      <c r="TGG168" s="73"/>
      <c r="TGJ168" s="73"/>
      <c r="TGO168" s="73"/>
      <c r="THK168" s="73"/>
      <c r="THL168" s="73"/>
      <c r="THM168" s="73"/>
      <c r="THN168" s="73"/>
      <c r="THO168" s="73"/>
      <c r="THP168" s="73"/>
      <c r="TIH168" s="73"/>
      <c r="TII168" s="73"/>
      <c r="TIL168" s="73"/>
      <c r="TIO168" s="73"/>
      <c r="TIQ168" s="73"/>
      <c r="TIS168" s="73"/>
      <c r="TIV168" s="73"/>
      <c r="TIY168" s="73"/>
      <c r="TJB168" s="73"/>
      <c r="TJE168" s="73"/>
      <c r="TJH168" s="73"/>
      <c r="TJK168" s="73"/>
      <c r="TJN168" s="73"/>
      <c r="TJQ168" s="73"/>
      <c r="TJS168" s="73"/>
      <c r="TKF168" s="73"/>
      <c r="TKG168" s="73"/>
      <c r="TKH168" s="73"/>
      <c r="TKI168" s="73"/>
      <c r="TKJ168" s="73"/>
      <c r="TKK168" s="73"/>
      <c r="TKL168" s="73"/>
      <c r="TKM168" s="73"/>
      <c r="TKN168" s="73"/>
      <c r="TKO168" s="73"/>
      <c r="TKP168" s="73"/>
      <c r="TKQ168" s="73"/>
      <c r="TKR168" s="73"/>
      <c r="TKS168" s="73"/>
      <c r="TKT168" s="73"/>
      <c r="TKU168" s="73"/>
      <c r="TKV168" s="73"/>
      <c r="TKW168" s="73"/>
      <c r="TKX168" s="73"/>
      <c r="TKY168" s="73"/>
      <c r="TKZ168" s="73"/>
      <c r="TLA168" s="73"/>
      <c r="TLB168" s="73"/>
      <c r="TLC168" s="73"/>
      <c r="TLD168" s="73"/>
      <c r="TLE168" s="73"/>
      <c r="TLG168" s="73"/>
      <c r="TLH168" s="73"/>
      <c r="TLI168" s="73"/>
      <c r="TLJ168" s="73"/>
      <c r="TLK168" s="73"/>
      <c r="TLL168" s="73"/>
      <c r="TLM168" s="73"/>
      <c r="TLN168" s="73"/>
      <c r="TLO168" s="73"/>
      <c r="TLP168" s="73"/>
      <c r="TLQ168" s="73"/>
      <c r="TLR168" s="73"/>
      <c r="TLS168" s="73"/>
      <c r="TLV168" s="73"/>
      <c r="TLY168" s="73"/>
      <c r="TMB168" s="73"/>
      <c r="TME168" s="73"/>
      <c r="TMH168" s="73"/>
      <c r="TMT168" s="73"/>
      <c r="TMW168" s="73"/>
      <c r="TMZ168" s="73"/>
      <c r="TNC168" s="73"/>
      <c r="TNL168" s="73"/>
      <c r="TNR168" s="73"/>
      <c r="TNU168" s="73"/>
      <c r="TNX168" s="73"/>
      <c r="TOA168" s="73"/>
      <c r="TOG168" s="73"/>
      <c r="TOP168" s="73"/>
      <c r="TOR168" s="73"/>
      <c r="TOS168" s="73"/>
      <c r="TOU168" s="73"/>
      <c r="TOX168" s="73"/>
      <c r="TPA168" s="73"/>
      <c r="TPD168" s="73"/>
      <c r="TPL168" s="73"/>
      <c r="TPN168" s="73"/>
      <c r="TPQ168" s="73"/>
      <c r="TPT168" s="73"/>
      <c r="TQC168" s="73"/>
      <c r="TQF168" s="73"/>
      <c r="TQK168" s="73"/>
      <c r="TRG168" s="73"/>
      <c r="TRH168" s="73"/>
      <c r="TRI168" s="73"/>
      <c r="TRJ168" s="73"/>
      <c r="TRK168" s="73"/>
      <c r="TRL168" s="73"/>
      <c r="TSD168" s="73"/>
      <c r="TSE168" s="73"/>
      <c r="TSH168" s="73"/>
      <c r="TSK168" s="73"/>
      <c r="TSM168" s="73"/>
      <c r="TSO168" s="73"/>
      <c r="TSR168" s="73"/>
      <c r="TSU168" s="73"/>
      <c r="TSX168" s="73"/>
      <c r="TTA168" s="73"/>
      <c r="TTD168" s="73"/>
      <c r="TTG168" s="73"/>
      <c r="TTJ168" s="73"/>
      <c r="TTM168" s="73"/>
      <c r="TTO168" s="73"/>
      <c r="TUB168" s="73"/>
      <c r="TUC168" s="73"/>
      <c r="TUD168" s="73"/>
      <c r="TUE168" s="73"/>
      <c r="TUF168" s="73"/>
      <c r="TUG168" s="73"/>
      <c r="TUH168" s="73"/>
      <c r="TUI168" s="73"/>
      <c r="TUJ168" s="73"/>
      <c r="TUK168" s="73"/>
      <c r="TUL168" s="73"/>
      <c r="TUM168" s="73"/>
      <c r="TUN168" s="73"/>
      <c r="TUO168" s="73"/>
      <c r="TUP168" s="73"/>
      <c r="TUQ168" s="73"/>
      <c r="TUR168" s="73"/>
      <c r="TUS168" s="73"/>
      <c r="TUT168" s="73"/>
      <c r="TUU168" s="73"/>
      <c r="TUV168" s="73"/>
      <c r="TUW168" s="73"/>
      <c r="TUX168" s="73"/>
      <c r="TUY168" s="73"/>
      <c r="TUZ168" s="73"/>
      <c r="TVA168" s="73"/>
      <c r="TVC168" s="73"/>
      <c r="TVD168" s="73"/>
      <c r="TVE168" s="73"/>
      <c r="TVF168" s="73"/>
      <c r="TVG168" s="73"/>
      <c r="TVH168" s="73"/>
      <c r="TVI168" s="73"/>
      <c r="TVJ168" s="73"/>
      <c r="TVK168" s="73"/>
      <c r="TVL168" s="73"/>
      <c r="TVM168" s="73"/>
      <c r="TVN168" s="73"/>
      <c r="TVO168" s="73"/>
      <c r="TVR168" s="73"/>
      <c r="TVU168" s="73"/>
      <c r="TVX168" s="73"/>
      <c r="TWA168" s="73"/>
      <c r="TWD168" s="73"/>
      <c r="TWP168" s="73"/>
      <c r="TWS168" s="73"/>
      <c r="TWV168" s="73"/>
      <c r="TWY168" s="73"/>
      <c r="TXH168" s="73"/>
      <c r="TXN168" s="73"/>
      <c r="TXQ168" s="73"/>
      <c r="TXT168" s="73"/>
      <c r="TXW168" s="73"/>
      <c r="TYC168" s="73"/>
      <c r="TYL168" s="73"/>
      <c r="TYN168" s="73"/>
      <c r="TYO168" s="73"/>
      <c r="TYQ168" s="73"/>
      <c r="TYT168" s="73"/>
      <c r="TYW168" s="73"/>
      <c r="TYZ168" s="73"/>
      <c r="TZH168" s="73"/>
      <c r="TZJ168" s="73"/>
      <c r="TZM168" s="73"/>
      <c r="TZP168" s="73"/>
      <c r="TZY168" s="73"/>
      <c r="UAB168" s="73"/>
      <c r="UAG168" s="73"/>
      <c r="UBC168" s="73"/>
      <c r="UBD168" s="73"/>
      <c r="UBE168" s="73"/>
      <c r="UBF168" s="73"/>
      <c r="UBG168" s="73"/>
      <c r="UBH168" s="73"/>
      <c r="UBZ168" s="73"/>
      <c r="UCA168" s="73"/>
      <c r="UCD168" s="73"/>
      <c r="UCG168" s="73"/>
      <c r="UCI168" s="73"/>
      <c r="UCK168" s="73"/>
      <c r="UCN168" s="73"/>
      <c r="UCQ168" s="73"/>
      <c r="UCT168" s="73"/>
      <c r="UCW168" s="73"/>
      <c r="UCZ168" s="73"/>
      <c r="UDC168" s="73"/>
      <c r="UDF168" s="73"/>
      <c r="UDI168" s="73"/>
      <c r="UDK168" s="73"/>
      <c r="UDX168" s="73"/>
      <c r="UDY168" s="73"/>
      <c r="UDZ168" s="73"/>
      <c r="UEA168" s="73"/>
      <c r="UEB168" s="73"/>
      <c r="UEC168" s="73"/>
      <c r="UED168" s="73"/>
      <c r="UEE168" s="73"/>
      <c r="UEF168" s="73"/>
      <c r="UEG168" s="73"/>
      <c r="UEH168" s="73"/>
      <c r="UEI168" s="73"/>
      <c r="UEJ168" s="73"/>
      <c r="UEK168" s="73"/>
      <c r="UEL168" s="73"/>
      <c r="UEM168" s="73"/>
      <c r="UEN168" s="73"/>
      <c r="UEO168" s="73"/>
      <c r="UEP168" s="73"/>
      <c r="UEQ168" s="73"/>
      <c r="UER168" s="73"/>
      <c r="UES168" s="73"/>
      <c r="UET168" s="73"/>
      <c r="UEU168" s="73"/>
      <c r="UEV168" s="73"/>
      <c r="UEW168" s="73"/>
      <c r="UEY168" s="73"/>
      <c r="UEZ168" s="73"/>
      <c r="UFA168" s="73"/>
      <c r="UFB168" s="73"/>
      <c r="UFC168" s="73"/>
      <c r="UFD168" s="73"/>
      <c r="UFE168" s="73"/>
      <c r="UFF168" s="73"/>
      <c r="UFG168" s="73"/>
      <c r="UFH168" s="73"/>
      <c r="UFI168" s="73"/>
      <c r="UFJ168" s="73"/>
      <c r="UFK168" s="73"/>
      <c r="UFN168" s="73"/>
      <c r="UFQ168" s="73"/>
      <c r="UFT168" s="73"/>
      <c r="UFW168" s="73"/>
      <c r="UFZ168" s="73"/>
      <c r="UGL168" s="73"/>
      <c r="UGO168" s="73"/>
      <c r="UGR168" s="73"/>
      <c r="UGU168" s="73"/>
      <c r="UHD168" s="73"/>
      <c r="UHJ168" s="73"/>
      <c r="UHM168" s="73"/>
      <c r="UHP168" s="73"/>
      <c r="UHS168" s="73"/>
      <c r="UHY168" s="73"/>
      <c r="UIH168" s="73"/>
      <c r="UIJ168" s="73"/>
      <c r="UIK168" s="73"/>
      <c r="UIM168" s="73"/>
      <c r="UIP168" s="73"/>
      <c r="UIS168" s="73"/>
      <c r="UIV168" s="73"/>
      <c r="UJD168" s="73"/>
      <c r="UJF168" s="73"/>
      <c r="UJI168" s="73"/>
      <c r="UJL168" s="73"/>
      <c r="UJU168" s="73"/>
      <c r="UJX168" s="73"/>
      <c r="UKC168" s="73"/>
      <c r="UKY168" s="73"/>
      <c r="UKZ168" s="73"/>
      <c r="ULA168" s="73"/>
      <c r="ULB168" s="73"/>
      <c r="ULC168" s="73"/>
      <c r="ULD168" s="73"/>
      <c r="ULV168" s="73"/>
      <c r="ULW168" s="73"/>
      <c r="ULZ168" s="73"/>
      <c r="UMC168" s="73"/>
      <c r="UME168" s="73"/>
      <c r="UMG168" s="73"/>
      <c r="UMJ168" s="73"/>
      <c r="UMM168" s="73"/>
      <c r="UMP168" s="73"/>
      <c r="UMS168" s="73"/>
      <c r="UMV168" s="73"/>
      <c r="UMY168" s="73"/>
      <c r="UNB168" s="73"/>
      <c r="UNE168" s="73"/>
      <c r="UNG168" s="73"/>
      <c r="UNT168" s="73"/>
      <c r="UNU168" s="73"/>
      <c r="UNV168" s="73"/>
      <c r="UNW168" s="73"/>
      <c r="UNX168" s="73"/>
      <c r="UNY168" s="73"/>
      <c r="UNZ168" s="73"/>
      <c r="UOA168" s="73"/>
      <c r="UOB168" s="73"/>
      <c r="UOC168" s="73"/>
      <c r="UOD168" s="73"/>
      <c r="UOE168" s="73"/>
      <c r="UOF168" s="73"/>
      <c r="UOG168" s="73"/>
      <c r="UOH168" s="73"/>
      <c r="UOI168" s="73"/>
      <c r="UOJ168" s="73"/>
      <c r="UOK168" s="73"/>
      <c r="UOL168" s="73"/>
      <c r="UOM168" s="73"/>
      <c r="UON168" s="73"/>
      <c r="UOO168" s="73"/>
      <c r="UOP168" s="73"/>
      <c r="UOQ168" s="73"/>
      <c r="UOR168" s="73"/>
      <c r="UOS168" s="73"/>
      <c r="UOU168" s="73"/>
      <c r="UOV168" s="73"/>
      <c r="UOW168" s="73"/>
      <c r="UOX168" s="73"/>
      <c r="UOY168" s="73"/>
      <c r="UOZ168" s="73"/>
      <c r="UPA168" s="73"/>
      <c r="UPB168" s="73"/>
      <c r="UPC168" s="73"/>
      <c r="UPD168" s="73"/>
      <c r="UPE168" s="73"/>
      <c r="UPF168" s="73"/>
      <c r="UPG168" s="73"/>
      <c r="UPJ168" s="73"/>
      <c r="UPM168" s="73"/>
      <c r="UPP168" s="73"/>
      <c r="UPS168" s="73"/>
      <c r="UPV168" s="73"/>
      <c r="UQH168" s="73"/>
      <c r="UQK168" s="73"/>
      <c r="UQN168" s="73"/>
      <c r="UQQ168" s="73"/>
      <c r="UQZ168" s="73"/>
      <c r="URF168" s="73"/>
      <c r="URI168" s="73"/>
      <c r="URL168" s="73"/>
      <c r="URO168" s="73"/>
      <c r="URU168" s="73"/>
      <c r="USD168" s="73"/>
      <c r="USF168" s="73"/>
      <c r="USG168" s="73"/>
      <c r="USI168" s="73"/>
      <c r="USL168" s="73"/>
      <c r="USO168" s="73"/>
      <c r="USR168" s="73"/>
      <c r="USZ168" s="73"/>
      <c r="UTB168" s="73"/>
      <c r="UTE168" s="73"/>
      <c r="UTH168" s="73"/>
      <c r="UTQ168" s="73"/>
      <c r="UTT168" s="73"/>
      <c r="UTY168" s="73"/>
      <c r="UUU168" s="73"/>
      <c r="UUV168" s="73"/>
      <c r="UUW168" s="73"/>
      <c r="UUX168" s="73"/>
      <c r="UUY168" s="73"/>
      <c r="UUZ168" s="73"/>
      <c r="UVR168" s="73"/>
      <c r="UVS168" s="73"/>
      <c r="UVV168" s="73"/>
      <c r="UVY168" s="73"/>
      <c r="UWA168" s="73"/>
      <c r="UWC168" s="73"/>
      <c r="UWF168" s="73"/>
      <c r="UWI168" s="73"/>
      <c r="UWL168" s="73"/>
      <c r="UWO168" s="73"/>
      <c r="UWR168" s="73"/>
      <c r="UWU168" s="73"/>
      <c r="UWX168" s="73"/>
      <c r="UXA168" s="73"/>
      <c r="UXC168" s="73"/>
      <c r="UXP168" s="73"/>
      <c r="UXQ168" s="73"/>
      <c r="UXR168" s="73"/>
      <c r="UXS168" s="73"/>
      <c r="UXT168" s="73"/>
      <c r="UXU168" s="73"/>
      <c r="UXV168" s="73"/>
      <c r="UXW168" s="73"/>
      <c r="UXX168" s="73"/>
      <c r="UXY168" s="73"/>
      <c r="UXZ168" s="73"/>
      <c r="UYA168" s="73"/>
      <c r="UYB168" s="73"/>
      <c r="UYC168" s="73"/>
      <c r="UYD168" s="73"/>
      <c r="UYE168" s="73"/>
      <c r="UYF168" s="73"/>
      <c r="UYG168" s="73"/>
      <c r="UYH168" s="73"/>
      <c r="UYI168" s="73"/>
      <c r="UYJ168" s="73"/>
      <c r="UYK168" s="73"/>
      <c r="UYL168" s="73"/>
      <c r="UYM168" s="73"/>
      <c r="UYN168" s="73"/>
      <c r="UYO168" s="73"/>
      <c r="UYQ168" s="73"/>
      <c r="UYR168" s="73"/>
      <c r="UYS168" s="73"/>
      <c r="UYT168" s="73"/>
      <c r="UYU168" s="73"/>
      <c r="UYV168" s="73"/>
      <c r="UYW168" s="73"/>
      <c r="UYX168" s="73"/>
      <c r="UYY168" s="73"/>
      <c r="UYZ168" s="73"/>
      <c r="UZA168" s="73"/>
      <c r="UZB168" s="73"/>
      <c r="UZC168" s="73"/>
      <c r="UZF168" s="73"/>
      <c r="UZI168" s="73"/>
      <c r="UZL168" s="73"/>
      <c r="UZO168" s="73"/>
      <c r="UZR168" s="73"/>
      <c r="VAD168" s="73"/>
      <c r="VAG168" s="73"/>
      <c r="VAJ168" s="73"/>
      <c r="VAM168" s="73"/>
      <c r="VAV168" s="73"/>
      <c r="VBB168" s="73"/>
      <c r="VBE168" s="73"/>
      <c r="VBH168" s="73"/>
      <c r="VBK168" s="73"/>
      <c r="VBQ168" s="73"/>
      <c r="VBZ168" s="73"/>
      <c r="VCB168" s="73"/>
      <c r="VCC168" s="73"/>
      <c r="VCE168" s="73"/>
      <c r="VCH168" s="73"/>
      <c r="VCK168" s="73"/>
      <c r="VCN168" s="73"/>
      <c r="VCV168" s="73"/>
      <c r="VCX168" s="73"/>
      <c r="VDA168" s="73"/>
      <c r="VDD168" s="73"/>
      <c r="VDM168" s="73"/>
      <c r="VDP168" s="73"/>
      <c r="VDU168" s="73"/>
      <c r="VEQ168" s="73"/>
      <c r="VER168" s="73"/>
      <c r="VES168" s="73"/>
      <c r="VET168" s="73"/>
      <c r="VEU168" s="73"/>
      <c r="VEV168" s="73"/>
      <c r="VFN168" s="73"/>
      <c r="VFO168" s="73"/>
      <c r="VFR168" s="73"/>
      <c r="VFU168" s="73"/>
      <c r="VFW168" s="73"/>
      <c r="VFY168" s="73"/>
      <c r="VGB168" s="73"/>
      <c r="VGE168" s="73"/>
      <c r="VGH168" s="73"/>
      <c r="VGK168" s="73"/>
      <c r="VGN168" s="73"/>
      <c r="VGQ168" s="73"/>
      <c r="VGT168" s="73"/>
      <c r="VGW168" s="73"/>
      <c r="VGY168" s="73"/>
      <c r="VHL168" s="73"/>
      <c r="VHM168" s="73"/>
      <c r="VHN168" s="73"/>
      <c r="VHO168" s="73"/>
      <c r="VHP168" s="73"/>
      <c r="VHQ168" s="73"/>
      <c r="VHR168" s="73"/>
      <c r="VHS168" s="73"/>
      <c r="VHT168" s="73"/>
      <c r="VHU168" s="73"/>
      <c r="VHV168" s="73"/>
      <c r="VHW168" s="73"/>
      <c r="VHX168" s="73"/>
      <c r="VHY168" s="73"/>
      <c r="VHZ168" s="73"/>
      <c r="VIA168" s="73"/>
      <c r="VIB168" s="73"/>
      <c r="VIC168" s="73"/>
      <c r="VID168" s="73"/>
      <c r="VIE168" s="73"/>
      <c r="VIF168" s="73"/>
      <c r="VIG168" s="73"/>
      <c r="VIH168" s="73"/>
      <c r="VII168" s="73"/>
      <c r="VIJ168" s="73"/>
      <c r="VIK168" s="73"/>
      <c r="VIM168" s="73"/>
      <c r="VIN168" s="73"/>
      <c r="VIO168" s="73"/>
      <c r="VIP168" s="73"/>
      <c r="VIQ168" s="73"/>
      <c r="VIR168" s="73"/>
      <c r="VIS168" s="73"/>
      <c r="VIT168" s="73"/>
      <c r="VIU168" s="73"/>
      <c r="VIV168" s="73"/>
      <c r="VIW168" s="73"/>
      <c r="VIX168" s="73"/>
      <c r="VIY168" s="73"/>
      <c r="VJB168" s="73"/>
      <c r="VJE168" s="73"/>
      <c r="VJH168" s="73"/>
      <c r="VJK168" s="73"/>
      <c r="VJN168" s="73"/>
      <c r="VJZ168" s="73"/>
      <c r="VKC168" s="73"/>
      <c r="VKF168" s="73"/>
      <c r="VKI168" s="73"/>
      <c r="VKR168" s="73"/>
      <c r="VKX168" s="73"/>
      <c r="VLA168" s="73"/>
      <c r="VLD168" s="73"/>
      <c r="VLG168" s="73"/>
      <c r="VLM168" s="73"/>
      <c r="VLV168" s="73"/>
      <c r="VLX168" s="73"/>
      <c r="VLY168" s="73"/>
      <c r="VMA168" s="73"/>
      <c r="VMD168" s="73"/>
      <c r="VMG168" s="73"/>
      <c r="VMJ168" s="73"/>
      <c r="VMR168" s="73"/>
      <c r="VMT168" s="73"/>
      <c r="VMW168" s="73"/>
      <c r="VMZ168" s="73"/>
      <c r="VNI168" s="73"/>
      <c r="VNL168" s="73"/>
      <c r="VNQ168" s="73"/>
      <c r="VOM168" s="73"/>
      <c r="VON168" s="73"/>
      <c r="VOO168" s="73"/>
      <c r="VOP168" s="73"/>
      <c r="VOQ168" s="73"/>
      <c r="VOR168" s="73"/>
      <c r="VPJ168" s="73"/>
      <c r="VPK168" s="73"/>
      <c r="VPN168" s="73"/>
      <c r="VPQ168" s="73"/>
      <c r="VPS168" s="73"/>
      <c r="VPU168" s="73"/>
      <c r="VPX168" s="73"/>
      <c r="VQA168" s="73"/>
      <c r="VQD168" s="73"/>
      <c r="VQG168" s="73"/>
      <c r="VQJ168" s="73"/>
      <c r="VQM168" s="73"/>
      <c r="VQP168" s="73"/>
      <c r="VQS168" s="73"/>
      <c r="VQU168" s="73"/>
      <c r="VRH168" s="73"/>
      <c r="VRI168" s="73"/>
      <c r="VRJ168" s="73"/>
      <c r="VRK168" s="73"/>
      <c r="VRL168" s="73"/>
      <c r="VRM168" s="73"/>
      <c r="VRN168" s="73"/>
      <c r="VRO168" s="73"/>
      <c r="VRP168" s="73"/>
      <c r="VRQ168" s="73"/>
      <c r="VRR168" s="73"/>
      <c r="VRS168" s="73"/>
      <c r="VRT168" s="73"/>
      <c r="VRU168" s="73"/>
      <c r="VRV168" s="73"/>
      <c r="VRW168" s="73"/>
      <c r="VRX168" s="73"/>
      <c r="VRY168" s="73"/>
      <c r="VRZ168" s="73"/>
      <c r="VSA168" s="73"/>
      <c r="VSB168" s="73"/>
      <c r="VSC168" s="73"/>
      <c r="VSD168" s="73"/>
      <c r="VSE168" s="73"/>
      <c r="VSF168" s="73"/>
      <c r="VSG168" s="73"/>
      <c r="VSI168" s="73"/>
      <c r="VSJ168" s="73"/>
      <c r="VSK168" s="73"/>
      <c r="VSL168" s="73"/>
      <c r="VSM168" s="73"/>
      <c r="VSN168" s="73"/>
      <c r="VSO168" s="73"/>
      <c r="VSP168" s="73"/>
      <c r="VSQ168" s="73"/>
      <c r="VSR168" s="73"/>
      <c r="VSS168" s="73"/>
      <c r="VST168" s="73"/>
      <c r="VSU168" s="73"/>
      <c r="VSX168" s="73"/>
      <c r="VTA168" s="73"/>
      <c r="VTD168" s="73"/>
      <c r="VTG168" s="73"/>
      <c r="VTJ168" s="73"/>
      <c r="VTV168" s="73"/>
      <c r="VTY168" s="73"/>
      <c r="VUB168" s="73"/>
      <c r="VUE168" s="73"/>
      <c r="VUN168" s="73"/>
      <c r="VUT168" s="73"/>
      <c r="VUW168" s="73"/>
      <c r="VUZ168" s="73"/>
      <c r="VVC168" s="73"/>
      <c r="VVI168" s="73"/>
      <c r="VVR168" s="73"/>
      <c r="VVT168" s="73"/>
      <c r="VVU168" s="73"/>
      <c r="VVW168" s="73"/>
      <c r="VVZ168" s="73"/>
      <c r="VWC168" s="73"/>
      <c r="VWF168" s="73"/>
      <c r="VWN168" s="73"/>
      <c r="VWP168" s="73"/>
      <c r="VWS168" s="73"/>
      <c r="VWV168" s="73"/>
      <c r="VXE168" s="73"/>
      <c r="VXH168" s="73"/>
      <c r="VXM168" s="73"/>
      <c r="VYI168" s="73"/>
      <c r="VYJ168" s="73"/>
      <c r="VYK168" s="73"/>
      <c r="VYL168" s="73"/>
      <c r="VYM168" s="73"/>
      <c r="VYN168" s="73"/>
      <c r="VZF168" s="73"/>
      <c r="VZG168" s="73"/>
      <c r="VZJ168" s="73"/>
      <c r="VZM168" s="73"/>
      <c r="VZO168" s="73"/>
      <c r="VZQ168" s="73"/>
      <c r="VZT168" s="73"/>
      <c r="VZW168" s="73"/>
      <c r="VZZ168" s="73"/>
      <c r="WAC168" s="73"/>
      <c r="WAF168" s="73"/>
      <c r="WAI168" s="73"/>
      <c r="WAL168" s="73"/>
      <c r="WAO168" s="73"/>
      <c r="WAQ168" s="73"/>
      <c r="WBD168" s="73"/>
      <c r="WBE168" s="73"/>
      <c r="WBF168" s="73"/>
      <c r="WBG168" s="73"/>
      <c r="WBH168" s="73"/>
      <c r="WBI168" s="73"/>
      <c r="WBJ168" s="73"/>
      <c r="WBK168" s="73"/>
      <c r="WBL168" s="73"/>
      <c r="WBM168" s="73"/>
      <c r="WBN168" s="73"/>
      <c r="WBO168" s="73"/>
      <c r="WBP168" s="73"/>
      <c r="WBQ168" s="73"/>
      <c r="WBR168" s="73"/>
      <c r="WBS168" s="73"/>
      <c r="WBT168" s="73"/>
      <c r="WBU168" s="73"/>
      <c r="WBV168" s="73"/>
      <c r="WBW168" s="73"/>
      <c r="WBX168" s="73"/>
      <c r="WBY168" s="73"/>
      <c r="WBZ168" s="73"/>
      <c r="WCA168" s="73"/>
      <c r="WCB168" s="73"/>
      <c r="WCC168" s="73"/>
      <c r="WCE168" s="73"/>
      <c r="WCF168" s="73"/>
      <c r="WCG168" s="73"/>
      <c r="WCH168" s="73"/>
      <c r="WCI168" s="73"/>
      <c r="WCJ168" s="73"/>
      <c r="WCK168" s="73"/>
      <c r="WCL168" s="73"/>
      <c r="WCM168" s="73"/>
      <c r="WCN168" s="73"/>
      <c r="WCO168" s="73"/>
      <c r="WCP168" s="73"/>
      <c r="WCQ168" s="73"/>
      <c r="WCT168" s="73"/>
      <c r="WCW168" s="73"/>
      <c r="WCZ168" s="73"/>
      <c r="WDC168" s="73"/>
      <c r="WDF168" s="73"/>
      <c r="WDR168" s="73"/>
      <c r="WDU168" s="73"/>
      <c r="WDX168" s="73"/>
      <c r="WEA168" s="73"/>
      <c r="WEJ168" s="73"/>
      <c r="WEP168" s="73"/>
      <c r="WES168" s="73"/>
      <c r="WEV168" s="73"/>
      <c r="WEY168" s="73"/>
      <c r="WFE168" s="73"/>
      <c r="WFN168" s="73"/>
      <c r="WFP168" s="73"/>
      <c r="WFQ168" s="73"/>
      <c r="WFS168" s="73"/>
      <c r="WFV168" s="73"/>
      <c r="WFY168" s="73"/>
      <c r="WGB168" s="73"/>
      <c r="WGJ168" s="73"/>
      <c r="WGL168" s="73"/>
      <c r="WGO168" s="73"/>
      <c r="WGR168" s="73"/>
      <c r="WHA168" s="73"/>
      <c r="WHD168" s="73"/>
      <c r="WHI168" s="73"/>
      <c r="WIE168" s="73"/>
      <c r="WIF168" s="73"/>
      <c r="WIG168" s="73"/>
      <c r="WIH168" s="73"/>
      <c r="WII168" s="73"/>
      <c r="WIJ168" s="73"/>
      <c r="WJB168" s="73"/>
      <c r="WJC168" s="73"/>
      <c r="WJF168" s="73"/>
      <c r="WJI168" s="73"/>
      <c r="WJK168" s="73"/>
      <c r="WJM168" s="73"/>
      <c r="WJP168" s="73"/>
      <c r="WJS168" s="73"/>
      <c r="WJV168" s="73"/>
      <c r="WJY168" s="73"/>
      <c r="WKB168" s="73"/>
      <c r="WKE168" s="73"/>
      <c r="WKH168" s="73"/>
      <c r="WKK168" s="73"/>
      <c r="WKM168" s="73"/>
      <c r="WKZ168" s="73"/>
      <c r="WLA168" s="73"/>
      <c r="WLB168" s="73"/>
      <c r="WLC168" s="73"/>
      <c r="WLD168" s="73"/>
      <c r="WLE168" s="73"/>
      <c r="WLF168" s="73"/>
      <c r="WLG168" s="73"/>
      <c r="WLH168" s="73"/>
      <c r="WLI168" s="73"/>
      <c r="WLJ168" s="73"/>
      <c r="WLK168" s="73"/>
      <c r="WLL168" s="73"/>
      <c r="WLM168" s="73"/>
      <c r="WLN168" s="73"/>
      <c r="WLO168" s="73"/>
      <c r="WLP168" s="73"/>
      <c r="WLQ168" s="73"/>
      <c r="WLR168" s="73"/>
      <c r="WLS168" s="73"/>
      <c r="WLT168" s="73"/>
      <c r="WLU168" s="73"/>
      <c r="WLV168" s="73"/>
      <c r="WLW168" s="73"/>
      <c r="WLX168" s="73"/>
      <c r="WLY168" s="73"/>
      <c r="WMA168" s="73"/>
      <c r="WMB168" s="73"/>
      <c r="WMC168" s="73"/>
      <c r="WMD168" s="73"/>
      <c r="WME168" s="73"/>
      <c r="WMF168" s="73"/>
      <c r="WMG168" s="73"/>
      <c r="WMH168" s="73"/>
      <c r="WMI168" s="73"/>
      <c r="WMJ168" s="73"/>
      <c r="WMK168" s="73"/>
      <c r="WML168" s="73"/>
      <c r="WMM168" s="73"/>
      <c r="WMP168" s="73"/>
      <c r="WMS168" s="73"/>
      <c r="WMV168" s="73"/>
      <c r="WMY168" s="73"/>
      <c r="WNB168" s="73"/>
      <c r="WNN168" s="73"/>
      <c r="WNQ168" s="73"/>
      <c r="WNT168" s="73"/>
      <c r="WNW168" s="73"/>
      <c r="WOF168" s="73"/>
      <c r="WOL168" s="73"/>
      <c r="WOO168" s="73"/>
      <c r="WOR168" s="73"/>
      <c r="WOU168" s="73"/>
      <c r="WPA168" s="73"/>
      <c r="WPJ168" s="73"/>
      <c r="WPL168" s="73"/>
      <c r="WPM168" s="73"/>
      <c r="WPO168" s="73"/>
      <c r="WPR168" s="73"/>
      <c r="WPU168" s="73"/>
      <c r="WPX168" s="73"/>
      <c r="WQF168" s="73"/>
      <c r="WQH168" s="73"/>
      <c r="WQK168" s="73"/>
      <c r="WQN168" s="73"/>
      <c r="WQW168" s="73"/>
      <c r="WQZ168" s="73"/>
      <c r="WRE168" s="73"/>
      <c r="WSA168" s="73"/>
      <c r="WSB168" s="73"/>
      <c r="WSC168" s="73"/>
      <c r="WSD168" s="73"/>
      <c r="WSE168" s="73"/>
      <c r="WSF168" s="73"/>
      <c r="WSX168" s="73"/>
      <c r="WSY168" s="73"/>
      <c r="WTB168" s="73"/>
      <c r="WTE168" s="73"/>
      <c r="WTG168" s="73"/>
      <c r="WTI168" s="73"/>
      <c r="WTL168" s="73"/>
      <c r="WTO168" s="73"/>
      <c r="WTR168" s="73"/>
      <c r="WTU168" s="73"/>
      <c r="WTX168" s="73"/>
      <c r="WUA168" s="73"/>
      <c r="WUD168" s="73"/>
      <c r="WUG168" s="73"/>
      <c r="WUI168" s="73"/>
      <c r="WUV168" s="73"/>
      <c r="WUW168" s="73"/>
      <c r="WUX168" s="73"/>
      <c r="WUY168" s="73"/>
      <c r="WUZ168" s="73"/>
      <c r="WVA168" s="73"/>
      <c r="WVB168" s="73"/>
      <c r="WVC168" s="73"/>
      <c r="WVD168" s="73"/>
      <c r="WVE168" s="73"/>
      <c r="WVF168" s="73"/>
      <c r="WVG168" s="73"/>
      <c r="WVH168" s="73"/>
      <c r="WVI168" s="73"/>
      <c r="WVJ168" s="73"/>
      <c r="WVK168" s="73"/>
      <c r="WVL168" s="73"/>
      <c r="WVM168" s="73"/>
      <c r="WVN168" s="73"/>
      <c r="WVO168" s="73"/>
      <c r="WVP168" s="73"/>
      <c r="WVQ168" s="73"/>
      <c r="WVR168" s="73"/>
      <c r="WVS168" s="73"/>
      <c r="WVT168" s="73"/>
      <c r="WVU168" s="73"/>
      <c r="WVV168" s="73"/>
      <c r="WVW168" s="73"/>
      <c r="WVX168" s="73"/>
      <c r="WVY168" s="73"/>
      <c r="WVZ168" s="73"/>
      <c r="WWA168" s="73"/>
      <c r="WWB168" s="73"/>
      <c r="WWC168" s="73"/>
      <c r="WWD168" s="73"/>
      <c r="WWE168" s="73"/>
      <c r="WWF168" s="73"/>
      <c r="WWG168" s="73"/>
      <c r="WWH168" s="73"/>
      <c r="WWI168" s="73"/>
      <c r="WWJ168" s="73"/>
      <c r="WWK168" s="73"/>
      <c r="WWL168" s="73"/>
      <c r="WWM168" s="73"/>
      <c r="WWN168" s="73"/>
      <c r="WWO168" s="73"/>
      <c r="WWP168" s="73"/>
      <c r="WWQ168" s="73"/>
      <c r="WWR168" s="73"/>
      <c r="WWS168" s="73"/>
      <c r="WWT168" s="73"/>
      <c r="WWU168" s="73"/>
      <c r="WWV168" s="73"/>
      <c r="WWW168" s="73"/>
      <c r="WWX168" s="73"/>
      <c r="WWY168" s="73"/>
      <c r="WWZ168" s="73"/>
      <c r="WXA168" s="73"/>
      <c r="WXB168" s="73"/>
      <c r="WXC168" s="73"/>
      <c r="WXD168" s="73"/>
      <c r="WXE168" s="73"/>
      <c r="WXF168" s="73"/>
      <c r="WXG168" s="73"/>
      <c r="WXH168" s="73"/>
      <c r="WXI168" s="73"/>
      <c r="WXJ168" s="73"/>
      <c r="WXK168" s="73"/>
      <c r="WXL168" s="73"/>
      <c r="WXM168" s="73"/>
      <c r="WXN168" s="73"/>
      <c r="WXO168" s="73"/>
      <c r="WXP168" s="73"/>
      <c r="WXQ168" s="73"/>
      <c r="WXR168" s="73"/>
      <c r="WXS168" s="73"/>
      <c r="WXT168" s="73"/>
      <c r="WXU168" s="73"/>
      <c r="WXV168" s="73"/>
      <c r="WXW168" s="73"/>
      <c r="WXX168" s="73"/>
      <c r="WXY168" s="73"/>
      <c r="WXZ168" s="73"/>
      <c r="WYA168" s="73"/>
      <c r="WYB168" s="73"/>
      <c r="WYC168" s="73"/>
      <c r="WYD168" s="73"/>
      <c r="WYE168" s="73"/>
      <c r="WYF168" s="73"/>
      <c r="WYG168" s="73"/>
      <c r="WYH168" s="73"/>
      <c r="WYI168" s="73"/>
      <c r="WYJ168" s="73"/>
      <c r="WYK168" s="73"/>
      <c r="WYL168" s="73"/>
      <c r="WYM168" s="73"/>
      <c r="WYN168" s="73"/>
      <c r="WYO168" s="73"/>
      <c r="WYP168" s="73"/>
      <c r="WYQ168" s="73"/>
      <c r="WYR168" s="73"/>
      <c r="WYS168" s="73"/>
      <c r="WYT168" s="73"/>
      <c r="WYU168" s="73"/>
      <c r="WYV168" s="73"/>
      <c r="WYW168" s="73"/>
      <c r="WYX168" s="73"/>
      <c r="WYY168" s="73"/>
      <c r="WYZ168" s="73"/>
      <c r="WZA168" s="73"/>
      <c r="WZB168" s="73"/>
      <c r="WZC168" s="73"/>
      <c r="WZD168" s="73"/>
      <c r="WZE168" s="73"/>
      <c r="WZF168" s="73"/>
      <c r="WZG168" s="73"/>
      <c r="WZH168" s="73"/>
      <c r="WZI168" s="73"/>
      <c r="WZJ168" s="73"/>
      <c r="WZK168" s="73"/>
      <c r="WZL168" s="73"/>
      <c r="WZM168" s="73"/>
      <c r="WZN168" s="73"/>
      <c r="WZO168" s="73"/>
      <c r="WZP168" s="73"/>
      <c r="WZQ168" s="73"/>
      <c r="WZR168" s="73"/>
      <c r="WZS168" s="73"/>
      <c r="WZT168" s="73"/>
      <c r="WZU168" s="73"/>
      <c r="WZV168" s="73"/>
      <c r="WZW168" s="73"/>
      <c r="WZX168" s="73"/>
      <c r="WZY168" s="73"/>
      <c r="WZZ168" s="73"/>
      <c r="XAA168" s="73"/>
      <c r="XAB168" s="73"/>
      <c r="XAC168" s="73"/>
      <c r="XAD168" s="73"/>
      <c r="XAE168" s="73"/>
      <c r="XAF168" s="73"/>
      <c r="XAG168" s="73"/>
      <c r="XAH168" s="73"/>
      <c r="XAI168" s="73"/>
      <c r="XAJ168" s="73"/>
      <c r="XAK168" s="73"/>
      <c r="XAL168" s="73"/>
      <c r="XAM168" s="73"/>
      <c r="XAN168" s="73"/>
      <c r="XAO168" s="73"/>
      <c r="XAP168" s="73"/>
      <c r="XAQ168" s="73"/>
      <c r="XAR168" s="73"/>
      <c r="XAS168" s="73"/>
      <c r="XAT168" s="73"/>
      <c r="XAU168" s="73"/>
      <c r="XAV168" s="73"/>
      <c r="XAW168" s="73"/>
      <c r="XAX168" s="73"/>
      <c r="XAY168" s="73"/>
      <c r="XAZ168" s="73"/>
      <c r="XBA168" s="73"/>
      <c r="XBB168" s="73"/>
      <c r="XBC168" s="73"/>
      <c r="XBD168" s="73"/>
      <c r="XBE168" s="73"/>
      <c r="XBF168" s="73"/>
      <c r="XBG168" s="73"/>
      <c r="XBH168" s="73"/>
      <c r="XBI168" s="73"/>
      <c r="XBJ168" s="73"/>
      <c r="XBK168" s="73"/>
      <c r="XBL168" s="73"/>
      <c r="XBM168" s="73"/>
      <c r="XBN168" s="73"/>
      <c r="XBO168" s="73"/>
      <c r="XBP168" s="73"/>
      <c r="XBQ168" s="73"/>
      <c r="XBR168" s="73"/>
      <c r="XBS168" s="73"/>
      <c r="XBT168" s="73"/>
      <c r="XBU168" s="73"/>
      <c r="XBV168" s="73"/>
      <c r="XBW168" s="73"/>
      <c r="XBX168" s="73"/>
      <c r="XBY168" s="73"/>
      <c r="XBZ168" s="73"/>
      <c r="XCA168" s="73"/>
      <c r="XCB168" s="73"/>
      <c r="XCC168" s="73"/>
      <c r="XCD168" s="73"/>
      <c r="XCE168" s="73"/>
      <c r="XCF168" s="73"/>
      <c r="XCG168" s="73"/>
      <c r="XCH168" s="73"/>
      <c r="XCI168" s="73"/>
      <c r="XCJ168" s="73"/>
      <c r="XCK168" s="73"/>
      <c r="XCL168" s="73"/>
      <c r="XCM168" s="73"/>
      <c r="XCN168" s="73"/>
      <c r="XCO168" s="73"/>
      <c r="XCP168" s="73"/>
      <c r="XCQ168" s="73"/>
      <c r="XCR168" s="73"/>
      <c r="XCS168" s="73"/>
      <c r="XCT168" s="73"/>
      <c r="XCU168" s="73"/>
      <c r="XCV168" s="73"/>
      <c r="XCW168" s="73"/>
      <c r="XCX168" s="73"/>
      <c r="XCY168" s="73"/>
      <c r="XCZ168" s="73"/>
      <c r="XDA168" s="73"/>
      <c r="XDB168" s="73"/>
      <c r="XDC168" s="73"/>
      <c r="XDD168" s="73"/>
      <c r="XDE168" s="73"/>
      <c r="XDF168" s="73"/>
      <c r="XDG168" s="73"/>
      <c r="XDH168" s="73"/>
      <c r="XDI168" s="73"/>
      <c r="XDJ168" s="73"/>
      <c r="XDK168" s="73"/>
      <c r="XDL168" s="73"/>
      <c r="XDM168" s="73"/>
      <c r="XDN168" s="73"/>
      <c r="XDO168" s="73"/>
      <c r="XDP168" s="73"/>
      <c r="XDQ168" s="73"/>
      <c r="XDR168" s="73"/>
      <c r="XDS168" s="73"/>
      <c r="XDT168" s="73"/>
      <c r="XDU168" s="73"/>
      <c r="XDV168" s="73"/>
      <c r="XDW168" s="73"/>
      <c r="XDX168" s="73"/>
      <c r="XDY168" s="73"/>
      <c r="XDZ168" s="73"/>
      <c r="XEA168" s="73"/>
      <c r="XEB168" s="73"/>
      <c r="XEC168" s="73"/>
      <c r="XED168" s="73"/>
      <c r="XEE168" s="73"/>
      <c r="XEF168" s="73"/>
      <c r="XEG168" s="73"/>
      <c r="XEH168" s="73"/>
      <c r="XEI168" s="73"/>
      <c r="XEJ168" s="73"/>
      <c r="XEK168" s="73"/>
      <c r="XEL168" s="73"/>
      <c r="XEM168" s="73"/>
      <c r="XEN168" s="73"/>
      <c r="XEO168" s="73"/>
      <c r="XEP168" s="73"/>
      <c r="XEQ168" s="73"/>
      <c r="XER168" s="73"/>
      <c r="XES168" s="73"/>
      <c r="XET168" s="73"/>
      <c r="XEU168" s="73"/>
      <c r="XEV168" s="73"/>
      <c r="XEW168" s="73"/>
      <c r="XEX168" s="73"/>
      <c r="XEY168" s="73"/>
      <c r="XEZ168" s="73"/>
      <c r="XFA168" s="73"/>
      <c r="XFB168" s="73"/>
      <c r="XFC168" s="73"/>
      <c r="XFD168" s="73"/>
    </row>
    <row r="169" spans="1:16384" s="192" customFormat="1" ht="43.5" hidden="1" customHeight="1">
      <c r="A169" s="207" t="s">
        <v>170</v>
      </c>
      <c r="B169" s="204" t="s">
        <v>329</v>
      </c>
      <c r="C169" s="205"/>
      <c r="D169" s="168">
        <f>IFERROR(VLOOKUP(A169,'4.1'!A188:C470,3,0),)</f>
        <v>0</v>
      </c>
      <c r="E169" s="166">
        <f t="shared" si="2"/>
        <v>0</v>
      </c>
    </row>
    <row r="170" spans="1:16384" s="192" customFormat="1" ht="20.25" customHeight="1">
      <c r="A170" s="209" t="s">
        <v>171</v>
      </c>
      <c r="B170" s="202" t="s">
        <v>323</v>
      </c>
      <c r="C170" s="203">
        <v>25</v>
      </c>
      <c r="D170" s="86">
        <v>16000</v>
      </c>
      <c r="E170" s="87">
        <f t="shared" si="2"/>
        <v>400000</v>
      </c>
      <c r="F170" s="73"/>
      <c r="G170" s="73"/>
      <c r="H170" s="73"/>
      <c r="I170" s="73"/>
      <c r="J170" s="73"/>
      <c r="K170" s="73"/>
      <c r="L170" s="73"/>
      <c r="M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D170" s="73"/>
      <c r="AG170" s="73"/>
      <c r="AJ170" s="73"/>
      <c r="AM170" s="73"/>
      <c r="AP170" s="73"/>
      <c r="BB170" s="73"/>
      <c r="BE170" s="73"/>
      <c r="BH170" s="73"/>
      <c r="BK170" s="73"/>
      <c r="BT170" s="73"/>
      <c r="BZ170" s="73"/>
      <c r="CC170" s="73"/>
      <c r="CF170" s="73"/>
      <c r="CI170" s="73"/>
      <c r="CO170" s="73"/>
      <c r="CX170" s="73"/>
      <c r="CZ170" s="73"/>
      <c r="DA170" s="73"/>
      <c r="DC170" s="73"/>
      <c r="DF170" s="73"/>
      <c r="DI170" s="73"/>
      <c r="DL170" s="73"/>
      <c r="DT170" s="73"/>
      <c r="DV170" s="73"/>
      <c r="DY170" s="73"/>
      <c r="EB170" s="73"/>
      <c r="EK170" s="73"/>
      <c r="EN170" s="73"/>
      <c r="ES170" s="73"/>
      <c r="FO170" s="73"/>
      <c r="FP170" s="73"/>
      <c r="FQ170" s="73"/>
      <c r="FR170" s="73"/>
      <c r="FS170" s="73"/>
      <c r="FT170" s="73"/>
      <c r="GL170" s="73"/>
      <c r="GM170" s="73"/>
      <c r="GP170" s="73"/>
      <c r="GS170" s="73"/>
      <c r="GU170" s="73"/>
      <c r="GW170" s="73"/>
      <c r="GZ170" s="73"/>
      <c r="HC170" s="73"/>
      <c r="HF170" s="73"/>
      <c r="HI170" s="73"/>
      <c r="HL170" s="73"/>
      <c r="HO170" s="73"/>
      <c r="HR170" s="73"/>
      <c r="HU170" s="73"/>
      <c r="HW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  <c r="JD170" s="73"/>
      <c r="JE170" s="73"/>
      <c r="JF170" s="73"/>
      <c r="JG170" s="73"/>
      <c r="JH170" s="73"/>
      <c r="JI170" s="73"/>
      <c r="JK170" s="73"/>
      <c r="JL170" s="73"/>
      <c r="JM170" s="73"/>
      <c r="JN170" s="73"/>
      <c r="JO170" s="73"/>
      <c r="JP170" s="73"/>
      <c r="JQ170" s="73"/>
      <c r="JR170" s="73"/>
      <c r="JS170" s="73"/>
      <c r="JT170" s="73"/>
      <c r="JU170" s="73"/>
      <c r="JV170" s="73"/>
      <c r="JW170" s="73"/>
      <c r="JZ170" s="73"/>
      <c r="KC170" s="73"/>
      <c r="KF170" s="73"/>
      <c r="KI170" s="73"/>
      <c r="KL170" s="73"/>
      <c r="KX170" s="73"/>
      <c r="LA170" s="73"/>
      <c r="LD170" s="73"/>
      <c r="LG170" s="73"/>
      <c r="LP170" s="73"/>
      <c r="LV170" s="73"/>
      <c r="LY170" s="73"/>
      <c r="MB170" s="73"/>
      <c r="ME170" s="73"/>
      <c r="MK170" s="73"/>
      <c r="MT170" s="73"/>
      <c r="MV170" s="73"/>
      <c r="MW170" s="73"/>
      <c r="MY170" s="73"/>
      <c r="NB170" s="73"/>
      <c r="NE170" s="73"/>
      <c r="NH170" s="73"/>
      <c r="NP170" s="73"/>
      <c r="NR170" s="73"/>
      <c r="NU170" s="73"/>
      <c r="NX170" s="73"/>
      <c r="OG170" s="73"/>
      <c r="OJ170" s="73"/>
      <c r="OO170" s="73"/>
      <c r="PK170" s="73"/>
      <c r="PL170" s="73"/>
      <c r="PM170" s="73"/>
      <c r="PN170" s="73"/>
      <c r="PO170" s="73"/>
      <c r="PP170" s="73"/>
      <c r="QH170" s="73"/>
      <c r="QI170" s="73"/>
      <c r="QL170" s="73"/>
      <c r="QO170" s="73"/>
      <c r="QQ170" s="73"/>
      <c r="QS170" s="73"/>
      <c r="QV170" s="73"/>
      <c r="QY170" s="73"/>
      <c r="RB170" s="73"/>
      <c r="RE170" s="73"/>
      <c r="RH170" s="73"/>
      <c r="RK170" s="73"/>
      <c r="RN170" s="73"/>
      <c r="RQ170" s="73"/>
      <c r="RS170" s="73"/>
      <c r="SF170" s="73"/>
      <c r="SG170" s="73"/>
      <c r="SH170" s="73"/>
      <c r="SI170" s="73"/>
      <c r="SJ170" s="73"/>
      <c r="SK170" s="73"/>
      <c r="SL170" s="73"/>
      <c r="SM170" s="73"/>
      <c r="SN170" s="73"/>
      <c r="SO170" s="73"/>
      <c r="SP170" s="73"/>
      <c r="SQ170" s="73"/>
      <c r="SR170" s="73"/>
      <c r="SS170" s="73"/>
      <c r="ST170" s="73"/>
      <c r="SU170" s="73"/>
      <c r="SV170" s="73"/>
      <c r="SW170" s="73"/>
      <c r="SX170" s="73"/>
      <c r="SY170" s="73"/>
      <c r="SZ170" s="73"/>
      <c r="TA170" s="73"/>
      <c r="TB170" s="73"/>
      <c r="TC170" s="73"/>
      <c r="TD170" s="73"/>
      <c r="TE170" s="73"/>
      <c r="TG170" s="73"/>
      <c r="TH170" s="73"/>
      <c r="TI170" s="73"/>
      <c r="TJ170" s="73"/>
      <c r="TK170" s="73"/>
      <c r="TL170" s="73"/>
      <c r="TM170" s="73"/>
      <c r="TN170" s="73"/>
      <c r="TO170" s="73"/>
      <c r="TP170" s="73"/>
      <c r="TQ170" s="73"/>
      <c r="TR170" s="73"/>
      <c r="TS170" s="73"/>
      <c r="TV170" s="73"/>
      <c r="TY170" s="73"/>
      <c r="UB170" s="73"/>
      <c r="UE170" s="73"/>
      <c r="UH170" s="73"/>
      <c r="UT170" s="73"/>
      <c r="UW170" s="73"/>
      <c r="UZ170" s="73"/>
      <c r="VC170" s="73"/>
      <c r="VL170" s="73"/>
      <c r="VR170" s="73"/>
      <c r="VU170" s="73"/>
      <c r="VX170" s="73"/>
      <c r="WA170" s="73"/>
      <c r="WG170" s="73"/>
      <c r="WP170" s="73"/>
      <c r="WR170" s="73"/>
      <c r="WS170" s="73"/>
      <c r="WU170" s="73"/>
      <c r="WX170" s="73"/>
      <c r="XA170" s="73"/>
      <c r="XD170" s="73"/>
      <c r="XL170" s="73"/>
      <c r="XN170" s="73"/>
      <c r="XQ170" s="73"/>
      <c r="XT170" s="73"/>
      <c r="YC170" s="73"/>
      <c r="YF170" s="73"/>
      <c r="YK170" s="73"/>
      <c r="ZG170" s="73"/>
      <c r="ZH170" s="73"/>
      <c r="ZI170" s="73"/>
      <c r="ZJ170" s="73"/>
      <c r="ZK170" s="73"/>
      <c r="ZL170" s="73"/>
      <c r="AAD170" s="73"/>
      <c r="AAE170" s="73"/>
      <c r="AAH170" s="73"/>
      <c r="AAK170" s="73"/>
      <c r="AAM170" s="73"/>
      <c r="AAO170" s="73"/>
      <c r="AAR170" s="73"/>
      <c r="AAU170" s="73"/>
      <c r="AAX170" s="73"/>
      <c r="ABA170" s="73"/>
      <c r="ABD170" s="73"/>
      <c r="ABG170" s="73"/>
      <c r="ABJ170" s="73"/>
      <c r="ABM170" s="73"/>
      <c r="ABO170" s="73"/>
      <c r="ACB170" s="73"/>
      <c r="ACC170" s="73"/>
      <c r="ACD170" s="73"/>
      <c r="ACE170" s="73"/>
      <c r="ACF170" s="73"/>
      <c r="ACG170" s="73"/>
      <c r="ACH170" s="73"/>
      <c r="ACI170" s="73"/>
      <c r="ACJ170" s="73"/>
      <c r="ACK170" s="73"/>
      <c r="ACL170" s="73"/>
      <c r="ACM170" s="73"/>
      <c r="ACN170" s="73"/>
      <c r="ACO170" s="73"/>
      <c r="ACP170" s="73"/>
      <c r="ACQ170" s="73"/>
      <c r="ACR170" s="73"/>
      <c r="ACS170" s="73"/>
      <c r="ACT170" s="73"/>
      <c r="ACU170" s="73"/>
      <c r="ACV170" s="73"/>
      <c r="ACW170" s="73"/>
      <c r="ACX170" s="73"/>
      <c r="ACY170" s="73"/>
      <c r="ACZ170" s="73"/>
      <c r="ADA170" s="73"/>
      <c r="ADC170" s="73"/>
      <c r="ADD170" s="73"/>
      <c r="ADE170" s="73"/>
      <c r="ADF170" s="73"/>
      <c r="ADG170" s="73"/>
      <c r="ADH170" s="73"/>
      <c r="ADI170" s="73"/>
      <c r="ADJ170" s="73"/>
      <c r="ADK170" s="73"/>
      <c r="ADL170" s="73"/>
      <c r="ADM170" s="73"/>
      <c r="ADN170" s="73"/>
      <c r="ADO170" s="73"/>
      <c r="ADR170" s="73"/>
      <c r="ADU170" s="73"/>
      <c r="ADX170" s="73"/>
      <c r="AEA170" s="73"/>
      <c r="AED170" s="73"/>
      <c r="AEP170" s="73"/>
      <c r="AES170" s="73"/>
      <c r="AEV170" s="73"/>
      <c r="AEY170" s="73"/>
      <c r="AFH170" s="73"/>
      <c r="AFN170" s="73"/>
      <c r="AFQ170" s="73"/>
      <c r="AFT170" s="73"/>
      <c r="AFW170" s="73"/>
      <c r="AGC170" s="73"/>
      <c r="AGL170" s="73"/>
      <c r="AGN170" s="73"/>
      <c r="AGO170" s="73"/>
      <c r="AGQ170" s="73"/>
      <c r="AGT170" s="73"/>
      <c r="AGW170" s="73"/>
      <c r="AGZ170" s="73"/>
      <c r="AHH170" s="73"/>
      <c r="AHJ170" s="73"/>
      <c r="AHM170" s="73"/>
      <c r="AHP170" s="73"/>
      <c r="AHY170" s="73"/>
      <c r="AIB170" s="73"/>
      <c r="AIG170" s="73"/>
      <c r="AJC170" s="73"/>
      <c r="AJD170" s="73"/>
      <c r="AJE170" s="73"/>
      <c r="AJF170" s="73"/>
      <c r="AJG170" s="73"/>
      <c r="AJH170" s="73"/>
      <c r="AJZ170" s="73"/>
      <c r="AKA170" s="73"/>
      <c r="AKD170" s="73"/>
      <c r="AKG170" s="73"/>
      <c r="AKI170" s="73"/>
      <c r="AKK170" s="73"/>
      <c r="AKN170" s="73"/>
      <c r="AKQ170" s="73"/>
      <c r="AKT170" s="73"/>
      <c r="AKW170" s="73"/>
      <c r="AKZ170" s="73"/>
      <c r="ALC170" s="73"/>
      <c r="ALF170" s="73"/>
      <c r="ALI170" s="73"/>
      <c r="ALK170" s="73"/>
      <c r="ALX170" s="73"/>
      <c r="ALY170" s="73"/>
      <c r="ALZ170" s="73"/>
      <c r="AMA170" s="73"/>
      <c r="AMB170" s="73"/>
      <c r="AMC170" s="73"/>
      <c r="AMD170" s="73"/>
      <c r="AME170" s="73"/>
      <c r="AMF170" s="73"/>
      <c r="AMG170" s="73"/>
      <c r="AMH170" s="73"/>
      <c r="AMI170" s="73"/>
      <c r="AMJ170" s="73"/>
      <c r="AMK170" s="73"/>
      <c r="AML170" s="73"/>
      <c r="AMM170" s="73"/>
      <c r="AMN170" s="73"/>
      <c r="AMO170" s="73"/>
      <c r="AMP170" s="73"/>
      <c r="AMQ170" s="73"/>
      <c r="AMR170" s="73"/>
      <c r="AMS170" s="73"/>
      <c r="AMT170" s="73"/>
      <c r="AMU170" s="73"/>
      <c r="AMV170" s="73"/>
      <c r="AMW170" s="73"/>
      <c r="AMY170" s="73"/>
      <c r="AMZ170" s="73"/>
      <c r="ANA170" s="73"/>
      <c r="ANB170" s="73"/>
      <c r="ANC170" s="73"/>
      <c r="AND170" s="73"/>
      <c r="ANE170" s="73"/>
      <c r="ANF170" s="73"/>
      <c r="ANG170" s="73"/>
      <c r="ANH170" s="73"/>
      <c r="ANI170" s="73"/>
      <c r="ANJ170" s="73"/>
      <c r="ANK170" s="73"/>
      <c r="ANN170" s="73"/>
      <c r="ANQ170" s="73"/>
      <c r="ANT170" s="73"/>
      <c r="ANW170" s="73"/>
      <c r="ANZ170" s="73"/>
      <c r="AOL170" s="73"/>
      <c r="AOO170" s="73"/>
      <c r="AOR170" s="73"/>
      <c r="AOU170" s="73"/>
      <c r="APD170" s="73"/>
      <c r="APJ170" s="73"/>
      <c r="APM170" s="73"/>
      <c r="APP170" s="73"/>
      <c r="APS170" s="73"/>
      <c r="APY170" s="73"/>
      <c r="AQH170" s="73"/>
      <c r="AQJ170" s="73"/>
      <c r="AQK170" s="73"/>
      <c r="AQM170" s="73"/>
      <c r="AQP170" s="73"/>
      <c r="AQS170" s="73"/>
      <c r="AQV170" s="73"/>
      <c r="ARD170" s="73"/>
      <c r="ARF170" s="73"/>
      <c r="ARI170" s="73"/>
      <c r="ARL170" s="73"/>
      <c r="ARU170" s="73"/>
      <c r="ARX170" s="73"/>
      <c r="ASC170" s="73"/>
      <c r="ASY170" s="73"/>
      <c r="ASZ170" s="73"/>
      <c r="ATA170" s="73"/>
      <c r="ATB170" s="73"/>
      <c r="ATC170" s="73"/>
      <c r="ATD170" s="73"/>
      <c r="ATV170" s="73"/>
      <c r="ATW170" s="73"/>
      <c r="ATZ170" s="73"/>
      <c r="AUC170" s="73"/>
      <c r="AUE170" s="73"/>
      <c r="AUG170" s="73"/>
      <c r="AUJ170" s="73"/>
      <c r="AUM170" s="73"/>
      <c r="AUP170" s="73"/>
      <c r="AUS170" s="73"/>
      <c r="AUV170" s="73"/>
      <c r="AUY170" s="73"/>
      <c r="AVB170" s="73"/>
      <c r="AVE170" s="73"/>
      <c r="AVG170" s="73"/>
      <c r="AVT170" s="73"/>
      <c r="AVU170" s="73"/>
      <c r="AVV170" s="73"/>
      <c r="AVW170" s="73"/>
      <c r="AVX170" s="73"/>
      <c r="AVY170" s="73"/>
      <c r="AVZ170" s="73"/>
      <c r="AWA170" s="73"/>
      <c r="AWB170" s="73"/>
      <c r="AWC170" s="73"/>
      <c r="AWD170" s="73"/>
      <c r="AWE170" s="73"/>
      <c r="AWF170" s="73"/>
      <c r="AWG170" s="73"/>
      <c r="AWH170" s="73"/>
      <c r="AWI170" s="73"/>
      <c r="AWJ170" s="73"/>
      <c r="AWK170" s="73"/>
      <c r="AWL170" s="73"/>
      <c r="AWM170" s="73"/>
      <c r="AWN170" s="73"/>
      <c r="AWO170" s="73"/>
      <c r="AWP170" s="73"/>
      <c r="AWQ170" s="73"/>
      <c r="AWR170" s="73"/>
      <c r="AWS170" s="73"/>
      <c r="AWU170" s="73"/>
      <c r="AWV170" s="73"/>
      <c r="AWW170" s="73"/>
      <c r="AWX170" s="73"/>
      <c r="AWY170" s="73"/>
      <c r="AWZ170" s="73"/>
      <c r="AXA170" s="73"/>
      <c r="AXB170" s="73"/>
      <c r="AXC170" s="73"/>
      <c r="AXD170" s="73"/>
      <c r="AXE170" s="73"/>
      <c r="AXF170" s="73"/>
      <c r="AXG170" s="73"/>
      <c r="AXJ170" s="73"/>
      <c r="AXM170" s="73"/>
      <c r="AXP170" s="73"/>
      <c r="AXS170" s="73"/>
      <c r="AXV170" s="73"/>
      <c r="AYH170" s="73"/>
      <c r="AYK170" s="73"/>
      <c r="AYN170" s="73"/>
      <c r="AYQ170" s="73"/>
      <c r="AYZ170" s="73"/>
      <c r="AZF170" s="73"/>
      <c r="AZI170" s="73"/>
      <c r="AZL170" s="73"/>
      <c r="AZO170" s="73"/>
      <c r="AZU170" s="73"/>
      <c r="BAD170" s="73"/>
      <c r="BAF170" s="73"/>
      <c r="BAG170" s="73"/>
      <c r="BAI170" s="73"/>
      <c r="BAL170" s="73"/>
      <c r="BAO170" s="73"/>
      <c r="BAR170" s="73"/>
      <c r="BAZ170" s="73"/>
      <c r="BBB170" s="73"/>
      <c r="BBE170" s="73"/>
      <c r="BBH170" s="73"/>
      <c r="BBQ170" s="73"/>
      <c r="BBT170" s="73"/>
      <c r="BBY170" s="73"/>
      <c r="BCU170" s="73"/>
      <c r="BCV170" s="73"/>
      <c r="BCW170" s="73"/>
      <c r="BCX170" s="73"/>
      <c r="BCY170" s="73"/>
      <c r="BCZ170" s="73"/>
      <c r="BDR170" s="73"/>
      <c r="BDS170" s="73"/>
      <c r="BDV170" s="73"/>
      <c r="BDY170" s="73"/>
      <c r="BEA170" s="73"/>
      <c r="BEC170" s="73"/>
      <c r="BEF170" s="73"/>
      <c r="BEI170" s="73"/>
      <c r="BEL170" s="73"/>
      <c r="BEO170" s="73"/>
      <c r="BER170" s="73"/>
      <c r="BEU170" s="73"/>
      <c r="BEX170" s="73"/>
      <c r="BFA170" s="73"/>
      <c r="BFC170" s="73"/>
      <c r="BFP170" s="73"/>
      <c r="BFQ170" s="73"/>
      <c r="BFR170" s="73"/>
      <c r="BFS170" s="73"/>
      <c r="BFT170" s="73"/>
      <c r="BFU170" s="73"/>
      <c r="BFV170" s="73"/>
      <c r="BFW170" s="73"/>
      <c r="BFX170" s="73"/>
      <c r="BFY170" s="73"/>
      <c r="BFZ170" s="73"/>
      <c r="BGA170" s="73"/>
      <c r="BGB170" s="73"/>
      <c r="BGC170" s="73"/>
      <c r="BGD170" s="73"/>
      <c r="BGE170" s="73"/>
      <c r="BGF170" s="73"/>
      <c r="BGG170" s="73"/>
      <c r="BGH170" s="73"/>
      <c r="BGI170" s="73"/>
      <c r="BGJ170" s="73"/>
      <c r="BGK170" s="73"/>
      <c r="BGL170" s="73"/>
      <c r="BGM170" s="73"/>
      <c r="BGN170" s="73"/>
      <c r="BGO170" s="73"/>
      <c r="BGQ170" s="73"/>
      <c r="BGR170" s="73"/>
      <c r="BGS170" s="73"/>
      <c r="BGT170" s="73"/>
      <c r="BGU170" s="73"/>
      <c r="BGV170" s="73"/>
      <c r="BGW170" s="73"/>
      <c r="BGX170" s="73"/>
      <c r="BGY170" s="73"/>
      <c r="BGZ170" s="73"/>
      <c r="BHA170" s="73"/>
      <c r="BHB170" s="73"/>
      <c r="BHC170" s="73"/>
      <c r="BHF170" s="73"/>
      <c r="BHI170" s="73"/>
      <c r="BHL170" s="73"/>
      <c r="BHO170" s="73"/>
      <c r="BHR170" s="73"/>
      <c r="BID170" s="73"/>
      <c r="BIG170" s="73"/>
      <c r="BIJ170" s="73"/>
      <c r="BIM170" s="73"/>
      <c r="BIV170" s="73"/>
      <c r="BJB170" s="73"/>
      <c r="BJE170" s="73"/>
      <c r="BJH170" s="73"/>
      <c r="BJK170" s="73"/>
      <c r="BJQ170" s="73"/>
      <c r="BJZ170" s="73"/>
      <c r="BKB170" s="73"/>
      <c r="BKC170" s="73"/>
      <c r="BKE170" s="73"/>
      <c r="BKH170" s="73"/>
      <c r="BKK170" s="73"/>
      <c r="BKN170" s="73"/>
      <c r="BKV170" s="73"/>
      <c r="BKX170" s="73"/>
      <c r="BLA170" s="73"/>
      <c r="BLD170" s="73"/>
      <c r="BLM170" s="73"/>
      <c r="BLP170" s="73"/>
      <c r="BLU170" s="73"/>
      <c r="BMQ170" s="73"/>
      <c r="BMR170" s="73"/>
      <c r="BMS170" s="73"/>
      <c r="BMT170" s="73"/>
      <c r="BMU170" s="73"/>
      <c r="BMV170" s="73"/>
      <c r="BNN170" s="73"/>
      <c r="BNO170" s="73"/>
      <c r="BNR170" s="73"/>
      <c r="BNU170" s="73"/>
      <c r="BNW170" s="73"/>
      <c r="BNY170" s="73"/>
      <c r="BOB170" s="73"/>
      <c r="BOE170" s="73"/>
      <c r="BOH170" s="73"/>
      <c r="BOK170" s="73"/>
      <c r="BON170" s="73"/>
      <c r="BOQ170" s="73"/>
      <c r="BOT170" s="73"/>
      <c r="BOW170" s="73"/>
      <c r="BOY170" s="73"/>
      <c r="BPL170" s="73"/>
      <c r="BPM170" s="73"/>
      <c r="BPN170" s="73"/>
      <c r="BPO170" s="73"/>
      <c r="BPP170" s="73"/>
      <c r="BPQ170" s="73"/>
      <c r="BPR170" s="73"/>
      <c r="BPS170" s="73"/>
      <c r="BPT170" s="73"/>
      <c r="BPU170" s="73"/>
      <c r="BPV170" s="73"/>
      <c r="BPW170" s="73"/>
      <c r="BPX170" s="73"/>
      <c r="BPY170" s="73"/>
      <c r="BPZ170" s="73"/>
      <c r="BQA170" s="73"/>
      <c r="BQB170" s="73"/>
      <c r="BQC170" s="73"/>
      <c r="BQD170" s="73"/>
      <c r="BQE170" s="73"/>
      <c r="BQF170" s="73"/>
      <c r="BQG170" s="73"/>
      <c r="BQH170" s="73"/>
      <c r="BQI170" s="73"/>
      <c r="BQJ170" s="73"/>
      <c r="BQK170" s="73"/>
      <c r="BQM170" s="73"/>
      <c r="BQN170" s="73"/>
      <c r="BQO170" s="73"/>
      <c r="BQP170" s="73"/>
      <c r="BQQ170" s="73"/>
      <c r="BQR170" s="73"/>
      <c r="BQS170" s="73"/>
      <c r="BQT170" s="73"/>
      <c r="BQU170" s="73"/>
      <c r="BQV170" s="73"/>
      <c r="BQW170" s="73"/>
      <c r="BQX170" s="73"/>
      <c r="BQY170" s="73"/>
      <c r="BRB170" s="73"/>
      <c r="BRE170" s="73"/>
      <c r="BRH170" s="73"/>
      <c r="BRK170" s="73"/>
      <c r="BRN170" s="73"/>
      <c r="BRZ170" s="73"/>
      <c r="BSC170" s="73"/>
      <c r="BSF170" s="73"/>
      <c r="BSI170" s="73"/>
      <c r="BSR170" s="73"/>
      <c r="BSX170" s="73"/>
      <c r="BTA170" s="73"/>
      <c r="BTD170" s="73"/>
      <c r="BTG170" s="73"/>
      <c r="BTM170" s="73"/>
      <c r="BTV170" s="73"/>
      <c r="BTX170" s="73"/>
      <c r="BTY170" s="73"/>
      <c r="BUA170" s="73"/>
      <c r="BUD170" s="73"/>
      <c r="BUG170" s="73"/>
      <c r="BUJ170" s="73"/>
      <c r="BUR170" s="73"/>
      <c r="BUT170" s="73"/>
      <c r="BUW170" s="73"/>
      <c r="BUZ170" s="73"/>
      <c r="BVI170" s="73"/>
      <c r="BVL170" s="73"/>
      <c r="BVQ170" s="73"/>
      <c r="BWM170" s="73"/>
      <c r="BWN170" s="73"/>
      <c r="BWO170" s="73"/>
      <c r="BWP170" s="73"/>
      <c r="BWQ170" s="73"/>
      <c r="BWR170" s="73"/>
      <c r="BXJ170" s="73"/>
      <c r="BXK170" s="73"/>
      <c r="BXN170" s="73"/>
      <c r="BXQ170" s="73"/>
      <c r="BXS170" s="73"/>
      <c r="BXU170" s="73"/>
      <c r="BXX170" s="73"/>
      <c r="BYA170" s="73"/>
      <c r="BYD170" s="73"/>
      <c r="BYG170" s="73"/>
      <c r="BYJ170" s="73"/>
      <c r="BYM170" s="73"/>
      <c r="BYP170" s="73"/>
      <c r="BYS170" s="73"/>
      <c r="BYU170" s="73"/>
      <c r="BZH170" s="73"/>
      <c r="BZI170" s="73"/>
      <c r="BZJ170" s="73"/>
      <c r="BZK170" s="73"/>
      <c r="BZL170" s="73"/>
      <c r="BZM170" s="73"/>
      <c r="BZN170" s="73"/>
      <c r="BZO170" s="73"/>
      <c r="BZP170" s="73"/>
      <c r="BZQ170" s="73"/>
      <c r="BZR170" s="73"/>
      <c r="BZS170" s="73"/>
      <c r="BZT170" s="73"/>
      <c r="BZU170" s="73"/>
      <c r="BZV170" s="73"/>
      <c r="BZW170" s="73"/>
      <c r="BZX170" s="73"/>
      <c r="BZY170" s="73"/>
      <c r="BZZ170" s="73"/>
      <c r="CAA170" s="73"/>
      <c r="CAB170" s="73"/>
      <c r="CAC170" s="73"/>
      <c r="CAD170" s="73"/>
      <c r="CAE170" s="73"/>
      <c r="CAF170" s="73"/>
      <c r="CAG170" s="73"/>
      <c r="CAI170" s="73"/>
      <c r="CAJ170" s="73"/>
      <c r="CAK170" s="73"/>
      <c r="CAL170" s="73"/>
      <c r="CAM170" s="73"/>
      <c r="CAN170" s="73"/>
      <c r="CAO170" s="73"/>
      <c r="CAP170" s="73"/>
      <c r="CAQ170" s="73"/>
      <c r="CAR170" s="73"/>
      <c r="CAS170" s="73"/>
      <c r="CAT170" s="73"/>
      <c r="CAU170" s="73"/>
      <c r="CAX170" s="73"/>
      <c r="CBA170" s="73"/>
      <c r="CBD170" s="73"/>
      <c r="CBG170" s="73"/>
      <c r="CBJ170" s="73"/>
      <c r="CBV170" s="73"/>
      <c r="CBY170" s="73"/>
      <c r="CCB170" s="73"/>
      <c r="CCE170" s="73"/>
      <c r="CCN170" s="73"/>
      <c r="CCT170" s="73"/>
      <c r="CCW170" s="73"/>
      <c r="CCZ170" s="73"/>
      <c r="CDC170" s="73"/>
      <c r="CDI170" s="73"/>
      <c r="CDR170" s="73"/>
      <c r="CDT170" s="73"/>
      <c r="CDU170" s="73"/>
      <c r="CDW170" s="73"/>
      <c r="CDZ170" s="73"/>
      <c r="CEC170" s="73"/>
      <c r="CEF170" s="73"/>
      <c r="CEN170" s="73"/>
      <c r="CEP170" s="73"/>
      <c r="CES170" s="73"/>
      <c r="CEV170" s="73"/>
      <c r="CFE170" s="73"/>
      <c r="CFH170" s="73"/>
      <c r="CFM170" s="73"/>
      <c r="CGI170" s="73"/>
      <c r="CGJ170" s="73"/>
      <c r="CGK170" s="73"/>
      <c r="CGL170" s="73"/>
      <c r="CGM170" s="73"/>
      <c r="CGN170" s="73"/>
      <c r="CHF170" s="73"/>
      <c r="CHG170" s="73"/>
      <c r="CHJ170" s="73"/>
      <c r="CHM170" s="73"/>
      <c r="CHO170" s="73"/>
      <c r="CHQ170" s="73"/>
      <c r="CHT170" s="73"/>
      <c r="CHW170" s="73"/>
      <c r="CHZ170" s="73"/>
      <c r="CIC170" s="73"/>
      <c r="CIF170" s="73"/>
      <c r="CII170" s="73"/>
      <c r="CIL170" s="73"/>
      <c r="CIO170" s="73"/>
      <c r="CIQ170" s="73"/>
      <c r="CJD170" s="73"/>
      <c r="CJE170" s="73"/>
      <c r="CJF170" s="73"/>
      <c r="CJG170" s="73"/>
      <c r="CJH170" s="73"/>
      <c r="CJI170" s="73"/>
      <c r="CJJ170" s="73"/>
      <c r="CJK170" s="73"/>
      <c r="CJL170" s="73"/>
      <c r="CJM170" s="73"/>
      <c r="CJN170" s="73"/>
      <c r="CJO170" s="73"/>
      <c r="CJP170" s="73"/>
      <c r="CJQ170" s="73"/>
      <c r="CJR170" s="73"/>
      <c r="CJS170" s="73"/>
      <c r="CJT170" s="73"/>
      <c r="CJU170" s="73"/>
      <c r="CJV170" s="73"/>
      <c r="CJW170" s="73"/>
      <c r="CJX170" s="73"/>
      <c r="CJY170" s="73"/>
      <c r="CJZ170" s="73"/>
      <c r="CKA170" s="73"/>
      <c r="CKB170" s="73"/>
      <c r="CKC170" s="73"/>
      <c r="CKE170" s="73"/>
      <c r="CKF170" s="73"/>
      <c r="CKG170" s="73"/>
      <c r="CKH170" s="73"/>
      <c r="CKI170" s="73"/>
      <c r="CKJ170" s="73"/>
      <c r="CKK170" s="73"/>
      <c r="CKL170" s="73"/>
      <c r="CKM170" s="73"/>
      <c r="CKN170" s="73"/>
      <c r="CKO170" s="73"/>
      <c r="CKP170" s="73"/>
      <c r="CKQ170" s="73"/>
      <c r="CKT170" s="73"/>
      <c r="CKW170" s="73"/>
      <c r="CKZ170" s="73"/>
      <c r="CLC170" s="73"/>
      <c r="CLF170" s="73"/>
      <c r="CLR170" s="73"/>
      <c r="CLU170" s="73"/>
      <c r="CLX170" s="73"/>
      <c r="CMA170" s="73"/>
      <c r="CMJ170" s="73"/>
      <c r="CMP170" s="73"/>
      <c r="CMS170" s="73"/>
      <c r="CMV170" s="73"/>
      <c r="CMY170" s="73"/>
      <c r="CNE170" s="73"/>
      <c r="CNN170" s="73"/>
      <c r="CNP170" s="73"/>
      <c r="CNQ170" s="73"/>
      <c r="CNS170" s="73"/>
      <c r="CNV170" s="73"/>
      <c r="CNY170" s="73"/>
      <c r="COB170" s="73"/>
      <c r="COJ170" s="73"/>
      <c r="COL170" s="73"/>
      <c r="COO170" s="73"/>
      <c r="COR170" s="73"/>
      <c r="CPA170" s="73"/>
      <c r="CPD170" s="73"/>
      <c r="CPI170" s="73"/>
      <c r="CQE170" s="73"/>
      <c r="CQF170" s="73"/>
      <c r="CQG170" s="73"/>
      <c r="CQH170" s="73"/>
      <c r="CQI170" s="73"/>
      <c r="CQJ170" s="73"/>
      <c r="CRB170" s="73"/>
      <c r="CRC170" s="73"/>
      <c r="CRF170" s="73"/>
      <c r="CRI170" s="73"/>
      <c r="CRK170" s="73"/>
      <c r="CRM170" s="73"/>
      <c r="CRP170" s="73"/>
      <c r="CRS170" s="73"/>
      <c r="CRV170" s="73"/>
      <c r="CRY170" s="73"/>
      <c r="CSB170" s="73"/>
      <c r="CSE170" s="73"/>
      <c r="CSH170" s="73"/>
      <c r="CSK170" s="73"/>
      <c r="CSM170" s="73"/>
      <c r="CSZ170" s="73"/>
      <c r="CTA170" s="73"/>
      <c r="CTB170" s="73"/>
      <c r="CTC170" s="73"/>
      <c r="CTD170" s="73"/>
      <c r="CTE170" s="73"/>
      <c r="CTF170" s="73"/>
      <c r="CTG170" s="73"/>
      <c r="CTH170" s="73"/>
      <c r="CTI170" s="73"/>
      <c r="CTJ170" s="73"/>
      <c r="CTK170" s="73"/>
      <c r="CTL170" s="73"/>
      <c r="CTM170" s="73"/>
      <c r="CTN170" s="73"/>
      <c r="CTO170" s="73"/>
      <c r="CTP170" s="73"/>
      <c r="CTQ170" s="73"/>
      <c r="CTR170" s="73"/>
      <c r="CTS170" s="73"/>
      <c r="CTT170" s="73"/>
      <c r="CTU170" s="73"/>
      <c r="CTV170" s="73"/>
      <c r="CTW170" s="73"/>
      <c r="CTX170" s="73"/>
      <c r="CTY170" s="73"/>
      <c r="CUA170" s="73"/>
      <c r="CUB170" s="73"/>
      <c r="CUC170" s="73"/>
      <c r="CUD170" s="73"/>
      <c r="CUE170" s="73"/>
      <c r="CUF170" s="73"/>
      <c r="CUG170" s="73"/>
      <c r="CUH170" s="73"/>
      <c r="CUI170" s="73"/>
      <c r="CUJ170" s="73"/>
      <c r="CUK170" s="73"/>
      <c r="CUL170" s="73"/>
      <c r="CUM170" s="73"/>
      <c r="CUP170" s="73"/>
      <c r="CUS170" s="73"/>
      <c r="CUV170" s="73"/>
      <c r="CUY170" s="73"/>
      <c r="CVB170" s="73"/>
      <c r="CVN170" s="73"/>
      <c r="CVQ170" s="73"/>
      <c r="CVT170" s="73"/>
      <c r="CVW170" s="73"/>
      <c r="CWF170" s="73"/>
      <c r="CWL170" s="73"/>
      <c r="CWO170" s="73"/>
      <c r="CWR170" s="73"/>
      <c r="CWU170" s="73"/>
      <c r="CXA170" s="73"/>
      <c r="CXJ170" s="73"/>
      <c r="CXL170" s="73"/>
      <c r="CXM170" s="73"/>
      <c r="CXO170" s="73"/>
      <c r="CXR170" s="73"/>
      <c r="CXU170" s="73"/>
      <c r="CXX170" s="73"/>
      <c r="CYF170" s="73"/>
      <c r="CYH170" s="73"/>
      <c r="CYK170" s="73"/>
      <c r="CYN170" s="73"/>
      <c r="CYW170" s="73"/>
      <c r="CYZ170" s="73"/>
      <c r="CZE170" s="73"/>
      <c r="DAA170" s="73"/>
      <c r="DAB170" s="73"/>
      <c r="DAC170" s="73"/>
      <c r="DAD170" s="73"/>
      <c r="DAE170" s="73"/>
      <c r="DAF170" s="73"/>
      <c r="DAX170" s="73"/>
      <c r="DAY170" s="73"/>
      <c r="DBB170" s="73"/>
      <c r="DBE170" s="73"/>
      <c r="DBG170" s="73"/>
      <c r="DBI170" s="73"/>
      <c r="DBL170" s="73"/>
      <c r="DBO170" s="73"/>
      <c r="DBR170" s="73"/>
      <c r="DBU170" s="73"/>
      <c r="DBX170" s="73"/>
      <c r="DCA170" s="73"/>
      <c r="DCD170" s="73"/>
      <c r="DCG170" s="73"/>
      <c r="DCI170" s="73"/>
      <c r="DCV170" s="73"/>
      <c r="DCW170" s="73"/>
      <c r="DCX170" s="73"/>
      <c r="DCY170" s="73"/>
      <c r="DCZ170" s="73"/>
      <c r="DDA170" s="73"/>
      <c r="DDB170" s="73"/>
      <c r="DDC170" s="73"/>
      <c r="DDD170" s="73"/>
      <c r="DDE170" s="73"/>
      <c r="DDF170" s="73"/>
      <c r="DDG170" s="73"/>
      <c r="DDH170" s="73"/>
      <c r="DDI170" s="73"/>
      <c r="DDJ170" s="73"/>
      <c r="DDK170" s="73"/>
      <c r="DDL170" s="73"/>
      <c r="DDM170" s="73"/>
      <c r="DDN170" s="73"/>
      <c r="DDO170" s="73"/>
      <c r="DDP170" s="73"/>
      <c r="DDQ170" s="73"/>
      <c r="DDR170" s="73"/>
      <c r="DDS170" s="73"/>
      <c r="DDT170" s="73"/>
      <c r="DDU170" s="73"/>
      <c r="DDW170" s="73"/>
      <c r="DDX170" s="73"/>
      <c r="DDY170" s="73"/>
      <c r="DDZ170" s="73"/>
      <c r="DEA170" s="73"/>
      <c r="DEB170" s="73"/>
      <c r="DEC170" s="73"/>
      <c r="DED170" s="73"/>
      <c r="DEE170" s="73"/>
      <c r="DEF170" s="73"/>
      <c r="DEG170" s="73"/>
      <c r="DEH170" s="73"/>
      <c r="DEI170" s="73"/>
      <c r="DEL170" s="73"/>
      <c r="DEO170" s="73"/>
      <c r="DER170" s="73"/>
      <c r="DEU170" s="73"/>
      <c r="DEX170" s="73"/>
      <c r="DFJ170" s="73"/>
      <c r="DFM170" s="73"/>
      <c r="DFP170" s="73"/>
      <c r="DFS170" s="73"/>
      <c r="DGB170" s="73"/>
      <c r="DGH170" s="73"/>
      <c r="DGK170" s="73"/>
      <c r="DGN170" s="73"/>
      <c r="DGQ170" s="73"/>
      <c r="DGW170" s="73"/>
      <c r="DHF170" s="73"/>
      <c r="DHH170" s="73"/>
      <c r="DHI170" s="73"/>
      <c r="DHK170" s="73"/>
      <c r="DHN170" s="73"/>
      <c r="DHQ170" s="73"/>
      <c r="DHT170" s="73"/>
      <c r="DIB170" s="73"/>
      <c r="DID170" s="73"/>
      <c r="DIG170" s="73"/>
      <c r="DIJ170" s="73"/>
      <c r="DIS170" s="73"/>
      <c r="DIV170" s="73"/>
      <c r="DJA170" s="73"/>
      <c r="DJW170" s="73"/>
      <c r="DJX170" s="73"/>
      <c r="DJY170" s="73"/>
      <c r="DJZ170" s="73"/>
      <c r="DKA170" s="73"/>
      <c r="DKB170" s="73"/>
      <c r="DKT170" s="73"/>
      <c r="DKU170" s="73"/>
      <c r="DKX170" s="73"/>
      <c r="DLA170" s="73"/>
      <c r="DLC170" s="73"/>
      <c r="DLE170" s="73"/>
      <c r="DLH170" s="73"/>
      <c r="DLK170" s="73"/>
      <c r="DLN170" s="73"/>
      <c r="DLQ170" s="73"/>
      <c r="DLT170" s="73"/>
      <c r="DLW170" s="73"/>
      <c r="DLZ170" s="73"/>
      <c r="DMC170" s="73"/>
      <c r="DME170" s="73"/>
      <c r="DMR170" s="73"/>
      <c r="DMS170" s="73"/>
      <c r="DMT170" s="73"/>
      <c r="DMU170" s="73"/>
      <c r="DMV170" s="73"/>
      <c r="DMW170" s="73"/>
      <c r="DMX170" s="73"/>
      <c r="DMY170" s="73"/>
      <c r="DMZ170" s="73"/>
      <c r="DNA170" s="73"/>
      <c r="DNB170" s="73"/>
      <c r="DNC170" s="73"/>
      <c r="DND170" s="73"/>
      <c r="DNE170" s="73"/>
      <c r="DNF170" s="73"/>
      <c r="DNG170" s="73"/>
      <c r="DNH170" s="73"/>
      <c r="DNI170" s="73"/>
      <c r="DNJ170" s="73"/>
      <c r="DNK170" s="73"/>
      <c r="DNL170" s="73"/>
      <c r="DNM170" s="73"/>
      <c r="DNN170" s="73"/>
      <c r="DNO170" s="73"/>
      <c r="DNP170" s="73"/>
      <c r="DNQ170" s="73"/>
      <c r="DNS170" s="73"/>
      <c r="DNT170" s="73"/>
      <c r="DNU170" s="73"/>
      <c r="DNV170" s="73"/>
      <c r="DNW170" s="73"/>
      <c r="DNX170" s="73"/>
      <c r="DNY170" s="73"/>
      <c r="DNZ170" s="73"/>
      <c r="DOA170" s="73"/>
      <c r="DOB170" s="73"/>
      <c r="DOC170" s="73"/>
      <c r="DOD170" s="73"/>
      <c r="DOE170" s="73"/>
      <c r="DOH170" s="73"/>
      <c r="DOK170" s="73"/>
      <c r="DON170" s="73"/>
      <c r="DOQ170" s="73"/>
      <c r="DOT170" s="73"/>
      <c r="DPF170" s="73"/>
      <c r="DPI170" s="73"/>
      <c r="DPL170" s="73"/>
      <c r="DPO170" s="73"/>
      <c r="DPX170" s="73"/>
      <c r="DQD170" s="73"/>
      <c r="DQG170" s="73"/>
      <c r="DQJ170" s="73"/>
      <c r="DQM170" s="73"/>
      <c r="DQS170" s="73"/>
      <c r="DRB170" s="73"/>
      <c r="DRD170" s="73"/>
      <c r="DRE170" s="73"/>
      <c r="DRG170" s="73"/>
      <c r="DRJ170" s="73"/>
      <c r="DRM170" s="73"/>
      <c r="DRP170" s="73"/>
      <c r="DRX170" s="73"/>
      <c r="DRZ170" s="73"/>
      <c r="DSC170" s="73"/>
      <c r="DSF170" s="73"/>
      <c r="DSO170" s="73"/>
      <c r="DSR170" s="73"/>
      <c r="DSW170" s="73"/>
      <c r="DTS170" s="73"/>
      <c r="DTT170" s="73"/>
      <c r="DTU170" s="73"/>
      <c r="DTV170" s="73"/>
      <c r="DTW170" s="73"/>
      <c r="DTX170" s="73"/>
      <c r="DUP170" s="73"/>
      <c r="DUQ170" s="73"/>
      <c r="DUT170" s="73"/>
      <c r="DUW170" s="73"/>
      <c r="DUY170" s="73"/>
      <c r="DVA170" s="73"/>
      <c r="DVD170" s="73"/>
      <c r="DVG170" s="73"/>
      <c r="DVJ170" s="73"/>
      <c r="DVM170" s="73"/>
      <c r="DVP170" s="73"/>
      <c r="DVS170" s="73"/>
      <c r="DVV170" s="73"/>
      <c r="DVY170" s="73"/>
      <c r="DWA170" s="73"/>
      <c r="DWN170" s="73"/>
      <c r="DWO170" s="73"/>
      <c r="DWP170" s="73"/>
      <c r="DWQ170" s="73"/>
      <c r="DWR170" s="73"/>
      <c r="DWS170" s="73"/>
      <c r="DWT170" s="73"/>
      <c r="DWU170" s="73"/>
      <c r="DWV170" s="73"/>
      <c r="DWW170" s="73"/>
      <c r="DWX170" s="73"/>
      <c r="DWY170" s="73"/>
      <c r="DWZ170" s="73"/>
      <c r="DXA170" s="73"/>
      <c r="DXB170" s="73"/>
      <c r="DXC170" s="73"/>
      <c r="DXD170" s="73"/>
      <c r="DXE170" s="73"/>
      <c r="DXF170" s="73"/>
      <c r="DXG170" s="73"/>
      <c r="DXH170" s="73"/>
      <c r="DXI170" s="73"/>
      <c r="DXJ170" s="73"/>
      <c r="DXK170" s="73"/>
      <c r="DXL170" s="73"/>
      <c r="DXM170" s="73"/>
      <c r="DXO170" s="73"/>
      <c r="DXP170" s="73"/>
      <c r="DXQ170" s="73"/>
      <c r="DXR170" s="73"/>
      <c r="DXS170" s="73"/>
      <c r="DXT170" s="73"/>
      <c r="DXU170" s="73"/>
      <c r="DXV170" s="73"/>
      <c r="DXW170" s="73"/>
      <c r="DXX170" s="73"/>
      <c r="DXY170" s="73"/>
      <c r="DXZ170" s="73"/>
      <c r="DYA170" s="73"/>
      <c r="DYD170" s="73"/>
      <c r="DYG170" s="73"/>
      <c r="DYJ170" s="73"/>
      <c r="DYM170" s="73"/>
      <c r="DYP170" s="73"/>
      <c r="DZB170" s="73"/>
      <c r="DZE170" s="73"/>
      <c r="DZH170" s="73"/>
      <c r="DZK170" s="73"/>
      <c r="DZT170" s="73"/>
      <c r="DZZ170" s="73"/>
      <c r="EAC170" s="73"/>
      <c r="EAF170" s="73"/>
      <c r="EAI170" s="73"/>
      <c r="EAO170" s="73"/>
      <c r="EAX170" s="73"/>
      <c r="EAZ170" s="73"/>
      <c r="EBA170" s="73"/>
      <c r="EBC170" s="73"/>
      <c r="EBF170" s="73"/>
      <c r="EBI170" s="73"/>
      <c r="EBL170" s="73"/>
      <c r="EBT170" s="73"/>
      <c r="EBV170" s="73"/>
      <c r="EBY170" s="73"/>
      <c r="ECB170" s="73"/>
      <c r="ECK170" s="73"/>
      <c r="ECN170" s="73"/>
      <c r="ECS170" s="73"/>
      <c r="EDO170" s="73"/>
      <c r="EDP170" s="73"/>
      <c r="EDQ170" s="73"/>
      <c r="EDR170" s="73"/>
      <c r="EDS170" s="73"/>
      <c r="EDT170" s="73"/>
      <c r="EEL170" s="73"/>
      <c r="EEM170" s="73"/>
      <c r="EEP170" s="73"/>
      <c r="EES170" s="73"/>
      <c r="EEU170" s="73"/>
      <c r="EEW170" s="73"/>
      <c r="EEZ170" s="73"/>
      <c r="EFC170" s="73"/>
      <c r="EFF170" s="73"/>
      <c r="EFI170" s="73"/>
      <c r="EFL170" s="73"/>
      <c r="EFO170" s="73"/>
      <c r="EFR170" s="73"/>
      <c r="EFU170" s="73"/>
      <c r="EFW170" s="73"/>
      <c r="EGJ170" s="73"/>
      <c r="EGK170" s="73"/>
      <c r="EGL170" s="73"/>
      <c r="EGM170" s="73"/>
      <c r="EGN170" s="73"/>
      <c r="EGO170" s="73"/>
      <c r="EGP170" s="73"/>
      <c r="EGQ170" s="73"/>
      <c r="EGR170" s="73"/>
      <c r="EGS170" s="73"/>
      <c r="EGT170" s="73"/>
      <c r="EGU170" s="73"/>
      <c r="EGV170" s="73"/>
      <c r="EGW170" s="73"/>
      <c r="EGX170" s="73"/>
      <c r="EGY170" s="73"/>
      <c r="EGZ170" s="73"/>
      <c r="EHA170" s="73"/>
      <c r="EHB170" s="73"/>
      <c r="EHC170" s="73"/>
      <c r="EHD170" s="73"/>
      <c r="EHE170" s="73"/>
      <c r="EHF170" s="73"/>
      <c r="EHG170" s="73"/>
      <c r="EHH170" s="73"/>
      <c r="EHI170" s="73"/>
      <c r="EHK170" s="73"/>
      <c r="EHL170" s="73"/>
      <c r="EHM170" s="73"/>
      <c r="EHN170" s="73"/>
      <c r="EHO170" s="73"/>
      <c r="EHP170" s="73"/>
      <c r="EHQ170" s="73"/>
      <c r="EHR170" s="73"/>
      <c r="EHS170" s="73"/>
      <c r="EHT170" s="73"/>
      <c r="EHU170" s="73"/>
      <c r="EHV170" s="73"/>
      <c r="EHW170" s="73"/>
      <c r="EHZ170" s="73"/>
      <c r="EIC170" s="73"/>
      <c r="EIF170" s="73"/>
      <c r="EII170" s="73"/>
      <c r="EIL170" s="73"/>
      <c r="EIX170" s="73"/>
      <c r="EJA170" s="73"/>
      <c r="EJD170" s="73"/>
      <c r="EJG170" s="73"/>
      <c r="EJP170" s="73"/>
      <c r="EJV170" s="73"/>
      <c r="EJY170" s="73"/>
      <c r="EKB170" s="73"/>
      <c r="EKE170" s="73"/>
      <c r="EKK170" s="73"/>
      <c r="EKT170" s="73"/>
      <c r="EKV170" s="73"/>
      <c r="EKW170" s="73"/>
      <c r="EKY170" s="73"/>
      <c r="ELB170" s="73"/>
      <c r="ELE170" s="73"/>
      <c r="ELH170" s="73"/>
      <c r="ELP170" s="73"/>
      <c r="ELR170" s="73"/>
      <c r="ELU170" s="73"/>
      <c r="ELX170" s="73"/>
      <c r="EMG170" s="73"/>
      <c r="EMJ170" s="73"/>
      <c r="EMO170" s="73"/>
      <c r="ENK170" s="73"/>
      <c r="ENL170" s="73"/>
      <c r="ENM170" s="73"/>
      <c r="ENN170" s="73"/>
      <c r="ENO170" s="73"/>
      <c r="ENP170" s="73"/>
      <c r="EOH170" s="73"/>
      <c r="EOI170" s="73"/>
      <c r="EOL170" s="73"/>
      <c r="EOO170" s="73"/>
      <c r="EOQ170" s="73"/>
      <c r="EOS170" s="73"/>
      <c r="EOV170" s="73"/>
      <c r="EOY170" s="73"/>
      <c r="EPB170" s="73"/>
      <c r="EPE170" s="73"/>
      <c r="EPH170" s="73"/>
      <c r="EPK170" s="73"/>
      <c r="EPN170" s="73"/>
      <c r="EPQ170" s="73"/>
      <c r="EPS170" s="73"/>
      <c r="EQF170" s="73"/>
      <c r="EQG170" s="73"/>
      <c r="EQH170" s="73"/>
      <c r="EQI170" s="73"/>
      <c r="EQJ170" s="73"/>
      <c r="EQK170" s="73"/>
      <c r="EQL170" s="73"/>
      <c r="EQM170" s="73"/>
      <c r="EQN170" s="73"/>
      <c r="EQO170" s="73"/>
      <c r="EQP170" s="73"/>
      <c r="EQQ170" s="73"/>
      <c r="EQR170" s="73"/>
      <c r="EQS170" s="73"/>
      <c r="EQT170" s="73"/>
      <c r="EQU170" s="73"/>
      <c r="EQV170" s="73"/>
      <c r="EQW170" s="73"/>
      <c r="EQX170" s="73"/>
      <c r="EQY170" s="73"/>
      <c r="EQZ170" s="73"/>
      <c r="ERA170" s="73"/>
      <c r="ERB170" s="73"/>
      <c r="ERC170" s="73"/>
      <c r="ERD170" s="73"/>
      <c r="ERE170" s="73"/>
      <c r="ERG170" s="73"/>
      <c r="ERH170" s="73"/>
      <c r="ERI170" s="73"/>
      <c r="ERJ170" s="73"/>
      <c r="ERK170" s="73"/>
      <c r="ERL170" s="73"/>
      <c r="ERM170" s="73"/>
      <c r="ERN170" s="73"/>
      <c r="ERO170" s="73"/>
      <c r="ERP170" s="73"/>
      <c r="ERQ170" s="73"/>
      <c r="ERR170" s="73"/>
      <c r="ERS170" s="73"/>
      <c r="ERV170" s="73"/>
      <c r="ERY170" s="73"/>
      <c r="ESB170" s="73"/>
      <c r="ESE170" s="73"/>
      <c r="ESH170" s="73"/>
      <c r="EST170" s="73"/>
      <c r="ESW170" s="73"/>
      <c r="ESZ170" s="73"/>
      <c r="ETC170" s="73"/>
      <c r="ETL170" s="73"/>
      <c r="ETR170" s="73"/>
      <c r="ETU170" s="73"/>
      <c r="ETX170" s="73"/>
      <c r="EUA170" s="73"/>
      <c r="EUG170" s="73"/>
      <c r="EUP170" s="73"/>
      <c r="EUR170" s="73"/>
      <c r="EUS170" s="73"/>
      <c r="EUU170" s="73"/>
      <c r="EUX170" s="73"/>
      <c r="EVA170" s="73"/>
      <c r="EVD170" s="73"/>
      <c r="EVL170" s="73"/>
      <c r="EVN170" s="73"/>
      <c r="EVQ170" s="73"/>
      <c r="EVT170" s="73"/>
      <c r="EWC170" s="73"/>
      <c r="EWF170" s="73"/>
      <c r="EWK170" s="73"/>
      <c r="EXG170" s="73"/>
      <c r="EXH170" s="73"/>
      <c r="EXI170" s="73"/>
      <c r="EXJ170" s="73"/>
      <c r="EXK170" s="73"/>
      <c r="EXL170" s="73"/>
      <c r="EYD170" s="73"/>
      <c r="EYE170" s="73"/>
      <c r="EYH170" s="73"/>
      <c r="EYK170" s="73"/>
      <c r="EYM170" s="73"/>
      <c r="EYO170" s="73"/>
      <c r="EYR170" s="73"/>
      <c r="EYU170" s="73"/>
      <c r="EYX170" s="73"/>
      <c r="EZA170" s="73"/>
      <c r="EZD170" s="73"/>
      <c r="EZG170" s="73"/>
      <c r="EZJ170" s="73"/>
      <c r="EZM170" s="73"/>
      <c r="EZO170" s="73"/>
      <c r="FAB170" s="73"/>
      <c r="FAC170" s="73"/>
      <c r="FAD170" s="73"/>
      <c r="FAE170" s="73"/>
      <c r="FAF170" s="73"/>
      <c r="FAG170" s="73"/>
      <c r="FAH170" s="73"/>
      <c r="FAI170" s="73"/>
      <c r="FAJ170" s="73"/>
      <c r="FAK170" s="73"/>
      <c r="FAL170" s="73"/>
      <c r="FAM170" s="73"/>
      <c r="FAN170" s="73"/>
      <c r="FAO170" s="73"/>
      <c r="FAP170" s="73"/>
      <c r="FAQ170" s="73"/>
      <c r="FAR170" s="73"/>
      <c r="FAS170" s="73"/>
      <c r="FAT170" s="73"/>
      <c r="FAU170" s="73"/>
      <c r="FAV170" s="73"/>
      <c r="FAW170" s="73"/>
      <c r="FAX170" s="73"/>
      <c r="FAY170" s="73"/>
      <c r="FAZ170" s="73"/>
      <c r="FBA170" s="73"/>
      <c r="FBC170" s="73"/>
      <c r="FBD170" s="73"/>
      <c r="FBE170" s="73"/>
      <c r="FBF170" s="73"/>
      <c r="FBG170" s="73"/>
      <c r="FBH170" s="73"/>
      <c r="FBI170" s="73"/>
      <c r="FBJ170" s="73"/>
      <c r="FBK170" s="73"/>
      <c r="FBL170" s="73"/>
      <c r="FBM170" s="73"/>
      <c r="FBN170" s="73"/>
      <c r="FBO170" s="73"/>
      <c r="FBR170" s="73"/>
      <c r="FBU170" s="73"/>
      <c r="FBX170" s="73"/>
      <c r="FCA170" s="73"/>
      <c r="FCD170" s="73"/>
      <c r="FCP170" s="73"/>
      <c r="FCS170" s="73"/>
      <c r="FCV170" s="73"/>
      <c r="FCY170" s="73"/>
      <c r="FDH170" s="73"/>
      <c r="FDN170" s="73"/>
      <c r="FDQ170" s="73"/>
      <c r="FDT170" s="73"/>
      <c r="FDW170" s="73"/>
      <c r="FEC170" s="73"/>
      <c r="FEL170" s="73"/>
      <c r="FEN170" s="73"/>
      <c r="FEO170" s="73"/>
      <c r="FEQ170" s="73"/>
      <c r="FET170" s="73"/>
      <c r="FEW170" s="73"/>
      <c r="FEZ170" s="73"/>
      <c r="FFH170" s="73"/>
      <c r="FFJ170" s="73"/>
      <c r="FFM170" s="73"/>
      <c r="FFP170" s="73"/>
      <c r="FFY170" s="73"/>
      <c r="FGB170" s="73"/>
      <c r="FGG170" s="73"/>
      <c r="FHC170" s="73"/>
      <c r="FHD170" s="73"/>
      <c r="FHE170" s="73"/>
      <c r="FHF170" s="73"/>
      <c r="FHG170" s="73"/>
      <c r="FHH170" s="73"/>
      <c r="FHZ170" s="73"/>
      <c r="FIA170" s="73"/>
      <c r="FID170" s="73"/>
      <c r="FIG170" s="73"/>
      <c r="FII170" s="73"/>
      <c r="FIK170" s="73"/>
      <c r="FIN170" s="73"/>
      <c r="FIQ170" s="73"/>
      <c r="FIT170" s="73"/>
      <c r="FIW170" s="73"/>
      <c r="FIZ170" s="73"/>
      <c r="FJC170" s="73"/>
      <c r="FJF170" s="73"/>
      <c r="FJI170" s="73"/>
      <c r="FJK170" s="73"/>
      <c r="FJX170" s="73"/>
      <c r="FJY170" s="73"/>
      <c r="FJZ170" s="73"/>
      <c r="FKA170" s="73"/>
      <c r="FKB170" s="73"/>
      <c r="FKC170" s="73"/>
      <c r="FKD170" s="73"/>
      <c r="FKE170" s="73"/>
      <c r="FKF170" s="73"/>
      <c r="FKG170" s="73"/>
      <c r="FKH170" s="73"/>
      <c r="FKI170" s="73"/>
      <c r="FKJ170" s="73"/>
      <c r="FKK170" s="73"/>
      <c r="FKL170" s="73"/>
      <c r="FKM170" s="73"/>
      <c r="FKN170" s="73"/>
      <c r="FKO170" s="73"/>
      <c r="FKP170" s="73"/>
      <c r="FKQ170" s="73"/>
      <c r="FKR170" s="73"/>
      <c r="FKS170" s="73"/>
      <c r="FKT170" s="73"/>
      <c r="FKU170" s="73"/>
      <c r="FKV170" s="73"/>
      <c r="FKW170" s="73"/>
      <c r="FKY170" s="73"/>
      <c r="FKZ170" s="73"/>
      <c r="FLA170" s="73"/>
      <c r="FLB170" s="73"/>
      <c r="FLC170" s="73"/>
      <c r="FLD170" s="73"/>
      <c r="FLE170" s="73"/>
      <c r="FLF170" s="73"/>
      <c r="FLG170" s="73"/>
      <c r="FLH170" s="73"/>
      <c r="FLI170" s="73"/>
      <c r="FLJ170" s="73"/>
      <c r="FLK170" s="73"/>
      <c r="FLN170" s="73"/>
      <c r="FLQ170" s="73"/>
      <c r="FLT170" s="73"/>
      <c r="FLW170" s="73"/>
      <c r="FLZ170" s="73"/>
      <c r="FML170" s="73"/>
      <c r="FMO170" s="73"/>
      <c r="FMR170" s="73"/>
      <c r="FMU170" s="73"/>
      <c r="FND170" s="73"/>
      <c r="FNJ170" s="73"/>
      <c r="FNM170" s="73"/>
      <c r="FNP170" s="73"/>
      <c r="FNS170" s="73"/>
      <c r="FNY170" s="73"/>
      <c r="FOH170" s="73"/>
      <c r="FOJ170" s="73"/>
      <c r="FOK170" s="73"/>
      <c r="FOM170" s="73"/>
      <c r="FOP170" s="73"/>
      <c r="FOS170" s="73"/>
      <c r="FOV170" s="73"/>
      <c r="FPD170" s="73"/>
      <c r="FPF170" s="73"/>
      <c r="FPI170" s="73"/>
      <c r="FPL170" s="73"/>
      <c r="FPU170" s="73"/>
      <c r="FPX170" s="73"/>
      <c r="FQC170" s="73"/>
      <c r="FQY170" s="73"/>
      <c r="FQZ170" s="73"/>
      <c r="FRA170" s="73"/>
      <c r="FRB170" s="73"/>
      <c r="FRC170" s="73"/>
      <c r="FRD170" s="73"/>
      <c r="FRV170" s="73"/>
      <c r="FRW170" s="73"/>
      <c r="FRZ170" s="73"/>
      <c r="FSC170" s="73"/>
      <c r="FSE170" s="73"/>
      <c r="FSG170" s="73"/>
      <c r="FSJ170" s="73"/>
      <c r="FSM170" s="73"/>
      <c r="FSP170" s="73"/>
      <c r="FSS170" s="73"/>
      <c r="FSV170" s="73"/>
      <c r="FSY170" s="73"/>
      <c r="FTB170" s="73"/>
      <c r="FTE170" s="73"/>
      <c r="FTG170" s="73"/>
      <c r="FTT170" s="73"/>
      <c r="FTU170" s="73"/>
      <c r="FTV170" s="73"/>
      <c r="FTW170" s="73"/>
      <c r="FTX170" s="73"/>
      <c r="FTY170" s="73"/>
      <c r="FTZ170" s="73"/>
      <c r="FUA170" s="73"/>
      <c r="FUB170" s="73"/>
      <c r="FUC170" s="73"/>
      <c r="FUD170" s="73"/>
      <c r="FUE170" s="73"/>
      <c r="FUF170" s="73"/>
      <c r="FUG170" s="73"/>
      <c r="FUH170" s="73"/>
      <c r="FUI170" s="73"/>
      <c r="FUJ170" s="73"/>
      <c r="FUK170" s="73"/>
      <c r="FUL170" s="73"/>
      <c r="FUM170" s="73"/>
      <c r="FUN170" s="73"/>
      <c r="FUO170" s="73"/>
      <c r="FUP170" s="73"/>
      <c r="FUQ170" s="73"/>
      <c r="FUR170" s="73"/>
      <c r="FUS170" s="73"/>
      <c r="FUU170" s="73"/>
      <c r="FUV170" s="73"/>
      <c r="FUW170" s="73"/>
      <c r="FUX170" s="73"/>
      <c r="FUY170" s="73"/>
      <c r="FUZ170" s="73"/>
      <c r="FVA170" s="73"/>
      <c r="FVB170" s="73"/>
      <c r="FVC170" s="73"/>
      <c r="FVD170" s="73"/>
      <c r="FVE170" s="73"/>
      <c r="FVF170" s="73"/>
      <c r="FVG170" s="73"/>
      <c r="FVJ170" s="73"/>
      <c r="FVM170" s="73"/>
      <c r="FVP170" s="73"/>
      <c r="FVS170" s="73"/>
      <c r="FVV170" s="73"/>
      <c r="FWH170" s="73"/>
      <c r="FWK170" s="73"/>
      <c r="FWN170" s="73"/>
      <c r="FWQ170" s="73"/>
      <c r="FWZ170" s="73"/>
      <c r="FXF170" s="73"/>
      <c r="FXI170" s="73"/>
      <c r="FXL170" s="73"/>
      <c r="FXO170" s="73"/>
      <c r="FXU170" s="73"/>
      <c r="FYD170" s="73"/>
      <c r="FYF170" s="73"/>
      <c r="FYG170" s="73"/>
      <c r="FYI170" s="73"/>
      <c r="FYL170" s="73"/>
      <c r="FYO170" s="73"/>
      <c r="FYR170" s="73"/>
      <c r="FYZ170" s="73"/>
      <c r="FZB170" s="73"/>
      <c r="FZE170" s="73"/>
      <c r="FZH170" s="73"/>
      <c r="FZQ170" s="73"/>
      <c r="FZT170" s="73"/>
      <c r="FZY170" s="73"/>
      <c r="GAU170" s="73"/>
      <c r="GAV170" s="73"/>
      <c r="GAW170" s="73"/>
      <c r="GAX170" s="73"/>
      <c r="GAY170" s="73"/>
      <c r="GAZ170" s="73"/>
      <c r="GBR170" s="73"/>
      <c r="GBS170" s="73"/>
      <c r="GBV170" s="73"/>
      <c r="GBY170" s="73"/>
      <c r="GCA170" s="73"/>
      <c r="GCC170" s="73"/>
      <c r="GCF170" s="73"/>
      <c r="GCI170" s="73"/>
      <c r="GCL170" s="73"/>
      <c r="GCO170" s="73"/>
      <c r="GCR170" s="73"/>
      <c r="GCU170" s="73"/>
      <c r="GCX170" s="73"/>
      <c r="GDA170" s="73"/>
      <c r="GDC170" s="73"/>
      <c r="GDP170" s="73"/>
      <c r="GDQ170" s="73"/>
      <c r="GDR170" s="73"/>
      <c r="GDS170" s="73"/>
      <c r="GDT170" s="73"/>
      <c r="GDU170" s="73"/>
      <c r="GDV170" s="73"/>
      <c r="GDW170" s="73"/>
      <c r="GDX170" s="73"/>
      <c r="GDY170" s="73"/>
      <c r="GDZ170" s="73"/>
      <c r="GEA170" s="73"/>
      <c r="GEB170" s="73"/>
      <c r="GEC170" s="73"/>
      <c r="GED170" s="73"/>
      <c r="GEE170" s="73"/>
      <c r="GEF170" s="73"/>
      <c r="GEG170" s="73"/>
      <c r="GEH170" s="73"/>
      <c r="GEI170" s="73"/>
      <c r="GEJ170" s="73"/>
      <c r="GEK170" s="73"/>
      <c r="GEL170" s="73"/>
      <c r="GEM170" s="73"/>
      <c r="GEN170" s="73"/>
      <c r="GEO170" s="73"/>
      <c r="GEQ170" s="73"/>
      <c r="GER170" s="73"/>
      <c r="GES170" s="73"/>
      <c r="GET170" s="73"/>
      <c r="GEU170" s="73"/>
      <c r="GEV170" s="73"/>
      <c r="GEW170" s="73"/>
      <c r="GEX170" s="73"/>
      <c r="GEY170" s="73"/>
      <c r="GEZ170" s="73"/>
      <c r="GFA170" s="73"/>
      <c r="GFB170" s="73"/>
      <c r="GFC170" s="73"/>
      <c r="GFF170" s="73"/>
      <c r="GFI170" s="73"/>
      <c r="GFL170" s="73"/>
      <c r="GFO170" s="73"/>
      <c r="GFR170" s="73"/>
      <c r="GGD170" s="73"/>
      <c r="GGG170" s="73"/>
      <c r="GGJ170" s="73"/>
      <c r="GGM170" s="73"/>
      <c r="GGV170" s="73"/>
      <c r="GHB170" s="73"/>
      <c r="GHE170" s="73"/>
      <c r="GHH170" s="73"/>
      <c r="GHK170" s="73"/>
      <c r="GHQ170" s="73"/>
      <c r="GHZ170" s="73"/>
      <c r="GIB170" s="73"/>
      <c r="GIC170" s="73"/>
      <c r="GIE170" s="73"/>
      <c r="GIH170" s="73"/>
      <c r="GIK170" s="73"/>
      <c r="GIN170" s="73"/>
      <c r="GIV170" s="73"/>
      <c r="GIX170" s="73"/>
      <c r="GJA170" s="73"/>
      <c r="GJD170" s="73"/>
      <c r="GJM170" s="73"/>
      <c r="GJP170" s="73"/>
      <c r="GJU170" s="73"/>
      <c r="GKQ170" s="73"/>
      <c r="GKR170" s="73"/>
      <c r="GKS170" s="73"/>
      <c r="GKT170" s="73"/>
      <c r="GKU170" s="73"/>
      <c r="GKV170" s="73"/>
      <c r="GLN170" s="73"/>
      <c r="GLO170" s="73"/>
      <c r="GLR170" s="73"/>
      <c r="GLU170" s="73"/>
      <c r="GLW170" s="73"/>
      <c r="GLY170" s="73"/>
      <c r="GMB170" s="73"/>
      <c r="GME170" s="73"/>
      <c r="GMH170" s="73"/>
      <c r="GMK170" s="73"/>
      <c r="GMN170" s="73"/>
      <c r="GMQ170" s="73"/>
      <c r="GMT170" s="73"/>
      <c r="GMW170" s="73"/>
      <c r="GMY170" s="73"/>
      <c r="GNL170" s="73"/>
      <c r="GNM170" s="73"/>
      <c r="GNN170" s="73"/>
      <c r="GNO170" s="73"/>
      <c r="GNP170" s="73"/>
      <c r="GNQ170" s="73"/>
      <c r="GNR170" s="73"/>
      <c r="GNS170" s="73"/>
      <c r="GNT170" s="73"/>
      <c r="GNU170" s="73"/>
      <c r="GNV170" s="73"/>
      <c r="GNW170" s="73"/>
      <c r="GNX170" s="73"/>
      <c r="GNY170" s="73"/>
      <c r="GNZ170" s="73"/>
      <c r="GOA170" s="73"/>
      <c r="GOB170" s="73"/>
      <c r="GOC170" s="73"/>
      <c r="GOD170" s="73"/>
      <c r="GOE170" s="73"/>
      <c r="GOF170" s="73"/>
      <c r="GOG170" s="73"/>
      <c r="GOH170" s="73"/>
      <c r="GOI170" s="73"/>
      <c r="GOJ170" s="73"/>
      <c r="GOK170" s="73"/>
      <c r="GOM170" s="73"/>
      <c r="GON170" s="73"/>
      <c r="GOO170" s="73"/>
      <c r="GOP170" s="73"/>
      <c r="GOQ170" s="73"/>
      <c r="GOR170" s="73"/>
      <c r="GOS170" s="73"/>
      <c r="GOT170" s="73"/>
      <c r="GOU170" s="73"/>
      <c r="GOV170" s="73"/>
      <c r="GOW170" s="73"/>
      <c r="GOX170" s="73"/>
      <c r="GOY170" s="73"/>
      <c r="GPB170" s="73"/>
      <c r="GPE170" s="73"/>
      <c r="GPH170" s="73"/>
      <c r="GPK170" s="73"/>
      <c r="GPN170" s="73"/>
      <c r="GPZ170" s="73"/>
      <c r="GQC170" s="73"/>
      <c r="GQF170" s="73"/>
      <c r="GQI170" s="73"/>
      <c r="GQR170" s="73"/>
      <c r="GQX170" s="73"/>
      <c r="GRA170" s="73"/>
      <c r="GRD170" s="73"/>
      <c r="GRG170" s="73"/>
      <c r="GRM170" s="73"/>
      <c r="GRV170" s="73"/>
      <c r="GRX170" s="73"/>
      <c r="GRY170" s="73"/>
      <c r="GSA170" s="73"/>
      <c r="GSD170" s="73"/>
      <c r="GSG170" s="73"/>
      <c r="GSJ170" s="73"/>
      <c r="GSR170" s="73"/>
      <c r="GST170" s="73"/>
      <c r="GSW170" s="73"/>
      <c r="GSZ170" s="73"/>
      <c r="GTI170" s="73"/>
      <c r="GTL170" s="73"/>
      <c r="GTQ170" s="73"/>
      <c r="GUM170" s="73"/>
      <c r="GUN170" s="73"/>
      <c r="GUO170" s="73"/>
      <c r="GUP170" s="73"/>
      <c r="GUQ170" s="73"/>
      <c r="GUR170" s="73"/>
      <c r="GVJ170" s="73"/>
      <c r="GVK170" s="73"/>
      <c r="GVN170" s="73"/>
      <c r="GVQ170" s="73"/>
      <c r="GVS170" s="73"/>
      <c r="GVU170" s="73"/>
      <c r="GVX170" s="73"/>
      <c r="GWA170" s="73"/>
      <c r="GWD170" s="73"/>
      <c r="GWG170" s="73"/>
      <c r="GWJ170" s="73"/>
      <c r="GWM170" s="73"/>
      <c r="GWP170" s="73"/>
      <c r="GWS170" s="73"/>
      <c r="GWU170" s="73"/>
      <c r="GXH170" s="73"/>
      <c r="GXI170" s="73"/>
      <c r="GXJ170" s="73"/>
      <c r="GXK170" s="73"/>
      <c r="GXL170" s="73"/>
      <c r="GXM170" s="73"/>
      <c r="GXN170" s="73"/>
      <c r="GXO170" s="73"/>
      <c r="GXP170" s="73"/>
      <c r="GXQ170" s="73"/>
      <c r="GXR170" s="73"/>
      <c r="GXS170" s="73"/>
      <c r="GXT170" s="73"/>
      <c r="GXU170" s="73"/>
      <c r="GXV170" s="73"/>
      <c r="GXW170" s="73"/>
      <c r="GXX170" s="73"/>
      <c r="GXY170" s="73"/>
      <c r="GXZ170" s="73"/>
      <c r="GYA170" s="73"/>
      <c r="GYB170" s="73"/>
      <c r="GYC170" s="73"/>
      <c r="GYD170" s="73"/>
      <c r="GYE170" s="73"/>
      <c r="GYF170" s="73"/>
      <c r="GYG170" s="73"/>
      <c r="GYI170" s="73"/>
      <c r="GYJ170" s="73"/>
      <c r="GYK170" s="73"/>
      <c r="GYL170" s="73"/>
      <c r="GYM170" s="73"/>
      <c r="GYN170" s="73"/>
      <c r="GYO170" s="73"/>
      <c r="GYP170" s="73"/>
      <c r="GYQ170" s="73"/>
      <c r="GYR170" s="73"/>
      <c r="GYS170" s="73"/>
      <c r="GYT170" s="73"/>
      <c r="GYU170" s="73"/>
      <c r="GYX170" s="73"/>
      <c r="GZA170" s="73"/>
      <c r="GZD170" s="73"/>
      <c r="GZG170" s="73"/>
      <c r="GZJ170" s="73"/>
      <c r="GZV170" s="73"/>
      <c r="GZY170" s="73"/>
      <c r="HAB170" s="73"/>
      <c r="HAE170" s="73"/>
      <c r="HAN170" s="73"/>
      <c r="HAT170" s="73"/>
      <c r="HAW170" s="73"/>
      <c r="HAZ170" s="73"/>
      <c r="HBC170" s="73"/>
      <c r="HBI170" s="73"/>
      <c r="HBR170" s="73"/>
      <c r="HBT170" s="73"/>
      <c r="HBU170" s="73"/>
      <c r="HBW170" s="73"/>
      <c r="HBZ170" s="73"/>
      <c r="HCC170" s="73"/>
      <c r="HCF170" s="73"/>
      <c r="HCN170" s="73"/>
      <c r="HCP170" s="73"/>
      <c r="HCS170" s="73"/>
      <c r="HCV170" s="73"/>
      <c r="HDE170" s="73"/>
      <c r="HDH170" s="73"/>
      <c r="HDM170" s="73"/>
      <c r="HEI170" s="73"/>
      <c r="HEJ170" s="73"/>
      <c r="HEK170" s="73"/>
      <c r="HEL170" s="73"/>
      <c r="HEM170" s="73"/>
      <c r="HEN170" s="73"/>
      <c r="HFF170" s="73"/>
      <c r="HFG170" s="73"/>
      <c r="HFJ170" s="73"/>
      <c r="HFM170" s="73"/>
      <c r="HFO170" s="73"/>
      <c r="HFQ170" s="73"/>
      <c r="HFT170" s="73"/>
      <c r="HFW170" s="73"/>
      <c r="HFZ170" s="73"/>
      <c r="HGC170" s="73"/>
      <c r="HGF170" s="73"/>
      <c r="HGI170" s="73"/>
      <c r="HGL170" s="73"/>
      <c r="HGO170" s="73"/>
      <c r="HGQ170" s="73"/>
      <c r="HHD170" s="73"/>
      <c r="HHE170" s="73"/>
      <c r="HHF170" s="73"/>
      <c r="HHG170" s="73"/>
      <c r="HHH170" s="73"/>
      <c r="HHI170" s="73"/>
      <c r="HHJ170" s="73"/>
      <c r="HHK170" s="73"/>
      <c r="HHL170" s="73"/>
      <c r="HHM170" s="73"/>
      <c r="HHN170" s="73"/>
      <c r="HHO170" s="73"/>
      <c r="HHP170" s="73"/>
      <c r="HHQ170" s="73"/>
      <c r="HHR170" s="73"/>
      <c r="HHS170" s="73"/>
      <c r="HHT170" s="73"/>
      <c r="HHU170" s="73"/>
      <c r="HHV170" s="73"/>
      <c r="HHW170" s="73"/>
      <c r="HHX170" s="73"/>
      <c r="HHY170" s="73"/>
      <c r="HHZ170" s="73"/>
      <c r="HIA170" s="73"/>
      <c r="HIB170" s="73"/>
      <c r="HIC170" s="73"/>
      <c r="HIE170" s="73"/>
      <c r="HIF170" s="73"/>
      <c r="HIG170" s="73"/>
      <c r="HIH170" s="73"/>
      <c r="HII170" s="73"/>
      <c r="HIJ170" s="73"/>
      <c r="HIK170" s="73"/>
      <c r="HIL170" s="73"/>
      <c r="HIM170" s="73"/>
      <c r="HIN170" s="73"/>
      <c r="HIO170" s="73"/>
      <c r="HIP170" s="73"/>
      <c r="HIQ170" s="73"/>
      <c r="HIT170" s="73"/>
      <c r="HIW170" s="73"/>
      <c r="HIZ170" s="73"/>
      <c r="HJC170" s="73"/>
      <c r="HJF170" s="73"/>
      <c r="HJR170" s="73"/>
      <c r="HJU170" s="73"/>
      <c r="HJX170" s="73"/>
      <c r="HKA170" s="73"/>
      <c r="HKJ170" s="73"/>
      <c r="HKP170" s="73"/>
      <c r="HKS170" s="73"/>
      <c r="HKV170" s="73"/>
      <c r="HKY170" s="73"/>
      <c r="HLE170" s="73"/>
      <c r="HLN170" s="73"/>
      <c r="HLP170" s="73"/>
      <c r="HLQ170" s="73"/>
      <c r="HLS170" s="73"/>
      <c r="HLV170" s="73"/>
      <c r="HLY170" s="73"/>
      <c r="HMB170" s="73"/>
      <c r="HMJ170" s="73"/>
      <c r="HML170" s="73"/>
      <c r="HMO170" s="73"/>
      <c r="HMR170" s="73"/>
      <c r="HNA170" s="73"/>
      <c r="HND170" s="73"/>
      <c r="HNI170" s="73"/>
      <c r="HOE170" s="73"/>
      <c r="HOF170" s="73"/>
      <c r="HOG170" s="73"/>
      <c r="HOH170" s="73"/>
      <c r="HOI170" s="73"/>
      <c r="HOJ170" s="73"/>
      <c r="HPB170" s="73"/>
      <c r="HPC170" s="73"/>
      <c r="HPF170" s="73"/>
      <c r="HPI170" s="73"/>
      <c r="HPK170" s="73"/>
      <c r="HPM170" s="73"/>
      <c r="HPP170" s="73"/>
      <c r="HPS170" s="73"/>
      <c r="HPV170" s="73"/>
      <c r="HPY170" s="73"/>
      <c r="HQB170" s="73"/>
      <c r="HQE170" s="73"/>
      <c r="HQH170" s="73"/>
      <c r="HQK170" s="73"/>
      <c r="HQM170" s="73"/>
      <c r="HQZ170" s="73"/>
      <c r="HRA170" s="73"/>
      <c r="HRB170" s="73"/>
      <c r="HRC170" s="73"/>
      <c r="HRD170" s="73"/>
      <c r="HRE170" s="73"/>
      <c r="HRF170" s="73"/>
      <c r="HRG170" s="73"/>
      <c r="HRH170" s="73"/>
      <c r="HRI170" s="73"/>
      <c r="HRJ170" s="73"/>
      <c r="HRK170" s="73"/>
      <c r="HRL170" s="73"/>
      <c r="HRM170" s="73"/>
      <c r="HRN170" s="73"/>
      <c r="HRO170" s="73"/>
      <c r="HRP170" s="73"/>
      <c r="HRQ170" s="73"/>
      <c r="HRR170" s="73"/>
      <c r="HRS170" s="73"/>
      <c r="HRT170" s="73"/>
      <c r="HRU170" s="73"/>
      <c r="HRV170" s="73"/>
      <c r="HRW170" s="73"/>
      <c r="HRX170" s="73"/>
      <c r="HRY170" s="73"/>
      <c r="HSA170" s="73"/>
      <c r="HSB170" s="73"/>
      <c r="HSC170" s="73"/>
      <c r="HSD170" s="73"/>
      <c r="HSE170" s="73"/>
      <c r="HSF170" s="73"/>
      <c r="HSG170" s="73"/>
      <c r="HSH170" s="73"/>
      <c r="HSI170" s="73"/>
      <c r="HSJ170" s="73"/>
      <c r="HSK170" s="73"/>
      <c r="HSL170" s="73"/>
      <c r="HSM170" s="73"/>
      <c r="HSP170" s="73"/>
      <c r="HSS170" s="73"/>
      <c r="HSV170" s="73"/>
      <c r="HSY170" s="73"/>
      <c r="HTB170" s="73"/>
      <c r="HTN170" s="73"/>
      <c r="HTQ170" s="73"/>
      <c r="HTT170" s="73"/>
      <c r="HTW170" s="73"/>
      <c r="HUF170" s="73"/>
      <c r="HUL170" s="73"/>
      <c r="HUO170" s="73"/>
      <c r="HUR170" s="73"/>
      <c r="HUU170" s="73"/>
      <c r="HVA170" s="73"/>
      <c r="HVJ170" s="73"/>
      <c r="HVL170" s="73"/>
      <c r="HVM170" s="73"/>
      <c r="HVO170" s="73"/>
      <c r="HVR170" s="73"/>
      <c r="HVU170" s="73"/>
      <c r="HVX170" s="73"/>
      <c r="HWF170" s="73"/>
      <c r="HWH170" s="73"/>
      <c r="HWK170" s="73"/>
      <c r="HWN170" s="73"/>
      <c r="HWW170" s="73"/>
      <c r="HWZ170" s="73"/>
      <c r="HXE170" s="73"/>
      <c r="HYA170" s="73"/>
      <c r="HYB170" s="73"/>
      <c r="HYC170" s="73"/>
      <c r="HYD170" s="73"/>
      <c r="HYE170" s="73"/>
      <c r="HYF170" s="73"/>
      <c r="HYX170" s="73"/>
      <c r="HYY170" s="73"/>
      <c r="HZB170" s="73"/>
      <c r="HZE170" s="73"/>
      <c r="HZG170" s="73"/>
      <c r="HZI170" s="73"/>
      <c r="HZL170" s="73"/>
      <c r="HZO170" s="73"/>
      <c r="HZR170" s="73"/>
      <c r="HZU170" s="73"/>
      <c r="HZX170" s="73"/>
      <c r="IAA170" s="73"/>
      <c r="IAD170" s="73"/>
      <c r="IAG170" s="73"/>
      <c r="IAI170" s="73"/>
      <c r="IAV170" s="73"/>
      <c r="IAW170" s="73"/>
      <c r="IAX170" s="73"/>
      <c r="IAY170" s="73"/>
      <c r="IAZ170" s="73"/>
      <c r="IBA170" s="73"/>
      <c r="IBB170" s="73"/>
      <c r="IBC170" s="73"/>
      <c r="IBD170" s="73"/>
      <c r="IBE170" s="73"/>
      <c r="IBF170" s="73"/>
      <c r="IBG170" s="73"/>
      <c r="IBH170" s="73"/>
      <c r="IBI170" s="73"/>
      <c r="IBJ170" s="73"/>
      <c r="IBK170" s="73"/>
      <c r="IBL170" s="73"/>
      <c r="IBM170" s="73"/>
      <c r="IBN170" s="73"/>
      <c r="IBO170" s="73"/>
      <c r="IBP170" s="73"/>
      <c r="IBQ170" s="73"/>
      <c r="IBR170" s="73"/>
      <c r="IBS170" s="73"/>
      <c r="IBT170" s="73"/>
      <c r="IBU170" s="73"/>
      <c r="IBW170" s="73"/>
      <c r="IBX170" s="73"/>
      <c r="IBY170" s="73"/>
      <c r="IBZ170" s="73"/>
      <c r="ICA170" s="73"/>
      <c r="ICB170" s="73"/>
      <c r="ICC170" s="73"/>
      <c r="ICD170" s="73"/>
      <c r="ICE170" s="73"/>
      <c r="ICF170" s="73"/>
      <c r="ICG170" s="73"/>
      <c r="ICH170" s="73"/>
      <c r="ICI170" s="73"/>
      <c r="ICL170" s="73"/>
      <c r="ICO170" s="73"/>
      <c r="ICR170" s="73"/>
      <c r="ICU170" s="73"/>
      <c r="ICX170" s="73"/>
      <c r="IDJ170" s="73"/>
      <c r="IDM170" s="73"/>
      <c r="IDP170" s="73"/>
      <c r="IDS170" s="73"/>
      <c r="IEB170" s="73"/>
      <c r="IEH170" s="73"/>
      <c r="IEK170" s="73"/>
      <c r="IEN170" s="73"/>
      <c r="IEQ170" s="73"/>
      <c r="IEW170" s="73"/>
      <c r="IFF170" s="73"/>
      <c r="IFH170" s="73"/>
      <c r="IFI170" s="73"/>
      <c r="IFK170" s="73"/>
      <c r="IFN170" s="73"/>
      <c r="IFQ170" s="73"/>
      <c r="IFT170" s="73"/>
      <c r="IGB170" s="73"/>
      <c r="IGD170" s="73"/>
      <c r="IGG170" s="73"/>
      <c r="IGJ170" s="73"/>
      <c r="IGS170" s="73"/>
      <c r="IGV170" s="73"/>
      <c r="IHA170" s="73"/>
      <c r="IHW170" s="73"/>
      <c r="IHX170" s="73"/>
      <c r="IHY170" s="73"/>
      <c r="IHZ170" s="73"/>
      <c r="IIA170" s="73"/>
      <c r="IIB170" s="73"/>
      <c r="IIT170" s="73"/>
      <c r="IIU170" s="73"/>
      <c r="IIX170" s="73"/>
      <c r="IJA170" s="73"/>
      <c r="IJC170" s="73"/>
      <c r="IJE170" s="73"/>
      <c r="IJH170" s="73"/>
      <c r="IJK170" s="73"/>
      <c r="IJN170" s="73"/>
      <c r="IJQ170" s="73"/>
      <c r="IJT170" s="73"/>
      <c r="IJW170" s="73"/>
      <c r="IJZ170" s="73"/>
      <c r="IKC170" s="73"/>
      <c r="IKE170" s="73"/>
      <c r="IKR170" s="73"/>
      <c r="IKS170" s="73"/>
      <c r="IKT170" s="73"/>
      <c r="IKU170" s="73"/>
      <c r="IKV170" s="73"/>
      <c r="IKW170" s="73"/>
      <c r="IKX170" s="73"/>
      <c r="IKY170" s="73"/>
      <c r="IKZ170" s="73"/>
      <c r="ILA170" s="73"/>
      <c r="ILB170" s="73"/>
      <c r="ILC170" s="73"/>
      <c r="ILD170" s="73"/>
      <c r="ILE170" s="73"/>
      <c r="ILF170" s="73"/>
      <c r="ILG170" s="73"/>
      <c r="ILH170" s="73"/>
      <c r="ILI170" s="73"/>
      <c r="ILJ170" s="73"/>
      <c r="ILK170" s="73"/>
      <c r="ILL170" s="73"/>
      <c r="ILM170" s="73"/>
      <c r="ILN170" s="73"/>
      <c r="ILO170" s="73"/>
      <c r="ILP170" s="73"/>
      <c r="ILQ170" s="73"/>
      <c r="ILS170" s="73"/>
      <c r="ILT170" s="73"/>
      <c r="ILU170" s="73"/>
      <c r="ILV170" s="73"/>
      <c r="ILW170" s="73"/>
      <c r="ILX170" s="73"/>
      <c r="ILY170" s="73"/>
      <c r="ILZ170" s="73"/>
      <c r="IMA170" s="73"/>
      <c r="IMB170" s="73"/>
      <c r="IMC170" s="73"/>
      <c r="IMD170" s="73"/>
      <c r="IME170" s="73"/>
      <c r="IMH170" s="73"/>
      <c r="IMK170" s="73"/>
      <c r="IMN170" s="73"/>
      <c r="IMQ170" s="73"/>
      <c r="IMT170" s="73"/>
      <c r="INF170" s="73"/>
      <c r="INI170" s="73"/>
      <c r="INL170" s="73"/>
      <c r="INO170" s="73"/>
      <c r="INX170" s="73"/>
      <c r="IOD170" s="73"/>
      <c r="IOG170" s="73"/>
      <c r="IOJ170" s="73"/>
      <c r="IOM170" s="73"/>
      <c r="IOS170" s="73"/>
      <c r="IPB170" s="73"/>
      <c r="IPD170" s="73"/>
      <c r="IPE170" s="73"/>
      <c r="IPG170" s="73"/>
      <c r="IPJ170" s="73"/>
      <c r="IPM170" s="73"/>
      <c r="IPP170" s="73"/>
      <c r="IPX170" s="73"/>
      <c r="IPZ170" s="73"/>
      <c r="IQC170" s="73"/>
      <c r="IQF170" s="73"/>
      <c r="IQO170" s="73"/>
      <c r="IQR170" s="73"/>
      <c r="IQW170" s="73"/>
      <c r="IRS170" s="73"/>
      <c r="IRT170" s="73"/>
      <c r="IRU170" s="73"/>
      <c r="IRV170" s="73"/>
      <c r="IRW170" s="73"/>
      <c r="IRX170" s="73"/>
      <c r="ISP170" s="73"/>
      <c r="ISQ170" s="73"/>
      <c r="IST170" s="73"/>
      <c r="ISW170" s="73"/>
      <c r="ISY170" s="73"/>
      <c r="ITA170" s="73"/>
      <c r="ITD170" s="73"/>
      <c r="ITG170" s="73"/>
      <c r="ITJ170" s="73"/>
      <c r="ITM170" s="73"/>
      <c r="ITP170" s="73"/>
      <c r="ITS170" s="73"/>
      <c r="ITV170" s="73"/>
      <c r="ITY170" s="73"/>
      <c r="IUA170" s="73"/>
      <c r="IUN170" s="73"/>
      <c r="IUO170" s="73"/>
      <c r="IUP170" s="73"/>
      <c r="IUQ170" s="73"/>
      <c r="IUR170" s="73"/>
      <c r="IUS170" s="73"/>
      <c r="IUT170" s="73"/>
      <c r="IUU170" s="73"/>
      <c r="IUV170" s="73"/>
      <c r="IUW170" s="73"/>
      <c r="IUX170" s="73"/>
      <c r="IUY170" s="73"/>
      <c r="IUZ170" s="73"/>
      <c r="IVA170" s="73"/>
      <c r="IVB170" s="73"/>
      <c r="IVC170" s="73"/>
      <c r="IVD170" s="73"/>
      <c r="IVE170" s="73"/>
      <c r="IVF170" s="73"/>
      <c r="IVG170" s="73"/>
      <c r="IVH170" s="73"/>
      <c r="IVI170" s="73"/>
      <c r="IVJ170" s="73"/>
      <c r="IVK170" s="73"/>
      <c r="IVL170" s="73"/>
      <c r="IVM170" s="73"/>
      <c r="IVO170" s="73"/>
      <c r="IVP170" s="73"/>
      <c r="IVQ170" s="73"/>
      <c r="IVR170" s="73"/>
      <c r="IVS170" s="73"/>
      <c r="IVT170" s="73"/>
      <c r="IVU170" s="73"/>
      <c r="IVV170" s="73"/>
      <c r="IVW170" s="73"/>
      <c r="IVX170" s="73"/>
      <c r="IVY170" s="73"/>
      <c r="IVZ170" s="73"/>
      <c r="IWA170" s="73"/>
      <c r="IWD170" s="73"/>
      <c r="IWG170" s="73"/>
      <c r="IWJ170" s="73"/>
      <c r="IWM170" s="73"/>
      <c r="IWP170" s="73"/>
      <c r="IXB170" s="73"/>
      <c r="IXE170" s="73"/>
      <c r="IXH170" s="73"/>
      <c r="IXK170" s="73"/>
      <c r="IXT170" s="73"/>
      <c r="IXZ170" s="73"/>
      <c r="IYC170" s="73"/>
      <c r="IYF170" s="73"/>
      <c r="IYI170" s="73"/>
      <c r="IYO170" s="73"/>
      <c r="IYX170" s="73"/>
      <c r="IYZ170" s="73"/>
      <c r="IZA170" s="73"/>
      <c r="IZC170" s="73"/>
      <c r="IZF170" s="73"/>
      <c r="IZI170" s="73"/>
      <c r="IZL170" s="73"/>
      <c r="IZT170" s="73"/>
      <c r="IZV170" s="73"/>
      <c r="IZY170" s="73"/>
      <c r="JAB170" s="73"/>
      <c r="JAK170" s="73"/>
      <c r="JAN170" s="73"/>
      <c r="JAS170" s="73"/>
      <c r="JBO170" s="73"/>
      <c r="JBP170" s="73"/>
      <c r="JBQ170" s="73"/>
      <c r="JBR170" s="73"/>
      <c r="JBS170" s="73"/>
      <c r="JBT170" s="73"/>
      <c r="JCL170" s="73"/>
      <c r="JCM170" s="73"/>
      <c r="JCP170" s="73"/>
      <c r="JCS170" s="73"/>
      <c r="JCU170" s="73"/>
      <c r="JCW170" s="73"/>
      <c r="JCZ170" s="73"/>
      <c r="JDC170" s="73"/>
      <c r="JDF170" s="73"/>
      <c r="JDI170" s="73"/>
      <c r="JDL170" s="73"/>
      <c r="JDO170" s="73"/>
      <c r="JDR170" s="73"/>
      <c r="JDU170" s="73"/>
      <c r="JDW170" s="73"/>
      <c r="JEJ170" s="73"/>
      <c r="JEK170" s="73"/>
      <c r="JEL170" s="73"/>
      <c r="JEM170" s="73"/>
      <c r="JEN170" s="73"/>
      <c r="JEO170" s="73"/>
      <c r="JEP170" s="73"/>
      <c r="JEQ170" s="73"/>
      <c r="JER170" s="73"/>
      <c r="JES170" s="73"/>
      <c r="JET170" s="73"/>
      <c r="JEU170" s="73"/>
      <c r="JEV170" s="73"/>
      <c r="JEW170" s="73"/>
      <c r="JEX170" s="73"/>
      <c r="JEY170" s="73"/>
      <c r="JEZ170" s="73"/>
      <c r="JFA170" s="73"/>
      <c r="JFB170" s="73"/>
      <c r="JFC170" s="73"/>
      <c r="JFD170" s="73"/>
      <c r="JFE170" s="73"/>
      <c r="JFF170" s="73"/>
      <c r="JFG170" s="73"/>
      <c r="JFH170" s="73"/>
      <c r="JFI170" s="73"/>
      <c r="JFK170" s="73"/>
      <c r="JFL170" s="73"/>
      <c r="JFM170" s="73"/>
      <c r="JFN170" s="73"/>
      <c r="JFO170" s="73"/>
      <c r="JFP170" s="73"/>
      <c r="JFQ170" s="73"/>
      <c r="JFR170" s="73"/>
      <c r="JFS170" s="73"/>
      <c r="JFT170" s="73"/>
      <c r="JFU170" s="73"/>
      <c r="JFV170" s="73"/>
      <c r="JFW170" s="73"/>
      <c r="JFZ170" s="73"/>
      <c r="JGC170" s="73"/>
      <c r="JGF170" s="73"/>
      <c r="JGI170" s="73"/>
      <c r="JGL170" s="73"/>
      <c r="JGX170" s="73"/>
      <c r="JHA170" s="73"/>
      <c r="JHD170" s="73"/>
      <c r="JHG170" s="73"/>
      <c r="JHP170" s="73"/>
      <c r="JHV170" s="73"/>
      <c r="JHY170" s="73"/>
      <c r="JIB170" s="73"/>
      <c r="JIE170" s="73"/>
      <c r="JIK170" s="73"/>
      <c r="JIT170" s="73"/>
      <c r="JIV170" s="73"/>
      <c r="JIW170" s="73"/>
      <c r="JIY170" s="73"/>
      <c r="JJB170" s="73"/>
      <c r="JJE170" s="73"/>
      <c r="JJH170" s="73"/>
      <c r="JJP170" s="73"/>
      <c r="JJR170" s="73"/>
      <c r="JJU170" s="73"/>
      <c r="JJX170" s="73"/>
      <c r="JKG170" s="73"/>
      <c r="JKJ170" s="73"/>
      <c r="JKO170" s="73"/>
      <c r="JLK170" s="73"/>
      <c r="JLL170" s="73"/>
      <c r="JLM170" s="73"/>
      <c r="JLN170" s="73"/>
      <c r="JLO170" s="73"/>
      <c r="JLP170" s="73"/>
      <c r="JMH170" s="73"/>
      <c r="JMI170" s="73"/>
      <c r="JML170" s="73"/>
      <c r="JMO170" s="73"/>
      <c r="JMQ170" s="73"/>
      <c r="JMS170" s="73"/>
      <c r="JMV170" s="73"/>
      <c r="JMY170" s="73"/>
      <c r="JNB170" s="73"/>
      <c r="JNE170" s="73"/>
      <c r="JNH170" s="73"/>
      <c r="JNK170" s="73"/>
      <c r="JNN170" s="73"/>
      <c r="JNQ170" s="73"/>
      <c r="JNS170" s="73"/>
      <c r="JOF170" s="73"/>
      <c r="JOG170" s="73"/>
      <c r="JOH170" s="73"/>
      <c r="JOI170" s="73"/>
      <c r="JOJ170" s="73"/>
      <c r="JOK170" s="73"/>
      <c r="JOL170" s="73"/>
      <c r="JOM170" s="73"/>
      <c r="JON170" s="73"/>
      <c r="JOO170" s="73"/>
      <c r="JOP170" s="73"/>
      <c r="JOQ170" s="73"/>
      <c r="JOR170" s="73"/>
      <c r="JOS170" s="73"/>
      <c r="JOT170" s="73"/>
      <c r="JOU170" s="73"/>
      <c r="JOV170" s="73"/>
      <c r="JOW170" s="73"/>
      <c r="JOX170" s="73"/>
      <c r="JOY170" s="73"/>
      <c r="JOZ170" s="73"/>
      <c r="JPA170" s="73"/>
      <c r="JPB170" s="73"/>
      <c r="JPC170" s="73"/>
      <c r="JPD170" s="73"/>
      <c r="JPE170" s="73"/>
      <c r="JPG170" s="73"/>
      <c r="JPH170" s="73"/>
      <c r="JPI170" s="73"/>
      <c r="JPJ170" s="73"/>
      <c r="JPK170" s="73"/>
      <c r="JPL170" s="73"/>
      <c r="JPM170" s="73"/>
      <c r="JPN170" s="73"/>
      <c r="JPO170" s="73"/>
      <c r="JPP170" s="73"/>
      <c r="JPQ170" s="73"/>
      <c r="JPR170" s="73"/>
      <c r="JPS170" s="73"/>
      <c r="JPV170" s="73"/>
      <c r="JPY170" s="73"/>
      <c r="JQB170" s="73"/>
      <c r="JQE170" s="73"/>
      <c r="JQH170" s="73"/>
      <c r="JQT170" s="73"/>
      <c r="JQW170" s="73"/>
      <c r="JQZ170" s="73"/>
      <c r="JRC170" s="73"/>
      <c r="JRL170" s="73"/>
      <c r="JRR170" s="73"/>
      <c r="JRU170" s="73"/>
      <c r="JRX170" s="73"/>
      <c r="JSA170" s="73"/>
      <c r="JSG170" s="73"/>
      <c r="JSP170" s="73"/>
      <c r="JSR170" s="73"/>
      <c r="JSS170" s="73"/>
      <c r="JSU170" s="73"/>
      <c r="JSX170" s="73"/>
      <c r="JTA170" s="73"/>
      <c r="JTD170" s="73"/>
      <c r="JTL170" s="73"/>
      <c r="JTN170" s="73"/>
      <c r="JTQ170" s="73"/>
      <c r="JTT170" s="73"/>
      <c r="JUC170" s="73"/>
      <c r="JUF170" s="73"/>
      <c r="JUK170" s="73"/>
      <c r="JVG170" s="73"/>
      <c r="JVH170" s="73"/>
      <c r="JVI170" s="73"/>
      <c r="JVJ170" s="73"/>
      <c r="JVK170" s="73"/>
      <c r="JVL170" s="73"/>
      <c r="JWD170" s="73"/>
      <c r="JWE170" s="73"/>
      <c r="JWH170" s="73"/>
      <c r="JWK170" s="73"/>
      <c r="JWM170" s="73"/>
      <c r="JWO170" s="73"/>
      <c r="JWR170" s="73"/>
      <c r="JWU170" s="73"/>
      <c r="JWX170" s="73"/>
      <c r="JXA170" s="73"/>
      <c r="JXD170" s="73"/>
      <c r="JXG170" s="73"/>
      <c r="JXJ170" s="73"/>
      <c r="JXM170" s="73"/>
      <c r="JXO170" s="73"/>
      <c r="JYB170" s="73"/>
      <c r="JYC170" s="73"/>
      <c r="JYD170" s="73"/>
      <c r="JYE170" s="73"/>
      <c r="JYF170" s="73"/>
      <c r="JYG170" s="73"/>
      <c r="JYH170" s="73"/>
      <c r="JYI170" s="73"/>
      <c r="JYJ170" s="73"/>
      <c r="JYK170" s="73"/>
      <c r="JYL170" s="73"/>
      <c r="JYM170" s="73"/>
      <c r="JYN170" s="73"/>
      <c r="JYO170" s="73"/>
      <c r="JYP170" s="73"/>
      <c r="JYQ170" s="73"/>
      <c r="JYR170" s="73"/>
      <c r="JYS170" s="73"/>
      <c r="JYT170" s="73"/>
      <c r="JYU170" s="73"/>
      <c r="JYV170" s="73"/>
      <c r="JYW170" s="73"/>
      <c r="JYX170" s="73"/>
      <c r="JYY170" s="73"/>
      <c r="JYZ170" s="73"/>
      <c r="JZA170" s="73"/>
      <c r="JZC170" s="73"/>
      <c r="JZD170" s="73"/>
      <c r="JZE170" s="73"/>
      <c r="JZF170" s="73"/>
      <c r="JZG170" s="73"/>
      <c r="JZH170" s="73"/>
      <c r="JZI170" s="73"/>
      <c r="JZJ170" s="73"/>
      <c r="JZK170" s="73"/>
      <c r="JZL170" s="73"/>
      <c r="JZM170" s="73"/>
      <c r="JZN170" s="73"/>
      <c r="JZO170" s="73"/>
      <c r="JZR170" s="73"/>
      <c r="JZU170" s="73"/>
      <c r="JZX170" s="73"/>
      <c r="KAA170" s="73"/>
      <c r="KAD170" s="73"/>
      <c r="KAP170" s="73"/>
      <c r="KAS170" s="73"/>
      <c r="KAV170" s="73"/>
      <c r="KAY170" s="73"/>
      <c r="KBH170" s="73"/>
      <c r="KBN170" s="73"/>
      <c r="KBQ170" s="73"/>
      <c r="KBT170" s="73"/>
      <c r="KBW170" s="73"/>
      <c r="KCC170" s="73"/>
      <c r="KCL170" s="73"/>
      <c r="KCN170" s="73"/>
      <c r="KCO170" s="73"/>
      <c r="KCQ170" s="73"/>
      <c r="KCT170" s="73"/>
      <c r="KCW170" s="73"/>
      <c r="KCZ170" s="73"/>
      <c r="KDH170" s="73"/>
      <c r="KDJ170" s="73"/>
      <c r="KDM170" s="73"/>
      <c r="KDP170" s="73"/>
      <c r="KDY170" s="73"/>
      <c r="KEB170" s="73"/>
      <c r="KEG170" s="73"/>
      <c r="KFC170" s="73"/>
      <c r="KFD170" s="73"/>
      <c r="KFE170" s="73"/>
      <c r="KFF170" s="73"/>
      <c r="KFG170" s="73"/>
      <c r="KFH170" s="73"/>
      <c r="KFZ170" s="73"/>
      <c r="KGA170" s="73"/>
      <c r="KGD170" s="73"/>
      <c r="KGG170" s="73"/>
      <c r="KGI170" s="73"/>
      <c r="KGK170" s="73"/>
      <c r="KGN170" s="73"/>
      <c r="KGQ170" s="73"/>
      <c r="KGT170" s="73"/>
      <c r="KGW170" s="73"/>
      <c r="KGZ170" s="73"/>
      <c r="KHC170" s="73"/>
      <c r="KHF170" s="73"/>
      <c r="KHI170" s="73"/>
      <c r="KHK170" s="73"/>
      <c r="KHX170" s="73"/>
      <c r="KHY170" s="73"/>
      <c r="KHZ170" s="73"/>
      <c r="KIA170" s="73"/>
      <c r="KIB170" s="73"/>
      <c r="KIC170" s="73"/>
      <c r="KID170" s="73"/>
      <c r="KIE170" s="73"/>
      <c r="KIF170" s="73"/>
      <c r="KIG170" s="73"/>
      <c r="KIH170" s="73"/>
      <c r="KII170" s="73"/>
      <c r="KIJ170" s="73"/>
      <c r="KIK170" s="73"/>
      <c r="KIL170" s="73"/>
      <c r="KIM170" s="73"/>
      <c r="KIN170" s="73"/>
      <c r="KIO170" s="73"/>
      <c r="KIP170" s="73"/>
      <c r="KIQ170" s="73"/>
      <c r="KIR170" s="73"/>
      <c r="KIS170" s="73"/>
      <c r="KIT170" s="73"/>
      <c r="KIU170" s="73"/>
      <c r="KIV170" s="73"/>
      <c r="KIW170" s="73"/>
      <c r="KIY170" s="73"/>
      <c r="KIZ170" s="73"/>
      <c r="KJA170" s="73"/>
      <c r="KJB170" s="73"/>
      <c r="KJC170" s="73"/>
      <c r="KJD170" s="73"/>
      <c r="KJE170" s="73"/>
      <c r="KJF170" s="73"/>
      <c r="KJG170" s="73"/>
      <c r="KJH170" s="73"/>
      <c r="KJI170" s="73"/>
      <c r="KJJ170" s="73"/>
      <c r="KJK170" s="73"/>
      <c r="KJN170" s="73"/>
      <c r="KJQ170" s="73"/>
      <c r="KJT170" s="73"/>
      <c r="KJW170" s="73"/>
      <c r="KJZ170" s="73"/>
      <c r="KKL170" s="73"/>
      <c r="KKO170" s="73"/>
      <c r="KKR170" s="73"/>
      <c r="KKU170" s="73"/>
      <c r="KLD170" s="73"/>
      <c r="KLJ170" s="73"/>
      <c r="KLM170" s="73"/>
      <c r="KLP170" s="73"/>
      <c r="KLS170" s="73"/>
      <c r="KLY170" s="73"/>
      <c r="KMH170" s="73"/>
      <c r="KMJ170" s="73"/>
      <c r="KMK170" s="73"/>
      <c r="KMM170" s="73"/>
      <c r="KMP170" s="73"/>
      <c r="KMS170" s="73"/>
      <c r="KMV170" s="73"/>
      <c r="KND170" s="73"/>
      <c r="KNF170" s="73"/>
      <c r="KNI170" s="73"/>
      <c r="KNL170" s="73"/>
      <c r="KNU170" s="73"/>
      <c r="KNX170" s="73"/>
      <c r="KOC170" s="73"/>
      <c r="KOY170" s="73"/>
      <c r="KOZ170" s="73"/>
      <c r="KPA170" s="73"/>
      <c r="KPB170" s="73"/>
      <c r="KPC170" s="73"/>
      <c r="KPD170" s="73"/>
      <c r="KPV170" s="73"/>
      <c r="KPW170" s="73"/>
      <c r="KPZ170" s="73"/>
      <c r="KQC170" s="73"/>
      <c r="KQE170" s="73"/>
      <c r="KQG170" s="73"/>
      <c r="KQJ170" s="73"/>
      <c r="KQM170" s="73"/>
      <c r="KQP170" s="73"/>
      <c r="KQS170" s="73"/>
      <c r="KQV170" s="73"/>
      <c r="KQY170" s="73"/>
      <c r="KRB170" s="73"/>
      <c r="KRE170" s="73"/>
      <c r="KRG170" s="73"/>
      <c r="KRT170" s="73"/>
      <c r="KRU170" s="73"/>
      <c r="KRV170" s="73"/>
      <c r="KRW170" s="73"/>
      <c r="KRX170" s="73"/>
      <c r="KRY170" s="73"/>
      <c r="KRZ170" s="73"/>
      <c r="KSA170" s="73"/>
      <c r="KSB170" s="73"/>
      <c r="KSC170" s="73"/>
      <c r="KSD170" s="73"/>
      <c r="KSE170" s="73"/>
      <c r="KSF170" s="73"/>
      <c r="KSG170" s="73"/>
      <c r="KSH170" s="73"/>
      <c r="KSI170" s="73"/>
      <c r="KSJ170" s="73"/>
      <c r="KSK170" s="73"/>
      <c r="KSL170" s="73"/>
      <c r="KSM170" s="73"/>
      <c r="KSN170" s="73"/>
      <c r="KSO170" s="73"/>
      <c r="KSP170" s="73"/>
      <c r="KSQ170" s="73"/>
      <c r="KSR170" s="73"/>
      <c r="KSS170" s="73"/>
      <c r="KSU170" s="73"/>
      <c r="KSV170" s="73"/>
      <c r="KSW170" s="73"/>
      <c r="KSX170" s="73"/>
      <c r="KSY170" s="73"/>
      <c r="KSZ170" s="73"/>
      <c r="KTA170" s="73"/>
      <c r="KTB170" s="73"/>
      <c r="KTC170" s="73"/>
      <c r="KTD170" s="73"/>
      <c r="KTE170" s="73"/>
      <c r="KTF170" s="73"/>
      <c r="KTG170" s="73"/>
      <c r="KTJ170" s="73"/>
      <c r="KTM170" s="73"/>
      <c r="KTP170" s="73"/>
      <c r="KTS170" s="73"/>
      <c r="KTV170" s="73"/>
      <c r="KUH170" s="73"/>
      <c r="KUK170" s="73"/>
      <c r="KUN170" s="73"/>
      <c r="KUQ170" s="73"/>
      <c r="KUZ170" s="73"/>
      <c r="KVF170" s="73"/>
      <c r="KVI170" s="73"/>
      <c r="KVL170" s="73"/>
      <c r="KVO170" s="73"/>
      <c r="KVU170" s="73"/>
      <c r="KWD170" s="73"/>
      <c r="KWF170" s="73"/>
      <c r="KWG170" s="73"/>
      <c r="KWI170" s="73"/>
      <c r="KWL170" s="73"/>
      <c r="KWO170" s="73"/>
      <c r="KWR170" s="73"/>
      <c r="KWZ170" s="73"/>
      <c r="KXB170" s="73"/>
      <c r="KXE170" s="73"/>
      <c r="KXH170" s="73"/>
      <c r="KXQ170" s="73"/>
      <c r="KXT170" s="73"/>
      <c r="KXY170" s="73"/>
      <c r="KYU170" s="73"/>
      <c r="KYV170" s="73"/>
      <c r="KYW170" s="73"/>
      <c r="KYX170" s="73"/>
      <c r="KYY170" s="73"/>
      <c r="KYZ170" s="73"/>
      <c r="KZR170" s="73"/>
      <c r="KZS170" s="73"/>
      <c r="KZV170" s="73"/>
      <c r="KZY170" s="73"/>
      <c r="LAA170" s="73"/>
      <c r="LAC170" s="73"/>
      <c r="LAF170" s="73"/>
      <c r="LAI170" s="73"/>
      <c r="LAL170" s="73"/>
      <c r="LAO170" s="73"/>
      <c r="LAR170" s="73"/>
      <c r="LAU170" s="73"/>
      <c r="LAX170" s="73"/>
      <c r="LBA170" s="73"/>
      <c r="LBC170" s="73"/>
      <c r="LBP170" s="73"/>
      <c r="LBQ170" s="73"/>
      <c r="LBR170" s="73"/>
      <c r="LBS170" s="73"/>
      <c r="LBT170" s="73"/>
      <c r="LBU170" s="73"/>
      <c r="LBV170" s="73"/>
      <c r="LBW170" s="73"/>
      <c r="LBX170" s="73"/>
      <c r="LBY170" s="73"/>
      <c r="LBZ170" s="73"/>
      <c r="LCA170" s="73"/>
      <c r="LCB170" s="73"/>
      <c r="LCC170" s="73"/>
      <c r="LCD170" s="73"/>
      <c r="LCE170" s="73"/>
      <c r="LCF170" s="73"/>
      <c r="LCG170" s="73"/>
      <c r="LCH170" s="73"/>
      <c r="LCI170" s="73"/>
      <c r="LCJ170" s="73"/>
      <c r="LCK170" s="73"/>
      <c r="LCL170" s="73"/>
      <c r="LCM170" s="73"/>
      <c r="LCN170" s="73"/>
      <c r="LCO170" s="73"/>
      <c r="LCQ170" s="73"/>
      <c r="LCR170" s="73"/>
      <c r="LCS170" s="73"/>
      <c r="LCT170" s="73"/>
      <c r="LCU170" s="73"/>
      <c r="LCV170" s="73"/>
      <c r="LCW170" s="73"/>
      <c r="LCX170" s="73"/>
      <c r="LCY170" s="73"/>
      <c r="LCZ170" s="73"/>
      <c r="LDA170" s="73"/>
      <c r="LDB170" s="73"/>
      <c r="LDC170" s="73"/>
      <c r="LDF170" s="73"/>
      <c r="LDI170" s="73"/>
      <c r="LDL170" s="73"/>
      <c r="LDO170" s="73"/>
      <c r="LDR170" s="73"/>
      <c r="LED170" s="73"/>
      <c r="LEG170" s="73"/>
      <c r="LEJ170" s="73"/>
      <c r="LEM170" s="73"/>
      <c r="LEV170" s="73"/>
      <c r="LFB170" s="73"/>
      <c r="LFE170" s="73"/>
      <c r="LFH170" s="73"/>
      <c r="LFK170" s="73"/>
      <c r="LFQ170" s="73"/>
      <c r="LFZ170" s="73"/>
      <c r="LGB170" s="73"/>
      <c r="LGC170" s="73"/>
      <c r="LGE170" s="73"/>
      <c r="LGH170" s="73"/>
      <c r="LGK170" s="73"/>
      <c r="LGN170" s="73"/>
      <c r="LGV170" s="73"/>
      <c r="LGX170" s="73"/>
      <c r="LHA170" s="73"/>
      <c r="LHD170" s="73"/>
      <c r="LHM170" s="73"/>
      <c r="LHP170" s="73"/>
      <c r="LHU170" s="73"/>
      <c r="LIQ170" s="73"/>
      <c r="LIR170" s="73"/>
      <c r="LIS170" s="73"/>
      <c r="LIT170" s="73"/>
      <c r="LIU170" s="73"/>
      <c r="LIV170" s="73"/>
      <c r="LJN170" s="73"/>
      <c r="LJO170" s="73"/>
      <c r="LJR170" s="73"/>
      <c r="LJU170" s="73"/>
      <c r="LJW170" s="73"/>
      <c r="LJY170" s="73"/>
      <c r="LKB170" s="73"/>
      <c r="LKE170" s="73"/>
      <c r="LKH170" s="73"/>
      <c r="LKK170" s="73"/>
      <c r="LKN170" s="73"/>
      <c r="LKQ170" s="73"/>
      <c r="LKT170" s="73"/>
      <c r="LKW170" s="73"/>
      <c r="LKY170" s="73"/>
      <c r="LLL170" s="73"/>
      <c r="LLM170" s="73"/>
      <c r="LLN170" s="73"/>
      <c r="LLO170" s="73"/>
      <c r="LLP170" s="73"/>
      <c r="LLQ170" s="73"/>
      <c r="LLR170" s="73"/>
      <c r="LLS170" s="73"/>
      <c r="LLT170" s="73"/>
      <c r="LLU170" s="73"/>
      <c r="LLV170" s="73"/>
      <c r="LLW170" s="73"/>
      <c r="LLX170" s="73"/>
      <c r="LLY170" s="73"/>
      <c r="LLZ170" s="73"/>
      <c r="LMA170" s="73"/>
      <c r="LMB170" s="73"/>
      <c r="LMC170" s="73"/>
      <c r="LMD170" s="73"/>
      <c r="LME170" s="73"/>
      <c r="LMF170" s="73"/>
      <c r="LMG170" s="73"/>
      <c r="LMH170" s="73"/>
      <c r="LMI170" s="73"/>
      <c r="LMJ170" s="73"/>
      <c r="LMK170" s="73"/>
      <c r="LMM170" s="73"/>
      <c r="LMN170" s="73"/>
      <c r="LMO170" s="73"/>
      <c r="LMP170" s="73"/>
      <c r="LMQ170" s="73"/>
      <c r="LMR170" s="73"/>
      <c r="LMS170" s="73"/>
      <c r="LMT170" s="73"/>
      <c r="LMU170" s="73"/>
      <c r="LMV170" s="73"/>
      <c r="LMW170" s="73"/>
      <c r="LMX170" s="73"/>
      <c r="LMY170" s="73"/>
      <c r="LNB170" s="73"/>
      <c r="LNE170" s="73"/>
      <c r="LNH170" s="73"/>
      <c r="LNK170" s="73"/>
      <c r="LNN170" s="73"/>
      <c r="LNZ170" s="73"/>
      <c r="LOC170" s="73"/>
      <c r="LOF170" s="73"/>
      <c r="LOI170" s="73"/>
      <c r="LOR170" s="73"/>
      <c r="LOX170" s="73"/>
      <c r="LPA170" s="73"/>
      <c r="LPD170" s="73"/>
      <c r="LPG170" s="73"/>
      <c r="LPM170" s="73"/>
      <c r="LPV170" s="73"/>
      <c r="LPX170" s="73"/>
      <c r="LPY170" s="73"/>
      <c r="LQA170" s="73"/>
      <c r="LQD170" s="73"/>
      <c r="LQG170" s="73"/>
      <c r="LQJ170" s="73"/>
      <c r="LQR170" s="73"/>
      <c r="LQT170" s="73"/>
      <c r="LQW170" s="73"/>
      <c r="LQZ170" s="73"/>
      <c r="LRI170" s="73"/>
      <c r="LRL170" s="73"/>
      <c r="LRQ170" s="73"/>
      <c r="LSM170" s="73"/>
      <c r="LSN170" s="73"/>
      <c r="LSO170" s="73"/>
      <c r="LSP170" s="73"/>
      <c r="LSQ170" s="73"/>
      <c r="LSR170" s="73"/>
      <c r="LTJ170" s="73"/>
      <c r="LTK170" s="73"/>
      <c r="LTN170" s="73"/>
      <c r="LTQ170" s="73"/>
      <c r="LTS170" s="73"/>
      <c r="LTU170" s="73"/>
      <c r="LTX170" s="73"/>
      <c r="LUA170" s="73"/>
      <c r="LUD170" s="73"/>
      <c r="LUG170" s="73"/>
      <c r="LUJ170" s="73"/>
      <c r="LUM170" s="73"/>
      <c r="LUP170" s="73"/>
      <c r="LUS170" s="73"/>
      <c r="LUU170" s="73"/>
      <c r="LVH170" s="73"/>
      <c r="LVI170" s="73"/>
      <c r="LVJ170" s="73"/>
      <c r="LVK170" s="73"/>
      <c r="LVL170" s="73"/>
      <c r="LVM170" s="73"/>
      <c r="LVN170" s="73"/>
      <c r="LVO170" s="73"/>
      <c r="LVP170" s="73"/>
      <c r="LVQ170" s="73"/>
      <c r="LVR170" s="73"/>
      <c r="LVS170" s="73"/>
      <c r="LVT170" s="73"/>
      <c r="LVU170" s="73"/>
      <c r="LVV170" s="73"/>
      <c r="LVW170" s="73"/>
      <c r="LVX170" s="73"/>
      <c r="LVY170" s="73"/>
      <c r="LVZ170" s="73"/>
      <c r="LWA170" s="73"/>
      <c r="LWB170" s="73"/>
      <c r="LWC170" s="73"/>
      <c r="LWD170" s="73"/>
      <c r="LWE170" s="73"/>
      <c r="LWF170" s="73"/>
      <c r="LWG170" s="73"/>
      <c r="LWI170" s="73"/>
      <c r="LWJ170" s="73"/>
      <c r="LWK170" s="73"/>
      <c r="LWL170" s="73"/>
      <c r="LWM170" s="73"/>
      <c r="LWN170" s="73"/>
      <c r="LWO170" s="73"/>
      <c r="LWP170" s="73"/>
      <c r="LWQ170" s="73"/>
      <c r="LWR170" s="73"/>
      <c r="LWS170" s="73"/>
      <c r="LWT170" s="73"/>
      <c r="LWU170" s="73"/>
      <c r="LWX170" s="73"/>
      <c r="LXA170" s="73"/>
      <c r="LXD170" s="73"/>
      <c r="LXG170" s="73"/>
      <c r="LXJ170" s="73"/>
      <c r="LXV170" s="73"/>
      <c r="LXY170" s="73"/>
      <c r="LYB170" s="73"/>
      <c r="LYE170" s="73"/>
      <c r="LYN170" s="73"/>
      <c r="LYT170" s="73"/>
      <c r="LYW170" s="73"/>
      <c r="LYZ170" s="73"/>
      <c r="LZC170" s="73"/>
      <c r="LZI170" s="73"/>
      <c r="LZR170" s="73"/>
      <c r="LZT170" s="73"/>
      <c r="LZU170" s="73"/>
      <c r="LZW170" s="73"/>
      <c r="LZZ170" s="73"/>
      <c r="MAC170" s="73"/>
      <c r="MAF170" s="73"/>
      <c r="MAN170" s="73"/>
      <c r="MAP170" s="73"/>
      <c r="MAS170" s="73"/>
      <c r="MAV170" s="73"/>
      <c r="MBE170" s="73"/>
      <c r="MBH170" s="73"/>
      <c r="MBM170" s="73"/>
      <c r="MCI170" s="73"/>
      <c r="MCJ170" s="73"/>
      <c r="MCK170" s="73"/>
      <c r="MCL170" s="73"/>
      <c r="MCM170" s="73"/>
      <c r="MCN170" s="73"/>
      <c r="MDF170" s="73"/>
      <c r="MDG170" s="73"/>
      <c r="MDJ170" s="73"/>
      <c r="MDM170" s="73"/>
      <c r="MDO170" s="73"/>
      <c r="MDQ170" s="73"/>
      <c r="MDT170" s="73"/>
      <c r="MDW170" s="73"/>
      <c r="MDZ170" s="73"/>
      <c r="MEC170" s="73"/>
      <c r="MEF170" s="73"/>
      <c r="MEI170" s="73"/>
      <c r="MEL170" s="73"/>
      <c r="MEO170" s="73"/>
      <c r="MEQ170" s="73"/>
      <c r="MFD170" s="73"/>
      <c r="MFE170" s="73"/>
      <c r="MFF170" s="73"/>
      <c r="MFG170" s="73"/>
      <c r="MFH170" s="73"/>
      <c r="MFI170" s="73"/>
      <c r="MFJ170" s="73"/>
      <c r="MFK170" s="73"/>
      <c r="MFL170" s="73"/>
      <c r="MFM170" s="73"/>
      <c r="MFN170" s="73"/>
      <c r="MFO170" s="73"/>
      <c r="MFP170" s="73"/>
      <c r="MFQ170" s="73"/>
      <c r="MFR170" s="73"/>
      <c r="MFS170" s="73"/>
      <c r="MFT170" s="73"/>
      <c r="MFU170" s="73"/>
      <c r="MFV170" s="73"/>
      <c r="MFW170" s="73"/>
      <c r="MFX170" s="73"/>
      <c r="MFY170" s="73"/>
      <c r="MFZ170" s="73"/>
      <c r="MGA170" s="73"/>
      <c r="MGB170" s="73"/>
      <c r="MGC170" s="73"/>
      <c r="MGE170" s="73"/>
      <c r="MGF170" s="73"/>
      <c r="MGG170" s="73"/>
      <c r="MGH170" s="73"/>
      <c r="MGI170" s="73"/>
      <c r="MGJ170" s="73"/>
      <c r="MGK170" s="73"/>
      <c r="MGL170" s="73"/>
      <c r="MGM170" s="73"/>
      <c r="MGN170" s="73"/>
      <c r="MGO170" s="73"/>
      <c r="MGP170" s="73"/>
      <c r="MGQ170" s="73"/>
      <c r="MGT170" s="73"/>
      <c r="MGW170" s="73"/>
      <c r="MGZ170" s="73"/>
      <c r="MHC170" s="73"/>
      <c r="MHF170" s="73"/>
      <c r="MHR170" s="73"/>
      <c r="MHU170" s="73"/>
      <c r="MHX170" s="73"/>
      <c r="MIA170" s="73"/>
      <c r="MIJ170" s="73"/>
      <c r="MIP170" s="73"/>
      <c r="MIS170" s="73"/>
      <c r="MIV170" s="73"/>
      <c r="MIY170" s="73"/>
      <c r="MJE170" s="73"/>
      <c r="MJN170" s="73"/>
      <c r="MJP170" s="73"/>
      <c r="MJQ170" s="73"/>
      <c r="MJS170" s="73"/>
      <c r="MJV170" s="73"/>
      <c r="MJY170" s="73"/>
      <c r="MKB170" s="73"/>
      <c r="MKJ170" s="73"/>
      <c r="MKL170" s="73"/>
      <c r="MKO170" s="73"/>
      <c r="MKR170" s="73"/>
      <c r="MLA170" s="73"/>
      <c r="MLD170" s="73"/>
      <c r="MLI170" s="73"/>
      <c r="MME170" s="73"/>
      <c r="MMF170" s="73"/>
      <c r="MMG170" s="73"/>
      <c r="MMH170" s="73"/>
      <c r="MMI170" s="73"/>
      <c r="MMJ170" s="73"/>
      <c r="MNB170" s="73"/>
      <c r="MNC170" s="73"/>
      <c r="MNF170" s="73"/>
      <c r="MNI170" s="73"/>
      <c r="MNK170" s="73"/>
      <c r="MNM170" s="73"/>
      <c r="MNP170" s="73"/>
      <c r="MNS170" s="73"/>
      <c r="MNV170" s="73"/>
      <c r="MNY170" s="73"/>
      <c r="MOB170" s="73"/>
      <c r="MOE170" s="73"/>
      <c r="MOH170" s="73"/>
      <c r="MOK170" s="73"/>
      <c r="MOM170" s="73"/>
      <c r="MOZ170" s="73"/>
      <c r="MPA170" s="73"/>
      <c r="MPB170" s="73"/>
      <c r="MPC170" s="73"/>
      <c r="MPD170" s="73"/>
      <c r="MPE170" s="73"/>
      <c r="MPF170" s="73"/>
      <c r="MPG170" s="73"/>
      <c r="MPH170" s="73"/>
      <c r="MPI170" s="73"/>
      <c r="MPJ170" s="73"/>
      <c r="MPK170" s="73"/>
      <c r="MPL170" s="73"/>
      <c r="MPM170" s="73"/>
      <c r="MPN170" s="73"/>
      <c r="MPO170" s="73"/>
      <c r="MPP170" s="73"/>
      <c r="MPQ170" s="73"/>
      <c r="MPR170" s="73"/>
      <c r="MPS170" s="73"/>
      <c r="MPT170" s="73"/>
      <c r="MPU170" s="73"/>
      <c r="MPV170" s="73"/>
      <c r="MPW170" s="73"/>
      <c r="MPX170" s="73"/>
      <c r="MPY170" s="73"/>
      <c r="MQA170" s="73"/>
      <c r="MQB170" s="73"/>
      <c r="MQC170" s="73"/>
      <c r="MQD170" s="73"/>
      <c r="MQE170" s="73"/>
      <c r="MQF170" s="73"/>
      <c r="MQG170" s="73"/>
      <c r="MQH170" s="73"/>
      <c r="MQI170" s="73"/>
      <c r="MQJ170" s="73"/>
      <c r="MQK170" s="73"/>
      <c r="MQL170" s="73"/>
      <c r="MQM170" s="73"/>
      <c r="MQP170" s="73"/>
      <c r="MQS170" s="73"/>
      <c r="MQV170" s="73"/>
      <c r="MQY170" s="73"/>
      <c r="MRB170" s="73"/>
      <c r="MRN170" s="73"/>
      <c r="MRQ170" s="73"/>
      <c r="MRT170" s="73"/>
      <c r="MRW170" s="73"/>
      <c r="MSF170" s="73"/>
      <c r="MSL170" s="73"/>
      <c r="MSO170" s="73"/>
      <c r="MSR170" s="73"/>
      <c r="MSU170" s="73"/>
      <c r="MTA170" s="73"/>
      <c r="MTJ170" s="73"/>
      <c r="MTL170" s="73"/>
      <c r="MTM170" s="73"/>
      <c r="MTO170" s="73"/>
      <c r="MTR170" s="73"/>
      <c r="MTU170" s="73"/>
      <c r="MTX170" s="73"/>
      <c r="MUF170" s="73"/>
      <c r="MUH170" s="73"/>
      <c r="MUK170" s="73"/>
      <c r="MUN170" s="73"/>
      <c r="MUW170" s="73"/>
      <c r="MUZ170" s="73"/>
      <c r="MVE170" s="73"/>
      <c r="MWA170" s="73"/>
      <c r="MWB170" s="73"/>
      <c r="MWC170" s="73"/>
      <c r="MWD170" s="73"/>
      <c r="MWE170" s="73"/>
      <c r="MWF170" s="73"/>
      <c r="MWX170" s="73"/>
      <c r="MWY170" s="73"/>
      <c r="MXB170" s="73"/>
      <c r="MXE170" s="73"/>
      <c r="MXG170" s="73"/>
      <c r="MXI170" s="73"/>
      <c r="MXL170" s="73"/>
      <c r="MXO170" s="73"/>
      <c r="MXR170" s="73"/>
      <c r="MXU170" s="73"/>
      <c r="MXX170" s="73"/>
      <c r="MYA170" s="73"/>
      <c r="MYD170" s="73"/>
      <c r="MYG170" s="73"/>
      <c r="MYI170" s="73"/>
      <c r="MYV170" s="73"/>
      <c r="MYW170" s="73"/>
      <c r="MYX170" s="73"/>
      <c r="MYY170" s="73"/>
      <c r="MYZ170" s="73"/>
      <c r="MZA170" s="73"/>
      <c r="MZB170" s="73"/>
      <c r="MZC170" s="73"/>
      <c r="MZD170" s="73"/>
      <c r="MZE170" s="73"/>
      <c r="MZF170" s="73"/>
      <c r="MZG170" s="73"/>
      <c r="MZH170" s="73"/>
      <c r="MZI170" s="73"/>
      <c r="MZJ170" s="73"/>
      <c r="MZK170" s="73"/>
      <c r="MZL170" s="73"/>
      <c r="MZM170" s="73"/>
      <c r="MZN170" s="73"/>
      <c r="MZO170" s="73"/>
      <c r="MZP170" s="73"/>
      <c r="MZQ170" s="73"/>
      <c r="MZR170" s="73"/>
      <c r="MZS170" s="73"/>
      <c r="MZT170" s="73"/>
      <c r="MZU170" s="73"/>
      <c r="MZW170" s="73"/>
      <c r="MZX170" s="73"/>
      <c r="MZY170" s="73"/>
      <c r="MZZ170" s="73"/>
      <c r="NAA170" s="73"/>
      <c r="NAB170" s="73"/>
      <c r="NAC170" s="73"/>
      <c r="NAD170" s="73"/>
      <c r="NAE170" s="73"/>
      <c r="NAF170" s="73"/>
      <c r="NAG170" s="73"/>
      <c r="NAH170" s="73"/>
      <c r="NAI170" s="73"/>
      <c r="NAL170" s="73"/>
      <c r="NAO170" s="73"/>
      <c r="NAR170" s="73"/>
      <c r="NAU170" s="73"/>
      <c r="NAX170" s="73"/>
      <c r="NBJ170" s="73"/>
      <c r="NBM170" s="73"/>
      <c r="NBP170" s="73"/>
      <c r="NBS170" s="73"/>
      <c r="NCB170" s="73"/>
      <c r="NCH170" s="73"/>
      <c r="NCK170" s="73"/>
      <c r="NCN170" s="73"/>
      <c r="NCQ170" s="73"/>
      <c r="NCW170" s="73"/>
      <c r="NDF170" s="73"/>
      <c r="NDH170" s="73"/>
      <c r="NDI170" s="73"/>
      <c r="NDK170" s="73"/>
      <c r="NDN170" s="73"/>
      <c r="NDQ170" s="73"/>
      <c r="NDT170" s="73"/>
      <c r="NEB170" s="73"/>
      <c r="NED170" s="73"/>
      <c r="NEG170" s="73"/>
      <c r="NEJ170" s="73"/>
      <c r="NES170" s="73"/>
      <c r="NEV170" s="73"/>
      <c r="NFA170" s="73"/>
      <c r="NFW170" s="73"/>
      <c r="NFX170" s="73"/>
      <c r="NFY170" s="73"/>
      <c r="NFZ170" s="73"/>
      <c r="NGA170" s="73"/>
      <c r="NGB170" s="73"/>
      <c r="NGT170" s="73"/>
      <c r="NGU170" s="73"/>
      <c r="NGX170" s="73"/>
      <c r="NHA170" s="73"/>
      <c r="NHC170" s="73"/>
      <c r="NHE170" s="73"/>
      <c r="NHH170" s="73"/>
      <c r="NHK170" s="73"/>
      <c r="NHN170" s="73"/>
      <c r="NHQ170" s="73"/>
      <c r="NHT170" s="73"/>
      <c r="NHW170" s="73"/>
      <c r="NHZ170" s="73"/>
      <c r="NIC170" s="73"/>
      <c r="NIE170" s="73"/>
      <c r="NIR170" s="73"/>
      <c r="NIS170" s="73"/>
      <c r="NIT170" s="73"/>
      <c r="NIU170" s="73"/>
      <c r="NIV170" s="73"/>
      <c r="NIW170" s="73"/>
      <c r="NIX170" s="73"/>
      <c r="NIY170" s="73"/>
      <c r="NIZ170" s="73"/>
      <c r="NJA170" s="73"/>
      <c r="NJB170" s="73"/>
      <c r="NJC170" s="73"/>
      <c r="NJD170" s="73"/>
      <c r="NJE170" s="73"/>
      <c r="NJF170" s="73"/>
      <c r="NJG170" s="73"/>
      <c r="NJH170" s="73"/>
      <c r="NJI170" s="73"/>
      <c r="NJJ170" s="73"/>
      <c r="NJK170" s="73"/>
      <c r="NJL170" s="73"/>
      <c r="NJM170" s="73"/>
      <c r="NJN170" s="73"/>
      <c r="NJO170" s="73"/>
      <c r="NJP170" s="73"/>
      <c r="NJQ170" s="73"/>
      <c r="NJS170" s="73"/>
      <c r="NJT170" s="73"/>
      <c r="NJU170" s="73"/>
      <c r="NJV170" s="73"/>
      <c r="NJW170" s="73"/>
      <c r="NJX170" s="73"/>
      <c r="NJY170" s="73"/>
      <c r="NJZ170" s="73"/>
      <c r="NKA170" s="73"/>
      <c r="NKB170" s="73"/>
      <c r="NKC170" s="73"/>
      <c r="NKD170" s="73"/>
      <c r="NKE170" s="73"/>
      <c r="NKH170" s="73"/>
      <c r="NKK170" s="73"/>
      <c r="NKN170" s="73"/>
      <c r="NKQ170" s="73"/>
      <c r="NKT170" s="73"/>
      <c r="NLF170" s="73"/>
      <c r="NLI170" s="73"/>
      <c r="NLL170" s="73"/>
      <c r="NLO170" s="73"/>
      <c r="NLX170" s="73"/>
      <c r="NMD170" s="73"/>
      <c r="NMG170" s="73"/>
      <c r="NMJ170" s="73"/>
      <c r="NMM170" s="73"/>
      <c r="NMS170" s="73"/>
      <c r="NNB170" s="73"/>
      <c r="NND170" s="73"/>
      <c r="NNE170" s="73"/>
      <c r="NNG170" s="73"/>
      <c r="NNJ170" s="73"/>
      <c r="NNM170" s="73"/>
      <c r="NNP170" s="73"/>
      <c r="NNX170" s="73"/>
      <c r="NNZ170" s="73"/>
      <c r="NOC170" s="73"/>
      <c r="NOF170" s="73"/>
      <c r="NOO170" s="73"/>
      <c r="NOR170" s="73"/>
      <c r="NOW170" s="73"/>
      <c r="NPS170" s="73"/>
      <c r="NPT170" s="73"/>
      <c r="NPU170" s="73"/>
      <c r="NPV170" s="73"/>
      <c r="NPW170" s="73"/>
      <c r="NPX170" s="73"/>
      <c r="NQP170" s="73"/>
      <c r="NQQ170" s="73"/>
      <c r="NQT170" s="73"/>
      <c r="NQW170" s="73"/>
      <c r="NQY170" s="73"/>
      <c r="NRA170" s="73"/>
      <c r="NRD170" s="73"/>
      <c r="NRG170" s="73"/>
      <c r="NRJ170" s="73"/>
      <c r="NRM170" s="73"/>
      <c r="NRP170" s="73"/>
      <c r="NRS170" s="73"/>
      <c r="NRV170" s="73"/>
      <c r="NRY170" s="73"/>
      <c r="NSA170" s="73"/>
      <c r="NSN170" s="73"/>
      <c r="NSO170" s="73"/>
      <c r="NSP170" s="73"/>
      <c r="NSQ170" s="73"/>
      <c r="NSR170" s="73"/>
      <c r="NSS170" s="73"/>
      <c r="NST170" s="73"/>
      <c r="NSU170" s="73"/>
      <c r="NSV170" s="73"/>
      <c r="NSW170" s="73"/>
      <c r="NSX170" s="73"/>
      <c r="NSY170" s="73"/>
      <c r="NSZ170" s="73"/>
      <c r="NTA170" s="73"/>
      <c r="NTB170" s="73"/>
      <c r="NTC170" s="73"/>
      <c r="NTD170" s="73"/>
      <c r="NTE170" s="73"/>
      <c r="NTF170" s="73"/>
      <c r="NTG170" s="73"/>
      <c r="NTH170" s="73"/>
      <c r="NTI170" s="73"/>
      <c r="NTJ170" s="73"/>
      <c r="NTK170" s="73"/>
      <c r="NTL170" s="73"/>
      <c r="NTM170" s="73"/>
      <c r="NTO170" s="73"/>
      <c r="NTP170" s="73"/>
      <c r="NTQ170" s="73"/>
      <c r="NTR170" s="73"/>
      <c r="NTS170" s="73"/>
      <c r="NTT170" s="73"/>
      <c r="NTU170" s="73"/>
      <c r="NTV170" s="73"/>
      <c r="NTW170" s="73"/>
      <c r="NTX170" s="73"/>
      <c r="NTY170" s="73"/>
      <c r="NTZ170" s="73"/>
      <c r="NUA170" s="73"/>
      <c r="NUD170" s="73"/>
      <c r="NUG170" s="73"/>
      <c r="NUJ170" s="73"/>
      <c r="NUM170" s="73"/>
      <c r="NUP170" s="73"/>
      <c r="NVB170" s="73"/>
      <c r="NVE170" s="73"/>
      <c r="NVH170" s="73"/>
      <c r="NVK170" s="73"/>
      <c r="NVT170" s="73"/>
      <c r="NVZ170" s="73"/>
      <c r="NWC170" s="73"/>
      <c r="NWF170" s="73"/>
      <c r="NWI170" s="73"/>
      <c r="NWO170" s="73"/>
      <c r="NWX170" s="73"/>
      <c r="NWZ170" s="73"/>
      <c r="NXA170" s="73"/>
      <c r="NXC170" s="73"/>
      <c r="NXF170" s="73"/>
      <c r="NXI170" s="73"/>
      <c r="NXL170" s="73"/>
      <c r="NXT170" s="73"/>
      <c r="NXV170" s="73"/>
      <c r="NXY170" s="73"/>
      <c r="NYB170" s="73"/>
      <c r="NYK170" s="73"/>
      <c r="NYN170" s="73"/>
      <c r="NYS170" s="73"/>
      <c r="NZO170" s="73"/>
      <c r="NZP170" s="73"/>
      <c r="NZQ170" s="73"/>
      <c r="NZR170" s="73"/>
      <c r="NZS170" s="73"/>
      <c r="NZT170" s="73"/>
      <c r="OAL170" s="73"/>
      <c r="OAM170" s="73"/>
      <c r="OAP170" s="73"/>
      <c r="OAS170" s="73"/>
      <c r="OAU170" s="73"/>
      <c r="OAW170" s="73"/>
      <c r="OAZ170" s="73"/>
      <c r="OBC170" s="73"/>
      <c r="OBF170" s="73"/>
      <c r="OBI170" s="73"/>
      <c r="OBL170" s="73"/>
      <c r="OBO170" s="73"/>
      <c r="OBR170" s="73"/>
      <c r="OBU170" s="73"/>
      <c r="OBW170" s="73"/>
      <c r="OCJ170" s="73"/>
      <c r="OCK170" s="73"/>
      <c r="OCL170" s="73"/>
      <c r="OCM170" s="73"/>
      <c r="OCN170" s="73"/>
      <c r="OCO170" s="73"/>
      <c r="OCP170" s="73"/>
      <c r="OCQ170" s="73"/>
      <c r="OCR170" s="73"/>
      <c r="OCS170" s="73"/>
      <c r="OCT170" s="73"/>
      <c r="OCU170" s="73"/>
      <c r="OCV170" s="73"/>
      <c r="OCW170" s="73"/>
      <c r="OCX170" s="73"/>
      <c r="OCY170" s="73"/>
      <c r="OCZ170" s="73"/>
      <c r="ODA170" s="73"/>
      <c r="ODB170" s="73"/>
      <c r="ODC170" s="73"/>
      <c r="ODD170" s="73"/>
      <c r="ODE170" s="73"/>
      <c r="ODF170" s="73"/>
      <c r="ODG170" s="73"/>
      <c r="ODH170" s="73"/>
      <c r="ODI170" s="73"/>
      <c r="ODK170" s="73"/>
      <c r="ODL170" s="73"/>
      <c r="ODM170" s="73"/>
      <c r="ODN170" s="73"/>
      <c r="ODO170" s="73"/>
      <c r="ODP170" s="73"/>
      <c r="ODQ170" s="73"/>
      <c r="ODR170" s="73"/>
      <c r="ODS170" s="73"/>
      <c r="ODT170" s="73"/>
      <c r="ODU170" s="73"/>
      <c r="ODV170" s="73"/>
      <c r="ODW170" s="73"/>
      <c r="ODZ170" s="73"/>
      <c r="OEC170" s="73"/>
      <c r="OEF170" s="73"/>
      <c r="OEI170" s="73"/>
      <c r="OEL170" s="73"/>
      <c r="OEX170" s="73"/>
      <c r="OFA170" s="73"/>
      <c r="OFD170" s="73"/>
      <c r="OFG170" s="73"/>
      <c r="OFP170" s="73"/>
      <c r="OFV170" s="73"/>
      <c r="OFY170" s="73"/>
      <c r="OGB170" s="73"/>
      <c r="OGE170" s="73"/>
      <c r="OGK170" s="73"/>
      <c r="OGT170" s="73"/>
      <c r="OGV170" s="73"/>
      <c r="OGW170" s="73"/>
      <c r="OGY170" s="73"/>
      <c r="OHB170" s="73"/>
      <c r="OHE170" s="73"/>
      <c r="OHH170" s="73"/>
      <c r="OHP170" s="73"/>
      <c r="OHR170" s="73"/>
      <c r="OHU170" s="73"/>
      <c r="OHX170" s="73"/>
      <c r="OIG170" s="73"/>
      <c r="OIJ170" s="73"/>
      <c r="OIO170" s="73"/>
      <c r="OJK170" s="73"/>
      <c r="OJL170" s="73"/>
      <c r="OJM170" s="73"/>
      <c r="OJN170" s="73"/>
      <c r="OJO170" s="73"/>
      <c r="OJP170" s="73"/>
      <c r="OKH170" s="73"/>
      <c r="OKI170" s="73"/>
      <c r="OKL170" s="73"/>
      <c r="OKO170" s="73"/>
      <c r="OKQ170" s="73"/>
      <c r="OKS170" s="73"/>
      <c r="OKV170" s="73"/>
      <c r="OKY170" s="73"/>
      <c r="OLB170" s="73"/>
      <c r="OLE170" s="73"/>
      <c r="OLH170" s="73"/>
      <c r="OLK170" s="73"/>
      <c r="OLN170" s="73"/>
      <c r="OLQ170" s="73"/>
      <c r="OLS170" s="73"/>
      <c r="OMF170" s="73"/>
      <c r="OMG170" s="73"/>
      <c r="OMH170" s="73"/>
      <c r="OMI170" s="73"/>
      <c r="OMJ170" s="73"/>
      <c r="OMK170" s="73"/>
      <c r="OML170" s="73"/>
      <c r="OMM170" s="73"/>
      <c r="OMN170" s="73"/>
      <c r="OMO170" s="73"/>
      <c r="OMP170" s="73"/>
      <c r="OMQ170" s="73"/>
      <c r="OMR170" s="73"/>
      <c r="OMS170" s="73"/>
      <c r="OMT170" s="73"/>
      <c r="OMU170" s="73"/>
      <c r="OMV170" s="73"/>
      <c r="OMW170" s="73"/>
      <c r="OMX170" s="73"/>
      <c r="OMY170" s="73"/>
      <c r="OMZ170" s="73"/>
      <c r="ONA170" s="73"/>
      <c r="ONB170" s="73"/>
      <c r="ONC170" s="73"/>
      <c r="OND170" s="73"/>
      <c r="ONE170" s="73"/>
      <c r="ONG170" s="73"/>
      <c r="ONH170" s="73"/>
      <c r="ONI170" s="73"/>
      <c r="ONJ170" s="73"/>
      <c r="ONK170" s="73"/>
      <c r="ONL170" s="73"/>
      <c r="ONM170" s="73"/>
      <c r="ONN170" s="73"/>
      <c r="ONO170" s="73"/>
      <c r="ONP170" s="73"/>
      <c r="ONQ170" s="73"/>
      <c r="ONR170" s="73"/>
      <c r="ONS170" s="73"/>
      <c r="ONV170" s="73"/>
      <c r="ONY170" s="73"/>
      <c r="OOB170" s="73"/>
      <c r="OOE170" s="73"/>
      <c r="OOH170" s="73"/>
      <c r="OOT170" s="73"/>
      <c r="OOW170" s="73"/>
      <c r="OOZ170" s="73"/>
      <c r="OPC170" s="73"/>
      <c r="OPL170" s="73"/>
      <c r="OPR170" s="73"/>
      <c r="OPU170" s="73"/>
      <c r="OPX170" s="73"/>
      <c r="OQA170" s="73"/>
      <c r="OQG170" s="73"/>
      <c r="OQP170" s="73"/>
      <c r="OQR170" s="73"/>
      <c r="OQS170" s="73"/>
      <c r="OQU170" s="73"/>
      <c r="OQX170" s="73"/>
      <c r="ORA170" s="73"/>
      <c r="ORD170" s="73"/>
      <c r="ORL170" s="73"/>
      <c r="ORN170" s="73"/>
      <c r="ORQ170" s="73"/>
      <c r="ORT170" s="73"/>
      <c r="OSC170" s="73"/>
      <c r="OSF170" s="73"/>
      <c r="OSK170" s="73"/>
      <c r="OTG170" s="73"/>
      <c r="OTH170" s="73"/>
      <c r="OTI170" s="73"/>
      <c r="OTJ170" s="73"/>
      <c r="OTK170" s="73"/>
      <c r="OTL170" s="73"/>
      <c r="OUD170" s="73"/>
      <c r="OUE170" s="73"/>
      <c r="OUH170" s="73"/>
      <c r="OUK170" s="73"/>
      <c r="OUM170" s="73"/>
      <c r="OUO170" s="73"/>
      <c r="OUR170" s="73"/>
      <c r="OUU170" s="73"/>
      <c r="OUX170" s="73"/>
      <c r="OVA170" s="73"/>
      <c r="OVD170" s="73"/>
      <c r="OVG170" s="73"/>
      <c r="OVJ170" s="73"/>
      <c r="OVM170" s="73"/>
      <c r="OVO170" s="73"/>
      <c r="OWB170" s="73"/>
      <c r="OWC170" s="73"/>
      <c r="OWD170" s="73"/>
      <c r="OWE170" s="73"/>
      <c r="OWF170" s="73"/>
      <c r="OWG170" s="73"/>
      <c r="OWH170" s="73"/>
      <c r="OWI170" s="73"/>
      <c r="OWJ170" s="73"/>
      <c r="OWK170" s="73"/>
      <c r="OWL170" s="73"/>
      <c r="OWM170" s="73"/>
      <c r="OWN170" s="73"/>
      <c r="OWO170" s="73"/>
      <c r="OWP170" s="73"/>
      <c r="OWQ170" s="73"/>
      <c r="OWR170" s="73"/>
      <c r="OWS170" s="73"/>
      <c r="OWT170" s="73"/>
      <c r="OWU170" s="73"/>
      <c r="OWV170" s="73"/>
      <c r="OWW170" s="73"/>
      <c r="OWX170" s="73"/>
      <c r="OWY170" s="73"/>
      <c r="OWZ170" s="73"/>
      <c r="OXA170" s="73"/>
      <c r="OXC170" s="73"/>
      <c r="OXD170" s="73"/>
      <c r="OXE170" s="73"/>
      <c r="OXF170" s="73"/>
      <c r="OXG170" s="73"/>
      <c r="OXH170" s="73"/>
      <c r="OXI170" s="73"/>
      <c r="OXJ170" s="73"/>
      <c r="OXK170" s="73"/>
      <c r="OXL170" s="73"/>
      <c r="OXM170" s="73"/>
      <c r="OXN170" s="73"/>
      <c r="OXO170" s="73"/>
      <c r="OXR170" s="73"/>
      <c r="OXU170" s="73"/>
      <c r="OXX170" s="73"/>
      <c r="OYA170" s="73"/>
      <c r="OYD170" s="73"/>
      <c r="OYP170" s="73"/>
      <c r="OYS170" s="73"/>
      <c r="OYV170" s="73"/>
      <c r="OYY170" s="73"/>
      <c r="OZH170" s="73"/>
      <c r="OZN170" s="73"/>
      <c r="OZQ170" s="73"/>
      <c r="OZT170" s="73"/>
      <c r="OZW170" s="73"/>
      <c r="PAC170" s="73"/>
      <c r="PAL170" s="73"/>
      <c r="PAN170" s="73"/>
      <c r="PAO170" s="73"/>
      <c r="PAQ170" s="73"/>
      <c r="PAT170" s="73"/>
      <c r="PAW170" s="73"/>
      <c r="PAZ170" s="73"/>
      <c r="PBH170" s="73"/>
      <c r="PBJ170" s="73"/>
      <c r="PBM170" s="73"/>
      <c r="PBP170" s="73"/>
      <c r="PBY170" s="73"/>
      <c r="PCB170" s="73"/>
      <c r="PCG170" s="73"/>
      <c r="PDC170" s="73"/>
      <c r="PDD170" s="73"/>
      <c r="PDE170" s="73"/>
      <c r="PDF170" s="73"/>
      <c r="PDG170" s="73"/>
      <c r="PDH170" s="73"/>
      <c r="PDZ170" s="73"/>
      <c r="PEA170" s="73"/>
      <c r="PED170" s="73"/>
      <c r="PEG170" s="73"/>
      <c r="PEI170" s="73"/>
      <c r="PEK170" s="73"/>
      <c r="PEN170" s="73"/>
      <c r="PEQ170" s="73"/>
      <c r="PET170" s="73"/>
      <c r="PEW170" s="73"/>
      <c r="PEZ170" s="73"/>
      <c r="PFC170" s="73"/>
      <c r="PFF170" s="73"/>
      <c r="PFI170" s="73"/>
      <c r="PFK170" s="73"/>
      <c r="PFX170" s="73"/>
      <c r="PFY170" s="73"/>
      <c r="PFZ170" s="73"/>
      <c r="PGA170" s="73"/>
      <c r="PGB170" s="73"/>
      <c r="PGC170" s="73"/>
      <c r="PGD170" s="73"/>
      <c r="PGE170" s="73"/>
      <c r="PGF170" s="73"/>
      <c r="PGG170" s="73"/>
      <c r="PGH170" s="73"/>
      <c r="PGI170" s="73"/>
      <c r="PGJ170" s="73"/>
      <c r="PGK170" s="73"/>
      <c r="PGL170" s="73"/>
      <c r="PGM170" s="73"/>
      <c r="PGN170" s="73"/>
      <c r="PGO170" s="73"/>
      <c r="PGP170" s="73"/>
      <c r="PGQ170" s="73"/>
      <c r="PGR170" s="73"/>
      <c r="PGS170" s="73"/>
      <c r="PGT170" s="73"/>
      <c r="PGU170" s="73"/>
      <c r="PGV170" s="73"/>
      <c r="PGW170" s="73"/>
      <c r="PGY170" s="73"/>
      <c r="PGZ170" s="73"/>
      <c r="PHA170" s="73"/>
      <c r="PHB170" s="73"/>
      <c r="PHC170" s="73"/>
      <c r="PHD170" s="73"/>
      <c r="PHE170" s="73"/>
      <c r="PHF170" s="73"/>
      <c r="PHG170" s="73"/>
      <c r="PHH170" s="73"/>
      <c r="PHI170" s="73"/>
      <c r="PHJ170" s="73"/>
      <c r="PHK170" s="73"/>
      <c r="PHN170" s="73"/>
      <c r="PHQ170" s="73"/>
      <c r="PHT170" s="73"/>
      <c r="PHW170" s="73"/>
      <c r="PHZ170" s="73"/>
      <c r="PIL170" s="73"/>
      <c r="PIO170" s="73"/>
      <c r="PIR170" s="73"/>
      <c r="PIU170" s="73"/>
      <c r="PJD170" s="73"/>
      <c r="PJJ170" s="73"/>
      <c r="PJM170" s="73"/>
      <c r="PJP170" s="73"/>
      <c r="PJS170" s="73"/>
      <c r="PJY170" s="73"/>
      <c r="PKH170" s="73"/>
      <c r="PKJ170" s="73"/>
      <c r="PKK170" s="73"/>
      <c r="PKM170" s="73"/>
      <c r="PKP170" s="73"/>
      <c r="PKS170" s="73"/>
      <c r="PKV170" s="73"/>
      <c r="PLD170" s="73"/>
      <c r="PLF170" s="73"/>
      <c r="PLI170" s="73"/>
      <c r="PLL170" s="73"/>
      <c r="PLU170" s="73"/>
      <c r="PLX170" s="73"/>
      <c r="PMC170" s="73"/>
      <c r="PMY170" s="73"/>
      <c r="PMZ170" s="73"/>
      <c r="PNA170" s="73"/>
      <c r="PNB170" s="73"/>
      <c r="PNC170" s="73"/>
      <c r="PND170" s="73"/>
      <c r="PNV170" s="73"/>
      <c r="PNW170" s="73"/>
      <c r="PNZ170" s="73"/>
      <c r="POC170" s="73"/>
      <c r="POE170" s="73"/>
      <c r="POG170" s="73"/>
      <c r="POJ170" s="73"/>
      <c r="POM170" s="73"/>
      <c r="POP170" s="73"/>
      <c r="POS170" s="73"/>
      <c r="POV170" s="73"/>
      <c r="POY170" s="73"/>
      <c r="PPB170" s="73"/>
      <c r="PPE170" s="73"/>
      <c r="PPG170" s="73"/>
      <c r="PPT170" s="73"/>
      <c r="PPU170" s="73"/>
      <c r="PPV170" s="73"/>
      <c r="PPW170" s="73"/>
      <c r="PPX170" s="73"/>
      <c r="PPY170" s="73"/>
      <c r="PPZ170" s="73"/>
      <c r="PQA170" s="73"/>
      <c r="PQB170" s="73"/>
      <c r="PQC170" s="73"/>
      <c r="PQD170" s="73"/>
      <c r="PQE170" s="73"/>
      <c r="PQF170" s="73"/>
      <c r="PQG170" s="73"/>
      <c r="PQH170" s="73"/>
      <c r="PQI170" s="73"/>
      <c r="PQJ170" s="73"/>
      <c r="PQK170" s="73"/>
      <c r="PQL170" s="73"/>
      <c r="PQM170" s="73"/>
      <c r="PQN170" s="73"/>
      <c r="PQO170" s="73"/>
      <c r="PQP170" s="73"/>
      <c r="PQQ170" s="73"/>
      <c r="PQR170" s="73"/>
      <c r="PQS170" s="73"/>
      <c r="PQU170" s="73"/>
      <c r="PQV170" s="73"/>
      <c r="PQW170" s="73"/>
      <c r="PQX170" s="73"/>
      <c r="PQY170" s="73"/>
      <c r="PQZ170" s="73"/>
      <c r="PRA170" s="73"/>
      <c r="PRB170" s="73"/>
      <c r="PRC170" s="73"/>
      <c r="PRD170" s="73"/>
      <c r="PRE170" s="73"/>
      <c r="PRF170" s="73"/>
      <c r="PRG170" s="73"/>
      <c r="PRJ170" s="73"/>
      <c r="PRM170" s="73"/>
      <c r="PRP170" s="73"/>
      <c r="PRS170" s="73"/>
      <c r="PRV170" s="73"/>
      <c r="PSH170" s="73"/>
      <c r="PSK170" s="73"/>
      <c r="PSN170" s="73"/>
      <c r="PSQ170" s="73"/>
      <c r="PSZ170" s="73"/>
      <c r="PTF170" s="73"/>
      <c r="PTI170" s="73"/>
      <c r="PTL170" s="73"/>
      <c r="PTO170" s="73"/>
      <c r="PTU170" s="73"/>
      <c r="PUD170" s="73"/>
      <c r="PUF170" s="73"/>
      <c r="PUG170" s="73"/>
      <c r="PUI170" s="73"/>
      <c r="PUL170" s="73"/>
      <c r="PUO170" s="73"/>
      <c r="PUR170" s="73"/>
      <c r="PUZ170" s="73"/>
      <c r="PVB170" s="73"/>
      <c r="PVE170" s="73"/>
      <c r="PVH170" s="73"/>
      <c r="PVQ170" s="73"/>
      <c r="PVT170" s="73"/>
      <c r="PVY170" s="73"/>
      <c r="PWU170" s="73"/>
      <c r="PWV170" s="73"/>
      <c r="PWW170" s="73"/>
      <c r="PWX170" s="73"/>
      <c r="PWY170" s="73"/>
      <c r="PWZ170" s="73"/>
      <c r="PXR170" s="73"/>
      <c r="PXS170" s="73"/>
      <c r="PXV170" s="73"/>
      <c r="PXY170" s="73"/>
      <c r="PYA170" s="73"/>
      <c r="PYC170" s="73"/>
      <c r="PYF170" s="73"/>
      <c r="PYI170" s="73"/>
      <c r="PYL170" s="73"/>
      <c r="PYO170" s="73"/>
      <c r="PYR170" s="73"/>
      <c r="PYU170" s="73"/>
      <c r="PYX170" s="73"/>
      <c r="PZA170" s="73"/>
      <c r="PZC170" s="73"/>
      <c r="PZP170" s="73"/>
      <c r="PZQ170" s="73"/>
      <c r="PZR170" s="73"/>
      <c r="PZS170" s="73"/>
      <c r="PZT170" s="73"/>
      <c r="PZU170" s="73"/>
      <c r="PZV170" s="73"/>
      <c r="PZW170" s="73"/>
      <c r="PZX170" s="73"/>
      <c r="PZY170" s="73"/>
      <c r="PZZ170" s="73"/>
      <c r="QAA170" s="73"/>
      <c r="QAB170" s="73"/>
      <c r="QAC170" s="73"/>
      <c r="QAD170" s="73"/>
      <c r="QAE170" s="73"/>
      <c r="QAF170" s="73"/>
      <c r="QAG170" s="73"/>
      <c r="QAH170" s="73"/>
      <c r="QAI170" s="73"/>
      <c r="QAJ170" s="73"/>
      <c r="QAK170" s="73"/>
      <c r="QAL170" s="73"/>
      <c r="QAM170" s="73"/>
      <c r="QAN170" s="73"/>
      <c r="QAO170" s="73"/>
      <c r="QAQ170" s="73"/>
      <c r="QAR170" s="73"/>
      <c r="QAS170" s="73"/>
      <c r="QAT170" s="73"/>
      <c r="QAU170" s="73"/>
      <c r="QAV170" s="73"/>
      <c r="QAW170" s="73"/>
      <c r="QAX170" s="73"/>
      <c r="QAY170" s="73"/>
      <c r="QAZ170" s="73"/>
      <c r="QBA170" s="73"/>
      <c r="QBB170" s="73"/>
      <c r="QBC170" s="73"/>
      <c r="QBF170" s="73"/>
      <c r="QBI170" s="73"/>
      <c r="QBL170" s="73"/>
      <c r="QBO170" s="73"/>
      <c r="QBR170" s="73"/>
      <c r="QCD170" s="73"/>
      <c r="QCG170" s="73"/>
      <c r="QCJ170" s="73"/>
      <c r="QCM170" s="73"/>
      <c r="QCV170" s="73"/>
      <c r="QDB170" s="73"/>
      <c r="QDE170" s="73"/>
      <c r="QDH170" s="73"/>
      <c r="QDK170" s="73"/>
      <c r="QDQ170" s="73"/>
      <c r="QDZ170" s="73"/>
      <c r="QEB170" s="73"/>
      <c r="QEC170" s="73"/>
      <c r="QEE170" s="73"/>
      <c r="QEH170" s="73"/>
      <c r="QEK170" s="73"/>
      <c r="QEN170" s="73"/>
      <c r="QEV170" s="73"/>
      <c r="QEX170" s="73"/>
      <c r="QFA170" s="73"/>
      <c r="QFD170" s="73"/>
      <c r="QFM170" s="73"/>
      <c r="QFP170" s="73"/>
      <c r="QFU170" s="73"/>
      <c r="QGQ170" s="73"/>
      <c r="QGR170" s="73"/>
      <c r="QGS170" s="73"/>
      <c r="QGT170" s="73"/>
      <c r="QGU170" s="73"/>
      <c r="QGV170" s="73"/>
      <c r="QHN170" s="73"/>
      <c r="QHO170" s="73"/>
      <c r="QHR170" s="73"/>
      <c r="QHU170" s="73"/>
      <c r="QHW170" s="73"/>
      <c r="QHY170" s="73"/>
      <c r="QIB170" s="73"/>
      <c r="QIE170" s="73"/>
      <c r="QIH170" s="73"/>
      <c r="QIK170" s="73"/>
      <c r="QIN170" s="73"/>
      <c r="QIQ170" s="73"/>
      <c r="QIT170" s="73"/>
      <c r="QIW170" s="73"/>
      <c r="QIY170" s="73"/>
      <c r="QJL170" s="73"/>
      <c r="QJM170" s="73"/>
      <c r="QJN170" s="73"/>
      <c r="QJO170" s="73"/>
      <c r="QJP170" s="73"/>
      <c r="QJQ170" s="73"/>
      <c r="QJR170" s="73"/>
      <c r="QJS170" s="73"/>
      <c r="QJT170" s="73"/>
      <c r="QJU170" s="73"/>
      <c r="QJV170" s="73"/>
      <c r="QJW170" s="73"/>
      <c r="QJX170" s="73"/>
      <c r="QJY170" s="73"/>
      <c r="QJZ170" s="73"/>
      <c r="QKA170" s="73"/>
      <c r="QKB170" s="73"/>
      <c r="QKC170" s="73"/>
      <c r="QKD170" s="73"/>
      <c r="QKE170" s="73"/>
      <c r="QKF170" s="73"/>
      <c r="QKG170" s="73"/>
      <c r="QKH170" s="73"/>
      <c r="QKI170" s="73"/>
      <c r="QKJ170" s="73"/>
      <c r="QKK170" s="73"/>
      <c r="QKM170" s="73"/>
      <c r="QKN170" s="73"/>
      <c r="QKO170" s="73"/>
      <c r="QKP170" s="73"/>
      <c r="QKQ170" s="73"/>
      <c r="QKR170" s="73"/>
      <c r="QKS170" s="73"/>
      <c r="QKT170" s="73"/>
      <c r="QKU170" s="73"/>
      <c r="QKV170" s="73"/>
      <c r="QKW170" s="73"/>
      <c r="QKX170" s="73"/>
      <c r="QKY170" s="73"/>
      <c r="QLB170" s="73"/>
      <c r="QLE170" s="73"/>
      <c r="QLH170" s="73"/>
      <c r="QLK170" s="73"/>
      <c r="QLN170" s="73"/>
      <c r="QLZ170" s="73"/>
      <c r="QMC170" s="73"/>
      <c r="QMF170" s="73"/>
      <c r="QMI170" s="73"/>
      <c r="QMR170" s="73"/>
      <c r="QMX170" s="73"/>
      <c r="QNA170" s="73"/>
      <c r="QND170" s="73"/>
      <c r="QNG170" s="73"/>
      <c r="QNM170" s="73"/>
      <c r="QNV170" s="73"/>
      <c r="QNX170" s="73"/>
      <c r="QNY170" s="73"/>
      <c r="QOA170" s="73"/>
      <c r="QOD170" s="73"/>
      <c r="QOG170" s="73"/>
      <c r="QOJ170" s="73"/>
      <c r="QOR170" s="73"/>
      <c r="QOT170" s="73"/>
      <c r="QOW170" s="73"/>
      <c r="QOZ170" s="73"/>
      <c r="QPI170" s="73"/>
      <c r="QPL170" s="73"/>
      <c r="QPQ170" s="73"/>
      <c r="QQM170" s="73"/>
      <c r="QQN170" s="73"/>
      <c r="QQO170" s="73"/>
      <c r="QQP170" s="73"/>
      <c r="QQQ170" s="73"/>
      <c r="QQR170" s="73"/>
      <c r="QRJ170" s="73"/>
      <c r="QRK170" s="73"/>
      <c r="QRN170" s="73"/>
      <c r="QRQ170" s="73"/>
      <c r="QRS170" s="73"/>
      <c r="QRU170" s="73"/>
      <c r="QRX170" s="73"/>
      <c r="QSA170" s="73"/>
      <c r="QSD170" s="73"/>
      <c r="QSG170" s="73"/>
      <c r="QSJ170" s="73"/>
      <c r="QSM170" s="73"/>
      <c r="QSP170" s="73"/>
      <c r="QSS170" s="73"/>
      <c r="QSU170" s="73"/>
      <c r="QTH170" s="73"/>
      <c r="QTI170" s="73"/>
      <c r="QTJ170" s="73"/>
      <c r="QTK170" s="73"/>
      <c r="QTL170" s="73"/>
      <c r="QTM170" s="73"/>
      <c r="QTN170" s="73"/>
      <c r="QTO170" s="73"/>
      <c r="QTP170" s="73"/>
      <c r="QTQ170" s="73"/>
      <c r="QTR170" s="73"/>
      <c r="QTS170" s="73"/>
      <c r="QTT170" s="73"/>
      <c r="QTU170" s="73"/>
      <c r="QTV170" s="73"/>
      <c r="QTW170" s="73"/>
      <c r="QTX170" s="73"/>
      <c r="QTY170" s="73"/>
      <c r="QTZ170" s="73"/>
      <c r="QUA170" s="73"/>
      <c r="QUB170" s="73"/>
      <c r="QUC170" s="73"/>
      <c r="QUD170" s="73"/>
      <c r="QUE170" s="73"/>
      <c r="QUF170" s="73"/>
      <c r="QUG170" s="73"/>
      <c r="QUI170" s="73"/>
      <c r="QUJ170" s="73"/>
      <c r="QUK170" s="73"/>
      <c r="QUL170" s="73"/>
      <c r="QUM170" s="73"/>
      <c r="QUN170" s="73"/>
      <c r="QUO170" s="73"/>
      <c r="QUP170" s="73"/>
      <c r="QUQ170" s="73"/>
      <c r="QUR170" s="73"/>
      <c r="QUS170" s="73"/>
      <c r="QUT170" s="73"/>
      <c r="QUU170" s="73"/>
      <c r="QUX170" s="73"/>
      <c r="QVA170" s="73"/>
      <c r="QVD170" s="73"/>
      <c r="QVG170" s="73"/>
      <c r="QVJ170" s="73"/>
      <c r="QVV170" s="73"/>
      <c r="QVY170" s="73"/>
      <c r="QWB170" s="73"/>
      <c r="QWE170" s="73"/>
      <c r="QWN170" s="73"/>
      <c r="QWT170" s="73"/>
      <c r="QWW170" s="73"/>
      <c r="QWZ170" s="73"/>
      <c r="QXC170" s="73"/>
      <c r="QXI170" s="73"/>
      <c r="QXR170" s="73"/>
      <c r="QXT170" s="73"/>
      <c r="QXU170" s="73"/>
      <c r="QXW170" s="73"/>
      <c r="QXZ170" s="73"/>
      <c r="QYC170" s="73"/>
      <c r="QYF170" s="73"/>
      <c r="QYN170" s="73"/>
      <c r="QYP170" s="73"/>
      <c r="QYS170" s="73"/>
      <c r="QYV170" s="73"/>
      <c r="QZE170" s="73"/>
      <c r="QZH170" s="73"/>
      <c r="QZM170" s="73"/>
      <c r="RAI170" s="73"/>
      <c r="RAJ170" s="73"/>
      <c r="RAK170" s="73"/>
      <c r="RAL170" s="73"/>
      <c r="RAM170" s="73"/>
      <c r="RAN170" s="73"/>
      <c r="RBF170" s="73"/>
      <c r="RBG170" s="73"/>
      <c r="RBJ170" s="73"/>
      <c r="RBM170" s="73"/>
      <c r="RBO170" s="73"/>
      <c r="RBQ170" s="73"/>
      <c r="RBT170" s="73"/>
      <c r="RBW170" s="73"/>
      <c r="RBZ170" s="73"/>
      <c r="RCC170" s="73"/>
      <c r="RCF170" s="73"/>
      <c r="RCI170" s="73"/>
      <c r="RCL170" s="73"/>
      <c r="RCO170" s="73"/>
      <c r="RCQ170" s="73"/>
      <c r="RDD170" s="73"/>
      <c r="RDE170" s="73"/>
      <c r="RDF170" s="73"/>
      <c r="RDG170" s="73"/>
      <c r="RDH170" s="73"/>
      <c r="RDI170" s="73"/>
      <c r="RDJ170" s="73"/>
      <c r="RDK170" s="73"/>
      <c r="RDL170" s="73"/>
      <c r="RDM170" s="73"/>
      <c r="RDN170" s="73"/>
      <c r="RDO170" s="73"/>
      <c r="RDP170" s="73"/>
      <c r="RDQ170" s="73"/>
      <c r="RDR170" s="73"/>
      <c r="RDS170" s="73"/>
      <c r="RDT170" s="73"/>
      <c r="RDU170" s="73"/>
      <c r="RDV170" s="73"/>
      <c r="RDW170" s="73"/>
      <c r="RDX170" s="73"/>
      <c r="RDY170" s="73"/>
      <c r="RDZ170" s="73"/>
      <c r="REA170" s="73"/>
      <c r="REB170" s="73"/>
      <c r="REC170" s="73"/>
      <c r="REE170" s="73"/>
      <c r="REF170" s="73"/>
      <c r="REG170" s="73"/>
      <c r="REH170" s="73"/>
      <c r="REI170" s="73"/>
      <c r="REJ170" s="73"/>
      <c r="REK170" s="73"/>
      <c r="REL170" s="73"/>
      <c r="REM170" s="73"/>
      <c r="REN170" s="73"/>
      <c r="REO170" s="73"/>
      <c r="REP170" s="73"/>
      <c r="REQ170" s="73"/>
      <c r="RET170" s="73"/>
      <c r="REW170" s="73"/>
      <c r="REZ170" s="73"/>
      <c r="RFC170" s="73"/>
      <c r="RFF170" s="73"/>
      <c r="RFR170" s="73"/>
      <c r="RFU170" s="73"/>
      <c r="RFX170" s="73"/>
      <c r="RGA170" s="73"/>
      <c r="RGJ170" s="73"/>
      <c r="RGP170" s="73"/>
      <c r="RGS170" s="73"/>
      <c r="RGV170" s="73"/>
      <c r="RGY170" s="73"/>
      <c r="RHE170" s="73"/>
      <c r="RHN170" s="73"/>
      <c r="RHP170" s="73"/>
      <c r="RHQ170" s="73"/>
      <c r="RHS170" s="73"/>
      <c r="RHV170" s="73"/>
      <c r="RHY170" s="73"/>
      <c r="RIB170" s="73"/>
      <c r="RIJ170" s="73"/>
      <c r="RIL170" s="73"/>
      <c r="RIO170" s="73"/>
      <c r="RIR170" s="73"/>
      <c r="RJA170" s="73"/>
      <c r="RJD170" s="73"/>
      <c r="RJI170" s="73"/>
      <c r="RKE170" s="73"/>
      <c r="RKF170" s="73"/>
      <c r="RKG170" s="73"/>
      <c r="RKH170" s="73"/>
      <c r="RKI170" s="73"/>
      <c r="RKJ170" s="73"/>
      <c r="RLB170" s="73"/>
      <c r="RLC170" s="73"/>
      <c r="RLF170" s="73"/>
      <c r="RLI170" s="73"/>
      <c r="RLK170" s="73"/>
      <c r="RLM170" s="73"/>
      <c r="RLP170" s="73"/>
      <c r="RLS170" s="73"/>
      <c r="RLV170" s="73"/>
      <c r="RLY170" s="73"/>
      <c r="RMB170" s="73"/>
      <c r="RME170" s="73"/>
      <c r="RMH170" s="73"/>
      <c r="RMK170" s="73"/>
      <c r="RMM170" s="73"/>
      <c r="RMZ170" s="73"/>
      <c r="RNA170" s="73"/>
      <c r="RNB170" s="73"/>
      <c r="RNC170" s="73"/>
      <c r="RND170" s="73"/>
      <c r="RNE170" s="73"/>
      <c r="RNF170" s="73"/>
      <c r="RNG170" s="73"/>
      <c r="RNH170" s="73"/>
      <c r="RNI170" s="73"/>
      <c r="RNJ170" s="73"/>
      <c r="RNK170" s="73"/>
      <c r="RNL170" s="73"/>
      <c r="RNM170" s="73"/>
      <c r="RNN170" s="73"/>
      <c r="RNO170" s="73"/>
      <c r="RNP170" s="73"/>
      <c r="RNQ170" s="73"/>
      <c r="RNR170" s="73"/>
      <c r="RNS170" s="73"/>
      <c r="RNT170" s="73"/>
      <c r="RNU170" s="73"/>
      <c r="RNV170" s="73"/>
      <c r="RNW170" s="73"/>
      <c r="RNX170" s="73"/>
      <c r="RNY170" s="73"/>
      <c r="ROA170" s="73"/>
      <c r="ROB170" s="73"/>
      <c r="ROC170" s="73"/>
      <c r="ROD170" s="73"/>
      <c r="ROE170" s="73"/>
      <c r="ROF170" s="73"/>
      <c r="ROG170" s="73"/>
      <c r="ROH170" s="73"/>
      <c r="ROI170" s="73"/>
      <c r="ROJ170" s="73"/>
      <c r="ROK170" s="73"/>
      <c r="ROL170" s="73"/>
      <c r="ROM170" s="73"/>
      <c r="ROP170" s="73"/>
      <c r="ROS170" s="73"/>
      <c r="ROV170" s="73"/>
      <c r="ROY170" s="73"/>
      <c r="RPB170" s="73"/>
      <c r="RPN170" s="73"/>
      <c r="RPQ170" s="73"/>
      <c r="RPT170" s="73"/>
      <c r="RPW170" s="73"/>
      <c r="RQF170" s="73"/>
      <c r="RQL170" s="73"/>
      <c r="RQO170" s="73"/>
      <c r="RQR170" s="73"/>
      <c r="RQU170" s="73"/>
      <c r="RRA170" s="73"/>
      <c r="RRJ170" s="73"/>
      <c r="RRL170" s="73"/>
      <c r="RRM170" s="73"/>
      <c r="RRO170" s="73"/>
      <c r="RRR170" s="73"/>
      <c r="RRU170" s="73"/>
      <c r="RRX170" s="73"/>
      <c r="RSF170" s="73"/>
      <c r="RSH170" s="73"/>
      <c r="RSK170" s="73"/>
      <c r="RSN170" s="73"/>
      <c r="RSW170" s="73"/>
      <c r="RSZ170" s="73"/>
      <c r="RTE170" s="73"/>
      <c r="RUA170" s="73"/>
      <c r="RUB170" s="73"/>
      <c r="RUC170" s="73"/>
      <c r="RUD170" s="73"/>
      <c r="RUE170" s="73"/>
      <c r="RUF170" s="73"/>
      <c r="RUX170" s="73"/>
      <c r="RUY170" s="73"/>
      <c r="RVB170" s="73"/>
      <c r="RVE170" s="73"/>
      <c r="RVG170" s="73"/>
      <c r="RVI170" s="73"/>
      <c r="RVL170" s="73"/>
      <c r="RVO170" s="73"/>
      <c r="RVR170" s="73"/>
      <c r="RVU170" s="73"/>
      <c r="RVX170" s="73"/>
      <c r="RWA170" s="73"/>
      <c r="RWD170" s="73"/>
      <c r="RWG170" s="73"/>
      <c r="RWI170" s="73"/>
      <c r="RWV170" s="73"/>
      <c r="RWW170" s="73"/>
      <c r="RWX170" s="73"/>
      <c r="RWY170" s="73"/>
      <c r="RWZ170" s="73"/>
      <c r="RXA170" s="73"/>
      <c r="RXB170" s="73"/>
      <c r="RXC170" s="73"/>
      <c r="RXD170" s="73"/>
      <c r="RXE170" s="73"/>
      <c r="RXF170" s="73"/>
      <c r="RXG170" s="73"/>
      <c r="RXH170" s="73"/>
      <c r="RXI170" s="73"/>
      <c r="RXJ170" s="73"/>
      <c r="RXK170" s="73"/>
      <c r="RXL170" s="73"/>
      <c r="RXM170" s="73"/>
      <c r="RXN170" s="73"/>
      <c r="RXO170" s="73"/>
      <c r="RXP170" s="73"/>
      <c r="RXQ170" s="73"/>
      <c r="RXR170" s="73"/>
      <c r="RXS170" s="73"/>
      <c r="RXT170" s="73"/>
      <c r="RXU170" s="73"/>
      <c r="RXW170" s="73"/>
      <c r="RXX170" s="73"/>
      <c r="RXY170" s="73"/>
      <c r="RXZ170" s="73"/>
      <c r="RYA170" s="73"/>
      <c r="RYB170" s="73"/>
      <c r="RYC170" s="73"/>
      <c r="RYD170" s="73"/>
      <c r="RYE170" s="73"/>
      <c r="RYF170" s="73"/>
      <c r="RYG170" s="73"/>
      <c r="RYH170" s="73"/>
      <c r="RYI170" s="73"/>
      <c r="RYL170" s="73"/>
      <c r="RYO170" s="73"/>
      <c r="RYR170" s="73"/>
      <c r="RYU170" s="73"/>
      <c r="RYX170" s="73"/>
      <c r="RZJ170" s="73"/>
      <c r="RZM170" s="73"/>
      <c r="RZP170" s="73"/>
      <c r="RZS170" s="73"/>
      <c r="SAB170" s="73"/>
      <c r="SAH170" s="73"/>
      <c r="SAK170" s="73"/>
      <c r="SAN170" s="73"/>
      <c r="SAQ170" s="73"/>
      <c r="SAW170" s="73"/>
      <c r="SBF170" s="73"/>
      <c r="SBH170" s="73"/>
      <c r="SBI170" s="73"/>
      <c r="SBK170" s="73"/>
      <c r="SBN170" s="73"/>
      <c r="SBQ170" s="73"/>
      <c r="SBT170" s="73"/>
      <c r="SCB170" s="73"/>
      <c r="SCD170" s="73"/>
      <c r="SCG170" s="73"/>
      <c r="SCJ170" s="73"/>
      <c r="SCS170" s="73"/>
      <c r="SCV170" s="73"/>
      <c r="SDA170" s="73"/>
      <c r="SDW170" s="73"/>
      <c r="SDX170" s="73"/>
      <c r="SDY170" s="73"/>
      <c r="SDZ170" s="73"/>
      <c r="SEA170" s="73"/>
      <c r="SEB170" s="73"/>
      <c r="SET170" s="73"/>
      <c r="SEU170" s="73"/>
      <c r="SEX170" s="73"/>
      <c r="SFA170" s="73"/>
      <c r="SFC170" s="73"/>
      <c r="SFE170" s="73"/>
      <c r="SFH170" s="73"/>
      <c r="SFK170" s="73"/>
      <c r="SFN170" s="73"/>
      <c r="SFQ170" s="73"/>
      <c r="SFT170" s="73"/>
      <c r="SFW170" s="73"/>
      <c r="SFZ170" s="73"/>
      <c r="SGC170" s="73"/>
      <c r="SGE170" s="73"/>
      <c r="SGR170" s="73"/>
      <c r="SGS170" s="73"/>
      <c r="SGT170" s="73"/>
      <c r="SGU170" s="73"/>
      <c r="SGV170" s="73"/>
      <c r="SGW170" s="73"/>
      <c r="SGX170" s="73"/>
      <c r="SGY170" s="73"/>
      <c r="SGZ170" s="73"/>
      <c r="SHA170" s="73"/>
      <c r="SHB170" s="73"/>
      <c r="SHC170" s="73"/>
      <c r="SHD170" s="73"/>
      <c r="SHE170" s="73"/>
      <c r="SHF170" s="73"/>
      <c r="SHG170" s="73"/>
      <c r="SHH170" s="73"/>
      <c r="SHI170" s="73"/>
      <c r="SHJ170" s="73"/>
      <c r="SHK170" s="73"/>
      <c r="SHL170" s="73"/>
      <c r="SHM170" s="73"/>
      <c r="SHN170" s="73"/>
      <c r="SHO170" s="73"/>
      <c r="SHP170" s="73"/>
      <c r="SHQ170" s="73"/>
      <c r="SHS170" s="73"/>
      <c r="SHT170" s="73"/>
      <c r="SHU170" s="73"/>
      <c r="SHV170" s="73"/>
      <c r="SHW170" s="73"/>
      <c r="SHX170" s="73"/>
      <c r="SHY170" s="73"/>
      <c r="SHZ170" s="73"/>
      <c r="SIA170" s="73"/>
      <c r="SIB170" s="73"/>
      <c r="SIC170" s="73"/>
      <c r="SID170" s="73"/>
      <c r="SIE170" s="73"/>
      <c r="SIH170" s="73"/>
      <c r="SIK170" s="73"/>
      <c r="SIN170" s="73"/>
      <c r="SIQ170" s="73"/>
      <c r="SIT170" s="73"/>
      <c r="SJF170" s="73"/>
      <c r="SJI170" s="73"/>
      <c r="SJL170" s="73"/>
      <c r="SJO170" s="73"/>
      <c r="SJX170" s="73"/>
      <c r="SKD170" s="73"/>
      <c r="SKG170" s="73"/>
      <c r="SKJ170" s="73"/>
      <c r="SKM170" s="73"/>
      <c r="SKS170" s="73"/>
      <c r="SLB170" s="73"/>
      <c r="SLD170" s="73"/>
      <c r="SLE170" s="73"/>
      <c r="SLG170" s="73"/>
      <c r="SLJ170" s="73"/>
      <c r="SLM170" s="73"/>
      <c r="SLP170" s="73"/>
      <c r="SLX170" s="73"/>
      <c r="SLZ170" s="73"/>
      <c r="SMC170" s="73"/>
      <c r="SMF170" s="73"/>
      <c r="SMO170" s="73"/>
      <c r="SMR170" s="73"/>
      <c r="SMW170" s="73"/>
      <c r="SNS170" s="73"/>
      <c r="SNT170" s="73"/>
      <c r="SNU170" s="73"/>
      <c r="SNV170" s="73"/>
      <c r="SNW170" s="73"/>
      <c r="SNX170" s="73"/>
      <c r="SOP170" s="73"/>
      <c r="SOQ170" s="73"/>
      <c r="SOT170" s="73"/>
      <c r="SOW170" s="73"/>
      <c r="SOY170" s="73"/>
      <c r="SPA170" s="73"/>
      <c r="SPD170" s="73"/>
      <c r="SPG170" s="73"/>
      <c r="SPJ170" s="73"/>
      <c r="SPM170" s="73"/>
      <c r="SPP170" s="73"/>
      <c r="SPS170" s="73"/>
      <c r="SPV170" s="73"/>
      <c r="SPY170" s="73"/>
      <c r="SQA170" s="73"/>
      <c r="SQN170" s="73"/>
      <c r="SQO170" s="73"/>
      <c r="SQP170" s="73"/>
      <c r="SQQ170" s="73"/>
      <c r="SQR170" s="73"/>
      <c r="SQS170" s="73"/>
      <c r="SQT170" s="73"/>
      <c r="SQU170" s="73"/>
      <c r="SQV170" s="73"/>
      <c r="SQW170" s="73"/>
      <c r="SQX170" s="73"/>
      <c r="SQY170" s="73"/>
      <c r="SQZ170" s="73"/>
      <c r="SRA170" s="73"/>
      <c r="SRB170" s="73"/>
      <c r="SRC170" s="73"/>
      <c r="SRD170" s="73"/>
      <c r="SRE170" s="73"/>
      <c r="SRF170" s="73"/>
      <c r="SRG170" s="73"/>
      <c r="SRH170" s="73"/>
      <c r="SRI170" s="73"/>
      <c r="SRJ170" s="73"/>
      <c r="SRK170" s="73"/>
      <c r="SRL170" s="73"/>
      <c r="SRM170" s="73"/>
      <c r="SRO170" s="73"/>
      <c r="SRP170" s="73"/>
      <c r="SRQ170" s="73"/>
      <c r="SRR170" s="73"/>
      <c r="SRS170" s="73"/>
      <c r="SRT170" s="73"/>
      <c r="SRU170" s="73"/>
      <c r="SRV170" s="73"/>
      <c r="SRW170" s="73"/>
      <c r="SRX170" s="73"/>
      <c r="SRY170" s="73"/>
      <c r="SRZ170" s="73"/>
      <c r="SSA170" s="73"/>
      <c r="SSD170" s="73"/>
      <c r="SSG170" s="73"/>
      <c r="SSJ170" s="73"/>
      <c r="SSM170" s="73"/>
      <c r="SSP170" s="73"/>
      <c r="STB170" s="73"/>
      <c r="STE170" s="73"/>
      <c r="STH170" s="73"/>
      <c r="STK170" s="73"/>
      <c r="STT170" s="73"/>
      <c r="STZ170" s="73"/>
      <c r="SUC170" s="73"/>
      <c r="SUF170" s="73"/>
      <c r="SUI170" s="73"/>
      <c r="SUO170" s="73"/>
      <c r="SUX170" s="73"/>
      <c r="SUZ170" s="73"/>
      <c r="SVA170" s="73"/>
      <c r="SVC170" s="73"/>
      <c r="SVF170" s="73"/>
      <c r="SVI170" s="73"/>
      <c r="SVL170" s="73"/>
      <c r="SVT170" s="73"/>
      <c r="SVV170" s="73"/>
      <c r="SVY170" s="73"/>
      <c r="SWB170" s="73"/>
      <c r="SWK170" s="73"/>
      <c r="SWN170" s="73"/>
      <c r="SWS170" s="73"/>
      <c r="SXO170" s="73"/>
      <c r="SXP170" s="73"/>
      <c r="SXQ170" s="73"/>
      <c r="SXR170" s="73"/>
      <c r="SXS170" s="73"/>
      <c r="SXT170" s="73"/>
      <c r="SYL170" s="73"/>
      <c r="SYM170" s="73"/>
      <c r="SYP170" s="73"/>
      <c r="SYS170" s="73"/>
      <c r="SYU170" s="73"/>
      <c r="SYW170" s="73"/>
      <c r="SYZ170" s="73"/>
      <c r="SZC170" s="73"/>
      <c r="SZF170" s="73"/>
      <c r="SZI170" s="73"/>
      <c r="SZL170" s="73"/>
      <c r="SZO170" s="73"/>
      <c r="SZR170" s="73"/>
      <c r="SZU170" s="73"/>
      <c r="SZW170" s="73"/>
      <c r="TAJ170" s="73"/>
      <c r="TAK170" s="73"/>
      <c r="TAL170" s="73"/>
      <c r="TAM170" s="73"/>
      <c r="TAN170" s="73"/>
      <c r="TAO170" s="73"/>
      <c r="TAP170" s="73"/>
      <c r="TAQ170" s="73"/>
      <c r="TAR170" s="73"/>
      <c r="TAS170" s="73"/>
      <c r="TAT170" s="73"/>
      <c r="TAU170" s="73"/>
      <c r="TAV170" s="73"/>
      <c r="TAW170" s="73"/>
      <c r="TAX170" s="73"/>
      <c r="TAY170" s="73"/>
      <c r="TAZ170" s="73"/>
      <c r="TBA170" s="73"/>
      <c r="TBB170" s="73"/>
      <c r="TBC170" s="73"/>
      <c r="TBD170" s="73"/>
      <c r="TBE170" s="73"/>
      <c r="TBF170" s="73"/>
      <c r="TBG170" s="73"/>
      <c r="TBH170" s="73"/>
      <c r="TBI170" s="73"/>
      <c r="TBK170" s="73"/>
      <c r="TBL170" s="73"/>
      <c r="TBM170" s="73"/>
      <c r="TBN170" s="73"/>
      <c r="TBO170" s="73"/>
      <c r="TBP170" s="73"/>
      <c r="TBQ170" s="73"/>
      <c r="TBR170" s="73"/>
      <c r="TBS170" s="73"/>
      <c r="TBT170" s="73"/>
      <c r="TBU170" s="73"/>
      <c r="TBV170" s="73"/>
      <c r="TBW170" s="73"/>
      <c r="TBZ170" s="73"/>
      <c r="TCC170" s="73"/>
      <c r="TCF170" s="73"/>
      <c r="TCI170" s="73"/>
      <c r="TCL170" s="73"/>
      <c r="TCX170" s="73"/>
      <c r="TDA170" s="73"/>
      <c r="TDD170" s="73"/>
      <c r="TDG170" s="73"/>
      <c r="TDP170" s="73"/>
      <c r="TDV170" s="73"/>
      <c r="TDY170" s="73"/>
      <c r="TEB170" s="73"/>
      <c r="TEE170" s="73"/>
      <c r="TEK170" s="73"/>
      <c r="TET170" s="73"/>
      <c r="TEV170" s="73"/>
      <c r="TEW170" s="73"/>
      <c r="TEY170" s="73"/>
      <c r="TFB170" s="73"/>
      <c r="TFE170" s="73"/>
      <c r="TFH170" s="73"/>
      <c r="TFP170" s="73"/>
      <c r="TFR170" s="73"/>
      <c r="TFU170" s="73"/>
      <c r="TFX170" s="73"/>
      <c r="TGG170" s="73"/>
      <c r="TGJ170" s="73"/>
      <c r="TGO170" s="73"/>
      <c r="THK170" s="73"/>
      <c r="THL170" s="73"/>
      <c r="THM170" s="73"/>
      <c r="THN170" s="73"/>
      <c r="THO170" s="73"/>
      <c r="THP170" s="73"/>
      <c r="TIH170" s="73"/>
      <c r="TII170" s="73"/>
      <c r="TIL170" s="73"/>
      <c r="TIO170" s="73"/>
      <c r="TIQ170" s="73"/>
      <c r="TIS170" s="73"/>
      <c r="TIV170" s="73"/>
      <c r="TIY170" s="73"/>
      <c r="TJB170" s="73"/>
      <c r="TJE170" s="73"/>
      <c r="TJH170" s="73"/>
      <c r="TJK170" s="73"/>
      <c r="TJN170" s="73"/>
      <c r="TJQ170" s="73"/>
      <c r="TJS170" s="73"/>
      <c r="TKF170" s="73"/>
      <c r="TKG170" s="73"/>
      <c r="TKH170" s="73"/>
      <c r="TKI170" s="73"/>
      <c r="TKJ170" s="73"/>
      <c r="TKK170" s="73"/>
      <c r="TKL170" s="73"/>
      <c r="TKM170" s="73"/>
      <c r="TKN170" s="73"/>
      <c r="TKO170" s="73"/>
      <c r="TKP170" s="73"/>
      <c r="TKQ170" s="73"/>
      <c r="TKR170" s="73"/>
      <c r="TKS170" s="73"/>
      <c r="TKT170" s="73"/>
      <c r="TKU170" s="73"/>
      <c r="TKV170" s="73"/>
      <c r="TKW170" s="73"/>
      <c r="TKX170" s="73"/>
      <c r="TKY170" s="73"/>
      <c r="TKZ170" s="73"/>
      <c r="TLA170" s="73"/>
      <c r="TLB170" s="73"/>
      <c r="TLC170" s="73"/>
      <c r="TLD170" s="73"/>
      <c r="TLE170" s="73"/>
      <c r="TLG170" s="73"/>
      <c r="TLH170" s="73"/>
      <c r="TLI170" s="73"/>
      <c r="TLJ170" s="73"/>
      <c r="TLK170" s="73"/>
      <c r="TLL170" s="73"/>
      <c r="TLM170" s="73"/>
      <c r="TLN170" s="73"/>
      <c r="TLO170" s="73"/>
      <c r="TLP170" s="73"/>
      <c r="TLQ170" s="73"/>
      <c r="TLR170" s="73"/>
      <c r="TLS170" s="73"/>
      <c r="TLV170" s="73"/>
      <c r="TLY170" s="73"/>
      <c r="TMB170" s="73"/>
      <c r="TME170" s="73"/>
      <c r="TMH170" s="73"/>
      <c r="TMT170" s="73"/>
      <c r="TMW170" s="73"/>
      <c r="TMZ170" s="73"/>
      <c r="TNC170" s="73"/>
      <c r="TNL170" s="73"/>
      <c r="TNR170" s="73"/>
      <c r="TNU170" s="73"/>
      <c r="TNX170" s="73"/>
      <c r="TOA170" s="73"/>
      <c r="TOG170" s="73"/>
      <c r="TOP170" s="73"/>
      <c r="TOR170" s="73"/>
      <c r="TOS170" s="73"/>
      <c r="TOU170" s="73"/>
      <c r="TOX170" s="73"/>
      <c r="TPA170" s="73"/>
      <c r="TPD170" s="73"/>
      <c r="TPL170" s="73"/>
      <c r="TPN170" s="73"/>
      <c r="TPQ170" s="73"/>
      <c r="TPT170" s="73"/>
      <c r="TQC170" s="73"/>
      <c r="TQF170" s="73"/>
      <c r="TQK170" s="73"/>
      <c r="TRG170" s="73"/>
      <c r="TRH170" s="73"/>
      <c r="TRI170" s="73"/>
      <c r="TRJ170" s="73"/>
      <c r="TRK170" s="73"/>
      <c r="TRL170" s="73"/>
      <c r="TSD170" s="73"/>
      <c r="TSE170" s="73"/>
      <c r="TSH170" s="73"/>
      <c r="TSK170" s="73"/>
      <c r="TSM170" s="73"/>
      <c r="TSO170" s="73"/>
      <c r="TSR170" s="73"/>
      <c r="TSU170" s="73"/>
      <c r="TSX170" s="73"/>
      <c r="TTA170" s="73"/>
      <c r="TTD170" s="73"/>
      <c r="TTG170" s="73"/>
      <c r="TTJ170" s="73"/>
      <c r="TTM170" s="73"/>
      <c r="TTO170" s="73"/>
      <c r="TUB170" s="73"/>
      <c r="TUC170" s="73"/>
      <c r="TUD170" s="73"/>
      <c r="TUE170" s="73"/>
      <c r="TUF170" s="73"/>
      <c r="TUG170" s="73"/>
      <c r="TUH170" s="73"/>
      <c r="TUI170" s="73"/>
      <c r="TUJ170" s="73"/>
      <c r="TUK170" s="73"/>
      <c r="TUL170" s="73"/>
      <c r="TUM170" s="73"/>
      <c r="TUN170" s="73"/>
      <c r="TUO170" s="73"/>
      <c r="TUP170" s="73"/>
      <c r="TUQ170" s="73"/>
      <c r="TUR170" s="73"/>
      <c r="TUS170" s="73"/>
      <c r="TUT170" s="73"/>
      <c r="TUU170" s="73"/>
      <c r="TUV170" s="73"/>
      <c r="TUW170" s="73"/>
      <c r="TUX170" s="73"/>
      <c r="TUY170" s="73"/>
      <c r="TUZ170" s="73"/>
      <c r="TVA170" s="73"/>
      <c r="TVC170" s="73"/>
      <c r="TVD170" s="73"/>
      <c r="TVE170" s="73"/>
      <c r="TVF170" s="73"/>
      <c r="TVG170" s="73"/>
      <c r="TVH170" s="73"/>
      <c r="TVI170" s="73"/>
      <c r="TVJ170" s="73"/>
      <c r="TVK170" s="73"/>
      <c r="TVL170" s="73"/>
      <c r="TVM170" s="73"/>
      <c r="TVN170" s="73"/>
      <c r="TVO170" s="73"/>
      <c r="TVR170" s="73"/>
      <c r="TVU170" s="73"/>
      <c r="TVX170" s="73"/>
      <c r="TWA170" s="73"/>
      <c r="TWD170" s="73"/>
      <c r="TWP170" s="73"/>
      <c r="TWS170" s="73"/>
      <c r="TWV170" s="73"/>
      <c r="TWY170" s="73"/>
      <c r="TXH170" s="73"/>
      <c r="TXN170" s="73"/>
      <c r="TXQ170" s="73"/>
      <c r="TXT170" s="73"/>
      <c r="TXW170" s="73"/>
      <c r="TYC170" s="73"/>
      <c r="TYL170" s="73"/>
      <c r="TYN170" s="73"/>
      <c r="TYO170" s="73"/>
      <c r="TYQ170" s="73"/>
      <c r="TYT170" s="73"/>
      <c r="TYW170" s="73"/>
      <c r="TYZ170" s="73"/>
      <c r="TZH170" s="73"/>
      <c r="TZJ170" s="73"/>
      <c r="TZM170" s="73"/>
      <c r="TZP170" s="73"/>
      <c r="TZY170" s="73"/>
      <c r="UAB170" s="73"/>
      <c r="UAG170" s="73"/>
      <c r="UBC170" s="73"/>
      <c r="UBD170" s="73"/>
      <c r="UBE170" s="73"/>
      <c r="UBF170" s="73"/>
      <c r="UBG170" s="73"/>
      <c r="UBH170" s="73"/>
      <c r="UBZ170" s="73"/>
      <c r="UCA170" s="73"/>
      <c r="UCD170" s="73"/>
      <c r="UCG170" s="73"/>
      <c r="UCI170" s="73"/>
      <c r="UCK170" s="73"/>
      <c r="UCN170" s="73"/>
      <c r="UCQ170" s="73"/>
      <c r="UCT170" s="73"/>
      <c r="UCW170" s="73"/>
      <c r="UCZ170" s="73"/>
      <c r="UDC170" s="73"/>
      <c r="UDF170" s="73"/>
      <c r="UDI170" s="73"/>
      <c r="UDK170" s="73"/>
      <c r="UDX170" s="73"/>
      <c r="UDY170" s="73"/>
      <c r="UDZ170" s="73"/>
      <c r="UEA170" s="73"/>
      <c r="UEB170" s="73"/>
      <c r="UEC170" s="73"/>
      <c r="UED170" s="73"/>
      <c r="UEE170" s="73"/>
      <c r="UEF170" s="73"/>
      <c r="UEG170" s="73"/>
      <c r="UEH170" s="73"/>
      <c r="UEI170" s="73"/>
      <c r="UEJ170" s="73"/>
      <c r="UEK170" s="73"/>
      <c r="UEL170" s="73"/>
      <c r="UEM170" s="73"/>
      <c r="UEN170" s="73"/>
      <c r="UEO170" s="73"/>
      <c r="UEP170" s="73"/>
      <c r="UEQ170" s="73"/>
      <c r="UER170" s="73"/>
      <c r="UES170" s="73"/>
      <c r="UET170" s="73"/>
      <c r="UEU170" s="73"/>
      <c r="UEV170" s="73"/>
      <c r="UEW170" s="73"/>
      <c r="UEY170" s="73"/>
      <c r="UEZ170" s="73"/>
      <c r="UFA170" s="73"/>
      <c r="UFB170" s="73"/>
      <c r="UFC170" s="73"/>
      <c r="UFD170" s="73"/>
      <c r="UFE170" s="73"/>
      <c r="UFF170" s="73"/>
      <c r="UFG170" s="73"/>
      <c r="UFH170" s="73"/>
      <c r="UFI170" s="73"/>
      <c r="UFJ170" s="73"/>
      <c r="UFK170" s="73"/>
      <c r="UFN170" s="73"/>
      <c r="UFQ170" s="73"/>
      <c r="UFT170" s="73"/>
      <c r="UFW170" s="73"/>
      <c r="UFZ170" s="73"/>
      <c r="UGL170" s="73"/>
      <c r="UGO170" s="73"/>
      <c r="UGR170" s="73"/>
      <c r="UGU170" s="73"/>
      <c r="UHD170" s="73"/>
      <c r="UHJ170" s="73"/>
      <c r="UHM170" s="73"/>
      <c r="UHP170" s="73"/>
      <c r="UHS170" s="73"/>
      <c r="UHY170" s="73"/>
      <c r="UIH170" s="73"/>
      <c r="UIJ170" s="73"/>
      <c r="UIK170" s="73"/>
      <c r="UIM170" s="73"/>
      <c r="UIP170" s="73"/>
      <c r="UIS170" s="73"/>
      <c r="UIV170" s="73"/>
      <c r="UJD170" s="73"/>
      <c r="UJF170" s="73"/>
      <c r="UJI170" s="73"/>
      <c r="UJL170" s="73"/>
      <c r="UJU170" s="73"/>
      <c r="UJX170" s="73"/>
      <c r="UKC170" s="73"/>
      <c r="UKY170" s="73"/>
      <c r="UKZ170" s="73"/>
      <c r="ULA170" s="73"/>
      <c r="ULB170" s="73"/>
      <c r="ULC170" s="73"/>
      <c r="ULD170" s="73"/>
      <c r="ULV170" s="73"/>
      <c r="ULW170" s="73"/>
      <c r="ULZ170" s="73"/>
      <c r="UMC170" s="73"/>
      <c r="UME170" s="73"/>
      <c r="UMG170" s="73"/>
      <c r="UMJ170" s="73"/>
      <c r="UMM170" s="73"/>
      <c r="UMP170" s="73"/>
      <c r="UMS170" s="73"/>
      <c r="UMV170" s="73"/>
      <c r="UMY170" s="73"/>
      <c r="UNB170" s="73"/>
      <c r="UNE170" s="73"/>
      <c r="UNG170" s="73"/>
      <c r="UNT170" s="73"/>
      <c r="UNU170" s="73"/>
      <c r="UNV170" s="73"/>
      <c r="UNW170" s="73"/>
      <c r="UNX170" s="73"/>
      <c r="UNY170" s="73"/>
      <c r="UNZ170" s="73"/>
      <c r="UOA170" s="73"/>
      <c r="UOB170" s="73"/>
      <c r="UOC170" s="73"/>
      <c r="UOD170" s="73"/>
      <c r="UOE170" s="73"/>
      <c r="UOF170" s="73"/>
      <c r="UOG170" s="73"/>
      <c r="UOH170" s="73"/>
      <c r="UOI170" s="73"/>
      <c r="UOJ170" s="73"/>
      <c r="UOK170" s="73"/>
      <c r="UOL170" s="73"/>
      <c r="UOM170" s="73"/>
      <c r="UON170" s="73"/>
      <c r="UOO170" s="73"/>
      <c r="UOP170" s="73"/>
      <c r="UOQ170" s="73"/>
      <c r="UOR170" s="73"/>
      <c r="UOS170" s="73"/>
      <c r="UOU170" s="73"/>
      <c r="UOV170" s="73"/>
      <c r="UOW170" s="73"/>
      <c r="UOX170" s="73"/>
      <c r="UOY170" s="73"/>
      <c r="UOZ170" s="73"/>
      <c r="UPA170" s="73"/>
      <c r="UPB170" s="73"/>
      <c r="UPC170" s="73"/>
      <c r="UPD170" s="73"/>
      <c r="UPE170" s="73"/>
      <c r="UPF170" s="73"/>
      <c r="UPG170" s="73"/>
      <c r="UPJ170" s="73"/>
      <c r="UPM170" s="73"/>
      <c r="UPP170" s="73"/>
      <c r="UPS170" s="73"/>
      <c r="UPV170" s="73"/>
      <c r="UQH170" s="73"/>
      <c r="UQK170" s="73"/>
      <c r="UQN170" s="73"/>
      <c r="UQQ170" s="73"/>
      <c r="UQZ170" s="73"/>
      <c r="URF170" s="73"/>
      <c r="URI170" s="73"/>
      <c r="URL170" s="73"/>
      <c r="URO170" s="73"/>
      <c r="URU170" s="73"/>
      <c r="USD170" s="73"/>
      <c r="USF170" s="73"/>
      <c r="USG170" s="73"/>
      <c r="USI170" s="73"/>
      <c r="USL170" s="73"/>
      <c r="USO170" s="73"/>
      <c r="USR170" s="73"/>
      <c r="USZ170" s="73"/>
      <c r="UTB170" s="73"/>
      <c r="UTE170" s="73"/>
      <c r="UTH170" s="73"/>
      <c r="UTQ170" s="73"/>
      <c r="UTT170" s="73"/>
      <c r="UTY170" s="73"/>
      <c r="UUU170" s="73"/>
      <c r="UUV170" s="73"/>
      <c r="UUW170" s="73"/>
      <c r="UUX170" s="73"/>
      <c r="UUY170" s="73"/>
      <c r="UUZ170" s="73"/>
      <c r="UVR170" s="73"/>
      <c r="UVS170" s="73"/>
      <c r="UVV170" s="73"/>
      <c r="UVY170" s="73"/>
      <c r="UWA170" s="73"/>
      <c r="UWC170" s="73"/>
      <c r="UWF170" s="73"/>
      <c r="UWI170" s="73"/>
      <c r="UWL170" s="73"/>
      <c r="UWO170" s="73"/>
      <c r="UWR170" s="73"/>
      <c r="UWU170" s="73"/>
      <c r="UWX170" s="73"/>
      <c r="UXA170" s="73"/>
      <c r="UXC170" s="73"/>
      <c r="UXP170" s="73"/>
      <c r="UXQ170" s="73"/>
      <c r="UXR170" s="73"/>
      <c r="UXS170" s="73"/>
      <c r="UXT170" s="73"/>
      <c r="UXU170" s="73"/>
      <c r="UXV170" s="73"/>
      <c r="UXW170" s="73"/>
      <c r="UXX170" s="73"/>
      <c r="UXY170" s="73"/>
      <c r="UXZ170" s="73"/>
      <c r="UYA170" s="73"/>
      <c r="UYB170" s="73"/>
      <c r="UYC170" s="73"/>
      <c r="UYD170" s="73"/>
      <c r="UYE170" s="73"/>
      <c r="UYF170" s="73"/>
      <c r="UYG170" s="73"/>
      <c r="UYH170" s="73"/>
      <c r="UYI170" s="73"/>
      <c r="UYJ170" s="73"/>
      <c r="UYK170" s="73"/>
      <c r="UYL170" s="73"/>
      <c r="UYM170" s="73"/>
      <c r="UYN170" s="73"/>
      <c r="UYO170" s="73"/>
      <c r="UYQ170" s="73"/>
      <c r="UYR170" s="73"/>
      <c r="UYS170" s="73"/>
      <c r="UYT170" s="73"/>
      <c r="UYU170" s="73"/>
      <c r="UYV170" s="73"/>
      <c r="UYW170" s="73"/>
      <c r="UYX170" s="73"/>
      <c r="UYY170" s="73"/>
      <c r="UYZ170" s="73"/>
      <c r="UZA170" s="73"/>
      <c r="UZB170" s="73"/>
      <c r="UZC170" s="73"/>
      <c r="UZF170" s="73"/>
      <c r="UZI170" s="73"/>
      <c r="UZL170" s="73"/>
      <c r="UZO170" s="73"/>
      <c r="UZR170" s="73"/>
      <c r="VAD170" s="73"/>
      <c r="VAG170" s="73"/>
      <c r="VAJ170" s="73"/>
      <c r="VAM170" s="73"/>
      <c r="VAV170" s="73"/>
      <c r="VBB170" s="73"/>
      <c r="VBE170" s="73"/>
      <c r="VBH170" s="73"/>
      <c r="VBK170" s="73"/>
      <c r="VBQ170" s="73"/>
      <c r="VBZ170" s="73"/>
      <c r="VCB170" s="73"/>
      <c r="VCC170" s="73"/>
      <c r="VCE170" s="73"/>
      <c r="VCH170" s="73"/>
      <c r="VCK170" s="73"/>
      <c r="VCN170" s="73"/>
      <c r="VCV170" s="73"/>
      <c r="VCX170" s="73"/>
      <c r="VDA170" s="73"/>
      <c r="VDD170" s="73"/>
      <c r="VDM170" s="73"/>
      <c r="VDP170" s="73"/>
      <c r="VDU170" s="73"/>
      <c r="VEQ170" s="73"/>
      <c r="VER170" s="73"/>
      <c r="VES170" s="73"/>
      <c r="VET170" s="73"/>
      <c r="VEU170" s="73"/>
      <c r="VEV170" s="73"/>
      <c r="VFN170" s="73"/>
      <c r="VFO170" s="73"/>
      <c r="VFR170" s="73"/>
      <c r="VFU170" s="73"/>
      <c r="VFW170" s="73"/>
      <c r="VFY170" s="73"/>
      <c r="VGB170" s="73"/>
      <c r="VGE170" s="73"/>
      <c r="VGH170" s="73"/>
      <c r="VGK170" s="73"/>
      <c r="VGN170" s="73"/>
      <c r="VGQ170" s="73"/>
      <c r="VGT170" s="73"/>
      <c r="VGW170" s="73"/>
      <c r="VGY170" s="73"/>
      <c r="VHL170" s="73"/>
      <c r="VHM170" s="73"/>
      <c r="VHN170" s="73"/>
      <c r="VHO170" s="73"/>
      <c r="VHP170" s="73"/>
      <c r="VHQ170" s="73"/>
      <c r="VHR170" s="73"/>
      <c r="VHS170" s="73"/>
      <c r="VHT170" s="73"/>
      <c r="VHU170" s="73"/>
      <c r="VHV170" s="73"/>
      <c r="VHW170" s="73"/>
      <c r="VHX170" s="73"/>
      <c r="VHY170" s="73"/>
      <c r="VHZ170" s="73"/>
      <c r="VIA170" s="73"/>
      <c r="VIB170" s="73"/>
      <c r="VIC170" s="73"/>
      <c r="VID170" s="73"/>
      <c r="VIE170" s="73"/>
      <c r="VIF170" s="73"/>
      <c r="VIG170" s="73"/>
      <c r="VIH170" s="73"/>
      <c r="VII170" s="73"/>
      <c r="VIJ170" s="73"/>
      <c r="VIK170" s="73"/>
      <c r="VIM170" s="73"/>
      <c r="VIN170" s="73"/>
      <c r="VIO170" s="73"/>
      <c r="VIP170" s="73"/>
      <c r="VIQ170" s="73"/>
      <c r="VIR170" s="73"/>
      <c r="VIS170" s="73"/>
      <c r="VIT170" s="73"/>
      <c r="VIU170" s="73"/>
      <c r="VIV170" s="73"/>
      <c r="VIW170" s="73"/>
      <c r="VIX170" s="73"/>
      <c r="VIY170" s="73"/>
      <c r="VJB170" s="73"/>
      <c r="VJE170" s="73"/>
      <c r="VJH170" s="73"/>
      <c r="VJK170" s="73"/>
      <c r="VJN170" s="73"/>
      <c r="VJZ170" s="73"/>
      <c r="VKC170" s="73"/>
      <c r="VKF170" s="73"/>
      <c r="VKI170" s="73"/>
      <c r="VKR170" s="73"/>
      <c r="VKX170" s="73"/>
      <c r="VLA170" s="73"/>
      <c r="VLD170" s="73"/>
      <c r="VLG170" s="73"/>
      <c r="VLM170" s="73"/>
      <c r="VLV170" s="73"/>
      <c r="VLX170" s="73"/>
      <c r="VLY170" s="73"/>
      <c r="VMA170" s="73"/>
      <c r="VMD170" s="73"/>
      <c r="VMG170" s="73"/>
      <c r="VMJ170" s="73"/>
      <c r="VMR170" s="73"/>
      <c r="VMT170" s="73"/>
      <c r="VMW170" s="73"/>
      <c r="VMZ170" s="73"/>
      <c r="VNI170" s="73"/>
      <c r="VNL170" s="73"/>
      <c r="VNQ170" s="73"/>
      <c r="VOM170" s="73"/>
      <c r="VON170" s="73"/>
      <c r="VOO170" s="73"/>
      <c r="VOP170" s="73"/>
      <c r="VOQ170" s="73"/>
      <c r="VOR170" s="73"/>
      <c r="VPJ170" s="73"/>
      <c r="VPK170" s="73"/>
      <c r="VPN170" s="73"/>
      <c r="VPQ170" s="73"/>
      <c r="VPS170" s="73"/>
      <c r="VPU170" s="73"/>
      <c r="VPX170" s="73"/>
      <c r="VQA170" s="73"/>
      <c r="VQD170" s="73"/>
      <c r="VQG170" s="73"/>
      <c r="VQJ170" s="73"/>
      <c r="VQM170" s="73"/>
      <c r="VQP170" s="73"/>
      <c r="VQS170" s="73"/>
      <c r="VQU170" s="73"/>
      <c r="VRH170" s="73"/>
      <c r="VRI170" s="73"/>
      <c r="VRJ170" s="73"/>
      <c r="VRK170" s="73"/>
      <c r="VRL170" s="73"/>
      <c r="VRM170" s="73"/>
      <c r="VRN170" s="73"/>
      <c r="VRO170" s="73"/>
      <c r="VRP170" s="73"/>
      <c r="VRQ170" s="73"/>
      <c r="VRR170" s="73"/>
      <c r="VRS170" s="73"/>
      <c r="VRT170" s="73"/>
      <c r="VRU170" s="73"/>
      <c r="VRV170" s="73"/>
      <c r="VRW170" s="73"/>
      <c r="VRX170" s="73"/>
      <c r="VRY170" s="73"/>
      <c r="VRZ170" s="73"/>
      <c r="VSA170" s="73"/>
      <c r="VSB170" s="73"/>
      <c r="VSC170" s="73"/>
      <c r="VSD170" s="73"/>
      <c r="VSE170" s="73"/>
      <c r="VSF170" s="73"/>
      <c r="VSG170" s="73"/>
      <c r="VSI170" s="73"/>
      <c r="VSJ170" s="73"/>
      <c r="VSK170" s="73"/>
      <c r="VSL170" s="73"/>
      <c r="VSM170" s="73"/>
      <c r="VSN170" s="73"/>
      <c r="VSO170" s="73"/>
      <c r="VSP170" s="73"/>
      <c r="VSQ170" s="73"/>
      <c r="VSR170" s="73"/>
      <c r="VSS170" s="73"/>
      <c r="VST170" s="73"/>
      <c r="VSU170" s="73"/>
      <c r="VSX170" s="73"/>
      <c r="VTA170" s="73"/>
      <c r="VTD170" s="73"/>
      <c r="VTG170" s="73"/>
      <c r="VTJ170" s="73"/>
      <c r="VTV170" s="73"/>
      <c r="VTY170" s="73"/>
      <c r="VUB170" s="73"/>
      <c r="VUE170" s="73"/>
      <c r="VUN170" s="73"/>
      <c r="VUT170" s="73"/>
      <c r="VUW170" s="73"/>
      <c r="VUZ170" s="73"/>
      <c r="VVC170" s="73"/>
      <c r="VVI170" s="73"/>
      <c r="VVR170" s="73"/>
      <c r="VVT170" s="73"/>
      <c r="VVU170" s="73"/>
      <c r="VVW170" s="73"/>
      <c r="VVZ170" s="73"/>
      <c r="VWC170" s="73"/>
      <c r="VWF170" s="73"/>
      <c r="VWN170" s="73"/>
      <c r="VWP170" s="73"/>
      <c r="VWS170" s="73"/>
      <c r="VWV170" s="73"/>
      <c r="VXE170" s="73"/>
      <c r="VXH170" s="73"/>
      <c r="VXM170" s="73"/>
      <c r="VYI170" s="73"/>
      <c r="VYJ170" s="73"/>
      <c r="VYK170" s="73"/>
      <c r="VYL170" s="73"/>
      <c r="VYM170" s="73"/>
      <c r="VYN170" s="73"/>
      <c r="VZF170" s="73"/>
      <c r="VZG170" s="73"/>
      <c r="VZJ170" s="73"/>
      <c r="VZM170" s="73"/>
      <c r="VZO170" s="73"/>
      <c r="VZQ170" s="73"/>
      <c r="VZT170" s="73"/>
      <c r="VZW170" s="73"/>
      <c r="VZZ170" s="73"/>
      <c r="WAC170" s="73"/>
      <c r="WAF170" s="73"/>
      <c r="WAI170" s="73"/>
      <c r="WAL170" s="73"/>
      <c r="WAO170" s="73"/>
      <c r="WAQ170" s="73"/>
      <c r="WBD170" s="73"/>
      <c r="WBE170" s="73"/>
      <c r="WBF170" s="73"/>
      <c r="WBG170" s="73"/>
      <c r="WBH170" s="73"/>
      <c r="WBI170" s="73"/>
      <c r="WBJ170" s="73"/>
      <c r="WBK170" s="73"/>
      <c r="WBL170" s="73"/>
      <c r="WBM170" s="73"/>
      <c r="WBN170" s="73"/>
      <c r="WBO170" s="73"/>
      <c r="WBP170" s="73"/>
      <c r="WBQ170" s="73"/>
      <c r="WBR170" s="73"/>
      <c r="WBS170" s="73"/>
      <c r="WBT170" s="73"/>
      <c r="WBU170" s="73"/>
      <c r="WBV170" s="73"/>
      <c r="WBW170" s="73"/>
      <c r="WBX170" s="73"/>
      <c r="WBY170" s="73"/>
      <c r="WBZ170" s="73"/>
      <c r="WCA170" s="73"/>
      <c r="WCB170" s="73"/>
      <c r="WCC170" s="73"/>
      <c r="WCE170" s="73"/>
      <c r="WCF170" s="73"/>
      <c r="WCG170" s="73"/>
      <c r="WCH170" s="73"/>
      <c r="WCI170" s="73"/>
      <c r="WCJ170" s="73"/>
      <c r="WCK170" s="73"/>
      <c r="WCL170" s="73"/>
      <c r="WCM170" s="73"/>
      <c r="WCN170" s="73"/>
      <c r="WCO170" s="73"/>
      <c r="WCP170" s="73"/>
      <c r="WCQ170" s="73"/>
      <c r="WCT170" s="73"/>
      <c r="WCW170" s="73"/>
      <c r="WCZ170" s="73"/>
      <c r="WDC170" s="73"/>
      <c r="WDF170" s="73"/>
      <c r="WDR170" s="73"/>
      <c r="WDU170" s="73"/>
      <c r="WDX170" s="73"/>
      <c r="WEA170" s="73"/>
      <c r="WEJ170" s="73"/>
      <c r="WEP170" s="73"/>
      <c r="WES170" s="73"/>
      <c r="WEV170" s="73"/>
      <c r="WEY170" s="73"/>
      <c r="WFE170" s="73"/>
      <c r="WFN170" s="73"/>
      <c r="WFP170" s="73"/>
      <c r="WFQ170" s="73"/>
      <c r="WFS170" s="73"/>
      <c r="WFV170" s="73"/>
      <c r="WFY170" s="73"/>
      <c r="WGB170" s="73"/>
      <c r="WGJ170" s="73"/>
      <c r="WGL170" s="73"/>
      <c r="WGO170" s="73"/>
      <c r="WGR170" s="73"/>
      <c r="WHA170" s="73"/>
      <c r="WHD170" s="73"/>
      <c r="WHI170" s="73"/>
      <c r="WIE170" s="73"/>
      <c r="WIF170" s="73"/>
      <c r="WIG170" s="73"/>
      <c r="WIH170" s="73"/>
      <c r="WII170" s="73"/>
      <c r="WIJ170" s="73"/>
      <c r="WJB170" s="73"/>
      <c r="WJC170" s="73"/>
      <c r="WJF170" s="73"/>
      <c r="WJI170" s="73"/>
      <c r="WJK170" s="73"/>
      <c r="WJM170" s="73"/>
      <c r="WJP170" s="73"/>
      <c r="WJS170" s="73"/>
      <c r="WJV170" s="73"/>
      <c r="WJY170" s="73"/>
      <c r="WKB170" s="73"/>
      <c r="WKE170" s="73"/>
      <c r="WKH170" s="73"/>
      <c r="WKK170" s="73"/>
      <c r="WKM170" s="73"/>
      <c r="WKZ170" s="73"/>
      <c r="WLA170" s="73"/>
      <c r="WLB170" s="73"/>
      <c r="WLC170" s="73"/>
      <c r="WLD170" s="73"/>
      <c r="WLE170" s="73"/>
      <c r="WLF170" s="73"/>
      <c r="WLG170" s="73"/>
      <c r="WLH170" s="73"/>
      <c r="WLI170" s="73"/>
      <c r="WLJ170" s="73"/>
      <c r="WLK170" s="73"/>
      <c r="WLL170" s="73"/>
      <c r="WLM170" s="73"/>
      <c r="WLN170" s="73"/>
      <c r="WLO170" s="73"/>
      <c r="WLP170" s="73"/>
      <c r="WLQ170" s="73"/>
      <c r="WLR170" s="73"/>
      <c r="WLS170" s="73"/>
      <c r="WLT170" s="73"/>
      <c r="WLU170" s="73"/>
      <c r="WLV170" s="73"/>
      <c r="WLW170" s="73"/>
      <c r="WLX170" s="73"/>
      <c r="WLY170" s="73"/>
      <c r="WMA170" s="73"/>
      <c r="WMB170" s="73"/>
      <c r="WMC170" s="73"/>
      <c r="WMD170" s="73"/>
      <c r="WME170" s="73"/>
      <c r="WMF170" s="73"/>
      <c r="WMG170" s="73"/>
      <c r="WMH170" s="73"/>
      <c r="WMI170" s="73"/>
      <c r="WMJ170" s="73"/>
      <c r="WMK170" s="73"/>
      <c r="WML170" s="73"/>
      <c r="WMM170" s="73"/>
      <c r="WMP170" s="73"/>
      <c r="WMS170" s="73"/>
      <c r="WMV170" s="73"/>
      <c r="WMY170" s="73"/>
      <c r="WNB170" s="73"/>
      <c r="WNN170" s="73"/>
      <c r="WNQ170" s="73"/>
      <c r="WNT170" s="73"/>
      <c r="WNW170" s="73"/>
      <c r="WOF170" s="73"/>
      <c r="WOL170" s="73"/>
      <c r="WOO170" s="73"/>
      <c r="WOR170" s="73"/>
      <c r="WOU170" s="73"/>
      <c r="WPA170" s="73"/>
      <c r="WPJ170" s="73"/>
      <c r="WPL170" s="73"/>
      <c r="WPM170" s="73"/>
      <c r="WPO170" s="73"/>
      <c r="WPR170" s="73"/>
      <c r="WPU170" s="73"/>
      <c r="WPX170" s="73"/>
      <c r="WQF170" s="73"/>
      <c r="WQH170" s="73"/>
      <c r="WQK170" s="73"/>
      <c r="WQN170" s="73"/>
      <c r="WQW170" s="73"/>
      <c r="WQZ170" s="73"/>
      <c r="WRE170" s="73"/>
      <c r="WSA170" s="73"/>
      <c r="WSB170" s="73"/>
      <c r="WSC170" s="73"/>
      <c r="WSD170" s="73"/>
      <c r="WSE170" s="73"/>
      <c r="WSF170" s="73"/>
      <c r="WSX170" s="73"/>
      <c r="WSY170" s="73"/>
      <c r="WTB170" s="73"/>
      <c r="WTE170" s="73"/>
      <c r="WTG170" s="73"/>
      <c r="WTI170" s="73"/>
      <c r="WTL170" s="73"/>
      <c r="WTO170" s="73"/>
      <c r="WTR170" s="73"/>
      <c r="WTU170" s="73"/>
      <c r="WTX170" s="73"/>
      <c r="WUA170" s="73"/>
      <c r="WUD170" s="73"/>
      <c r="WUG170" s="73"/>
      <c r="WUI170" s="73"/>
      <c r="WUV170" s="73"/>
      <c r="WUW170" s="73"/>
      <c r="WUX170" s="73"/>
      <c r="WUY170" s="73"/>
      <c r="WUZ170" s="73"/>
      <c r="WVA170" s="73"/>
      <c r="WVB170" s="73"/>
      <c r="WVC170" s="73"/>
      <c r="WVD170" s="73"/>
      <c r="WVE170" s="73"/>
      <c r="WVF170" s="73"/>
      <c r="WVG170" s="73"/>
      <c r="WVH170" s="73"/>
      <c r="WVI170" s="73"/>
      <c r="WVJ170" s="73"/>
      <c r="WVK170" s="73"/>
      <c r="WVL170" s="73"/>
      <c r="WVM170" s="73"/>
      <c r="WVN170" s="73"/>
      <c r="WVO170" s="73"/>
      <c r="WVP170" s="73"/>
      <c r="WVQ170" s="73"/>
      <c r="WVR170" s="73"/>
      <c r="WVS170" s="73"/>
      <c r="WVT170" s="73"/>
      <c r="WVU170" s="73"/>
      <c r="WVV170" s="73"/>
      <c r="WVW170" s="73"/>
      <c r="WVX170" s="73"/>
      <c r="WVY170" s="73"/>
      <c r="WVZ170" s="73"/>
      <c r="WWA170" s="73"/>
      <c r="WWB170" s="73"/>
      <c r="WWC170" s="73"/>
      <c r="WWD170" s="73"/>
      <c r="WWE170" s="73"/>
      <c r="WWF170" s="73"/>
      <c r="WWG170" s="73"/>
      <c r="WWH170" s="73"/>
      <c r="WWI170" s="73"/>
      <c r="WWJ170" s="73"/>
      <c r="WWK170" s="73"/>
      <c r="WWL170" s="73"/>
      <c r="WWM170" s="73"/>
      <c r="WWN170" s="73"/>
      <c r="WWO170" s="73"/>
      <c r="WWP170" s="73"/>
      <c r="WWQ170" s="73"/>
      <c r="WWR170" s="73"/>
      <c r="WWS170" s="73"/>
      <c r="WWT170" s="73"/>
      <c r="WWU170" s="73"/>
      <c r="WWV170" s="73"/>
      <c r="WWW170" s="73"/>
      <c r="WWX170" s="73"/>
      <c r="WWY170" s="73"/>
      <c r="WWZ170" s="73"/>
      <c r="WXA170" s="73"/>
      <c r="WXB170" s="73"/>
      <c r="WXC170" s="73"/>
      <c r="WXD170" s="73"/>
      <c r="WXE170" s="73"/>
      <c r="WXF170" s="73"/>
      <c r="WXG170" s="73"/>
      <c r="WXH170" s="73"/>
      <c r="WXI170" s="73"/>
      <c r="WXJ170" s="73"/>
      <c r="WXK170" s="73"/>
      <c r="WXL170" s="73"/>
      <c r="WXM170" s="73"/>
      <c r="WXN170" s="73"/>
      <c r="WXO170" s="73"/>
      <c r="WXP170" s="73"/>
      <c r="WXQ170" s="73"/>
      <c r="WXR170" s="73"/>
      <c r="WXS170" s="73"/>
      <c r="WXT170" s="73"/>
      <c r="WXU170" s="73"/>
      <c r="WXV170" s="73"/>
      <c r="WXW170" s="73"/>
      <c r="WXX170" s="73"/>
      <c r="WXY170" s="73"/>
      <c r="WXZ170" s="73"/>
      <c r="WYA170" s="73"/>
      <c r="WYB170" s="73"/>
      <c r="WYC170" s="73"/>
      <c r="WYD170" s="73"/>
      <c r="WYE170" s="73"/>
      <c r="WYF170" s="73"/>
      <c r="WYG170" s="73"/>
      <c r="WYH170" s="73"/>
      <c r="WYI170" s="73"/>
      <c r="WYJ170" s="73"/>
      <c r="WYK170" s="73"/>
      <c r="WYL170" s="73"/>
      <c r="WYM170" s="73"/>
      <c r="WYN170" s="73"/>
      <c r="WYO170" s="73"/>
      <c r="WYP170" s="73"/>
      <c r="WYQ170" s="73"/>
      <c r="WYR170" s="73"/>
      <c r="WYS170" s="73"/>
      <c r="WYT170" s="73"/>
      <c r="WYU170" s="73"/>
      <c r="WYV170" s="73"/>
      <c r="WYW170" s="73"/>
      <c r="WYX170" s="73"/>
      <c r="WYY170" s="73"/>
      <c r="WYZ170" s="73"/>
      <c r="WZA170" s="73"/>
      <c r="WZB170" s="73"/>
      <c r="WZC170" s="73"/>
      <c r="WZD170" s="73"/>
      <c r="WZE170" s="73"/>
      <c r="WZF170" s="73"/>
      <c r="WZG170" s="73"/>
      <c r="WZH170" s="73"/>
      <c r="WZI170" s="73"/>
      <c r="WZJ170" s="73"/>
      <c r="WZK170" s="73"/>
      <c r="WZL170" s="73"/>
      <c r="WZM170" s="73"/>
      <c r="WZN170" s="73"/>
      <c r="WZO170" s="73"/>
      <c r="WZP170" s="73"/>
      <c r="WZQ170" s="73"/>
      <c r="WZR170" s="73"/>
      <c r="WZS170" s="73"/>
      <c r="WZT170" s="73"/>
      <c r="WZU170" s="73"/>
      <c r="WZV170" s="73"/>
      <c r="WZW170" s="73"/>
      <c r="WZX170" s="73"/>
      <c r="WZY170" s="73"/>
      <c r="WZZ170" s="73"/>
      <c r="XAA170" s="73"/>
      <c r="XAB170" s="73"/>
      <c r="XAC170" s="73"/>
      <c r="XAD170" s="73"/>
      <c r="XAE170" s="73"/>
      <c r="XAF170" s="73"/>
      <c r="XAG170" s="73"/>
      <c r="XAH170" s="73"/>
      <c r="XAI170" s="73"/>
      <c r="XAJ170" s="73"/>
      <c r="XAK170" s="73"/>
      <c r="XAL170" s="73"/>
      <c r="XAM170" s="73"/>
      <c r="XAN170" s="73"/>
      <c r="XAO170" s="73"/>
      <c r="XAP170" s="73"/>
      <c r="XAQ170" s="73"/>
      <c r="XAR170" s="73"/>
      <c r="XAS170" s="73"/>
      <c r="XAT170" s="73"/>
      <c r="XAU170" s="73"/>
      <c r="XAV170" s="73"/>
      <c r="XAW170" s="73"/>
      <c r="XAX170" s="73"/>
      <c r="XAY170" s="73"/>
      <c r="XAZ170" s="73"/>
      <c r="XBA170" s="73"/>
      <c r="XBB170" s="73"/>
      <c r="XBC170" s="73"/>
      <c r="XBD170" s="73"/>
      <c r="XBE170" s="73"/>
      <c r="XBF170" s="73"/>
      <c r="XBG170" s="73"/>
      <c r="XBH170" s="73"/>
      <c r="XBI170" s="73"/>
      <c r="XBJ170" s="73"/>
      <c r="XBK170" s="73"/>
      <c r="XBL170" s="73"/>
      <c r="XBM170" s="73"/>
      <c r="XBN170" s="73"/>
      <c r="XBO170" s="73"/>
      <c r="XBP170" s="73"/>
      <c r="XBQ170" s="73"/>
      <c r="XBR170" s="73"/>
      <c r="XBS170" s="73"/>
      <c r="XBT170" s="73"/>
      <c r="XBU170" s="73"/>
      <c r="XBV170" s="73"/>
      <c r="XBW170" s="73"/>
      <c r="XBX170" s="73"/>
      <c r="XBY170" s="73"/>
      <c r="XBZ170" s="73"/>
      <c r="XCA170" s="73"/>
      <c r="XCB170" s="73"/>
      <c r="XCC170" s="73"/>
      <c r="XCD170" s="73"/>
      <c r="XCE170" s="73"/>
      <c r="XCF170" s="73"/>
      <c r="XCG170" s="73"/>
      <c r="XCH170" s="73"/>
      <c r="XCI170" s="73"/>
      <c r="XCJ170" s="73"/>
      <c r="XCK170" s="73"/>
      <c r="XCL170" s="73"/>
      <c r="XCM170" s="73"/>
      <c r="XCN170" s="73"/>
      <c r="XCO170" s="73"/>
      <c r="XCP170" s="73"/>
      <c r="XCQ170" s="73"/>
      <c r="XCR170" s="73"/>
      <c r="XCS170" s="73"/>
      <c r="XCT170" s="73"/>
      <c r="XCU170" s="73"/>
      <c r="XCV170" s="73"/>
      <c r="XCW170" s="73"/>
      <c r="XCX170" s="73"/>
      <c r="XCY170" s="73"/>
      <c r="XCZ170" s="73"/>
      <c r="XDA170" s="73"/>
      <c r="XDB170" s="73"/>
      <c r="XDC170" s="73"/>
      <c r="XDD170" s="73"/>
      <c r="XDE170" s="73"/>
      <c r="XDF170" s="73"/>
      <c r="XDG170" s="73"/>
      <c r="XDH170" s="73"/>
      <c r="XDI170" s="73"/>
      <c r="XDJ170" s="73"/>
      <c r="XDK170" s="73"/>
      <c r="XDL170" s="73"/>
      <c r="XDM170" s="73"/>
      <c r="XDN170" s="73"/>
      <c r="XDO170" s="73"/>
      <c r="XDP170" s="73"/>
      <c r="XDQ170" s="73"/>
      <c r="XDR170" s="73"/>
      <c r="XDS170" s="73"/>
      <c r="XDT170" s="73"/>
      <c r="XDU170" s="73"/>
      <c r="XDV170" s="73"/>
      <c r="XDW170" s="73"/>
      <c r="XDX170" s="73"/>
      <c r="XDY170" s="73"/>
      <c r="XDZ170" s="73"/>
      <c r="XEA170" s="73"/>
      <c r="XEB170" s="73"/>
      <c r="XEC170" s="73"/>
      <c r="XED170" s="73"/>
      <c r="XEE170" s="73"/>
      <c r="XEF170" s="73"/>
      <c r="XEG170" s="73"/>
      <c r="XEH170" s="73"/>
      <c r="XEI170" s="73"/>
      <c r="XEJ170" s="73"/>
      <c r="XEK170" s="73"/>
      <c r="XEL170" s="73"/>
      <c r="XEM170" s="73"/>
      <c r="XEN170" s="73"/>
      <c r="XEO170" s="73"/>
      <c r="XEP170" s="73"/>
      <c r="XEQ170" s="73"/>
      <c r="XER170" s="73"/>
      <c r="XES170" s="73"/>
      <c r="XET170" s="73"/>
      <c r="XEU170" s="73"/>
      <c r="XEV170" s="73"/>
      <c r="XEW170" s="73"/>
      <c r="XEX170" s="73"/>
      <c r="XEY170" s="73"/>
      <c r="XEZ170" s="73"/>
      <c r="XFA170" s="73"/>
      <c r="XFB170" s="73"/>
      <c r="XFC170" s="73"/>
      <c r="XFD170" s="73"/>
    </row>
    <row r="171" spans="1:16384" s="192" customFormat="1" ht="20.25" hidden="1" customHeight="1">
      <c r="A171" s="207" t="s">
        <v>172</v>
      </c>
      <c r="B171" s="204" t="s">
        <v>323</v>
      </c>
      <c r="C171" s="205"/>
      <c r="D171" s="168">
        <f>IFERROR(VLOOKUP(A171,'4.1'!A190:C472,3,0),)</f>
        <v>0</v>
      </c>
      <c r="E171" s="166">
        <f t="shared" si="2"/>
        <v>0</v>
      </c>
    </row>
    <row r="172" spans="1:16384" s="192" customFormat="1" ht="21.75" customHeight="1">
      <c r="A172" s="221" t="s">
        <v>173</v>
      </c>
      <c r="B172" s="202" t="s">
        <v>324</v>
      </c>
      <c r="C172" s="203">
        <v>15</v>
      </c>
      <c r="D172" s="86">
        <f>19000*0.65</f>
        <v>12350</v>
      </c>
      <c r="E172" s="87">
        <f t="shared" si="2"/>
        <v>185250</v>
      </c>
      <c r="F172" s="73"/>
      <c r="G172" s="73"/>
      <c r="H172" s="73"/>
      <c r="I172" s="73"/>
      <c r="J172" s="73"/>
      <c r="K172" s="73"/>
      <c r="L172" s="73"/>
      <c r="M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D172" s="73"/>
      <c r="AG172" s="73"/>
      <c r="AJ172" s="73"/>
      <c r="AM172" s="73"/>
      <c r="AP172" s="73"/>
      <c r="BB172" s="73"/>
      <c r="BE172" s="73"/>
      <c r="BH172" s="73"/>
      <c r="BK172" s="73"/>
      <c r="BT172" s="73"/>
      <c r="BZ172" s="73"/>
      <c r="CC172" s="73"/>
      <c r="CF172" s="73"/>
      <c r="CI172" s="73"/>
      <c r="CO172" s="73"/>
      <c r="CX172" s="73"/>
      <c r="CZ172" s="73"/>
      <c r="DA172" s="73"/>
      <c r="DC172" s="73"/>
      <c r="DF172" s="73"/>
      <c r="DI172" s="73"/>
      <c r="DL172" s="73"/>
      <c r="DT172" s="73"/>
      <c r="DV172" s="73"/>
      <c r="DY172" s="73"/>
      <c r="EB172" s="73"/>
      <c r="EK172" s="73"/>
      <c r="EN172" s="73"/>
      <c r="ES172" s="73"/>
      <c r="FO172" s="73"/>
      <c r="FP172" s="73"/>
      <c r="FQ172" s="73"/>
      <c r="FR172" s="73"/>
      <c r="FS172" s="73"/>
      <c r="FT172" s="73"/>
      <c r="GL172" s="73"/>
      <c r="GM172" s="73"/>
      <c r="GP172" s="73"/>
      <c r="GS172" s="73"/>
      <c r="GU172" s="73"/>
      <c r="GW172" s="73"/>
      <c r="GZ172" s="73"/>
      <c r="HC172" s="73"/>
      <c r="HF172" s="73"/>
      <c r="HI172" s="73"/>
      <c r="HL172" s="73"/>
      <c r="HO172" s="73"/>
      <c r="HR172" s="73"/>
      <c r="HU172" s="73"/>
      <c r="HW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  <c r="JD172" s="73"/>
      <c r="JE172" s="73"/>
      <c r="JF172" s="73"/>
      <c r="JG172" s="73"/>
      <c r="JH172" s="73"/>
      <c r="JI172" s="73"/>
      <c r="JK172" s="73"/>
      <c r="JL172" s="73"/>
      <c r="JM172" s="73"/>
      <c r="JN172" s="73"/>
      <c r="JO172" s="73"/>
      <c r="JP172" s="73"/>
      <c r="JQ172" s="73"/>
      <c r="JR172" s="73"/>
      <c r="JS172" s="73"/>
      <c r="JT172" s="73"/>
      <c r="JU172" s="73"/>
      <c r="JV172" s="73"/>
      <c r="JW172" s="73"/>
      <c r="JZ172" s="73"/>
      <c r="KC172" s="73"/>
      <c r="KF172" s="73"/>
      <c r="KI172" s="73"/>
      <c r="KL172" s="73"/>
      <c r="KX172" s="73"/>
      <c r="LA172" s="73"/>
      <c r="LD172" s="73"/>
      <c r="LG172" s="73"/>
      <c r="LP172" s="73"/>
      <c r="LV172" s="73"/>
      <c r="LY172" s="73"/>
      <c r="MB172" s="73"/>
      <c r="ME172" s="73"/>
      <c r="MK172" s="73"/>
      <c r="MT172" s="73"/>
      <c r="MV172" s="73"/>
      <c r="MW172" s="73"/>
      <c r="MY172" s="73"/>
      <c r="NB172" s="73"/>
      <c r="NE172" s="73"/>
      <c r="NH172" s="73"/>
      <c r="NP172" s="73"/>
      <c r="NR172" s="73"/>
      <c r="NU172" s="73"/>
      <c r="NX172" s="73"/>
      <c r="OG172" s="73"/>
      <c r="OJ172" s="73"/>
      <c r="OO172" s="73"/>
      <c r="PK172" s="73"/>
      <c r="PL172" s="73"/>
      <c r="PM172" s="73"/>
      <c r="PN172" s="73"/>
      <c r="PO172" s="73"/>
      <c r="PP172" s="73"/>
      <c r="QH172" s="73"/>
      <c r="QI172" s="73"/>
      <c r="QL172" s="73"/>
      <c r="QO172" s="73"/>
      <c r="QQ172" s="73"/>
      <c r="QS172" s="73"/>
      <c r="QV172" s="73"/>
      <c r="QY172" s="73"/>
      <c r="RB172" s="73"/>
      <c r="RE172" s="73"/>
      <c r="RH172" s="73"/>
      <c r="RK172" s="73"/>
      <c r="RN172" s="73"/>
      <c r="RQ172" s="73"/>
      <c r="RS172" s="73"/>
      <c r="SF172" s="73"/>
      <c r="SG172" s="73"/>
      <c r="SH172" s="73"/>
      <c r="SI172" s="73"/>
      <c r="SJ172" s="73"/>
      <c r="SK172" s="73"/>
      <c r="SL172" s="73"/>
      <c r="SM172" s="73"/>
      <c r="SN172" s="73"/>
      <c r="SO172" s="73"/>
      <c r="SP172" s="73"/>
      <c r="SQ172" s="73"/>
      <c r="SR172" s="73"/>
      <c r="SS172" s="73"/>
      <c r="ST172" s="73"/>
      <c r="SU172" s="73"/>
      <c r="SV172" s="73"/>
      <c r="SW172" s="73"/>
      <c r="SX172" s="73"/>
      <c r="SY172" s="73"/>
      <c r="SZ172" s="73"/>
      <c r="TA172" s="73"/>
      <c r="TB172" s="73"/>
      <c r="TC172" s="73"/>
      <c r="TD172" s="73"/>
      <c r="TE172" s="73"/>
      <c r="TG172" s="73"/>
      <c r="TH172" s="73"/>
      <c r="TI172" s="73"/>
      <c r="TJ172" s="73"/>
      <c r="TK172" s="73"/>
      <c r="TL172" s="73"/>
      <c r="TM172" s="73"/>
      <c r="TN172" s="73"/>
      <c r="TO172" s="73"/>
      <c r="TP172" s="73"/>
      <c r="TQ172" s="73"/>
      <c r="TR172" s="73"/>
      <c r="TS172" s="73"/>
      <c r="TV172" s="73"/>
      <c r="TY172" s="73"/>
      <c r="UB172" s="73"/>
      <c r="UE172" s="73"/>
      <c r="UH172" s="73"/>
      <c r="UT172" s="73"/>
      <c r="UW172" s="73"/>
      <c r="UZ172" s="73"/>
      <c r="VC172" s="73"/>
      <c r="VL172" s="73"/>
      <c r="VR172" s="73"/>
      <c r="VU172" s="73"/>
      <c r="VX172" s="73"/>
      <c r="WA172" s="73"/>
      <c r="WG172" s="73"/>
      <c r="WP172" s="73"/>
      <c r="WR172" s="73"/>
      <c r="WS172" s="73"/>
      <c r="WU172" s="73"/>
      <c r="WX172" s="73"/>
      <c r="XA172" s="73"/>
      <c r="XD172" s="73"/>
      <c r="XL172" s="73"/>
      <c r="XN172" s="73"/>
      <c r="XQ172" s="73"/>
      <c r="XT172" s="73"/>
      <c r="YC172" s="73"/>
      <c r="YF172" s="73"/>
      <c r="YK172" s="73"/>
      <c r="ZG172" s="73"/>
      <c r="ZH172" s="73"/>
      <c r="ZI172" s="73"/>
      <c r="ZJ172" s="73"/>
      <c r="ZK172" s="73"/>
      <c r="ZL172" s="73"/>
      <c r="AAD172" s="73"/>
      <c r="AAE172" s="73"/>
      <c r="AAH172" s="73"/>
      <c r="AAK172" s="73"/>
      <c r="AAM172" s="73"/>
      <c r="AAO172" s="73"/>
      <c r="AAR172" s="73"/>
      <c r="AAU172" s="73"/>
      <c r="AAX172" s="73"/>
      <c r="ABA172" s="73"/>
      <c r="ABD172" s="73"/>
      <c r="ABG172" s="73"/>
      <c r="ABJ172" s="73"/>
      <c r="ABM172" s="73"/>
      <c r="ABO172" s="73"/>
      <c r="ACB172" s="73"/>
      <c r="ACC172" s="73"/>
      <c r="ACD172" s="73"/>
      <c r="ACE172" s="73"/>
      <c r="ACF172" s="73"/>
      <c r="ACG172" s="73"/>
      <c r="ACH172" s="73"/>
      <c r="ACI172" s="73"/>
      <c r="ACJ172" s="73"/>
      <c r="ACK172" s="73"/>
      <c r="ACL172" s="73"/>
      <c r="ACM172" s="73"/>
      <c r="ACN172" s="73"/>
      <c r="ACO172" s="73"/>
      <c r="ACP172" s="73"/>
      <c r="ACQ172" s="73"/>
      <c r="ACR172" s="73"/>
      <c r="ACS172" s="73"/>
      <c r="ACT172" s="73"/>
      <c r="ACU172" s="73"/>
      <c r="ACV172" s="73"/>
      <c r="ACW172" s="73"/>
      <c r="ACX172" s="73"/>
      <c r="ACY172" s="73"/>
      <c r="ACZ172" s="73"/>
      <c r="ADA172" s="73"/>
      <c r="ADC172" s="73"/>
      <c r="ADD172" s="73"/>
      <c r="ADE172" s="73"/>
      <c r="ADF172" s="73"/>
      <c r="ADG172" s="73"/>
      <c r="ADH172" s="73"/>
      <c r="ADI172" s="73"/>
      <c r="ADJ172" s="73"/>
      <c r="ADK172" s="73"/>
      <c r="ADL172" s="73"/>
      <c r="ADM172" s="73"/>
      <c r="ADN172" s="73"/>
      <c r="ADO172" s="73"/>
      <c r="ADR172" s="73"/>
      <c r="ADU172" s="73"/>
      <c r="ADX172" s="73"/>
      <c r="AEA172" s="73"/>
      <c r="AED172" s="73"/>
      <c r="AEP172" s="73"/>
      <c r="AES172" s="73"/>
      <c r="AEV172" s="73"/>
      <c r="AEY172" s="73"/>
      <c r="AFH172" s="73"/>
      <c r="AFN172" s="73"/>
      <c r="AFQ172" s="73"/>
      <c r="AFT172" s="73"/>
      <c r="AFW172" s="73"/>
      <c r="AGC172" s="73"/>
      <c r="AGL172" s="73"/>
      <c r="AGN172" s="73"/>
      <c r="AGO172" s="73"/>
      <c r="AGQ172" s="73"/>
      <c r="AGT172" s="73"/>
      <c r="AGW172" s="73"/>
      <c r="AGZ172" s="73"/>
      <c r="AHH172" s="73"/>
      <c r="AHJ172" s="73"/>
      <c r="AHM172" s="73"/>
      <c r="AHP172" s="73"/>
      <c r="AHY172" s="73"/>
      <c r="AIB172" s="73"/>
      <c r="AIG172" s="73"/>
      <c r="AJC172" s="73"/>
      <c r="AJD172" s="73"/>
      <c r="AJE172" s="73"/>
      <c r="AJF172" s="73"/>
      <c r="AJG172" s="73"/>
      <c r="AJH172" s="73"/>
      <c r="AJZ172" s="73"/>
      <c r="AKA172" s="73"/>
      <c r="AKD172" s="73"/>
      <c r="AKG172" s="73"/>
      <c r="AKI172" s="73"/>
      <c r="AKK172" s="73"/>
      <c r="AKN172" s="73"/>
      <c r="AKQ172" s="73"/>
      <c r="AKT172" s="73"/>
      <c r="AKW172" s="73"/>
      <c r="AKZ172" s="73"/>
      <c r="ALC172" s="73"/>
      <c r="ALF172" s="73"/>
      <c r="ALI172" s="73"/>
      <c r="ALK172" s="73"/>
      <c r="ALX172" s="73"/>
      <c r="ALY172" s="73"/>
      <c r="ALZ172" s="73"/>
      <c r="AMA172" s="73"/>
      <c r="AMB172" s="73"/>
      <c r="AMC172" s="73"/>
      <c r="AMD172" s="73"/>
      <c r="AME172" s="73"/>
      <c r="AMF172" s="73"/>
      <c r="AMG172" s="73"/>
      <c r="AMH172" s="73"/>
      <c r="AMI172" s="73"/>
      <c r="AMJ172" s="73"/>
      <c r="AMK172" s="73"/>
      <c r="AML172" s="73"/>
      <c r="AMM172" s="73"/>
      <c r="AMN172" s="73"/>
      <c r="AMO172" s="73"/>
      <c r="AMP172" s="73"/>
      <c r="AMQ172" s="73"/>
      <c r="AMR172" s="73"/>
      <c r="AMS172" s="73"/>
      <c r="AMT172" s="73"/>
      <c r="AMU172" s="73"/>
      <c r="AMV172" s="73"/>
      <c r="AMW172" s="73"/>
      <c r="AMY172" s="73"/>
      <c r="AMZ172" s="73"/>
      <c r="ANA172" s="73"/>
      <c r="ANB172" s="73"/>
      <c r="ANC172" s="73"/>
      <c r="AND172" s="73"/>
      <c r="ANE172" s="73"/>
      <c r="ANF172" s="73"/>
      <c r="ANG172" s="73"/>
      <c r="ANH172" s="73"/>
      <c r="ANI172" s="73"/>
      <c r="ANJ172" s="73"/>
      <c r="ANK172" s="73"/>
      <c r="ANN172" s="73"/>
      <c r="ANQ172" s="73"/>
      <c r="ANT172" s="73"/>
      <c r="ANW172" s="73"/>
      <c r="ANZ172" s="73"/>
      <c r="AOL172" s="73"/>
      <c r="AOO172" s="73"/>
      <c r="AOR172" s="73"/>
      <c r="AOU172" s="73"/>
      <c r="APD172" s="73"/>
      <c r="APJ172" s="73"/>
      <c r="APM172" s="73"/>
      <c r="APP172" s="73"/>
      <c r="APS172" s="73"/>
      <c r="APY172" s="73"/>
      <c r="AQH172" s="73"/>
      <c r="AQJ172" s="73"/>
      <c r="AQK172" s="73"/>
      <c r="AQM172" s="73"/>
      <c r="AQP172" s="73"/>
      <c r="AQS172" s="73"/>
      <c r="AQV172" s="73"/>
      <c r="ARD172" s="73"/>
      <c r="ARF172" s="73"/>
      <c r="ARI172" s="73"/>
      <c r="ARL172" s="73"/>
      <c r="ARU172" s="73"/>
      <c r="ARX172" s="73"/>
      <c r="ASC172" s="73"/>
      <c r="ASY172" s="73"/>
      <c r="ASZ172" s="73"/>
      <c r="ATA172" s="73"/>
      <c r="ATB172" s="73"/>
      <c r="ATC172" s="73"/>
      <c r="ATD172" s="73"/>
      <c r="ATV172" s="73"/>
      <c r="ATW172" s="73"/>
      <c r="ATZ172" s="73"/>
      <c r="AUC172" s="73"/>
      <c r="AUE172" s="73"/>
      <c r="AUG172" s="73"/>
      <c r="AUJ172" s="73"/>
      <c r="AUM172" s="73"/>
      <c r="AUP172" s="73"/>
      <c r="AUS172" s="73"/>
      <c r="AUV172" s="73"/>
      <c r="AUY172" s="73"/>
      <c r="AVB172" s="73"/>
      <c r="AVE172" s="73"/>
      <c r="AVG172" s="73"/>
      <c r="AVT172" s="73"/>
      <c r="AVU172" s="73"/>
      <c r="AVV172" s="73"/>
      <c r="AVW172" s="73"/>
      <c r="AVX172" s="73"/>
      <c r="AVY172" s="73"/>
      <c r="AVZ172" s="73"/>
      <c r="AWA172" s="73"/>
      <c r="AWB172" s="73"/>
      <c r="AWC172" s="73"/>
      <c r="AWD172" s="73"/>
      <c r="AWE172" s="73"/>
      <c r="AWF172" s="73"/>
      <c r="AWG172" s="73"/>
      <c r="AWH172" s="73"/>
      <c r="AWI172" s="73"/>
      <c r="AWJ172" s="73"/>
      <c r="AWK172" s="73"/>
      <c r="AWL172" s="73"/>
      <c r="AWM172" s="73"/>
      <c r="AWN172" s="73"/>
      <c r="AWO172" s="73"/>
      <c r="AWP172" s="73"/>
      <c r="AWQ172" s="73"/>
      <c r="AWR172" s="73"/>
      <c r="AWS172" s="73"/>
      <c r="AWU172" s="73"/>
      <c r="AWV172" s="73"/>
      <c r="AWW172" s="73"/>
      <c r="AWX172" s="73"/>
      <c r="AWY172" s="73"/>
      <c r="AWZ172" s="73"/>
      <c r="AXA172" s="73"/>
      <c r="AXB172" s="73"/>
      <c r="AXC172" s="73"/>
      <c r="AXD172" s="73"/>
      <c r="AXE172" s="73"/>
      <c r="AXF172" s="73"/>
      <c r="AXG172" s="73"/>
      <c r="AXJ172" s="73"/>
      <c r="AXM172" s="73"/>
      <c r="AXP172" s="73"/>
      <c r="AXS172" s="73"/>
      <c r="AXV172" s="73"/>
      <c r="AYH172" s="73"/>
      <c r="AYK172" s="73"/>
      <c r="AYN172" s="73"/>
      <c r="AYQ172" s="73"/>
      <c r="AYZ172" s="73"/>
      <c r="AZF172" s="73"/>
      <c r="AZI172" s="73"/>
      <c r="AZL172" s="73"/>
      <c r="AZO172" s="73"/>
      <c r="AZU172" s="73"/>
      <c r="BAD172" s="73"/>
      <c r="BAF172" s="73"/>
      <c r="BAG172" s="73"/>
      <c r="BAI172" s="73"/>
      <c r="BAL172" s="73"/>
      <c r="BAO172" s="73"/>
      <c r="BAR172" s="73"/>
      <c r="BAZ172" s="73"/>
      <c r="BBB172" s="73"/>
      <c r="BBE172" s="73"/>
      <c r="BBH172" s="73"/>
      <c r="BBQ172" s="73"/>
      <c r="BBT172" s="73"/>
      <c r="BBY172" s="73"/>
      <c r="BCU172" s="73"/>
      <c r="BCV172" s="73"/>
      <c r="BCW172" s="73"/>
      <c r="BCX172" s="73"/>
      <c r="BCY172" s="73"/>
      <c r="BCZ172" s="73"/>
      <c r="BDR172" s="73"/>
      <c r="BDS172" s="73"/>
      <c r="BDV172" s="73"/>
      <c r="BDY172" s="73"/>
      <c r="BEA172" s="73"/>
      <c r="BEC172" s="73"/>
      <c r="BEF172" s="73"/>
      <c r="BEI172" s="73"/>
      <c r="BEL172" s="73"/>
      <c r="BEO172" s="73"/>
      <c r="BER172" s="73"/>
      <c r="BEU172" s="73"/>
      <c r="BEX172" s="73"/>
      <c r="BFA172" s="73"/>
      <c r="BFC172" s="73"/>
      <c r="BFP172" s="73"/>
      <c r="BFQ172" s="73"/>
      <c r="BFR172" s="73"/>
      <c r="BFS172" s="73"/>
      <c r="BFT172" s="73"/>
      <c r="BFU172" s="73"/>
      <c r="BFV172" s="73"/>
      <c r="BFW172" s="73"/>
      <c r="BFX172" s="73"/>
      <c r="BFY172" s="73"/>
      <c r="BFZ172" s="73"/>
      <c r="BGA172" s="73"/>
      <c r="BGB172" s="73"/>
      <c r="BGC172" s="73"/>
      <c r="BGD172" s="73"/>
      <c r="BGE172" s="73"/>
      <c r="BGF172" s="73"/>
      <c r="BGG172" s="73"/>
      <c r="BGH172" s="73"/>
      <c r="BGI172" s="73"/>
      <c r="BGJ172" s="73"/>
      <c r="BGK172" s="73"/>
      <c r="BGL172" s="73"/>
      <c r="BGM172" s="73"/>
      <c r="BGN172" s="73"/>
      <c r="BGO172" s="73"/>
      <c r="BGQ172" s="73"/>
      <c r="BGR172" s="73"/>
      <c r="BGS172" s="73"/>
      <c r="BGT172" s="73"/>
      <c r="BGU172" s="73"/>
      <c r="BGV172" s="73"/>
      <c r="BGW172" s="73"/>
      <c r="BGX172" s="73"/>
      <c r="BGY172" s="73"/>
      <c r="BGZ172" s="73"/>
      <c r="BHA172" s="73"/>
      <c r="BHB172" s="73"/>
      <c r="BHC172" s="73"/>
      <c r="BHF172" s="73"/>
      <c r="BHI172" s="73"/>
      <c r="BHL172" s="73"/>
      <c r="BHO172" s="73"/>
      <c r="BHR172" s="73"/>
      <c r="BID172" s="73"/>
      <c r="BIG172" s="73"/>
      <c r="BIJ172" s="73"/>
      <c r="BIM172" s="73"/>
      <c r="BIV172" s="73"/>
      <c r="BJB172" s="73"/>
      <c r="BJE172" s="73"/>
      <c r="BJH172" s="73"/>
      <c r="BJK172" s="73"/>
      <c r="BJQ172" s="73"/>
      <c r="BJZ172" s="73"/>
      <c r="BKB172" s="73"/>
      <c r="BKC172" s="73"/>
      <c r="BKE172" s="73"/>
      <c r="BKH172" s="73"/>
      <c r="BKK172" s="73"/>
      <c r="BKN172" s="73"/>
      <c r="BKV172" s="73"/>
      <c r="BKX172" s="73"/>
      <c r="BLA172" s="73"/>
      <c r="BLD172" s="73"/>
      <c r="BLM172" s="73"/>
      <c r="BLP172" s="73"/>
      <c r="BLU172" s="73"/>
      <c r="BMQ172" s="73"/>
      <c r="BMR172" s="73"/>
      <c r="BMS172" s="73"/>
      <c r="BMT172" s="73"/>
      <c r="BMU172" s="73"/>
      <c r="BMV172" s="73"/>
      <c r="BNN172" s="73"/>
      <c r="BNO172" s="73"/>
      <c r="BNR172" s="73"/>
      <c r="BNU172" s="73"/>
      <c r="BNW172" s="73"/>
      <c r="BNY172" s="73"/>
      <c r="BOB172" s="73"/>
      <c r="BOE172" s="73"/>
      <c r="BOH172" s="73"/>
      <c r="BOK172" s="73"/>
      <c r="BON172" s="73"/>
      <c r="BOQ172" s="73"/>
      <c r="BOT172" s="73"/>
      <c r="BOW172" s="73"/>
      <c r="BOY172" s="73"/>
      <c r="BPL172" s="73"/>
      <c r="BPM172" s="73"/>
      <c r="BPN172" s="73"/>
      <c r="BPO172" s="73"/>
      <c r="BPP172" s="73"/>
      <c r="BPQ172" s="73"/>
      <c r="BPR172" s="73"/>
      <c r="BPS172" s="73"/>
      <c r="BPT172" s="73"/>
      <c r="BPU172" s="73"/>
      <c r="BPV172" s="73"/>
      <c r="BPW172" s="73"/>
      <c r="BPX172" s="73"/>
      <c r="BPY172" s="73"/>
      <c r="BPZ172" s="73"/>
      <c r="BQA172" s="73"/>
      <c r="BQB172" s="73"/>
      <c r="BQC172" s="73"/>
      <c r="BQD172" s="73"/>
      <c r="BQE172" s="73"/>
      <c r="BQF172" s="73"/>
      <c r="BQG172" s="73"/>
      <c r="BQH172" s="73"/>
      <c r="BQI172" s="73"/>
      <c r="BQJ172" s="73"/>
      <c r="BQK172" s="73"/>
      <c r="BQM172" s="73"/>
      <c r="BQN172" s="73"/>
      <c r="BQO172" s="73"/>
      <c r="BQP172" s="73"/>
      <c r="BQQ172" s="73"/>
      <c r="BQR172" s="73"/>
      <c r="BQS172" s="73"/>
      <c r="BQT172" s="73"/>
      <c r="BQU172" s="73"/>
      <c r="BQV172" s="73"/>
      <c r="BQW172" s="73"/>
      <c r="BQX172" s="73"/>
      <c r="BQY172" s="73"/>
      <c r="BRB172" s="73"/>
      <c r="BRE172" s="73"/>
      <c r="BRH172" s="73"/>
      <c r="BRK172" s="73"/>
      <c r="BRN172" s="73"/>
      <c r="BRZ172" s="73"/>
      <c r="BSC172" s="73"/>
      <c r="BSF172" s="73"/>
      <c r="BSI172" s="73"/>
      <c r="BSR172" s="73"/>
      <c r="BSX172" s="73"/>
      <c r="BTA172" s="73"/>
      <c r="BTD172" s="73"/>
      <c r="BTG172" s="73"/>
      <c r="BTM172" s="73"/>
      <c r="BTV172" s="73"/>
      <c r="BTX172" s="73"/>
      <c r="BTY172" s="73"/>
      <c r="BUA172" s="73"/>
      <c r="BUD172" s="73"/>
      <c r="BUG172" s="73"/>
      <c r="BUJ172" s="73"/>
      <c r="BUR172" s="73"/>
      <c r="BUT172" s="73"/>
      <c r="BUW172" s="73"/>
      <c r="BUZ172" s="73"/>
      <c r="BVI172" s="73"/>
      <c r="BVL172" s="73"/>
      <c r="BVQ172" s="73"/>
      <c r="BWM172" s="73"/>
      <c r="BWN172" s="73"/>
      <c r="BWO172" s="73"/>
      <c r="BWP172" s="73"/>
      <c r="BWQ172" s="73"/>
      <c r="BWR172" s="73"/>
      <c r="BXJ172" s="73"/>
      <c r="BXK172" s="73"/>
      <c r="BXN172" s="73"/>
      <c r="BXQ172" s="73"/>
      <c r="BXS172" s="73"/>
      <c r="BXU172" s="73"/>
      <c r="BXX172" s="73"/>
      <c r="BYA172" s="73"/>
      <c r="BYD172" s="73"/>
      <c r="BYG172" s="73"/>
      <c r="BYJ172" s="73"/>
      <c r="BYM172" s="73"/>
      <c r="BYP172" s="73"/>
      <c r="BYS172" s="73"/>
      <c r="BYU172" s="73"/>
      <c r="BZH172" s="73"/>
      <c r="BZI172" s="73"/>
      <c r="BZJ172" s="73"/>
      <c r="BZK172" s="73"/>
      <c r="BZL172" s="73"/>
      <c r="BZM172" s="73"/>
      <c r="BZN172" s="73"/>
      <c r="BZO172" s="73"/>
      <c r="BZP172" s="73"/>
      <c r="BZQ172" s="73"/>
      <c r="BZR172" s="73"/>
      <c r="BZS172" s="73"/>
      <c r="BZT172" s="73"/>
      <c r="BZU172" s="73"/>
      <c r="BZV172" s="73"/>
      <c r="BZW172" s="73"/>
      <c r="BZX172" s="73"/>
      <c r="BZY172" s="73"/>
      <c r="BZZ172" s="73"/>
      <c r="CAA172" s="73"/>
      <c r="CAB172" s="73"/>
      <c r="CAC172" s="73"/>
      <c r="CAD172" s="73"/>
      <c r="CAE172" s="73"/>
      <c r="CAF172" s="73"/>
      <c r="CAG172" s="73"/>
      <c r="CAI172" s="73"/>
      <c r="CAJ172" s="73"/>
      <c r="CAK172" s="73"/>
      <c r="CAL172" s="73"/>
      <c r="CAM172" s="73"/>
      <c r="CAN172" s="73"/>
      <c r="CAO172" s="73"/>
      <c r="CAP172" s="73"/>
      <c r="CAQ172" s="73"/>
      <c r="CAR172" s="73"/>
      <c r="CAS172" s="73"/>
      <c r="CAT172" s="73"/>
      <c r="CAU172" s="73"/>
      <c r="CAX172" s="73"/>
      <c r="CBA172" s="73"/>
      <c r="CBD172" s="73"/>
      <c r="CBG172" s="73"/>
      <c r="CBJ172" s="73"/>
      <c r="CBV172" s="73"/>
      <c r="CBY172" s="73"/>
      <c r="CCB172" s="73"/>
      <c r="CCE172" s="73"/>
      <c r="CCN172" s="73"/>
      <c r="CCT172" s="73"/>
      <c r="CCW172" s="73"/>
      <c r="CCZ172" s="73"/>
      <c r="CDC172" s="73"/>
      <c r="CDI172" s="73"/>
      <c r="CDR172" s="73"/>
      <c r="CDT172" s="73"/>
      <c r="CDU172" s="73"/>
      <c r="CDW172" s="73"/>
      <c r="CDZ172" s="73"/>
      <c r="CEC172" s="73"/>
      <c r="CEF172" s="73"/>
      <c r="CEN172" s="73"/>
      <c r="CEP172" s="73"/>
      <c r="CES172" s="73"/>
      <c r="CEV172" s="73"/>
      <c r="CFE172" s="73"/>
      <c r="CFH172" s="73"/>
      <c r="CFM172" s="73"/>
      <c r="CGI172" s="73"/>
      <c r="CGJ172" s="73"/>
      <c r="CGK172" s="73"/>
      <c r="CGL172" s="73"/>
      <c r="CGM172" s="73"/>
      <c r="CGN172" s="73"/>
      <c r="CHF172" s="73"/>
      <c r="CHG172" s="73"/>
      <c r="CHJ172" s="73"/>
      <c r="CHM172" s="73"/>
      <c r="CHO172" s="73"/>
      <c r="CHQ172" s="73"/>
      <c r="CHT172" s="73"/>
      <c r="CHW172" s="73"/>
      <c r="CHZ172" s="73"/>
      <c r="CIC172" s="73"/>
      <c r="CIF172" s="73"/>
      <c r="CII172" s="73"/>
      <c r="CIL172" s="73"/>
      <c r="CIO172" s="73"/>
      <c r="CIQ172" s="73"/>
      <c r="CJD172" s="73"/>
      <c r="CJE172" s="73"/>
      <c r="CJF172" s="73"/>
      <c r="CJG172" s="73"/>
      <c r="CJH172" s="73"/>
      <c r="CJI172" s="73"/>
      <c r="CJJ172" s="73"/>
      <c r="CJK172" s="73"/>
      <c r="CJL172" s="73"/>
      <c r="CJM172" s="73"/>
      <c r="CJN172" s="73"/>
      <c r="CJO172" s="73"/>
      <c r="CJP172" s="73"/>
      <c r="CJQ172" s="73"/>
      <c r="CJR172" s="73"/>
      <c r="CJS172" s="73"/>
      <c r="CJT172" s="73"/>
      <c r="CJU172" s="73"/>
      <c r="CJV172" s="73"/>
      <c r="CJW172" s="73"/>
      <c r="CJX172" s="73"/>
      <c r="CJY172" s="73"/>
      <c r="CJZ172" s="73"/>
      <c r="CKA172" s="73"/>
      <c r="CKB172" s="73"/>
      <c r="CKC172" s="73"/>
      <c r="CKE172" s="73"/>
      <c r="CKF172" s="73"/>
      <c r="CKG172" s="73"/>
      <c r="CKH172" s="73"/>
      <c r="CKI172" s="73"/>
      <c r="CKJ172" s="73"/>
      <c r="CKK172" s="73"/>
      <c r="CKL172" s="73"/>
      <c r="CKM172" s="73"/>
      <c r="CKN172" s="73"/>
      <c r="CKO172" s="73"/>
      <c r="CKP172" s="73"/>
      <c r="CKQ172" s="73"/>
      <c r="CKT172" s="73"/>
      <c r="CKW172" s="73"/>
      <c r="CKZ172" s="73"/>
      <c r="CLC172" s="73"/>
      <c r="CLF172" s="73"/>
      <c r="CLR172" s="73"/>
      <c r="CLU172" s="73"/>
      <c r="CLX172" s="73"/>
      <c r="CMA172" s="73"/>
      <c r="CMJ172" s="73"/>
      <c r="CMP172" s="73"/>
      <c r="CMS172" s="73"/>
      <c r="CMV172" s="73"/>
      <c r="CMY172" s="73"/>
      <c r="CNE172" s="73"/>
      <c r="CNN172" s="73"/>
      <c r="CNP172" s="73"/>
      <c r="CNQ172" s="73"/>
      <c r="CNS172" s="73"/>
      <c r="CNV172" s="73"/>
      <c r="CNY172" s="73"/>
      <c r="COB172" s="73"/>
      <c r="COJ172" s="73"/>
      <c r="COL172" s="73"/>
      <c r="COO172" s="73"/>
      <c r="COR172" s="73"/>
      <c r="CPA172" s="73"/>
      <c r="CPD172" s="73"/>
      <c r="CPI172" s="73"/>
      <c r="CQE172" s="73"/>
      <c r="CQF172" s="73"/>
      <c r="CQG172" s="73"/>
      <c r="CQH172" s="73"/>
      <c r="CQI172" s="73"/>
      <c r="CQJ172" s="73"/>
      <c r="CRB172" s="73"/>
      <c r="CRC172" s="73"/>
      <c r="CRF172" s="73"/>
      <c r="CRI172" s="73"/>
      <c r="CRK172" s="73"/>
      <c r="CRM172" s="73"/>
      <c r="CRP172" s="73"/>
      <c r="CRS172" s="73"/>
      <c r="CRV172" s="73"/>
      <c r="CRY172" s="73"/>
      <c r="CSB172" s="73"/>
      <c r="CSE172" s="73"/>
      <c r="CSH172" s="73"/>
      <c r="CSK172" s="73"/>
      <c r="CSM172" s="73"/>
      <c r="CSZ172" s="73"/>
      <c r="CTA172" s="73"/>
      <c r="CTB172" s="73"/>
      <c r="CTC172" s="73"/>
      <c r="CTD172" s="73"/>
      <c r="CTE172" s="73"/>
      <c r="CTF172" s="73"/>
      <c r="CTG172" s="73"/>
      <c r="CTH172" s="73"/>
      <c r="CTI172" s="73"/>
      <c r="CTJ172" s="73"/>
      <c r="CTK172" s="73"/>
      <c r="CTL172" s="73"/>
      <c r="CTM172" s="73"/>
      <c r="CTN172" s="73"/>
      <c r="CTO172" s="73"/>
      <c r="CTP172" s="73"/>
      <c r="CTQ172" s="73"/>
      <c r="CTR172" s="73"/>
      <c r="CTS172" s="73"/>
      <c r="CTT172" s="73"/>
      <c r="CTU172" s="73"/>
      <c r="CTV172" s="73"/>
      <c r="CTW172" s="73"/>
      <c r="CTX172" s="73"/>
      <c r="CTY172" s="73"/>
      <c r="CUA172" s="73"/>
      <c r="CUB172" s="73"/>
      <c r="CUC172" s="73"/>
      <c r="CUD172" s="73"/>
      <c r="CUE172" s="73"/>
      <c r="CUF172" s="73"/>
      <c r="CUG172" s="73"/>
      <c r="CUH172" s="73"/>
      <c r="CUI172" s="73"/>
      <c r="CUJ172" s="73"/>
      <c r="CUK172" s="73"/>
      <c r="CUL172" s="73"/>
      <c r="CUM172" s="73"/>
      <c r="CUP172" s="73"/>
      <c r="CUS172" s="73"/>
      <c r="CUV172" s="73"/>
      <c r="CUY172" s="73"/>
      <c r="CVB172" s="73"/>
      <c r="CVN172" s="73"/>
      <c r="CVQ172" s="73"/>
      <c r="CVT172" s="73"/>
      <c r="CVW172" s="73"/>
      <c r="CWF172" s="73"/>
      <c r="CWL172" s="73"/>
      <c r="CWO172" s="73"/>
      <c r="CWR172" s="73"/>
      <c r="CWU172" s="73"/>
      <c r="CXA172" s="73"/>
      <c r="CXJ172" s="73"/>
      <c r="CXL172" s="73"/>
      <c r="CXM172" s="73"/>
      <c r="CXO172" s="73"/>
      <c r="CXR172" s="73"/>
      <c r="CXU172" s="73"/>
      <c r="CXX172" s="73"/>
      <c r="CYF172" s="73"/>
      <c r="CYH172" s="73"/>
      <c r="CYK172" s="73"/>
      <c r="CYN172" s="73"/>
      <c r="CYW172" s="73"/>
      <c r="CYZ172" s="73"/>
      <c r="CZE172" s="73"/>
      <c r="DAA172" s="73"/>
      <c r="DAB172" s="73"/>
      <c r="DAC172" s="73"/>
      <c r="DAD172" s="73"/>
      <c r="DAE172" s="73"/>
      <c r="DAF172" s="73"/>
      <c r="DAX172" s="73"/>
      <c r="DAY172" s="73"/>
      <c r="DBB172" s="73"/>
      <c r="DBE172" s="73"/>
      <c r="DBG172" s="73"/>
      <c r="DBI172" s="73"/>
      <c r="DBL172" s="73"/>
      <c r="DBO172" s="73"/>
      <c r="DBR172" s="73"/>
      <c r="DBU172" s="73"/>
      <c r="DBX172" s="73"/>
      <c r="DCA172" s="73"/>
      <c r="DCD172" s="73"/>
      <c r="DCG172" s="73"/>
      <c r="DCI172" s="73"/>
      <c r="DCV172" s="73"/>
      <c r="DCW172" s="73"/>
      <c r="DCX172" s="73"/>
      <c r="DCY172" s="73"/>
      <c r="DCZ172" s="73"/>
      <c r="DDA172" s="73"/>
      <c r="DDB172" s="73"/>
      <c r="DDC172" s="73"/>
      <c r="DDD172" s="73"/>
      <c r="DDE172" s="73"/>
      <c r="DDF172" s="73"/>
      <c r="DDG172" s="73"/>
      <c r="DDH172" s="73"/>
      <c r="DDI172" s="73"/>
      <c r="DDJ172" s="73"/>
      <c r="DDK172" s="73"/>
      <c r="DDL172" s="73"/>
      <c r="DDM172" s="73"/>
      <c r="DDN172" s="73"/>
      <c r="DDO172" s="73"/>
      <c r="DDP172" s="73"/>
      <c r="DDQ172" s="73"/>
      <c r="DDR172" s="73"/>
      <c r="DDS172" s="73"/>
      <c r="DDT172" s="73"/>
      <c r="DDU172" s="73"/>
      <c r="DDW172" s="73"/>
      <c r="DDX172" s="73"/>
      <c r="DDY172" s="73"/>
      <c r="DDZ172" s="73"/>
      <c r="DEA172" s="73"/>
      <c r="DEB172" s="73"/>
      <c r="DEC172" s="73"/>
      <c r="DED172" s="73"/>
      <c r="DEE172" s="73"/>
      <c r="DEF172" s="73"/>
      <c r="DEG172" s="73"/>
      <c r="DEH172" s="73"/>
      <c r="DEI172" s="73"/>
      <c r="DEL172" s="73"/>
      <c r="DEO172" s="73"/>
      <c r="DER172" s="73"/>
      <c r="DEU172" s="73"/>
      <c r="DEX172" s="73"/>
      <c r="DFJ172" s="73"/>
      <c r="DFM172" s="73"/>
      <c r="DFP172" s="73"/>
      <c r="DFS172" s="73"/>
      <c r="DGB172" s="73"/>
      <c r="DGH172" s="73"/>
      <c r="DGK172" s="73"/>
      <c r="DGN172" s="73"/>
      <c r="DGQ172" s="73"/>
      <c r="DGW172" s="73"/>
      <c r="DHF172" s="73"/>
      <c r="DHH172" s="73"/>
      <c r="DHI172" s="73"/>
      <c r="DHK172" s="73"/>
      <c r="DHN172" s="73"/>
      <c r="DHQ172" s="73"/>
      <c r="DHT172" s="73"/>
      <c r="DIB172" s="73"/>
      <c r="DID172" s="73"/>
      <c r="DIG172" s="73"/>
      <c r="DIJ172" s="73"/>
      <c r="DIS172" s="73"/>
      <c r="DIV172" s="73"/>
      <c r="DJA172" s="73"/>
      <c r="DJW172" s="73"/>
      <c r="DJX172" s="73"/>
      <c r="DJY172" s="73"/>
      <c r="DJZ172" s="73"/>
      <c r="DKA172" s="73"/>
      <c r="DKB172" s="73"/>
      <c r="DKT172" s="73"/>
      <c r="DKU172" s="73"/>
      <c r="DKX172" s="73"/>
      <c r="DLA172" s="73"/>
      <c r="DLC172" s="73"/>
      <c r="DLE172" s="73"/>
      <c r="DLH172" s="73"/>
      <c r="DLK172" s="73"/>
      <c r="DLN172" s="73"/>
      <c r="DLQ172" s="73"/>
      <c r="DLT172" s="73"/>
      <c r="DLW172" s="73"/>
      <c r="DLZ172" s="73"/>
      <c r="DMC172" s="73"/>
      <c r="DME172" s="73"/>
      <c r="DMR172" s="73"/>
      <c r="DMS172" s="73"/>
      <c r="DMT172" s="73"/>
      <c r="DMU172" s="73"/>
      <c r="DMV172" s="73"/>
      <c r="DMW172" s="73"/>
      <c r="DMX172" s="73"/>
      <c r="DMY172" s="73"/>
      <c r="DMZ172" s="73"/>
      <c r="DNA172" s="73"/>
      <c r="DNB172" s="73"/>
      <c r="DNC172" s="73"/>
      <c r="DND172" s="73"/>
      <c r="DNE172" s="73"/>
      <c r="DNF172" s="73"/>
      <c r="DNG172" s="73"/>
      <c r="DNH172" s="73"/>
      <c r="DNI172" s="73"/>
      <c r="DNJ172" s="73"/>
      <c r="DNK172" s="73"/>
      <c r="DNL172" s="73"/>
      <c r="DNM172" s="73"/>
      <c r="DNN172" s="73"/>
      <c r="DNO172" s="73"/>
      <c r="DNP172" s="73"/>
      <c r="DNQ172" s="73"/>
      <c r="DNS172" s="73"/>
      <c r="DNT172" s="73"/>
      <c r="DNU172" s="73"/>
      <c r="DNV172" s="73"/>
      <c r="DNW172" s="73"/>
      <c r="DNX172" s="73"/>
      <c r="DNY172" s="73"/>
      <c r="DNZ172" s="73"/>
      <c r="DOA172" s="73"/>
      <c r="DOB172" s="73"/>
      <c r="DOC172" s="73"/>
      <c r="DOD172" s="73"/>
      <c r="DOE172" s="73"/>
      <c r="DOH172" s="73"/>
      <c r="DOK172" s="73"/>
      <c r="DON172" s="73"/>
      <c r="DOQ172" s="73"/>
      <c r="DOT172" s="73"/>
      <c r="DPF172" s="73"/>
      <c r="DPI172" s="73"/>
      <c r="DPL172" s="73"/>
      <c r="DPO172" s="73"/>
      <c r="DPX172" s="73"/>
      <c r="DQD172" s="73"/>
      <c r="DQG172" s="73"/>
      <c r="DQJ172" s="73"/>
      <c r="DQM172" s="73"/>
      <c r="DQS172" s="73"/>
      <c r="DRB172" s="73"/>
      <c r="DRD172" s="73"/>
      <c r="DRE172" s="73"/>
      <c r="DRG172" s="73"/>
      <c r="DRJ172" s="73"/>
      <c r="DRM172" s="73"/>
      <c r="DRP172" s="73"/>
      <c r="DRX172" s="73"/>
      <c r="DRZ172" s="73"/>
      <c r="DSC172" s="73"/>
      <c r="DSF172" s="73"/>
      <c r="DSO172" s="73"/>
      <c r="DSR172" s="73"/>
      <c r="DSW172" s="73"/>
      <c r="DTS172" s="73"/>
      <c r="DTT172" s="73"/>
      <c r="DTU172" s="73"/>
      <c r="DTV172" s="73"/>
      <c r="DTW172" s="73"/>
      <c r="DTX172" s="73"/>
      <c r="DUP172" s="73"/>
      <c r="DUQ172" s="73"/>
      <c r="DUT172" s="73"/>
      <c r="DUW172" s="73"/>
      <c r="DUY172" s="73"/>
      <c r="DVA172" s="73"/>
      <c r="DVD172" s="73"/>
      <c r="DVG172" s="73"/>
      <c r="DVJ172" s="73"/>
      <c r="DVM172" s="73"/>
      <c r="DVP172" s="73"/>
      <c r="DVS172" s="73"/>
      <c r="DVV172" s="73"/>
      <c r="DVY172" s="73"/>
      <c r="DWA172" s="73"/>
      <c r="DWN172" s="73"/>
      <c r="DWO172" s="73"/>
      <c r="DWP172" s="73"/>
      <c r="DWQ172" s="73"/>
      <c r="DWR172" s="73"/>
      <c r="DWS172" s="73"/>
      <c r="DWT172" s="73"/>
      <c r="DWU172" s="73"/>
      <c r="DWV172" s="73"/>
      <c r="DWW172" s="73"/>
      <c r="DWX172" s="73"/>
      <c r="DWY172" s="73"/>
      <c r="DWZ172" s="73"/>
      <c r="DXA172" s="73"/>
      <c r="DXB172" s="73"/>
      <c r="DXC172" s="73"/>
      <c r="DXD172" s="73"/>
      <c r="DXE172" s="73"/>
      <c r="DXF172" s="73"/>
      <c r="DXG172" s="73"/>
      <c r="DXH172" s="73"/>
      <c r="DXI172" s="73"/>
      <c r="DXJ172" s="73"/>
      <c r="DXK172" s="73"/>
      <c r="DXL172" s="73"/>
      <c r="DXM172" s="73"/>
      <c r="DXO172" s="73"/>
      <c r="DXP172" s="73"/>
      <c r="DXQ172" s="73"/>
      <c r="DXR172" s="73"/>
      <c r="DXS172" s="73"/>
      <c r="DXT172" s="73"/>
      <c r="DXU172" s="73"/>
      <c r="DXV172" s="73"/>
      <c r="DXW172" s="73"/>
      <c r="DXX172" s="73"/>
      <c r="DXY172" s="73"/>
      <c r="DXZ172" s="73"/>
      <c r="DYA172" s="73"/>
      <c r="DYD172" s="73"/>
      <c r="DYG172" s="73"/>
      <c r="DYJ172" s="73"/>
      <c r="DYM172" s="73"/>
      <c r="DYP172" s="73"/>
      <c r="DZB172" s="73"/>
      <c r="DZE172" s="73"/>
      <c r="DZH172" s="73"/>
      <c r="DZK172" s="73"/>
      <c r="DZT172" s="73"/>
      <c r="DZZ172" s="73"/>
      <c r="EAC172" s="73"/>
      <c r="EAF172" s="73"/>
      <c r="EAI172" s="73"/>
      <c r="EAO172" s="73"/>
      <c r="EAX172" s="73"/>
      <c r="EAZ172" s="73"/>
      <c r="EBA172" s="73"/>
      <c r="EBC172" s="73"/>
      <c r="EBF172" s="73"/>
      <c r="EBI172" s="73"/>
      <c r="EBL172" s="73"/>
      <c r="EBT172" s="73"/>
      <c r="EBV172" s="73"/>
      <c r="EBY172" s="73"/>
      <c r="ECB172" s="73"/>
      <c r="ECK172" s="73"/>
      <c r="ECN172" s="73"/>
      <c r="ECS172" s="73"/>
      <c r="EDO172" s="73"/>
      <c r="EDP172" s="73"/>
      <c r="EDQ172" s="73"/>
      <c r="EDR172" s="73"/>
      <c r="EDS172" s="73"/>
      <c r="EDT172" s="73"/>
      <c r="EEL172" s="73"/>
      <c r="EEM172" s="73"/>
      <c r="EEP172" s="73"/>
      <c r="EES172" s="73"/>
      <c r="EEU172" s="73"/>
      <c r="EEW172" s="73"/>
      <c r="EEZ172" s="73"/>
      <c r="EFC172" s="73"/>
      <c r="EFF172" s="73"/>
      <c r="EFI172" s="73"/>
      <c r="EFL172" s="73"/>
      <c r="EFO172" s="73"/>
      <c r="EFR172" s="73"/>
      <c r="EFU172" s="73"/>
      <c r="EFW172" s="73"/>
      <c r="EGJ172" s="73"/>
      <c r="EGK172" s="73"/>
      <c r="EGL172" s="73"/>
      <c r="EGM172" s="73"/>
      <c r="EGN172" s="73"/>
      <c r="EGO172" s="73"/>
      <c r="EGP172" s="73"/>
      <c r="EGQ172" s="73"/>
      <c r="EGR172" s="73"/>
      <c r="EGS172" s="73"/>
      <c r="EGT172" s="73"/>
      <c r="EGU172" s="73"/>
      <c r="EGV172" s="73"/>
      <c r="EGW172" s="73"/>
      <c r="EGX172" s="73"/>
      <c r="EGY172" s="73"/>
      <c r="EGZ172" s="73"/>
      <c r="EHA172" s="73"/>
      <c r="EHB172" s="73"/>
      <c r="EHC172" s="73"/>
      <c r="EHD172" s="73"/>
      <c r="EHE172" s="73"/>
      <c r="EHF172" s="73"/>
      <c r="EHG172" s="73"/>
      <c r="EHH172" s="73"/>
      <c r="EHI172" s="73"/>
      <c r="EHK172" s="73"/>
      <c r="EHL172" s="73"/>
      <c r="EHM172" s="73"/>
      <c r="EHN172" s="73"/>
      <c r="EHO172" s="73"/>
      <c r="EHP172" s="73"/>
      <c r="EHQ172" s="73"/>
      <c r="EHR172" s="73"/>
      <c r="EHS172" s="73"/>
      <c r="EHT172" s="73"/>
      <c r="EHU172" s="73"/>
      <c r="EHV172" s="73"/>
      <c r="EHW172" s="73"/>
      <c r="EHZ172" s="73"/>
      <c r="EIC172" s="73"/>
      <c r="EIF172" s="73"/>
      <c r="EII172" s="73"/>
      <c r="EIL172" s="73"/>
      <c r="EIX172" s="73"/>
      <c r="EJA172" s="73"/>
      <c r="EJD172" s="73"/>
      <c r="EJG172" s="73"/>
      <c r="EJP172" s="73"/>
      <c r="EJV172" s="73"/>
      <c r="EJY172" s="73"/>
      <c r="EKB172" s="73"/>
      <c r="EKE172" s="73"/>
      <c r="EKK172" s="73"/>
      <c r="EKT172" s="73"/>
      <c r="EKV172" s="73"/>
      <c r="EKW172" s="73"/>
      <c r="EKY172" s="73"/>
      <c r="ELB172" s="73"/>
      <c r="ELE172" s="73"/>
      <c r="ELH172" s="73"/>
      <c r="ELP172" s="73"/>
      <c r="ELR172" s="73"/>
      <c r="ELU172" s="73"/>
      <c r="ELX172" s="73"/>
      <c r="EMG172" s="73"/>
      <c r="EMJ172" s="73"/>
      <c r="EMO172" s="73"/>
      <c r="ENK172" s="73"/>
      <c r="ENL172" s="73"/>
      <c r="ENM172" s="73"/>
      <c r="ENN172" s="73"/>
      <c r="ENO172" s="73"/>
      <c r="ENP172" s="73"/>
      <c r="EOH172" s="73"/>
      <c r="EOI172" s="73"/>
      <c r="EOL172" s="73"/>
      <c r="EOO172" s="73"/>
      <c r="EOQ172" s="73"/>
      <c r="EOS172" s="73"/>
      <c r="EOV172" s="73"/>
      <c r="EOY172" s="73"/>
      <c r="EPB172" s="73"/>
      <c r="EPE172" s="73"/>
      <c r="EPH172" s="73"/>
      <c r="EPK172" s="73"/>
      <c r="EPN172" s="73"/>
      <c r="EPQ172" s="73"/>
      <c r="EPS172" s="73"/>
      <c r="EQF172" s="73"/>
      <c r="EQG172" s="73"/>
      <c r="EQH172" s="73"/>
      <c r="EQI172" s="73"/>
      <c r="EQJ172" s="73"/>
      <c r="EQK172" s="73"/>
      <c r="EQL172" s="73"/>
      <c r="EQM172" s="73"/>
      <c r="EQN172" s="73"/>
      <c r="EQO172" s="73"/>
      <c r="EQP172" s="73"/>
      <c r="EQQ172" s="73"/>
      <c r="EQR172" s="73"/>
      <c r="EQS172" s="73"/>
      <c r="EQT172" s="73"/>
      <c r="EQU172" s="73"/>
      <c r="EQV172" s="73"/>
      <c r="EQW172" s="73"/>
      <c r="EQX172" s="73"/>
      <c r="EQY172" s="73"/>
      <c r="EQZ172" s="73"/>
      <c r="ERA172" s="73"/>
      <c r="ERB172" s="73"/>
      <c r="ERC172" s="73"/>
      <c r="ERD172" s="73"/>
      <c r="ERE172" s="73"/>
      <c r="ERG172" s="73"/>
      <c r="ERH172" s="73"/>
      <c r="ERI172" s="73"/>
      <c r="ERJ172" s="73"/>
      <c r="ERK172" s="73"/>
      <c r="ERL172" s="73"/>
      <c r="ERM172" s="73"/>
      <c r="ERN172" s="73"/>
      <c r="ERO172" s="73"/>
      <c r="ERP172" s="73"/>
      <c r="ERQ172" s="73"/>
      <c r="ERR172" s="73"/>
      <c r="ERS172" s="73"/>
      <c r="ERV172" s="73"/>
      <c r="ERY172" s="73"/>
      <c r="ESB172" s="73"/>
      <c r="ESE172" s="73"/>
      <c r="ESH172" s="73"/>
      <c r="EST172" s="73"/>
      <c r="ESW172" s="73"/>
      <c r="ESZ172" s="73"/>
      <c r="ETC172" s="73"/>
      <c r="ETL172" s="73"/>
      <c r="ETR172" s="73"/>
      <c r="ETU172" s="73"/>
      <c r="ETX172" s="73"/>
      <c r="EUA172" s="73"/>
      <c r="EUG172" s="73"/>
      <c r="EUP172" s="73"/>
      <c r="EUR172" s="73"/>
      <c r="EUS172" s="73"/>
      <c r="EUU172" s="73"/>
      <c r="EUX172" s="73"/>
      <c r="EVA172" s="73"/>
      <c r="EVD172" s="73"/>
      <c r="EVL172" s="73"/>
      <c r="EVN172" s="73"/>
      <c r="EVQ172" s="73"/>
      <c r="EVT172" s="73"/>
      <c r="EWC172" s="73"/>
      <c r="EWF172" s="73"/>
      <c r="EWK172" s="73"/>
      <c r="EXG172" s="73"/>
      <c r="EXH172" s="73"/>
      <c r="EXI172" s="73"/>
      <c r="EXJ172" s="73"/>
      <c r="EXK172" s="73"/>
      <c r="EXL172" s="73"/>
      <c r="EYD172" s="73"/>
      <c r="EYE172" s="73"/>
      <c r="EYH172" s="73"/>
      <c r="EYK172" s="73"/>
      <c r="EYM172" s="73"/>
      <c r="EYO172" s="73"/>
      <c r="EYR172" s="73"/>
      <c r="EYU172" s="73"/>
      <c r="EYX172" s="73"/>
      <c r="EZA172" s="73"/>
      <c r="EZD172" s="73"/>
      <c r="EZG172" s="73"/>
      <c r="EZJ172" s="73"/>
      <c r="EZM172" s="73"/>
      <c r="EZO172" s="73"/>
      <c r="FAB172" s="73"/>
      <c r="FAC172" s="73"/>
      <c r="FAD172" s="73"/>
      <c r="FAE172" s="73"/>
      <c r="FAF172" s="73"/>
      <c r="FAG172" s="73"/>
      <c r="FAH172" s="73"/>
      <c r="FAI172" s="73"/>
      <c r="FAJ172" s="73"/>
      <c r="FAK172" s="73"/>
      <c r="FAL172" s="73"/>
      <c r="FAM172" s="73"/>
      <c r="FAN172" s="73"/>
      <c r="FAO172" s="73"/>
      <c r="FAP172" s="73"/>
      <c r="FAQ172" s="73"/>
      <c r="FAR172" s="73"/>
      <c r="FAS172" s="73"/>
      <c r="FAT172" s="73"/>
      <c r="FAU172" s="73"/>
      <c r="FAV172" s="73"/>
      <c r="FAW172" s="73"/>
      <c r="FAX172" s="73"/>
      <c r="FAY172" s="73"/>
      <c r="FAZ172" s="73"/>
      <c r="FBA172" s="73"/>
      <c r="FBC172" s="73"/>
      <c r="FBD172" s="73"/>
      <c r="FBE172" s="73"/>
      <c r="FBF172" s="73"/>
      <c r="FBG172" s="73"/>
      <c r="FBH172" s="73"/>
      <c r="FBI172" s="73"/>
      <c r="FBJ172" s="73"/>
      <c r="FBK172" s="73"/>
      <c r="FBL172" s="73"/>
      <c r="FBM172" s="73"/>
      <c r="FBN172" s="73"/>
      <c r="FBO172" s="73"/>
      <c r="FBR172" s="73"/>
      <c r="FBU172" s="73"/>
      <c r="FBX172" s="73"/>
      <c r="FCA172" s="73"/>
      <c r="FCD172" s="73"/>
      <c r="FCP172" s="73"/>
      <c r="FCS172" s="73"/>
      <c r="FCV172" s="73"/>
      <c r="FCY172" s="73"/>
      <c r="FDH172" s="73"/>
      <c r="FDN172" s="73"/>
      <c r="FDQ172" s="73"/>
      <c r="FDT172" s="73"/>
      <c r="FDW172" s="73"/>
      <c r="FEC172" s="73"/>
      <c r="FEL172" s="73"/>
      <c r="FEN172" s="73"/>
      <c r="FEO172" s="73"/>
      <c r="FEQ172" s="73"/>
      <c r="FET172" s="73"/>
      <c r="FEW172" s="73"/>
      <c r="FEZ172" s="73"/>
      <c r="FFH172" s="73"/>
      <c r="FFJ172" s="73"/>
      <c r="FFM172" s="73"/>
      <c r="FFP172" s="73"/>
      <c r="FFY172" s="73"/>
      <c r="FGB172" s="73"/>
      <c r="FGG172" s="73"/>
      <c r="FHC172" s="73"/>
      <c r="FHD172" s="73"/>
      <c r="FHE172" s="73"/>
      <c r="FHF172" s="73"/>
      <c r="FHG172" s="73"/>
      <c r="FHH172" s="73"/>
      <c r="FHZ172" s="73"/>
      <c r="FIA172" s="73"/>
      <c r="FID172" s="73"/>
      <c r="FIG172" s="73"/>
      <c r="FII172" s="73"/>
      <c r="FIK172" s="73"/>
      <c r="FIN172" s="73"/>
      <c r="FIQ172" s="73"/>
      <c r="FIT172" s="73"/>
      <c r="FIW172" s="73"/>
      <c r="FIZ172" s="73"/>
      <c r="FJC172" s="73"/>
      <c r="FJF172" s="73"/>
      <c r="FJI172" s="73"/>
      <c r="FJK172" s="73"/>
      <c r="FJX172" s="73"/>
      <c r="FJY172" s="73"/>
      <c r="FJZ172" s="73"/>
      <c r="FKA172" s="73"/>
      <c r="FKB172" s="73"/>
      <c r="FKC172" s="73"/>
      <c r="FKD172" s="73"/>
      <c r="FKE172" s="73"/>
      <c r="FKF172" s="73"/>
      <c r="FKG172" s="73"/>
      <c r="FKH172" s="73"/>
      <c r="FKI172" s="73"/>
      <c r="FKJ172" s="73"/>
      <c r="FKK172" s="73"/>
      <c r="FKL172" s="73"/>
      <c r="FKM172" s="73"/>
      <c r="FKN172" s="73"/>
      <c r="FKO172" s="73"/>
      <c r="FKP172" s="73"/>
      <c r="FKQ172" s="73"/>
      <c r="FKR172" s="73"/>
      <c r="FKS172" s="73"/>
      <c r="FKT172" s="73"/>
      <c r="FKU172" s="73"/>
      <c r="FKV172" s="73"/>
      <c r="FKW172" s="73"/>
      <c r="FKY172" s="73"/>
      <c r="FKZ172" s="73"/>
      <c r="FLA172" s="73"/>
      <c r="FLB172" s="73"/>
      <c r="FLC172" s="73"/>
      <c r="FLD172" s="73"/>
      <c r="FLE172" s="73"/>
      <c r="FLF172" s="73"/>
      <c r="FLG172" s="73"/>
      <c r="FLH172" s="73"/>
      <c r="FLI172" s="73"/>
      <c r="FLJ172" s="73"/>
      <c r="FLK172" s="73"/>
      <c r="FLN172" s="73"/>
      <c r="FLQ172" s="73"/>
      <c r="FLT172" s="73"/>
      <c r="FLW172" s="73"/>
      <c r="FLZ172" s="73"/>
      <c r="FML172" s="73"/>
      <c r="FMO172" s="73"/>
      <c r="FMR172" s="73"/>
      <c r="FMU172" s="73"/>
      <c r="FND172" s="73"/>
      <c r="FNJ172" s="73"/>
      <c r="FNM172" s="73"/>
      <c r="FNP172" s="73"/>
      <c r="FNS172" s="73"/>
      <c r="FNY172" s="73"/>
      <c r="FOH172" s="73"/>
      <c r="FOJ172" s="73"/>
      <c r="FOK172" s="73"/>
      <c r="FOM172" s="73"/>
      <c r="FOP172" s="73"/>
      <c r="FOS172" s="73"/>
      <c r="FOV172" s="73"/>
      <c r="FPD172" s="73"/>
      <c r="FPF172" s="73"/>
      <c r="FPI172" s="73"/>
      <c r="FPL172" s="73"/>
      <c r="FPU172" s="73"/>
      <c r="FPX172" s="73"/>
      <c r="FQC172" s="73"/>
      <c r="FQY172" s="73"/>
      <c r="FQZ172" s="73"/>
      <c r="FRA172" s="73"/>
      <c r="FRB172" s="73"/>
      <c r="FRC172" s="73"/>
      <c r="FRD172" s="73"/>
      <c r="FRV172" s="73"/>
      <c r="FRW172" s="73"/>
      <c r="FRZ172" s="73"/>
      <c r="FSC172" s="73"/>
      <c r="FSE172" s="73"/>
      <c r="FSG172" s="73"/>
      <c r="FSJ172" s="73"/>
      <c r="FSM172" s="73"/>
      <c r="FSP172" s="73"/>
      <c r="FSS172" s="73"/>
      <c r="FSV172" s="73"/>
      <c r="FSY172" s="73"/>
      <c r="FTB172" s="73"/>
      <c r="FTE172" s="73"/>
      <c r="FTG172" s="73"/>
      <c r="FTT172" s="73"/>
      <c r="FTU172" s="73"/>
      <c r="FTV172" s="73"/>
      <c r="FTW172" s="73"/>
      <c r="FTX172" s="73"/>
      <c r="FTY172" s="73"/>
      <c r="FTZ172" s="73"/>
      <c r="FUA172" s="73"/>
      <c r="FUB172" s="73"/>
      <c r="FUC172" s="73"/>
      <c r="FUD172" s="73"/>
      <c r="FUE172" s="73"/>
      <c r="FUF172" s="73"/>
      <c r="FUG172" s="73"/>
      <c r="FUH172" s="73"/>
      <c r="FUI172" s="73"/>
      <c r="FUJ172" s="73"/>
      <c r="FUK172" s="73"/>
      <c r="FUL172" s="73"/>
      <c r="FUM172" s="73"/>
      <c r="FUN172" s="73"/>
      <c r="FUO172" s="73"/>
      <c r="FUP172" s="73"/>
      <c r="FUQ172" s="73"/>
      <c r="FUR172" s="73"/>
      <c r="FUS172" s="73"/>
      <c r="FUU172" s="73"/>
      <c r="FUV172" s="73"/>
      <c r="FUW172" s="73"/>
      <c r="FUX172" s="73"/>
      <c r="FUY172" s="73"/>
      <c r="FUZ172" s="73"/>
      <c r="FVA172" s="73"/>
      <c r="FVB172" s="73"/>
      <c r="FVC172" s="73"/>
      <c r="FVD172" s="73"/>
      <c r="FVE172" s="73"/>
      <c r="FVF172" s="73"/>
      <c r="FVG172" s="73"/>
      <c r="FVJ172" s="73"/>
      <c r="FVM172" s="73"/>
      <c r="FVP172" s="73"/>
      <c r="FVS172" s="73"/>
      <c r="FVV172" s="73"/>
      <c r="FWH172" s="73"/>
      <c r="FWK172" s="73"/>
      <c r="FWN172" s="73"/>
      <c r="FWQ172" s="73"/>
      <c r="FWZ172" s="73"/>
      <c r="FXF172" s="73"/>
      <c r="FXI172" s="73"/>
      <c r="FXL172" s="73"/>
      <c r="FXO172" s="73"/>
      <c r="FXU172" s="73"/>
      <c r="FYD172" s="73"/>
      <c r="FYF172" s="73"/>
      <c r="FYG172" s="73"/>
      <c r="FYI172" s="73"/>
      <c r="FYL172" s="73"/>
      <c r="FYO172" s="73"/>
      <c r="FYR172" s="73"/>
      <c r="FYZ172" s="73"/>
      <c r="FZB172" s="73"/>
      <c r="FZE172" s="73"/>
      <c r="FZH172" s="73"/>
      <c r="FZQ172" s="73"/>
      <c r="FZT172" s="73"/>
      <c r="FZY172" s="73"/>
      <c r="GAU172" s="73"/>
      <c r="GAV172" s="73"/>
      <c r="GAW172" s="73"/>
      <c r="GAX172" s="73"/>
      <c r="GAY172" s="73"/>
      <c r="GAZ172" s="73"/>
      <c r="GBR172" s="73"/>
      <c r="GBS172" s="73"/>
      <c r="GBV172" s="73"/>
      <c r="GBY172" s="73"/>
      <c r="GCA172" s="73"/>
      <c r="GCC172" s="73"/>
      <c r="GCF172" s="73"/>
      <c r="GCI172" s="73"/>
      <c r="GCL172" s="73"/>
      <c r="GCO172" s="73"/>
      <c r="GCR172" s="73"/>
      <c r="GCU172" s="73"/>
      <c r="GCX172" s="73"/>
      <c r="GDA172" s="73"/>
      <c r="GDC172" s="73"/>
      <c r="GDP172" s="73"/>
      <c r="GDQ172" s="73"/>
      <c r="GDR172" s="73"/>
      <c r="GDS172" s="73"/>
      <c r="GDT172" s="73"/>
      <c r="GDU172" s="73"/>
      <c r="GDV172" s="73"/>
      <c r="GDW172" s="73"/>
      <c r="GDX172" s="73"/>
      <c r="GDY172" s="73"/>
      <c r="GDZ172" s="73"/>
      <c r="GEA172" s="73"/>
      <c r="GEB172" s="73"/>
      <c r="GEC172" s="73"/>
      <c r="GED172" s="73"/>
      <c r="GEE172" s="73"/>
      <c r="GEF172" s="73"/>
      <c r="GEG172" s="73"/>
      <c r="GEH172" s="73"/>
      <c r="GEI172" s="73"/>
      <c r="GEJ172" s="73"/>
      <c r="GEK172" s="73"/>
      <c r="GEL172" s="73"/>
      <c r="GEM172" s="73"/>
      <c r="GEN172" s="73"/>
      <c r="GEO172" s="73"/>
      <c r="GEQ172" s="73"/>
      <c r="GER172" s="73"/>
      <c r="GES172" s="73"/>
      <c r="GET172" s="73"/>
      <c r="GEU172" s="73"/>
      <c r="GEV172" s="73"/>
      <c r="GEW172" s="73"/>
      <c r="GEX172" s="73"/>
      <c r="GEY172" s="73"/>
      <c r="GEZ172" s="73"/>
      <c r="GFA172" s="73"/>
      <c r="GFB172" s="73"/>
      <c r="GFC172" s="73"/>
      <c r="GFF172" s="73"/>
      <c r="GFI172" s="73"/>
      <c r="GFL172" s="73"/>
      <c r="GFO172" s="73"/>
      <c r="GFR172" s="73"/>
      <c r="GGD172" s="73"/>
      <c r="GGG172" s="73"/>
      <c r="GGJ172" s="73"/>
      <c r="GGM172" s="73"/>
      <c r="GGV172" s="73"/>
      <c r="GHB172" s="73"/>
      <c r="GHE172" s="73"/>
      <c r="GHH172" s="73"/>
      <c r="GHK172" s="73"/>
      <c r="GHQ172" s="73"/>
      <c r="GHZ172" s="73"/>
      <c r="GIB172" s="73"/>
      <c r="GIC172" s="73"/>
      <c r="GIE172" s="73"/>
      <c r="GIH172" s="73"/>
      <c r="GIK172" s="73"/>
      <c r="GIN172" s="73"/>
      <c r="GIV172" s="73"/>
      <c r="GIX172" s="73"/>
      <c r="GJA172" s="73"/>
      <c r="GJD172" s="73"/>
      <c r="GJM172" s="73"/>
      <c r="GJP172" s="73"/>
      <c r="GJU172" s="73"/>
      <c r="GKQ172" s="73"/>
      <c r="GKR172" s="73"/>
      <c r="GKS172" s="73"/>
      <c r="GKT172" s="73"/>
      <c r="GKU172" s="73"/>
      <c r="GKV172" s="73"/>
      <c r="GLN172" s="73"/>
      <c r="GLO172" s="73"/>
      <c r="GLR172" s="73"/>
      <c r="GLU172" s="73"/>
      <c r="GLW172" s="73"/>
      <c r="GLY172" s="73"/>
      <c r="GMB172" s="73"/>
      <c r="GME172" s="73"/>
      <c r="GMH172" s="73"/>
      <c r="GMK172" s="73"/>
      <c r="GMN172" s="73"/>
      <c r="GMQ172" s="73"/>
      <c r="GMT172" s="73"/>
      <c r="GMW172" s="73"/>
      <c r="GMY172" s="73"/>
      <c r="GNL172" s="73"/>
      <c r="GNM172" s="73"/>
      <c r="GNN172" s="73"/>
      <c r="GNO172" s="73"/>
      <c r="GNP172" s="73"/>
      <c r="GNQ172" s="73"/>
      <c r="GNR172" s="73"/>
      <c r="GNS172" s="73"/>
      <c r="GNT172" s="73"/>
      <c r="GNU172" s="73"/>
      <c r="GNV172" s="73"/>
      <c r="GNW172" s="73"/>
      <c r="GNX172" s="73"/>
      <c r="GNY172" s="73"/>
      <c r="GNZ172" s="73"/>
      <c r="GOA172" s="73"/>
      <c r="GOB172" s="73"/>
      <c r="GOC172" s="73"/>
      <c r="GOD172" s="73"/>
      <c r="GOE172" s="73"/>
      <c r="GOF172" s="73"/>
      <c r="GOG172" s="73"/>
      <c r="GOH172" s="73"/>
      <c r="GOI172" s="73"/>
      <c r="GOJ172" s="73"/>
      <c r="GOK172" s="73"/>
      <c r="GOM172" s="73"/>
      <c r="GON172" s="73"/>
      <c r="GOO172" s="73"/>
      <c r="GOP172" s="73"/>
      <c r="GOQ172" s="73"/>
      <c r="GOR172" s="73"/>
      <c r="GOS172" s="73"/>
      <c r="GOT172" s="73"/>
      <c r="GOU172" s="73"/>
      <c r="GOV172" s="73"/>
      <c r="GOW172" s="73"/>
      <c r="GOX172" s="73"/>
      <c r="GOY172" s="73"/>
      <c r="GPB172" s="73"/>
      <c r="GPE172" s="73"/>
      <c r="GPH172" s="73"/>
      <c r="GPK172" s="73"/>
      <c r="GPN172" s="73"/>
      <c r="GPZ172" s="73"/>
      <c r="GQC172" s="73"/>
      <c r="GQF172" s="73"/>
      <c r="GQI172" s="73"/>
      <c r="GQR172" s="73"/>
      <c r="GQX172" s="73"/>
      <c r="GRA172" s="73"/>
      <c r="GRD172" s="73"/>
      <c r="GRG172" s="73"/>
      <c r="GRM172" s="73"/>
      <c r="GRV172" s="73"/>
      <c r="GRX172" s="73"/>
      <c r="GRY172" s="73"/>
      <c r="GSA172" s="73"/>
      <c r="GSD172" s="73"/>
      <c r="GSG172" s="73"/>
      <c r="GSJ172" s="73"/>
      <c r="GSR172" s="73"/>
      <c r="GST172" s="73"/>
      <c r="GSW172" s="73"/>
      <c r="GSZ172" s="73"/>
      <c r="GTI172" s="73"/>
      <c r="GTL172" s="73"/>
      <c r="GTQ172" s="73"/>
      <c r="GUM172" s="73"/>
      <c r="GUN172" s="73"/>
      <c r="GUO172" s="73"/>
      <c r="GUP172" s="73"/>
      <c r="GUQ172" s="73"/>
      <c r="GUR172" s="73"/>
      <c r="GVJ172" s="73"/>
      <c r="GVK172" s="73"/>
      <c r="GVN172" s="73"/>
      <c r="GVQ172" s="73"/>
      <c r="GVS172" s="73"/>
      <c r="GVU172" s="73"/>
      <c r="GVX172" s="73"/>
      <c r="GWA172" s="73"/>
      <c r="GWD172" s="73"/>
      <c r="GWG172" s="73"/>
      <c r="GWJ172" s="73"/>
      <c r="GWM172" s="73"/>
      <c r="GWP172" s="73"/>
      <c r="GWS172" s="73"/>
      <c r="GWU172" s="73"/>
      <c r="GXH172" s="73"/>
      <c r="GXI172" s="73"/>
      <c r="GXJ172" s="73"/>
      <c r="GXK172" s="73"/>
      <c r="GXL172" s="73"/>
      <c r="GXM172" s="73"/>
      <c r="GXN172" s="73"/>
      <c r="GXO172" s="73"/>
      <c r="GXP172" s="73"/>
      <c r="GXQ172" s="73"/>
      <c r="GXR172" s="73"/>
      <c r="GXS172" s="73"/>
      <c r="GXT172" s="73"/>
      <c r="GXU172" s="73"/>
      <c r="GXV172" s="73"/>
      <c r="GXW172" s="73"/>
      <c r="GXX172" s="73"/>
      <c r="GXY172" s="73"/>
      <c r="GXZ172" s="73"/>
      <c r="GYA172" s="73"/>
      <c r="GYB172" s="73"/>
      <c r="GYC172" s="73"/>
      <c r="GYD172" s="73"/>
      <c r="GYE172" s="73"/>
      <c r="GYF172" s="73"/>
      <c r="GYG172" s="73"/>
      <c r="GYI172" s="73"/>
      <c r="GYJ172" s="73"/>
      <c r="GYK172" s="73"/>
      <c r="GYL172" s="73"/>
      <c r="GYM172" s="73"/>
      <c r="GYN172" s="73"/>
      <c r="GYO172" s="73"/>
      <c r="GYP172" s="73"/>
      <c r="GYQ172" s="73"/>
      <c r="GYR172" s="73"/>
      <c r="GYS172" s="73"/>
      <c r="GYT172" s="73"/>
      <c r="GYU172" s="73"/>
      <c r="GYX172" s="73"/>
      <c r="GZA172" s="73"/>
      <c r="GZD172" s="73"/>
      <c r="GZG172" s="73"/>
      <c r="GZJ172" s="73"/>
      <c r="GZV172" s="73"/>
      <c r="GZY172" s="73"/>
      <c r="HAB172" s="73"/>
      <c r="HAE172" s="73"/>
      <c r="HAN172" s="73"/>
      <c r="HAT172" s="73"/>
      <c r="HAW172" s="73"/>
      <c r="HAZ172" s="73"/>
      <c r="HBC172" s="73"/>
      <c r="HBI172" s="73"/>
      <c r="HBR172" s="73"/>
      <c r="HBT172" s="73"/>
      <c r="HBU172" s="73"/>
      <c r="HBW172" s="73"/>
      <c r="HBZ172" s="73"/>
      <c r="HCC172" s="73"/>
      <c r="HCF172" s="73"/>
      <c r="HCN172" s="73"/>
      <c r="HCP172" s="73"/>
      <c r="HCS172" s="73"/>
      <c r="HCV172" s="73"/>
      <c r="HDE172" s="73"/>
      <c r="HDH172" s="73"/>
      <c r="HDM172" s="73"/>
      <c r="HEI172" s="73"/>
      <c r="HEJ172" s="73"/>
      <c r="HEK172" s="73"/>
      <c r="HEL172" s="73"/>
      <c r="HEM172" s="73"/>
      <c r="HEN172" s="73"/>
      <c r="HFF172" s="73"/>
      <c r="HFG172" s="73"/>
      <c r="HFJ172" s="73"/>
      <c r="HFM172" s="73"/>
      <c r="HFO172" s="73"/>
      <c r="HFQ172" s="73"/>
      <c r="HFT172" s="73"/>
      <c r="HFW172" s="73"/>
      <c r="HFZ172" s="73"/>
      <c r="HGC172" s="73"/>
      <c r="HGF172" s="73"/>
      <c r="HGI172" s="73"/>
      <c r="HGL172" s="73"/>
      <c r="HGO172" s="73"/>
      <c r="HGQ172" s="73"/>
      <c r="HHD172" s="73"/>
      <c r="HHE172" s="73"/>
      <c r="HHF172" s="73"/>
      <c r="HHG172" s="73"/>
      <c r="HHH172" s="73"/>
      <c r="HHI172" s="73"/>
      <c r="HHJ172" s="73"/>
      <c r="HHK172" s="73"/>
      <c r="HHL172" s="73"/>
      <c r="HHM172" s="73"/>
      <c r="HHN172" s="73"/>
      <c r="HHO172" s="73"/>
      <c r="HHP172" s="73"/>
      <c r="HHQ172" s="73"/>
      <c r="HHR172" s="73"/>
      <c r="HHS172" s="73"/>
      <c r="HHT172" s="73"/>
      <c r="HHU172" s="73"/>
      <c r="HHV172" s="73"/>
      <c r="HHW172" s="73"/>
      <c r="HHX172" s="73"/>
      <c r="HHY172" s="73"/>
      <c r="HHZ172" s="73"/>
      <c r="HIA172" s="73"/>
      <c r="HIB172" s="73"/>
      <c r="HIC172" s="73"/>
      <c r="HIE172" s="73"/>
      <c r="HIF172" s="73"/>
      <c r="HIG172" s="73"/>
      <c r="HIH172" s="73"/>
      <c r="HII172" s="73"/>
      <c r="HIJ172" s="73"/>
      <c r="HIK172" s="73"/>
      <c r="HIL172" s="73"/>
      <c r="HIM172" s="73"/>
      <c r="HIN172" s="73"/>
      <c r="HIO172" s="73"/>
      <c r="HIP172" s="73"/>
      <c r="HIQ172" s="73"/>
      <c r="HIT172" s="73"/>
      <c r="HIW172" s="73"/>
      <c r="HIZ172" s="73"/>
      <c r="HJC172" s="73"/>
      <c r="HJF172" s="73"/>
      <c r="HJR172" s="73"/>
      <c r="HJU172" s="73"/>
      <c r="HJX172" s="73"/>
      <c r="HKA172" s="73"/>
      <c r="HKJ172" s="73"/>
      <c r="HKP172" s="73"/>
      <c r="HKS172" s="73"/>
      <c r="HKV172" s="73"/>
      <c r="HKY172" s="73"/>
      <c r="HLE172" s="73"/>
      <c r="HLN172" s="73"/>
      <c r="HLP172" s="73"/>
      <c r="HLQ172" s="73"/>
      <c r="HLS172" s="73"/>
      <c r="HLV172" s="73"/>
      <c r="HLY172" s="73"/>
      <c r="HMB172" s="73"/>
      <c r="HMJ172" s="73"/>
      <c r="HML172" s="73"/>
      <c r="HMO172" s="73"/>
      <c r="HMR172" s="73"/>
      <c r="HNA172" s="73"/>
      <c r="HND172" s="73"/>
      <c r="HNI172" s="73"/>
      <c r="HOE172" s="73"/>
      <c r="HOF172" s="73"/>
      <c r="HOG172" s="73"/>
      <c r="HOH172" s="73"/>
      <c r="HOI172" s="73"/>
      <c r="HOJ172" s="73"/>
      <c r="HPB172" s="73"/>
      <c r="HPC172" s="73"/>
      <c r="HPF172" s="73"/>
      <c r="HPI172" s="73"/>
      <c r="HPK172" s="73"/>
      <c r="HPM172" s="73"/>
      <c r="HPP172" s="73"/>
      <c r="HPS172" s="73"/>
      <c r="HPV172" s="73"/>
      <c r="HPY172" s="73"/>
      <c r="HQB172" s="73"/>
      <c r="HQE172" s="73"/>
      <c r="HQH172" s="73"/>
      <c r="HQK172" s="73"/>
      <c r="HQM172" s="73"/>
      <c r="HQZ172" s="73"/>
      <c r="HRA172" s="73"/>
      <c r="HRB172" s="73"/>
      <c r="HRC172" s="73"/>
      <c r="HRD172" s="73"/>
      <c r="HRE172" s="73"/>
      <c r="HRF172" s="73"/>
      <c r="HRG172" s="73"/>
      <c r="HRH172" s="73"/>
      <c r="HRI172" s="73"/>
      <c r="HRJ172" s="73"/>
      <c r="HRK172" s="73"/>
      <c r="HRL172" s="73"/>
      <c r="HRM172" s="73"/>
      <c r="HRN172" s="73"/>
      <c r="HRO172" s="73"/>
      <c r="HRP172" s="73"/>
      <c r="HRQ172" s="73"/>
      <c r="HRR172" s="73"/>
      <c r="HRS172" s="73"/>
      <c r="HRT172" s="73"/>
      <c r="HRU172" s="73"/>
      <c r="HRV172" s="73"/>
      <c r="HRW172" s="73"/>
      <c r="HRX172" s="73"/>
      <c r="HRY172" s="73"/>
      <c r="HSA172" s="73"/>
      <c r="HSB172" s="73"/>
      <c r="HSC172" s="73"/>
      <c r="HSD172" s="73"/>
      <c r="HSE172" s="73"/>
      <c r="HSF172" s="73"/>
      <c r="HSG172" s="73"/>
      <c r="HSH172" s="73"/>
      <c r="HSI172" s="73"/>
      <c r="HSJ172" s="73"/>
      <c r="HSK172" s="73"/>
      <c r="HSL172" s="73"/>
      <c r="HSM172" s="73"/>
      <c r="HSP172" s="73"/>
      <c r="HSS172" s="73"/>
      <c r="HSV172" s="73"/>
      <c r="HSY172" s="73"/>
      <c r="HTB172" s="73"/>
      <c r="HTN172" s="73"/>
      <c r="HTQ172" s="73"/>
      <c r="HTT172" s="73"/>
      <c r="HTW172" s="73"/>
      <c r="HUF172" s="73"/>
      <c r="HUL172" s="73"/>
      <c r="HUO172" s="73"/>
      <c r="HUR172" s="73"/>
      <c r="HUU172" s="73"/>
      <c r="HVA172" s="73"/>
      <c r="HVJ172" s="73"/>
      <c r="HVL172" s="73"/>
      <c r="HVM172" s="73"/>
      <c r="HVO172" s="73"/>
      <c r="HVR172" s="73"/>
      <c r="HVU172" s="73"/>
      <c r="HVX172" s="73"/>
      <c r="HWF172" s="73"/>
      <c r="HWH172" s="73"/>
      <c r="HWK172" s="73"/>
      <c r="HWN172" s="73"/>
      <c r="HWW172" s="73"/>
      <c r="HWZ172" s="73"/>
      <c r="HXE172" s="73"/>
      <c r="HYA172" s="73"/>
      <c r="HYB172" s="73"/>
      <c r="HYC172" s="73"/>
      <c r="HYD172" s="73"/>
      <c r="HYE172" s="73"/>
      <c r="HYF172" s="73"/>
      <c r="HYX172" s="73"/>
      <c r="HYY172" s="73"/>
      <c r="HZB172" s="73"/>
      <c r="HZE172" s="73"/>
      <c r="HZG172" s="73"/>
      <c r="HZI172" s="73"/>
      <c r="HZL172" s="73"/>
      <c r="HZO172" s="73"/>
      <c r="HZR172" s="73"/>
      <c r="HZU172" s="73"/>
      <c r="HZX172" s="73"/>
      <c r="IAA172" s="73"/>
      <c r="IAD172" s="73"/>
      <c r="IAG172" s="73"/>
      <c r="IAI172" s="73"/>
      <c r="IAV172" s="73"/>
      <c r="IAW172" s="73"/>
      <c r="IAX172" s="73"/>
      <c r="IAY172" s="73"/>
      <c r="IAZ172" s="73"/>
      <c r="IBA172" s="73"/>
      <c r="IBB172" s="73"/>
      <c r="IBC172" s="73"/>
      <c r="IBD172" s="73"/>
      <c r="IBE172" s="73"/>
      <c r="IBF172" s="73"/>
      <c r="IBG172" s="73"/>
      <c r="IBH172" s="73"/>
      <c r="IBI172" s="73"/>
      <c r="IBJ172" s="73"/>
      <c r="IBK172" s="73"/>
      <c r="IBL172" s="73"/>
      <c r="IBM172" s="73"/>
      <c r="IBN172" s="73"/>
      <c r="IBO172" s="73"/>
      <c r="IBP172" s="73"/>
      <c r="IBQ172" s="73"/>
      <c r="IBR172" s="73"/>
      <c r="IBS172" s="73"/>
      <c r="IBT172" s="73"/>
      <c r="IBU172" s="73"/>
      <c r="IBW172" s="73"/>
      <c r="IBX172" s="73"/>
      <c r="IBY172" s="73"/>
      <c r="IBZ172" s="73"/>
      <c r="ICA172" s="73"/>
      <c r="ICB172" s="73"/>
      <c r="ICC172" s="73"/>
      <c r="ICD172" s="73"/>
      <c r="ICE172" s="73"/>
      <c r="ICF172" s="73"/>
      <c r="ICG172" s="73"/>
      <c r="ICH172" s="73"/>
      <c r="ICI172" s="73"/>
      <c r="ICL172" s="73"/>
      <c r="ICO172" s="73"/>
      <c r="ICR172" s="73"/>
      <c r="ICU172" s="73"/>
      <c r="ICX172" s="73"/>
      <c r="IDJ172" s="73"/>
      <c r="IDM172" s="73"/>
      <c r="IDP172" s="73"/>
      <c r="IDS172" s="73"/>
      <c r="IEB172" s="73"/>
      <c r="IEH172" s="73"/>
      <c r="IEK172" s="73"/>
      <c r="IEN172" s="73"/>
      <c r="IEQ172" s="73"/>
      <c r="IEW172" s="73"/>
      <c r="IFF172" s="73"/>
      <c r="IFH172" s="73"/>
      <c r="IFI172" s="73"/>
      <c r="IFK172" s="73"/>
      <c r="IFN172" s="73"/>
      <c r="IFQ172" s="73"/>
      <c r="IFT172" s="73"/>
      <c r="IGB172" s="73"/>
      <c r="IGD172" s="73"/>
      <c r="IGG172" s="73"/>
      <c r="IGJ172" s="73"/>
      <c r="IGS172" s="73"/>
      <c r="IGV172" s="73"/>
      <c r="IHA172" s="73"/>
      <c r="IHW172" s="73"/>
      <c r="IHX172" s="73"/>
      <c r="IHY172" s="73"/>
      <c r="IHZ172" s="73"/>
      <c r="IIA172" s="73"/>
      <c r="IIB172" s="73"/>
      <c r="IIT172" s="73"/>
      <c r="IIU172" s="73"/>
      <c r="IIX172" s="73"/>
      <c r="IJA172" s="73"/>
      <c r="IJC172" s="73"/>
      <c r="IJE172" s="73"/>
      <c r="IJH172" s="73"/>
      <c r="IJK172" s="73"/>
      <c r="IJN172" s="73"/>
      <c r="IJQ172" s="73"/>
      <c r="IJT172" s="73"/>
      <c r="IJW172" s="73"/>
      <c r="IJZ172" s="73"/>
      <c r="IKC172" s="73"/>
      <c r="IKE172" s="73"/>
      <c r="IKR172" s="73"/>
      <c r="IKS172" s="73"/>
      <c r="IKT172" s="73"/>
      <c r="IKU172" s="73"/>
      <c r="IKV172" s="73"/>
      <c r="IKW172" s="73"/>
      <c r="IKX172" s="73"/>
      <c r="IKY172" s="73"/>
      <c r="IKZ172" s="73"/>
      <c r="ILA172" s="73"/>
      <c r="ILB172" s="73"/>
      <c r="ILC172" s="73"/>
      <c r="ILD172" s="73"/>
      <c r="ILE172" s="73"/>
      <c r="ILF172" s="73"/>
      <c r="ILG172" s="73"/>
      <c r="ILH172" s="73"/>
      <c r="ILI172" s="73"/>
      <c r="ILJ172" s="73"/>
      <c r="ILK172" s="73"/>
      <c r="ILL172" s="73"/>
      <c r="ILM172" s="73"/>
      <c r="ILN172" s="73"/>
      <c r="ILO172" s="73"/>
      <c r="ILP172" s="73"/>
      <c r="ILQ172" s="73"/>
      <c r="ILS172" s="73"/>
      <c r="ILT172" s="73"/>
      <c r="ILU172" s="73"/>
      <c r="ILV172" s="73"/>
      <c r="ILW172" s="73"/>
      <c r="ILX172" s="73"/>
      <c r="ILY172" s="73"/>
      <c r="ILZ172" s="73"/>
      <c r="IMA172" s="73"/>
      <c r="IMB172" s="73"/>
      <c r="IMC172" s="73"/>
      <c r="IMD172" s="73"/>
      <c r="IME172" s="73"/>
      <c r="IMH172" s="73"/>
      <c r="IMK172" s="73"/>
      <c r="IMN172" s="73"/>
      <c r="IMQ172" s="73"/>
      <c r="IMT172" s="73"/>
      <c r="INF172" s="73"/>
      <c r="INI172" s="73"/>
      <c r="INL172" s="73"/>
      <c r="INO172" s="73"/>
      <c r="INX172" s="73"/>
      <c r="IOD172" s="73"/>
      <c r="IOG172" s="73"/>
      <c r="IOJ172" s="73"/>
      <c r="IOM172" s="73"/>
      <c r="IOS172" s="73"/>
      <c r="IPB172" s="73"/>
      <c r="IPD172" s="73"/>
      <c r="IPE172" s="73"/>
      <c r="IPG172" s="73"/>
      <c r="IPJ172" s="73"/>
      <c r="IPM172" s="73"/>
      <c r="IPP172" s="73"/>
      <c r="IPX172" s="73"/>
      <c r="IPZ172" s="73"/>
      <c r="IQC172" s="73"/>
      <c r="IQF172" s="73"/>
      <c r="IQO172" s="73"/>
      <c r="IQR172" s="73"/>
      <c r="IQW172" s="73"/>
      <c r="IRS172" s="73"/>
      <c r="IRT172" s="73"/>
      <c r="IRU172" s="73"/>
      <c r="IRV172" s="73"/>
      <c r="IRW172" s="73"/>
      <c r="IRX172" s="73"/>
      <c r="ISP172" s="73"/>
      <c r="ISQ172" s="73"/>
      <c r="IST172" s="73"/>
      <c r="ISW172" s="73"/>
      <c r="ISY172" s="73"/>
      <c r="ITA172" s="73"/>
      <c r="ITD172" s="73"/>
      <c r="ITG172" s="73"/>
      <c r="ITJ172" s="73"/>
      <c r="ITM172" s="73"/>
      <c r="ITP172" s="73"/>
      <c r="ITS172" s="73"/>
      <c r="ITV172" s="73"/>
      <c r="ITY172" s="73"/>
      <c r="IUA172" s="73"/>
      <c r="IUN172" s="73"/>
      <c r="IUO172" s="73"/>
      <c r="IUP172" s="73"/>
      <c r="IUQ172" s="73"/>
      <c r="IUR172" s="73"/>
      <c r="IUS172" s="73"/>
      <c r="IUT172" s="73"/>
      <c r="IUU172" s="73"/>
      <c r="IUV172" s="73"/>
      <c r="IUW172" s="73"/>
      <c r="IUX172" s="73"/>
      <c r="IUY172" s="73"/>
      <c r="IUZ172" s="73"/>
      <c r="IVA172" s="73"/>
      <c r="IVB172" s="73"/>
      <c r="IVC172" s="73"/>
      <c r="IVD172" s="73"/>
      <c r="IVE172" s="73"/>
      <c r="IVF172" s="73"/>
      <c r="IVG172" s="73"/>
      <c r="IVH172" s="73"/>
      <c r="IVI172" s="73"/>
      <c r="IVJ172" s="73"/>
      <c r="IVK172" s="73"/>
      <c r="IVL172" s="73"/>
      <c r="IVM172" s="73"/>
      <c r="IVO172" s="73"/>
      <c r="IVP172" s="73"/>
      <c r="IVQ172" s="73"/>
      <c r="IVR172" s="73"/>
      <c r="IVS172" s="73"/>
      <c r="IVT172" s="73"/>
      <c r="IVU172" s="73"/>
      <c r="IVV172" s="73"/>
      <c r="IVW172" s="73"/>
      <c r="IVX172" s="73"/>
      <c r="IVY172" s="73"/>
      <c r="IVZ172" s="73"/>
      <c r="IWA172" s="73"/>
      <c r="IWD172" s="73"/>
      <c r="IWG172" s="73"/>
      <c r="IWJ172" s="73"/>
      <c r="IWM172" s="73"/>
      <c r="IWP172" s="73"/>
      <c r="IXB172" s="73"/>
      <c r="IXE172" s="73"/>
      <c r="IXH172" s="73"/>
      <c r="IXK172" s="73"/>
      <c r="IXT172" s="73"/>
      <c r="IXZ172" s="73"/>
      <c r="IYC172" s="73"/>
      <c r="IYF172" s="73"/>
      <c r="IYI172" s="73"/>
      <c r="IYO172" s="73"/>
      <c r="IYX172" s="73"/>
      <c r="IYZ172" s="73"/>
      <c r="IZA172" s="73"/>
      <c r="IZC172" s="73"/>
      <c r="IZF172" s="73"/>
      <c r="IZI172" s="73"/>
      <c r="IZL172" s="73"/>
      <c r="IZT172" s="73"/>
      <c r="IZV172" s="73"/>
      <c r="IZY172" s="73"/>
      <c r="JAB172" s="73"/>
      <c r="JAK172" s="73"/>
      <c r="JAN172" s="73"/>
      <c r="JAS172" s="73"/>
      <c r="JBO172" s="73"/>
      <c r="JBP172" s="73"/>
      <c r="JBQ172" s="73"/>
      <c r="JBR172" s="73"/>
      <c r="JBS172" s="73"/>
      <c r="JBT172" s="73"/>
      <c r="JCL172" s="73"/>
      <c r="JCM172" s="73"/>
      <c r="JCP172" s="73"/>
      <c r="JCS172" s="73"/>
      <c r="JCU172" s="73"/>
      <c r="JCW172" s="73"/>
      <c r="JCZ172" s="73"/>
      <c r="JDC172" s="73"/>
      <c r="JDF172" s="73"/>
      <c r="JDI172" s="73"/>
      <c r="JDL172" s="73"/>
      <c r="JDO172" s="73"/>
      <c r="JDR172" s="73"/>
      <c r="JDU172" s="73"/>
      <c r="JDW172" s="73"/>
      <c r="JEJ172" s="73"/>
      <c r="JEK172" s="73"/>
      <c r="JEL172" s="73"/>
      <c r="JEM172" s="73"/>
      <c r="JEN172" s="73"/>
      <c r="JEO172" s="73"/>
      <c r="JEP172" s="73"/>
      <c r="JEQ172" s="73"/>
      <c r="JER172" s="73"/>
      <c r="JES172" s="73"/>
      <c r="JET172" s="73"/>
      <c r="JEU172" s="73"/>
      <c r="JEV172" s="73"/>
      <c r="JEW172" s="73"/>
      <c r="JEX172" s="73"/>
      <c r="JEY172" s="73"/>
      <c r="JEZ172" s="73"/>
      <c r="JFA172" s="73"/>
      <c r="JFB172" s="73"/>
      <c r="JFC172" s="73"/>
      <c r="JFD172" s="73"/>
      <c r="JFE172" s="73"/>
      <c r="JFF172" s="73"/>
      <c r="JFG172" s="73"/>
      <c r="JFH172" s="73"/>
      <c r="JFI172" s="73"/>
      <c r="JFK172" s="73"/>
      <c r="JFL172" s="73"/>
      <c r="JFM172" s="73"/>
      <c r="JFN172" s="73"/>
      <c r="JFO172" s="73"/>
      <c r="JFP172" s="73"/>
      <c r="JFQ172" s="73"/>
      <c r="JFR172" s="73"/>
      <c r="JFS172" s="73"/>
      <c r="JFT172" s="73"/>
      <c r="JFU172" s="73"/>
      <c r="JFV172" s="73"/>
      <c r="JFW172" s="73"/>
      <c r="JFZ172" s="73"/>
      <c r="JGC172" s="73"/>
      <c r="JGF172" s="73"/>
      <c r="JGI172" s="73"/>
      <c r="JGL172" s="73"/>
      <c r="JGX172" s="73"/>
      <c r="JHA172" s="73"/>
      <c r="JHD172" s="73"/>
      <c r="JHG172" s="73"/>
      <c r="JHP172" s="73"/>
      <c r="JHV172" s="73"/>
      <c r="JHY172" s="73"/>
      <c r="JIB172" s="73"/>
      <c r="JIE172" s="73"/>
      <c r="JIK172" s="73"/>
      <c r="JIT172" s="73"/>
      <c r="JIV172" s="73"/>
      <c r="JIW172" s="73"/>
      <c r="JIY172" s="73"/>
      <c r="JJB172" s="73"/>
      <c r="JJE172" s="73"/>
      <c r="JJH172" s="73"/>
      <c r="JJP172" s="73"/>
      <c r="JJR172" s="73"/>
      <c r="JJU172" s="73"/>
      <c r="JJX172" s="73"/>
      <c r="JKG172" s="73"/>
      <c r="JKJ172" s="73"/>
      <c r="JKO172" s="73"/>
      <c r="JLK172" s="73"/>
      <c r="JLL172" s="73"/>
      <c r="JLM172" s="73"/>
      <c r="JLN172" s="73"/>
      <c r="JLO172" s="73"/>
      <c r="JLP172" s="73"/>
      <c r="JMH172" s="73"/>
      <c r="JMI172" s="73"/>
      <c r="JML172" s="73"/>
      <c r="JMO172" s="73"/>
      <c r="JMQ172" s="73"/>
      <c r="JMS172" s="73"/>
      <c r="JMV172" s="73"/>
      <c r="JMY172" s="73"/>
      <c r="JNB172" s="73"/>
      <c r="JNE172" s="73"/>
      <c r="JNH172" s="73"/>
      <c r="JNK172" s="73"/>
      <c r="JNN172" s="73"/>
      <c r="JNQ172" s="73"/>
      <c r="JNS172" s="73"/>
      <c r="JOF172" s="73"/>
      <c r="JOG172" s="73"/>
      <c r="JOH172" s="73"/>
      <c r="JOI172" s="73"/>
      <c r="JOJ172" s="73"/>
      <c r="JOK172" s="73"/>
      <c r="JOL172" s="73"/>
      <c r="JOM172" s="73"/>
      <c r="JON172" s="73"/>
      <c r="JOO172" s="73"/>
      <c r="JOP172" s="73"/>
      <c r="JOQ172" s="73"/>
      <c r="JOR172" s="73"/>
      <c r="JOS172" s="73"/>
      <c r="JOT172" s="73"/>
      <c r="JOU172" s="73"/>
      <c r="JOV172" s="73"/>
      <c r="JOW172" s="73"/>
      <c r="JOX172" s="73"/>
      <c r="JOY172" s="73"/>
      <c r="JOZ172" s="73"/>
      <c r="JPA172" s="73"/>
      <c r="JPB172" s="73"/>
      <c r="JPC172" s="73"/>
      <c r="JPD172" s="73"/>
      <c r="JPE172" s="73"/>
      <c r="JPG172" s="73"/>
      <c r="JPH172" s="73"/>
      <c r="JPI172" s="73"/>
      <c r="JPJ172" s="73"/>
      <c r="JPK172" s="73"/>
      <c r="JPL172" s="73"/>
      <c r="JPM172" s="73"/>
      <c r="JPN172" s="73"/>
      <c r="JPO172" s="73"/>
      <c r="JPP172" s="73"/>
      <c r="JPQ172" s="73"/>
      <c r="JPR172" s="73"/>
      <c r="JPS172" s="73"/>
      <c r="JPV172" s="73"/>
      <c r="JPY172" s="73"/>
      <c r="JQB172" s="73"/>
      <c r="JQE172" s="73"/>
      <c r="JQH172" s="73"/>
      <c r="JQT172" s="73"/>
      <c r="JQW172" s="73"/>
      <c r="JQZ172" s="73"/>
      <c r="JRC172" s="73"/>
      <c r="JRL172" s="73"/>
      <c r="JRR172" s="73"/>
      <c r="JRU172" s="73"/>
      <c r="JRX172" s="73"/>
      <c r="JSA172" s="73"/>
      <c r="JSG172" s="73"/>
      <c r="JSP172" s="73"/>
      <c r="JSR172" s="73"/>
      <c r="JSS172" s="73"/>
      <c r="JSU172" s="73"/>
      <c r="JSX172" s="73"/>
      <c r="JTA172" s="73"/>
      <c r="JTD172" s="73"/>
      <c r="JTL172" s="73"/>
      <c r="JTN172" s="73"/>
      <c r="JTQ172" s="73"/>
      <c r="JTT172" s="73"/>
      <c r="JUC172" s="73"/>
      <c r="JUF172" s="73"/>
      <c r="JUK172" s="73"/>
      <c r="JVG172" s="73"/>
      <c r="JVH172" s="73"/>
      <c r="JVI172" s="73"/>
      <c r="JVJ172" s="73"/>
      <c r="JVK172" s="73"/>
      <c r="JVL172" s="73"/>
      <c r="JWD172" s="73"/>
      <c r="JWE172" s="73"/>
      <c r="JWH172" s="73"/>
      <c r="JWK172" s="73"/>
      <c r="JWM172" s="73"/>
      <c r="JWO172" s="73"/>
      <c r="JWR172" s="73"/>
      <c r="JWU172" s="73"/>
      <c r="JWX172" s="73"/>
      <c r="JXA172" s="73"/>
      <c r="JXD172" s="73"/>
      <c r="JXG172" s="73"/>
      <c r="JXJ172" s="73"/>
      <c r="JXM172" s="73"/>
      <c r="JXO172" s="73"/>
      <c r="JYB172" s="73"/>
      <c r="JYC172" s="73"/>
      <c r="JYD172" s="73"/>
      <c r="JYE172" s="73"/>
      <c r="JYF172" s="73"/>
      <c r="JYG172" s="73"/>
      <c r="JYH172" s="73"/>
      <c r="JYI172" s="73"/>
      <c r="JYJ172" s="73"/>
      <c r="JYK172" s="73"/>
      <c r="JYL172" s="73"/>
      <c r="JYM172" s="73"/>
      <c r="JYN172" s="73"/>
      <c r="JYO172" s="73"/>
      <c r="JYP172" s="73"/>
      <c r="JYQ172" s="73"/>
      <c r="JYR172" s="73"/>
      <c r="JYS172" s="73"/>
      <c r="JYT172" s="73"/>
      <c r="JYU172" s="73"/>
      <c r="JYV172" s="73"/>
      <c r="JYW172" s="73"/>
      <c r="JYX172" s="73"/>
      <c r="JYY172" s="73"/>
      <c r="JYZ172" s="73"/>
      <c r="JZA172" s="73"/>
      <c r="JZC172" s="73"/>
      <c r="JZD172" s="73"/>
      <c r="JZE172" s="73"/>
      <c r="JZF172" s="73"/>
      <c r="JZG172" s="73"/>
      <c r="JZH172" s="73"/>
      <c r="JZI172" s="73"/>
      <c r="JZJ172" s="73"/>
      <c r="JZK172" s="73"/>
      <c r="JZL172" s="73"/>
      <c r="JZM172" s="73"/>
      <c r="JZN172" s="73"/>
      <c r="JZO172" s="73"/>
      <c r="JZR172" s="73"/>
      <c r="JZU172" s="73"/>
      <c r="JZX172" s="73"/>
      <c r="KAA172" s="73"/>
      <c r="KAD172" s="73"/>
      <c r="KAP172" s="73"/>
      <c r="KAS172" s="73"/>
      <c r="KAV172" s="73"/>
      <c r="KAY172" s="73"/>
      <c r="KBH172" s="73"/>
      <c r="KBN172" s="73"/>
      <c r="KBQ172" s="73"/>
      <c r="KBT172" s="73"/>
      <c r="KBW172" s="73"/>
      <c r="KCC172" s="73"/>
      <c r="KCL172" s="73"/>
      <c r="KCN172" s="73"/>
      <c r="KCO172" s="73"/>
      <c r="KCQ172" s="73"/>
      <c r="KCT172" s="73"/>
      <c r="KCW172" s="73"/>
      <c r="KCZ172" s="73"/>
      <c r="KDH172" s="73"/>
      <c r="KDJ172" s="73"/>
      <c r="KDM172" s="73"/>
      <c r="KDP172" s="73"/>
      <c r="KDY172" s="73"/>
      <c r="KEB172" s="73"/>
      <c r="KEG172" s="73"/>
      <c r="KFC172" s="73"/>
      <c r="KFD172" s="73"/>
      <c r="KFE172" s="73"/>
      <c r="KFF172" s="73"/>
      <c r="KFG172" s="73"/>
      <c r="KFH172" s="73"/>
      <c r="KFZ172" s="73"/>
      <c r="KGA172" s="73"/>
      <c r="KGD172" s="73"/>
      <c r="KGG172" s="73"/>
      <c r="KGI172" s="73"/>
      <c r="KGK172" s="73"/>
      <c r="KGN172" s="73"/>
      <c r="KGQ172" s="73"/>
      <c r="KGT172" s="73"/>
      <c r="KGW172" s="73"/>
      <c r="KGZ172" s="73"/>
      <c r="KHC172" s="73"/>
      <c r="KHF172" s="73"/>
      <c r="KHI172" s="73"/>
      <c r="KHK172" s="73"/>
      <c r="KHX172" s="73"/>
      <c r="KHY172" s="73"/>
      <c r="KHZ172" s="73"/>
      <c r="KIA172" s="73"/>
      <c r="KIB172" s="73"/>
      <c r="KIC172" s="73"/>
      <c r="KID172" s="73"/>
      <c r="KIE172" s="73"/>
      <c r="KIF172" s="73"/>
      <c r="KIG172" s="73"/>
      <c r="KIH172" s="73"/>
      <c r="KII172" s="73"/>
      <c r="KIJ172" s="73"/>
      <c r="KIK172" s="73"/>
      <c r="KIL172" s="73"/>
      <c r="KIM172" s="73"/>
      <c r="KIN172" s="73"/>
      <c r="KIO172" s="73"/>
      <c r="KIP172" s="73"/>
      <c r="KIQ172" s="73"/>
      <c r="KIR172" s="73"/>
      <c r="KIS172" s="73"/>
      <c r="KIT172" s="73"/>
      <c r="KIU172" s="73"/>
      <c r="KIV172" s="73"/>
      <c r="KIW172" s="73"/>
      <c r="KIY172" s="73"/>
      <c r="KIZ172" s="73"/>
      <c r="KJA172" s="73"/>
      <c r="KJB172" s="73"/>
      <c r="KJC172" s="73"/>
      <c r="KJD172" s="73"/>
      <c r="KJE172" s="73"/>
      <c r="KJF172" s="73"/>
      <c r="KJG172" s="73"/>
      <c r="KJH172" s="73"/>
      <c r="KJI172" s="73"/>
      <c r="KJJ172" s="73"/>
      <c r="KJK172" s="73"/>
      <c r="KJN172" s="73"/>
      <c r="KJQ172" s="73"/>
      <c r="KJT172" s="73"/>
      <c r="KJW172" s="73"/>
      <c r="KJZ172" s="73"/>
      <c r="KKL172" s="73"/>
      <c r="KKO172" s="73"/>
      <c r="KKR172" s="73"/>
      <c r="KKU172" s="73"/>
      <c r="KLD172" s="73"/>
      <c r="KLJ172" s="73"/>
      <c r="KLM172" s="73"/>
      <c r="KLP172" s="73"/>
      <c r="KLS172" s="73"/>
      <c r="KLY172" s="73"/>
      <c r="KMH172" s="73"/>
      <c r="KMJ172" s="73"/>
      <c r="KMK172" s="73"/>
      <c r="KMM172" s="73"/>
      <c r="KMP172" s="73"/>
      <c r="KMS172" s="73"/>
      <c r="KMV172" s="73"/>
      <c r="KND172" s="73"/>
      <c r="KNF172" s="73"/>
      <c r="KNI172" s="73"/>
      <c r="KNL172" s="73"/>
      <c r="KNU172" s="73"/>
      <c r="KNX172" s="73"/>
      <c r="KOC172" s="73"/>
      <c r="KOY172" s="73"/>
      <c r="KOZ172" s="73"/>
      <c r="KPA172" s="73"/>
      <c r="KPB172" s="73"/>
      <c r="KPC172" s="73"/>
      <c r="KPD172" s="73"/>
      <c r="KPV172" s="73"/>
      <c r="KPW172" s="73"/>
      <c r="KPZ172" s="73"/>
      <c r="KQC172" s="73"/>
      <c r="KQE172" s="73"/>
      <c r="KQG172" s="73"/>
      <c r="KQJ172" s="73"/>
      <c r="KQM172" s="73"/>
      <c r="KQP172" s="73"/>
      <c r="KQS172" s="73"/>
      <c r="KQV172" s="73"/>
      <c r="KQY172" s="73"/>
      <c r="KRB172" s="73"/>
      <c r="KRE172" s="73"/>
      <c r="KRG172" s="73"/>
      <c r="KRT172" s="73"/>
      <c r="KRU172" s="73"/>
      <c r="KRV172" s="73"/>
      <c r="KRW172" s="73"/>
      <c r="KRX172" s="73"/>
      <c r="KRY172" s="73"/>
      <c r="KRZ172" s="73"/>
      <c r="KSA172" s="73"/>
      <c r="KSB172" s="73"/>
      <c r="KSC172" s="73"/>
      <c r="KSD172" s="73"/>
      <c r="KSE172" s="73"/>
      <c r="KSF172" s="73"/>
      <c r="KSG172" s="73"/>
      <c r="KSH172" s="73"/>
      <c r="KSI172" s="73"/>
      <c r="KSJ172" s="73"/>
      <c r="KSK172" s="73"/>
      <c r="KSL172" s="73"/>
      <c r="KSM172" s="73"/>
      <c r="KSN172" s="73"/>
      <c r="KSO172" s="73"/>
      <c r="KSP172" s="73"/>
      <c r="KSQ172" s="73"/>
      <c r="KSR172" s="73"/>
      <c r="KSS172" s="73"/>
      <c r="KSU172" s="73"/>
      <c r="KSV172" s="73"/>
      <c r="KSW172" s="73"/>
      <c r="KSX172" s="73"/>
      <c r="KSY172" s="73"/>
      <c r="KSZ172" s="73"/>
      <c r="KTA172" s="73"/>
      <c r="KTB172" s="73"/>
      <c r="KTC172" s="73"/>
      <c r="KTD172" s="73"/>
      <c r="KTE172" s="73"/>
      <c r="KTF172" s="73"/>
      <c r="KTG172" s="73"/>
      <c r="KTJ172" s="73"/>
      <c r="KTM172" s="73"/>
      <c r="KTP172" s="73"/>
      <c r="KTS172" s="73"/>
      <c r="KTV172" s="73"/>
      <c r="KUH172" s="73"/>
      <c r="KUK172" s="73"/>
      <c r="KUN172" s="73"/>
      <c r="KUQ172" s="73"/>
      <c r="KUZ172" s="73"/>
      <c r="KVF172" s="73"/>
      <c r="KVI172" s="73"/>
      <c r="KVL172" s="73"/>
      <c r="KVO172" s="73"/>
      <c r="KVU172" s="73"/>
      <c r="KWD172" s="73"/>
      <c r="KWF172" s="73"/>
      <c r="KWG172" s="73"/>
      <c r="KWI172" s="73"/>
      <c r="KWL172" s="73"/>
      <c r="KWO172" s="73"/>
      <c r="KWR172" s="73"/>
      <c r="KWZ172" s="73"/>
      <c r="KXB172" s="73"/>
      <c r="KXE172" s="73"/>
      <c r="KXH172" s="73"/>
      <c r="KXQ172" s="73"/>
      <c r="KXT172" s="73"/>
      <c r="KXY172" s="73"/>
      <c r="KYU172" s="73"/>
      <c r="KYV172" s="73"/>
      <c r="KYW172" s="73"/>
      <c r="KYX172" s="73"/>
      <c r="KYY172" s="73"/>
      <c r="KYZ172" s="73"/>
      <c r="KZR172" s="73"/>
      <c r="KZS172" s="73"/>
      <c r="KZV172" s="73"/>
      <c r="KZY172" s="73"/>
      <c r="LAA172" s="73"/>
      <c r="LAC172" s="73"/>
      <c r="LAF172" s="73"/>
      <c r="LAI172" s="73"/>
      <c r="LAL172" s="73"/>
      <c r="LAO172" s="73"/>
      <c r="LAR172" s="73"/>
      <c r="LAU172" s="73"/>
      <c r="LAX172" s="73"/>
      <c r="LBA172" s="73"/>
      <c r="LBC172" s="73"/>
      <c r="LBP172" s="73"/>
      <c r="LBQ172" s="73"/>
      <c r="LBR172" s="73"/>
      <c r="LBS172" s="73"/>
      <c r="LBT172" s="73"/>
      <c r="LBU172" s="73"/>
      <c r="LBV172" s="73"/>
      <c r="LBW172" s="73"/>
      <c r="LBX172" s="73"/>
      <c r="LBY172" s="73"/>
      <c r="LBZ172" s="73"/>
      <c r="LCA172" s="73"/>
      <c r="LCB172" s="73"/>
      <c r="LCC172" s="73"/>
      <c r="LCD172" s="73"/>
      <c r="LCE172" s="73"/>
      <c r="LCF172" s="73"/>
      <c r="LCG172" s="73"/>
      <c r="LCH172" s="73"/>
      <c r="LCI172" s="73"/>
      <c r="LCJ172" s="73"/>
      <c r="LCK172" s="73"/>
      <c r="LCL172" s="73"/>
      <c r="LCM172" s="73"/>
      <c r="LCN172" s="73"/>
      <c r="LCO172" s="73"/>
      <c r="LCQ172" s="73"/>
      <c r="LCR172" s="73"/>
      <c r="LCS172" s="73"/>
      <c r="LCT172" s="73"/>
      <c r="LCU172" s="73"/>
      <c r="LCV172" s="73"/>
      <c r="LCW172" s="73"/>
      <c r="LCX172" s="73"/>
      <c r="LCY172" s="73"/>
      <c r="LCZ172" s="73"/>
      <c r="LDA172" s="73"/>
      <c r="LDB172" s="73"/>
      <c r="LDC172" s="73"/>
      <c r="LDF172" s="73"/>
      <c r="LDI172" s="73"/>
      <c r="LDL172" s="73"/>
      <c r="LDO172" s="73"/>
      <c r="LDR172" s="73"/>
      <c r="LED172" s="73"/>
      <c r="LEG172" s="73"/>
      <c r="LEJ172" s="73"/>
      <c r="LEM172" s="73"/>
      <c r="LEV172" s="73"/>
      <c r="LFB172" s="73"/>
      <c r="LFE172" s="73"/>
      <c r="LFH172" s="73"/>
      <c r="LFK172" s="73"/>
      <c r="LFQ172" s="73"/>
      <c r="LFZ172" s="73"/>
      <c r="LGB172" s="73"/>
      <c r="LGC172" s="73"/>
      <c r="LGE172" s="73"/>
      <c r="LGH172" s="73"/>
      <c r="LGK172" s="73"/>
      <c r="LGN172" s="73"/>
      <c r="LGV172" s="73"/>
      <c r="LGX172" s="73"/>
      <c r="LHA172" s="73"/>
      <c r="LHD172" s="73"/>
      <c r="LHM172" s="73"/>
      <c r="LHP172" s="73"/>
      <c r="LHU172" s="73"/>
      <c r="LIQ172" s="73"/>
      <c r="LIR172" s="73"/>
      <c r="LIS172" s="73"/>
      <c r="LIT172" s="73"/>
      <c r="LIU172" s="73"/>
      <c r="LIV172" s="73"/>
      <c r="LJN172" s="73"/>
      <c r="LJO172" s="73"/>
      <c r="LJR172" s="73"/>
      <c r="LJU172" s="73"/>
      <c r="LJW172" s="73"/>
      <c r="LJY172" s="73"/>
      <c r="LKB172" s="73"/>
      <c r="LKE172" s="73"/>
      <c r="LKH172" s="73"/>
      <c r="LKK172" s="73"/>
      <c r="LKN172" s="73"/>
      <c r="LKQ172" s="73"/>
      <c r="LKT172" s="73"/>
      <c r="LKW172" s="73"/>
      <c r="LKY172" s="73"/>
      <c r="LLL172" s="73"/>
      <c r="LLM172" s="73"/>
      <c r="LLN172" s="73"/>
      <c r="LLO172" s="73"/>
      <c r="LLP172" s="73"/>
      <c r="LLQ172" s="73"/>
      <c r="LLR172" s="73"/>
      <c r="LLS172" s="73"/>
      <c r="LLT172" s="73"/>
      <c r="LLU172" s="73"/>
      <c r="LLV172" s="73"/>
      <c r="LLW172" s="73"/>
      <c r="LLX172" s="73"/>
      <c r="LLY172" s="73"/>
      <c r="LLZ172" s="73"/>
      <c r="LMA172" s="73"/>
      <c r="LMB172" s="73"/>
      <c r="LMC172" s="73"/>
      <c r="LMD172" s="73"/>
      <c r="LME172" s="73"/>
      <c r="LMF172" s="73"/>
      <c r="LMG172" s="73"/>
      <c r="LMH172" s="73"/>
      <c r="LMI172" s="73"/>
      <c r="LMJ172" s="73"/>
      <c r="LMK172" s="73"/>
      <c r="LMM172" s="73"/>
      <c r="LMN172" s="73"/>
      <c r="LMO172" s="73"/>
      <c r="LMP172" s="73"/>
      <c r="LMQ172" s="73"/>
      <c r="LMR172" s="73"/>
      <c r="LMS172" s="73"/>
      <c r="LMT172" s="73"/>
      <c r="LMU172" s="73"/>
      <c r="LMV172" s="73"/>
      <c r="LMW172" s="73"/>
      <c r="LMX172" s="73"/>
      <c r="LMY172" s="73"/>
      <c r="LNB172" s="73"/>
      <c r="LNE172" s="73"/>
      <c r="LNH172" s="73"/>
      <c r="LNK172" s="73"/>
      <c r="LNN172" s="73"/>
      <c r="LNZ172" s="73"/>
      <c r="LOC172" s="73"/>
      <c r="LOF172" s="73"/>
      <c r="LOI172" s="73"/>
      <c r="LOR172" s="73"/>
      <c r="LOX172" s="73"/>
      <c r="LPA172" s="73"/>
      <c r="LPD172" s="73"/>
      <c r="LPG172" s="73"/>
      <c r="LPM172" s="73"/>
      <c r="LPV172" s="73"/>
      <c r="LPX172" s="73"/>
      <c r="LPY172" s="73"/>
      <c r="LQA172" s="73"/>
      <c r="LQD172" s="73"/>
      <c r="LQG172" s="73"/>
      <c r="LQJ172" s="73"/>
      <c r="LQR172" s="73"/>
      <c r="LQT172" s="73"/>
      <c r="LQW172" s="73"/>
      <c r="LQZ172" s="73"/>
      <c r="LRI172" s="73"/>
      <c r="LRL172" s="73"/>
      <c r="LRQ172" s="73"/>
      <c r="LSM172" s="73"/>
      <c r="LSN172" s="73"/>
      <c r="LSO172" s="73"/>
      <c r="LSP172" s="73"/>
      <c r="LSQ172" s="73"/>
      <c r="LSR172" s="73"/>
      <c r="LTJ172" s="73"/>
      <c r="LTK172" s="73"/>
      <c r="LTN172" s="73"/>
      <c r="LTQ172" s="73"/>
      <c r="LTS172" s="73"/>
      <c r="LTU172" s="73"/>
      <c r="LTX172" s="73"/>
      <c r="LUA172" s="73"/>
      <c r="LUD172" s="73"/>
      <c r="LUG172" s="73"/>
      <c r="LUJ172" s="73"/>
      <c r="LUM172" s="73"/>
      <c r="LUP172" s="73"/>
      <c r="LUS172" s="73"/>
      <c r="LUU172" s="73"/>
      <c r="LVH172" s="73"/>
      <c r="LVI172" s="73"/>
      <c r="LVJ172" s="73"/>
      <c r="LVK172" s="73"/>
      <c r="LVL172" s="73"/>
      <c r="LVM172" s="73"/>
      <c r="LVN172" s="73"/>
      <c r="LVO172" s="73"/>
      <c r="LVP172" s="73"/>
      <c r="LVQ172" s="73"/>
      <c r="LVR172" s="73"/>
      <c r="LVS172" s="73"/>
      <c r="LVT172" s="73"/>
      <c r="LVU172" s="73"/>
      <c r="LVV172" s="73"/>
      <c r="LVW172" s="73"/>
      <c r="LVX172" s="73"/>
      <c r="LVY172" s="73"/>
      <c r="LVZ172" s="73"/>
      <c r="LWA172" s="73"/>
      <c r="LWB172" s="73"/>
      <c r="LWC172" s="73"/>
      <c r="LWD172" s="73"/>
      <c r="LWE172" s="73"/>
      <c r="LWF172" s="73"/>
      <c r="LWG172" s="73"/>
      <c r="LWI172" s="73"/>
      <c r="LWJ172" s="73"/>
      <c r="LWK172" s="73"/>
      <c r="LWL172" s="73"/>
      <c r="LWM172" s="73"/>
      <c r="LWN172" s="73"/>
      <c r="LWO172" s="73"/>
      <c r="LWP172" s="73"/>
      <c r="LWQ172" s="73"/>
      <c r="LWR172" s="73"/>
      <c r="LWS172" s="73"/>
      <c r="LWT172" s="73"/>
      <c r="LWU172" s="73"/>
      <c r="LWX172" s="73"/>
      <c r="LXA172" s="73"/>
      <c r="LXD172" s="73"/>
      <c r="LXG172" s="73"/>
      <c r="LXJ172" s="73"/>
      <c r="LXV172" s="73"/>
      <c r="LXY172" s="73"/>
      <c r="LYB172" s="73"/>
      <c r="LYE172" s="73"/>
      <c r="LYN172" s="73"/>
      <c r="LYT172" s="73"/>
      <c r="LYW172" s="73"/>
      <c r="LYZ172" s="73"/>
      <c r="LZC172" s="73"/>
      <c r="LZI172" s="73"/>
      <c r="LZR172" s="73"/>
      <c r="LZT172" s="73"/>
      <c r="LZU172" s="73"/>
      <c r="LZW172" s="73"/>
      <c r="LZZ172" s="73"/>
      <c r="MAC172" s="73"/>
      <c r="MAF172" s="73"/>
      <c r="MAN172" s="73"/>
      <c r="MAP172" s="73"/>
      <c r="MAS172" s="73"/>
      <c r="MAV172" s="73"/>
      <c r="MBE172" s="73"/>
      <c r="MBH172" s="73"/>
      <c r="MBM172" s="73"/>
      <c r="MCI172" s="73"/>
      <c r="MCJ172" s="73"/>
      <c r="MCK172" s="73"/>
      <c r="MCL172" s="73"/>
      <c r="MCM172" s="73"/>
      <c r="MCN172" s="73"/>
      <c r="MDF172" s="73"/>
      <c r="MDG172" s="73"/>
      <c r="MDJ172" s="73"/>
      <c r="MDM172" s="73"/>
      <c r="MDO172" s="73"/>
      <c r="MDQ172" s="73"/>
      <c r="MDT172" s="73"/>
      <c r="MDW172" s="73"/>
      <c r="MDZ172" s="73"/>
      <c r="MEC172" s="73"/>
      <c r="MEF172" s="73"/>
      <c r="MEI172" s="73"/>
      <c r="MEL172" s="73"/>
      <c r="MEO172" s="73"/>
      <c r="MEQ172" s="73"/>
      <c r="MFD172" s="73"/>
      <c r="MFE172" s="73"/>
      <c r="MFF172" s="73"/>
      <c r="MFG172" s="73"/>
      <c r="MFH172" s="73"/>
      <c r="MFI172" s="73"/>
      <c r="MFJ172" s="73"/>
      <c r="MFK172" s="73"/>
      <c r="MFL172" s="73"/>
      <c r="MFM172" s="73"/>
      <c r="MFN172" s="73"/>
      <c r="MFO172" s="73"/>
      <c r="MFP172" s="73"/>
      <c r="MFQ172" s="73"/>
      <c r="MFR172" s="73"/>
      <c r="MFS172" s="73"/>
      <c r="MFT172" s="73"/>
      <c r="MFU172" s="73"/>
      <c r="MFV172" s="73"/>
      <c r="MFW172" s="73"/>
      <c r="MFX172" s="73"/>
      <c r="MFY172" s="73"/>
      <c r="MFZ172" s="73"/>
      <c r="MGA172" s="73"/>
      <c r="MGB172" s="73"/>
      <c r="MGC172" s="73"/>
      <c r="MGE172" s="73"/>
      <c r="MGF172" s="73"/>
      <c r="MGG172" s="73"/>
      <c r="MGH172" s="73"/>
      <c r="MGI172" s="73"/>
      <c r="MGJ172" s="73"/>
      <c r="MGK172" s="73"/>
      <c r="MGL172" s="73"/>
      <c r="MGM172" s="73"/>
      <c r="MGN172" s="73"/>
      <c r="MGO172" s="73"/>
      <c r="MGP172" s="73"/>
      <c r="MGQ172" s="73"/>
      <c r="MGT172" s="73"/>
      <c r="MGW172" s="73"/>
      <c r="MGZ172" s="73"/>
      <c r="MHC172" s="73"/>
      <c r="MHF172" s="73"/>
      <c r="MHR172" s="73"/>
      <c r="MHU172" s="73"/>
      <c r="MHX172" s="73"/>
      <c r="MIA172" s="73"/>
      <c r="MIJ172" s="73"/>
      <c r="MIP172" s="73"/>
      <c r="MIS172" s="73"/>
      <c r="MIV172" s="73"/>
      <c r="MIY172" s="73"/>
      <c r="MJE172" s="73"/>
      <c r="MJN172" s="73"/>
      <c r="MJP172" s="73"/>
      <c r="MJQ172" s="73"/>
      <c r="MJS172" s="73"/>
      <c r="MJV172" s="73"/>
      <c r="MJY172" s="73"/>
      <c r="MKB172" s="73"/>
      <c r="MKJ172" s="73"/>
      <c r="MKL172" s="73"/>
      <c r="MKO172" s="73"/>
      <c r="MKR172" s="73"/>
      <c r="MLA172" s="73"/>
      <c r="MLD172" s="73"/>
      <c r="MLI172" s="73"/>
      <c r="MME172" s="73"/>
      <c r="MMF172" s="73"/>
      <c r="MMG172" s="73"/>
      <c r="MMH172" s="73"/>
      <c r="MMI172" s="73"/>
      <c r="MMJ172" s="73"/>
      <c r="MNB172" s="73"/>
      <c r="MNC172" s="73"/>
      <c r="MNF172" s="73"/>
      <c r="MNI172" s="73"/>
      <c r="MNK172" s="73"/>
      <c r="MNM172" s="73"/>
      <c r="MNP172" s="73"/>
      <c r="MNS172" s="73"/>
      <c r="MNV172" s="73"/>
      <c r="MNY172" s="73"/>
      <c r="MOB172" s="73"/>
      <c r="MOE172" s="73"/>
      <c r="MOH172" s="73"/>
      <c r="MOK172" s="73"/>
      <c r="MOM172" s="73"/>
      <c r="MOZ172" s="73"/>
      <c r="MPA172" s="73"/>
      <c r="MPB172" s="73"/>
      <c r="MPC172" s="73"/>
      <c r="MPD172" s="73"/>
      <c r="MPE172" s="73"/>
      <c r="MPF172" s="73"/>
      <c r="MPG172" s="73"/>
      <c r="MPH172" s="73"/>
      <c r="MPI172" s="73"/>
      <c r="MPJ172" s="73"/>
      <c r="MPK172" s="73"/>
      <c r="MPL172" s="73"/>
      <c r="MPM172" s="73"/>
      <c r="MPN172" s="73"/>
      <c r="MPO172" s="73"/>
      <c r="MPP172" s="73"/>
      <c r="MPQ172" s="73"/>
      <c r="MPR172" s="73"/>
      <c r="MPS172" s="73"/>
      <c r="MPT172" s="73"/>
      <c r="MPU172" s="73"/>
      <c r="MPV172" s="73"/>
      <c r="MPW172" s="73"/>
      <c r="MPX172" s="73"/>
      <c r="MPY172" s="73"/>
      <c r="MQA172" s="73"/>
      <c r="MQB172" s="73"/>
      <c r="MQC172" s="73"/>
      <c r="MQD172" s="73"/>
      <c r="MQE172" s="73"/>
      <c r="MQF172" s="73"/>
      <c r="MQG172" s="73"/>
      <c r="MQH172" s="73"/>
      <c r="MQI172" s="73"/>
      <c r="MQJ172" s="73"/>
      <c r="MQK172" s="73"/>
      <c r="MQL172" s="73"/>
      <c r="MQM172" s="73"/>
      <c r="MQP172" s="73"/>
      <c r="MQS172" s="73"/>
      <c r="MQV172" s="73"/>
      <c r="MQY172" s="73"/>
      <c r="MRB172" s="73"/>
      <c r="MRN172" s="73"/>
      <c r="MRQ172" s="73"/>
      <c r="MRT172" s="73"/>
      <c r="MRW172" s="73"/>
      <c r="MSF172" s="73"/>
      <c r="MSL172" s="73"/>
      <c r="MSO172" s="73"/>
      <c r="MSR172" s="73"/>
      <c r="MSU172" s="73"/>
      <c r="MTA172" s="73"/>
      <c r="MTJ172" s="73"/>
      <c r="MTL172" s="73"/>
      <c r="MTM172" s="73"/>
      <c r="MTO172" s="73"/>
      <c r="MTR172" s="73"/>
      <c r="MTU172" s="73"/>
      <c r="MTX172" s="73"/>
      <c r="MUF172" s="73"/>
      <c r="MUH172" s="73"/>
      <c r="MUK172" s="73"/>
      <c r="MUN172" s="73"/>
      <c r="MUW172" s="73"/>
      <c r="MUZ172" s="73"/>
      <c r="MVE172" s="73"/>
      <c r="MWA172" s="73"/>
      <c r="MWB172" s="73"/>
      <c r="MWC172" s="73"/>
      <c r="MWD172" s="73"/>
      <c r="MWE172" s="73"/>
      <c r="MWF172" s="73"/>
      <c r="MWX172" s="73"/>
      <c r="MWY172" s="73"/>
      <c r="MXB172" s="73"/>
      <c r="MXE172" s="73"/>
      <c r="MXG172" s="73"/>
      <c r="MXI172" s="73"/>
      <c r="MXL172" s="73"/>
      <c r="MXO172" s="73"/>
      <c r="MXR172" s="73"/>
      <c r="MXU172" s="73"/>
      <c r="MXX172" s="73"/>
      <c r="MYA172" s="73"/>
      <c r="MYD172" s="73"/>
      <c r="MYG172" s="73"/>
      <c r="MYI172" s="73"/>
      <c r="MYV172" s="73"/>
      <c r="MYW172" s="73"/>
      <c r="MYX172" s="73"/>
      <c r="MYY172" s="73"/>
      <c r="MYZ172" s="73"/>
      <c r="MZA172" s="73"/>
      <c r="MZB172" s="73"/>
      <c r="MZC172" s="73"/>
      <c r="MZD172" s="73"/>
      <c r="MZE172" s="73"/>
      <c r="MZF172" s="73"/>
      <c r="MZG172" s="73"/>
      <c r="MZH172" s="73"/>
      <c r="MZI172" s="73"/>
      <c r="MZJ172" s="73"/>
      <c r="MZK172" s="73"/>
      <c r="MZL172" s="73"/>
      <c r="MZM172" s="73"/>
      <c r="MZN172" s="73"/>
      <c r="MZO172" s="73"/>
      <c r="MZP172" s="73"/>
      <c r="MZQ172" s="73"/>
      <c r="MZR172" s="73"/>
      <c r="MZS172" s="73"/>
      <c r="MZT172" s="73"/>
      <c r="MZU172" s="73"/>
      <c r="MZW172" s="73"/>
      <c r="MZX172" s="73"/>
      <c r="MZY172" s="73"/>
      <c r="MZZ172" s="73"/>
      <c r="NAA172" s="73"/>
      <c r="NAB172" s="73"/>
      <c r="NAC172" s="73"/>
      <c r="NAD172" s="73"/>
      <c r="NAE172" s="73"/>
      <c r="NAF172" s="73"/>
      <c r="NAG172" s="73"/>
      <c r="NAH172" s="73"/>
      <c r="NAI172" s="73"/>
      <c r="NAL172" s="73"/>
      <c r="NAO172" s="73"/>
      <c r="NAR172" s="73"/>
      <c r="NAU172" s="73"/>
      <c r="NAX172" s="73"/>
      <c r="NBJ172" s="73"/>
      <c r="NBM172" s="73"/>
      <c r="NBP172" s="73"/>
      <c r="NBS172" s="73"/>
      <c r="NCB172" s="73"/>
      <c r="NCH172" s="73"/>
      <c r="NCK172" s="73"/>
      <c r="NCN172" s="73"/>
      <c r="NCQ172" s="73"/>
      <c r="NCW172" s="73"/>
      <c r="NDF172" s="73"/>
      <c r="NDH172" s="73"/>
      <c r="NDI172" s="73"/>
      <c r="NDK172" s="73"/>
      <c r="NDN172" s="73"/>
      <c r="NDQ172" s="73"/>
      <c r="NDT172" s="73"/>
      <c r="NEB172" s="73"/>
      <c r="NED172" s="73"/>
      <c r="NEG172" s="73"/>
      <c r="NEJ172" s="73"/>
      <c r="NES172" s="73"/>
      <c r="NEV172" s="73"/>
      <c r="NFA172" s="73"/>
      <c r="NFW172" s="73"/>
      <c r="NFX172" s="73"/>
      <c r="NFY172" s="73"/>
      <c r="NFZ172" s="73"/>
      <c r="NGA172" s="73"/>
      <c r="NGB172" s="73"/>
      <c r="NGT172" s="73"/>
      <c r="NGU172" s="73"/>
      <c r="NGX172" s="73"/>
      <c r="NHA172" s="73"/>
      <c r="NHC172" s="73"/>
      <c r="NHE172" s="73"/>
      <c r="NHH172" s="73"/>
      <c r="NHK172" s="73"/>
      <c r="NHN172" s="73"/>
      <c r="NHQ172" s="73"/>
      <c r="NHT172" s="73"/>
      <c r="NHW172" s="73"/>
      <c r="NHZ172" s="73"/>
      <c r="NIC172" s="73"/>
      <c r="NIE172" s="73"/>
      <c r="NIR172" s="73"/>
      <c r="NIS172" s="73"/>
      <c r="NIT172" s="73"/>
      <c r="NIU172" s="73"/>
      <c r="NIV172" s="73"/>
      <c r="NIW172" s="73"/>
      <c r="NIX172" s="73"/>
      <c r="NIY172" s="73"/>
      <c r="NIZ172" s="73"/>
      <c r="NJA172" s="73"/>
      <c r="NJB172" s="73"/>
      <c r="NJC172" s="73"/>
      <c r="NJD172" s="73"/>
      <c r="NJE172" s="73"/>
      <c r="NJF172" s="73"/>
      <c r="NJG172" s="73"/>
      <c r="NJH172" s="73"/>
      <c r="NJI172" s="73"/>
      <c r="NJJ172" s="73"/>
      <c r="NJK172" s="73"/>
      <c r="NJL172" s="73"/>
      <c r="NJM172" s="73"/>
      <c r="NJN172" s="73"/>
      <c r="NJO172" s="73"/>
      <c r="NJP172" s="73"/>
      <c r="NJQ172" s="73"/>
      <c r="NJS172" s="73"/>
      <c r="NJT172" s="73"/>
      <c r="NJU172" s="73"/>
      <c r="NJV172" s="73"/>
      <c r="NJW172" s="73"/>
      <c r="NJX172" s="73"/>
      <c r="NJY172" s="73"/>
      <c r="NJZ172" s="73"/>
      <c r="NKA172" s="73"/>
      <c r="NKB172" s="73"/>
      <c r="NKC172" s="73"/>
      <c r="NKD172" s="73"/>
      <c r="NKE172" s="73"/>
      <c r="NKH172" s="73"/>
      <c r="NKK172" s="73"/>
      <c r="NKN172" s="73"/>
      <c r="NKQ172" s="73"/>
      <c r="NKT172" s="73"/>
      <c r="NLF172" s="73"/>
      <c r="NLI172" s="73"/>
      <c r="NLL172" s="73"/>
      <c r="NLO172" s="73"/>
      <c r="NLX172" s="73"/>
      <c r="NMD172" s="73"/>
      <c r="NMG172" s="73"/>
      <c r="NMJ172" s="73"/>
      <c r="NMM172" s="73"/>
      <c r="NMS172" s="73"/>
      <c r="NNB172" s="73"/>
      <c r="NND172" s="73"/>
      <c r="NNE172" s="73"/>
      <c r="NNG172" s="73"/>
      <c r="NNJ172" s="73"/>
      <c r="NNM172" s="73"/>
      <c r="NNP172" s="73"/>
      <c r="NNX172" s="73"/>
      <c r="NNZ172" s="73"/>
      <c r="NOC172" s="73"/>
      <c r="NOF172" s="73"/>
      <c r="NOO172" s="73"/>
      <c r="NOR172" s="73"/>
      <c r="NOW172" s="73"/>
      <c r="NPS172" s="73"/>
      <c r="NPT172" s="73"/>
      <c r="NPU172" s="73"/>
      <c r="NPV172" s="73"/>
      <c r="NPW172" s="73"/>
      <c r="NPX172" s="73"/>
      <c r="NQP172" s="73"/>
      <c r="NQQ172" s="73"/>
      <c r="NQT172" s="73"/>
      <c r="NQW172" s="73"/>
      <c r="NQY172" s="73"/>
      <c r="NRA172" s="73"/>
      <c r="NRD172" s="73"/>
      <c r="NRG172" s="73"/>
      <c r="NRJ172" s="73"/>
      <c r="NRM172" s="73"/>
      <c r="NRP172" s="73"/>
      <c r="NRS172" s="73"/>
      <c r="NRV172" s="73"/>
      <c r="NRY172" s="73"/>
      <c r="NSA172" s="73"/>
      <c r="NSN172" s="73"/>
      <c r="NSO172" s="73"/>
      <c r="NSP172" s="73"/>
      <c r="NSQ172" s="73"/>
      <c r="NSR172" s="73"/>
      <c r="NSS172" s="73"/>
      <c r="NST172" s="73"/>
      <c r="NSU172" s="73"/>
      <c r="NSV172" s="73"/>
      <c r="NSW172" s="73"/>
      <c r="NSX172" s="73"/>
      <c r="NSY172" s="73"/>
      <c r="NSZ172" s="73"/>
      <c r="NTA172" s="73"/>
      <c r="NTB172" s="73"/>
      <c r="NTC172" s="73"/>
      <c r="NTD172" s="73"/>
      <c r="NTE172" s="73"/>
      <c r="NTF172" s="73"/>
      <c r="NTG172" s="73"/>
      <c r="NTH172" s="73"/>
      <c r="NTI172" s="73"/>
      <c r="NTJ172" s="73"/>
      <c r="NTK172" s="73"/>
      <c r="NTL172" s="73"/>
      <c r="NTM172" s="73"/>
      <c r="NTO172" s="73"/>
      <c r="NTP172" s="73"/>
      <c r="NTQ172" s="73"/>
      <c r="NTR172" s="73"/>
      <c r="NTS172" s="73"/>
      <c r="NTT172" s="73"/>
      <c r="NTU172" s="73"/>
      <c r="NTV172" s="73"/>
      <c r="NTW172" s="73"/>
      <c r="NTX172" s="73"/>
      <c r="NTY172" s="73"/>
      <c r="NTZ172" s="73"/>
      <c r="NUA172" s="73"/>
      <c r="NUD172" s="73"/>
      <c r="NUG172" s="73"/>
      <c r="NUJ172" s="73"/>
      <c r="NUM172" s="73"/>
      <c r="NUP172" s="73"/>
      <c r="NVB172" s="73"/>
      <c r="NVE172" s="73"/>
      <c r="NVH172" s="73"/>
      <c r="NVK172" s="73"/>
      <c r="NVT172" s="73"/>
      <c r="NVZ172" s="73"/>
      <c r="NWC172" s="73"/>
      <c r="NWF172" s="73"/>
      <c r="NWI172" s="73"/>
      <c r="NWO172" s="73"/>
      <c r="NWX172" s="73"/>
      <c r="NWZ172" s="73"/>
      <c r="NXA172" s="73"/>
      <c r="NXC172" s="73"/>
      <c r="NXF172" s="73"/>
      <c r="NXI172" s="73"/>
      <c r="NXL172" s="73"/>
      <c r="NXT172" s="73"/>
      <c r="NXV172" s="73"/>
      <c r="NXY172" s="73"/>
      <c r="NYB172" s="73"/>
      <c r="NYK172" s="73"/>
      <c r="NYN172" s="73"/>
      <c r="NYS172" s="73"/>
      <c r="NZO172" s="73"/>
      <c r="NZP172" s="73"/>
      <c r="NZQ172" s="73"/>
      <c r="NZR172" s="73"/>
      <c r="NZS172" s="73"/>
      <c r="NZT172" s="73"/>
      <c r="OAL172" s="73"/>
      <c r="OAM172" s="73"/>
      <c r="OAP172" s="73"/>
      <c r="OAS172" s="73"/>
      <c r="OAU172" s="73"/>
      <c r="OAW172" s="73"/>
      <c r="OAZ172" s="73"/>
      <c r="OBC172" s="73"/>
      <c r="OBF172" s="73"/>
      <c r="OBI172" s="73"/>
      <c r="OBL172" s="73"/>
      <c r="OBO172" s="73"/>
      <c r="OBR172" s="73"/>
      <c r="OBU172" s="73"/>
      <c r="OBW172" s="73"/>
      <c r="OCJ172" s="73"/>
      <c r="OCK172" s="73"/>
      <c r="OCL172" s="73"/>
      <c r="OCM172" s="73"/>
      <c r="OCN172" s="73"/>
      <c r="OCO172" s="73"/>
      <c r="OCP172" s="73"/>
      <c r="OCQ172" s="73"/>
      <c r="OCR172" s="73"/>
      <c r="OCS172" s="73"/>
      <c r="OCT172" s="73"/>
      <c r="OCU172" s="73"/>
      <c r="OCV172" s="73"/>
      <c r="OCW172" s="73"/>
      <c r="OCX172" s="73"/>
      <c r="OCY172" s="73"/>
      <c r="OCZ172" s="73"/>
      <c r="ODA172" s="73"/>
      <c r="ODB172" s="73"/>
      <c r="ODC172" s="73"/>
      <c r="ODD172" s="73"/>
      <c r="ODE172" s="73"/>
      <c r="ODF172" s="73"/>
      <c r="ODG172" s="73"/>
      <c r="ODH172" s="73"/>
      <c r="ODI172" s="73"/>
      <c r="ODK172" s="73"/>
      <c r="ODL172" s="73"/>
      <c r="ODM172" s="73"/>
      <c r="ODN172" s="73"/>
      <c r="ODO172" s="73"/>
      <c r="ODP172" s="73"/>
      <c r="ODQ172" s="73"/>
      <c r="ODR172" s="73"/>
      <c r="ODS172" s="73"/>
      <c r="ODT172" s="73"/>
      <c r="ODU172" s="73"/>
      <c r="ODV172" s="73"/>
      <c r="ODW172" s="73"/>
      <c r="ODZ172" s="73"/>
      <c r="OEC172" s="73"/>
      <c r="OEF172" s="73"/>
      <c r="OEI172" s="73"/>
      <c r="OEL172" s="73"/>
      <c r="OEX172" s="73"/>
      <c r="OFA172" s="73"/>
      <c r="OFD172" s="73"/>
      <c r="OFG172" s="73"/>
      <c r="OFP172" s="73"/>
      <c r="OFV172" s="73"/>
      <c r="OFY172" s="73"/>
      <c r="OGB172" s="73"/>
      <c r="OGE172" s="73"/>
      <c r="OGK172" s="73"/>
      <c r="OGT172" s="73"/>
      <c r="OGV172" s="73"/>
      <c r="OGW172" s="73"/>
      <c r="OGY172" s="73"/>
      <c r="OHB172" s="73"/>
      <c r="OHE172" s="73"/>
      <c r="OHH172" s="73"/>
      <c r="OHP172" s="73"/>
      <c r="OHR172" s="73"/>
      <c r="OHU172" s="73"/>
      <c r="OHX172" s="73"/>
      <c r="OIG172" s="73"/>
      <c r="OIJ172" s="73"/>
      <c r="OIO172" s="73"/>
      <c r="OJK172" s="73"/>
      <c r="OJL172" s="73"/>
      <c r="OJM172" s="73"/>
      <c r="OJN172" s="73"/>
      <c r="OJO172" s="73"/>
      <c r="OJP172" s="73"/>
      <c r="OKH172" s="73"/>
      <c r="OKI172" s="73"/>
      <c r="OKL172" s="73"/>
      <c r="OKO172" s="73"/>
      <c r="OKQ172" s="73"/>
      <c r="OKS172" s="73"/>
      <c r="OKV172" s="73"/>
      <c r="OKY172" s="73"/>
      <c r="OLB172" s="73"/>
      <c r="OLE172" s="73"/>
      <c r="OLH172" s="73"/>
      <c r="OLK172" s="73"/>
      <c r="OLN172" s="73"/>
      <c r="OLQ172" s="73"/>
      <c r="OLS172" s="73"/>
      <c r="OMF172" s="73"/>
      <c r="OMG172" s="73"/>
      <c r="OMH172" s="73"/>
      <c r="OMI172" s="73"/>
      <c r="OMJ172" s="73"/>
      <c r="OMK172" s="73"/>
      <c r="OML172" s="73"/>
      <c r="OMM172" s="73"/>
      <c r="OMN172" s="73"/>
      <c r="OMO172" s="73"/>
      <c r="OMP172" s="73"/>
      <c r="OMQ172" s="73"/>
      <c r="OMR172" s="73"/>
      <c r="OMS172" s="73"/>
      <c r="OMT172" s="73"/>
      <c r="OMU172" s="73"/>
      <c r="OMV172" s="73"/>
      <c r="OMW172" s="73"/>
      <c r="OMX172" s="73"/>
      <c r="OMY172" s="73"/>
      <c r="OMZ172" s="73"/>
      <c r="ONA172" s="73"/>
      <c r="ONB172" s="73"/>
      <c r="ONC172" s="73"/>
      <c r="OND172" s="73"/>
      <c r="ONE172" s="73"/>
      <c r="ONG172" s="73"/>
      <c r="ONH172" s="73"/>
      <c r="ONI172" s="73"/>
      <c r="ONJ172" s="73"/>
      <c r="ONK172" s="73"/>
      <c r="ONL172" s="73"/>
      <c r="ONM172" s="73"/>
      <c r="ONN172" s="73"/>
      <c r="ONO172" s="73"/>
      <c r="ONP172" s="73"/>
      <c r="ONQ172" s="73"/>
      <c r="ONR172" s="73"/>
      <c r="ONS172" s="73"/>
      <c r="ONV172" s="73"/>
      <c r="ONY172" s="73"/>
      <c r="OOB172" s="73"/>
      <c r="OOE172" s="73"/>
      <c r="OOH172" s="73"/>
      <c r="OOT172" s="73"/>
      <c r="OOW172" s="73"/>
      <c r="OOZ172" s="73"/>
      <c r="OPC172" s="73"/>
      <c r="OPL172" s="73"/>
      <c r="OPR172" s="73"/>
      <c r="OPU172" s="73"/>
      <c r="OPX172" s="73"/>
      <c r="OQA172" s="73"/>
      <c r="OQG172" s="73"/>
      <c r="OQP172" s="73"/>
      <c r="OQR172" s="73"/>
      <c r="OQS172" s="73"/>
      <c r="OQU172" s="73"/>
      <c r="OQX172" s="73"/>
      <c r="ORA172" s="73"/>
      <c r="ORD172" s="73"/>
      <c r="ORL172" s="73"/>
      <c r="ORN172" s="73"/>
      <c r="ORQ172" s="73"/>
      <c r="ORT172" s="73"/>
      <c r="OSC172" s="73"/>
      <c r="OSF172" s="73"/>
      <c r="OSK172" s="73"/>
      <c r="OTG172" s="73"/>
      <c r="OTH172" s="73"/>
      <c r="OTI172" s="73"/>
      <c r="OTJ172" s="73"/>
      <c r="OTK172" s="73"/>
      <c r="OTL172" s="73"/>
      <c r="OUD172" s="73"/>
      <c r="OUE172" s="73"/>
      <c r="OUH172" s="73"/>
      <c r="OUK172" s="73"/>
      <c r="OUM172" s="73"/>
      <c r="OUO172" s="73"/>
      <c r="OUR172" s="73"/>
      <c r="OUU172" s="73"/>
      <c r="OUX172" s="73"/>
      <c r="OVA172" s="73"/>
      <c r="OVD172" s="73"/>
      <c r="OVG172" s="73"/>
      <c r="OVJ172" s="73"/>
      <c r="OVM172" s="73"/>
      <c r="OVO172" s="73"/>
      <c r="OWB172" s="73"/>
      <c r="OWC172" s="73"/>
      <c r="OWD172" s="73"/>
      <c r="OWE172" s="73"/>
      <c r="OWF172" s="73"/>
      <c r="OWG172" s="73"/>
      <c r="OWH172" s="73"/>
      <c r="OWI172" s="73"/>
      <c r="OWJ172" s="73"/>
      <c r="OWK172" s="73"/>
      <c r="OWL172" s="73"/>
      <c r="OWM172" s="73"/>
      <c r="OWN172" s="73"/>
      <c r="OWO172" s="73"/>
      <c r="OWP172" s="73"/>
      <c r="OWQ172" s="73"/>
      <c r="OWR172" s="73"/>
      <c r="OWS172" s="73"/>
      <c r="OWT172" s="73"/>
      <c r="OWU172" s="73"/>
      <c r="OWV172" s="73"/>
      <c r="OWW172" s="73"/>
      <c r="OWX172" s="73"/>
      <c r="OWY172" s="73"/>
      <c r="OWZ172" s="73"/>
      <c r="OXA172" s="73"/>
      <c r="OXC172" s="73"/>
      <c r="OXD172" s="73"/>
      <c r="OXE172" s="73"/>
      <c r="OXF172" s="73"/>
      <c r="OXG172" s="73"/>
      <c r="OXH172" s="73"/>
      <c r="OXI172" s="73"/>
      <c r="OXJ172" s="73"/>
      <c r="OXK172" s="73"/>
      <c r="OXL172" s="73"/>
      <c r="OXM172" s="73"/>
      <c r="OXN172" s="73"/>
      <c r="OXO172" s="73"/>
      <c r="OXR172" s="73"/>
      <c r="OXU172" s="73"/>
      <c r="OXX172" s="73"/>
      <c r="OYA172" s="73"/>
      <c r="OYD172" s="73"/>
      <c r="OYP172" s="73"/>
      <c r="OYS172" s="73"/>
      <c r="OYV172" s="73"/>
      <c r="OYY172" s="73"/>
      <c r="OZH172" s="73"/>
      <c r="OZN172" s="73"/>
      <c r="OZQ172" s="73"/>
      <c r="OZT172" s="73"/>
      <c r="OZW172" s="73"/>
      <c r="PAC172" s="73"/>
      <c r="PAL172" s="73"/>
      <c r="PAN172" s="73"/>
      <c r="PAO172" s="73"/>
      <c r="PAQ172" s="73"/>
      <c r="PAT172" s="73"/>
      <c r="PAW172" s="73"/>
      <c r="PAZ172" s="73"/>
      <c r="PBH172" s="73"/>
      <c r="PBJ172" s="73"/>
      <c r="PBM172" s="73"/>
      <c r="PBP172" s="73"/>
      <c r="PBY172" s="73"/>
      <c r="PCB172" s="73"/>
      <c r="PCG172" s="73"/>
      <c r="PDC172" s="73"/>
      <c r="PDD172" s="73"/>
      <c r="PDE172" s="73"/>
      <c r="PDF172" s="73"/>
      <c r="PDG172" s="73"/>
      <c r="PDH172" s="73"/>
      <c r="PDZ172" s="73"/>
      <c r="PEA172" s="73"/>
      <c r="PED172" s="73"/>
      <c r="PEG172" s="73"/>
      <c r="PEI172" s="73"/>
      <c r="PEK172" s="73"/>
      <c r="PEN172" s="73"/>
      <c r="PEQ172" s="73"/>
      <c r="PET172" s="73"/>
      <c r="PEW172" s="73"/>
      <c r="PEZ172" s="73"/>
      <c r="PFC172" s="73"/>
      <c r="PFF172" s="73"/>
      <c r="PFI172" s="73"/>
      <c r="PFK172" s="73"/>
      <c r="PFX172" s="73"/>
      <c r="PFY172" s="73"/>
      <c r="PFZ172" s="73"/>
      <c r="PGA172" s="73"/>
      <c r="PGB172" s="73"/>
      <c r="PGC172" s="73"/>
      <c r="PGD172" s="73"/>
      <c r="PGE172" s="73"/>
      <c r="PGF172" s="73"/>
      <c r="PGG172" s="73"/>
      <c r="PGH172" s="73"/>
      <c r="PGI172" s="73"/>
      <c r="PGJ172" s="73"/>
      <c r="PGK172" s="73"/>
      <c r="PGL172" s="73"/>
      <c r="PGM172" s="73"/>
      <c r="PGN172" s="73"/>
      <c r="PGO172" s="73"/>
      <c r="PGP172" s="73"/>
      <c r="PGQ172" s="73"/>
      <c r="PGR172" s="73"/>
      <c r="PGS172" s="73"/>
      <c r="PGT172" s="73"/>
      <c r="PGU172" s="73"/>
      <c r="PGV172" s="73"/>
      <c r="PGW172" s="73"/>
      <c r="PGY172" s="73"/>
      <c r="PGZ172" s="73"/>
      <c r="PHA172" s="73"/>
      <c r="PHB172" s="73"/>
      <c r="PHC172" s="73"/>
      <c r="PHD172" s="73"/>
      <c r="PHE172" s="73"/>
      <c r="PHF172" s="73"/>
      <c r="PHG172" s="73"/>
      <c r="PHH172" s="73"/>
      <c r="PHI172" s="73"/>
      <c r="PHJ172" s="73"/>
      <c r="PHK172" s="73"/>
      <c r="PHN172" s="73"/>
      <c r="PHQ172" s="73"/>
      <c r="PHT172" s="73"/>
      <c r="PHW172" s="73"/>
      <c r="PHZ172" s="73"/>
      <c r="PIL172" s="73"/>
      <c r="PIO172" s="73"/>
      <c r="PIR172" s="73"/>
      <c r="PIU172" s="73"/>
      <c r="PJD172" s="73"/>
      <c r="PJJ172" s="73"/>
      <c r="PJM172" s="73"/>
      <c r="PJP172" s="73"/>
      <c r="PJS172" s="73"/>
      <c r="PJY172" s="73"/>
      <c r="PKH172" s="73"/>
      <c r="PKJ172" s="73"/>
      <c r="PKK172" s="73"/>
      <c r="PKM172" s="73"/>
      <c r="PKP172" s="73"/>
      <c r="PKS172" s="73"/>
      <c r="PKV172" s="73"/>
      <c r="PLD172" s="73"/>
      <c r="PLF172" s="73"/>
      <c r="PLI172" s="73"/>
      <c r="PLL172" s="73"/>
      <c r="PLU172" s="73"/>
      <c r="PLX172" s="73"/>
      <c r="PMC172" s="73"/>
      <c r="PMY172" s="73"/>
      <c r="PMZ172" s="73"/>
      <c r="PNA172" s="73"/>
      <c r="PNB172" s="73"/>
      <c r="PNC172" s="73"/>
      <c r="PND172" s="73"/>
      <c r="PNV172" s="73"/>
      <c r="PNW172" s="73"/>
      <c r="PNZ172" s="73"/>
      <c r="POC172" s="73"/>
      <c r="POE172" s="73"/>
      <c r="POG172" s="73"/>
      <c r="POJ172" s="73"/>
      <c r="POM172" s="73"/>
      <c r="POP172" s="73"/>
      <c r="POS172" s="73"/>
      <c r="POV172" s="73"/>
      <c r="POY172" s="73"/>
      <c r="PPB172" s="73"/>
      <c r="PPE172" s="73"/>
      <c r="PPG172" s="73"/>
      <c r="PPT172" s="73"/>
      <c r="PPU172" s="73"/>
      <c r="PPV172" s="73"/>
      <c r="PPW172" s="73"/>
      <c r="PPX172" s="73"/>
      <c r="PPY172" s="73"/>
      <c r="PPZ172" s="73"/>
      <c r="PQA172" s="73"/>
      <c r="PQB172" s="73"/>
      <c r="PQC172" s="73"/>
      <c r="PQD172" s="73"/>
      <c r="PQE172" s="73"/>
      <c r="PQF172" s="73"/>
      <c r="PQG172" s="73"/>
      <c r="PQH172" s="73"/>
      <c r="PQI172" s="73"/>
      <c r="PQJ172" s="73"/>
      <c r="PQK172" s="73"/>
      <c r="PQL172" s="73"/>
      <c r="PQM172" s="73"/>
      <c r="PQN172" s="73"/>
      <c r="PQO172" s="73"/>
      <c r="PQP172" s="73"/>
      <c r="PQQ172" s="73"/>
      <c r="PQR172" s="73"/>
      <c r="PQS172" s="73"/>
      <c r="PQU172" s="73"/>
      <c r="PQV172" s="73"/>
      <c r="PQW172" s="73"/>
      <c r="PQX172" s="73"/>
      <c r="PQY172" s="73"/>
      <c r="PQZ172" s="73"/>
      <c r="PRA172" s="73"/>
      <c r="PRB172" s="73"/>
      <c r="PRC172" s="73"/>
      <c r="PRD172" s="73"/>
      <c r="PRE172" s="73"/>
      <c r="PRF172" s="73"/>
      <c r="PRG172" s="73"/>
      <c r="PRJ172" s="73"/>
      <c r="PRM172" s="73"/>
      <c r="PRP172" s="73"/>
      <c r="PRS172" s="73"/>
      <c r="PRV172" s="73"/>
      <c r="PSH172" s="73"/>
      <c r="PSK172" s="73"/>
      <c r="PSN172" s="73"/>
      <c r="PSQ172" s="73"/>
      <c r="PSZ172" s="73"/>
      <c r="PTF172" s="73"/>
      <c r="PTI172" s="73"/>
      <c r="PTL172" s="73"/>
      <c r="PTO172" s="73"/>
      <c r="PTU172" s="73"/>
      <c r="PUD172" s="73"/>
      <c r="PUF172" s="73"/>
      <c r="PUG172" s="73"/>
      <c r="PUI172" s="73"/>
      <c r="PUL172" s="73"/>
      <c r="PUO172" s="73"/>
      <c r="PUR172" s="73"/>
      <c r="PUZ172" s="73"/>
      <c r="PVB172" s="73"/>
      <c r="PVE172" s="73"/>
      <c r="PVH172" s="73"/>
      <c r="PVQ172" s="73"/>
      <c r="PVT172" s="73"/>
      <c r="PVY172" s="73"/>
      <c r="PWU172" s="73"/>
      <c r="PWV172" s="73"/>
      <c r="PWW172" s="73"/>
      <c r="PWX172" s="73"/>
      <c r="PWY172" s="73"/>
      <c r="PWZ172" s="73"/>
      <c r="PXR172" s="73"/>
      <c r="PXS172" s="73"/>
      <c r="PXV172" s="73"/>
      <c r="PXY172" s="73"/>
      <c r="PYA172" s="73"/>
      <c r="PYC172" s="73"/>
      <c r="PYF172" s="73"/>
      <c r="PYI172" s="73"/>
      <c r="PYL172" s="73"/>
      <c r="PYO172" s="73"/>
      <c r="PYR172" s="73"/>
      <c r="PYU172" s="73"/>
      <c r="PYX172" s="73"/>
      <c r="PZA172" s="73"/>
      <c r="PZC172" s="73"/>
      <c r="PZP172" s="73"/>
      <c r="PZQ172" s="73"/>
      <c r="PZR172" s="73"/>
      <c r="PZS172" s="73"/>
      <c r="PZT172" s="73"/>
      <c r="PZU172" s="73"/>
      <c r="PZV172" s="73"/>
      <c r="PZW172" s="73"/>
      <c r="PZX172" s="73"/>
      <c r="PZY172" s="73"/>
      <c r="PZZ172" s="73"/>
      <c r="QAA172" s="73"/>
      <c r="QAB172" s="73"/>
      <c r="QAC172" s="73"/>
      <c r="QAD172" s="73"/>
      <c r="QAE172" s="73"/>
      <c r="QAF172" s="73"/>
      <c r="QAG172" s="73"/>
      <c r="QAH172" s="73"/>
      <c r="QAI172" s="73"/>
      <c r="QAJ172" s="73"/>
      <c r="QAK172" s="73"/>
      <c r="QAL172" s="73"/>
      <c r="QAM172" s="73"/>
      <c r="QAN172" s="73"/>
      <c r="QAO172" s="73"/>
      <c r="QAQ172" s="73"/>
      <c r="QAR172" s="73"/>
      <c r="QAS172" s="73"/>
      <c r="QAT172" s="73"/>
      <c r="QAU172" s="73"/>
      <c r="QAV172" s="73"/>
      <c r="QAW172" s="73"/>
      <c r="QAX172" s="73"/>
      <c r="QAY172" s="73"/>
      <c r="QAZ172" s="73"/>
      <c r="QBA172" s="73"/>
      <c r="QBB172" s="73"/>
      <c r="QBC172" s="73"/>
      <c r="QBF172" s="73"/>
      <c r="QBI172" s="73"/>
      <c r="QBL172" s="73"/>
      <c r="QBO172" s="73"/>
      <c r="QBR172" s="73"/>
      <c r="QCD172" s="73"/>
      <c r="QCG172" s="73"/>
      <c r="QCJ172" s="73"/>
      <c r="QCM172" s="73"/>
      <c r="QCV172" s="73"/>
      <c r="QDB172" s="73"/>
      <c r="QDE172" s="73"/>
      <c r="QDH172" s="73"/>
      <c r="QDK172" s="73"/>
      <c r="QDQ172" s="73"/>
      <c r="QDZ172" s="73"/>
      <c r="QEB172" s="73"/>
      <c r="QEC172" s="73"/>
      <c r="QEE172" s="73"/>
      <c r="QEH172" s="73"/>
      <c r="QEK172" s="73"/>
      <c r="QEN172" s="73"/>
      <c r="QEV172" s="73"/>
      <c r="QEX172" s="73"/>
      <c r="QFA172" s="73"/>
      <c r="QFD172" s="73"/>
      <c r="QFM172" s="73"/>
      <c r="QFP172" s="73"/>
      <c r="QFU172" s="73"/>
      <c r="QGQ172" s="73"/>
      <c r="QGR172" s="73"/>
      <c r="QGS172" s="73"/>
      <c r="QGT172" s="73"/>
      <c r="QGU172" s="73"/>
      <c r="QGV172" s="73"/>
      <c r="QHN172" s="73"/>
      <c r="QHO172" s="73"/>
      <c r="QHR172" s="73"/>
      <c r="QHU172" s="73"/>
      <c r="QHW172" s="73"/>
      <c r="QHY172" s="73"/>
      <c r="QIB172" s="73"/>
      <c r="QIE172" s="73"/>
      <c r="QIH172" s="73"/>
      <c r="QIK172" s="73"/>
      <c r="QIN172" s="73"/>
      <c r="QIQ172" s="73"/>
      <c r="QIT172" s="73"/>
      <c r="QIW172" s="73"/>
      <c r="QIY172" s="73"/>
      <c r="QJL172" s="73"/>
      <c r="QJM172" s="73"/>
      <c r="QJN172" s="73"/>
      <c r="QJO172" s="73"/>
      <c r="QJP172" s="73"/>
      <c r="QJQ172" s="73"/>
      <c r="QJR172" s="73"/>
      <c r="QJS172" s="73"/>
      <c r="QJT172" s="73"/>
      <c r="QJU172" s="73"/>
      <c r="QJV172" s="73"/>
      <c r="QJW172" s="73"/>
      <c r="QJX172" s="73"/>
      <c r="QJY172" s="73"/>
      <c r="QJZ172" s="73"/>
      <c r="QKA172" s="73"/>
      <c r="QKB172" s="73"/>
      <c r="QKC172" s="73"/>
      <c r="QKD172" s="73"/>
      <c r="QKE172" s="73"/>
      <c r="QKF172" s="73"/>
      <c r="QKG172" s="73"/>
      <c r="QKH172" s="73"/>
      <c r="QKI172" s="73"/>
      <c r="QKJ172" s="73"/>
      <c r="QKK172" s="73"/>
      <c r="QKM172" s="73"/>
      <c r="QKN172" s="73"/>
      <c r="QKO172" s="73"/>
      <c r="QKP172" s="73"/>
      <c r="QKQ172" s="73"/>
      <c r="QKR172" s="73"/>
      <c r="QKS172" s="73"/>
      <c r="QKT172" s="73"/>
      <c r="QKU172" s="73"/>
      <c r="QKV172" s="73"/>
      <c r="QKW172" s="73"/>
      <c r="QKX172" s="73"/>
      <c r="QKY172" s="73"/>
      <c r="QLB172" s="73"/>
      <c r="QLE172" s="73"/>
      <c r="QLH172" s="73"/>
      <c r="QLK172" s="73"/>
      <c r="QLN172" s="73"/>
      <c r="QLZ172" s="73"/>
      <c r="QMC172" s="73"/>
      <c r="QMF172" s="73"/>
      <c r="QMI172" s="73"/>
      <c r="QMR172" s="73"/>
      <c r="QMX172" s="73"/>
      <c r="QNA172" s="73"/>
      <c r="QND172" s="73"/>
      <c r="QNG172" s="73"/>
      <c r="QNM172" s="73"/>
      <c r="QNV172" s="73"/>
      <c r="QNX172" s="73"/>
      <c r="QNY172" s="73"/>
      <c r="QOA172" s="73"/>
      <c r="QOD172" s="73"/>
      <c r="QOG172" s="73"/>
      <c r="QOJ172" s="73"/>
      <c r="QOR172" s="73"/>
      <c r="QOT172" s="73"/>
      <c r="QOW172" s="73"/>
      <c r="QOZ172" s="73"/>
      <c r="QPI172" s="73"/>
      <c r="QPL172" s="73"/>
      <c r="QPQ172" s="73"/>
      <c r="QQM172" s="73"/>
      <c r="QQN172" s="73"/>
      <c r="QQO172" s="73"/>
      <c r="QQP172" s="73"/>
      <c r="QQQ172" s="73"/>
      <c r="QQR172" s="73"/>
      <c r="QRJ172" s="73"/>
      <c r="QRK172" s="73"/>
      <c r="QRN172" s="73"/>
      <c r="QRQ172" s="73"/>
      <c r="QRS172" s="73"/>
      <c r="QRU172" s="73"/>
      <c r="QRX172" s="73"/>
      <c r="QSA172" s="73"/>
      <c r="QSD172" s="73"/>
      <c r="QSG172" s="73"/>
      <c r="QSJ172" s="73"/>
      <c r="QSM172" s="73"/>
      <c r="QSP172" s="73"/>
      <c r="QSS172" s="73"/>
      <c r="QSU172" s="73"/>
      <c r="QTH172" s="73"/>
      <c r="QTI172" s="73"/>
      <c r="QTJ172" s="73"/>
      <c r="QTK172" s="73"/>
      <c r="QTL172" s="73"/>
      <c r="QTM172" s="73"/>
      <c r="QTN172" s="73"/>
      <c r="QTO172" s="73"/>
      <c r="QTP172" s="73"/>
      <c r="QTQ172" s="73"/>
      <c r="QTR172" s="73"/>
      <c r="QTS172" s="73"/>
      <c r="QTT172" s="73"/>
      <c r="QTU172" s="73"/>
      <c r="QTV172" s="73"/>
      <c r="QTW172" s="73"/>
      <c r="QTX172" s="73"/>
      <c r="QTY172" s="73"/>
      <c r="QTZ172" s="73"/>
      <c r="QUA172" s="73"/>
      <c r="QUB172" s="73"/>
      <c r="QUC172" s="73"/>
      <c r="QUD172" s="73"/>
      <c r="QUE172" s="73"/>
      <c r="QUF172" s="73"/>
      <c r="QUG172" s="73"/>
      <c r="QUI172" s="73"/>
      <c r="QUJ172" s="73"/>
      <c r="QUK172" s="73"/>
      <c r="QUL172" s="73"/>
      <c r="QUM172" s="73"/>
      <c r="QUN172" s="73"/>
      <c r="QUO172" s="73"/>
      <c r="QUP172" s="73"/>
      <c r="QUQ172" s="73"/>
      <c r="QUR172" s="73"/>
      <c r="QUS172" s="73"/>
      <c r="QUT172" s="73"/>
      <c r="QUU172" s="73"/>
      <c r="QUX172" s="73"/>
      <c r="QVA172" s="73"/>
      <c r="QVD172" s="73"/>
      <c r="QVG172" s="73"/>
      <c r="QVJ172" s="73"/>
      <c r="QVV172" s="73"/>
      <c r="QVY172" s="73"/>
      <c r="QWB172" s="73"/>
      <c r="QWE172" s="73"/>
      <c r="QWN172" s="73"/>
      <c r="QWT172" s="73"/>
      <c r="QWW172" s="73"/>
      <c r="QWZ172" s="73"/>
      <c r="QXC172" s="73"/>
      <c r="QXI172" s="73"/>
      <c r="QXR172" s="73"/>
      <c r="QXT172" s="73"/>
      <c r="QXU172" s="73"/>
      <c r="QXW172" s="73"/>
      <c r="QXZ172" s="73"/>
      <c r="QYC172" s="73"/>
      <c r="QYF172" s="73"/>
      <c r="QYN172" s="73"/>
      <c r="QYP172" s="73"/>
      <c r="QYS172" s="73"/>
      <c r="QYV172" s="73"/>
      <c r="QZE172" s="73"/>
      <c r="QZH172" s="73"/>
      <c r="QZM172" s="73"/>
      <c r="RAI172" s="73"/>
      <c r="RAJ172" s="73"/>
      <c r="RAK172" s="73"/>
      <c r="RAL172" s="73"/>
      <c r="RAM172" s="73"/>
      <c r="RAN172" s="73"/>
      <c r="RBF172" s="73"/>
      <c r="RBG172" s="73"/>
      <c r="RBJ172" s="73"/>
      <c r="RBM172" s="73"/>
      <c r="RBO172" s="73"/>
      <c r="RBQ172" s="73"/>
      <c r="RBT172" s="73"/>
      <c r="RBW172" s="73"/>
      <c r="RBZ172" s="73"/>
      <c r="RCC172" s="73"/>
      <c r="RCF172" s="73"/>
      <c r="RCI172" s="73"/>
      <c r="RCL172" s="73"/>
      <c r="RCO172" s="73"/>
      <c r="RCQ172" s="73"/>
      <c r="RDD172" s="73"/>
      <c r="RDE172" s="73"/>
      <c r="RDF172" s="73"/>
      <c r="RDG172" s="73"/>
      <c r="RDH172" s="73"/>
      <c r="RDI172" s="73"/>
      <c r="RDJ172" s="73"/>
      <c r="RDK172" s="73"/>
      <c r="RDL172" s="73"/>
      <c r="RDM172" s="73"/>
      <c r="RDN172" s="73"/>
      <c r="RDO172" s="73"/>
      <c r="RDP172" s="73"/>
      <c r="RDQ172" s="73"/>
      <c r="RDR172" s="73"/>
      <c r="RDS172" s="73"/>
      <c r="RDT172" s="73"/>
      <c r="RDU172" s="73"/>
      <c r="RDV172" s="73"/>
      <c r="RDW172" s="73"/>
      <c r="RDX172" s="73"/>
      <c r="RDY172" s="73"/>
      <c r="RDZ172" s="73"/>
      <c r="REA172" s="73"/>
      <c r="REB172" s="73"/>
      <c r="REC172" s="73"/>
      <c r="REE172" s="73"/>
      <c r="REF172" s="73"/>
      <c r="REG172" s="73"/>
      <c r="REH172" s="73"/>
      <c r="REI172" s="73"/>
      <c r="REJ172" s="73"/>
      <c r="REK172" s="73"/>
      <c r="REL172" s="73"/>
      <c r="REM172" s="73"/>
      <c r="REN172" s="73"/>
      <c r="REO172" s="73"/>
      <c r="REP172" s="73"/>
      <c r="REQ172" s="73"/>
      <c r="RET172" s="73"/>
      <c r="REW172" s="73"/>
      <c r="REZ172" s="73"/>
      <c r="RFC172" s="73"/>
      <c r="RFF172" s="73"/>
      <c r="RFR172" s="73"/>
      <c r="RFU172" s="73"/>
      <c r="RFX172" s="73"/>
      <c r="RGA172" s="73"/>
      <c r="RGJ172" s="73"/>
      <c r="RGP172" s="73"/>
      <c r="RGS172" s="73"/>
      <c r="RGV172" s="73"/>
      <c r="RGY172" s="73"/>
      <c r="RHE172" s="73"/>
      <c r="RHN172" s="73"/>
      <c r="RHP172" s="73"/>
      <c r="RHQ172" s="73"/>
      <c r="RHS172" s="73"/>
      <c r="RHV172" s="73"/>
      <c r="RHY172" s="73"/>
      <c r="RIB172" s="73"/>
      <c r="RIJ172" s="73"/>
      <c r="RIL172" s="73"/>
      <c r="RIO172" s="73"/>
      <c r="RIR172" s="73"/>
      <c r="RJA172" s="73"/>
      <c r="RJD172" s="73"/>
      <c r="RJI172" s="73"/>
      <c r="RKE172" s="73"/>
      <c r="RKF172" s="73"/>
      <c r="RKG172" s="73"/>
      <c r="RKH172" s="73"/>
      <c r="RKI172" s="73"/>
      <c r="RKJ172" s="73"/>
      <c r="RLB172" s="73"/>
      <c r="RLC172" s="73"/>
      <c r="RLF172" s="73"/>
      <c r="RLI172" s="73"/>
      <c r="RLK172" s="73"/>
      <c r="RLM172" s="73"/>
      <c r="RLP172" s="73"/>
      <c r="RLS172" s="73"/>
      <c r="RLV172" s="73"/>
      <c r="RLY172" s="73"/>
      <c r="RMB172" s="73"/>
      <c r="RME172" s="73"/>
      <c r="RMH172" s="73"/>
      <c r="RMK172" s="73"/>
      <c r="RMM172" s="73"/>
      <c r="RMZ172" s="73"/>
      <c r="RNA172" s="73"/>
      <c r="RNB172" s="73"/>
      <c r="RNC172" s="73"/>
      <c r="RND172" s="73"/>
      <c r="RNE172" s="73"/>
      <c r="RNF172" s="73"/>
      <c r="RNG172" s="73"/>
      <c r="RNH172" s="73"/>
      <c r="RNI172" s="73"/>
      <c r="RNJ172" s="73"/>
      <c r="RNK172" s="73"/>
      <c r="RNL172" s="73"/>
      <c r="RNM172" s="73"/>
      <c r="RNN172" s="73"/>
      <c r="RNO172" s="73"/>
      <c r="RNP172" s="73"/>
      <c r="RNQ172" s="73"/>
      <c r="RNR172" s="73"/>
      <c r="RNS172" s="73"/>
      <c r="RNT172" s="73"/>
      <c r="RNU172" s="73"/>
      <c r="RNV172" s="73"/>
      <c r="RNW172" s="73"/>
      <c r="RNX172" s="73"/>
      <c r="RNY172" s="73"/>
      <c r="ROA172" s="73"/>
      <c r="ROB172" s="73"/>
      <c r="ROC172" s="73"/>
      <c r="ROD172" s="73"/>
      <c r="ROE172" s="73"/>
      <c r="ROF172" s="73"/>
      <c r="ROG172" s="73"/>
      <c r="ROH172" s="73"/>
      <c r="ROI172" s="73"/>
      <c r="ROJ172" s="73"/>
      <c r="ROK172" s="73"/>
      <c r="ROL172" s="73"/>
      <c r="ROM172" s="73"/>
      <c r="ROP172" s="73"/>
      <c r="ROS172" s="73"/>
      <c r="ROV172" s="73"/>
      <c r="ROY172" s="73"/>
      <c r="RPB172" s="73"/>
      <c r="RPN172" s="73"/>
      <c r="RPQ172" s="73"/>
      <c r="RPT172" s="73"/>
      <c r="RPW172" s="73"/>
      <c r="RQF172" s="73"/>
      <c r="RQL172" s="73"/>
      <c r="RQO172" s="73"/>
      <c r="RQR172" s="73"/>
      <c r="RQU172" s="73"/>
      <c r="RRA172" s="73"/>
      <c r="RRJ172" s="73"/>
      <c r="RRL172" s="73"/>
      <c r="RRM172" s="73"/>
      <c r="RRO172" s="73"/>
      <c r="RRR172" s="73"/>
      <c r="RRU172" s="73"/>
      <c r="RRX172" s="73"/>
      <c r="RSF172" s="73"/>
      <c r="RSH172" s="73"/>
      <c r="RSK172" s="73"/>
      <c r="RSN172" s="73"/>
      <c r="RSW172" s="73"/>
      <c r="RSZ172" s="73"/>
      <c r="RTE172" s="73"/>
      <c r="RUA172" s="73"/>
      <c r="RUB172" s="73"/>
      <c r="RUC172" s="73"/>
      <c r="RUD172" s="73"/>
      <c r="RUE172" s="73"/>
      <c r="RUF172" s="73"/>
      <c r="RUX172" s="73"/>
      <c r="RUY172" s="73"/>
      <c r="RVB172" s="73"/>
      <c r="RVE172" s="73"/>
      <c r="RVG172" s="73"/>
      <c r="RVI172" s="73"/>
      <c r="RVL172" s="73"/>
      <c r="RVO172" s="73"/>
      <c r="RVR172" s="73"/>
      <c r="RVU172" s="73"/>
      <c r="RVX172" s="73"/>
      <c r="RWA172" s="73"/>
      <c r="RWD172" s="73"/>
      <c r="RWG172" s="73"/>
      <c r="RWI172" s="73"/>
      <c r="RWV172" s="73"/>
      <c r="RWW172" s="73"/>
      <c r="RWX172" s="73"/>
      <c r="RWY172" s="73"/>
      <c r="RWZ172" s="73"/>
      <c r="RXA172" s="73"/>
      <c r="RXB172" s="73"/>
      <c r="RXC172" s="73"/>
      <c r="RXD172" s="73"/>
      <c r="RXE172" s="73"/>
      <c r="RXF172" s="73"/>
      <c r="RXG172" s="73"/>
      <c r="RXH172" s="73"/>
      <c r="RXI172" s="73"/>
      <c r="RXJ172" s="73"/>
      <c r="RXK172" s="73"/>
      <c r="RXL172" s="73"/>
      <c r="RXM172" s="73"/>
      <c r="RXN172" s="73"/>
      <c r="RXO172" s="73"/>
      <c r="RXP172" s="73"/>
      <c r="RXQ172" s="73"/>
      <c r="RXR172" s="73"/>
      <c r="RXS172" s="73"/>
      <c r="RXT172" s="73"/>
      <c r="RXU172" s="73"/>
      <c r="RXW172" s="73"/>
      <c r="RXX172" s="73"/>
      <c r="RXY172" s="73"/>
      <c r="RXZ172" s="73"/>
      <c r="RYA172" s="73"/>
      <c r="RYB172" s="73"/>
      <c r="RYC172" s="73"/>
      <c r="RYD172" s="73"/>
      <c r="RYE172" s="73"/>
      <c r="RYF172" s="73"/>
      <c r="RYG172" s="73"/>
      <c r="RYH172" s="73"/>
      <c r="RYI172" s="73"/>
      <c r="RYL172" s="73"/>
      <c r="RYO172" s="73"/>
      <c r="RYR172" s="73"/>
      <c r="RYU172" s="73"/>
      <c r="RYX172" s="73"/>
      <c r="RZJ172" s="73"/>
      <c r="RZM172" s="73"/>
      <c r="RZP172" s="73"/>
      <c r="RZS172" s="73"/>
      <c r="SAB172" s="73"/>
      <c r="SAH172" s="73"/>
      <c r="SAK172" s="73"/>
      <c r="SAN172" s="73"/>
      <c r="SAQ172" s="73"/>
      <c r="SAW172" s="73"/>
      <c r="SBF172" s="73"/>
      <c r="SBH172" s="73"/>
      <c r="SBI172" s="73"/>
      <c r="SBK172" s="73"/>
      <c r="SBN172" s="73"/>
      <c r="SBQ172" s="73"/>
      <c r="SBT172" s="73"/>
      <c r="SCB172" s="73"/>
      <c r="SCD172" s="73"/>
      <c r="SCG172" s="73"/>
      <c r="SCJ172" s="73"/>
      <c r="SCS172" s="73"/>
      <c r="SCV172" s="73"/>
      <c r="SDA172" s="73"/>
      <c r="SDW172" s="73"/>
      <c r="SDX172" s="73"/>
      <c r="SDY172" s="73"/>
      <c r="SDZ172" s="73"/>
      <c r="SEA172" s="73"/>
      <c r="SEB172" s="73"/>
      <c r="SET172" s="73"/>
      <c r="SEU172" s="73"/>
      <c r="SEX172" s="73"/>
      <c r="SFA172" s="73"/>
      <c r="SFC172" s="73"/>
      <c r="SFE172" s="73"/>
      <c r="SFH172" s="73"/>
      <c r="SFK172" s="73"/>
      <c r="SFN172" s="73"/>
      <c r="SFQ172" s="73"/>
      <c r="SFT172" s="73"/>
      <c r="SFW172" s="73"/>
      <c r="SFZ172" s="73"/>
      <c r="SGC172" s="73"/>
      <c r="SGE172" s="73"/>
      <c r="SGR172" s="73"/>
      <c r="SGS172" s="73"/>
      <c r="SGT172" s="73"/>
      <c r="SGU172" s="73"/>
      <c r="SGV172" s="73"/>
      <c r="SGW172" s="73"/>
      <c r="SGX172" s="73"/>
      <c r="SGY172" s="73"/>
      <c r="SGZ172" s="73"/>
      <c r="SHA172" s="73"/>
      <c r="SHB172" s="73"/>
      <c r="SHC172" s="73"/>
      <c r="SHD172" s="73"/>
      <c r="SHE172" s="73"/>
      <c r="SHF172" s="73"/>
      <c r="SHG172" s="73"/>
      <c r="SHH172" s="73"/>
      <c r="SHI172" s="73"/>
      <c r="SHJ172" s="73"/>
      <c r="SHK172" s="73"/>
      <c r="SHL172" s="73"/>
      <c r="SHM172" s="73"/>
      <c r="SHN172" s="73"/>
      <c r="SHO172" s="73"/>
      <c r="SHP172" s="73"/>
      <c r="SHQ172" s="73"/>
      <c r="SHS172" s="73"/>
      <c r="SHT172" s="73"/>
      <c r="SHU172" s="73"/>
      <c r="SHV172" s="73"/>
      <c r="SHW172" s="73"/>
      <c r="SHX172" s="73"/>
      <c r="SHY172" s="73"/>
      <c r="SHZ172" s="73"/>
      <c r="SIA172" s="73"/>
      <c r="SIB172" s="73"/>
      <c r="SIC172" s="73"/>
      <c r="SID172" s="73"/>
      <c r="SIE172" s="73"/>
      <c r="SIH172" s="73"/>
      <c r="SIK172" s="73"/>
      <c r="SIN172" s="73"/>
      <c r="SIQ172" s="73"/>
      <c r="SIT172" s="73"/>
      <c r="SJF172" s="73"/>
      <c r="SJI172" s="73"/>
      <c r="SJL172" s="73"/>
      <c r="SJO172" s="73"/>
      <c r="SJX172" s="73"/>
      <c r="SKD172" s="73"/>
      <c r="SKG172" s="73"/>
      <c r="SKJ172" s="73"/>
      <c r="SKM172" s="73"/>
      <c r="SKS172" s="73"/>
      <c r="SLB172" s="73"/>
      <c r="SLD172" s="73"/>
      <c r="SLE172" s="73"/>
      <c r="SLG172" s="73"/>
      <c r="SLJ172" s="73"/>
      <c r="SLM172" s="73"/>
      <c r="SLP172" s="73"/>
      <c r="SLX172" s="73"/>
      <c r="SLZ172" s="73"/>
      <c r="SMC172" s="73"/>
      <c r="SMF172" s="73"/>
      <c r="SMO172" s="73"/>
      <c r="SMR172" s="73"/>
      <c r="SMW172" s="73"/>
      <c r="SNS172" s="73"/>
      <c r="SNT172" s="73"/>
      <c r="SNU172" s="73"/>
      <c r="SNV172" s="73"/>
      <c r="SNW172" s="73"/>
      <c r="SNX172" s="73"/>
      <c r="SOP172" s="73"/>
      <c r="SOQ172" s="73"/>
      <c r="SOT172" s="73"/>
      <c r="SOW172" s="73"/>
      <c r="SOY172" s="73"/>
      <c r="SPA172" s="73"/>
      <c r="SPD172" s="73"/>
      <c r="SPG172" s="73"/>
      <c r="SPJ172" s="73"/>
      <c r="SPM172" s="73"/>
      <c r="SPP172" s="73"/>
      <c r="SPS172" s="73"/>
      <c r="SPV172" s="73"/>
      <c r="SPY172" s="73"/>
      <c r="SQA172" s="73"/>
      <c r="SQN172" s="73"/>
      <c r="SQO172" s="73"/>
      <c r="SQP172" s="73"/>
      <c r="SQQ172" s="73"/>
      <c r="SQR172" s="73"/>
      <c r="SQS172" s="73"/>
      <c r="SQT172" s="73"/>
      <c r="SQU172" s="73"/>
      <c r="SQV172" s="73"/>
      <c r="SQW172" s="73"/>
      <c r="SQX172" s="73"/>
      <c r="SQY172" s="73"/>
      <c r="SQZ172" s="73"/>
      <c r="SRA172" s="73"/>
      <c r="SRB172" s="73"/>
      <c r="SRC172" s="73"/>
      <c r="SRD172" s="73"/>
      <c r="SRE172" s="73"/>
      <c r="SRF172" s="73"/>
      <c r="SRG172" s="73"/>
      <c r="SRH172" s="73"/>
      <c r="SRI172" s="73"/>
      <c r="SRJ172" s="73"/>
      <c r="SRK172" s="73"/>
      <c r="SRL172" s="73"/>
      <c r="SRM172" s="73"/>
      <c r="SRO172" s="73"/>
      <c r="SRP172" s="73"/>
      <c r="SRQ172" s="73"/>
      <c r="SRR172" s="73"/>
      <c r="SRS172" s="73"/>
      <c r="SRT172" s="73"/>
      <c r="SRU172" s="73"/>
      <c r="SRV172" s="73"/>
      <c r="SRW172" s="73"/>
      <c r="SRX172" s="73"/>
      <c r="SRY172" s="73"/>
      <c r="SRZ172" s="73"/>
      <c r="SSA172" s="73"/>
      <c r="SSD172" s="73"/>
      <c r="SSG172" s="73"/>
      <c r="SSJ172" s="73"/>
      <c r="SSM172" s="73"/>
      <c r="SSP172" s="73"/>
      <c r="STB172" s="73"/>
      <c r="STE172" s="73"/>
      <c r="STH172" s="73"/>
      <c r="STK172" s="73"/>
      <c r="STT172" s="73"/>
      <c r="STZ172" s="73"/>
      <c r="SUC172" s="73"/>
      <c r="SUF172" s="73"/>
      <c r="SUI172" s="73"/>
      <c r="SUO172" s="73"/>
      <c r="SUX172" s="73"/>
      <c r="SUZ172" s="73"/>
      <c r="SVA172" s="73"/>
      <c r="SVC172" s="73"/>
      <c r="SVF172" s="73"/>
      <c r="SVI172" s="73"/>
      <c r="SVL172" s="73"/>
      <c r="SVT172" s="73"/>
      <c r="SVV172" s="73"/>
      <c r="SVY172" s="73"/>
      <c r="SWB172" s="73"/>
      <c r="SWK172" s="73"/>
      <c r="SWN172" s="73"/>
      <c r="SWS172" s="73"/>
      <c r="SXO172" s="73"/>
      <c r="SXP172" s="73"/>
      <c r="SXQ172" s="73"/>
      <c r="SXR172" s="73"/>
      <c r="SXS172" s="73"/>
      <c r="SXT172" s="73"/>
      <c r="SYL172" s="73"/>
      <c r="SYM172" s="73"/>
      <c r="SYP172" s="73"/>
      <c r="SYS172" s="73"/>
      <c r="SYU172" s="73"/>
      <c r="SYW172" s="73"/>
      <c r="SYZ172" s="73"/>
      <c r="SZC172" s="73"/>
      <c r="SZF172" s="73"/>
      <c r="SZI172" s="73"/>
      <c r="SZL172" s="73"/>
      <c r="SZO172" s="73"/>
      <c r="SZR172" s="73"/>
      <c r="SZU172" s="73"/>
      <c r="SZW172" s="73"/>
      <c r="TAJ172" s="73"/>
      <c r="TAK172" s="73"/>
      <c r="TAL172" s="73"/>
      <c r="TAM172" s="73"/>
      <c r="TAN172" s="73"/>
      <c r="TAO172" s="73"/>
      <c r="TAP172" s="73"/>
      <c r="TAQ172" s="73"/>
      <c r="TAR172" s="73"/>
      <c r="TAS172" s="73"/>
      <c r="TAT172" s="73"/>
      <c r="TAU172" s="73"/>
      <c r="TAV172" s="73"/>
      <c r="TAW172" s="73"/>
      <c r="TAX172" s="73"/>
      <c r="TAY172" s="73"/>
      <c r="TAZ172" s="73"/>
      <c r="TBA172" s="73"/>
      <c r="TBB172" s="73"/>
      <c r="TBC172" s="73"/>
      <c r="TBD172" s="73"/>
      <c r="TBE172" s="73"/>
      <c r="TBF172" s="73"/>
      <c r="TBG172" s="73"/>
      <c r="TBH172" s="73"/>
      <c r="TBI172" s="73"/>
      <c r="TBK172" s="73"/>
      <c r="TBL172" s="73"/>
      <c r="TBM172" s="73"/>
      <c r="TBN172" s="73"/>
      <c r="TBO172" s="73"/>
      <c r="TBP172" s="73"/>
      <c r="TBQ172" s="73"/>
      <c r="TBR172" s="73"/>
      <c r="TBS172" s="73"/>
      <c r="TBT172" s="73"/>
      <c r="TBU172" s="73"/>
      <c r="TBV172" s="73"/>
      <c r="TBW172" s="73"/>
      <c r="TBZ172" s="73"/>
      <c r="TCC172" s="73"/>
      <c r="TCF172" s="73"/>
      <c r="TCI172" s="73"/>
      <c r="TCL172" s="73"/>
      <c r="TCX172" s="73"/>
      <c r="TDA172" s="73"/>
      <c r="TDD172" s="73"/>
      <c r="TDG172" s="73"/>
      <c r="TDP172" s="73"/>
      <c r="TDV172" s="73"/>
      <c r="TDY172" s="73"/>
      <c r="TEB172" s="73"/>
      <c r="TEE172" s="73"/>
      <c r="TEK172" s="73"/>
      <c r="TET172" s="73"/>
      <c r="TEV172" s="73"/>
      <c r="TEW172" s="73"/>
      <c r="TEY172" s="73"/>
      <c r="TFB172" s="73"/>
      <c r="TFE172" s="73"/>
      <c r="TFH172" s="73"/>
      <c r="TFP172" s="73"/>
      <c r="TFR172" s="73"/>
      <c r="TFU172" s="73"/>
      <c r="TFX172" s="73"/>
      <c r="TGG172" s="73"/>
      <c r="TGJ172" s="73"/>
      <c r="TGO172" s="73"/>
      <c r="THK172" s="73"/>
      <c r="THL172" s="73"/>
      <c r="THM172" s="73"/>
      <c r="THN172" s="73"/>
      <c r="THO172" s="73"/>
      <c r="THP172" s="73"/>
      <c r="TIH172" s="73"/>
      <c r="TII172" s="73"/>
      <c r="TIL172" s="73"/>
      <c r="TIO172" s="73"/>
      <c r="TIQ172" s="73"/>
      <c r="TIS172" s="73"/>
      <c r="TIV172" s="73"/>
      <c r="TIY172" s="73"/>
      <c r="TJB172" s="73"/>
      <c r="TJE172" s="73"/>
      <c r="TJH172" s="73"/>
      <c r="TJK172" s="73"/>
      <c r="TJN172" s="73"/>
      <c r="TJQ172" s="73"/>
      <c r="TJS172" s="73"/>
      <c r="TKF172" s="73"/>
      <c r="TKG172" s="73"/>
      <c r="TKH172" s="73"/>
      <c r="TKI172" s="73"/>
      <c r="TKJ172" s="73"/>
      <c r="TKK172" s="73"/>
      <c r="TKL172" s="73"/>
      <c r="TKM172" s="73"/>
      <c r="TKN172" s="73"/>
      <c r="TKO172" s="73"/>
      <c r="TKP172" s="73"/>
      <c r="TKQ172" s="73"/>
      <c r="TKR172" s="73"/>
      <c r="TKS172" s="73"/>
      <c r="TKT172" s="73"/>
      <c r="TKU172" s="73"/>
      <c r="TKV172" s="73"/>
      <c r="TKW172" s="73"/>
      <c r="TKX172" s="73"/>
      <c r="TKY172" s="73"/>
      <c r="TKZ172" s="73"/>
      <c r="TLA172" s="73"/>
      <c r="TLB172" s="73"/>
      <c r="TLC172" s="73"/>
      <c r="TLD172" s="73"/>
      <c r="TLE172" s="73"/>
      <c r="TLG172" s="73"/>
      <c r="TLH172" s="73"/>
      <c r="TLI172" s="73"/>
      <c r="TLJ172" s="73"/>
      <c r="TLK172" s="73"/>
      <c r="TLL172" s="73"/>
      <c r="TLM172" s="73"/>
      <c r="TLN172" s="73"/>
      <c r="TLO172" s="73"/>
      <c r="TLP172" s="73"/>
      <c r="TLQ172" s="73"/>
      <c r="TLR172" s="73"/>
      <c r="TLS172" s="73"/>
      <c r="TLV172" s="73"/>
      <c r="TLY172" s="73"/>
      <c r="TMB172" s="73"/>
      <c r="TME172" s="73"/>
      <c r="TMH172" s="73"/>
      <c r="TMT172" s="73"/>
      <c r="TMW172" s="73"/>
      <c r="TMZ172" s="73"/>
      <c r="TNC172" s="73"/>
      <c r="TNL172" s="73"/>
      <c r="TNR172" s="73"/>
      <c r="TNU172" s="73"/>
      <c r="TNX172" s="73"/>
      <c r="TOA172" s="73"/>
      <c r="TOG172" s="73"/>
      <c r="TOP172" s="73"/>
      <c r="TOR172" s="73"/>
      <c r="TOS172" s="73"/>
      <c r="TOU172" s="73"/>
      <c r="TOX172" s="73"/>
      <c r="TPA172" s="73"/>
      <c r="TPD172" s="73"/>
      <c r="TPL172" s="73"/>
      <c r="TPN172" s="73"/>
      <c r="TPQ172" s="73"/>
      <c r="TPT172" s="73"/>
      <c r="TQC172" s="73"/>
      <c r="TQF172" s="73"/>
      <c r="TQK172" s="73"/>
      <c r="TRG172" s="73"/>
      <c r="TRH172" s="73"/>
      <c r="TRI172" s="73"/>
      <c r="TRJ172" s="73"/>
      <c r="TRK172" s="73"/>
      <c r="TRL172" s="73"/>
      <c r="TSD172" s="73"/>
      <c r="TSE172" s="73"/>
      <c r="TSH172" s="73"/>
      <c r="TSK172" s="73"/>
      <c r="TSM172" s="73"/>
      <c r="TSO172" s="73"/>
      <c r="TSR172" s="73"/>
      <c r="TSU172" s="73"/>
      <c r="TSX172" s="73"/>
      <c r="TTA172" s="73"/>
      <c r="TTD172" s="73"/>
      <c r="TTG172" s="73"/>
      <c r="TTJ172" s="73"/>
      <c r="TTM172" s="73"/>
      <c r="TTO172" s="73"/>
      <c r="TUB172" s="73"/>
      <c r="TUC172" s="73"/>
      <c r="TUD172" s="73"/>
      <c r="TUE172" s="73"/>
      <c r="TUF172" s="73"/>
      <c r="TUG172" s="73"/>
      <c r="TUH172" s="73"/>
      <c r="TUI172" s="73"/>
      <c r="TUJ172" s="73"/>
      <c r="TUK172" s="73"/>
      <c r="TUL172" s="73"/>
      <c r="TUM172" s="73"/>
      <c r="TUN172" s="73"/>
      <c r="TUO172" s="73"/>
      <c r="TUP172" s="73"/>
      <c r="TUQ172" s="73"/>
      <c r="TUR172" s="73"/>
      <c r="TUS172" s="73"/>
      <c r="TUT172" s="73"/>
      <c r="TUU172" s="73"/>
      <c r="TUV172" s="73"/>
      <c r="TUW172" s="73"/>
      <c r="TUX172" s="73"/>
      <c r="TUY172" s="73"/>
      <c r="TUZ172" s="73"/>
      <c r="TVA172" s="73"/>
      <c r="TVC172" s="73"/>
      <c r="TVD172" s="73"/>
      <c r="TVE172" s="73"/>
      <c r="TVF172" s="73"/>
      <c r="TVG172" s="73"/>
      <c r="TVH172" s="73"/>
      <c r="TVI172" s="73"/>
      <c r="TVJ172" s="73"/>
      <c r="TVK172" s="73"/>
      <c r="TVL172" s="73"/>
      <c r="TVM172" s="73"/>
      <c r="TVN172" s="73"/>
      <c r="TVO172" s="73"/>
      <c r="TVR172" s="73"/>
      <c r="TVU172" s="73"/>
      <c r="TVX172" s="73"/>
      <c r="TWA172" s="73"/>
      <c r="TWD172" s="73"/>
      <c r="TWP172" s="73"/>
      <c r="TWS172" s="73"/>
      <c r="TWV172" s="73"/>
      <c r="TWY172" s="73"/>
      <c r="TXH172" s="73"/>
      <c r="TXN172" s="73"/>
      <c r="TXQ172" s="73"/>
      <c r="TXT172" s="73"/>
      <c r="TXW172" s="73"/>
      <c r="TYC172" s="73"/>
      <c r="TYL172" s="73"/>
      <c r="TYN172" s="73"/>
      <c r="TYO172" s="73"/>
      <c r="TYQ172" s="73"/>
      <c r="TYT172" s="73"/>
      <c r="TYW172" s="73"/>
      <c r="TYZ172" s="73"/>
      <c r="TZH172" s="73"/>
      <c r="TZJ172" s="73"/>
      <c r="TZM172" s="73"/>
      <c r="TZP172" s="73"/>
      <c r="TZY172" s="73"/>
      <c r="UAB172" s="73"/>
      <c r="UAG172" s="73"/>
      <c r="UBC172" s="73"/>
      <c r="UBD172" s="73"/>
      <c r="UBE172" s="73"/>
      <c r="UBF172" s="73"/>
      <c r="UBG172" s="73"/>
      <c r="UBH172" s="73"/>
      <c r="UBZ172" s="73"/>
      <c r="UCA172" s="73"/>
      <c r="UCD172" s="73"/>
      <c r="UCG172" s="73"/>
      <c r="UCI172" s="73"/>
      <c r="UCK172" s="73"/>
      <c r="UCN172" s="73"/>
      <c r="UCQ172" s="73"/>
      <c r="UCT172" s="73"/>
      <c r="UCW172" s="73"/>
      <c r="UCZ172" s="73"/>
      <c r="UDC172" s="73"/>
      <c r="UDF172" s="73"/>
      <c r="UDI172" s="73"/>
      <c r="UDK172" s="73"/>
      <c r="UDX172" s="73"/>
      <c r="UDY172" s="73"/>
      <c r="UDZ172" s="73"/>
      <c r="UEA172" s="73"/>
      <c r="UEB172" s="73"/>
      <c r="UEC172" s="73"/>
      <c r="UED172" s="73"/>
      <c r="UEE172" s="73"/>
      <c r="UEF172" s="73"/>
      <c r="UEG172" s="73"/>
      <c r="UEH172" s="73"/>
      <c r="UEI172" s="73"/>
      <c r="UEJ172" s="73"/>
      <c r="UEK172" s="73"/>
      <c r="UEL172" s="73"/>
      <c r="UEM172" s="73"/>
      <c r="UEN172" s="73"/>
      <c r="UEO172" s="73"/>
      <c r="UEP172" s="73"/>
      <c r="UEQ172" s="73"/>
      <c r="UER172" s="73"/>
      <c r="UES172" s="73"/>
      <c r="UET172" s="73"/>
      <c r="UEU172" s="73"/>
      <c r="UEV172" s="73"/>
      <c r="UEW172" s="73"/>
      <c r="UEY172" s="73"/>
      <c r="UEZ172" s="73"/>
      <c r="UFA172" s="73"/>
      <c r="UFB172" s="73"/>
      <c r="UFC172" s="73"/>
      <c r="UFD172" s="73"/>
      <c r="UFE172" s="73"/>
      <c r="UFF172" s="73"/>
      <c r="UFG172" s="73"/>
      <c r="UFH172" s="73"/>
      <c r="UFI172" s="73"/>
      <c r="UFJ172" s="73"/>
      <c r="UFK172" s="73"/>
      <c r="UFN172" s="73"/>
      <c r="UFQ172" s="73"/>
      <c r="UFT172" s="73"/>
      <c r="UFW172" s="73"/>
      <c r="UFZ172" s="73"/>
      <c r="UGL172" s="73"/>
      <c r="UGO172" s="73"/>
      <c r="UGR172" s="73"/>
      <c r="UGU172" s="73"/>
      <c r="UHD172" s="73"/>
      <c r="UHJ172" s="73"/>
      <c r="UHM172" s="73"/>
      <c r="UHP172" s="73"/>
      <c r="UHS172" s="73"/>
      <c r="UHY172" s="73"/>
      <c r="UIH172" s="73"/>
      <c r="UIJ172" s="73"/>
      <c r="UIK172" s="73"/>
      <c r="UIM172" s="73"/>
      <c r="UIP172" s="73"/>
      <c r="UIS172" s="73"/>
      <c r="UIV172" s="73"/>
      <c r="UJD172" s="73"/>
      <c r="UJF172" s="73"/>
      <c r="UJI172" s="73"/>
      <c r="UJL172" s="73"/>
      <c r="UJU172" s="73"/>
      <c r="UJX172" s="73"/>
      <c r="UKC172" s="73"/>
      <c r="UKY172" s="73"/>
      <c r="UKZ172" s="73"/>
      <c r="ULA172" s="73"/>
      <c r="ULB172" s="73"/>
      <c r="ULC172" s="73"/>
      <c r="ULD172" s="73"/>
      <c r="ULV172" s="73"/>
      <c r="ULW172" s="73"/>
      <c r="ULZ172" s="73"/>
      <c r="UMC172" s="73"/>
      <c r="UME172" s="73"/>
      <c r="UMG172" s="73"/>
      <c r="UMJ172" s="73"/>
      <c r="UMM172" s="73"/>
      <c r="UMP172" s="73"/>
      <c r="UMS172" s="73"/>
      <c r="UMV172" s="73"/>
      <c r="UMY172" s="73"/>
      <c r="UNB172" s="73"/>
      <c r="UNE172" s="73"/>
      <c r="UNG172" s="73"/>
      <c r="UNT172" s="73"/>
      <c r="UNU172" s="73"/>
      <c r="UNV172" s="73"/>
      <c r="UNW172" s="73"/>
      <c r="UNX172" s="73"/>
      <c r="UNY172" s="73"/>
      <c r="UNZ172" s="73"/>
      <c r="UOA172" s="73"/>
      <c r="UOB172" s="73"/>
      <c r="UOC172" s="73"/>
      <c r="UOD172" s="73"/>
      <c r="UOE172" s="73"/>
      <c r="UOF172" s="73"/>
      <c r="UOG172" s="73"/>
      <c r="UOH172" s="73"/>
      <c r="UOI172" s="73"/>
      <c r="UOJ172" s="73"/>
      <c r="UOK172" s="73"/>
      <c r="UOL172" s="73"/>
      <c r="UOM172" s="73"/>
      <c r="UON172" s="73"/>
      <c r="UOO172" s="73"/>
      <c r="UOP172" s="73"/>
      <c r="UOQ172" s="73"/>
      <c r="UOR172" s="73"/>
      <c r="UOS172" s="73"/>
      <c r="UOU172" s="73"/>
      <c r="UOV172" s="73"/>
      <c r="UOW172" s="73"/>
      <c r="UOX172" s="73"/>
      <c r="UOY172" s="73"/>
      <c r="UOZ172" s="73"/>
      <c r="UPA172" s="73"/>
      <c r="UPB172" s="73"/>
      <c r="UPC172" s="73"/>
      <c r="UPD172" s="73"/>
      <c r="UPE172" s="73"/>
      <c r="UPF172" s="73"/>
      <c r="UPG172" s="73"/>
      <c r="UPJ172" s="73"/>
      <c r="UPM172" s="73"/>
      <c r="UPP172" s="73"/>
      <c r="UPS172" s="73"/>
      <c r="UPV172" s="73"/>
      <c r="UQH172" s="73"/>
      <c r="UQK172" s="73"/>
      <c r="UQN172" s="73"/>
      <c r="UQQ172" s="73"/>
      <c r="UQZ172" s="73"/>
      <c r="URF172" s="73"/>
      <c r="URI172" s="73"/>
      <c r="URL172" s="73"/>
      <c r="URO172" s="73"/>
      <c r="URU172" s="73"/>
      <c r="USD172" s="73"/>
      <c r="USF172" s="73"/>
      <c r="USG172" s="73"/>
      <c r="USI172" s="73"/>
      <c r="USL172" s="73"/>
      <c r="USO172" s="73"/>
      <c r="USR172" s="73"/>
      <c r="USZ172" s="73"/>
      <c r="UTB172" s="73"/>
      <c r="UTE172" s="73"/>
      <c r="UTH172" s="73"/>
      <c r="UTQ172" s="73"/>
      <c r="UTT172" s="73"/>
      <c r="UTY172" s="73"/>
      <c r="UUU172" s="73"/>
      <c r="UUV172" s="73"/>
      <c r="UUW172" s="73"/>
      <c r="UUX172" s="73"/>
      <c r="UUY172" s="73"/>
      <c r="UUZ172" s="73"/>
      <c r="UVR172" s="73"/>
      <c r="UVS172" s="73"/>
      <c r="UVV172" s="73"/>
      <c r="UVY172" s="73"/>
      <c r="UWA172" s="73"/>
      <c r="UWC172" s="73"/>
      <c r="UWF172" s="73"/>
      <c r="UWI172" s="73"/>
      <c r="UWL172" s="73"/>
      <c r="UWO172" s="73"/>
      <c r="UWR172" s="73"/>
      <c r="UWU172" s="73"/>
      <c r="UWX172" s="73"/>
      <c r="UXA172" s="73"/>
      <c r="UXC172" s="73"/>
      <c r="UXP172" s="73"/>
      <c r="UXQ172" s="73"/>
      <c r="UXR172" s="73"/>
      <c r="UXS172" s="73"/>
      <c r="UXT172" s="73"/>
      <c r="UXU172" s="73"/>
      <c r="UXV172" s="73"/>
      <c r="UXW172" s="73"/>
      <c r="UXX172" s="73"/>
      <c r="UXY172" s="73"/>
      <c r="UXZ172" s="73"/>
      <c r="UYA172" s="73"/>
      <c r="UYB172" s="73"/>
      <c r="UYC172" s="73"/>
      <c r="UYD172" s="73"/>
      <c r="UYE172" s="73"/>
      <c r="UYF172" s="73"/>
      <c r="UYG172" s="73"/>
      <c r="UYH172" s="73"/>
      <c r="UYI172" s="73"/>
      <c r="UYJ172" s="73"/>
      <c r="UYK172" s="73"/>
      <c r="UYL172" s="73"/>
      <c r="UYM172" s="73"/>
      <c r="UYN172" s="73"/>
      <c r="UYO172" s="73"/>
      <c r="UYQ172" s="73"/>
      <c r="UYR172" s="73"/>
      <c r="UYS172" s="73"/>
      <c r="UYT172" s="73"/>
      <c r="UYU172" s="73"/>
      <c r="UYV172" s="73"/>
      <c r="UYW172" s="73"/>
      <c r="UYX172" s="73"/>
      <c r="UYY172" s="73"/>
      <c r="UYZ172" s="73"/>
      <c r="UZA172" s="73"/>
      <c r="UZB172" s="73"/>
      <c r="UZC172" s="73"/>
      <c r="UZF172" s="73"/>
      <c r="UZI172" s="73"/>
      <c r="UZL172" s="73"/>
      <c r="UZO172" s="73"/>
      <c r="UZR172" s="73"/>
      <c r="VAD172" s="73"/>
      <c r="VAG172" s="73"/>
      <c r="VAJ172" s="73"/>
      <c r="VAM172" s="73"/>
      <c r="VAV172" s="73"/>
      <c r="VBB172" s="73"/>
      <c r="VBE172" s="73"/>
      <c r="VBH172" s="73"/>
      <c r="VBK172" s="73"/>
      <c r="VBQ172" s="73"/>
      <c r="VBZ172" s="73"/>
      <c r="VCB172" s="73"/>
      <c r="VCC172" s="73"/>
      <c r="VCE172" s="73"/>
      <c r="VCH172" s="73"/>
      <c r="VCK172" s="73"/>
      <c r="VCN172" s="73"/>
      <c r="VCV172" s="73"/>
      <c r="VCX172" s="73"/>
      <c r="VDA172" s="73"/>
      <c r="VDD172" s="73"/>
      <c r="VDM172" s="73"/>
      <c r="VDP172" s="73"/>
      <c r="VDU172" s="73"/>
      <c r="VEQ172" s="73"/>
      <c r="VER172" s="73"/>
      <c r="VES172" s="73"/>
      <c r="VET172" s="73"/>
      <c r="VEU172" s="73"/>
      <c r="VEV172" s="73"/>
      <c r="VFN172" s="73"/>
      <c r="VFO172" s="73"/>
      <c r="VFR172" s="73"/>
      <c r="VFU172" s="73"/>
      <c r="VFW172" s="73"/>
      <c r="VFY172" s="73"/>
      <c r="VGB172" s="73"/>
      <c r="VGE172" s="73"/>
      <c r="VGH172" s="73"/>
      <c r="VGK172" s="73"/>
      <c r="VGN172" s="73"/>
      <c r="VGQ172" s="73"/>
      <c r="VGT172" s="73"/>
      <c r="VGW172" s="73"/>
      <c r="VGY172" s="73"/>
      <c r="VHL172" s="73"/>
      <c r="VHM172" s="73"/>
      <c r="VHN172" s="73"/>
      <c r="VHO172" s="73"/>
      <c r="VHP172" s="73"/>
      <c r="VHQ172" s="73"/>
      <c r="VHR172" s="73"/>
      <c r="VHS172" s="73"/>
      <c r="VHT172" s="73"/>
      <c r="VHU172" s="73"/>
      <c r="VHV172" s="73"/>
      <c r="VHW172" s="73"/>
      <c r="VHX172" s="73"/>
      <c r="VHY172" s="73"/>
      <c r="VHZ172" s="73"/>
      <c r="VIA172" s="73"/>
      <c r="VIB172" s="73"/>
      <c r="VIC172" s="73"/>
      <c r="VID172" s="73"/>
      <c r="VIE172" s="73"/>
      <c r="VIF172" s="73"/>
      <c r="VIG172" s="73"/>
      <c r="VIH172" s="73"/>
      <c r="VII172" s="73"/>
      <c r="VIJ172" s="73"/>
      <c r="VIK172" s="73"/>
      <c r="VIM172" s="73"/>
      <c r="VIN172" s="73"/>
      <c r="VIO172" s="73"/>
      <c r="VIP172" s="73"/>
      <c r="VIQ172" s="73"/>
      <c r="VIR172" s="73"/>
      <c r="VIS172" s="73"/>
      <c r="VIT172" s="73"/>
      <c r="VIU172" s="73"/>
      <c r="VIV172" s="73"/>
      <c r="VIW172" s="73"/>
      <c r="VIX172" s="73"/>
      <c r="VIY172" s="73"/>
      <c r="VJB172" s="73"/>
      <c r="VJE172" s="73"/>
      <c r="VJH172" s="73"/>
      <c r="VJK172" s="73"/>
      <c r="VJN172" s="73"/>
      <c r="VJZ172" s="73"/>
      <c r="VKC172" s="73"/>
      <c r="VKF172" s="73"/>
      <c r="VKI172" s="73"/>
      <c r="VKR172" s="73"/>
      <c r="VKX172" s="73"/>
      <c r="VLA172" s="73"/>
      <c r="VLD172" s="73"/>
      <c r="VLG172" s="73"/>
      <c r="VLM172" s="73"/>
      <c r="VLV172" s="73"/>
      <c r="VLX172" s="73"/>
      <c r="VLY172" s="73"/>
      <c r="VMA172" s="73"/>
      <c r="VMD172" s="73"/>
      <c r="VMG172" s="73"/>
      <c r="VMJ172" s="73"/>
      <c r="VMR172" s="73"/>
      <c r="VMT172" s="73"/>
      <c r="VMW172" s="73"/>
      <c r="VMZ172" s="73"/>
      <c r="VNI172" s="73"/>
      <c r="VNL172" s="73"/>
      <c r="VNQ172" s="73"/>
      <c r="VOM172" s="73"/>
      <c r="VON172" s="73"/>
      <c r="VOO172" s="73"/>
      <c r="VOP172" s="73"/>
      <c r="VOQ172" s="73"/>
      <c r="VOR172" s="73"/>
      <c r="VPJ172" s="73"/>
      <c r="VPK172" s="73"/>
      <c r="VPN172" s="73"/>
      <c r="VPQ172" s="73"/>
      <c r="VPS172" s="73"/>
      <c r="VPU172" s="73"/>
      <c r="VPX172" s="73"/>
      <c r="VQA172" s="73"/>
      <c r="VQD172" s="73"/>
      <c r="VQG172" s="73"/>
      <c r="VQJ172" s="73"/>
      <c r="VQM172" s="73"/>
      <c r="VQP172" s="73"/>
      <c r="VQS172" s="73"/>
      <c r="VQU172" s="73"/>
      <c r="VRH172" s="73"/>
      <c r="VRI172" s="73"/>
      <c r="VRJ172" s="73"/>
      <c r="VRK172" s="73"/>
      <c r="VRL172" s="73"/>
      <c r="VRM172" s="73"/>
      <c r="VRN172" s="73"/>
      <c r="VRO172" s="73"/>
      <c r="VRP172" s="73"/>
      <c r="VRQ172" s="73"/>
      <c r="VRR172" s="73"/>
      <c r="VRS172" s="73"/>
      <c r="VRT172" s="73"/>
      <c r="VRU172" s="73"/>
      <c r="VRV172" s="73"/>
      <c r="VRW172" s="73"/>
      <c r="VRX172" s="73"/>
      <c r="VRY172" s="73"/>
      <c r="VRZ172" s="73"/>
      <c r="VSA172" s="73"/>
      <c r="VSB172" s="73"/>
      <c r="VSC172" s="73"/>
      <c r="VSD172" s="73"/>
      <c r="VSE172" s="73"/>
      <c r="VSF172" s="73"/>
      <c r="VSG172" s="73"/>
      <c r="VSI172" s="73"/>
      <c r="VSJ172" s="73"/>
      <c r="VSK172" s="73"/>
      <c r="VSL172" s="73"/>
      <c r="VSM172" s="73"/>
      <c r="VSN172" s="73"/>
      <c r="VSO172" s="73"/>
      <c r="VSP172" s="73"/>
      <c r="VSQ172" s="73"/>
      <c r="VSR172" s="73"/>
      <c r="VSS172" s="73"/>
      <c r="VST172" s="73"/>
      <c r="VSU172" s="73"/>
      <c r="VSX172" s="73"/>
      <c r="VTA172" s="73"/>
      <c r="VTD172" s="73"/>
      <c r="VTG172" s="73"/>
      <c r="VTJ172" s="73"/>
      <c r="VTV172" s="73"/>
      <c r="VTY172" s="73"/>
      <c r="VUB172" s="73"/>
      <c r="VUE172" s="73"/>
      <c r="VUN172" s="73"/>
      <c r="VUT172" s="73"/>
      <c r="VUW172" s="73"/>
      <c r="VUZ172" s="73"/>
      <c r="VVC172" s="73"/>
      <c r="VVI172" s="73"/>
      <c r="VVR172" s="73"/>
      <c r="VVT172" s="73"/>
      <c r="VVU172" s="73"/>
      <c r="VVW172" s="73"/>
      <c r="VVZ172" s="73"/>
      <c r="VWC172" s="73"/>
      <c r="VWF172" s="73"/>
      <c r="VWN172" s="73"/>
      <c r="VWP172" s="73"/>
      <c r="VWS172" s="73"/>
      <c r="VWV172" s="73"/>
      <c r="VXE172" s="73"/>
      <c r="VXH172" s="73"/>
      <c r="VXM172" s="73"/>
      <c r="VYI172" s="73"/>
      <c r="VYJ172" s="73"/>
      <c r="VYK172" s="73"/>
      <c r="VYL172" s="73"/>
      <c r="VYM172" s="73"/>
      <c r="VYN172" s="73"/>
      <c r="VZF172" s="73"/>
      <c r="VZG172" s="73"/>
      <c r="VZJ172" s="73"/>
      <c r="VZM172" s="73"/>
      <c r="VZO172" s="73"/>
      <c r="VZQ172" s="73"/>
      <c r="VZT172" s="73"/>
      <c r="VZW172" s="73"/>
      <c r="VZZ172" s="73"/>
      <c r="WAC172" s="73"/>
      <c r="WAF172" s="73"/>
      <c r="WAI172" s="73"/>
      <c r="WAL172" s="73"/>
      <c r="WAO172" s="73"/>
      <c r="WAQ172" s="73"/>
      <c r="WBD172" s="73"/>
      <c r="WBE172" s="73"/>
      <c r="WBF172" s="73"/>
      <c r="WBG172" s="73"/>
      <c r="WBH172" s="73"/>
      <c r="WBI172" s="73"/>
      <c r="WBJ172" s="73"/>
      <c r="WBK172" s="73"/>
      <c r="WBL172" s="73"/>
      <c r="WBM172" s="73"/>
      <c r="WBN172" s="73"/>
      <c r="WBO172" s="73"/>
      <c r="WBP172" s="73"/>
      <c r="WBQ172" s="73"/>
      <c r="WBR172" s="73"/>
      <c r="WBS172" s="73"/>
      <c r="WBT172" s="73"/>
      <c r="WBU172" s="73"/>
      <c r="WBV172" s="73"/>
      <c r="WBW172" s="73"/>
      <c r="WBX172" s="73"/>
      <c r="WBY172" s="73"/>
      <c r="WBZ172" s="73"/>
      <c r="WCA172" s="73"/>
      <c r="WCB172" s="73"/>
      <c r="WCC172" s="73"/>
      <c r="WCE172" s="73"/>
      <c r="WCF172" s="73"/>
      <c r="WCG172" s="73"/>
      <c r="WCH172" s="73"/>
      <c r="WCI172" s="73"/>
      <c r="WCJ172" s="73"/>
      <c r="WCK172" s="73"/>
      <c r="WCL172" s="73"/>
      <c r="WCM172" s="73"/>
      <c r="WCN172" s="73"/>
      <c r="WCO172" s="73"/>
      <c r="WCP172" s="73"/>
      <c r="WCQ172" s="73"/>
      <c r="WCT172" s="73"/>
      <c r="WCW172" s="73"/>
      <c r="WCZ172" s="73"/>
      <c r="WDC172" s="73"/>
      <c r="WDF172" s="73"/>
      <c r="WDR172" s="73"/>
      <c r="WDU172" s="73"/>
      <c r="WDX172" s="73"/>
      <c r="WEA172" s="73"/>
      <c r="WEJ172" s="73"/>
      <c r="WEP172" s="73"/>
      <c r="WES172" s="73"/>
      <c r="WEV172" s="73"/>
      <c r="WEY172" s="73"/>
      <c r="WFE172" s="73"/>
      <c r="WFN172" s="73"/>
      <c r="WFP172" s="73"/>
      <c r="WFQ172" s="73"/>
      <c r="WFS172" s="73"/>
      <c r="WFV172" s="73"/>
      <c r="WFY172" s="73"/>
      <c r="WGB172" s="73"/>
      <c r="WGJ172" s="73"/>
      <c r="WGL172" s="73"/>
      <c r="WGO172" s="73"/>
      <c r="WGR172" s="73"/>
      <c r="WHA172" s="73"/>
      <c r="WHD172" s="73"/>
      <c r="WHI172" s="73"/>
      <c r="WIE172" s="73"/>
      <c r="WIF172" s="73"/>
      <c r="WIG172" s="73"/>
      <c r="WIH172" s="73"/>
      <c r="WII172" s="73"/>
      <c r="WIJ172" s="73"/>
      <c r="WJB172" s="73"/>
      <c r="WJC172" s="73"/>
      <c r="WJF172" s="73"/>
      <c r="WJI172" s="73"/>
      <c r="WJK172" s="73"/>
      <c r="WJM172" s="73"/>
      <c r="WJP172" s="73"/>
      <c r="WJS172" s="73"/>
      <c r="WJV172" s="73"/>
      <c r="WJY172" s="73"/>
      <c r="WKB172" s="73"/>
      <c r="WKE172" s="73"/>
      <c r="WKH172" s="73"/>
      <c r="WKK172" s="73"/>
      <c r="WKM172" s="73"/>
      <c r="WKZ172" s="73"/>
      <c r="WLA172" s="73"/>
      <c r="WLB172" s="73"/>
      <c r="WLC172" s="73"/>
      <c r="WLD172" s="73"/>
      <c r="WLE172" s="73"/>
      <c r="WLF172" s="73"/>
      <c r="WLG172" s="73"/>
      <c r="WLH172" s="73"/>
      <c r="WLI172" s="73"/>
      <c r="WLJ172" s="73"/>
      <c r="WLK172" s="73"/>
      <c r="WLL172" s="73"/>
      <c r="WLM172" s="73"/>
      <c r="WLN172" s="73"/>
      <c r="WLO172" s="73"/>
      <c r="WLP172" s="73"/>
      <c r="WLQ172" s="73"/>
      <c r="WLR172" s="73"/>
      <c r="WLS172" s="73"/>
      <c r="WLT172" s="73"/>
      <c r="WLU172" s="73"/>
      <c r="WLV172" s="73"/>
      <c r="WLW172" s="73"/>
      <c r="WLX172" s="73"/>
      <c r="WLY172" s="73"/>
      <c r="WMA172" s="73"/>
      <c r="WMB172" s="73"/>
      <c r="WMC172" s="73"/>
      <c r="WMD172" s="73"/>
      <c r="WME172" s="73"/>
      <c r="WMF172" s="73"/>
      <c r="WMG172" s="73"/>
      <c r="WMH172" s="73"/>
      <c r="WMI172" s="73"/>
      <c r="WMJ172" s="73"/>
      <c r="WMK172" s="73"/>
      <c r="WML172" s="73"/>
      <c r="WMM172" s="73"/>
      <c r="WMP172" s="73"/>
      <c r="WMS172" s="73"/>
      <c r="WMV172" s="73"/>
      <c r="WMY172" s="73"/>
      <c r="WNB172" s="73"/>
      <c r="WNN172" s="73"/>
      <c r="WNQ172" s="73"/>
      <c r="WNT172" s="73"/>
      <c r="WNW172" s="73"/>
      <c r="WOF172" s="73"/>
      <c r="WOL172" s="73"/>
      <c r="WOO172" s="73"/>
      <c r="WOR172" s="73"/>
      <c r="WOU172" s="73"/>
      <c r="WPA172" s="73"/>
      <c r="WPJ172" s="73"/>
      <c r="WPL172" s="73"/>
      <c r="WPM172" s="73"/>
      <c r="WPO172" s="73"/>
      <c r="WPR172" s="73"/>
      <c r="WPU172" s="73"/>
      <c r="WPX172" s="73"/>
      <c r="WQF172" s="73"/>
      <c r="WQH172" s="73"/>
      <c r="WQK172" s="73"/>
      <c r="WQN172" s="73"/>
      <c r="WQW172" s="73"/>
      <c r="WQZ172" s="73"/>
      <c r="WRE172" s="73"/>
      <c r="WSA172" s="73"/>
      <c r="WSB172" s="73"/>
      <c r="WSC172" s="73"/>
      <c r="WSD172" s="73"/>
      <c r="WSE172" s="73"/>
      <c r="WSF172" s="73"/>
      <c r="WSX172" s="73"/>
      <c r="WSY172" s="73"/>
      <c r="WTB172" s="73"/>
      <c r="WTE172" s="73"/>
      <c r="WTG172" s="73"/>
      <c r="WTI172" s="73"/>
      <c r="WTL172" s="73"/>
      <c r="WTO172" s="73"/>
      <c r="WTR172" s="73"/>
      <c r="WTU172" s="73"/>
      <c r="WTX172" s="73"/>
      <c r="WUA172" s="73"/>
      <c r="WUD172" s="73"/>
      <c r="WUG172" s="73"/>
      <c r="WUI172" s="73"/>
      <c r="WUV172" s="73"/>
      <c r="WUW172" s="73"/>
      <c r="WUX172" s="73"/>
      <c r="WUY172" s="73"/>
      <c r="WUZ172" s="73"/>
      <c r="WVA172" s="73"/>
      <c r="WVB172" s="73"/>
      <c r="WVC172" s="73"/>
      <c r="WVD172" s="73"/>
      <c r="WVE172" s="73"/>
      <c r="WVF172" s="73"/>
      <c r="WVG172" s="73"/>
      <c r="WVH172" s="73"/>
      <c r="WVI172" s="73"/>
      <c r="WVJ172" s="73"/>
      <c r="WVK172" s="73"/>
      <c r="WVL172" s="73"/>
      <c r="WVM172" s="73"/>
      <c r="WVN172" s="73"/>
      <c r="WVO172" s="73"/>
      <c r="WVP172" s="73"/>
      <c r="WVQ172" s="73"/>
      <c r="WVR172" s="73"/>
      <c r="WVS172" s="73"/>
      <c r="WVT172" s="73"/>
      <c r="WVU172" s="73"/>
      <c r="WVV172" s="73"/>
      <c r="WVW172" s="73"/>
      <c r="WVX172" s="73"/>
      <c r="WVY172" s="73"/>
      <c r="WVZ172" s="73"/>
      <c r="WWA172" s="73"/>
      <c r="WWB172" s="73"/>
      <c r="WWC172" s="73"/>
      <c r="WWD172" s="73"/>
      <c r="WWE172" s="73"/>
      <c r="WWF172" s="73"/>
      <c r="WWG172" s="73"/>
      <c r="WWH172" s="73"/>
      <c r="WWI172" s="73"/>
      <c r="WWJ172" s="73"/>
      <c r="WWK172" s="73"/>
      <c r="WWL172" s="73"/>
      <c r="WWM172" s="73"/>
      <c r="WWN172" s="73"/>
      <c r="WWO172" s="73"/>
      <c r="WWP172" s="73"/>
      <c r="WWQ172" s="73"/>
      <c r="WWR172" s="73"/>
      <c r="WWS172" s="73"/>
      <c r="WWT172" s="73"/>
      <c r="WWU172" s="73"/>
      <c r="WWV172" s="73"/>
      <c r="WWW172" s="73"/>
      <c r="WWX172" s="73"/>
      <c r="WWY172" s="73"/>
      <c r="WWZ172" s="73"/>
      <c r="WXA172" s="73"/>
      <c r="WXB172" s="73"/>
      <c r="WXC172" s="73"/>
      <c r="WXD172" s="73"/>
      <c r="WXE172" s="73"/>
      <c r="WXF172" s="73"/>
      <c r="WXG172" s="73"/>
      <c r="WXH172" s="73"/>
      <c r="WXI172" s="73"/>
      <c r="WXJ172" s="73"/>
      <c r="WXK172" s="73"/>
      <c r="WXL172" s="73"/>
      <c r="WXM172" s="73"/>
      <c r="WXN172" s="73"/>
      <c r="WXO172" s="73"/>
      <c r="WXP172" s="73"/>
      <c r="WXQ172" s="73"/>
      <c r="WXR172" s="73"/>
      <c r="WXS172" s="73"/>
      <c r="WXT172" s="73"/>
      <c r="WXU172" s="73"/>
      <c r="WXV172" s="73"/>
      <c r="WXW172" s="73"/>
      <c r="WXX172" s="73"/>
      <c r="WXY172" s="73"/>
      <c r="WXZ172" s="73"/>
      <c r="WYA172" s="73"/>
      <c r="WYB172" s="73"/>
      <c r="WYC172" s="73"/>
      <c r="WYD172" s="73"/>
      <c r="WYE172" s="73"/>
      <c r="WYF172" s="73"/>
      <c r="WYG172" s="73"/>
      <c r="WYH172" s="73"/>
      <c r="WYI172" s="73"/>
      <c r="WYJ172" s="73"/>
      <c r="WYK172" s="73"/>
      <c r="WYL172" s="73"/>
      <c r="WYM172" s="73"/>
      <c r="WYN172" s="73"/>
      <c r="WYO172" s="73"/>
      <c r="WYP172" s="73"/>
      <c r="WYQ172" s="73"/>
      <c r="WYR172" s="73"/>
      <c r="WYS172" s="73"/>
      <c r="WYT172" s="73"/>
      <c r="WYU172" s="73"/>
      <c r="WYV172" s="73"/>
      <c r="WYW172" s="73"/>
      <c r="WYX172" s="73"/>
      <c r="WYY172" s="73"/>
      <c r="WYZ172" s="73"/>
      <c r="WZA172" s="73"/>
      <c r="WZB172" s="73"/>
      <c r="WZC172" s="73"/>
      <c r="WZD172" s="73"/>
      <c r="WZE172" s="73"/>
      <c r="WZF172" s="73"/>
      <c r="WZG172" s="73"/>
      <c r="WZH172" s="73"/>
      <c r="WZI172" s="73"/>
      <c r="WZJ172" s="73"/>
      <c r="WZK172" s="73"/>
      <c r="WZL172" s="73"/>
      <c r="WZM172" s="73"/>
      <c r="WZN172" s="73"/>
      <c r="WZO172" s="73"/>
      <c r="WZP172" s="73"/>
      <c r="WZQ172" s="73"/>
      <c r="WZR172" s="73"/>
      <c r="WZS172" s="73"/>
      <c r="WZT172" s="73"/>
      <c r="WZU172" s="73"/>
      <c r="WZV172" s="73"/>
      <c r="WZW172" s="73"/>
      <c r="WZX172" s="73"/>
      <c r="WZY172" s="73"/>
      <c r="WZZ172" s="73"/>
      <c r="XAA172" s="73"/>
      <c r="XAB172" s="73"/>
      <c r="XAC172" s="73"/>
      <c r="XAD172" s="73"/>
      <c r="XAE172" s="73"/>
      <c r="XAF172" s="73"/>
      <c r="XAG172" s="73"/>
      <c r="XAH172" s="73"/>
      <c r="XAI172" s="73"/>
      <c r="XAJ172" s="73"/>
      <c r="XAK172" s="73"/>
      <c r="XAL172" s="73"/>
      <c r="XAM172" s="73"/>
      <c r="XAN172" s="73"/>
      <c r="XAO172" s="73"/>
      <c r="XAP172" s="73"/>
      <c r="XAQ172" s="73"/>
      <c r="XAR172" s="73"/>
      <c r="XAS172" s="73"/>
      <c r="XAT172" s="73"/>
      <c r="XAU172" s="73"/>
      <c r="XAV172" s="73"/>
      <c r="XAW172" s="73"/>
      <c r="XAX172" s="73"/>
      <c r="XAY172" s="73"/>
      <c r="XAZ172" s="73"/>
      <c r="XBA172" s="73"/>
      <c r="XBB172" s="73"/>
      <c r="XBC172" s="73"/>
      <c r="XBD172" s="73"/>
      <c r="XBE172" s="73"/>
      <c r="XBF172" s="73"/>
      <c r="XBG172" s="73"/>
      <c r="XBH172" s="73"/>
      <c r="XBI172" s="73"/>
      <c r="XBJ172" s="73"/>
      <c r="XBK172" s="73"/>
      <c r="XBL172" s="73"/>
      <c r="XBM172" s="73"/>
      <c r="XBN172" s="73"/>
      <c r="XBO172" s="73"/>
      <c r="XBP172" s="73"/>
      <c r="XBQ172" s="73"/>
      <c r="XBR172" s="73"/>
      <c r="XBS172" s="73"/>
      <c r="XBT172" s="73"/>
      <c r="XBU172" s="73"/>
      <c r="XBV172" s="73"/>
      <c r="XBW172" s="73"/>
      <c r="XBX172" s="73"/>
      <c r="XBY172" s="73"/>
      <c r="XBZ172" s="73"/>
      <c r="XCA172" s="73"/>
      <c r="XCB172" s="73"/>
      <c r="XCC172" s="73"/>
      <c r="XCD172" s="73"/>
      <c r="XCE172" s="73"/>
      <c r="XCF172" s="73"/>
      <c r="XCG172" s="73"/>
      <c r="XCH172" s="73"/>
      <c r="XCI172" s="73"/>
      <c r="XCJ172" s="73"/>
      <c r="XCK172" s="73"/>
      <c r="XCL172" s="73"/>
      <c r="XCM172" s="73"/>
      <c r="XCN172" s="73"/>
      <c r="XCO172" s="73"/>
      <c r="XCP172" s="73"/>
      <c r="XCQ172" s="73"/>
      <c r="XCR172" s="73"/>
      <c r="XCS172" s="73"/>
      <c r="XCT172" s="73"/>
      <c r="XCU172" s="73"/>
      <c r="XCV172" s="73"/>
      <c r="XCW172" s="73"/>
      <c r="XCX172" s="73"/>
      <c r="XCY172" s="73"/>
      <c r="XCZ172" s="73"/>
      <c r="XDA172" s="73"/>
      <c r="XDB172" s="73"/>
      <c r="XDC172" s="73"/>
      <c r="XDD172" s="73"/>
      <c r="XDE172" s="73"/>
      <c r="XDF172" s="73"/>
      <c r="XDG172" s="73"/>
      <c r="XDH172" s="73"/>
      <c r="XDI172" s="73"/>
      <c r="XDJ172" s="73"/>
      <c r="XDK172" s="73"/>
      <c r="XDL172" s="73"/>
      <c r="XDM172" s="73"/>
      <c r="XDN172" s="73"/>
      <c r="XDO172" s="73"/>
      <c r="XDP172" s="73"/>
      <c r="XDQ172" s="73"/>
      <c r="XDR172" s="73"/>
      <c r="XDS172" s="73"/>
      <c r="XDT172" s="73"/>
      <c r="XDU172" s="73"/>
      <c r="XDV172" s="73"/>
      <c r="XDW172" s="73"/>
      <c r="XDX172" s="73"/>
      <c r="XDY172" s="73"/>
      <c r="XDZ172" s="73"/>
      <c r="XEA172" s="73"/>
      <c r="XEB172" s="73"/>
      <c r="XEC172" s="73"/>
      <c r="XED172" s="73"/>
      <c r="XEE172" s="73"/>
      <c r="XEF172" s="73"/>
      <c r="XEG172" s="73"/>
      <c r="XEH172" s="73"/>
      <c r="XEI172" s="73"/>
      <c r="XEJ172" s="73"/>
      <c r="XEK172" s="73"/>
      <c r="XEL172" s="73"/>
      <c r="XEM172" s="73"/>
      <c r="XEN172" s="73"/>
      <c r="XEO172" s="73"/>
      <c r="XEP172" s="73"/>
      <c r="XEQ172" s="73"/>
      <c r="XER172" s="73"/>
      <c r="XES172" s="73"/>
      <c r="XET172" s="73"/>
      <c r="XEU172" s="73"/>
      <c r="XEV172" s="73"/>
      <c r="XEW172" s="73"/>
      <c r="XEX172" s="73"/>
      <c r="XEY172" s="73"/>
      <c r="XEZ172" s="73"/>
      <c r="XFA172" s="73"/>
      <c r="XFB172" s="73"/>
      <c r="XFC172" s="73"/>
      <c r="XFD172" s="73"/>
    </row>
    <row r="173" spans="1:16384" s="192" customFormat="1" ht="21.6" hidden="1" customHeight="1">
      <c r="A173" s="207" t="s">
        <v>174</v>
      </c>
      <c r="B173" s="204" t="s">
        <v>323</v>
      </c>
      <c r="C173" s="205"/>
      <c r="D173" s="168">
        <f>IFERROR(VLOOKUP(A173,'4.1'!A192:C474,3,0),)</f>
        <v>0</v>
      </c>
      <c r="E173" s="166">
        <f t="shared" si="2"/>
        <v>0</v>
      </c>
    </row>
    <row r="174" spans="1:16384" s="192" customFormat="1" ht="21.75" hidden="1" customHeight="1">
      <c r="A174" s="141" t="s">
        <v>175</v>
      </c>
      <c r="B174" s="204" t="s">
        <v>323</v>
      </c>
      <c r="C174" s="205"/>
      <c r="D174" s="168">
        <f>IFERROR(VLOOKUP(A174,'4.1'!A193:C475,3,0),)</f>
        <v>0</v>
      </c>
      <c r="E174" s="166">
        <f t="shared" si="2"/>
        <v>0</v>
      </c>
    </row>
    <row r="175" spans="1:16384" s="192" customFormat="1" ht="21.75" hidden="1" customHeight="1">
      <c r="A175" s="207" t="s">
        <v>176</v>
      </c>
      <c r="B175" s="204" t="s">
        <v>325</v>
      </c>
      <c r="C175" s="205"/>
      <c r="D175" s="168">
        <f>IFERROR(VLOOKUP(A175,'4.1'!A194:C476,3,0),)</f>
        <v>0</v>
      </c>
      <c r="E175" s="166">
        <f t="shared" si="2"/>
        <v>0</v>
      </c>
    </row>
    <row r="176" spans="1:16384" s="192" customFormat="1" ht="21.75" hidden="1" customHeight="1">
      <c r="A176" s="209" t="s">
        <v>177</v>
      </c>
      <c r="B176" s="204" t="s">
        <v>322</v>
      </c>
      <c r="C176" s="205"/>
      <c r="D176" s="168">
        <f>IFERROR(VLOOKUP(A176,'4.1'!A195:C477,3,0),)</f>
        <v>0</v>
      </c>
      <c r="E176" s="166">
        <f t="shared" si="2"/>
        <v>0</v>
      </c>
    </row>
    <row r="177" spans="1:16384" s="193" customFormat="1" ht="20.25" hidden="1" customHeight="1">
      <c r="A177" s="209" t="s">
        <v>178</v>
      </c>
      <c r="B177" s="204" t="s">
        <v>322</v>
      </c>
      <c r="C177" s="205"/>
      <c r="D177" s="168">
        <f>IFERROR(VLOOKUP(A177,'4.1'!A196:C478,3,0),)</f>
        <v>0</v>
      </c>
      <c r="E177" s="166">
        <f t="shared" si="2"/>
        <v>0</v>
      </c>
    </row>
    <row r="178" spans="1:16384" s="193" customFormat="1" ht="20.25" hidden="1" customHeight="1">
      <c r="A178" s="112" t="s">
        <v>179</v>
      </c>
      <c r="B178" s="204" t="s">
        <v>323</v>
      </c>
      <c r="C178" s="205"/>
      <c r="D178" s="168">
        <f>IFERROR(VLOOKUP(A178,'4.1'!A197:C479,3,0),)</f>
        <v>0</v>
      </c>
      <c r="E178" s="166">
        <f t="shared" si="2"/>
        <v>0</v>
      </c>
    </row>
    <row r="179" spans="1:16384" s="192" customFormat="1" ht="21.75" hidden="1" customHeight="1">
      <c r="A179" s="141" t="s">
        <v>180</v>
      </c>
      <c r="B179" s="204" t="s">
        <v>323</v>
      </c>
      <c r="C179" s="205"/>
      <c r="D179" s="168">
        <f>IFERROR(VLOOKUP(A179,'4.1'!A198:C480,3,0),)</f>
        <v>0</v>
      </c>
      <c r="E179" s="166">
        <f t="shared" si="2"/>
        <v>0</v>
      </c>
    </row>
    <row r="180" spans="1:16384" s="192" customFormat="1" ht="21.75" hidden="1" customHeight="1">
      <c r="A180" s="141" t="s">
        <v>181</v>
      </c>
      <c r="B180" s="204" t="s">
        <v>323</v>
      </c>
      <c r="C180" s="205"/>
      <c r="D180" s="168">
        <f>IFERROR(VLOOKUP(A180,'4.1'!A199:C481,3,0),)</f>
        <v>0</v>
      </c>
      <c r="E180" s="166">
        <f t="shared" si="2"/>
        <v>0</v>
      </c>
    </row>
    <row r="181" spans="1:16384" s="192" customFormat="1" ht="21.75" customHeight="1">
      <c r="A181" s="112" t="s">
        <v>182</v>
      </c>
      <c r="B181" s="202" t="s">
        <v>323</v>
      </c>
      <c r="C181" s="203">
        <v>550</v>
      </c>
      <c r="D181" s="86">
        <v>23000</v>
      </c>
      <c r="E181" s="87">
        <f t="shared" si="2"/>
        <v>12650000</v>
      </c>
      <c r="F181" s="73"/>
      <c r="G181" s="73"/>
      <c r="H181" s="73"/>
      <c r="I181" s="73"/>
      <c r="J181" s="73"/>
      <c r="K181" s="73"/>
      <c r="L181" s="73"/>
      <c r="M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D181" s="73"/>
      <c r="AG181" s="73"/>
      <c r="AJ181" s="73"/>
      <c r="AM181" s="73"/>
      <c r="AP181" s="73"/>
      <c r="BB181" s="73"/>
      <c r="BE181" s="73"/>
      <c r="BH181" s="73"/>
      <c r="BK181" s="73"/>
      <c r="BT181" s="73"/>
      <c r="BZ181" s="73"/>
      <c r="CC181" s="73"/>
      <c r="CF181" s="73"/>
      <c r="CI181" s="73"/>
      <c r="CO181" s="73"/>
      <c r="CX181" s="73"/>
      <c r="CZ181" s="73"/>
      <c r="DA181" s="73"/>
      <c r="DC181" s="73"/>
      <c r="DF181" s="73"/>
      <c r="DI181" s="73"/>
      <c r="DL181" s="73"/>
      <c r="DT181" s="73"/>
      <c r="DV181" s="73"/>
      <c r="DY181" s="73"/>
      <c r="EB181" s="73"/>
      <c r="EK181" s="73"/>
      <c r="EN181" s="73"/>
      <c r="ES181" s="73"/>
      <c r="FO181" s="73"/>
      <c r="FP181" s="73"/>
      <c r="FQ181" s="73"/>
      <c r="FR181" s="73"/>
      <c r="FS181" s="73"/>
      <c r="FT181" s="73"/>
      <c r="GL181" s="73"/>
      <c r="GM181" s="73"/>
      <c r="GP181" s="73"/>
      <c r="GS181" s="73"/>
      <c r="GU181" s="73"/>
      <c r="GW181" s="73"/>
      <c r="GZ181" s="73"/>
      <c r="HC181" s="73"/>
      <c r="HF181" s="73"/>
      <c r="HI181" s="73"/>
      <c r="HL181" s="73"/>
      <c r="HO181" s="73"/>
      <c r="HR181" s="73"/>
      <c r="HU181" s="73"/>
      <c r="HW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  <c r="IX181" s="73"/>
      <c r="IY181" s="73"/>
      <c r="IZ181" s="73"/>
      <c r="JA181" s="73"/>
      <c r="JB181" s="73"/>
      <c r="JC181" s="73"/>
      <c r="JD181" s="73"/>
      <c r="JE181" s="73"/>
      <c r="JF181" s="73"/>
      <c r="JG181" s="73"/>
      <c r="JH181" s="73"/>
      <c r="JI181" s="73"/>
      <c r="JK181" s="73"/>
      <c r="JL181" s="73"/>
      <c r="JM181" s="73"/>
      <c r="JN181" s="73"/>
      <c r="JO181" s="73"/>
      <c r="JP181" s="73"/>
      <c r="JQ181" s="73"/>
      <c r="JR181" s="73"/>
      <c r="JS181" s="73"/>
      <c r="JT181" s="73"/>
      <c r="JU181" s="73"/>
      <c r="JV181" s="73"/>
      <c r="JW181" s="73"/>
      <c r="JZ181" s="73"/>
      <c r="KC181" s="73"/>
      <c r="KF181" s="73"/>
      <c r="KI181" s="73"/>
      <c r="KL181" s="73"/>
      <c r="KX181" s="73"/>
      <c r="LA181" s="73"/>
      <c r="LD181" s="73"/>
      <c r="LG181" s="73"/>
      <c r="LP181" s="73"/>
      <c r="LV181" s="73"/>
      <c r="LY181" s="73"/>
      <c r="MB181" s="73"/>
      <c r="ME181" s="73"/>
      <c r="MK181" s="73"/>
      <c r="MT181" s="73"/>
      <c r="MV181" s="73"/>
      <c r="MW181" s="73"/>
      <c r="MY181" s="73"/>
      <c r="NB181" s="73"/>
      <c r="NE181" s="73"/>
      <c r="NH181" s="73"/>
      <c r="NP181" s="73"/>
      <c r="NR181" s="73"/>
      <c r="NU181" s="73"/>
      <c r="NX181" s="73"/>
      <c r="OG181" s="73"/>
      <c r="OJ181" s="73"/>
      <c r="OO181" s="73"/>
      <c r="PK181" s="73"/>
      <c r="PL181" s="73"/>
      <c r="PM181" s="73"/>
      <c r="PN181" s="73"/>
      <c r="PO181" s="73"/>
      <c r="PP181" s="73"/>
      <c r="QH181" s="73"/>
      <c r="QI181" s="73"/>
      <c r="QL181" s="73"/>
      <c r="QO181" s="73"/>
      <c r="QQ181" s="73"/>
      <c r="QS181" s="73"/>
      <c r="QV181" s="73"/>
      <c r="QY181" s="73"/>
      <c r="RB181" s="73"/>
      <c r="RE181" s="73"/>
      <c r="RH181" s="73"/>
      <c r="RK181" s="73"/>
      <c r="RN181" s="73"/>
      <c r="RQ181" s="73"/>
      <c r="RS181" s="73"/>
      <c r="SF181" s="73"/>
      <c r="SG181" s="73"/>
      <c r="SH181" s="73"/>
      <c r="SI181" s="73"/>
      <c r="SJ181" s="73"/>
      <c r="SK181" s="73"/>
      <c r="SL181" s="73"/>
      <c r="SM181" s="73"/>
      <c r="SN181" s="73"/>
      <c r="SO181" s="73"/>
      <c r="SP181" s="73"/>
      <c r="SQ181" s="73"/>
      <c r="SR181" s="73"/>
      <c r="SS181" s="73"/>
      <c r="ST181" s="73"/>
      <c r="SU181" s="73"/>
      <c r="SV181" s="73"/>
      <c r="SW181" s="73"/>
      <c r="SX181" s="73"/>
      <c r="SY181" s="73"/>
      <c r="SZ181" s="73"/>
      <c r="TA181" s="73"/>
      <c r="TB181" s="73"/>
      <c r="TC181" s="73"/>
      <c r="TD181" s="73"/>
      <c r="TE181" s="73"/>
      <c r="TG181" s="73"/>
      <c r="TH181" s="73"/>
      <c r="TI181" s="73"/>
      <c r="TJ181" s="73"/>
      <c r="TK181" s="73"/>
      <c r="TL181" s="73"/>
      <c r="TM181" s="73"/>
      <c r="TN181" s="73"/>
      <c r="TO181" s="73"/>
      <c r="TP181" s="73"/>
      <c r="TQ181" s="73"/>
      <c r="TR181" s="73"/>
      <c r="TS181" s="73"/>
      <c r="TV181" s="73"/>
      <c r="TY181" s="73"/>
      <c r="UB181" s="73"/>
      <c r="UE181" s="73"/>
      <c r="UH181" s="73"/>
      <c r="UT181" s="73"/>
      <c r="UW181" s="73"/>
      <c r="UZ181" s="73"/>
      <c r="VC181" s="73"/>
      <c r="VL181" s="73"/>
      <c r="VR181" s="73"/>
      <c r="VU181" s="73"/>
      <c r="VX181" s="73"/>
      <c r="WA181" s="73"/>
      <c r="WG181" s="73"/>
      <c r="WP181" s="73"/>
      <c r="WR181" s="73"/>
      <c r="WS181" s="73"/>
      <c r="WU181" s="73"/>
      <c r="WX181" s="73"/>
      <c r="XA181" s="73"/>
      <c r="XD181" s="73"/>
      <c r="XL181" s="73"/>
      <c r="XN181" s="73"/>
      <c r="XQ181" s="73"/>
      <c r="XT181" s="73"/>
      <c r="YC181" s="73"/>
      <c r="YF181" s="73"/>
      <c r="YK181" s="73"/>
      <c r="ZG181" s="73"/>
      <c r="ZH181" s="73"/>
      <c r="ZI181" s="73"/>
      <c r="ZJ181" s="73"/>
      <c r="ZK181" s="73"/>
      <c r="ZL181" s="73"/>
      <c r="AAD181" s="73"/>
      <c r="AAE181" s="73"/>
      <c r="AAH181" s="73"/>
      <c r="AAK181" s="73"/>
      <c r="AAM181" s="73"/>
      <c r="AAO181" s="73"/>
      <c r="AAR181" s="73"/>
      <c r="AAU181" s="73"/>
      <c r="AAX181" s="73"/>
      <c r="ABA181" s="73"/>
      <c r="ABD181" s="73"/>
      <c r="ABG181" s="73"/>
      <c r="ABJ181" s="73"/>
      <c r="ABM181" s="73"/>
      <c r="ABO181" s="73"/>
      <c r="ACB181" s="73"/>
      <c r="ACC181" s="73"/>
      <c r="ACD181" s="73"/>
      <c r="ACE181" s="73"/>
      <c r="ACF181" s="73"/>
      <c r="ACG181" s="73"/>
      <c r="ACH181" s="73"/>
      <c r="ACI181" s="73"/>
      <c r="ACJ181" s="73"/>
      <c r="ACK181" s="73"/>
      <c r="ACL181" s="73"/>
      <c r="ACM181" s="73"/>
      <c r="ACN181" s="73"/>
      <c r="ACO181" s="73"/>
      <c r="ACP181" s="73"/>
      <c r="ACQ181" s="73"/>
      <c r="ACR181" s="73"/>
      <c r="ACS181" s="73"/>
      <c r="ACT181" s="73"/>
      <c r="ACU181" s="73"/>
      <c r="ACV181" s="73"/>
      <c r="ACW181" s="73"/>
      <c r="ACX181" s="73"/>
      <c r="ACY181" s="73"/>
      <c r="ACZ181" s="73"/>
      <c r="ADA181" s="73"/>
      <c r="ADC181" s="73"/>
      <c r="ADD181" s="73"/>
      <c r="ADE181" s="73"/>
      <c r="ADF181" s="73"/>
      <c r="ADG181" s="73"/>
      <c r="ADH181" s="73"/>
      <c r="ADI181" s="73"/>
      <c r="ADJ181" s="73"/>
      <c r="ADK181" s="73"/>
      <c r="ADL181" s="73"/>
      <c r="ADM181" s="73"/>
      <c r="ADN181" s="73"/>
      <c r="ADO181" s="73"/>
      <c r="ADR181" s="73"/>
      <c r="ADU181" s="73"/>
      <c r="ADX181" s="73"/>
      <c r="AEA181" s="73"/>
      <c r="AED181" s="73"/>
      <c r="AEP181" s="73"/>
      <c r="AES181" s="73"/>
      <c r="AEV181" s="73"/>
      <c r="AEY181" s="73"/>
      <c r="AFH181" s="73"/>
      <c r="AFN181" s="73"/>
      <c r="AFQ181" s="73"/>
      <c r="AFT181" s="73"/>
      <c r="AFW181" s="73"/>
      <c r="AGC181" s="73"/>
      <c r="AGL181" s="73"/>
      <c r="AGN181" s="73"/>
      <c r="AGO181" s="73"/>
      <c r="AGQ181" s="73"/>
      <c r="AGT181" s="73"/>
      <c r="AGW181" s="73"/>
      <c r="AGZ181" s="73"/>
      <c r="AHH181" s="73"/>
      <c r="AHJ181" s="73"/>
      <c r="AHM181" s="73"/>
      <c r="AHP181" s="73"/>
      <c r="AHY181" s="73"/>
      <c r="AIB181" s="73"/>
      <c r="AIG181" s="73"/>
      <c r="AJC181" s="73"/>
      <c r="AJD181" s="73"/>
      <c r="AJE181" s="73"/>
      <c r="AJF181" s="73"/>
      <c r="AJG181" s="73"/>
      <c r="AJH181" s="73"/>
      <c r="AJZ181" s="73"/>
      <c r="AKA181" s="73"/>
      <c r="AKD181" s="73"/>
      <c r="AKG181" s="73"/>
      <c r="AKI181" s="73"/>
      <c r="AKK181" s="73"/>
      <c r="AKN181" s="73"/>
      <c r="AKQ181" s="73"/>
      <c r="AKT181" s="73"/>
      <c r="AKW181" s="73"/>
      <c r="AKZ181" s="73"/>
      <c r="ALC181" s="73"/>
      <c r="ALF181" s="73"/>
      <c r="ALI181" s="73"/>
      <c r="ALK181" s="73"/>
      <c r="ALX181" s="73"/>
      <c r="ALY181" s="73"/>
      <c r="ALZ181" s="73"/>
      <c r="AMA181" s="73"/>
      <c r="AMB181" s="73"/>
      <c r="AMC181" s="73"/>
      <c r="AMD181" s="73"/>
      <c r="AME181" s="73"/>
      <c r="AMF181" s="73"/>
      <c r="AMG181" s="73"/>
      <c r="AMH181" s="73"/>
      <c r="AMI181" s="73"/>
      <c r="AMJ181" s="73"/>
      <c r="AMK181" s="73"/>
      <c r="AML181" s="73"/>
      <c r="AMM181" s="73"/>
      <c r="AMN181" s="73"/>
      <c r="AMO181" s="73"/>
      <c r="AMP181" s="73"/>
      <c r="AMQ181" s="73"/>
      <c r="AMR181" s="73"/>
      <c r="AMS181" s="73"/>
      <c r="AMT181" s="73"/>
      <c r="AMU181" s="73"/>
      <c r="AMV181" s="73"/>
      <c r="AMW181" s="73"/>
      <c r="AMY181" s="73"/>
      <c r="AMZ181" s="73"/>
      <c r="ANA181" s="73"/>
      <c r="ANB181" s="73"/>
      <c r="ANC181" s="73"/>
      <c r="AND181" s="73"/>
      <c r="ANE181" s="73"/>
      <c r="ANF181" s="73"/>
      <c r="ANG181" s="73"/>
      <c r="ANH181" s="73"/>
      <c r="ANI181" s="73"/>
      <c r="ANJ181" s="73"/>
      <c r="ANK181" s="73"/>
      <c r="ANN181" s="73"/>
      <c r="ANQ181" s="73"/>
      <c r="ANT181" s="73"/>
      <c r="ANW181" s="73"/>
      <c r="ANZ181" s="73"/>
      <c r="AOL181" s="73"/>
      <c r="AOO181" s="73"/>
      <c r="AOR181" s="73"/>
      <c r="AOU181" s="73"/>
      <c r="APD181" s="73"/>
      <c r="APJ181" s="73"/>
      <c r="APM181" s="73"/>
      <c r="APP181" s="73"/>
      <c r="APS181" s="73"/>
      <c r="APY181" s="73"/>
      <c r="AQH181" s="73"/>
      <c r="AQJ181" s="73"/>
      <c r="AQK181" s="73"/>
      <c r="AQM181" s="73"/>
      <c r="AQP181" s="73"/>
      <c r="AQS181" s="73"/>
      <c r="AQV181" s="73"/>
      <c r="ARD181" s="73"/>
      <c r="ARF181" s="73"/>
      <c r="ARI181" s="73"/>
      <c r="ARL181" s="73"/>
      <c r="ARU181" s="73"/>
      <c r="ARX181" s="73"/>
      <c r="ASC181" s="73"/>
      <c r="ASY181" s="73"/>
      <c r="ASZ181" s="73"/>
      <c r="ATA181" s="73"/>
      <c r="ATB181" s="73"/>
      <c r="ATC181" s="73"/>
      <c r="ATD181" s="73"/>
      <c r="ATV181" s="73"/>
      <c r="ATW181" s="73"/>
      <c r="ATZ181" s="73"/>
      <c r="AUC181" s="73"/>
      <c r="AUE181" s="73"/>
      <c r="AUG181" s="73"/>
      <c r="AUJ181" s="73"/>
      <c r="AUM181" s="73"/>
      <c r="AUP181" s="73"/>
      <c r="AUS181" s="73"/>
      <c r="AUV181" s="73"/>
      <c r="AUY181" s="73"/>
      <c r="AVB181" s="73"/>
      <c r="AVE181" s="73"/>
      <c r="AVG181" s="73"/>
      <c r="AVT181" s="73"/>
      <c r="AVU181" s="73"/>
      <c r="AVV181" s="73"/>
      <c r="AVW181" s="73"/>
      <c r="AVX181" s="73"/>
      <c r="AVY181" s="73"/>
      <c r="AVZ181" s="73"/>
      <c r="AWA181" s="73"/>
      <c r="AWB181" s="73"/>
      <c r="AWC181" s="73"/>
      <c r="AWD181" s="73"/>
      <c r="AWE181" s="73"/>
      <c r="AWF181" s="73"/>
      <c r="AWG181" s="73"/>
      <c r="AWH181" s="73"/>
      <c r="AWI181" s="73"/>
      <c r="AWJ181" s="73"/>
      <c r="AWK181" s="73"/>
      <c r="AWL181" s="73"/>
      <c r="AWM181" s="73"/>
      <c r="AWN181" s="73"/>
      <c r="AWO181" s="73"/>
      <c r="AWP181" s="73"/>
      <c r="AWQ181" s="73"/>
      <c r="AWR181" s="73"/>
      <c r="AWS181" s="73"/>
      <c r="AWU181" s="73"/>
      <c r="AWV181" s="73"/>
      <c r="AWW181" s="73"/>
      <c r="AWX181" s="73"/>
      <c r="AWY181" s="73"/>
      <c r="AWZ181" s="73"/>
      <c r="AXA181" s="73"/>
      <c r="AXB181" s="73"/>
      <c r="AXC181" s="73"/>
      <c r="AXD181" s="73"/>
      <c r="AXE181" s="73"/>
      <c r="AXF181" s="73"/>
      <c r="AXG181" s="73"/>
      <c r="AXJ181" s="73"/>
      <c r="AXM181" s="73"/>
      <c r="AXP181" s="73"/>
      <c r="AXS181" s="73"/>
      <c r="AXV181" s="73"/>
      <c r="AYH181" s="73"/>
      <c r="AYK181" s="73"/>
      <c r="AYN181" s="73"/>
      <c r="AYQ181" s="73"/>
      <c r="AYZ181" s="73"/>
      <c r="AZF181" s="73"/>
      <c r="AZI181" s="73"/>
      <c r="AZL181" s="73"/>
      <c r="AZO181" s="73"/>
      <c r="AZU181" s="73"/>
      <c r="BAD181" s="73"/>
      <c r="BAF181" s="73"/>
      <c r="BAG181" s="73"/>
      <c r="BAI181" s="73"/>
      <c r="BAL181" s="73"/>
      <c r="BAO181" s="73"/>
      <c r="BAR181" s="73"/>
      <c r="BAZ181" s="73"/>
      <c r="BBB181" s="73"/>
      <c r="BBE181" s="73"/>
      <c r="BBH181" s="73"/>
      <c r="BBQ181" s="73"/>
      <c r="BBT181" s="73"/>
      <c r="BBY181" s="73"/>
      <c r="BCU181" s="73"/>
      <c r="BCV181" s="73"/>
      <c r="BCW181" s="73"/>
      <c r="BCX181" s="73"/>
      <c r="BCY181" s="73"/>
      <c r="BCZ181" s="73"/>
      <c r="BDR181" s="73"/>
      <c r="BDS181" s="73"/>
      <c r="BDV181" s="73"/>
      <c r="BDY181" s="73"/>
      <c r="BEA181" s="73"/>
      <c r="BEC181" s="73"/>
      <c r="BEF181" s="73"/>
      <c r="BEI181" s="73"/>
      <c r="BEL181" s="73"/>
      <c r="BEO181" s="73"/>
      <c r="BER181" s="73"/>
      <c r="BEU181" s="73"/>
      <c r="BEX181" s="73"/>
      <c r="BFA181" s="73"/>
      <c r="BFC181" s="73"/>
      <c r="BFP181" s="73"/>
      <c r="BFQ181" s="73"/>
      <c r="BFR181" s="73"/>
      <c r="BFS181" s="73"/>
      <c r="BFT181" s="73"/>
      <c r="BFU181" s="73"/>
      <c r="BFV181" s="73"/>
      <c r="BFW181" s="73"/>
      <c r="BFX181" s="73"/>
      <c r="BFY181" s="73"/>
      <c r="BFZ181" s="73"/>
      <c r="BGA181" s="73"/>
      <c r="BGB181" s="73"/>
      <c r="BGC181" s="73"/>
      <c r="BGD181" s="73"/>
      <c r="BGE181" s="73"/>
      <c r="BGF181" s="73"/>
      <c r="BGG181" s="73"/>
      <c r="BGH181" s="73"/>
      <c r="BGI181" s="73"/>
      <c r="BGJ181" s="73"/>
      <c r="BGK181" s="73"/>
      <c r="BGL181" s="73"/>
      <c r="BGM181" s="73"/>
      <c r="BGN181" s="73"/>
      <c r="BGO181" s="73"/>
      <c r="BGQ181" s="73"/>
      <c r="BGR181" s="73"/>
      <c r="BGS181" s="73"/>
      <c r="BGT181" s="73"/>
      <c r="BGU181" s="73"/>
      <c r="BGV181" s="73"/>
      <c r="BGW181" s="73"/>
      <c r="BGX181" s="73"/>
      <c r="BGY181" s="73"/>
      <c r="BGZ181" s="73"/>
      <c r="BHA181" s="73"/>
      <c r="BHB181" s="73"/>
      <c r="BHC181" s="73"/>
      <c r="BHF181" s="73"/>
      <c r="BHI181" s="73"/>
      <c r="BHL181" s="73"/>
      <c r="BHO181" s="73"/>
      <c r="BHR181" s="73"/>
      <c r="BID181" s="73"/>
      <c r="BIG181" s="73"/>
      <c r="BIJ181" s="73"/>
      <c r="BIM181" s="73"/>
      <c r="BIV181" s="73"/>
      <c r="BJB181" s="73"/>
      <c r="BJE181" s="73"/>
      <c r="BJH181" s="73"/>
      <c r="BJK181" s="73"/>
      <c r="BJQ181" s="73"/>
      <c r="BJZ181" s="73"/>
      <c r="BKB181" s="73"/>
      <c r="BKC181" s="73"/>
      <c r="BKE181" s="73"/>
      <c r="BKH181" s="73"/>
      <c r="BKK181" s="73"/>
      <c r="BKN181" s="73"/>
      <c r="BKV181" s="73"/>
      <c r="BKX181" s="73"/>
      <c r="BLA181" s="73"/>
      <c r="BLD181" s="73"/>
      <c r="BLM181" s="73"/>
      <c r="BLP181" s="73"/>
      <c r="BLU181" s="73"/>
      <c r="BMQ181" s="73"/>
      <c r="BMR181" s="73"/>
      <c r="BMS181" s="73"/>
      <c r="BMT181" s="73"/>
      <c r="BMU181" s="73"/>
      <c r="BMV181" s="73"/>
      <c r="BNN181" s="73"/>
      <c r="BNO181" s="73"/>
      <c r="BNR181" s="73"/>
      <c r="BNU181" s="73"/>
      <c r="BNW181" s="73"/>
      <c r="BNY181" s="73"/>
      <c r="BOB181" s="73"/>
      <c r="BOE181" s="73"/>
      <c r="BOH181" s="73"/>
      <c r="BOK181" s="73"/>
      <c r="BON181" s="73"/>
      <c r="BOQ181" s="73"/>
      <c r="BOT181" s="73"/>
      <c r="BOW181" s="73"/>
      <c r="BOY181" s="73"/>
      <c r="BPL181" s="73"/>
      <c r="BPM181" s="73"/>
      <c r="BPN181" s="73"/>
      <c r="BPO181" s="73"/>
      <c r="BPP181" s="73"/>
      <c r="BPQ181" s="73"/>
      <c r="BPR181" s="73"/>
      <c r="BPS181" s="73"/>
      <c r="BPT181" s="73"/>
      <c r="BPU181" s="73"/>
      <c r="BPV181" s="73"/>
      <c r="BPW181" s="73"/>
      <c r="BPX181" s="73"/>
      <c r="BPY181" s="73"/>
      <c r="BPZ181" s="73"/>
      <c r="BQA181" s="73"/>
      <c r="BQB181" s="73"/>
      <c r="BQC181" s="73"/>
      <c r="BQD181" s="73"/>
      <c r="BQE181" s="73"/>
      <c r="BQF181" s="73"/>
      <c r="BQG181" s="73"/>
      <c r="BQH181" s="73"/>
      <c r="BQI181" s="73"/>
      <c r="BQJ181" s="73"/>
      <c r="BQK181" s="73"/>
      <c r="BQM181" s="73"/>
      <c r="BQN181" s="73"/>
      <c r="BQO181" s="73"/>
      <c r="BQP181" s="73"/>
      <c r="BQQ181" s="73"/>
      <c r="BQR181" s="73"/>
      <c r="BQS181" s="73"/>
      <c r="BQT181" s="73"/>
      <c r="BQU181" s="73"/>
      <c r="BQV181" s="73"/>
      <c r="BQW181" s="73"/>
      <c r="BQX181" s="73"/>
      <c r="BQY181" s="73"/>
      <c r="BRB181" s="73"/>
      <c r="BRE181" s="73"/>
      <c r="BRH181" s="73"/>
      <c r="BRK181" s="73"/>
      <c r="BRN181" s="73"/>
      <c r="BRZ181" s="73"/>
      <c r="BSC181" s="73"/>
      <c r="BSF181" s="73"/>
      <c r="BSI181" s="73"/>
      <c r="BSR181" s="73"/>
      <c r="BSX181" s="73"/>
      <c r="BTA181" s="73"/>
      <c r="BTD181" s="73"/>
      <c r="BTG181" s="73"/>
      <c r="BTM181" s="73"/>
      <c r="BTV181" s="73"/>
      <c r="BTX181" s="73"/>
      <c r="BTY181" s="73"/>
      <c r="BUA181" s="73"/>
      <c r="BUD181" s="73"/>
      <c r="BUG181" s="73"/>
      <c r="BUJ181" s="73"/>
      <c r="BUR181" s="73"/>
      <c r="BUT181" s="73"/>
      <c r="BUW181" s="73"/>
      <c r="BUZ181" s="73"/>
      <c r="BVI181" s="73"/>
      <c r="BVL181" s="73"/>
      <c r="BVQ181" s="73"/>
      <c r="BWM181" s="73"/>
      <c r="BWN181" s="73"/>
      <c r="BWO181" s="73"/>
      <c r="BWP181" s="73"/>
      <c r="BWQ181" s="73"/>
      <c r="BWR181" s="73"/>
      <c r="BXJ181" s="73"/>
      <c r="BXK181" s="73"/>
      <c r="BXN181" s="73"/>
      <c r="BXQ181" s="73"/>
      <c r="BXS181" s="73"/>
      <c r="BXU181" s="73"/>
      <c r="BXX181" s="73"/>
      <c r="BYA181" s="73"/>
      <c r="BYD181" s="73"/>
      <c r="BYG181" s="73"/>
      <c r="BYJ181" s="73"/>
      <c r="BYM181" s="73"/>
      <c r="BYP181" s="73"/>
      <c r="BYS181" s="73"/>
      <c r="BYU181" s="73"/>
      <c r="BZH181" s="73"/>
      <c r="BZI181" s="73"/>
      <c r="BZJ181" s="73"/>
      <c r="BZK181" s="73"/>
      <c r="BZL181" s="73"/>
      <c r="BZM181" s="73"/>
      <c r="BZN181" s="73"/>
      <c r="BZO181" s="73"/>
      <c r="BZP181" s="73"/>
      <c r="BZQ181" s="73"/>
      <c r="BZR181" s="73"/>
      <c r="BZS181" s="73"/>
      <c r="BZT181" s="73"/>
      <c r="BZU181" s="73"/>
      <c r="BZV181" s="73"/>
      <c r="BZW181" s="73"/>
      <c r="BZX181" s="73"/>
      <c r="BZY181" s="73"/>
      <c r="BZZ181" s="73"/>
      <c r="CAA181" s="73"/>
      <c r="CAB181" s="73"/>
      <c r="CAC181" s="73"/>
      <c r="CAD181" s="73"/>
      <c r="CAE181" s="73"/>
      <c r="CAF181" s="73"/>
      <c r="CAG181" s="73"/>
      <c r="CAI181" s="73"/>
      <c r="CAJ181" s="73"/>
      <c r="CAK181" s="73"/>
      <c r="CAL181" s="73"/>
      <c r="CAM181" s="73"/>
      <c r="CAN181" s="73"/>
      <c r="CAO181" s="73"/>
      <c r="CAP181" s="73"/>
      <c r="CAQ181" s="73"/>
      <c r="CAR181" s="73"/>
      <c r="CAS181" s="73"/>
      <c r="CAT181" s="73"/>
      <c r="CAU181" s="73"/>
      <c r="CAX181" s="73"/>
      <c r="CBA181" s="73"/>
      <c r="CBD181" s="73"/>
      <c r="CBG181" s="73"/>
      <c r="CBJ181" s="73"/>
      <c r="CBV181" s="73"/>
      <c r="CBY181" s="73"/>
      <c r="CCB181" s="73"/>
      <c r="CCE181" s="73"/>
      <c r="CCN181" s="73"/>
      <c r="CCT181" s="73"/>
      <c r="CCW181" s="73"/>
      <c r="CCZ181" s="73"/>
      <c r="CDC181" s="73"/>
      <c r="CDI181" s="73"/>
      <c r="CDR181" s="73"/>
      <c r="CDT181" s="73"/>
      <c r="CDU181" s="73"/>
      <c r="CDW181" s="73"/>
      <c r="CDZ181" s="73"/>
      <c r="CEC181" s="73"/>
      <c r="CEF181" s="73"/>
      <c r="CEN181" s="73"/>
      <c r="CEP181" s="73"/>
      <c r="CES181" s="73"/>
      <c r="CEV181" s="73"/>
      <c r="CFE181" s="73"/>
      <c r="CFH181" s="73"/>
      <c r="CFM181" s="73"/>
      <c r="CGI181" s="73"/>
      <c r="CGJ181" s="73"/>
      <c r="CGK181" s="73"/>
      <c r="CGL181" s="73"/>
      <c r="CGM181" s="73"/>
      <c r="CGN181" s="73"/>
      <c r="CHF181" s="73"/>
      <c r="CHG181" s="73"/>
      <c r="CHJ181" s="73"/>
      <c r="CHM181" s="73"/>
      <c r="CHO181" s="73"/>
      <c r="CHQ181" s="73"/>
      <c r="CHT181" s="73"/>
      <c r="CHW181" s="73"/>
      <c r="CHZ181" s="73"/>
      <c r="CIC181" s="73"/>
      <c r="CIF181" s="73"/>
      <c r="CII181" s="73"/>
      <c r="CIL181" s="73"/>
      <c r="CIO181" s="73"/>
      <c r="CIQ181" s="73"/>
      <c r="CJD181" s="73"/>
      <c r="CJE181" s="73"/>
      <c r="CJF181" s="73"/>
      <c r="CJG181" s="73"/>
      <c r="CJH181" s="73"/>
      <c r="CJI181" s="73"/>
      <c r="CJJ181" s="73"/>
      <c r="CJK181" s="73"/>
      <c r="CJL181" s="73"/>
      <c r="CJM181" s="73"/>
      <c r="CJN181" s="73"/>
      <c r="CJO181" s="73"/>
      <c r="CJP181" s="73"/>
      <c r="CJQ181" s="73"/>
      <c r="CJR181" s="73"/>
      <c r="CJS181" s="73"/>
      <c r="CJT181" s="73"/>
      <c r="CJU181" s="73"/>
      <c r="CJV181" s="73"/>
      <c r="CJW181" s="73"/>
      <c r="CJX181" s="73"/>
      <c r="CJY181" s="73"/>
      <c r="CJZ181" s="73"/>
      <c r="CKA181" s="73"/>
      <c r="CKB181" s="73"/>
      <c r="CKC181" s="73"/>
      <c r="CKE181" s="73"/>
      <c r="CKF181" s="73"/>
      <c r="CKG181" s="73"/>
      <c r="CKH181" s="73"/>
      <c r="CKI181" s="73"/>
      <c r="CKJ181" s="73"/>
      <c r="CKK181" s="73"/>
      <c r="CKL181" s="73"/>
      <c r="CKM181" s="73"/>
      <c r="CKN181" s="73"/>
      <c r="CKO181" s="73"/>
      <c r="CKP181" s="73"/>
      <c r="CKQ181" s="73"/>
      <c r="CKT181" s="73"/>
      <c r="CKW181" s="73"/>
      <c r="CKZ181" s="73"/>
      <c r="CLC181" s="73"/>
      <c r="CLF181" s="73"/>
      <c r="CLR181" s="73"/>
      <c r="CLU181" s="73"/>
      <c r="CLX181" s="73"/>
      <c r="CMA181" s="73"/>
      <c r="CMJ181" s="73"/>
      <c r="CMP181" s="73"/>
      <c r="CMS181" s="73"/>
      <c r="CMV181" s="73"/>
      <c r="CMY181" s="73"/>
      <c r="CNE181" s="73"/>
      <c r="CNN181" s="73"/>
      <c r="CNP181" s="73"/>
      <c r="CNQ181" s="73"/>
      <c r="CNS181" s="73"/>
      <c r="CNV181" s="73"/>
      <c r="CNY181" s="73"/>
      <c r="COB181" s="73"/>
      <c r="COJ181" s="73"/>
      <c r="COL181" s="73"/>
      <c r="COO181" s="73"/>
      <c r="COR181" s="73"/>
      <c r="CPA181" s="73"/>
      <c r="CPD181" s="73"/>
      <c r="CPI181" s="73"/>
      <c r="CQE181" s="73"/>
      <c r="CQF181" s="73"/>
      <c r="CQG181" s="73"/>
      <c r="CQH181" s="73"/>
      <c r="CQI181" s="73"/>
      <c r="CQJ181" s="73"/>
      <c r="CRB181" s="73"/>
      <c r="CRC181" s="73"/>
      <c r="CRF181" s="73"/>
      <c r="CRI181" s="73"/>
      <c r="CRK181" s="73"/>
      <c r="CRM181" s="73"/>
      <c r="CRP181" s="73"/>
      <c r="CRS181" s="73"/>
      <c r="CRV181" s="73"/>
      <c r="CRY181" s="73"/>
      <c r="CSB181" s="73"/>
      <c r="CSE181" s="73"/>
      <c r="CSH181" s="73"/>
      <c r="CSK181" s="73"/>
      <c r="CSM181" s="73"/>
      <c r="CSZ181" s="73"/>
      <c r="CTA181" s="73"/>
      <c r="CTB181" s="73"/>
      <c r="CTC181" s="73"/>
      <c r="CTD181" s="73"/>
      <c r="CTE181" s="73"/>
      <c r="CTF181" s="73"/>
      <c r="CTG181" s="73"/>
      <c r="CTH181" s="73"/>
      <c r="CTI181" s="73"/>
      <c r="CTJ181" s="73"/>
      <c r="CTK181" s="73"/>
      <c r="CTL181" s="73"/>
      <c r="CTM181" s="73"/>
      <c r="CTN181" s="73"/>
      <c r="CTO181" s="73"/>
      <c r="CTP181" s="73"/>
      <c r="CTQ181" s="73"/>
      <c r="CTR181" s="73"/>
      <c r="CTS181" s="73"/>
      <c r="CTT181" s="73"/>
      <c r="CTU181" s="73"/>
      <c r="CTV181" s="73"/>
      <c r="CTW181" s="73"/>
      <c r="CTX181" s="73"/>
      <c r="CTY181" s="73"/>
      <c r="CUA181" s="73"/>
      <c r="CUB181" s="73"/>
      <c r="CUC181" s="73"/>
      <c r="CUD181" s="73"/>
      <c r="CUE181" s="73"/>
      <c r="CUF181" s="73"/>
      <c r="CUG181" s="73"/>
      <c r="CUH181" s="73"/>
      <c r="CUI181" s="73"/>
      <c r="CUJ181" s="73"/>
      <c r="CUK181" s="73"/>
      <c r="CUL181" s="73"/>
      <c r="CUM181" s="73"/>
      <c r="CUP181" s="73"/>
      <c r="CUS181" s="73"/>
      <c r="CUV181" s="73"/>
      <c r="CUY181" s="73"/>
      <c r="CVB181" s="73"/>
      <c r="CVN181" s="73"/>
      <c r="CVQ181" s="73"/>
      <c r="CVT181" s="73"/>
      <c r="CVW181" s="73"/>
      <c r="CWF181" s="73"/>
      <c r="CWL181" s="73"/>
      <c r="CWO181" s="73"/>
      <c r="CWR181" s="73"/>
      <c r="CWU181" s="73"/>
      <c r="CXA181" s="73"/>
      <c r="CXJ181" s="73"/>
      <c r="CXL181" s="73"/>
      <c r="CXM181" s="73"/>
      <c r="CXO181" s="73"/>
      <c r="CXR181" s="73"/>
      <c r="CXU181" s="73"/>
      <c r="CXX181" s="73"/>
      <c r="CYF181" s="73"/>
      <c r="CYH181" s="73"/>
      <c r="CYK181" s="73"/>
      <c r="CYN181" s="73"/>
      <c r="CYW181" s="73"/>
      <c r="CYZ181" s="73"/>
      <c r="CZE181" s="73"/>
      <c r="DAA181" s="73"/>
      <c r="DAB181" s="73"/>
      <c r="DAC181" s="73"/>
      <c r="DAD181" s="73"/>
      <c r="DAE181" s="73"/>
      <c r="DAF181" s="73"/>
      <c r="DAX181" s="73"/>
      <c r="DAY181" s="73"/>
      <c r="DBB181" s="73"/>
      <c r="DBE181" s="73"/>
      <c r="DBG181" s="73"/>
      <c r="DBI181" s="73"/>
      <c r="DBL181" s="73"/>
      <c r="DBO181" s="73"/>
      <c r="DBR181" s="73"/>
      <c r="DBU181" s="73"/>
      <c r="DBX181" s="73"/>
      <c r="DCA181" s="73"/>
      <c r="DCD181" s="73"/>
      <c r="DCG181" s="73"/>
      <c r="DCI181" s="73"/>
      <c r="DCV181" s="73"/>
      <c r="DCW181" s="73"/>
      <c r="DCX181" s="73"/>
      <c r="DCY181" s="73"/>
      <c r="DCZ181" s="73"/>
      <c r="DDA181" s="73"/>
      <c r="DDB181" s="73"/>
      <c r="DDC181" s="73"/>
      <c r="DDD181" s="73"/>
      <c r="DDE181" s="73"/>
      <c r="DDF181" s="73"/>
      <c r="DDG181" s="73"/>
      <c r="DDH181" s="73"/>
      <c r="DDI181" s="73"/>
      <c r="DDJ181" s="73"/>
      <c r="DDK181" s="73"/>
      <c r="DDL181" s="73"/>
      <c r="DDM181" s="73"/>
      <c r="DDN181" s="73"/>
      <c r="DDO181" s="73"/>
      <c r="DDP181" s="73"/>
      <c r="DDQ181" s="73"/>
      <c r="DDR181" s="73"/>
      <c r="DDS181" s="73"/>
      <c r="DDT181" s="73"/>
      <c r="DDU181" s="73"/>
      <c r="DDW181" s="73"/>
      <c r="DDX181" s="73"/>
      <c r="DDY181" s="73"/>
      <c r="DDZ181" s="73"/>
      <c r="DEA181" s="73"/>
      <c r="DEB181" s="73"/>
      <c r="DEC181" s="73"/>
      <c r="DED181" s="73"/>
      <c r="DEE181" s="73"/>
      <c r="DEF181" s="73"/>
      <c r="DEG181" s="73"/>
      <c r="DEH181" s="73"/>
      <c r="DEI181" s="73"/>
      <c r="DEL181" s="73"/>
      <c r="DEO181" s="73"/>
      <c r="DER181" s="73"/>
      <c r="DEU181" s="73"/>
      <c r="DEX181" s="73"/>
      <c r="DFJ181" s="73"/>
      <c r="DFM181" s="73"/>
      <c r="DFP181" s="73"/>
      <c r="DFS181" s="73"/>
      <c r="DGB181" s="73"/>
      <c r="DGH181" s="73"/>
      <c r="DGK181" s="73"/>
      <c r="DGN181" s="73"/>
      <c r="DGQ181" s="73"/>
      <c r="DGW181" s="73"/>
      <c r="DHF181" s="73"/>
      <c r="DHH181" s="73"/>
      <c r="DHI181" s="73"/>
      <c r="DHK181" s="73"/>
      <c r="DHN181" s="73"/>
      <c r="DHQ181" s="73"/>
      <c r="DHT181" s="73"/>
      <c r="DIB181" s="73"/>
      <c r="DID181" s="73"/>
      <c r="DIG181" s="73"/>
      <c r="DIJ181" s="73"/>
      <c r="DIS181" s="73"/>
      <c r="DIV181" s="73"/>
      <c r="DJA181" s="73"/>
      <c r="DJW181" s="73"/>
      <c r="DJX181" s="73"/>
      <c r="DJY181" s="73"/>
      <c r="DJZ181" s="73"/>
      <c r="DKA181" s="73"/>
      <c r="DKB181" s="73"/>
      <c r="DKT181" s="73"/>
      <c r="DKU181" s="73"/>
      <c r="DKX181" s="73"/>
      <c r="DLA181" s="73"/>
      <c r="DLC181" s="73"/>
      <c r="DLE181" s="73"/>
      <c r="DLH181" s="73"/>
      <c r="DLK181" s="73"/>
      <c r="DLN181" s="73"/>
      <c r="DLQ181" s="73"/>
      <c r="DLT181" s="73"/>
      <c r="DLW181" s="73"/>
      <c r="DLZ181" s="73"/>
      <c r="DMC181" s="73"/>
      <c r="DME181" s="73"/>
      <c r="DMR181" s="73"/>
      <c r="DMS181" s="73"/>
      <c r="DMT181" s="73"/>
      <c r="DMU181" s="73"/>
      <c r="DMV181" s="73"/>
      <c r="DMW181" s="73"/>
      <c r="DMX181" s="73"/>
      <c r="DMY181" s="73"/>
      <c r="DMZ181" s="73"/>
      <c r="DNA181" s="73"/>
      <c r="DNB181" s="73"/>
      <c r="DNC181" s="73"/>
      <c r="DND181" s="73"/>
      <c r="DNE181" s="73"/>
      <c r="DNF181" s="73"/>
      <c r="DNG181" s="73"/>
      <c r="DNH181" s="73"/>
      <c r="DNI181" s="73"/>
      <c r="DNJ181" s="73"/>
      <c r="DNK181" s="73"/>
      <c r="DNL181" s="73"/>
      <c r="DNM181" s="73"/>
      <c r="DNN181" s="73"/>
      <c r="DNO181" s="73"/>
      <c r="DNP181" s="73"/>
      <c r="DNQ181" s="73"/>
      <c r="DNS181" s="73"/>
      <c r="DNT181" s="73"/>
      <c r="DNU181" s="73"/>
      <c r="DNV181" s="73"/>
      <c r="DNW181" s="73"/>
      <c r="DNX181" s="73"/>
      <c r="DNY181" s="73"/>
      <c r="DNZ181" s="73"/>
      <c r="DOA181" s="73"/>
      <c r="DOB181" s="73"/>
      <c r="DOC181" s="73"/>
      <c r="DOD181" s="73"/>
      <c r="DOE181" s="73"/>
      <c r="DOH181" s="73"/>
      <c r="DOK181" s="73"/>
      <c r="DON181" s="73"/>
      <c r="DOQ181" s="73"/>
      <c r="DOT181" s="73"/>
      <c r="DPF181" s="73"/>
      <c r="DPI181" s="73"/>
      <c r="DPL181" s="73"/>
      <c r="DPO181" s="73"/>
      <c r="DPX181" s="73"/>
      <c r="DQD181" s="73"/>
      <c r="DQG181" s="73"/>
      <c r="DQJ181" s="73"/>
      <c r="DQM181" s="73"/>
      <c r="DQS181" s="73"/>
      <c r="DRB181" s="73"/>
      <c r="DRD181" s="73"/>
      <c r="DRE181" s="73"/>
      <c r="DRG181" s="73"/>
      <c r="DRJ181" s="73"/>
      <c r="DRM181" s="73"/>
      <c r="DRP181" s="73"/>
      <c r="DRX181" s="73"/>
      <c r="DRZ181" s="73"/>
      <c r="DSC181" s="73"/>
      <c r="DSF181" s="73"/>
      <c r="DSO181" s="73"/>
      <c r="DSR181" s="73"/>
      <c r="DSW181" s="73"/>
      <c r="DTS181" s="73"/>
      <c r="DTT181" s="73"/>
      <c r="DTU181" s="73"/>
      <c r="DTV181" s="73"/>
      <c r="DTW181" s="73"/>
      <c r="DTX181" s="73"/>
      <c r="DUP181" s="73"/>
      <c r="DUQ181" s="73"/>
      <c r="DUT181" s="73"/>
      <c r="DUW181" s="73"/>
      <c r="DUY181" s="73"/>
      <c r="DVA181" s="73"/>
      <c r="DVD181" s="73"/>
      <c r="DVG181" s="73"/>
      <c r="DVJ181" s="73"/>
      <c r="DVM181" s="73"/>
      <c r="DVP181" s="73"/>
      <c r="DVS181" s="73"/>
      <c r="DVV181" s="73"/>
      <c r="DVY181" s="73"/>
      <c r="DWA181" s="73"/>
      <c r="DWN181" s="73"/>
      <c r="DWO181" s="73"/>
      <c r="DWP181" s="73"/>
      <c r="DWQ181" s="73"/>
      <c r="DWR181" s="73"/>
      <c r="DWS181" s="73"/>
      <c r="DWT181" s="73"/>
      <c r="DWU181" s="73"/>
      <c r="DWV181" s="73"/>
      <c r="DWW181" s="73"/>
      <c r="DWX181" s="73"/>
      <c r="DWY181" s="73"/>
      <c r="DWZ181" s="73"/>
      <c r="DXA181" s="73"/>
      <c r="DXB181" s="73"/>
      <c r="DXC181" s="73"/>
      <c r="DXD181" s="73"/>
      <c r="DXE181" s="73"/>
      <c r="DXF181" s="73"/>
      <c r="DXG181" s="73"/>
      <c r="DXH181" s="73"/>
      <c r="DXI181" s="73"/>
      <c r="DXJ181" s="73"/>
      <c r="DXK181" s="73"/>
      <c r="DXL181" s="73"/>
      <c r="DXM181" s="73"/>
      <c r="DXO181" s="73"/>
      <c r="DXP181" s="73"/>
      <c r="DXQ181" s="73"/>
      <c r="DXR181" s="73"/>
      <c r="DXS181" s="73"/>
      <c r="DXT181" s="73"/>
      <c r="DXU181" s="73"/>
      <c r="DXV181" s="73"/>
      <c r="DXW181" s="73"/>
      <c r="DXX181" s="73"/>
      <c r="DXY181" s="73"/>
      <c r="DXZ181" s="73"/>
      <c r="DYA181" s="73"/>
      <c r="DYD181" s="73"/>
      <c r="DYG181" s="73"/>
      <c r="DYJ181" s="73"/>
      <c r="DYM181" s="73"/>
      <c r="DYP181" s="73"/>
      <c r="DZB181" s="73"/>
      <c r="DZE181" s="73"/>
      <c r="DZH181" s="73"/>
      <c r="DZK181" s="73"/>
      <c r="DZT181" s="73"/>
      <c r="DZZ181" s="73"/>
      <c r="EAC181" s="73"/>
      <c r="EAF181" s="73"/>
      <c r="EAI181" s="73"/>
      <c r="EAO181" s="73"/>
      <c r="EAX181" s="73"/>
      <c r="EAZ181" s="73"/>
      <c r="EBA181" s="73"/>
      <c r="EBC181" s="73"/>
      <c r="EBF181" s="73"/>
      <c r="EBI181" s="73"/>
      <c r="EBL181" s="73"/>
      <c r="EBT181" s="73"/>
      <c r="EBV181" s="73"/>
      <c r="EBY181" s="73"/>
      <c r="ECB181" s="73"/>
      <c r="ECK181" s="73"/>
      <c r="ECN181" s="73"/>
      <c r="ECS181" s="73"/>
      <c r="EDO181" s="73"/>
      <c r="EDP181" s="73"/>
      <c r="EDQ181" s="73"/>
      <c r="EDR181" s="73"/>
      <c r="EDS181" s="73"/>
      <c r="EDT181" s="73"/>
      <c r="EEL181" s="73"/>
      <c r="EEM181" s="73"/>
      <c r="EEP181" s="73"/>
      <c r="EES181" s="73"/>
      <c r="EEU181" s="73"/>
      <c r="EEW181" s="73"/>
      <c r="EEZ181" s="73"/>
      <c r="EFC181" s="73"/>
      <c r="EFF181" s="73"/>
      <c r="EFI181" s="73"/>
      <c r="EFL181" s="73"/>
      <c r="EFO181" s="73"/>
      <c r="EFR181" s="73"/>
      <c r="EFU181" s="73"/>
      <c r="EFW181" s="73"/>
      <c r="EGJ181" s="73"/>
      <c r="EGK181" s="73"/>
      <c r="EGL181" s="73"/>
      <c r="EGM181" s="73"/>
      <c r="EGN181" s="73"/>
      <c r="EGO181" s="73"/>
      <c r="EGP181" s="73"/>
      <c r="EGQ181" s="73"/>
      <c r="EGR181" s="73"/>
      <c r="EGS181" s="73"/>
      <c r="EGT181" s="73"/>
      <c r="EGU181" s="73"/>
      <c r="EGV181" s="73"/>
      <c r="EGW181" s="73"/>
      <c r="EGX181" s="73"/>
      <c r="EGY181" s="73"/>
      <c r="EGZ181" s="73"/>
      <c r="EHA181" s="73"/>
      <c r="EHB181" s="73"/>
      <c r="EHC181" s="73"/>
      <c r="EHD181" s="73"/>
      <c r="EHE181" s="73"/>
      <c r="EHF181" s="73"/>
      <c r="EHG181" s="73"/>
      <c r="EHH181" s="73"/>
      <c r="EHI181" s="73"/>
      <c r="EHK181" s="73"/>
      <c r="EHL181" s="73"/>
      <c r="EHM181" s="73"/>
      <c r="EHN181" s="73"/>
      <c r="EHO181" s="73"/>
      <c r="EHP181" s="73"/>
      <c r="EHQ181" s="73"/>
      <c r="EHR181" s="73"/>
      <c r="EHS181" s="73"/>
      <c r="EHT181" s="73"/>
      <c r="EHU181" s="73"/>
      <c r="EHV181" s="73"/>
      <c r="EHW181" s="73"/>
      <c r="EHZ181" s="73"/>
      <c r="EIC181" s="73"/>
      <c r="EIF181" s="73"/>
      <c r="EII181" s="73"/>
      <c r="EIL181" s="73"/>
      <c r="EIX181" s="73"/>
      <c r="EJA181" s="73"/>
      <c r="EJD181" s="73"/>
      <c r="EJG181" s="73"/>
      <c r="EJP181" s="73"/>
      <c r="EJV181" s="73"/>
      <c r="EJY181" s="73"/>
      <c r="EKB181" s="73"/>
      <c r="EKE181" s="73"/>
      <c r="EKK181" s="73"/>
      <c r="EKT181" s="73"/>
      <c r="EKV181" s="73"/>
      <c r="EKW181" s="73"/>
      <c r="EKY181" s="73"/>
      <c r="ELB181" s="73"/>
      <c r="ELE181" s="73"/>
      <c r="ELH181" s="73"/>
      <c r="ELP181" s="73"/>
      <c r="ELR181" s="73"/>
      <c r="ELU181" s="73"/>
      <c r="ELX181" s="73"/>
      <c r="EMG181" s="73"/>
      <c r="EMJ181" s="73"/>
      <c r="EMO181" s="73"/>
      <c r="ENK181" s="73"/>
      <c r="ENL181" s="73"/>
      <c r="ENM181" s="73"/>
      <c r="ENN181" s="73"/>
      <c r="ENO181" s="73"/>
      <c r="ENP181" s="73"/>
      <c r="EOH181" s="73"/>
      <c r="EOI181" s="73"/>
      <c r="EOL181" s="73"/>
      <c r="EOO181" s="73"/>
      <c r="EOQ181" s="73"/>
      <c r="EOS181" s="73"/>
      <c r="EOV181" s="73"/>
      <c r="EOY181" s="73"/>
      <c r="EPB181" s="73"/>
      <c r="EPE181" s="73"/>
      <c r="EPH181" s="73"/>
      <c r="EPK181" s="73"/>
      <c r="EPN181" s="73"/>
      <c r="EPQ181" s="73"/>
      <c r="EPS181" s="73"/>
      <c r="EQF181" s="73"/>
      <c r="EQG181" s="73"/>
      <c r="EQH181" s="73"/>
      <c r="EQI181" s="73"/>
      <c r="EQJ181" s="73"/>
      <c r="EQK181" s="73"/>
      <c r="EQL181" s="73"/>
      <c r="EQM181" s="73"/>
      <c r="EQN181" s="73"/>
      <c r="EQO181" s="73"/>
      <c r="EQP181" s="73"/>
      <c r="EQQ181" s="73"/>
      <c r="EQR181" s="73"/>
      <c r="EQS181" s="73"/>
      <c r="EQT181" s="73"/>
      <c r="EQU181" s="73"/>
      <c r="EQV181" s="73"/>
      <c r="EQW181" s="73"/>
      <c r="EQX181" s="73"/>
      <c r="EQY181" s="73"/>
      <c r="EQZ181" s="73"/>
      <c r="ERA181" s="73"/>
      <c r="ERB181" s="73"/>
      <c r="ERC181" s="73"/>
      <c r="ERD181" s="73"/>
      <c r="ERE181" s="73"/>
      <c r="ERG181" s="73"/>
      <c r="ERH181" s="73"/>
      <c r="ERI181" s="73"/>
      <c r="ERJ181" s="73"/>
      <c r="ERK181" s="73"/>
      <c r="ERL181" s="73"/>
      <c r="ERM181" s="73"/>
      <c r="ERN181" s="73"/>
      <c r="ERO181" s="73"/>
      <c r="ERP181" s="73"/>
      <c r="ERQ181" s="73"/>
      <c r="ERR181" s="73"/>
      <c r="ERS181" s="73"/>
      <c r="ERV181" s="73"/>
      <c r="ERY181" s="73"/>
      <c r="ESB181" s="73"/>
      <c r="ESE181" s="73"/>
      <c r="ESH181" s="73"/>
      <c r="EST181" s="73"/>
      <c r="ESW181" s="73"/>
      <c r="ESZ181" s="73"/>
      <c r="ETC181" s="73"/>
      <c r="ETL181" s="73"/>
      <c r="ETR181" s="73"/>
      <c r="ETU181" s="73"/>
      <c r="ETX181" s="73"/>
      <c r="EUA181" s="73"/>
      <c r="EUG181" s="73"/>
      <c r="EUP181" s="73"/>
      <c r="EUR181" s="73"/>
      <c r="EUS181" s="73"/>
      <c r="EUU181" s="73"/>
      <c r="EUX181" s="73"/>
      <c r="EVA181" s="73"/>
      <c r="EVD181" s="73"/>
      <c r="EVL181" s="73"/>
      <c r="EVN181" s="73"/>
      <c r="EVQ181" s="73"/>
      <c r="EVT181" s="73"/>
      <c r="EWC181" s="73"/>
      <c r="EWF181" s="73"/>
      <c r="EWK181" s="73"/>
      <c r="EXG181" s="73"/>
      <c r="EXH181" s="73"/>
      <c r="EXI181" s="73"/>
      <c r="EXJ181" s="73"/>
      <c r="EXK181" s="73"/>
      <c r="EXL181" s="73"/>
      <c r="EYD181" s="73"/>
      <c r="EYE181" s="73"/>
      <c r="EYH181" s="73"/>
      <c r="EYK181" s="73"/>
      <c r="EYM181" s="73"/>
      <c r="EYO181" s="73"/>
      <c r="EYR181" s="73"/>
      <c r="EYU181" s="73"/>
      <c r="EYX181" s="73"/>
      <c r="EZA181" s="73"/>
      <c r="EZD181" s="73"/>
      <c r="EZG181" s="73"/>
      <c r="EZJ181" s="73"/>
      <c r="EZM181" s="73"/>
      <c r="EZO181" s="73"/>
      <c r="FAB181" s="73"/>
      <c r="FAC181" s="73"/>
      <c r="FAD181" s="73"/>
      <c r="FAE181" s="73"/>
      <c r="FAF181" s="73"/>
      <c r="FAG181" s="73"/>
      <c r="FAH181" s="73"/>
      <c r="FAI181" s="73"/>
      <c r="FAJ181" s="73"/>
      <c r="FAK181" s="73"/>
      <c r="FAL181" s="73"/>
      <c r="FAM181" s="73"/>
      <c r="FAN181" s="73"/>
      <c r="FAO181" s="73"/>
      <c r="FAP181" s="73"/>
      <c r="FAQ181" s="73"/>
      <c r="FAR181" s="73"/>
      <c r="FAS181" s="73"/>
      <c r="FAT181" s="73"/>
      <c r="FAU181" s="73"/>
      <c r="FAV181" s="73"/>
      <c r="FAW181" s="73"/>
      <c r="FAX181" s="73"/>
      <c r="FAY181" s="73"/>
      <c r="FAZ181" s="73"/>
      <c r="FBA181" s="73"/>
      <c r="FBC181" s="73"/>
      <c r="FBD181" s="73"/>
      <c r="FBE181" s="73"/>
      <c r="FBF181" s="73"/>
      <c r="FBG181" s="73"/>
      <c r="FBH181" s="73"/>
      <c r="FBI181" s="73"/>
      <c r="FBJ181" s="73"/>
      <c r="FBK181" s="73"/>
      <c r="FBL181" s="73"/>
      <c r="FBM181" s="73"/>
      <c r="FBN181" s="73"/>
      <c r="FBO181" s="73"/>
      <c r="FBR181" s="73"/>
      <c r="FBU181" s="73"/>
      <c r="FBX181" s="73"/>
      <c r="FCA181" s="73"/>
      <c r="FCD181" s="73"/>
      <c r="FCP181" s="73"/>
      <c r="FCS181" s="73"/>
      <c r="FCV181" s="73"/>
      <c r="FCY181" s="73"/>
      <c r="FDH181" s="73"/>
      <c r="FDN181" s="73"/>
      <c r="FDQ181" s="73"/>
      <c r="FDT181" s="73"/>
      <c r="FDW181" s="73"/>
      <c r="FEC181" s="73"/>
      <c r="FEL181" s="73"/>
      <c r="FEN181" s="73"/>
      <c r="FEO181" s="73"/>
      <c r="FEQ181" s="73"/>
      <c r="FET181" s="73"/>
      <c r="FEW181" s="73"/>
      <c r="FEZ181" s="73"/>
      <c r="FFH181" s="73"/>
      <c r="FFJ181" s="73"/>
      <c r="FFM181" s="73"/>
      <c r="FFP181" s="73"/>
      <c r="FFY181" s="73"/>
      <c r="FGB181" s="73"/>
      <c r="FGG181" s="73"/>
      <c r="FHC181" s="73"/>
      <c r="FHD181" s="73"/>
      <c r="FHE181" s="73"/>
      <c r="FHF181" s="73"/>
      <c r="FHG181" s="73"/>
      <c r="FHH181" s="73"/>
      <c r="FHZ181" s="73"/>
      <c r="FIA181" s="73"/>
      <c r="FID181" s="73"/>
      <c r="FIG181" s="73"/>
      <c r="FII181" s="73"/>
      <c r="FIK181" s="73"/>
      <c r="FIN181" s="73"/>
      <c r="FIQ181" s="73"/>
      <c r="FIT181" s="73"/>
      <c r="FIW181" s="73"/>
      <c r="FIZ181" s="73"/>
      <c r="FJC181" s="73"/>
      <c r="FJF181" s="73"/>
      <c r="FJI181" s="73"/>
      <c r="FJK181" s="73"/>
      <c r="FJX181" s="73"/>
      <c r="FJY181" s="73"/>
      <c r="FJZ181" s="73"/>
      <c r="FKA181" s="73"/>
      <c r="FKB181" s="73"/>
      <c r="FKC181" s="73"/>
      <c r="FKD181" s="73"/>
      <c r="FKE181" s="73"/>
      <c r="FKF181" s="73"/>
      <c r="FKG181" s="73"/>
      <c r="FKH181" s="73"/>
      <c r="FKI181" s="73"/>
      <c r="FKJ181" s="73"/>
      <c r="FKK181" s="73"/>
      <c r="FKL181" s="73"/>
      <c r="FKM181" s="73"/>
      <c r="FKN181" s="73"/>
      <c r="FKO181" s="73"/>
      <c r="FKP181" s="73"/>
      <c r="FKQ181" s="73"/>
      <c r="FKR181" s="73"/>
      <c r="FKS181" s="73"/>
      <c r="FKT181" s="73"/>
      <c r="FKU181" s="73"/>
      <c r="FKV181" s="73"/>
      <c r="FKW181" s="73"/>
      <c r="FKY181" s="73"/>
      <c r="FKZ181" s="73"/>
      <c r="FLA181" s="73"/>
      <c r="FLB181" s="73"/>
      <c r="FLC181" s="73"/>
      <c r="FLD181" s="73"/>
      <c r="FLE181" s="73"/>
      <c r="FLF181" s="73"/>
      <c r="FLG181" s="73"/>
      <c r="FLH181" s="73"/>
      <c r="FLI181" s="73"/>
      <c r="FLJ181" s="73"/>
      <c r="FLK181" s="73"/>
      <c r="FLN181" s="73"/>
      <c r="FLQ181" s="73"/>
      <c r="FLT181" s="73"/>
      <c r="FLW181" s="73"/>
      <c r="FLZ181" s="73"/>
      <c r="FML181" s="73"/>
      <c r="FMO181" s="73"/>
      <c r="FMR181" s="73"/>
      <c r="FMU181" s="73"/>
      <c r="FND181" s="73"/>
      <c r="FNJ181" s="73"/>
      <c r="FNM181" s="73"/>
      <c r="FNP181" s="73"/>
      <c r="FNS181" s="73"/>
      <c r="FNY181" s="73"/>
      <c r="FOH181" s="73"/>
      <c r="FOJ181" s="73"/>
      <c r="FOK181" s="73"/>
      <c r="FOM181" s="73"/>
      <c r="FOP181" s="73"/>
      <c r="FOS181" s="73"/>
      <c r="FOV181" s="73"/>
      <c r="FPD181" s="73"/>
      <c r="FPF181" s="73"/>
      <c r="FPI181" s="73"/>
      <c r="FPL181" s="73"/>
      <c r="FPU181" s="73"/>
      <c r="FPX181" s="73"/>
      <c r="FQC181" s="73"/>
      <c r="FQY181" s="73"/>
      <c r="FQZ181" s="73"/>
      <c r="FRA181" s="73"/>
      <c r="FRB181" s="73"/>
      <c r="FRC181" s="73"/>
      <c r="FRD181" s="73"/>
      <c r="FRV181" s="73"/>
      <c r="FRW181" s="73"/>
      <c r="FRZ181" s="73"/>
      <c r="FSC181" s="73"/>
      <c r="FSE181" s="73"/>
      <c r="FSG181" s="73"/>
      <c r="FSJ181" s="73"/>
      <c r="FSM181" s="73"/>
      <c r="FSP181" s="73"/>
      <c r="FSS181" s="73"/>
      <c r="FSV181" s="73"/>
      <c r="FSY181" s="73"/>
      <c r="FTB181" s="73"/>
      <c r="FTE181" s="73"/>
      <c r="FTG181" s="73"/>
      <c r="FTT181" s="73"/>
      <c r="FTU181" s="73"/>
      <c r="FTV181" s="73"/>
      <c r="FTW181" s="73"/>
      <c r="FTX181" s="73"/>
      <c r="FTY181" s="73"/>
      <c r="FTZ181" s="73"/>
      <c r="FUA181" s="73"/>
      <c r="FUB181" s="73"/>
      <c r="FUC181" s="73"/>
      <c r="FUD181" s="73"/>
      <c r="FUE181" s="73"/>
      <c r="FUF181" s="73"/>
      <c r="FUG181" s="73"/>
      <c r="FUH181" s="73"/>
      <c r="FUI181" s="73"/>
      <c r="FUJ181" s="73"/>
      <c r="FUK181" s="73"/>
      <c r="FUL181" s="73"/>
      <c r="FUM181" s="73"/>
      <c r="FUN181" s="73"/>
      <c r="FUO181" s="73"/>
      <c r="FUP181" s="73"/>
      <c r="FUQ181" s="73"/>
      <c r="FUR181" s="73"/>
      <c r="FUS181" s="73"/>
      <c r="FUU181" s="73"/>
      <c r="FUV181" s="73"/>
      <c r="FUW181" s="73"/>
      <c r="FUX181" s="73"/>
      <c r="FUY181" s="73"/>
      <c r="FUZ181" s="73"/>
      <c r="FVA181" s="73"/>
      <c r="FVB181" s="73"/>
      <c r="FVC181" s="73"/>
      <c r="FVD181" s="73"/>
      <c r="FVE181" s="73"/>
      <c r="FVF181" s="73"/>
      <c r="FVG181" s="73"/>
      <c r="FVJ181" s="73"/>
      <c r="FVM181" s="73"/>
      <c r="FVP181" s="73"/>
      <c r="FVS181" s="73"/>
      <c r="FVV181" s="73"/>
      <c r="FWH181" s="73"/>
      <c r="FWK181" s="73"/>
      <c r="FWN181" s="73"/>
      <c r="FWQ181" s="73"/>
      <c r="FWZ181" s="73"/>
      <c r="FXF181" s="73"/>
      <c r="FXI181" s="73"/>
      <c r="FXL181" s="73"/>
      <c r="FXO181" s="73"/>
      <c r="FXU181" s="73"/>
      <c r="FYD181" s="73"/>
      <c r="FYF181" s="73"/>
      <c r="FYG181" s="73"/>
      <c r="FYI181" s="73"/>
      <c r="FYL181" s="73"/>
      <c r="FYO181" s="73"/>
      <c r="FYR181" s="73"/>
      <c r="FYZ181" s="73"/>
      <c r="FZB181" s="73"/>
      <c r="FZE181" s="73"/>
      <c r="FZH181" s="73"/>
      <c r="FZQ181" s="73"/>
      <c r="FZT181" s="73"/>
      <c r="FZY181" s="73"/>
      <c r="GAU181" s="73"/>
      <c r="GAV181" s="73"/>
      <c r="GAW181" s="73"/>
      <c r="GAX181" s="73"/>
      <c r="GAY181" s="73"/>
      <c r="GAZ181" s="73"/>
      <c r="GBR181" s="73"/>
      <c r="GBS181" s="73"/>
      <c r="GBV181" s="73"/>
      <c r="GBY181" s="73"/>
      <c r="GCA181" s="73"/>
      <c r="GCC181" s="73"/>
      <c r="GCF181" s="73"/>
      <c r="GCI181" s="73"/>
      <c r="GCL181" s="73"/>
      <c r="GCO181" s="73"/>
      <c r="GCR181" s="73"/>
      <c r="GCU181" s="73"/>
      <c r="GCX181" s="73"/>
      <c r="GDA181" s="73"/>
      <c r="GDC181" s="73"/>
      <c r="GDP181" s="73"/>
      <c r="GDQ181" s="73"/>
      <c r="GDR181" s="73"/>
      <c r="GDS181" s="73"/>
      <c r="GDT181" s="73"/>
      <c r="GDU181" s="73"/>
      <c r="GDV181" s="73"/>
      <c r="GDW181" s="73"/>
      <c r="GDX181" s="73"/>
      <c r="GDY181" s="73"/>
      <c r="GDZ181" s="73"/>
      <c r="GEA181" s="73"/>
      <c r="GEB181" s="73"/>
      <c r="GEC181" s="73"/>
      <c r="GED181" s="73"/>
      <c r="GEE181" s="73"/>
      <c r="GEF181" s="73"/>
      <c r="GEG181" s="73"/>
      <c r="GEH181" s="73"/>
      <c r="GEI181" s="73"/>
      <c r="GEJ181" s="73"/>
      <c r="GEK181" s="73"/>
      <c r="GEL181" s="73"/>
      <c r="GEM181" s="73"/>
      <c r="GEN181" s="73"/>
      <c r="GEO181" s="73"/>
      <c r="GEQ181" s="73"/>
      <c r="GER181" s="73"/>
      <c r="GES181" s="73"/>
      <c r="GET181" s="73"/>
      <c r="GEU181" s="73"/>
      <c r="GEV181" s="73"/>
      <c r="GEW181" s="73"/>
      <c r="GEX181" s="73"/>
      <c r="GEY181" s="73"/>
      <c r="GEZ181" s="73"/>
      <c r="GFA181" s="73"/>
      <c r="GFB181" s="73"/>
      <c r="GFC181" s="73"/>
      <c r="GFF181" s="73"/>
      <c r="GFI181" s="73"/>
      <c r="GFL181" s="73"/>
      <c r="GFO181" s="73"/>
      <c r="GFR181" s="73"/>
      <c r="GGD181" s="73"/>
      <c r="GGG181" s="73"/>
      <c r="GGJ181" s="73"/>
      <c r="GGM181" s="73"/>
      <c r="GGV181" s="73"/>
      <c r="GHB181" s="73"/>
      <c r="GHE181" s="73"/>
      <c r="GHH181" s="73"/>
      <c r="GHK181" s="73"/>
      <c r="GHQ181" s="73"/>
      <c r="GHZ181" s="73"/>
      <c r="GIB181" s="73"/>
      <c r="GIC181" s="73"/>
      <c r="GIE181" s="73"/>
      <c r="GIH181" s="73"/>
      <c r="GIK181" s="73"/>
      <c r="GIN181" s="73"/>
      <c r="GIV181" s="73"/>
      <c r="GIX181" s="73"/>
      <c r="GJA181" s="73"/>
      <c r="GJD181" s="73"/>
      <c r="GJM181" s="73"/>
      <c r="GJP181" s="73"/>
      <c r="GJU181" s="73"/>
      <c r="GKQ181" s="73"/>
      <c r="GKR181" s="73"/>
      <c r="GKS181" s="73"/>
      <c r="GKT181" s="73"/>
      <c r="GKU181" s="73"/>
      <c r="GKV181" s="73"/>
      <c r="GLN181" s="73"/>
      <c r="GLO181" s="73"/>
      <c r="GLR181" s="73"/>
      <c r="GLU181" s="73"/>
      <c r="GLW181" s="73"/>
      <c r="GLY181" s="73"/>
      <c r="GMB181" s="73"/>
      <c r="GME181" s="73"/>
      <c r="GMH181" s="73"/>
      <c r="GMK181" s="73"/>
      <c r="GMN181" s="73"/>
      <c r="GMQ181" s="73"/>
      <c r="GMT181" s="73"/>
      <c r="GMW181" s="73"/>
      <c r="GMY181" s="73"/>
      <c r="GNL181" s="73"/>
      <c r="GNM181" s="73"/>
      <c r="GNN181" s="73"/>
      <c r="GNO181" s="73"/>
      <c r="GNP181" s="73"/>
      <c r="GNQ181" s="73"/>
      <c r="GNR181" s="73"/>
      <c r="GNS181" s="73"/>
      <c r="GNT181" s="73"/>
      <c r="GNU181" s="73"/>
      <c r="GNV181" s="73"/>
      <c r="GNW181" s="73"/>
      <c r="GNX181" s="73"/>
      <c r="GNY181" s="73"/>
      <c r="GNZ181" s="73"/>
      <c r="GOA181" s="73"/>
      <c r="GOB181" s="73"/>
      <c r="GOC181" s="73"/>
      <c r="GOD181" s="73"/>
      <c r="GOE181" s="73"/>
      <c r="GOF181" s="73"/>
      <c r="GOG181" s="73"/>
      <c r="GOH181" s="73"/>
      <c r="GOI181" s="73"/>
      <c r="GOJ181" s="73"/>
      <c r="GOK181" s="73"/>
      <c r="GOM181" s="73"/>
      <c r="GON181" s="73"/>
      <c r="GOO181" s="73"/>
      <c r="GOP181" s="73"/>
      <c r="GOQ181" s="73"/>
      <c r="GOR181" s="73"/>
      <c r="GOS181" s="73"/>
      <c r="GOT181" s="73"/>
      <c r="GOU181" s="73"/>
      <c r="GOV181" s="73"/>
      <c r="GOW181" s="73"/>
      <c r="GOX181" s="73"/>
      <c r="GOY181" s="73"/>
      <c r="GPB181" s="73"/>
      <c r="GPE181" s="73"/>
      <c r="GPH181" s="73"/>
      <c r="GPK181" s="73"/>
      <c r="GPN181" s="73"/>
      <c r="GPZ181" s="73"/>
      <c r="GQC181" s="73"/>
      <c r="GQF181" s="73"/>
      <c r="GQI181" s="73"/>
      <c r="GQR181" s="73"/>
      <c r="GQX181" s="73"/>
      <c r="GRA181" s="73"/>
      <c r="GRD181" s="73"/>
      <c r="GRG181" s="73"/>
      <c r="GRM181" s="73"/>
      <c r="GRV181" s="73"/>
      <c r="GRX181" s="73"/>
      <c r="GRY181" s="73"/>
      <c r="GSA181" s="73"/>
      <c r="GSD181" s="73"/>
      <c r="GSG181" s="73"/>
      <c r="GSJ181" s="73"/>
      <c r="GSR181" s="73"/>
      <c r="GST181" s="73"/>
      <c r="GSW181" s="73"/>
      <c r="GSZ181" s="73"/>
      <c r="GTI181" s="73"/>
      <c r="GTL181" s="73"/>
      <c r="GTQ181" s="73"/>
      <c r="GUM181" s="73"/>
      <c r="GUN181" s="73"/>
      <c r="GUO181" s="73"/>
      <c r="GUP181" s="73"/>
      <c r="GUQ181" s="73"/>
      <c r="GUR181" s="73"/>
      <c r="GVJ181" s="73"/>
      <c r="GVK181" s="73"/>
      <c r="GVN181" s="73"/>
      <c r="GVQ181" s="73"/>
      <c r="GVS181" s="73"/>
      <c r="GVU181" s="73"/>
      <c r="GVX181" s="73"/>
      <c r="GWA181" s="73"/>
      <c r="GWD181" s="73"/>
      <c r="GWG181" s="73"/>
      <c r="GWJ181" s="73"/>
      <c r="GWM181" s="73"/>
      <c r="GWP181" s="73"/>
      <c r="GWS181" s="73"/>
      <c r="GWU181" s="73"/>
      <c r="GXH181" s="73"/>
      <c r="GXI181" s="73"/>
      <c r="GXJ181" s="73"/>
      <c r="GXK181" s="73"/>
      <c r="GXL181" s="73"/>
      <c r="GXM181" s="73"/>
      <c r="GXN181" s="73"/>
      <c r="GXO181" s="73"/>
      <c r="GXP181" s="73"/>
      <c r="GXQ181" s="73"/>
      <c r="GXR181" s="73"/>
      <c r="GXS181" s="73"/>
      <c r="GXT181" s="73"/>
      <c r="GXU181" s="73"/>
      <c r="GXV181" s="73"/>
      <c r="GXW181" s="73"/>
      <c r="GXX181" s="73"/>
      <c r="GXY181" s="73"/>
      <c r="GXZ181" s="73"/>
      <c r="GYA181" s="73"/>
      <c r="GYB181" s="73"/>
      <c r="GYC181" s="73"/>
      <c r="GYD181" s="73"/>
      <c r="GYE181" s="73"/>
      <c r="GYF181" s="73"/>
      <c r="GYG181" s="73"/>
      <c r="GYI181" s="73"/>
      <c r="GYJ181" s="73"/>
      <c r="GYK181" s="73"/>
      <c r="GYL181" s="73"/>
      <c r="GYM181" s="73"/>
      <c r="GYN181" s="73"/>
      <c r="GYO181" s="73"/>
      <c r="GYP181" s="73"/>
      <c r="GYQ181" s="73"/>
      <c r="GYR181" s="73"/>
      <c r="GYS181" s="73"/>
      <c r="GYT181" s="73"/>
      <c r="GYU181" s="73"/>
      <c r="GYX181" s="73"/>
      <c r="GZA181" s="73"/>
      <c r="GZD181" s="73"/>
      <c r="GZG181" s="73"/>
      <c r="GZJ181" s="73"/>
      <c r="GZV181" s="73"/>
      <c r="GZY181" s="73"/>
      <c r="HAB181" s="73"/>
      <c r="HAE181" s="73"/>
      <c r="HAN181" s="73"/>
      <c r="HAT181" s="73"/>
      <c r="HAW181" s="73"/>
      <c r="HAZ181" s="73"/>
      <c r="HBC181" s="73"/>
      <c r="HBI181" s="73"/>
      <c r="HBR181" s="73"/>
      <c r="HBT181" s="73"/>
      <c r="HBU181" s="73"/>
      <c r="HBW181" s="73"/>
      <c r="HBZ181" s="73"/>
      <c r="HCC181" s="73"/>
      <c r="HCF181" s="73"/>
      <c r="HCN181" s="73"/>
      <c r="HCP181" s="73"/>
      <c r="HCS181" s="73"/>
      <c r="HCV181" s="73"/>
      <c r="HDE181" s="73"/>
      <c r="HDH181" s="73"/>
      <c r="HDM181" s="73"/>
      <c r="HEI181" s="73"/>
      <c r="HEJ181" s="73"/>
      <c r="HEK181" s="73"/>
      <c r="HEL181" s="73"/>
      <c r="HEM181" s="73"/>
      <c r="HEN181" s="73"/>
      <c r="HFF181" s="73"/>
      <c r="HFG181" s="73"/>
      <c r="HFJ181" s="73"/>
      <c r="HFM181" s="73"/>
      <c r="HFO181" s="73"/>
      <c r="HFQ181" s="73"/>
      <c r="HFT181" s="73"/>
      <c r="HFW181" s="73"/>
      <c r="HFZ181" s="73"/>
      <c r="HGC181" s="73"/>
      <c r="HGF181" s="73"/>
      <c r="HGI181" s="73"/>
      <c r="HGL181" s="73"/>
      <c r="HGO181" s="73"/>
      <c r="HGQ181" s="73"/>
      <c r="HHD181" s="73"/>
      <c r="HHE181" s="73"/>
      <c r="HHF181" s="73"/>
      <c r="HHG181" s="73"/>
      <c r="HHH181" s="73"/>
      <c r="HHI181" s="73"/>
      <c r="HHJ181" s="73"/>
      <c r="HHK181" s="73"/>
      <c r="HHL181" s="73"/>
      <c r="HHM181" s="73"/>
      <c r="HHN181" s="73"/>
      <c r="HHO181" s="73"/>
      <c r="HHP181" s="73"/>
      <c r="HHQ181" s="73"/>
      <c r="HHR181" s="73"/>
      <c r="HHS181" s="73"/>
      <c r="HHT181" s="73"/>
      <c r="HHU181" s="73"/>
      <c r="HHV181" s="73"/>
      <c r="HHW181" s="73"/>
      <c r="HHX181" s="73"/>
      <c r="HHY181" s="73"/>
      <c r="HHZ181" s="73"/>
      <c r="HIA181" s="73"/>
      <c r="HIB181" s="73"/>
      <c r="HIC181" s="73"/>
      <c r="HIE181" s="73"/>
      <c r="HIF181" s="73"/>
      <c r="HIG181" s="73"/>
      <c r="HIH181" s="73"/>
      <c r="HII181" s="73"/>
      <c r="HIJ181" s="73"/>
      <c r="HIK181" s="73"/>
      <c r="HIL181" s="73"/>
      <c r="HIM181" s="73"/>
      <c r="HIN181" s="73"/>
      <c r="HIO181" s="73"/>
      <c r="HIP181" s="73"/>
      <c r="HIQ181" s="73"/>
      <c r="HIT181" s="73"/>
      <c r="HIW181" s="73"/>
      <c r="HIZ181" s="73"/>
      <c r="HJC181" s="73"/>
      <c r="HJF181" s="73"/>
      <c r="HJR181" s="73"/>
      <c r="HJU181" s="73"/>
      <c r="HJX181" s="73"/>
      <c r="HKA181" s="73"/>
      <c r="HKJ181" s="73"/>
      <c r="HKP181" s="73"/>
      <c r="HKS181" s="73"/>
      <c r="HKV181" s="73"/>
      <c r="HKY181" s="73"/>
      <c r="HLE181" s="73"/>
      <c r="HLN181" s="73"/>
      <c r="HLP181" s="73"/>
      <c r="HLQ181" s="73"/>
      <c r="HLS181" s="73"/>
      <c r="HLV181" s="73"/>
      <c r="HLY181" s="73"/>
      <c r="HMB181" s="73"/>
      <c r="HMJ181" s="73"/>
      <c r="HML181" s="73"/>
      <c r="HMO181" s="73"/>
      <c r="HMR181" s="73"/>
      <c r="HNA181" s="73"/>
      <c r="HND181" s="73"/>
      <c r="HNI181" s="73"/>
      <c r="HOE181" s="73"/>
      <c r="HOF181" s="73"/>
      <c r="HOG181" s="73"/>
      <c r="HOH181" s="73"/>
      <c r="HOI181" s="73"/>
      <c r="HOJ181" s="73"/>
      <c r="HPB181" s="73"/>
      <c r="HPC181" s="73"/>
      <c r="HPF181" s="73"/>
      <c r="HPI181" s="73"/>
      <c r="HPK181" s="73"/>
      <c r="HPM181" s="73"/>
      <c r="HPP181" s="73"/>
      <c r="HPS181" s="73"/>
      <c r="HPV181" s="73"/>
      <c r="HPY181" s="73"/>
      <c r="HQB181" s="73"/>
      <c r="HQE181" s="73"/>
      <c r="HQH181" s="73"/>
      <c r="HQK181" s="73"/>
      <c r="HQM181" s="73"/>
      <c r="HQZ181" s="73"/>
      <c r="HRA181" s="73"/>
      <c r="HRB181" s="73"/>
      <c r="HRC181" s="73"/>
      <c r="HRD181" s="73"/>
      <c r="HRE181" s="73"/>
      <c r="HRF181" s="73"/>
      <c r="HRG181" s="73"/>
      <c r="HRH181" s="73"/>
      <c r="HRI181" s="73"/>
      <c r="HRJ181" s="73"/>
      <c r="HRK181" s="73"/>
      <c r="HRL181" s="73"/>
      <c r="HRM181" s="73"/>
      <c r="HRN181" s="73"/>
      <c r="HRO181" s="73"/>
      <c r="HRP181" s="73"/>
      <c r="HRQ181" s="73"/>
      <c r="HRR181" s="73"/>
      <c r="HRS181" s="73"/>
      <c r="HRT181" s="73"/>
      <c r="HRU181" s="73"/>
      <c r="HRV181" s="73"/>
      <c r="HRW181" s="73"/>
      <c r="HRX181" s="73"/>
      <c r="HRY181" s="73"/>
      <c r="HSA181" s="73"/>
      <c r="HSB181" s="73"/>
      <c r="HSC181" s="73"/>
      <c r="HSD181" s="73"/>
      <c r="HSE181" s="73"/>
      <c r="HSF181" s="73"/>
      <c r="HSG181" s="73"/>
      <c r="HSH181" s="73"/>
      <c r="HSI181" s="73"/>
      <c r="HSJ181" s="73"/>
      <c r="HSK181" s="73"/>
      <c r="HSL181" s="73"/>
      <c r="HSM181" s="73"/>
      <c r="HSP181" s="73"/>
      <c r="HSS181" s="73"/>
      <c r="HSV181" s="73"/>
      <c r="HSY181" s="73"/>
      <c r="HTB181" s="73"/>
      <c r="HTN181" s="73"/>
      <c r="HTQ181" s="73"/>
      <c r="HTT181" s="73"/>
      <c r="HTW181" s="73"/>
      <c r="HUF181" s="73"/>
      <c r="HUL181" s="73"/>
      <c r="HUO181" s="73"/>
      <c r="HUR181" s="73"/>
      <c r="HUU181" s="73"/>
      <c r="HVA181" s="73"/>
      <c r="HVJ181" s="73"/>
      <c r="HVL181" s="73"/>
      <c r="HVM181" s="73"/>
      <c r="HVO181" s="73"/>
      <c r="HVR181" s="73"/>
      <c r="HVU181" s="73"/>
      <c r="HVX181" s="73"/>
      <c r="HWF181" s="73"/>
      <c r="HWH181" s="73"/>
      <c r="HWK181" s="73"/>
      <c r="HWN181" s="73"/>
      <c r="HWW181" s="73"/>
      <c r="HWZ181" s="73"/>
      <c r="HXE181" s="73"/>
      <c r="HYA181" s="73"/>
      <c r="HYB181" s="73"/>
      <c r="HYC181" s="73"/>
      <c r="HYD181" s="73"/>
      <c r="HYE181" s="73"/>
      <c r="HYF181" s="73"/>
      <c r="HYX181" s="73"/>
      <c r="HYY181" s="73"/>
      <c r="HZB181" s="73"/>
      <c r="HZE181" s="73"/>
      <c r="HZG181" s="73"/>
      <c r="HZI181" s="73"/>
      <c r="HZL181" s="73"/>
      <c r="HZO181" s="73"/>
      <c r="HZR181" s="73"/>
      <c r="HZU181" s="73"/>
      <c r="HZX181" s="73"/>
      <c r="IAA181" s="73"/>
      <c r="IAD181" s="73"/>
      <c r="IAG181" s="73"/>
      <c r="IAI181" s="73"/>
      <c r="IAV181" s="73"/>
      <c r="IAW181" s="73"/>
      <c r="IAX181" s="73"/>
      <c r="IAY181" s="73"/>
      <c r="IAZ181" s="73"/>
      <c r="IBA181" s="73"/>
      <c r="IBB181" s="73"/>
      <c r="IBC181" s="73"/>
      <c r="IBD181" s="73"/>
      <c r="IBE181" s="73"/>
      <c r="IBF181" s="73"/>
      <c r="IBG181" s="73"/>
      <c r="IBH181" s="73"/>
      <c r="IBI181" s="73"/>
      <c r="IBJ181" s="73"/>
      <c r="IBK181" s="73"/>
      <c r="IBL181" s="73"/>
      <c r="IBM181" s="73"/>
      <c r="IBN181" s="73"/>
      <c r="IBO181" s="73"/>
      <c r="IBP181" s="73"/>
      <c r="IBQ181" s="73"/>
      <c r="IBR181" s="73"/>
      <c r="IBS181" s="73"/>
      <c r="IBT181" s="73"/>
      <c r="IBU181" s="73"/>
      <c r="IBW181" s="73"/>
      <c r="IBX181" s="73"/>
      <c r="IBY181" s="73"/>
      <c r="IBZ181" s="73"/>
      <c r="ICA181" s="73"/>
      <c r="ICB181" s="73"/>
      <c r="ICC181" s="73"/>
      <c r="ICD181" s="73"/>
      <c r="ICE181" s="73"/>
      <c r="ICF181" s="73"/>
      <c r="ICG181" s="73"/>
      <c r="ICH181" s="73"/>
      <c r="ICI181" s="73"/>
      <c r="ICL181" s="73"/>
      <c r="ICO181" s="73"/>
      <c r="ICR181" s="73"/>
      <c r="ICU181" s="73"/>
      <c r="ICX181" s="73"/>
      <c r="IDJ181" s="73"/>
      <c r="IDM181" s="73"/>
      <c r="IDP181" s="73"/>
      <c r="IDS181" s="73"/>
      <c r="IEB181" s="73"/>
      <c r="IEH181" s="73"/>
      <c r="IEK181" s="73"/>
      <c r="IEN181" s="73"/>
      <c r="IEQ181" s="73"/>
      <c r="IEW181" s="73"/>
      <c r="IFF181" s="73"/>
      <c r="IFH181" s="73"/>
      <c r="IFI181" s="73"/>
      <c r="IFK181" s="73"/>
      <c r="IFN181" s="73"/>
      <c r="IFQ181" s="73"/>
      <c r="IFT181" s="73"/>
      <c r="IGB181" s="73"/>
      <c r="IGD181" s="73"/>
      <c r="IGG181" s="73"/>
      <c r="IGJ181" s="73"/>
      <c r="IGS181" s="73"/>
      <c r="IGV181" s="73"/>
      <c r="IHA181" s="73"/>
      <c r="IHW181" s="73"/>
      <c r="IHX181" s="73"/>
      <c r="IHY181" s="73"/>
      <c r="IHZ181" s="73"/>
      <c r="IIA181" s="73"/>
      <c r="IIB181" s="73"/>
      <c r="IIT181" s="73"/>
      <c r="IIU181" s="73"/>
      <c r="IIX181" s="73"/>
      <c r="IJA181" s="73"/>
      <c r="IJC181" s="73"/>
      <c r="IJE181" s="73"/>
      <c r="IJH181" s="73"/>
      <c r="IJK181" s="73"/>
      <c r="IJN181" s="73"/>
      <c r="IJQ181" s="73"/>
      <c r="IJT181" s="73"/>
      <c r="IJW181" s="73"/>
      <c r="IJZ181" s="73"/>
      <c r="IKC181" s="73"/>
      <c r="IKE181" s="73"/>
      <c r="IKR181" s="73"/>
      <c r="IKS181" s="73"/>
      <c r="IKT181" s="73"/>
      <c r="IKU181" s="73"/>
      <c r="IKV181" s="73"/>
      <c r="IKW181" s="73"/>
      <c r="IKX181" s="73"/>
      <c r="IKY181" s="73"/>
      <c r="IKZ181" s="73"/>
      <c r="ILA181" s="73"/>
      <c r="ILB181" s="73"/>
      <c r="ILC181" s="73"/>
      <c r="ILD181" s="73"/>
      <c r="ILE181" s="73"/>
      <c r="ILF181" s="73"/>
      <c r="ILG181" s="73"/>
      <c r="ILH181" s="73"/>
      <c r="ILI181" s="73"/>
      <c r="ILJ181" s="73"/>
      <c r="ILK181" s="73"/>
      <c r="ILL181" s="73"/>
      <c r="ILM181" s="73"/>
      <c r="ILN181" s="73"/>
      <c r="ILO181" s="73"/>
      <c r="ILP181" s="73"/>
      <c r="ILQ181" s="73"/>
      <c r="ILS181" s="73"/>
      <c r="ILT181" s="73"/>
      <c r="ILU181" s="73"/>
      <c r="ILV181" s="73"/>
      <c r="ILW181" s="73"/>
      <c r="ILX181" s="73"/>
      <c r="ILY181" s="73"/>
      <c r="ILZ181" s="73"/>
      <c r="IMA181" s="73"/>
      <c r="IMB181" s="73"/>
      <c r="IMC181" s="73"/>
      <c r="IMD181" s="73"/>
      <c r="IME181" s="73"/>
      <c r="IMH181" s="73"/>
      <c r="IMK181" s="73"/>
      <c r="IMN181" s="73"/>
      <c r="IMQ181" s="73"/>
      <c r="IMT181" s="73"/>
      <c r="INF181" s="73"/>
      <c r="INI181" s="73"/>
      <c r="INL181" s="73"/>
      <c r="INO181" s="73"/>
      <c r="INX181" s="73"/>
      <c r="IOD181" s="73"/>
      <c r="IOG181" s="73"/>
      <c r="IOJ181" s="73"/>
      <c r="IOM181" s="73"/>
      <c r="IOS181" s="73"/>
      <c r="IPB181" s="73"/>
      <c r="IPD181" s="73"/>
      <c r="IPE181" s="73"/>
      <c r="IPG181" s="73"/>
      <c r="IPJ181" s="73"/>
      <c r="IPM181" s="73"/>
      <c r="IPP181" s="73"/>
      <c r="IPX181" s="73"/>
      <c r="IPZ181" s="73"/>
      <c r="IQC181" s="73"/>
      <c r="IQF181" s="73"/>
      <c r="IQO181" s="73"/>
      <c r="IQR181" s="73"/>
      <c r="IQW181" s="73"/>
      <c r="IRS181" s="73"/>
      <c r="IRT181" s="73"/>
      <c r="IRU181" s="73"/>
      <c r="IRV181" s="73"/>
      <c r="IRW181" s="73"/>
      <c r="IRX181" s="73"/>
      <c r="ISP181" s="73"/>
      <c r="ISQ181" s="73"/>
      <c r="IST181" s="73"/>
      <c r="ISW181" s="73"/>
      <c r="ISY181" s="73"/>
      <c r="ITA181" s="73"/>
      <c r="ITD181" s="73"/>
      <c r="ITG181" s="73"/>
      <c r="ITJ181" s="73"/>
      <c r="ITM181" s="73"/>
      <c r="ITP181" s="73"/>
      <c r="ITS181" s="73"/>
      <c r="ITV181" s="73"/>
      <c r="ITY181" s="73"/>
      <c r="IUA181" s="73"/>
      <c r="IUN181" s="73"/>
      <c r="IUO181" s="73"/>
      <c r="IUP181" s="73"/>
      <c r="IUQ181" s="73"/>
      <c r="IUR181" s="73"/>
      <c r="IUS181" s="73"/>
      <c r="IUT181" s="73"/>
      <c r="IUU181" s="73"/>
      <c r="IUV181" s="73"/>
      <c r="IUW181" s="73"/>
      <c r="IUX181" s="73"/>
      <c r="IUY181" s="73"/>
      <c r="IUZ181" s="73"/>
      <c r="IVA181" s="73"/>
      <c r="IVB181" s="73"/>
      <c r="IVC181" s="73"/>
      <c r="IVD181" s="73"/>
      <c r="IVE181" s="73"/>
      <c r="IVF181" s="73"/>
      <c r="IVG181" s="73"/>
      <c r="IVH181" s="73"/>
      <c r="IVI181" s="73"/>
      <c r="IVJ181" s="73"/>
      <c r="IVK181" s="73"/>
      <c r="IVL181" s="73"/>
      <c r="IVM181" s="73"/>
      <c r="IVO181" s="73"/>
      <c r="IVP181" s="73"/>
      <c r="IVQ181" s="73"/>
      <c r="IVR181" s="73"/>
      <c r="IVS181" s="73"/>
      <c r="IVT181" s="73"/>
      <c r="IVU181" s="73"/>
      <c r="IVV181" s="73"/>
      <c r="IVW181" s="73"/>
      <c r="IVX181" s="73"/>
      <c r="IVY181" s="73"/>
      <c r="IVZ181" s="73"/>
      <c r="IWA181" s="73"/>
      <c r="IWD181" s="73"/>
      <c r="IWG181" s="73"/>
      <c r="IWJ181" s="73"/>
      <c r="IWM181" s="73"/>
      <c r="IWP181" s="73"/>
      <c r="IXB181" s="73"/>
      <c r="IXE181" s="73"/>
      <c r="IXH181" s="73"/>
      <c r="IXK181" s="73"/>
      <c r="IXT181" s="73"/>
      <c r="IXZ181" s="73"/>
      <c r="IYC181" s="73"/>
      <c r="IYF181" s="73"/>
      <c r="IYI181" s="73"/>
      <c r="IYO181" s="73"/>
      <c r="IYX181" s="73"/>
      <c r="IYZ181" s="73"/>
      <c r="IZA181" s="73"/>
      <c r="IZC181" s="73"/>
      <c r="IZF181" s="73"/>
      <c r="IZI181" s="73"/>
      <c r="IZL181" s="73"/>
      <c r="IZT181" s="73"/>
      <c r="IZV181" s="73"/>
      <c r="IZY181" s="73"/>
      <c r="JAB181" s="73"/>
      <c r="JAK181" s="73"/>
      <c r="JAN181" s="73"/>
      <c r="JAS181" s="73"/>
      <c r="JBO181" s="73"/>
      <c r="JBP181" s="73"/>
      <c r="JBQ181" s="73"/>
      <c r="JBR181" s="73"/>
      <c r="JBS181" s="73"/>
      <c r="JBT181" s="73"/>
      <c r="JCL181" s="73"/>
      <c r="JCM181" s="73"/>
      <c r="JCP181" s="73"/>
      <c r="JCS181" s="73"/>
      <c r="JCU181" s="73"/>
      <c r="JCW181" s="73"/>
      <c r="JCZ181" s="73"/>
      <c r="JDC181" s="73"/>
      <c r="JDF181" s="73"/>
      <c r="JDI181" s="73"/>
      <c r="JDL181" s="73"/>
      <c r="JDO181" s="73"/>
      <c r="JDR181" s="73"/>
      <c r="JDU181" s="73"/>
      <c r="JDW181" s="73"/>
      <c r="JEJ181" s="73"/>
      <c r="JEK181" s="73"/>
      <c r="JEL181" s="73"/>
      <c r="JEM181" s="73"/>
      <c r="JEN181" s="73"/>
      <c r="JEO181" s="73"/>
      <c r="JEP181" s="73"/>
      <c r="JEQ181" s="73"/>
      <c r="JER181" s="73"/>
      <c r="JES181" s="73"/>
      <c r="JET181" s="73"/>
      <c r="JEU181" s="73"/>
      <c r="JEV181" s="73"/>
      <c r="JEW181" s="73"/>
      <c r="JEX181" s="73"/>
      <c r="JEY181" s="73"/>
      <c r="JEZ181" s="73"/>
      <c r="JFA181" s="73"/>
      <c r="JFB181" s="73"/>
      <c r="JFC181" s="73"/>
      <c r="JFD181" s="73"/>
      <c r="JFE181" s="73"/>
      <c r="JFF181" s="73"/>
      <c r="JFG181" s="73"/>
      <c r="JFH181" s="73"/>
      <c r="JFI181" s="73"/>
      <c r="JFK181" s="73"/>
      <c r="JFL181" s="73"/>
      <c r="JFM181" s="73"/>
      <c r="JFN181" s="73"/>
      <c r="JFO181" s="73"/>
      <c r="JFP181" s="73"/>
      <c r="JFQ181" s="73"/>
      <c r="JFR181" s="73"/>
      <c r="JFS181" s="73"/>
      <c r="JFT181" s="73"/>
      <c r="JFU181" s="73"/>
      <c r="JFV181" s="73"/>
      <c r="JFW181" s="73"/>
      <c r="JFZ181" s="73"/>
      <c r="JGC181" s="73"/>
      <c r="JGF181" s="73"/>
      <c r="JGI181" s="73"/>
      <c r="JGL181" s="73"/>
      <c r="JGX181" s="73"/>
      <c r="JHA181" s="73"/>
      <c r="JHD181" s="73"/>
      <c r="JHG181" s="73"/>
      <c r="JHP181" s="73"/>
      <c r="JHV181" s="73"/>
      <c r="JHY181" s="73"/>
      <c r="JIB181" s="73"/>
      <c r="JIE181" s="73"/>
      <c r="JIK181" s="73"/>
      <c r="JIT181" s="73"/>
      <c r="JIV181" s="73"/>
      <c r="JIW181" s="73"/>
      <c r="JIY181" s="73"/>
      <c r="JJB181" s="73"/>
      <c r="JJE181" s="73"/>
      <c r="JJH181" s="73"/>
      <c r="JJP181" s="73"/>
      <c r="JJR181" s="73"/>
      <c r="JJU181" s="73"/>
      <c r="JJX181" s="73"/>
      <c r="JKG181" s="73"/>
      <c r="JKJ181" s="73"/>
      <c r="JKO181" s="73"/>
      <c r="JLK181" s="73"/>
      <c r="JLL181" s="73"/>
      <c r="JLM181" s="73"/>
      <c r="JLN181" s="73"/>
      <c r="JLO181" s="73"/>
      <c r="JLP181" s="73"/>
      <c r="JMH181" s="73"/>
      <c r="JMI181" s="73"/>
      <c r="JML181" s="73"/>
      <c r="JMO181" s="73"/>
      <c r="JMQ181" s="73"/>
      <c r="JMS181" s="73"/>
      <c r="JMV181" s="73"/>
      <c r="JMY181" s="73"/>
      <c r="JNB181" s="73"/>
      <c r="JNE181" s="73"/>
      <c r="JNH181" s="73"/>
      <c r="JNK181" s="73"/>
      <c r="JNN181" s="73"/>
      <c r="JNQ181" s="73"/>
      <c r="JNS181" s="73"/>
      <c r="JOF181" s="73"/>
      <c r="JOG181" s="73"/>
      <c r="JOH181" s="73"/>
      <c r="JOI181" s="73"/>
      <c r="JOJ181" s="73"/>
      <c r="JOK181" s="73"/>
      <c r="JOL181" s="73"/>
      <c r="JOM181" s="73"/>
      <c r="JON181" s="73"/>
      <c r="JOO181" s="73"/>
      <c r="JOP181" s="73"/>
      <c r="JOQ181" s="73"/>
      <c r="JOR181" s="73"/>
      <c r="JOS181" s="73"/>
      <c r="JOT181" s="73"/>
      <c r="JOU181" s="73"/>
      <c r="JOV181" s="73"/>
      <c r="JOW181" s="73"/>
      <c r="JOX181" s="73"/>
      <c r="JOY181" s="73"/>
      <c r="JOZ181" s="73"/>
      <c r="JPA181" s="73"/>
      <c r="JPB181" s="73"/>
      <c r="JPC181" s="73"/>
      <c r="JPD181" s="73"/>
      <c r="JPE181" s="73"/>
      <c r="JPG181" s="73"/>
      <c r="JPH181" s="73"/>
      <c r="JPI181" s="73"/>
      <c r="JPJ181" s="73"/>
      <c r="JPK181" s="73"/>
      <c r="JPL181" s="73"/>
      <c r="JPM181" s="73"/>
      <c r="JPN181" s="73"/>
      <c r="JPO181" s="73"/>
      <c r="JPP181" s="73"/>
      <c r="JPQ181" s="73"/>
      <c r="JPR181" s="73"/>
      <c r="JPS181" s="73"/>
      <c r="JPV181" s="73"/>
      <c r="JPY181" s="73"/>
      <c r="JQB181" s="73"/>
      <c r="JQE181" s="73"/>
      <c r="JQH181" s="73"/>
      <c r="JQT181" s="73"/>
      <c r="JQW181" s="73"/>
      <c r="JQZ181" s="73"/>
      <c r="JRC181" s="73"/>
      <c r="JRL181" s="73"/>
      <c r="JRR181" s="73"/>
      <c r="JRU181" s="73"/>
      <c r="JRX181" s="73"/>
      <c r="JSA181" s="73"/>
      <c r="JSG181" s="73"/>
      <c r="JSP181" s="73"/>
      <c r="JSR181" s="73"/>
      <c r="JSS181" s="73"/>
      <c r="JSU181" s="73"/>
      <c r="JSX181" s="73"/>
      <c r="JTA181" s="73"/>
      <c r="JTD181" s="73"/>
      <c r="JTL181" s="73"/>
      <c r="JTN181" s="73"/>
      <c r="JTQ181" s="73"/>
      <c r="JTT181" s="73"/>
      <c r="JUC181" s="73"/>
      <c r="JUF181" s="73"/>
      <c r="JUK181" s="73"/>
      <c r="JVG181" s="73"/>
      <c r="JVH181" s="73"/>
      <c r="JVI181" s="73"/>
      <c r="JVJ181" s="73"/>
      <c r="JVK181" s="73"/>
      <c r="JVL181" s="73"/>
      <c r="JWD181" s="73"/>
      <c r="JWE181" s="73"/>
      <c r="JWH181" s="73"/>
      <c r="JWK181" s="73"/>
      <c r="JWM181" s="73"/>
      <c r="JWO181" s="73"/>
      <c r="JWR181" s="73"/>
      <c r="JWU181" s="73"/>
      <c r="JWX181" s="73"/>
      <c r="JXA181" s="73"/>
      <c r="JXD181" s="73"/>
      <c r="JXG181" s="73"/>
      <c r="JXJ181" s="73"/>
      <c r="JXM181" s="73"/>
      <c r="JXO181" s="73"/>
      <c r="JYB181" s="73"/>
      <c r="JYC181" s="73"/>
      <c r="JYD181" s="73"/>
      <c r="JYE181" s="73"/>
      <c r="JYF181" s="73"/>
      <c r="JYG181" s="73"/>
      <c r="JYH181" s="73"/>
      <c r="JYI181" s="73"/>
      <c r="JYJ181" s="73"/>
      <c r="JYK181" s="73"/>
      <c r="JYL181" s="73"/>
      <c r="JYM181" s="73"/>
      <c r="JYN181" s="73"/>
      <c r="JYO181" s="73"/>
      <c r="JYP181" s="73"/>
      <c r="JYQ181" s="73"/>
      <c r="JYR181" s="73"/>
      <c r="JYS181" s="73"/>
      <c r="JYT181" s="73"/>
      <c r="JYU181" s="73"/>
      <c r="JYV181" s="73"/>
      <c r="JYW181" s="73"/>
      <c r="JYX181" s="73"/>
      <c r="JYY181" s="73"/>
      <c r="JYZ181" s="73"/>
      <c r="JZA181" s="73"/>
      <c r="JZC181" s="73"/>
      <c r="JZD181" s="73"/>
      <c r="JZE181" s="73"/>
      <c r="JZF181" s="73"/>
      <c r="JZG181" s="73"/>
      <c r="JZH181" s="73"/>
      <c r="JZI181" s="73"/>
      <c r="JZJ181" s="73"/>
      <c r="JZK181" s="73"/>
      <c r="JZL181" s="73"/>
      <c r="JZM181" s="73"/>
      <c r="JZN181" s="73"/>
      <c r="JZO181" s="73"/>
      <c r="JZR181" s="73"/>
      <c r="JZU181" s="73"/>
      <c r="JZX181" s="73"/>
      <c r="KAA181" s="73"/>
      <c r="KAD181" s="73"/>
      <c r="KAP181" s="73"/>
      <c r="KAS181" s="73"/>
      <c r="KAV181" s="73"/>
      <c r="KAY181" s="73"/>
      <c r="KBH181" s="73"/>
      <c r="KBN181" s="73"/>
      <c r="KBQ181" s="73"/>
      <c r="KBT181" s="73"/>
      <c r="KBW181" s="73"/>
      <c r="KCC181" s="73"/>
      <c r="KCL181" s="73"/>
      <c r="KCN181" s="73"/>
      <c r="KCO181" s="73"/>
      <c r="KCQ181" s="73"/>
      <c r="KCT181" s="73"/>
      <c r="KCW181" s="73"/>
      <c r="KCZ181" s="73"/>
      <c r="KDH181" s="73"/>
      <c r="KDJ181" s="73"/>
      <c r="KDM181" s="73"/>
      <c r="KDP181" s="73"/>
      <c r="KDY181" s="73"/>
      <c r="KEB181" s="73"/>
      <c r="KEG181" s="73"/>
      <c r="KFC181" s="73"/>
      <c r="KFD181" s="73"/>
      <c r="KFE181" s="73"/>
      <c r="KFF181" s="73"/>
      <c r="KFG181" s="73"/>
      <c r="KFH181" s="73"/>
      <c r="KFZ181" s="73"/>
      <c r="KGA181" s="73"/>
      <c r="KGD181" s="73"/>
      <c r="KGG181" s="73"/>
      <c r="KGI181" s="73"/>
      <c r="KGK181" s="73"/>
      <c r="KGN181" s="73"/>
      <c r="KGQ181" s="73"/>
      <c r="KGT181" s="73"/>
      <c r="KGW181" s="73"/>
      <c r="KGZ181" s="73"/>
      <c r="KHC181" s="73"/>
      <c r="KHF181" s="73"/>
      <c r="KHI181" s="73"/>
      <c r="KHK181" s="73"/>
      <c r="KHX181" s="73"/>
      <c r="KHY181" s="73"/>
      <c r="KHZ181" s="73"/>
      <c r="KIA181" s="73"/>
      <c r="KIB181" s="73"/>
      <c r="KIC181" s="73"/>
      <c r="KID181" s="73"/>
      <c r="KIE181" s="73"/>
      <c r="KIF181" s="73"/>
      <c r="KIG181" s="73"/>
      <c r="KIH181" s="73"/>
      <c r="KII181" s="73"/>
      <c r="KIJ181" s="73"/>
      <c r="KIK181" s="73"/>
      <c r="KIL181" s="73"/>
      <c r="KIM181" s="73"/>
      <c r="KIN181" s="73"/>
      <c r="KIO181" s="73"/>
      <c r="KIP181" s="73"/>
      <c r="KIQ181" s="73"/>
      <c r="KIR181" s="73"/>
      <c r="KIS181" s="73"/>
      <c r="KIT181" s="73"/>
      <c r="KIU181" s="73"/>
      <c r="KIV181" s="73"/>
      <c r="KIW181" s="73"/>
      <c r="KIY181" s="73"/>
      <c r="KIZ181" s="73"/>
      <c r="KJA181" s="73"/>
      <c r="KJB181" s="73"/>
      <c r="KJC181" s="73"/>
      <c r="KJD181" s="73"/>
      <c r="KJE181" s="73"/>
      <c r="KJF181" s="73"/>
      <c r="KJG181" s="73"/>
      <c r="KJH181" s="73"/>
      <c r="KJI181" s="73"/>
      <c r="KJJ181" s="73"/>
      <c r="KJK181" s="73"/>
      <c r="KJN181" s="73"/>
      <c r="KJQ181" s="73"/>
      <c r="KJT181" s="73"/>
      <c r="KJW181" s="73"/>
      <c r="KJZ181" s="73"/>
      <c r="KKL181" s="73"/>
      <c r="KKO181" s="73"/>
      <c r="KKR181" s="73"/>
      <c r="KKU181" s="73"/>
      <c r="KLD181" s="73"/>
      <c r="KLJ181" s="73"/>
      <c r="KLM181" s="73"/>
      <c r="KLP181" s="73"/>
      <c r="KLS181" s="73"/>
      <c r="KLY181" s="73"/>
      <c r="KMH181" s="73"/>
      <c r="KMJ181" s="73"/>
      <c r="KMK181" s="73"/>
      <c r="KMM181" s="73"/>
      <c r="KMP181" s="73"/>
      <c r="KMS181" s="73"/>
      <c r="KMV181" s="73"/>
      <c r="KND181" s="73"/>
      <c r="KNF181" s="73"/>
      <c r="KNI181" s="73"/>
      <c r="KNL181" s="73"/>
      <c r="KNU181" s="73"/>
      <c r="KNX181" s="73"/>
      <c r="KOC181" s="73"/>
      <c r="KOY181" s="73"/>
      <c r="KOZ181" s="73"/>
      <c r="KPA181" s="73"/>
      <c r="KPB181" s="73"/>
      <c r="KPC181" s="73"/>
      <c r="KPD181" s="73"/>
      <c r="KPV181" s="73"/>
      <c r="KPW181" s="73"/>
      <c r="KPZ181" s="73"/>
      <c r="KQC181" s="73"/>
      <c r="KQE181" s="73"/>
      <c r="KQG181" s="73"/>
      <c r="KQJ181" s="73"/>
      <c r="KQM181" s="73"/>
      <c r="KQP181" s="73"/>
      <c r="KQS181" s="73"/>
      <c r="KQV181" s="73"/>
      <c r="KQY181" s="73"/>
      <c r="KRB181" s="73"/>
      <c r="KRE181" s="73"/>
      <c r="KRG181" s="73"/>
      <c r="KRT181" s="73"/>
      <c r="KRU181" s="73"/>
      <c r="KRV181" s="73"/>
      <c r="KRW181" s="73"/>
      <c r="KRX181" s="73"/>
      <c r="KRY181" s="73"/>
      <c r="KRZ181" s="73"/>
      <c r="KSA181" s="73"/>
      <c r="KSB181" s="73"/>
      <c r="KSC181" s="73"/>
      <c r="KSD181" s="73"/>
      <c r="KSE181" s="73"/>
      <c r="KSF181" s="73"/>
      <c r="KSG181" s="73"/>
      <c r="KSH181" s="73"/>
      <c r="KSI181" s="73"/>
      <c r="KSJ181" s="73"/>
      <c r="KSK181" s="73"/>
      <c r="KSL181" s="73"/>
      <c r="KSM181" s="73"/>
      <c r="KSN181" s="73"/>
      <c r="KSO181" s="73"/>
      <c r="KSP181" s="73"/>
      <c r="KSQ181" s="73"/>
      <c r="KSR181" s="73"/>
      <c r="KSS181" s="73"/>
      <c r="KSU181" s="73"/>
      <c r="KSV181" s="73"/>
      <c r="KSW181" s="73"/>
      <c r="KSX181" s="73"/>
      <c r="KSY181" s="73"/>
      <c r="KSZ181" s="73"/>
      <c r="KTA181" s="73"/>
      <c r="KTB181" s="73"/>
      <c r="KTC181" s="73"/>
      <c r="KTD181" s="73"/>
      <c r="KTE181" s="73"/>
      <c r="KTF181" s="73"/>
      <c r="KTG181" s="73"/>
      <c r="KTJ181" s="73"/>
      <c r="KTM181" s="73"/>
      <c r="KTP181" s="73"/>
      <c r="KTS181" s="73"/>
      <c r="KTV181" s="73"/>
      <c r="KUH181" s="73"/>
      <c r="KUK181" s="73"/>
      <c r="KUN181" s="73"/>
      <c r="KUQ181" s="73"/>
      <c r="KUZ181" s="73"/>
      <c r="KVF181" s="73"/>
      <c r="KVI181" s="73"/>
      <c r="KVL181" s="73"/>
      <c r="KVO181" s="73"/>
      <c r="KVU181" s="73"/>
      <c r="KWD181" s="73"/>
      <c r="KWF181" s="73"/>
      <c r="KWG181" s="73"/>
      <c r="KWI181" s="73"/>
      <c r="KWL181" s="73"/>
      <c r="KWO181" s="73"/>
      <c r="KWR181" s="73"/>
      <c r="KWZ181" s="73"/>
      <c r="KXB181" s="73"/>
      <c r="KXE181" s="73"/>
      <c r="KXH181" s="73"/>
      <c r="KXQ181" s="73"/>
      <c r="KXT181" s="73"/>
      <c r="KXY181" s="73"/>
      <c r="KYU181" s="73"/>
      <c r="KYV181" s="73"/>
      <c r="KYW181" s="73"/>
      <c r="KYX181" s="73"/>
      <c r="KYY181" s="73"/>
      <c r="KYZ181" s="73"/>
      <c r="KZR181" s="73"/>
      <c r="KZS181" s="73"/>
      <c r="KZV181" s="73"/>
      <c r="KZY181" s="73"/>
      <c r="LAA181" s="73"/>
      <c r="LAC181" s="73"/>
      <c r="LAF181" s="73"/>
      <c r="LAI181" s="73"/>
      <c r="LAL181" s="73"/>
      <c r="LAO181" s="73"/>
      <c r="LAR181" s="73"/>
      <c r="LAU181" s="73"/>
      <c r="LAX181" s="73"/>
      <c r="LBA181" s="73"/>
      <c r="LBC181" s="73"/>
      <c r="LBP181" s="73"/>
      <c r="LBQ181" s="73"/>
      <c r="LBR181" s="73"/>
      <c r="LBS181" s="73"/>
      <c r="LBT181" s="73"/>
      <c r="LBU181" s="73"/>
      <c r="LBV181" s="73"/>
      <c r="LBW181" s="73"/>
      <c r="LBX181" s="73"/>
      <c r="LBY181" s="73"/>
      <c r="LBZ181" s="73"/>
      <c r="LCA181" s="73"/>
      <c r="LCB181" s="73"/>
      <c r="LCC181" s="73"/>
      <c r="LCD181" s="73"/>
      <c r="LCE181" s="73"/>
      <c r="LCF181" s="73"/>
      <c r="LCG181" s="73"/>
      <c r="LCH181" s="73"/>
      <c r="LCI181" s="73"/>
      <c r="LCJ181" s="73"/>
      <c r="LCK181" s="73"/>
      <c r="LCL181" s="73"/>
      <c r="LCM181" s="73"/>
      <c r="LCN181" s="73"/>
      <c r="LCO181" s="73"/>
      <c r="LCQ181" s="73"/>
      <c r="LCR181" s="73"/>
      <c r="LCS181" s="73"/>
      <c r="LCT181" s="73"/>
      <c r="LCU181" s="73"/>
      <c r="LCV181" s="73"/>
      <c r="LCW181" s="73"/>
      <c r="LCX181" s="73"/>
      <c r="LCY181" s="73"/>
      <c r="LCZ181" s="73"/>
      <c r="LDA181" s="73"/>
      <c r="LDB181" s="73"/>
      <c r="LDC181" s="73"/>
      <c r="LDF181" s="73"/>
      <c r="LDI181" s="73"/>
      <c r="LDL181" s="73"/>
      <c r="LDO181" s="73"/>
      <c r="LDR181" s="73"/>
      <c r="LED181" s="73"/>
      <c r="LEG181" s="73"/>
      <c r="LEJ181" s="73"/>
      <c r="LEM181" s="73"/>
      <c r="LEV181" s="73"/>
      <c r="LFB181" s="73"/>
      <c r="LFE181" s="73"/>
      <c r="LFH181" s="73"/>
      <c r="LFK181" s="73"/>
      <c r="LFQ181" s="73"/>
      <c r="LFZ181" s="73"/>
      <c r="LGB181" s="73"/>
      <c r="LGC181" s="73"/>
      <c r="LGE181" s="73"/>
      <c r="LGH181" s="73"/>
      <c r="LGK181" s="73"/>
      <c r="LGN181" s="73"/>
      <c r="LGV181" s="73"/>
      <c r="LGX181" s="73"/>
      <c r="LHA181" s="73"/>
      <c r="LHD181" s="73"/>
      <c r="LHM181" s="73"/>
      <c r="LHP181" s="73"/>
      <c r="LHU181" s="73"/>
      <c r="LIQ181" s="73"/>
      <c r="LIR181" s="73"/>
      <c r="LIS181" s="73"/>
      <c r="LIT181" s="73"/>
      <c r="LIU181" s="73"/>
      <c r="LIV181" s="73"/>
      <c r="LJN181" s="73"/>
      <c r="LJO181" s="73"/>
      <c r="LJR181" s="73"/>
      <c r="LJU181" s="73"/>
      <c r="LJW181" s="73"/>
      <c r="LJY181" s="73"/>
      <c r="LKB181" s="73"/>
      <c r="LKE181" s="73"/>
      <c r="LKH181" s="73"/>
      <c r="LKK181" s="73"/>
      <c r="LKN181" s="73"/>
      <c r="LKQ181" s="73"/>
      <c r="LKT181" s="73"/>
      <c r="LKW181" s="73"/>
      <c r="LKY181" s="73"/>
      <c r="LLL181" s="73"/>
      <c r="LLM181" s="73"/>
      <c r="LLN181" s="73"/>
      <c r="LLO181" s="73"/>
      <c r="LLP181" s="73"/>
      <c r="LLQ181" s="73"/>
      <c r="LLR181" s="73"/>
      <c r="LLS181" s="73"/>
      <c r="LLT181" s="73"/>
      <c r="LLU181" s="73"/>
      <c r="LLV181" s="73"/>
      <c r="LLW181" s="73"/>
      <c r="LLX181" s="73"/>
      <c r="LLY181" s="73"/>
      <c r="LLZ181" s="73"/>
      <c r="LMA181" s="73"/>
      <c r="LMB181" s="73"/>
      <c r="LMC181" s="73"/>
      <c r="LMD181" s="73"/>
      <c r="LME181" s="73"/>
      <c r="LMF181" s="73"/>
      <c r="LMG181" s="73"/>
      <c r="LMH181" s="73"/>
      <c r="LMI181" s="73"/>
      <c r="LMJ181" s="73"/>
      <c r="LMK181" s="73"/>
      <c r="LMM181" s="73"/>
      <c r="LMN181" s="73"/>
      <c r="LMO181" s="73"/>
      <c r="LMP181" s="73"/>
      <c r="LMQ181" s="73"/>
      <c r="LMR181" s="73"/>
      <c r="LMS181" s="73"/>
      <c r="LMT181" s="73"/>
      <c r="LMU181" s="73"/>
      <c r="LMV181" s="73"/>
      <c r="LMW181" s="73"/>
      <c r="LMX181" s="73"/>
      <c r="LMY181" s="73"/>
      <c r="LNB181" s="73"/>
      <c r="LNE181" s="73"/>
      <c r="LNH181" s="73"/>
      <c r="LNK181" s="73"/>
      <c r="LNN181" s="73"/>
      <c r="LNZ181" s="73"/>
      <c r="LOC181" s="73"/>
      <c r="LOF181" s="73"/>
      <c r="LOI181" s="73"/>
      <c r="LOR181" s="73"/>
      <c r="LOX181" s="73"/>
      <c r="LPA181" s="73"/>
      <c r="LPD181" s="73"/>
      <c r="LPG181" s="73"/>
      <c r="LPM181" s="73"/>
      <c r="LPV181" s="73"/>
      <c r="LPX181" s="73"/>
      <c r="LPY181" s="73"/>
      <c r="LQA181" s="73"/>
      <c r="LQD181" s="73"/>
      <c r="LQG181" s="73"/>
      <c r="LQJ181" s="73"/>
      <c r="LQR181" s="73"/>
      <c r="LQT181" s="73"/>
      <c r="LQW181" s="73"/>
      <c r="LQZ181" s="73"/>
      <c r="LRI181" s="73"/>
      <c r="LRL181" s="73"/>
      <c r="LRQ181" s="73"/>
      <c r="LSM181" s="73"/>
      <c r="LSN181" s="73"/>
      <c r="LSO181" s="73"/>
      <c r="LSP181" s="73"/>
      <c r="LSQ181" s="73"/>
      <c r="LSR181" s="73"/>
      <c r="LTJ181" s="73"/>
      <c r="LTK181" s="73"/>
      <c r="LTN181" s="73"/>
      <c r="LTQ181" s="73"/>
      <c r="LTS181" s="73"/>
      <c r="LTU181" s="73"/>
      <c r="LTX181" s="73"/>
      <c r="LUA181" s="73"/>
      <c r="LUD181" s="73"/>
      <c r="LUG181" s="73"/>
      <c r="LUJ181" s="73"/>
      <c r="LUM181" s="73"/>
      <c r="LUP181" s="73"/>
      <c r="LUS181" s="73"/>
      <c r="LUU181" s="73"/>
      <c r="LVH181" s="73"/>
      <c r="LVI181" s="73"/>
      <c r="LVJ181" s="73"/>
      <c r="LVK181" s="73"/>
      <c r="LVL181" s="73"/>
      <c r="LVM181" s="73"/>
      <c r="LVN181" s="73"/>
      <c r="LVO181" s="73"/>
      <c r="LVP181" s="73"/>
      <c r="LVQ181" s="73"/>
      <c r="LVR181" s="73"/>
      <c r="LVS181" s="73"/>
      <c r="LVT181" s="73"/>
      <c r="LVU181" s="73"/>
      <c r="LVV181" s="73"/>
      <c r="LVW181" s="73"/>
      <c r="LVX181" s="73"/>
      <c r="LVY181" s="73"/>
      <c r="LVZ181" s="73"/>
      <c r="LWA181" s="73"/>
      <c r="LWB181" s="73"/>
      <c r="LWC181" s="73"/>
      <c r="LWD181" s="73"/>
      <c r="LWE181" s="73"/>
      <c r="LWF181" s="73"/>
      <c r="LWG181" s="73"/>
      <c r="LWI181" s="73"/>
      <c r="LWJ181" s="73"/>
      <c r="LWK181" s="73"/>
      <c r="LWL181" s="73"/>
      <c r="LWM181" s="73"/>
      <c r="LWN181" s="73"/>
      <c r="LWO181" s="73"/>
      <c r="LWP181" s="73"/>
      <c r="LWQ181" s="73"/>
      <c r="LWR181" s="73"/>
      <c r="LWS181" s="73"/>
      <c r="LWT181" s="73"/>
      <c r="LWU181" s="73"/>
      <c r="LWX181" s="73"/>
      <c r="LXA181" s="73"/>
      <c r="LXD181" s="73"/>
      <c r="LXG181" s="73"/>
      <c r="LXJ181" s="73"/>
      <c r="LXV181" s="73"/>
      <c r="LXY181" s="73"/>
      <c r="LYB181" s="73"/>
      <c r="LYE181" s="73"/>
      <c r="LYN181" s="73"/>
      <c r="LYT181" s="73"/>
      <c r="LYW181" s="73"/>
      <c r="LYZ181" s="73"/>
      <c r="LZC181" s="73"/>
      <c r="LZI181" s="73"/>
      <c r="LZR181" s="73"/>
      <c r="LZT181" s="73"/>
      <c r="LZU181" s="73"/>
      <c r="LZW181" s="73"/>
      <c r="LZZ181" s="73"/>
      <c r="MAC181" s="73"/>
      <c r="MAF181" s="73"/>
      <c r="MAN181" s="73"/>
      <c r="MAP181" s="73"/>
      <c r="MAS181" s="73"/>
      <c r="MAV181" s="73"/>
      <c r="MBE181" s="73"/>
      <c r="MBH181" s="73"/>
      <c r="MBM181" s="73"/>
      <c r="MCI181" s="73"/>
      <c r="MCJ181" s="73"/>
      <c r="MCK181" s="73"/>
      <c r="MCL181" s="73"/>
      <c r="MCM181" s="73"/>
      <c r="MCN181" s="73"/>
      <c r="MDF181" s="73"/>
      <c r="MDG181" s="73"/>
      <c r="MDJ181" s="73"/>
      <c r="MDM181" s="73"/>
      <c r="MDO181" s="73"/>
      <c r="MDQ181" s="73"/>
      <c r="MDT181" s="73"/>
      <c r="MDW181" s="73"/>
      <c r="MDZ181" s="73"/>
      <c r="MEC181" s="73"/>
      <c r="MEF181" s="73"/>
      <c r="MEI181" s="73"/>
      <c r="MEL181" s="73"/>
      <c r="MEO181" s="73"/>
      <c r="MEQ181" s="73"/>
      <c r="MFD181" s="73"/>
      <c r="MFE181" s="73"/>
      <c r="MFF181" s="73"/>
      <c r="MFG181" s="73"/>
      <c r="MFH181" s="73"/>
      <c r="MFI181" s="73"/>
      <c r="MFJ181" s="73"/>
      <c r="MFK181" s="73"/>
      <c r="MFL181" s="73"/>
      <c r="MFM181" s="73"/>
      <c r="MFN181" s="73"/>
      <c r="MFO181" s="73"/>
      <c r="MFP181" s="73"/>
      <c r="MFQ181" s="73"/>
      <c r="MFR181" s="73"/>
      <c r="MFS181" s="73"/>
      <c r="MFT181" s="73"/>
      <c r="MFU181" s="73"/>
      <c r="MFV181" s="73"/>
      <c r="MFW181" s="73"/>
      <c r="MFX181" s="73"/>
      <c r="MFY181" s="73"/>
      <c r="MFZ181" s="73"/>
      <c r="MGA181" s="73"/>
      <c r="MGB181" s="73"/>
      <c r="MGC181" s="73"/>
      <c r="MGE181" s="73"/>
      <c r="MGF181" s="73"/>
      <c r="MGG181" s="73"/>
      <c r="MGH181" s="73"/>
      <c r="MGI181" s="73"/>
      <c r="MGJ181" s="73"/>
      <c r="MGK181" s="73"/>
      <c r="MGL181" s="73"/>
      <c r="MGM181" s="73"/>
      <c r="MGN181" s="73"/>
      <c r="MGO181" s="73"/>
      <c r="MGP181" s="73"/>
      <c r="MGQ181" s="73"/>
      <c r="MGT181" s="73"/>
      <c r="MGW181" s="73"/>
      <c r="MGZ181" s="73"/>
      <c r="MHC181" s="73"/>
      <c r="MHF181" s="73"/>
      <c r="MHR181" s="73"/>
      <c r="MHU181" s="73"/>
      <c r="MHX181" s="73"/>
      <c r="MIA181" s="73"/>
      <c r="MIJ181" s="73"/>
      <c r="MIP181" s="73"/>
      <c r="MIS181" s="73"/>
      <c r="MIV181" s="73"/>
      <c r="MIY181" s="73"/>
      <c r="MJE181" s="73"/>
      <c r="MJN181" s="73"/>
      <c r="MJP181" s="73"/>
      <c r="MJQ181" s="73"/>
      <c r="MJS181" s="73"/>
      <c r="MJV181" s="73"/>
      <c r="MJY181" s="73"/>
      <c r="MKB181" s="73"/>
      <c r="MKJ181" s="73"/>
      <c r="MKL181" s="73"/>
      <c r="MKO181" s="73"/>
      <c r="MKR181" s="73"/>
      <c r="MLA181" s="73"/>
      <c r="MLD181" s="73"/>
      <c r="MLI181" s="73"/>
      <c r="MME181" s="73"/>
      <c r="MMF181" s="73"/>
      <c r="MMG181" s="73"/>
      <c r="MMH181" s="73"/>
      <c r="MMI181" s="73"/>
      <c r="MMJ181" s="73"/>
      <c r="MNB181" s="73"/>
      <c r="MNC181" s="73"/>
      <c r="MNF181" s="73"/>
      <c r="MNI181" s="73"/>
      <c r="MNK181" s="73"/>
      <c r="MNM181" s="73"/>
      <c r="MNP181" s="73"/>
      <c r="MNS181" s="73"/>
      <c r="MNV181" s="73"/>
      <c r="MNY181" s="73"/>
      <c r="MOB181" s="73"/>
      <c r="MOE181" s="73"/>
      <c r="MOH181" s="73"/>
      <c r="MOK181" s="73"/>
      <c r="MOM181" s="73"/>
      <c r="MOZ181" s="73"/>
      <c r="MPA181" s="73"/>
      <c r="MPB181" s="73"/>
      <c r="MPC181" s="73"/>
      <c r="MPD181" s="73"/>
      <c r="MPE181" s="73"/>
      <c r="MPF181" s="73"/>
      <c r="MPG181" s="73"/>
      <c r="MPH181" s="73"/>
      <c r="MPI181" s="73"/>
      <c r="MPJ181" s="73"/>
      <c r="MPK181" s="73"/>
      <c r="MPL181" s="73"/>
      <c r="MPM181" s="73"/>
      <c r="MPN181" s="73"/>
      <c r="MPO181" s="73"/>
      <c r="MPP181" s="73"/>
      <c r="MPQ181" s="73"/>
      <c r="MPR181" s="73"/>
      <c r="MPS181" s="73"/>
      <c r="MPT181" s="73"/>
      <c r="MPU181" s="73"/>
      <c r="MPV181" s="73"/>
      <c r="MPW181" s="73"/>
      <c r="MPX181" s="73"/>
      <c r="MPY181" s="73"/>
      <c r="MQA181" s="73"/>
      <c r="MQB181" s="73"/>
      <c r="MQC181" s="73"/>
      <c r="MQD181" s="73"/>
      <c r="MQE181" s="73"/>
      <c r="MQF181" s="73"/>
      <c r="MQG181" s="73"/>
      <c r="MQH181" s="73"/>
      <c r="MQI181" s="73"/>
      <c r="MQJ181" s="73"/>
      <c r="MQK181" s="73"/>
      <c r="MQL181" s="73"/>
      <c r="MQM181" s="73"/>
      <c r="MQP181" s="73"/>
      <c r="MQS181" s="73"/>
      <c r="MQV181" s="73"/>
      <c r="MQY181" s="73"/>
      <c r="MRB181" s="73"/>
      <c r="MRN181" s="73"/>
      <c r="MRQ181" s="73"/>
      <c r="MRT181" s="73"/>
      <c r="MRW181" s="73"/>
      <c r="MSF181" s="73"/>
      <c r="MSL181" s="73"/>
      <c r="MSO181" s="73"/>
      <c r="MSR181" s="73"/>
      <c r="MSU181" s="73"/>
      <c r="MTA181" s="73"/>
      <c r="MTJ181" s="73"/>
      <c r="MTL181" s="73"/>
      <c r="MTM181" s="73"/>
      <c r="MTO181" s="73"/>
      <c r="MTR181" s="73"/>
      <c r="MTU181" s="73"/>
      <c r="MTX181" s="73"/>
      <c r="MUF181" s="73"/>
      <c r="MUH181" s="73"/>
      <c r="MUK181" s="73"/>
      <c r="MUN181" s="73"/>
      <c r="MUW181" s="73"/>
      <c r="MUZ181" s="73"/>
      <c r="MVE181" s="73"/>
      <c r="MWA181" s="73"/>
      <c r="MWB181" s="73"/>
      <c r="MWC181" s="73"/>
      <c r="MWD181" s="73"/>
      <c r="MWE181" s="73"/>
      <c r="MWF181" s="73"/>
      <c r="MWX181" s="73"/>
      <c r="MWY181" s="73"/>
      <c r="MXB181" s="73"/>
      <c r="MXE181" s="73"/>
      <c r="MXG181" s="73"/>
      <c r="MXI181" s="73"/>
      <c r="MXL181" s="73"/>
      <c r="MXO181" s="73"/>
      <c r="MXR181" s="73"/>
      <c r="MXU181" s="73"/>
      <c r="MXX181" s="73"/>
      <c r="MYA181" s="73"/>
      <c r="MYD181" s="73"/>
      <c r="MYG181" s="73"/>
      <c r="MYI181" s="73"/>
      <c r="MYV181" s="73"/>
      <c r="MYW181" s="73"/>
      <c r="MYX181" s="73"/>
      <c r="MYY181" s="73"/>
      <c r="MYZ181" s="73"/>
      <c r="MZA181" s="73"/>
      <c r="MZB181" s="73"/>
      <c r="MZC181" s="73"/>
      <c r="MZD181" s="73"/>
      <c r="MZE181" s="73"/>
      <c r="MZF181" s="73"/>
      <c r="MZG181" s="73"/>
      <c r="MZH181" s="73"/>
      <c r="MZI181" s="73"/>
      <c r="MZJ181" s="73"/>
      <c r="MZK181" s="73"/>
      <c r="MZL181" s="73"/>
      <c r="MZM181" s="73"/>
      <c r="MZN181" s="73"/>
      <c r="MZO181" s="73"/>
      <c r="MZP181" s="73"/>
      <c r="MZQ181" s="73"/>
      <c r="MZR181" s="73"/>
      <c r="MZS181" s="73"/>
      <c r="MZT181" s="73"/>
      <c r="MZU181" s="73"/>
      <c r="MZW181" s="73"/>
      <c r="MZX181" s="73"/>
      <c r="MZY181" s="73"/>
      <c r="MZZ181" s="73"/>
      <c r="NAA181" s="73"/>
      <c r="NAB181" s="73"/>
      <c r="NAC181" s="73"/>
      <c r="NAD181" s="73"/>
      <c r="NAE181" s="73"/>
      <c r="NAF181" s="73"/>
      <c r="NAG181" s="73"/>
      <c r="NAH181" s="73"/>
      <c r="NAI181" s="73"/>
      <c r="NAL181" s="73"/>
      <c r="NAO181" s="73"/>
      <c r="NAR181" s="73"/>
      <c r="NAU181" s="73"/>
      <c r="NAX181" s="73"/>
      <c r="NBJ181" s="73"/>
      <c r="NBM181" s="73"/>
      <c r="NBP181" s="73"/>
      <c r="NBS181" s="73"/>
      <c r="NCB181" s="73"/>
      <c r="NCH181" s="73"/>
      <c r="NCK181" s="73"/>
      <c r="NCN181" s="73"/>
      <c r="NCQ181" s="73"/>
      <c r="NCW181" s="73"/>
      <c r="NDF181" s="73"/>
      <c r="NDH181" s="73"/>
      <c r="NDI181" s="73"/>
      <c r="NDK181" s="73"/>
      <c r="NDN181" s="73"/>
      <c r="NDQ181" s="73"/>
      <c r="NDT181" s="73"/>
      <c r="NEB181" s="73"/>
      <c r="NED181" s="73"/>
      <c r="NEG181" s="73"/>
      <c r="NEJ181" s="73"/>
      <c r="NES181" s="73"/>
      <c r="NEV181" s="73"/>
      <c r="NFA181" s="73"/>
      <c r="NFW181" s="73"/>
      <c r="NFX181" s="73"/>
      <c r="NFY181" s="73"/>
      <c r="NFZ181" s="73"/>
      <c r="NGA181" s="73"/>
      <c r="NGB181" s="73"/>
      <c r="NGT181" s="73"/>
      <c r="NGU181" s="73"/>
      <c r="NGX181" s="73"/>
      <c r="NHA181" s="73"/>
      <c r="NHC181" s="73"/>
      <c r="NHE181" s="73"/>
      <c r="NHH181" s="73"/>
      <c r="NHK181" s="73"/>
      <c r="NHN181" s="73"/>
      <c r="NHQ181" s="73"/>
      <c r="NHT181" s="73"/>
      <c r="NHW181" s="73"/>
      <c r="NHZ181" s="73"/>
      <c r="NIC181" s="73"/>
      <c r="NIE181" s="73"/>
      <c r="NIR181" s="73"/>
      <c r="NIS181" s="73"/>
      <c r="NIT181" s="73"/>
      <c r="NIU181" s="73"/>
      <c r="NIV181" s="73"/>
      <c r="NIW181" s="73"/>
      <c r="NIX181" s="73"/>
      <c r="NIY181" s="73"/>
      <c r="NIZ181" s="73"/>
      <c r="NJA181" s="73"/>
      <c r="NJB181" s="73"/>
      <c r="NJC181" s="73"/>
      <c r="NJD181" s="73"/>
      <c r="NJE181" s="73"/>
      <c r="NJF181" s="73"/>
      <c r="NJG181" s="73"/>
      <c r="NJH181" s="73"/>
      <c r="NJI181" s="73"/>
      <c r="NJJ181" s="73"/>
      <c r="NJK181" s="73"/>
      <c r="NJL181" s="73"/>
      <c r="NJM181" s="73"/>
      <c r="NJN181" s="73"/>
      <c r="NJO181" s="73"/>
      <c r="NJP181" s="73"/>
      <c r="NJQ181" s="73"/>
      <c r="NJS181" s="73"/>
      <c r="NJT181" s="73"/>
      <c r="NJU181" s="73"/>
      <c r="NJV181" s="73"/>
      <c r="NJW181" s="73"/>
      <c r="NJX181" s="73"/>
      <c r="NJY181" s="73"/>
      <c r="NJZ181" s="73"/>
      <c r="NKA181" s="73"/>
      <c r="NKB181" s="73"/>
      <c r="NKC181" s="73"/>
      <c r="NKD181" s="73"/>
      <c r="NKE181" s="73"/>
      <c r="NKH181" s="73"/>
      <c r="NKK181" s="73"/>
      <c r="NKN181" s="73"/>
      <c r="NKQ181" s="73"/>
      <c r="NKT181" s="73"/>
      <c r="NLF181" s="73"/>
      <c r="NLI181" s="73"/>
      <c r="NLL181" s="73"/>
      <c r="NLO181" s="73"/>
      <c r="NLX181" s="73"/>
      <c r="NMD181" s="73"/>
      <c r="NMG181" s="73"/>
      <c r="NMJ181" s="73"/>
      <c r="NMM181" s="73"/>
      <c r="NMS181" s="73"/>
      <c r="NNB181" s="73"/>
      <c r="NND181" s="73"/>
      <c r="NNE181" s="73"/>
      <c r="NNG181" s="73"/>
      <c r="NNJ181" s="73"/>
      <c r="NNM181" s="73"/>
      <c r="NNP181" s="73"/>
      <c r="NNX181" s="73"/>
      <c r="NNZ181" s="73"/>
      <c r="NOC181" s="73"/>
      <c r="NOF181" s="73"/>
      <c r="NOO181" s="73"/>
      <c r="NOR181" s="73"/>
      <c r="NOW181" s="73"/>
      <c r="NPS181" s="73"/>
      <c r="NPT181" s="73"/>
      <c r="NPU181" s="73"/>
      <c r="NPV181" s="73"/>
      <c r="NPW181" s="73"/>
      <c r="NPX181" s="73"/>
      <c r="NQP181" s="73"/>
      <c r="NQQ181" s="73"/>
      <c r="NQT181" s="73"/>
      <c r="NQW181" s="73"/>
      <c r="NQY181" s="73"/>
      <c r="NRA181" s="73"/>
      <c r="NRD181" s="73"/>
      <c r="NRG181" s="73"/>
      <c r="NRJ181" s="73"/>
      <c r="NRM181" s="73"/>
      <c r="NRP181" s="73"/>
      <c r="NRS181" s="73"/>
      <c r="NRV181" s="73"/>
      <c r="NRY181" s="73"/>
      <c r="NSA181" s="73"/>
      <c r="NSN181" s="73"/>
      <c r="NSO181" s="73"/>
      <c r="NSP181" s="73"/>
      <c r="NSQ181" s="73"/>
      <c r="NSR181" s="73"/>
      <c r="NSS181" s="73"/>
      <c r="NST181" s="73"/>
      <c r="NSU181" s="73"/>
      <c r="NSV181" s="73"/>
      <c r="NSW181" s="73"/>
      <c r="NSX181" s="73"/>
      <c r="NSY181" s="73"/>
      <c r="NSZ181" s="73"/>
      <c r="NTA181" s="73"/>
      <c r="NTB181" s="73"/>
      <c r="NTC181" s="73"/>
      <c r="NTD181" s="73"/>
      <c r="NTE181" s="73"/>
      <c r="NTF181" s="73"/>
      <c r="NTG181" s="73"/>
      <c r="NTH181" s="73"/>
      <c r="NTI181" s="73"/>
      <c r="NTJ181" s="73"/>
      <c r="NTK181" s="73"/>
      <c r="NTL181" s="73"/>
      <c r="NTM181" s="73"/>
      <c r="NTO181" s="73"/>
      <c r="NTP181" s="73"/>
      <c r="NTQ181" s="73"/>
      <c r="NTR181" s="73"/>
      <c r="NTS181" s="73"/>
      <c r="NTT181" s="73"/>
      <c r="NTU181" s="73"/>
      <c r="NTV181" s="73"/>
      <c r="NTW181" s="73"/>
      <c r="NTX181" s="73"/>
      <c r="NTY181" s="73"/>
      <c r="NTZ181" s="73"/>
      <c r="NUA181" s="73"/>
      <c r="NUD181" s="73"/>
      <c r="NUG181" s="73"/>
      <c r="NUJ181" s="73"/>
      <c r="NUM181" s="73"/>
      <c r="NUP181" s="73"/>
      <c r="NVB181" s="73"/>
      <c r="NVE181" s="73"/>
      <c r="NVH181" s="73"/>
      <c r="NVK181" s="73"/>
      <c r="NVT181" s="73"/>
      <c r="NVZ181" s="73"/>
      <c r="NWC181" s="73"/>
      <c r="NWF181" s="73"/>
      <c r="NWI181" s="73"/>
      <c r="NWO181" s="73"/>
      <c r="NWX181" s="73"/>
      <c r="NWZ181" s="73"/>
      <c r="NXA181" s="73"/>
      <c r="NXC181" s="73"/>
      <c r="NXF181" s="73"/>
      <c r="NXI181" s="73"/>
      <c r="NXL181" s="73"/>
      <c r="NXT181" s="73"/>
      <c r="NXV181" s="73"/>
      <c r="NXY181" s="73"/>
      <c r="NYB181" s="73"/>
      <c r="NYK181" s="73"/>
      <c r="NYN181" s="73"/>
      <c r="NYS181" s="73"/>
      <c r="NZO181" s="73"/>
      <c r="NZP181" s="73"/>
      <c r="NZQ181" s="73"/>
      <c r="NZR181" s="73"/>
      <c r="NZS181" s="73"/>
      <c r="NZT181" s="73"/>
      <c r="OAL181" s="73"/>
      <c r="OAM181" s="73"/>
      <c r="OAP181" s="73"/>
      <c r="OAS181" s="73"/>
      <c r="OAU181" s="73"/>
      <c r="OAW181" s="73"/>
      <c r="OAZ181" s="73"/>
      <c r="OBC181" s="73"/>
      <c r="OBF181" s="73"/>
      <c r="OBI181" s="73"/>
      <c r="OBL181" s="73"/>
      <c r="OBO181" s="73"/>
      <c r="OBR181" s="73"/>
      <c r="OBU181" s="73"/>
      <c r="OBW181" s="73"/>
      <c r="OCJ181" s="73"/>
      <c r="OCK181" s="73"/>
      <c r="OCL181" s="73"/>
      <c r="OCM181" s="73"/>
      <c r="OCN181" s="73"/>
      <c r="OCO181" s="73"/>
      <c r="OCP181" s="73"/>
      <c r="OCQ181" s="73"/>
      <c r="OCR181" s="73"/>
      <c r="OCS181" s="73"/>
      <c r="OCT181" s="73"/>
      <c r="OCU181" s="73"/>
      <c r="OCV181" s="73"/>
      <c r="OCW181" s="73"/>
      <c r="OCX181" s="73"/>
      <c r="OCY181" s="73"/>
      <c r="OCZ181" s="73"/>
      <c r="ODA181" s="73"/>
      <c r="ODB181" s="73"/>
      <c r="ODC181" s="73"/>
      <c r="ODD181" s="73"/>
      <c r="ODE181" s="73"/>
      <c r="ODF181" s="73"/>
      <c r="ODG181" s="73"/>
      <c r="ODH181" s="73"/>
      <c r="ODI181" s="73"/>
      <c r="ODK181" s="73"/>
      <c r="ODL181" s="73"/>
      <c r="ODM181" s="73"/>
      <c r="ODN181" s="73"/>
      <c r="ODO181" s="73"/>
      <c r="ODP181" s="73"/>
      <c r="ODQ181" s="73"/>
      <c r="ODR181" s="73"/>
      <c r="ODS181" s="73"/>
      <c r="ODT181" s="73"/>
      <c r="ODU181" s="73"/>
      <c r="ODV181" s="73"/>
      <c r="ODW181" s="73"/>
      <c r="ODZ181" s="73"/>
      <c r="OEC181" s="73"/>
      <c r="OEF181" s="73"/>
      <c r="OEI181" s="73"/>
      <c r="OEL181" s="73"/>
      <c r="OEX181" s="73"/>
      <c r="OFA181" s="73"/>
      <c r="OFD181" s="73"/>
      <c r="OFG181" s="73"/>
      <c r="OFP181" s="73"/>
      <c r="OFV181" s="73"/>
      <c r="OFY181" s="73"/>
      <c r="OGB181" s="73"/>
      <c r="OGE181" s="73"/>
      <c r="OGK181" s="73"/>
      <c r="OGT181" s="73"/>
      <c r="OGV181" s="73"/>
      <c r="OGW181" s="73"/>
      <c r="OGY181" s="73"/>
      <c r="OHB181" s="73"/>
      <c r="OHE181" s="73"/>
      <c r="OHH181" s="73"/>
      <c r="OHP181" s="73"/>
      <c r="OHR181" s="73"/>
      <c r="OHU181" s="73"/>
      <c r="OHX181" s="73"/>
      <c r="OIG181" s="73"/>
      <c r="OIJ181" s="73"/>
      <c r="OIO181" s="73"/>
      <c r="OJK181" s="73"/>
      <c r="OJL181" s="73"/>
      <c r="OJM181" s="73"/>
      <c r="OJN181" s="73"/>
      <c r="OJO181" s="73"/>
      <c r="OJP181" s="73"/>
      <c r="OKH181" s="73"/>
      <c r="OKI181" s="73"/>
      <c r="OKL181" s="73"/>
      <c r="OKO181" s="73"/>
      <c r="OKQ181" s="73"/>
      <c r="OKS181" s="73"/>
      <c r="OKV181" s="73"/>
      <c r="OKY181" s="73"/>
      <c r="OLB181" s="73"/>
      <c r="OLE181" s="73"/>
      <c r="OLH181" s="73"/>
      <c r="OLK181" s="73"/>
      <c r="OLN181" s="73"/>
      <c r="OLQ181" s="73"/>
      <c r="OLS181" s="73"/>
      <c r="OMF181" s="73"/>
      <c r="OMG181" s="73"/>
      <c r="OMH181" s="73"/>
      <c r="OMI181" s="73"/>
      <c r="OMJ181" s="73"/>
      <c r="OMK181" s="73"/>
      <c r="OML181" s="73"/>
      <c r="OMM181" s="73"/>
      <c r="OMN181" s="73"/>
      <c r="OMO181" s="73"/>
      <c r="OMP181" s="73"/>
      <c r="OMQ181" s="73"/>
      <c r="OMR181" s="73"/>
      <c r="OMS181" s="73"/>
      <c r="OMT181" s="73"/>
      <c r="OMU181" s="73"/>
      <c r="OMV181" s="73"/>
      <c r="OMW181" s="73"/>
      <c r="OMX181" s="73"/>
      <c r="OMY181" s="73"/>
      <c r="OMZ181" s="73"/>
      <c r="ONA181" s="73"/>
      <c r="ONB181" s="73"/>
      <c r="ONC181" s="73"/>
      <c r="OND181" s="73"/>
      <c r="ONE181" s="73"/>
      <c r="ONG181" s="73"/>
      <c r="ONH181" s="73"/>
      <c r="ONI181" s="73"/>
      <c r="ONJ181" s="73"/>
      <c r="ONK181" s="73"/>
      <c r="ONL181" s="73"/>
      <c r="ONM181" s="73"/>
      <c r="ONN181" s="73"/>
      <c r="ONO181" s="73"/>
      <c r="ONP181" s="73"/>
      <c r="ONQ181" s="73"/>
      <c r="ONR181" s="73"/>
      <c r="ONS181" s="73"/>
      <c r="ONV181" s="73"/>
      <c r="ONY181" s="73"/>
      <c r="OOB181" s="73"/>
      <c r="OOE181" s="73"/>
      <c r="OOH181" s="73"/>
      <c r="OOT181" s="73"/>
      <c r="OOW181" s="73"/>
      <c r="OOZ181" s="73"/>
      <c r="OPC181" s="73"/>
      <c r="OPL181" s="73"/>
      <c r="OPR181" s="73"/>
      <c r="OPU181" s="73"/>
      <c r="OPX181" s="73"/>
      <c r="OQA181" s="73"/>
      <c r="OQG181" s="73"/>
      <c r="OQP181" s="73"/>
      <c r="OQR181" s="73"/>
      <c r="OQS181" s="73"/>
      <c r="OQU181" s="73"/>
      <c r="OQX181" s="73"/>
      <c r="ORA181" s="73"/>
      <c r="ORD181" s="73"/>
      <c r="ORL181" s="73"/>
      <c r="ORN181" s="73"/>
      <c r="ORQ181" s="73"/>
      <c r="ORT181" s="73"/>
      <c r="OSC181" s="73"/>
      <c r="OSF181" s="73"/>
      <c r="OSK181" s="73"/>
      <c r="OTG181" s="73"/>
      <c r="OTH181" s="73"/>
      <c r="OTI181" s="73"/>
      <c r="OTJ181" s="73"/>
      <c r="OTK181" s="73"/>
      <c r="OTL181" s="73"/>
      <c r="OUD181" s="73"/>
      <c r="OUE181" s="73"/>
      <c r="OUH181" s="73"/>
      <c r="OUK181" s="73"/>
      <c r="OUM181" s="73"/>
      <c r="OUO181" s="73"/>
      <c r="OUR181" s="73"/>
      <c r="OUU181" s="73"/>
      <c r="OUX181" s="73"/>
      <c r="OVA181" s="73"/>
      <c r="OVD181" s="73"/>
      <c r="OVG181" s="73"/>
      <c r="OVJ181" s="73"/>
      <c r="OVM181" s="73"/>
      <c r="OVO181" s="73"/>
      <c r="OWB181" s="73"/>
      <c r="OWC181" s="73"/>
      <c r="OWD181" s="73"/>
      <c r="OWE181" s="73"/>
      <c r="OWF181" s="73"/>
      <c r="OWG181" s="73"/>
      <c r="OWH181" s="73"/>
      <c r="OWI181" s="73"/>
      <c r="OWJ181" s="73"/>
      <c r="OWK181" s="73"/>
      <c r="OWL181" s="73"/>
      <c r="OWM181" s="73"/>
      <c r="OWN181" s="73"/>
      <c r="OWO181" s="73"/>
      <c r="OWP181" s="73"/>
      <c r="OWQ181" s="73"/>
      <c r="OWR181" s="73"/>
      <c r="OWS181" s="73"/>
      <c r="OWT181" s="73"/>
      <c r="OWU181" s="73"/>
      <c r="OWV181" s="73"/>
      <c r="OWW181" s="73"/>
      <c r="OWX181" s="73"/>
      <c r="OWY181" s="73"/>
      <c r="OWZ181" s="73"/>
      <c r="OXA181" s="73"/>
      <c r="OXC181" s="73"/>
      <c r="OXD181" s="73"/>
      <c r="OXE181" s="73"/>
      <c r="OXF181" s="73"/>
      <c r="OXG181" s="73"/>
      <c r="OXH181" s="73"/>
      <c r="OXI181" s="73"/>
      <c r="OXJ181" s="73"/>
      <c r="OXK181" s="73"/>
      <c r="OXL181" s="73"/>
      <c r="OXM181" s="73"/>
      <c r="OXN181" s="73"/>
      <c r="OXO181" s="73"/>
      <c r="OXR181" s="73"/>
      <c r="OXU181" s="73"/>
      <c r="OXX181" s="73"/>
      <c r="OYA181" s="73"/>
      <c r="OYD181" s="73"/>
      <c r="OYP181" s="73"/>
      <c r="OYS181" s="73"/>
      <c r="OYV181" s="73"/>
      <c r="OYY181" s="73"/>
      <c r="OZH181" s="73"/>
      <c r="OZN181" s="73"/>
      <c r="OZQ181" s="73"/>
      <c r="OZT181" s="73"/>
      <c r="OZW181" s="73"/>
      <c r="PAC181" s="73"/>
      <c r="PAL181" s="73"/>
      <c r="PAN181" s="73"/>
      <c r="PAO181" s="73"/>
      <c r="PAQ181" s="73"/>
      <c r="PAT181" s="73"/>
      <c r="PAW181" s="73"/>
      <c r="PAZ181" s="73"/>
      <c r="PBH181" s="73"/>
      <c r="PBJ181" s="73"/>
      <c r="PBM181" s="73"/>
      <c r="PBP181" s="73"/>
      <c r="PBY181" s="73"/>
      <c r="PCB181" s="73"/>
      <c r="PCG181" s="73"/>
      <c r="PDC181" s="73"/>
      <c r="PDD181" s="73"/>
      <c r="PDE181" s="73"/>
      <c r="PDF181" s="73"/>
      <c r="PDG181" s="73"/>
      <c r="PDH181" s="73"/>
      <c r="PDZ181" s="73"/>
      <c r="PEA181" s="73"/>
      <c r="PED181" s="73"/>
      <c r="PEG181" s="73"/>
      <c r="PEI181" s="73"/>
      <c r="PEK181" s="73"/>
      <c r="PEN181" s="73"/>
      <c r="PEQ181" s="73"/>
      <c r="PET181" s="73"/>
      <c r="PEW181" s="73"/>
      <c r="PEZ181" s="73"/>
      <c r="PFC181" s="73"/>
      <c r="PFF181" s="73"/>
      <c r="PFI181" s="73"/>
      <c r="PFK181" s="73"/>
      <c r="PFX181" s="73"/>
      <c r="PFY181" s="73"/>
      <c r="PFZ181" s="73"/>
      <c r="PGA181" s="73"/>
      <c r="PGB181" s="73"/>
      <c r="PGC181" s="73"/>
      <c r="PGD181" s="73"/>
      <c r="PGE181" s="73"/>
      <c r="PGF181" s="73"/>
      <c r="PGG181" s="73"/>
      <c r="PGH181" s="73"/>
      <c r="PGI181" s="73"/>
      <c r="PGJ181" s="73"/>
      <c r="PGK181" s="73"/>
      <c r="PGL181" s="73"/>
      <c r="PGM181" s="73"/>
      <c r="PGN181" s="73"/>
      <c r="PGO181" s="73"/>
      <c r="PGP181" s="73"/>
      <c r="PGQ181" s="73"/>
      <c r="PGR181" s="73"/>
      <c r="PGS181" s="73"/>
      <c r="PGT181" s="73"/>
      <c r="PGU181" s="73"/>
      <c r="PGV181" s="73"/>
      <c r="PGW181" s="73"/>
      <c r="PGY181" s="73"/>
      <c r="PGZ181" s="73"/>
      <c r="PHA181" s="73"/>
      <c r="PHB181" s="73"/>
      <c r="PHC181" s="73"/>
      <c r="PHD181" s="73"/>
      <c r="PHE181" s="73"/>
      <c r="PHF181" s="73"/>
      <c r="PHG181" s="73"/>
      <c r="PHH181" s="73"/>
      <c r="PHI181" s="73"/>
      <c r="PHJ181" s="73"/>
      <c r="PHK181" s="73"/>
      <c r="PHN181" s="73"/>
      <c r="PHQ181" s="73"/>
      <c r="PHT181" s="73"/>
      <c r="PHW181" s="73"/>
      <c r="PHZ181" s="73"/>
      <c r="PIL181" s="73"/>
      <c r="PIO181" s="73"/>
      <c r="PIR181" s="73"/>
      <c r="PIU181" s="73"/>
      <c r="PJD181" s="73"/>
      <c r="PJJ181" s="73"/>
      <c r="PJM181" s="73"/>
      <c r="PJP181" s="73"/>
      <c r="PJS181" s="73"/>
      <c r="PJY181" s="73"/>
      <c r="PKH181" s="73"/>
      <c r="PKJ181" s="73"/>
      <c r="PKK181" s="73"/>
      <c r="PKM181" s="73"/>
      <c r="PKP181" s="73"/>
      <c r="PKS181" s="73"/>
      <c r="PKV181" s="73"/>
      <c r="PLD181" s="73"/>
      <c r="PLF181" s="73"/>
      <c r="PLI181" s="73"/>
      <c r="PLL181" s="73"/>
      <c r="PLU181" s="73"/>
      <c r="PLX181" s="73"/>
      <c r="PMC181" s="73"/>
      <c r="PMY181" s="73"/>
      <c r="PMZ181" s="73"/>
      <c r="PNA181" s="73"/>
      <c r="PNB181" s="73"/>
      <c r="PNC181" s="73"/>
      <c r="PND181" s="73"/>
      <c r="PNV181" s="73"/>
      <c r="PNW181" s="73"/>
      <c r="PNZ181" s="73"/>
      <c r="POC181" s="73"/>
      <c r="POE181" s="73"/>
      <c r="POG181" s="73"/>
      <c r="POJ181" s="73"/>
      <c r="POM181" s="73"/>
      <c r="POP181" s="73"/>
      <c r="POS181" s="73"/>
      <c r="POV181" s="73"/>
      <c r="POY181" s="73"/>
      <c r="PPB181" s="73"/>
      <c r="PPE181" s="73"/>
      <c r="PPG181" s="73"/>
      <c r="PPT181" s="73"/>
      <c r="PPU181" s="73"/>
      <c r="PPV181" s="73"/>
      <c r="PPW181" s="73"/>
      <c r="PPX181" s="73"/>
      <c r="PPY181" s="73"/>
      <c r="PPZ181" s="73"/>
      <c r="PQA181" s="73"/>
      <c r="PQB181" s="73"/>
      <c r="PQC181" s="73"/>
      <c r="PQD181" s="73"/>
      <c r="PQE181" s="73"/>
      <c r="PQF181" s="73"/>
      <c r="PQG181" s="73"/>
      <c r="PQH181" s="73"/>
      <c r="PQI181" s="73"/>
      <c r="PQJ181" s="73"/>
      <c r="PQK181" s="73"/>
      <c r="PQL181" s="73"/>
      <c r="PQM181" s="73"/>
      <c r="PQN181" s="73"/>
      <c r="PQO181" s="73"/>
      <c r="PQP181" s="73"/>
      <c r="PQQ181" s="73"/>
      <c r="PQR181" s="73"/>
      <c r="PQS181" s="73"/>
      <c r="PQU181" s="73"/>
      <c r="PQV181" s="73"/>
      <c r="PQW181" s="73"/>
      <c r="PQX181" s="73"/>
      <c r="PQY181" s="73"/>
      <c r="PQZ181" s="73"/>
      <c r="PRA181" s="73"/>
      <c r="PRB181" s="73"/>
      <c r="PRC181" s="73"/>
      <c r="PRD181" s="73"/>
      <c r="PRE181" s="73"/>
      <c r="PRF181" s="73"/>
      <c r="PRG181" s="73"/>
      <c r="PRJ181" s="73"/>
      <c r="PRM181" s="73"/>
      <c r="PRP181" s="73"/>
      <c r="PRS181" s="73"/>
      <c r="PRV181" s="73"/>
      <c r="PSH181" s="73"/>
      <c r="PSK181" s="73"/>
      <c r="PSN181" s="73"/>
      <c r="PSQ181" s="73"/>
      <c r="PSZ181" s="73"/>
      <c r="PTF181" s="73"/>
      <c r="PTI181" s="73"/>
      <c r="PTL181" s="73"/>
      <c r="PTO181" s="73"/>
      <c r="PTU181" s="73"/>
      <c r="PUD181" s="73"/>
      <c r="PUF181" s="73"/>
      <c r="PUG181" s="73"/>
      <c r="PUI181" s="73"/>
      <c r="PUL181" s="73"/>
      <c r="PUO181" s="73"/>
      <c r="PUR181" s="73"/>
      <c r="PUZ181" s="73"/>
      <c r="PVB181" s="73"/>
      <c r="PVE181" s="73"/>
      <c r="PVH181" s="73"/>
      <c r="PVQ181" s="73"/>
      <c r="PVT181" s="73"/>
      <c r="PVY181" s="73"/>
      <c r="PWU181" s="73"/>
      <c r="PWV181" s="73"/>
      <c r="PWW181" s="73"/>
      <c r="PWX181" s="73"/>
      <c r="PWY181" s="73"/>
      <c r="PWZ181" s="73"/>
      <c r="PXR181" s="73"/>
      <c r="PXS181" s="73"/>
      <c r="PXV181" s="73"/>
      <c r="PXY181" s="73"/>
      <c r="PYA181" s="73"/>
      <c r="PYC181" s="73"/>
      <c r="PYF181" s="73"/>
      <c r="PYI181" s="73"/>
      <c r="PYL181" s="73"/>
      <c r="PYO181" s="73"/>
      <c r="PYR181" s="73"/>
      <c r="PYU181" s="73"/>
      <c r="PYX181" s="73"/>
      <c r="PZA181" s="73"/>
      <c r="PZC181" s="73"/>
      <c r="PZP181" s="73"/>
      <c r="PZQ181" s="73"/>
      <c r="PZR181" s="73"/>
      <c r="PZS181" s="73"/>
      <c r="PZT181" s="73"/>
      <c r="PZU181" s="73"/>
      <c r="PZV181" s="73"/>
      <c r="PZW181" s="73"/>
      <c r="PZX181" s="73"/>
      <c r="PZY181" s="73"/>
      <c r="PZZ181" s="73"/>
      <c r="QAA181" s="73"/>
      <c r="QAB181" s="73"/>
      <c r="QAC181" s="73"/>
      <c r="QAD181" s="73"/>
      <c r="QAE181" s="73"/>
      <c r="QAF181" s="73"/>
      <c r="QAG181" s="73"/>
      <c r="QAH181" s="73"/>
      <c r="QAI181" s="73"/>
      <c r="QAJ181" s="73"/>
      <c r="QAK181" s="73"/>
      <c r="QAL181" s="73"/>
      <c r="QAM181" s="73"/>
      <c r="QAN181" s="73"/>
      <c r="QAO181" s="73"/>
      <c r="QAQ181" s="73"/>
      <c r="QAR181" s="73"/>
      <c r="QAS181" s="73"/>
      <c r="QAT181" s="73"/>
      <c r="QAU181" s="73"/>
      <c r="QAV181" s="73"/>
      <c r="QAW181" s="73"/>
      <c r="QAX181" s="73"/>
      <c r="QAY181" s="73"/>
      <c r="QAZ181" s="73"/>
      <c r="QBA181" s="73"/>
      <c r="QBB181" s="73"/>
      <c r="QBC181" s="73"/>
      <c r="QBF181" s="73"/>
      <c r="QBI181" s="73"/>
      <c r="QBL181" s="73"/>
      <c r="QBO181" s="73"/>
      <c r="QBR181" s="73"/>
      <c r="QCD181" s="73"/>
      <c r="QCG181" s="73"/>
      <c r="QCJ181" s="73"/>
      <c r="QCM181" s="73"/>
      <c r="QCV181" s="73"/>
      <c r="QDB181" s="73"/>
      <c r="QDE181" s="73"/>
      <c r="QDH181" s="73"/>
      <c r="QDK181" s="73"/>
      <c r="QDQ181" s="73"/>
      <c r="QDZ181" s="73"/>
      <c r="QEB181" s="73"/>
      <c r="QEC181" s="73"/>
      <c r="QEE181" s="73"/>
      <c r="QEH181" s="73"/>
      <c r="QEK181" s="73"/>
      <c r="QEN181" s="73"/>
      <c r="QEV181" s="73"/>
      <c r="QEX181" s="73"/>
      <c r="QFA181" s="73"/>
      <c r="QFD181" s="73"/>
      <c r="QFM181" s="73"/>
      <c r="QFP181" s="73"/>
      <c r="QFU181" s="73"/>
      <c r="QGQ181" s="73"/>
      <c r="QGR181" s="73"/>
      <c r="QGS181" s="73"/>
      <c r="QGT181" s="73"/>
      <c r="QGU181" s="73"/>
      <c r="QGV181" s="73"/>
      <c r="QHN181" s="73"/>
      <c r="QHO181" s="73"/>
      <c r="QHR181" s="73"/>
      <c r="QHU181" s="73"/>
      <c r="QHW181" s="73"/>
      <c r="QHY181" s="73"/>
      <c r="QIB181" s="73"/>
      <c r="QIE181" s="73"/>
      <c r="QIH181" s="73"/>
      <c r="QIK181" s="73"/>
      <c r="QIN181" s="73"/>
      <c r="QIQ181" s="73"/>
      <c r="QIT181" s="73"/>
      <c r="QIW181" s="73"/>
      <c r="QIY181" s="73"/>
      <c r="QJL181" s="73"/>
      <c r="QJM181" s="73"/>
      <c r="QJN181" s="73"/>
      <c r="QJO181" s="73"/>
      <c r="QJP181" s="73"/>
      <c r="QJQ181" s="73"/>
      <c r="QJR181" s="73"/>
      <c r="QJS181" s="73"/>
      <c r="QJT181" s="73"/>
      <c r="QJU181" s="73"/>
      <c r="QJV181" s="73"/>
      <c r="QJW181" s="73"/>
      <c r="QJX181" s="73"/>
      <c r="QJY181" s="73"/>
      <c r="QJZ181" s="73"/>
      <c r="QKA181" s="73"/>
      <c r="QKB181" s="73"/>
      <c r="QKC181" s="73"/>
      <c r="QKD181" s="73"/>
      <c r="QKE181" s="73"/>
      <c r="QKF181" s="73"/>
      <c r="QKG181" s="73"/>
      <c r="QKH181" s="73"/>
      <c r="QKI181" s="73"/>
      <c r="QKJ181" s="73"/>
      <c r="QKK181" s="73"/>
      <c r="QKM181" s="73"/>
      <c r="QKN181" s="73"/>
      <c r="QKO181" s="73"/>
      <c r="QKP181" s="73"/>
      <c r="QKQ181" s="73"/>
      <c r="QKR181" s="73"/>
      <c r="QKS181" s="73"/>
      <c r="QKT181" s="73"/>
      <c r="QKU181" s="73"/>
      <c r="QKV181" s="73"/>
      <c r="QKW181" s="73"/>
      <c r="QKX181" s="73"/>
      <c r="QKY181" s="73"/>
      <c r="QLB181" s="73"/>
      <c r="QLE181" s="73"/>
      <c r="QLH181" s="73"/>
      <c r="QLK181" s="73"/>
      <c r="QLN181" s="73"/>
      <c r="QLZ181" s="73"/>
      <c r="QMC181" s="73"/>
      <c r="QMF181" s="73"/>
      <c r="QMI181" s="73"/>
      <c r="QMR181" s="73"/>
      <c r="QMX181" s="73"/>
      <c r="QNA181" s="73"/>
      <c r="QND181" s="73"/>
      <c r="QNG181" s="73"/>
      <c r="QNM181" s="73"/>
      <c r="QNV181" s="73"/>
      <c r="QNX181" s="73"/>
      <c r="QNY181" s="73"/>
      <c r="QOA181" s="73"/>
      <c r="QOD181" s="73"/>
      <c r="QOG181" s="73"/>
      <c r="QOJ181" s="73"/>
      <c r="QOR181" s="73"/>
      <c r="QOT181" s="73"/>
      <c r="QOW181" s="73"/>
      <c r="QOZ181" s="73"/>
      <c r="QPI181" s="73"/>
      <c r="QPL181" s="73"/>
      <c r="QPQ181" s="73"/>
      <c r="QQM181" s="73"/>
      <c r="QQN181" s="73"/>
      <c r="QQO181" s="73"/>
      <c r="QQP181" s="73"/>
      <c r="QQQ181" s="73"/>
      <c r="QQR181" s="73"/>
      <c r="QRJ181" s="73"/>
      <c r="QRK181" s="73"/>
      <c r="QRN181" s="73"/>
      <c r="QRQ181" s="73"/>
      <c r="QRS181" s="73"/>
      <c r="QRU181" s="73"/>
      <c r="QRX181" s="73"/>
      <c r="QSA181" s="73"/>
      <c r="QSD181" s="73"/>
      <c r="QSG181" s="73"/>
      <c r="QSJ181" s="73"/>
      <c r="QSM181" s="73"/>
      <c r="QSP181" s="73"/>
      <c r="QSS181" s="73"/>
      <c r="QSU181" s="73"/>
      <c r="QTH181" s="73"/>
      <c r="QTI181" s="73"/>
      <c r="QTJ181" s="73"/>
      <c r="QTK181" s="73"/>
      <c r="QTL181" s="73"/>
      <c r="QTM181" s="73"/>
      <c r="QTN181" s="73"/>
      <c r="QTO181" s="73"/>
      <c r="QTP181" s="73"/>
      <c r="QTQ181" s="73"/>
      <c r="QTR181" s="73"/>
      <c r="QTS181" s="73"/>
      <c r="QTT181" s="73"/>
      <c r="QTU181" s="73"/>
      <c r="QTV181" s="73"/>
      <c r="QTW181" s="73"/>
      <c r="QTX181" s="73"/>
      <c r="QTY181" s="73"/>
      <c r="QTZ181" s="73"/>
      <c r="QUA181" s="73"/>
      <c r="QUB181" s="73"/>
      <c r="QUC181" s="73"/>
      <c r="QUD181" s="73"/>
      <c r="QUE181" s="73"/>
      <c r="QUF181" s="73"/>
      <c r="QUG181" s="73"/>
      <c r="QUI181" s="73"/>
      <c r="QUJ181" s="73"/>
      <c r="QUK181" s="73"/>
      <c r="QUL181" s="73"/>
      <c r="QUM181" s="73"/>
      <c r="QUN181" s="73"/>
      <c r="QUO181" s="73"/>
      <c r="QUP181" s="73"/>
      <c r="QUQ181" s="73"/>
      <c r="QUR181" s="73"/>
      <c r="QUS181" s="73"/>
      <c r="QUT181" s="73"/>
      <c r="QUU181" s="73"/>
      <c r="QUX181" s="73"/>
      <c r="QVA181" s="73"/>
      <c r="QVD181" s="73"/>
      <c r="QVG181" s="73"/>
      <c r="QVJ181" s="73"/>
      <c r="QVV181" s="73"/>
      <c r="QVY181" s="73"/>
      <c r="QWB181" s="73"/>
      <c r="QWE181" s="73"/>
      <c r="QWN181" s="73"/>
      <c r="QWT181" s="73"/>
      <c r="QWW181" s="73"/>
      <c r="QWZ181" s="73"/>
      <c r="QXC181" s="73"/>
      <c r="QXI181" s="73"/>
      <c r="QXR181" s="73"/>
      <c r="QXT181" s="73"/>
      <c r="QXU181" s="73"/>
      <c r="QXW181" s="73"/>
      <c r="QXZ181" s="73"/>
      <c r="QYC181" s="73"/>
      <c r="QYF181" s="73"/>
      <c r="QYN181" s="73"/>
      <c r="QYP181" s="73"/>
      <c r="QYS181" s="73"/>
      <c r="QYV181" s="73"/>
      <c r="QZE181" s="73"/>
      <c r="QZH181" s="73"/>
      <c r="QZM181" s="73"/>
      <c r="RAI181" s="73"/>
      <c r="RAJ181" s="73"/>
      <c r="RAK181" s="73"/>
      <c r="RAL181" s="73"/>
      <c r="RAM181" s="73"/>
      <c r="RAN181" s="73"/>
      <c r="RBF181" s="73"/>
      <c r="RBG181" s="73"/>
      <c r="RBJ181" s="73"/>
      <c r="RBM181" s="73"/>
      <c r="RBO181" s="73"/>
      <c r="RBQ181" s="73"/>
      <c r="RBT181" s="73"/>
      <c r="RBW181" s="73"/>
      <c r="RBZ181" s="73"/>
      <c r="RCC181" s="73"/>
      <c r="RCF181" s="73"/>
      <c r="RCI181" s="73"/>
      <c r="RCL181" s="73"/>
      <c r="RCO181" s="73"/>
      <c r="RCQ181" s="73"/>
      <c r="RDD181" s="73"/>
      <c r="RDE181" s="73"/>
      <c r="RDF181" s="73"/>
      <c r="RDG181" s="73"/>
      <c r="RDH181" s="73"/>
      <c r="RDI181" s="73"/>
      <c r="RDJ181" s="73"/>
      <c r="RDK181" s="73"/>
      <c r="RDL181" s="73"/>
      <c r="RDM181" s="73"/>
      <c r="RDN181" s="73"/>
      <c r="RDO181" s="73"/>
      <c r="RDP181" s="73"/>
      <c r="RDQ181" s="73"/>
      <c r="RDR181" s="73"/>
      <c r="RDS181" s="73"/>
      <c r="RDT181" s="73"/>
      <c r="RDU181" s="73"/>
      <c r="RDV181" s="73"/>
      <c r="RDW181" s="73"/>
      <c r="RDX181" s="73"/>
      <c r="RDY181" s="73"/>
      <c r="RDZ181" s="73"/>
      <c r="REA181" s="73"/>
      <c r="REB181" s="73"/>
      <c r="REC181" s="73"/>
      <c r="REE181" s="73"/>
      <c r="REF181" s="73"/>
      <c r="REG181" s="73"/>
      <c r="REH181" s="73"/>
      <c r="REI181" s="73"/>
      <c r="REJ181" s="73"/>
      <c r="REK181" s="73"/>
      <c r="REL181" s="73"/>
      <c r="REM181" s="73"/>
      <c r="REN181" s="73"/>
      <c r="REO181" s="73"/>
      <c r="REP181" s="73"/>
      <c r="REQ181" s="73"/>
      <c r="RET181" s="73"/>
      <c r="REW181" s="73"/>
      <c r="REZ181" s="73"/>
      <c r="RFC181" s="73"/>
      <c r="RFF181" s="73"/>
      <c r="RFR181" s="73"/>
      <c r="RFU181" s="73"/>
      <c r="RFX181" s="73"/>
      <c r="RGA181" s="73"/>
      <c r="RGJ181" s="73"/>
      <c r="RGP181" s="73"/>
      <c r="RGS181" s="73"/>
      <c r="RGV181" s="73"/>
      <c r="RGY181" s="73"/>
      <c r="RHE181" s="73"/>
      <c r="RHN181" s="73"/>
      <c r="RHP181" s="73"/>
      <c r="RHQ181" s="73"/>
      <c r="RHS181" s="73"/>
      <c r="RHV181" s="73"/>
      <c r="RHY181" s="73"/>
      <c r="RIB181" s="73"/>
      <c r="RIJ181" s="73"/>
      <c r="RIL181" s="73"/>
      <c r="RIO181" s="73"/>
      <c r="RIR181" s="73"/>
      <c r="RJA181" s="73"/>
      <c r="RJD181" s="73"/>
      <c r="RJI181" s="73"/>
      <c r="RKE181" s="73"/>
      <c r="RKF181" s="73"/>
      <c r="RKG181" s="73"/>
      <c r="RKH181" s="73"/>
      <c r="RKI181" s="73"/>
      <c r="RKJ181" s="73"/>
      <c r="RLB181" s="73"/>
      <c r="RLC181" s="73"/>
      <c r="RLF181" s="73"/>
      <c r="RLI181" s="73"/>
      <c r="RLK181" s="73"/>
      <c r="RLM181" s="73"/>
      <c r="RLP181" s="73"/>
      <c r="RLS181" s="73"/>
      <c r="RLV181" s="73"/>
      <c r="RLY181" s="73"/>
      <c r="RMB181" s="73"/>
      <c r="RME181" s="73"/>
      <c r="RMH181" s="73"/>
      <c r="RMK181" s="73"/>
      <c r="RMM181" s="73"/>
      <c r="RMZ181" s="73"/>
      <c r="RNA181" s="73"/>
      <c r="RNB181" s="73"/>
      <c r="RNC181" s="73"/>
      <c r="RND181" s="73"/>
      <c r="RNE181" s="73"/>
      <c r="RNF181" s="73"/>
      <c r="RNG181" s="73"/>
      <c r="RNH181" s="73"/>
      <c r="RNI181" s="73"/>
      <c r="RNJ181" s="73"/>
      <c r="RNK181" s="73"/>
      <c r="RNL181" s="73"/>
      <c r="RNM181" s="73"/>
      <c r="RNN181" s="73"/>
      <c r="RNO181" s="73"/>
      <c r="RNP181" s="73"/>
      <c r="RNQ181" s="73"/>
      <c r="RNR181" s="73"/>
      <c r="RNS181" s="73"/>
      <c r="RNT181" s="73"/>
      <c r="RNU181" s="73"/>
      <c r="RNV181" s="73"/>
      <c r="RNW181" s="73"/>
      <c r="RNX181" s="73"/>
      <c r="RNY181" s="73"/>
      <c r="ROA181" s="73"/>
      <c r="ROB181" s="73"/>
      <c r="ROC181" s="73"/>
      <c r="ROD181" s="73"/>
      <c r="ROE181" s="73"/>
      <c r="ROF181" s="73"/>
      <c r="ROG181" s="73"/>
      <c r="ROH181" s="73"/>
      <c r="ROI181" s="73"/>
      <c r="ROJ181" s="73"/>
      <c r="ROK181" s="73"/>
      <c r="ROL181" s="73"/>
      <c r="ROM181" s="73"/>
      <c r="ROP181" s="73"/>
      <c r="ROS181" s="73"/>
      <c r="ROV181" s="73"/>
      <c r="ROY181" s="73"/>
      <c r="RPB181" s="73"/>
      <c r="RPN181" s="73"/>
      <c r="RPQ181" s="73"/>
      <c r="RPT181" s="73"/>
      <c r="RPW181" s="73"/>
      <c r="RQF181" s="73"/>
      <c r="RQL181" s="73"/>
      <c r="RQO181" s="73"/>
      <c r="RQR181" s="73"/>
      <c r="RQU181" s="73"/>
      <c r="RRA181" s="73"/>
      <c r="RRJ181" s="73"/>
      <c r="RRL181" s="73"/>
      <c r="RRM181" s="73"/>
      <c r="RRO181" s="73"/>
      <c r="RRR181" s="73"/>
      <c r="RRU181" s="73"/>
      <c r="RRX181" s="73"/>
      <c r="RSF181" s="73"/>
      <c r="RSH181" s="73"/>
      <c r="RSK181" s="73"/>
      <c r="RSN181" s="73"/>
      <c r="RSW181" s="73"/>
      <c r="RSZ181" s="73"/>
      <c r="RTE181" s="73"/>
      <c r="RUA181" s="73"/>
      <c r="RUB181" s="73"/>
      <c r="RUC181" s="73"/>
      <c r="RUD181" s="73"/>
      <c r="RUE181" s="73"/>
      <c r="RUF181" s="73"/>
      <c r="RUX181" s="73"/>
      <c r="RUY181" s="73"/>
      <c r="RVB181" s="73"/>
      <c r="RVE181" s="73"/>
      <c r="RVG181" s="73"/>
      <c r="RVI181" s="73"/>
      <c r="RVL181" s="73"/>
      <c r="RVO181" s="73"/>
      <c r="RVR181" s="73"/>
      <c r="RVU181" s="73"/>
      <c r="RVX181" s="73"/>
      <c r="RWA181" s="73"/>
      <c r="RWD181" s="73"/>
      <c r="RWG181" s="73"/>
      <c r="RWI181" s="73"/>
      <c r="RWV181" s="73"/>
      <c r="RWW181" s="73"/>
      <c r="RWX181" s="73"/>
      <c r="RWY181" s="73"/>
      <c r="RWZ181" s="73"/>
      <c r="RXA181" s="73"/>
      <c r="RXB181" s="73"/>
      <c r="RXC181" s="73"/>
      <c r="RXD181" s="73"/>
      <c r="RXE181" s="73"/>
      <c r="RXF181" s="73"/>
      <c r="RXG181" s="73"/>
      <c r="RXH181" s="73"/>
      <c r="RXI181" s="73"/>
      <c r="RXJ181" s="73"/>
      <c r="RXK181" s="73"/>
      <c r="RXL181" s="73"/>
      <c r="RXM181" s="73"/>
      <c r="RXN181" s="73"/>
      <c r="RXO181" s="73"/>
      <c r="RXP181" s="73"/>
      <c r="RXQ181" s="73"/>
      <c r="RXR181" s="73"/>
      <c r="RXS181" s="73"/>
      <c r="RXT181" s="73"/>
      <c r="RXU181" s="73"/>
      <c r="RXW181" s="73"/>
      <c r="RXX181" s="73"/>
      <c r="RXY181" s="73"/>
      <c r="RXZ181" s="73"/>
      <c r="RYA181" s="73"/>
      <c r="RYB181" s="73"/>
      <c r="RYC181" s="73"/>
      <c r="RYD181" s="73"/>
      <c r="RYE181" s="73"/>
      <c r="RYF181" s="73"/>
      <c r="RYG181" s="73"/>
      <c r="RYH181" s="73"/>
      <c r="RYI181" s="73"/>
      <c r="RYL181" s="73"/>
      <c r="RYO181" s="73"/>
      <c r="RYR181" s="73"/>
      <c r="RYU181" s="73"/>
      <c r="RYX181" s="73"/>
      <c r="RZJ181" s="73"/>
      <c r="RZM181" s="73"/>
      <c r="RZP181" s="73"/>
      <c r="RZS181" s="73"/>
      <c r="SAB181" s="73"/>
      <c r="SAH181" s="73"/>
      <c r="SAK181" s="73"/>
      <c r="SAN181" s="73"/>
      <c r="SAQ181" s="73"/>
      <c r="SAW181" s="73"/>
      <c r="SBF181" s="73"/>
      <c r="SBH181" s="73"/>
      <c r="SBI181" s="73"/>
      <c r="SBK181" s="73"/>
      <c r="SBN181" s="73"/>
      <c r="SBQ181" s="73"/>
      <c r="SBT181" s="73"/>
      <c r="SCB181" s="73"/>
      <c r="SCD181" s="73"/>
      <c r="SCG181" s="73"/>
      <c r="SCJ181" s="73"/>
      <c r="SCS181" s="73"/>
      <c r="SCV181" s="73"/>
      <c r="SDA181" s="73"/>
      <c r="SDW181" s="73"/>
      <c r="SDX181" s="73"/>
      <c r="SDY181" s="73"/>
      <c r="SDZ181" s="73"/>
      <c r="SEA181" s="73"/>
      <c r="SEB181" s="73"/>
      <c r="SET181" s="73"/>
      <c r="SEU181" s="73"/>
      <c r="SEX181" s="73"/>
      <c r="SFA181" s="73"/>
      <c r="SFC181" s="73"/>
      <c r="SFE181" s="73"/>
      <c r="SFH181" s="73"/>
      <c r="SFK181" s="73"/>
      <c r="SFN181" s="73"/>
      <c r="SFQ181" s="73"/>
      <c r="SFT181" s="73"/>
      <c r="SFW181" s="73"/>
      <c r="SFZ181" s="73"/>
      <c r="SGC181" s="73"/>
      <c r="SGE181" s="73"/>
      <c r="SGR181" s="73"/>
      <c r="SGS181" s="73"/>
      <c r="SGT181" s="73"/>
      <c r="SGU181" s="73"/>
      <c r="SGV181" s="73"/>
      <c r="SGW181" s="73"/>
      <c r="SGX181" s="73"/>
      <c r="SGY181" s="73"/>
      <c r="SGZ181" s="73"/>
      <c r="SHA181" s="73"/>
      <c r="SHB181" s="73"/>
      <c r="SHC181" s="73"/>
      <c r="SHD181" s="73"/>
      <c r="SHE181" s="73"/>
      <c r="SHF181" s="73"/>
      <c r="SHG181" s="73"/>
      <c r="SHH181" s="73"/>
      <c r="SHI181" s="73"/>
      <c r="SHJ181" s="73"/>
      <c r="SHK181" s="73"/>
      <c r="SHL181" s="73"/>
      <c r="SHM181" s="73"/>
      <c r="SHN181" s="73"/>
      <c r="SHO181" s="73"/>
      <c r="SHP181" s="73"/>
      <c r="SHQ181" s="73"/>
      <c r="SHS181" s="73"/>
      <c r="SHT181" s="73"/>
      <c r="SHU181" s="73"/>
      <c r="SHV181" s="73"/>
      <c r="SHW181" s="73"/>
      <c r="SHX181" s="73"/>
      <c r="SHY181" s="73"/>
      <c r="SHZ181" s="73"/>
      <c r="SIA181" s="73"/>
      <c r="SIB181" s="73"/>
      <c r="SIC181" s="73"/>
      <c r="SID181" s="73"/>
      <c r="SIE181" s="73"/>
      <c r="SIH181" s="73"/>
      <c r="SIK181" s="73"/>
      <c r="SIN181" s="73"/>
      <c r="SIQ181" s="73"/>
      <c r="SIT181" s="73"/>
      <c r="SJF181" s="73"/>
      <c r="SJI181" s="73"/>
      <c r="SJL181" s="73"/>
      <c r="SJO181" s="73"/>
      <c r="SJX181" s="73"/>
      <c r="SKD181" s="73"/>
      <c r="SKG181" s="73"/>
      <c r="SKJ181" s="73"/>
      <c r="SKM181" s="73"/>
      <c r="SKS181" s="73"/>
      <c r="SLB181" s="73"/>
      <c r="SLD181" s="73"/>
      <c r="SLE181" s="73"/>
      <c r="SLG181" s="73"/>
      <c r="SLJ181" s="73"/>
      <c r="SLM181" s="73"/>
      <c r="SLP181" s="73"/>
      <c r="SLX181" s="73"/>
      <c r="SLZ181" s="73"/>
      <c r="SMC181" s="73"/>
      <c r="SMF181" s="73"/>
      <c r="SMO181" s="73"/>
      <c r="SMR181" s="73"/>
      <c r="SMW181" s="73"/>
      <c r="SNS181" s="73"/>
      <c r="SNT181" s="73"/>
      <c r="SNU181" s="73"/>
      <c r="SNV181" s="73"/>
      <c r="SNW181" s="73"/>
      <c r="SNX181" s="73"/>
      <c r="SOP181" s="73"/>
      <c r="SOQ181" s="73"/>
      <c r="SOT181" s="73"/>
      <c r="SOW181" s="73"/>
      <c r="SOY181" s="73"/>
      <c r="SPA181" s="73"/>
      <c r="SPD181" s="73"/>
      <c r="SPG181" s="73"/>
      <c r="SPJ181" s="73"/>
      <c r="SPM181" s="73"/>
      <c r="SPP181" s="73"/>
      <c r="SPS181" s="73"/>
      <c r="SPV181" s="73"/>
      <c r="SPY181" s="73"/>
      <c r="SQA181" s="73"/>
      <c r="SQN181" s="73"/>
      <c r="SQO181" s="73"/>
      <c r="SQP181" s="73"/>
      <c r="SQQ181" s="73"/>
      <c r="SQR181" s="73"/>
      <c r="SQS181" s="73"/>
      <c r="SQT181" s="73"/>
      <c r="SQU181" s="73"/>
      <c r="SQV181" s="73"/>
      <c r="SQW181" s="73"/>
      <c r="SQX181" s="73"/>
      <c r="SQY181" s="73"/>
      <c r="SQZ181" s="73"/>
      <c r="SRA181" s="73"/>
      <c r="SRB181" s="73"/>
      <c r="SRC181" s="73"/>
      <c r="SRD181" s="73"/>
      <c r="SRE181" s="73"/>
      <c r="SRF181" s="73"/>
      <c r="SRG181" s="73"/>
      <c r="SRH181" s="73"/>
      <c r="SRI181" s="73"/>
      <c r="SRJ181" s="73"/>
      <c r="SRK181" s="73"/>
      <c r="SRL181" s="73"/>
      <c r="SRM181" s="73"/>
      <c r="SRO181" s="73"/>
      <c r="SRP181" s="73"/>
      <c r="SRQ181" s="73"/>
      <c r="SRR181" s="73"/>
      <c r="SRS181" s="73"/>
      <c r="SRT181" s="73"/>
      <c r="SRU181" s="73"/>
      <c r="SRV181" s="73"/>
      <c r="SRW181" s="73"/>
      <c r="SRX181" s="73"/>
      <c r="SRY181" s="73"/>
      <c r="SRZ181" s="73"/>
      <c r="SSA181" s="73"/>
      <c r="SSD181" s="73"/>
      <c r="SSG181" s="73"/>
      <c r="SSJ181" s="73"/>
      <c r="SSM181" s="73"/>
      <c r="SSP181" s="73"/>
      <c r="STB181" s="73"/>
      <c r="STE181" s="73"/>
      <c r="STH181" s="73"/>
      <c r="STK181" s="73"/>
      <c r="STT181" s="73"/>
      <c r="STZ181" s="73"/>
      <c r="SUC181" s="73"/>
      <c r="SUF181" s="73"/>
      <c r="SUI181" s="73"/>
      <c r="SUO181" s="73"/>
      <c r="SUX181" s="73"/>
      <c r="SUZ181" s="73"/>
      <c r="SVA181" s="73"/>
      <c r="SVC181" s="73"/>
      <c r="SVF181" s="73"/>
      <c r="SVI181" s="73"/>
      <c r="SVL181" s="73"/>
      <c r="SVT181" s="73"/>
      <c r="SVV181" s="73"/>
      <c r="SVY181" s="73"/>
      <c r="SWB181" s="73"/>
      <c r="SWK181" s="73"/>
      <c r="SWN181" s="73"/>
      <c r="SWS181" s="73"/>
      <c r="SXO181" s="73"/>
      <c r="SXP181" s="73"/>
      <c r="SXQ181" s="73"/>
      <c r="SXR181" s="73"/>
      <c r="SXS181" s="73"/>
      <c r="SXT181" s="73"/>
      <c r="SYL181" s="73"/>
      <c r="SYM181" s="73"/>
      <c r="SYP181" s="73"/>
      <c r="SYS181" s="73"/>
      <c r="SYU181" s="73"/>
      <c r="SYW181" s="73"/>
      <c r="SYZ181" s="73"/>
      <c r="SZC181" s="73"/>
      <c r="SZF181" s="73"/>
      <c r="SZI181" s="73"/>
      <c r="SZL181" s="73"/>
      <c r="SZO181" s="73"/>
      <c r="SZR181" s="73"/>
      <c r="SZU181" s="73"/>
      <c r="SZW181" s="73"/>
      <c r="TAJ181" s="73"/>
      <c r="TAK181" s="73"/>
      <c r="TAL181" s="73"/>
      <c r="TAM181" s="73"/>
      <c r="TAN181" s="73"/>
      <c r="TAO181" s="73"/>
      <c r="TAP181" s="73"/>
      <c r="TAQ181" s="73"/>
      <c r="TAR181" s="73"/>
      <c r="TAS181" s="73"/>
      <c r="TAT181" s="73"/>
      <c r="TAU181" s="73"/>
      <c r="TAV181" s="73"/>
      <c r="TAW181" s="73"/>
      <c r="TAX181" s="73"/>
      <c r="TAY181" s="73"/>
      <c r="TAZ181" s="73"/>
      <c r="TBA181" s="73"/>
      <c r="TBB181" s="73"/>
      <c r="TBC181" s="73"/>
      <c r="TBD181" s="73"/>
      <c r="TBE181" s="73"/>
      <c r="TBF181" s="73"/>
      <c r="TBG181" s="73"/>
      <c r="TBH181" s="73"/>
      <c r="TBI181" s="73"/>
      <c r="TBK181" s="73"/>
      <c r="TBL181" s="73"/>
      <c r="TBM181" s="73"/>
      <c r="TBN181" s="73"/>
      <c r="TBO181" s="73"/>
      <c r="TBP181" s="73"/>
      <c r="TBQ181" s="73"/>
      <c r="TBR181" s="73"/>
      <c r="TBS181" s="73"/>
      <c r="TBT181" s="73"/>
      <c r="TBU181" s="73"/>
      <c r="TBV181" s="73"/>
      <c r="TBW181" s="73"/>
      <c r="TBZ181" s="73"/>
      <c r="TCC181" s="73"/>
      <c r="TCF181" s="73"/>
      <c r="TCI181" s="73"/>
      <c r="TCL181" s="73"/>
      <c r="TCX181" s="73"/>
      <c r="TDA181" s="73"/>
      <c r="TDD181" s="73"/>
      <c r="TDG181" s="73"/>
      <c r="TDP181" s="73"/>
      <c r="TDV181" s="73"/>
      <c r="TDY181" s="73"/>
      <c r="TEB181" s="73"/>
      <c r="TEE181" s="73"/>
      <c r="TEK181" s="73"/>
      <c r="TET181" s="73"/>
      <c r="TEV181" s="73"/>
      <c r="TEW181" s="73"/>
      <c r="TEY181" s="73"/>
      <c r="TFB181" s="73"/>
      <c r="TFE181" s="73"/>
      <c r="TFH181" s="73"/>
      <c r="TFP181" s="73"/>
      <c r="TFR181" s="73"/>
      <c r="TFU181" s="73"/>
      <c r="TFX181" s="73"/>
      <c r="TGG181" s="73"/>
      <c r="TGJ181" s="73"/>
      <c r="TGO181" s="73"/>
      <c r="THK181" s="73"/>
      <c r="THL181" s="73"/>
      <c r="THM181" s="73"/>
      <c r="THN181" s="73"/>
      <c r="THO181" s="73"/>
      <c r="THP181" s="73"/>
      <c r="TIH181" s="73"/>
      <c r="TII181" s="73"/>
      <c r="TIL181" s="73"/>
      <c r="TIO181" s="73"/>
      <c r="TIQ181" s="73"/>
      <c r="TIS181" s="73"/>
      <c r="TIV181" s="73"/>
      <c r="TIY181" s="73"/>
      <c r="TJB181" s="73"/>
      <c r="TJE181" s="73"/>
      <c r="TJH181" s="73"/>
      <c r="TJK181" s="73"/>
      <c r="TJN181" s="73"/>
      <c r="TJQ181" s="73"/>
      <c r="TJS181" s="73"/>
      <c r="TKF181" s="73"/>
      <c r="TKG181" s="73"/>
      <c r="TKH181" s="73"/>
      <c r="TKI181" s="73"/>
      <c r="TKJ181" s="73"/>
      <c r="TKK181" s="73"/>
      <c r="TKL181" s="73"/>
      <c r="TKM181" s="73"/>
      <c r="TKN181" s="73"/>
      <c r="TKO181" s="73"/>
      <c r="TKP181" s="73"/>
      <c r="TKQ181" s="73"/>
      <c r="TKR181" s="73"/>
      <c r="TKS181" s="73"/>
      <c r="TKT181" s="73"/>
      <c r="TKU181" s="73"/>
      <c r="TKV181" s="73"/>
      <c r="TKW181" s="73"/>
      <c r="TKX181" s="73"/>
      <c r="TKY181" s="73"/>
      <c r="TKZ181" s="73"/>
      <c r="TLA181" s="73"/>
      <c r="TLB181" s="73"/>
      <c r="TLC181" s="73"/>
      <c r="TLD181" s="73"/>
      <c r="TLE181" s="73"/>
      <c r="TLG181" s="73"/>
      <c r="TLH181" s="73"/>
      <c r="TLI181" s="73"/>
      <c r="TLJ181" s="73"/>
      <c r="TLK181" s="73"/>
      <c r="TLL181" s="73"/>
      <c r="TLM181" s="73"/>
      <c r="TLN181" s="73"/>
      <c r="TLO181" s="73"/>
      <c r="TLP181" s="73"/>
      <c r="TLQ181" s="73"/>
      <c r="TLR181" s="73"/>
      <c r="TLS181" s="73"/>
      <c r="TLV181" s="73"/>
      <c r="TLY181" s="73"/>
      <c r="TMB181" s="73"/>
      <c r="TME181" s="73"/>
      <c r="TMH181" s="73"/>
      <c r="TMT181" s="73"/>
      <c r="TMW181" s="73"/>
      <c r="TMZ181" s="73"/>
      <c r="TNC181" s="73"/>
      <c r="TNL181" s="73"/>
      <c r="TNR181" s="73"/>
      <c r="TNU181" s="73"/>
      <c r="TNX181" s="73"/>
      <c r="TOA181" s="73"/>
      <c r="TOG181" s="73"/>
      <c r="TOP181" s="73"/>
      <c r="TOR181" s="73"/>
      <c r="TOS181" s="73"/>
      <c r="TOU181" s="73"/>
      <c r="TOX181" s="73"/>
      <c r="TPA181" s="73"/>
      <c r="TPD181" s="73"/>
      <c r="TPL181" s="73"/>
      <c r="TPN181" s="73"/>
      <c r="TPQ181" s="73"/>
      <c r="TPT181" s="73"/>
      <c r="TQC181" s="73"/>
      <c r="TQF181" s="73"/>
      <c r="TQK181" s="73"/>
      <c r="TRG181" s="73"/>
      <c r="TRH181" s="73"/>
      <c r="TRI181" s="73"/>
      <c r="TRJ181" s="73"/>
      <c r="TRK181" s="73"/>
      <c r="TRL181" s="73"/>
      <c r="TSD181" s="73"/>
      <c r="TSE181" s="73"/>
      <c r="TSH181" s="73"/>
      <c r="TSK181" s="73"/>
      <c r="TSM181" s="73"/>
      <c r="TSO181" s="73"/>
      <c r="TSR181" s="73"/>
      <c r="TSU181" s="73"/>
      <c r="TSX181" s="73"/>
      <c r="TTA181" s="73"/>
      <c r="TTD181" s="73"/>
      <c r="TTG181" s="73"/>
      <c r="TTJ181" s="73"/>
      <c r="TTM181" s="73"/>
      <c r="TTO181" s="73"/>
      <c r="TUB181" s="73"/>
      <c r="TUC181" s="73"/>
      <c r="TUD181" s="73"/>
      <c r="TUE181" s="73"/>
      <c r="TUF181" s="73"/>
      <c r="TUG181" s="73"/>
      <c r="TUH181" s="73"/>
      <c r="TUI181" s="73"/>
      <c r="TUJ181" s="73"/>
      <c r="TUK181" s="73"/>
      <c r="TUL181" s="73"/>
      <c r="TUM181" s="73"/>
      <c r="TUN181" s="73"/>
      <c r="TUO181" s="73"/>
      <c r="TUP181" s="73"/>
      <c r="TUQ181" s="73"/>
      <c r="TUR181" s="73"/>
      <c r="TUS181" s="73"/>
      <c r="TUT181" s="73"/>
      <c r="TUU181" s="73"/>
      <c r="TUV181" s="73"/>
      <c r="TUW181" s="73"/>
      <c r="TUX181" s="73"/>
      <c r="TUY181" s="73"/>
      <c r="TUZ181" s="73"/>
      <c r="TVA181" s="73"/>
      <c r="TVC181" s="73"/>
      <c r="TVD181" s="73"/>
      <c r="TVE181" s="73"/>
      <c r="TVF181" s="73"/>
      <c r="TVG181" s="73"/>
      <c r="TVH181" s="73"/>
      <c r="TVI181" s="73"/>
      <c r="TVJ181" s="73"/>
      <c r="TVK181" s="73"/>
      <c r="TVL181" s="73"/>
      <c r="TVM181" s="73"/>
      <c r="TVN181" s="73"/>
      <c r="TVO181" s="73"/>
      <c r="TVR181" s="73"/>
      <c r="TVU181" s="73"/>
      <c r="TVX181" s="73"/>
      <c r="TWA181" s="73"/>
      <c r="TWD181" s="73"/>
      <c r="TWP181" s="73"/>
      <c r="TWS181" s="73"/>
      <c r="TWV181" s="73"/>
      <c r="TWY181" s="73"/>
      <c r="TXH181" s="73"/>
      <c r="TXN181" s="73"/>
      <c r="TXQ181" s="73"/>
      <c r="TXT181" s="73"/>
      <c r="TXW181" s="73"/>
      <c r="TYC181" s="73"/>
      <c r="TYL181" s="73"/>
      <c r="TYN181" s="73"/>
      <c r="TYO181" s="73"/>
      <c r="TYQ181" s="73"/>
      <c r="TYT181" s="73"/>
      <c r="TYW181" s="73"/>
      <c r="TYZ181" s="73"/>
      <c r="TZH181" s="73"/>
      <c r="TZJ181" s="73"/>
      <c r="TZM181" s="73"/>
      <c r="TZP181" s="73"/>
      <c r="TZY181" s="73"/>
      <c r="UAB181" s="73"/>
      <c r="UAG181" s="73"/>
      <c r="UBC181" s="73"/>
      <c r="UBD181" s="73"/>
      <c r="UBE181" s="73"/>
      <c r="UBF181" s="73"/>
      <c r="UBG181" s="73"/>
      <c r="UBH181" s="73"/>
      <c r="UBZ181" s="73"/>
      <c r="UCA181" s="73"/>
      <c r="UCD181" s="73"/>
      <c r="UCG181" s="73"/>
      <c r="UCI181" s="73"/>
      <c r="UCK181" s="73"/>
      <c r="UCN181" s="73"/>
      <c r="UCQ181" s="73"/>
      <c r="UCT181" s="73"/>
      <c r="UCW181" s="73"/>
      <c r="UCZ181" s="73"/>
      <c r="UDC181" s="73"/>
      <c r="UDF181" s="73"/>
      <c r="UDI181" s="73"/>
      <c r="UDK181" s="73"/>
      <c r="UDX181" s="73"/>
      <c r="UDY181" s="73"/>
      <c r="UDZ181" s="73"/>
      <c r="UEA181" s="73"/>
      <c r="UEB181" s="73"/>
      <c r="UEC181" s="73"/>
      <c r="UED181" s="73"/>
      <c r="UEE181" s="73"/>
      <c r="UEF181" s="73"/>
      <c r="UEG181" s="73"/>
      <c r="UEH181" s="73"/>
      <c r="UEI181" s="73"/>
      <c r="UEJ181" s="73"/>
      <c r="UEK181" s="73"/>
      <c r="UEL181" s="73"/>
      <c r="UEM181" s="73"/>
      <c r="UEN181" s="73"/>
      <c r="UEO181" s="73"/>
      <c r="UEP181" s="73"/>
      <c r="UEQ181" s="73"/>
      <c r="UER181" s="73"/>
      <c r="UES181" s="73"/>
      <c r="UET181" s="73"/>
      <c r="UEU181" s="73"/>
      <c r="UEV181" s="73"/>
      <c r="UEW181" s="73"/>
      <c r="UEY181" s="73"/>
      <c r="UEZ181" s="73"/>
      <c r="UFA181" s="73"/>
      <c r="UFB181" s="73"/>
      <c r="UFC181" s="73"/>
      <c r="UFD181" s="73"/>
      <c r="UFE181" s="73"/>
      <c r="UFF181" s="73"/>
      <c r="UFG181" s="73"/>
      <c r="UFH181" s="73"/>
      <c r="UFI181" s="73"/>
      <c r="UFJ181" s="73"/>
      <c r="UFK181" s="73"/>
      <c r="UFN181" s="73"/>
      <c r="UFQ181" s="73"/>
      <c r="UFT181" s="73"/>
      <c r="UFW181" s="73"/>
      <c r="UFZ181" s="73"/>
      <c r="UGL181" s="73"/>
      <c r="UGO181" s="73"/>
      <c r="UGR181" s="73"/>
      <c r="UGU181" s="73"/>
      <c r="UHD181" s="73"/>
      <c r="UHJ181" s="73"/>
      <c r="UHM181" s="73"/>
      <c r="UHP181" s="73"/>
      <c r="UHS181" s="73"/>
      <c r="UHY181" s="73"/>
      <c r="UIH181" s="73"/>
      <c r="UIJ181" s="73"/>
      <c r="UIK181" s="73"/>
      <c r="UIM181" s="73"/>
      <c r="UIP181" s="73"/>
      <c r="UIS181" s="73"/>
      <c r="UIV181" s="73"/>
      <c r="UJD181" s="73"/>
      <c r="UJF181" s="73"/>
      <c r="UJI181" s="73"/>
      <c r="UJL181" s="73"/>
      <c r="UJU181" s="73"/>
      <c r="UJX181" s="73"/>
      <c r="UKC181" s="73"/>
      <c r="UKY181" s="73"/>
      <c r="UKZ181" s="73"/>
      <c r="ULA181" s="73"/>
      <c r="ULB181" s="73"/>
      <c r="ULC181" s="73"/>
      <c r="ULD181" s="73"/>
      <c r="ULV181" s="73"/>
      <c r="ULW181" s="73"/>
      <c r="ULZ181" s="73"/>
      <c r="UMC181" s="73"/>
      <c r="UME181" s="73"/>
      <c r="UMG181" s="73"/>
      <c r="UMJ181" s="73"/>
      <c r="UMM181" s="73"/>
      <c r="UMP181" s="73"/>
      <c r="UMS181" s="73"/>
      <c r="UMV181" s="73"/>
      <c r="UMY181" s="73"/>
      <c r="UNB181" s="73"/>
      <c r="UNE181" s="73"/>
      <c r="UNG181" s="73"/>
      <c r="UNT181" s="73"/>
      <c r="UNU181" s="73"/>
      <c r="UNV181" s="73"/>
      <c r="UNW181" s="73"/>
      <c r="UNX181" s="73"/>
      <c r="UNY181" s="73"/>
      <c r="UNZ181" s="73"/>
      <c r="UOA181" s="73"/>
      <c r="UOB181" s="73"/>
      <c r="UOC181" s="73"/>
      <c r="UOD181" s="73"/>
      <c r="UOE181" s="73"/>
      <c r="UOF181" s="73"/>
      <c r="UOG181" s="73"/>
      <c r="UOH181" s="73"/>
      <c r="UOI181" s="73"/>
      <c r="UOJ181" s="73"/>
      <c r="UOK181" s="73"/>
      <c r="UOL181" s="73"/>
      <c r="UOM181" s="73"/>
      <c r="UON181" s="73"/>
      <c r="UOO181" s="73"/>
      <c r="UOP181" s="73"/>
      <c r="UOQ181" s="73"/>
      <c r="UOR181" s="73"/>
      <c r="UOS181" s="73"/>
      <c r="UOU181" s="73"/>
      <c r="UOV181" s="73"/>
      <c r="UOW181" s="73"/>
      <c r="UOX181" s="73"/>
      <c r="UOY181" s="73"/>
      <c r="UOZ181" s="73"/>
      <c r="UPA181" s="73"/>
      <c r="UPB181" s="73"/>
      <c r="UPC181" s="73"/>
      <c r="UPD181" s="73"/>
      <c r="UPE181" s="73"/>
      <c r="UPF181" s="73"/>
      <c r="UPG181" s="73"/>
      <c r="UPJ181" s="73"/>
      <c r="UPM181" s="73"/>
      <c r="UPP181" s="73"/>
      <c r="UPS181" s="73"/>
      <c r="UPV181" s="73"/>
      <c r="UQH181" s="73"/>
      <c r="UQK181" s="73"/>
      <c r="UQN181" s="73"/>
      <c r="UQQ181" s="73"/>
      <c r="UQZ181" s="73"/>
      <c r="URF181" s="73"/>
      <c r="URI181" s="73"/>
      <c r="URL181" s="73"/>
      <c r="URO181" s="73"/>
      <c r="URU181" s="73"/>
      <c r="USD181" s="73"/>
      <c r="USF181" s="73"/>
      <c r="USG181" s="73"/>
      <c r="USI181" s="73"/>
      <c r="USL181" s="73"/>
      <c r="USO181" s="73"/>
      <c r="USR181" s="73"/>
      <c r="USZ181" s="73"/>
      <c r="UTB181" s="73"/>
      <c r="UTE181" s="73"/>
      <c r="UTH181" s="73"/>
      <c r="UTQ181" s="73"/>
      <c r="UTT181" s="73"/>
      <c r="UTY181" s="73"/>
      <c r="UUU181" s="73"/>
      <c r="UUV181" s="73"/>
      <c r="UUW181" s="73"/>
      <c r="UUX181" s="73"/>
      <c r="UUY181" s="73"/>
      <c r="UUZ181" s="73"/>
      <c r="UVR181" s="73"/>
      <c r="UVS181" s="73"/>
      <c r="UVV181" s="73"/>
      <c r="UVY181" s="73"/>
      <c r="UWA181" s="73"/>
      <c r="UWC181" s="73"/>
      <c r="UWF181" s="73"/>
      <c r="UWI181" s="73"/>
      <c r="UWL181" s="73"/>
      <c r="UWO181" s="73"/>
      <c r="UWR181" s="73"/>
      <c r="UWU181" s="73"/>
      <c r="UWX181" s="73"/>
      <c r="UXA181" s="73"/>
      <c r="UXC181" s="73"/>
      <c r="UXP181" s="73"/>
      <c r="UXQ181" s="73"/>
      <c r="UXR181" s="73"/>
      <c r="UXS181" s="73"/>
      <c r="UXT181" s="73"/>
      <c r="UXU181" s="73"/>
      <c r="UXV181" s="73"/>
      <c r="UXW181" s="73"/>
      <c r="UXX181" s="73"/>
      <c r="UXY181" s="73"/>
      <c r="UXZ181" s="73"/>
      <c r="UYA181" s="73"/>
      <c r="UYB181" s="73"/>
      <c r="UYC181" s="73"/>
      <c r="UYD181" s="73"/>
      <c r="UYE181" s="73"/>
      <c r="UYF181" s="73"/>
      <c r="UYG181" s="73"/>
      <c r="UYH181" s="73"/>
      <c r="UYI181" s="73"/>
      <c r="UYJ181" s="73"/>
      <c r="UYK181" s="73"/>
      <c r="UYL181" s="73"/>
      <c r="UYM181" s="73"/>
      <c r="UYN181" s="73"/>
      <c r="UYO181" s="73"/>
      <c r="UYQ181" s="73"/>
      <c r="UYR181" s="73"/>
      <c r="UYS181" s="73"/>
      <c r="UYT181" s="73"/>
      <c r="UYU181" s="73"/>
      <c r="UYV181" s="73"/>
      <c r="UYW181" s="73"/>
      <c r="UYX181" s="73"/>
      <c r="UYY181" s="73"/>
      <c r="UYZ181" s="73"/>
      <c r="UZA181" s="73"/>
      <c r="UZB181" s="73"/>
      <c r="UZC181" s="73"/>
      <c r="UZF181" s="73"/>
      <c r="UZI181" s="73"/>
      <c r="UZL181" s="73"/>
      <c r="UZO181" s="73"/>
      <c r="UZR181" s="73"/>
      <c r="VAD181" s="73"/>
      <c r="VAG181" s="73"/>
      <c r="VAJ181" s="73"/>
      <c r="VAM181" s="73"/>
      <c r="VAV181" s="73"/>
      <c r="VBB181" s="73"/>
      <c r="VBE181" s="73"/>
      <c r="VBH181" s="73"/>
      <c r="VBK181" s="73"/>
      <c r="VBQ181" s="73"/>
      <c r="VBZ181" s="73"/>
      <c r="VCB181" s="73"/>
      <c r="VCC181" s="73"/>
      <c r="VCE181" s="73"/>
      <c r="VCH181" s="73"/>
      <c r="VCK181" s="73"/>
      <c r="VCN181" s="73"/>
      <c r="VCV181" s="73"/>
      <c r="VCX181" s="73"/>
      <c r="VDA181" s="73"/>
      <c r="VDD181" s="73"/>
      <c r="VDM181" s="73"/>
      <c r="VDP181" s="73"/>
      <c r="VDU181" s="73"/>
      <c r="VEQ181" s="73"/>
      <c r="VER181" s="73"/>
      <c r="VES181" s="73"/>
      <c r="VET181" s="73"/>
      <c r="VEU181" s="73"/>
      <c r="VEV181" s="73"/>
      <c r="VFN181" s="73"/>
      <c r="VFO181" s="73"/>
      <c r="VFR181" s="73"/>
      <c r="VFU181" s="73"/>
      <c r="VFW181" s="73"/>
      <c r="VFY181" s="73"/>
      <c r="VGB181" s="73"/>
      <c r="VGE181" s="73"/>
      <c r="VGH181" s="73"/>
      <c r="VGK181" s="73"/>
      <c r="VGN181" s="73"/>
      <c r="VGQ181" s="73"/>
      <c r="VGT181" s="73"/>
      <c r="VGW181" s="73"/>
      <c r="VGY181" s="73"/>
      <c r="VHL181" s="73"/>
      <c r="VHM181" s="73"/>
      <c r="VHN181" s="73"/>
      <c r="VHO181" s="73"/>
      <c r="VHP181" s="73"/>
      <c r="VHQ181" s="73"/>
      <c r="VHR181" s="73"/>
      <c r="VHS181" s="73"/>
      <c r="VHT181" s="73"/>
      <c r="VHU181" s="73"/>
      <c r="VHV181" s="73"/>
      <c r="VHW181" s="73"/>
      <c r="VHX181" s="73"/>
      <c r="VHY181" s="73"/>
      <c r="VHZ181" s="73"/>
      <c r="VIA181" s="73"/>
      <c r="VIB181" s="73"/>
      <c r="VIC181" s="73"/>
      <c r="VID181" s="73"/>
      <c r="VIE181" s="73"/>
      <c r="VIF181" s="73"/>
      <c r="VIG181" s="73"/>
      <c r="VIH181" s="73"/>
      <c r="VII181" s="73"/>
      <c r="VIJ181" s="73"/>
      <c r="VIK181" s="73"/>
      <c r="VIM181" s="73"/>
      <c r="VIN181" s="73"/>
      <c r="VIO181" s="73"/>
      <c r="VIP181" s="73"/>
      <c r="VIQ181" s="73"/>
      <c r="VIR181" s="73"/>
      <c r="VIS181" s="73"/>
      <c r="VIT181" s="73"/>
      <c r="VIU181" s="73"/>
      <c r="VIV181" s="73"/>
      <c r="VIW181" s="73"/>
      <c r="VIX181" s="73"/>
      <c r="VIY181" s="73"/>
      <c r="VJB181" s="73"/>
      <c r="VJE181" s="73"/>
      <c r="VJH181" s="73"/>
      <c r="VJK181" s="73"/>
      <c r="VJN181" s="73"/>
      <c r="VJZ181" s="73"/>
      <c r="VKC181" s="73"/>
      <c r="VKF181" s="73"/>
      <c r="VKI181" s="73"/>
      <c r="VKR181" s="73"/>
      <c r="VKX181" s="73"/>
      <c r="VLA181" s="73"/>
      <c r="VLD181" s="73"/>
      <c r="VLG181" s="73"/>
      <c r="VLM181" s="73"/>
      <c r="VLV181" s="73"/>
      <c r="VLX181" s="73"/>
      <c r="VLY181" s="73"/>
      <c r="VMA181" s="73"/>
      <c r="VMD181" s="73"/>
      <c r="VMG181" s="73"/>
      <c r="VMJ181" s="73"/>
      <c r="VMR181" s="73"/>
      <c r="VMT181" s="73"/>
      <c r="VMW181" s="73"/>
      <c r="VMZ181" s="73"/>
      <c r="VNI181" s="73"/>
      <c r="VNL181" s="73"/>
      <c r="VNQ181" s="73"/>
      <c r="VOM181" s="73"/>
      <c r="VON181" s="73"/>
      <c r="VOO181" s="73"/>
      <c r="VOP181" s="73"/>
      <c r="VOQ181" s="73"/>
      <c r="VOR181" s="73"/>
      <c r="VPJ181" s="73"/>
      <c r="VPK181" s="73"/>
      <c r="VPN181" s="73"/>
      <c r="VPQ181" s="73"/>
      <c r="VPS181" s="73"/>
      <c r="VPU181" s="73"/>
      <c r="VPX181" s="73"/>
      <c r="VQA181" s="73"/>
      <c r="VQD181" s="73"/>
      <c r="VQG181" s="73"/>
      <c r="VQJ181" s="73"/>
      <c r="VQM181" s="73"/>
      <c r="VQP181" s="73"/>
      <c r="VQS181" s="73"/>
      <c r="VQU181" s="73"/>
      <c r="VRH181" s="73"/>
      <c r="VRI181" s="73"/>
      <c r="VRJ181" s="73"/>
      <c r="VRK181" s="73"/>
      <c r="VRL181" s="73"/>
      <c r="VRM181" s="73"/>
      <c r="VRN181" s="73"/>
      <c r="VRO181" s="73"/>
      <c r="VRP181" s="73"/>
      <c r="VRQ181" s="73"/>
      <c r="VRR181" s="73"/>
      <c r="VRS181" s="73"/>
      <c r="VRT181" s="73"/>
      <c r="VRU181" s="73"/>
      <c r="VRV181" s="73"/>
      <c r="VRW181" s="73"/>
      <c r="VRX181" s="73"/>
      <c r="VRY181" s="73"/>
      <c r="VRZ181" s="73"/>
      <c r="VSA181" s="73"/>
      <c r="VSB181" s="73"/>
      <c r="VSC181" s="73"/>
      <c r="VSD181" s="73"/>
      <c r="VSE181" s="73"/>
      <c r="VSF181" s="73"/>
      <c r="VSG181" s="73"/>
      <c r="VSI181" s="73"/>
      <c r="VSJ181" s="73"/>
      <c r="VSK181" s="73"/>
      <c r="VSL181" s="73"/>
      <c r="VSM181" s="73"/>
      <c r="VSN181" s="73"/>
      <c r="VSO181" s="73"/>
      <c r="VSP181" s="73"/>
      <c r="VSQ181" s="73"/>
      <c r="VSR181" s="73"/>
      <c r="VSS181" s="73"/>
      <c r="VST181" s="73"/>
      <c r="VSU181" s="73"/>
      <c r="VSX181" s="73"/>
      <c r="VTA181" s="73"/>
      <c r="VTD181" s="73"/>
      <c r="VTG181" s="73"/>
      <c r="VTJ181" s="73"/>
      <c r="VTV181" s="73"/>
      <c r="VTY181" s="73"/>
      <c r="VUB181" s="73"/>
      <c r="VUE181" s="73"/>
      <c r="VUN181" s="73"/>
      <c r="VUT181" s="73"/>
      <c r="VUW181" s="73"/>
      <c r="VUZ181" s="73"/>
      <c r="VVC181" s="73"/>
      <c r="VVI181" s="73"/>
      <c r="VVR181" s="73"/>
      <c r="VVT181" s="73"/>
      <c r="VVU181" s="73"/>
      <c r="VVW181" s="73"/>
      <c r="VVZ181" s="73"/>
      <c r="VWC181" s="73"/>
      <c r="VWF181" s="73"/>
      <c r="VWN181" s="73"/>
      <c r="VWP181" s="73"/>
      <c r="VWS181" s="73"/>
      <c r="VWV181" s="73"/>
      <c r="VXE181" s="73"/>
      <c r="VXH181" s="73"/>
      <c r="VXM181" s="73"/>
      <c r="VYI181" s="73"/>
      <c r="VYJ181" s="73"/>
      <c r="VYK181" s="73"/>
      <c r="VYL181" s="73"/>
      <c r="VYM181" s="73"/>
      <c r="VYN181" s="73"/>
      <c r="VZF181" s="73"/>
      <c r="VZG181" s="73"/>
      <c r="VZJ181" s="73"/>
      <c r="VZM181" s="73"/>
      <c r="VZO181" s="73"/>
      <c r="VZQ181" s="73"/>
      <c r="VZT181" s="73"/>
      <c r="VZW181" s="73"/>
      <c r="VZZ181" s="73"/>
      <c r="WAC181" s="73"/>
      <c r="WAF181" s="73"/>
      <c r="WAI181" s="73"/>
      <c r="WAL181" s="73"/>
      <c r="WAO181" s="73"/>
      <c r="WAQ181" s="73"/>
      <c r="WBD181" s="73"/>
      <c r="WBE181" s="73"/>
      <c r="WBF181" s="73"/>
      <c r="WBG181" s="73"/>
      <c r="WBH181" s="73"/>
      <c r="WBI181" s="73"/>
      <c r="WBJ181" s="73"/>
      <c r="WBK181" s="73"/>
      <c r="WBL181" s="73"/>
      <c r="WBM181" s="73"/>
      <c r="WBN181" s="73"/>
      <c r="WBO181" s="73"/>
      <c r="WBP181" s="73"/>
      <c r="WBQ181" s="73"/>
      <c r="WBR181" s="73"/>
      <c r="WBS181" s="73"/>
      <c r="WBT181" s="73"/>
      <c r="WBU181" s="73"/>
      <c r="WBV181" s="73"/>
      <c r="WBW181" s="73"/>
      <c r="WBX181" s="73"/>
      <c r="WBY181" s="73"/>
      <c r="WBZ181" s="73"/>
      <c r="WCA181" s="73"/>
      <c r="WCB181" s="73"/>
      <c r="WCC181" s="73"/>
      <c r="WCE181" s="73"/>
      <c r="WCF181" s="73"/>
      <c r="WCG181" s="73"/>
      <c r="WCH181" s="73"/>
      <c r="WCI181" s="73"/>
      <c r="WCJ181" s="73"/>
      <c r="WCK181" s="73"/>
      <c r="WCL181" s="73"/>
      <c r="WCM181" s="73"/>
      <c r="WCN181" s="73"/>
      <c r="WCO181" s="73"/>
      <c r="WCP181" s="73"/>
      <c r="WCQ181" s="73"/>
      <c r="WCT181" s="73"/>
      <c r="WCW181" s="73"/>
      <c r="WCZ181" s="73"/>
      <c r="WDC181" s="73"/>
      <c r="WDF181" s="73"/>
      <c r="WDR181" s="73"/>
      <c r="WDU181" s="73"/>
      <c r="WDX181" s="73"/>
      <c r="WEA181" s="73"/>
      <c r="WEJ181" s="73"/>
      <c r="WEP181" s="73"/>
      <c r="WES181" s="73"/>
      <c r="WEV181" s="73"/>
      <c r="WEY181" s="73"/>
      <c r="WFE181" s="73"/>
      <c r="WFN181" s="73"/>
      <c r="WFP181" s="73"/>
      <c r="WFQ181" s="73"/>
      <c r="WFS181" s="73"/>
      <c r="WFV181" s="73"/>
      <c r="WFY181" s="73"/>
      <c r="WGB181" s="73"/>
      <c r="WGJ181" s="73"/>
      <c r="WGL181" s="73"/>
      <c r="WGO181" s="73"/>
      <c r="WGR181" s="73"/>
      <c r="WHA181" s="73"/>
      <c r="WHD181" s="73"/>
      <c r="WHI181" s="73"/>
      <c r="WIE181" s="73"/>
      <c r="WIF181" s="73"/>
      <c r="WIG181" s="73"/>
      <c r="WIH181" s="73"/>
      <c r="WII181" s="73"/>
      <c r="WIJ181" s="73"/>
      <c r="WJB181" s="73"/>
      <c r="WJC181" s="73"/>
      <c r="WJF181" s="73"/>
      <c r="WJI181" s="73"/>
      <c r="WJK181" s="73"/>
      <c r="WJM181" s="73"/>
      <c r="WJP181" s="73"/>
      <c r="WJS181" s="73"/>
      <c r="WJV181" s="73"/>
      <c r="WJY181" s="73"/>
      <c r="WKB181" s="73"/>
      <c r="WKE181" s="73"/>
      <c r="WKH181" s="73"/>
      <c r="WKK181" s="73"/>
      <c r="WKM181" s="73"/>
      <c r="WKZ181" s="73"/>
      <c r="WLA181" s="73"/>
      <c r="WLB181" s="73"/>
      <c r="WLC181" s="73"/>
      <c r="WLD181" s="73"/>
      <c r="WLE181" s="73"/>
      <c r="WLF181" s="73"/>
      <c r="WLG181" s="73"/>
      <c r="WLH181" s="73"/>
      <c r="WLI181" s="73"/>
      <c r="WLJ181" s="73"/>
      <c r="WLK181" s="73"/>
      <c r="WLL181" s="73"/>
      <c r="WLM181" s="73"/>
      <c r="WLN181" s="73"/>
      <c r="WLO181" s="73"/>
      <c r="WLP181" s="73"/>
      <c r="WLQ181" s="73"/>
      <c r="WLR181" s="73"/>
      <c r="WLS181" s="73"/>
      <c r="WLT181" s="73"/>
      <c r="WLU181" s="73"/>
      <c r="WLV181" s="73"/>
      <c r="WLW181" s="73"/>
      <c r="WLX181" s="73"/>
      <c r="WLY181" s="73"/>
      <c r="WMA181" s="73"/>
      <c r="WMB181" s="73"/>
      <c r="WMC181" s="73"/>
      <c r="WMD181" s="73"/>
      <c r="WME181" s="73"/>
      <c r="WMF181" s="73"/>
      <c r="WMG181" s="73"/>
      <c r="WMH181" s="73"/>
      <c r="WMI181" s="73"/>
      <c r="WMJ181" s="73"/>
      <c r="WMK181" s="73"/>
      <c r="WML181" s="73"/>
      <c r="WMM181" s="73"/>
      <c r="WMP181" s="73"/>
      <c r="WMS181" s="73"/>
      <c r="WMV181" s="73"/>
      <c r="WMY181" s="73"/>
      <c r="WNB181" s="73"/>
      <c r="WNN181" s="73"/>
      <c r="WNQ181" s="73"/>
      <c r="WNT181" s="73"/>
      <c r="WNW181" s="73"/>
      <c r="WOF181" s="73"/>
      <c r="WOL181" s="73"/>
      <c r="WOO181" s="73"/>
      <c r="WOR181" s="73"/>
      <c r="WOU181" s="73"/>
      <c r="WPA181" s="73"/>
      <c r="WPJ181" s="73"/>
      <c r="WPL181" s="73"/>
      <c r="WPM181" s="73"/>
      <c r="WPO181" s="73"/>
      <c r="WPR181" s="73"/>
      <c r="WPU181" s="73"/>
      <c r="WPX181" s="73"/>
      <c r="WQF181" s="73"/>
      <c r="WQH181" s="73"/>
      <c r="WQK181" s="73"/>
      <c r="WQN181" s="73"/>
      <c r="WQW181" s="73"/>
      <c r="WQZ181" s="73"/>
      <c r="WRE181" s="73"/>
      <c r="WSA181" s="73"/>
      <c r="WSB181" s="73"/>
      <c r="WSC181" s="73"/>
      <c r="WSD181" s="73"/>
      <c r="WSE181" s="73"/>
      <c r="WSF181" s="73"/>
      <c r="WSX181" s="73"/>
      <c r="WSY181" s="73"/>
      <c r="WTB181" s="73"/>
      <c r="WTE181" s="73"/>
      <c r="WTG181" s="73"/>
      <c r="WTI181" s="73"/>
      <c r="WTL181" s="73"/>
      <c r="WTO181" s="73"/>
      <c r="WTR181" s="73"/>
      <c r="WTU181" s="73"/>
      <c r="WTX181" s="73"/>
      <c r="WUA181" s="73"/>
      <c r="WUD181" s="73"/>
      <c r="WUG181" s="73"/>
      <c r="WUI181" s="73"/>
      <c r="WUV181" s="73"/>
      <c r="WUW181" s="73"/>
      <c r="WUX181" s="73"/>
      <c r="WUY181" s="73"/>
      <c r="WUZ181" s="73"/>
      <c r="WVA181" s="73"/>
      <c r="WVB181" s="73"/>
      <c r="WVC181" s="73"/>
      <c r="WVD181" s="73"/>
      <c r="WVE181" s="73"/>
      <c r="WVF181" s="73"/>
      <c r="WVG181" s="73"/>
      <c r="WVH181" s="73"/>
      <c r="WVI181" s="73"/>
      <c r="WVJ181" s="73"/>
      <c r="WVK181" s="73"/>
      <c r="WVL181" s="73"/>
      <c r="WVM181" s="73"/>
      <c r="WVN181" s="73"/>
      <c r="WVO181" s="73"/>
      <c r="WVP181" s="73"/>
      <c r="WVQ181" s="73"/>
      <c r="WVR181" s="73"/>
      <c r="WVS181" s="73"/>
      <c r="WVT181" s="73"/>
      <c r="WVU181" s="73"/>
      <c r="WVV181" s="73"/>
      <c r="WVW181" s="73"/>
      <c r="WVX181" s="73"/>
      <c r="WVY181" s="73"/>
      <c r="WVZ181" s="73"/>
      <c r="WWA181" s="73"/>
      <c r="WWB181" s="73"/>
      <c r="WWC181" s="73"/>
      <c r="WWD181" s="73"/>
      <c r="WWE181" s="73"/>
      <c r="WWF181" s="73"/>
      <c r="WWG181" s="73"/>
      <c r="WWH181" s="73"/>
      <c r="WWI181" s="73"/>
      <c r="WWJ181" s="73"/>
      <c r="WWK181" s="73"/>
      <c r="WWL181" s="73"/>
      <c r="WWM181" s="73"/>
      <c r="WWN181" s="73"/>
      <c r="WWO181" s="73"/>
      <c r="WWP181" s="73"/>
      <c r="WWQ181" s="73"/>
      <c r="WWR181" s="73"/>
      <c r="WWS181" s="73"/>
      <c r="WWT181" s="73"/>
      <c r="WWU181" s="73"/>
      <c r="WWV181" s="73"/>
      <c r="WWW181" s="73"/>
      <c r="WWX181" s="73"/>
      <c r="WWY181" s="73"/>
      <c r="WWZ181" s="73"/>
      <c r="WXA181" s="73"/>
      <c r="WXB181" s="73"/>
      <c r="WXC181" s="73"/>
      <c r="WXD181" s="73"/>
      <c r="WXE181" s="73"/>
      <c r="WXF181" s="73"/>
      <c r="WXG181" s="73"/>
      <c r="WXH181" s="73"/>
      <c r="WXI181" s="73"/>
      <c r="WXJ181" s="73"/>
      <c r="WXK181" s="73"/>
      <c r="WXL181" s="73"/>
      <c r="WXM181" s="73"/>
      <c r="WXN181" s="73"/>
      <c r="WXO181" s="73"/>
      <c r="WXP181" s="73"/>
      <c r="WXQ181" s="73"/>
      <c r="WXR181" s="73"/>
      <c r="WXS181" s="73"/>
      <c r="WXT181" s="73"/>
      <c r="WXU181" s="73"/>
      <c r="WXV181" s="73"/>
      <c r="WXW181" s="73"/>
      <c r="WXX181" s="73"/>
      <c r="WXY181" s="73"/>
      <c r="WXZ181" s="73"/>
      <c r="WYA181" s="73"/>
      <c r="WYB181" s="73"/>
      <c r="WYC181" s="73"/>
      <c r="WYD181" s="73"/>
      <c r="WYE181" s="73"/>
      <c r="WYF181" s="73"/>
      <c r="WYG181" s="73"/>
      <c r="WYH181" s="73"/>
      <c r="WYI181" s="73"/>
      <c r="WYJ181" s="73"/>
      <c r="WYK181" s="73"/>
      <c r="WYL181" s="73"/>
      <c r="WYM181" s="73"/>
      <c r="WYN181" s="73"/>
      <c r="WYO181" s="73"/>
      <c r="WYP181" s="73"/>
      <c r="WYQ181" s="73"/>
      <c r="WYR181" s="73"/>
      <c r="WYS181" s="73"/>
      <c r="WYT181" s="73"/>
      <c r="WYU181" s="73"/>
      <c r="WYV181" s="73"/>
      <c r="WYW181" s="73"/>
      <c r="WYX181" s="73"/>
      <c r="WYY181" s="73"/>
      <c r="WYZ181" s="73"/>
      <c r="WZA181" s="73"/>
      <c r="WZB181" s="73"/>
      <c r="WZC181" s="73"/>
      <c r="WZD181" s="73"/>
      <c r="WZE181" s="73"/>
      <c r="WZF181" s="73"/>
      <c r="WZG181" s="73"/>
      <c r="WZH181" s="73"/>
      <c r="WZI181" s="73"/>
      <c r="WZJ181" s="73"/>
      <c r="WZK181" s="73"/>
      <c r="WZL181" s="73"/>
      <c r="WZM181" s="73"/>
      <c r="WZN181" s="73"/>
      <c r="WZO181" s="73"/>
      <c r="WZP181" s="73"/>
      <c r="WZQ181" s="73"/>
      <c r="WZR181" s="73"/>
      <c r="WZS181" s="73"/>
      <c r="WZT181" s="73"/>
      <c r="WZU181" s="73"/>
      <c r="WZV181" s="73"/>
      <c r="WZW181" s="73"/>
      <c r="WZX181" s="73"/>
      <c r="WZY181" s="73"/>
      <c r="WZZ181" s="73"/>
      <c r="XAA181" s="73"/>
      <c r="XAB181" s="73"/>
      <c r="XAC181" s="73"/>
      <c r="XAD181" s="73"/>
      <c r="XAE181" s="73"/>
      <c r="XAF181" s="73"/>
      <c r="XAG181" s="73"/>
      <c r="XAH181" s="73"/>
      <c r="XAI181" s="73"/>
      <c r="XAJ181" s="73"/>
      <c r="XAK181" s="73"/>
      <c r="XAL181" s="73"/>
      <c r="XAM181" s="73"/>
      <c r="XAN181" s="73"/>
      <c r="XAO181" s="73"/>
      <c r="XAP181" s="73"/>
      <c r="XAQ181" s="73"/>
      <c r="XAR181" s="73"/>
      <c r="XAS181" s="73"/>
      <c r="XAT181" s="73"/>
      <c r="XAU181" s="73"/>
      <c r="XAV181" s="73"/>
      <c r="XAW181" s="73"/>
      <c r="XAX181" s="73"/>
      <c r="XAY181" s="73"/>
      <c r="XAZ181" s="73"/>
      <c r="XBA181" s="73"/>
      <c r="XBB181" s="73"/>
      <c r="XBC181" s="73"/>
      <c r="XBD181" s="73"/>
      <c r="XBE181" s="73"/>
      <c r="XBF181" s="73"/>
      <c r="XBG181" s="73"/>
      <c r="XBH181" s="73"/>
      <c r="XBI181" s="73"/>
      <c r="XBJ181" s="73"/>
      <c r="XBK181" s="73"/>
      <c r="XBL181" s="73"/>
      <c r="XBM181" s="73"/>
      <c r="XBN181" s="73"/>
      <c r="XBO181" s="73"/>
      <c r="XBP181" s="73"/>
      <c r="XBQ181" s="73"/>
      <c r="XBR181" s="73"/>
      <c r="XBS181" s="73"/>
      <c r="XBT181" s="73"/>
      <c r="XBU181" s="73"/>
      <c r="XBV181" s="73"/>
      <c r="XBW181" s="73"/>
      <c r="XBX181" s="73"/>
      <c r="XBY181" s="73"/>
      <c r="XBZ181" s="73"/>
      <c r="XCA181" s="73"/>
      <c r="XCB181" s="73"/>
      <c r="XCC181" s="73"/>
      <c r="XCD181" s="73"/>
      <c r="XCE181" s="73"/>
      <c r="XCF181" s="73"/>
      <c r="XCG181" s="73"/>
      <c r="XCH181" s="73"/>
      <c r="XCI181" s="73"/>
      <c r="XCJ181" s="73"/>
      <c r="XCK181" s="73"/>
      <c r="XCL181" s="73"/>
      <c r="XCM181" s="73"/>
      <c r="XCN181" s="73"/>
      <c r="XCO181" s="73"/>
      <c r="XCP181" s="73"/>
      <c r="XCQ181" s="73"/>
      <c r="XCR181" s="73"/>
      <c r="XCS181" s="73"/>
      <c r="XCT181" s="73"/>
      <c r="XCU181" s="73"/>
      <c r="XCV181" s="73"/>
      <c r="XCW181" s="73"/>
      <c r="XCX181" s="73"/>
      <c r="XCY181" s="73"/>
      <c r="XCZ181" s="73"/>
      <c r="XDA181" s="73"/>
      <c r="XDB181" s="73"/>
      <c r="XDC181" s="73"/>
      <c r="XDD181" s="73"/>
      <c r="XDE181" s="73"/>
      <c r="XDF181" s="73"/>
      <c r="XDG181" s="73"/>
      <c r="XDH181" s="73"/>
      <c r="XDI181" s="73"/>
      <c r="XDJ181" s="73"/>
      <c r="XDK181" s="73"/>
      <c r="XDL181" s="73"/>
      <c r="XDM181" s="73"/>
      <c r="XDN181" s="73"/>
      <c r="XDO181" s="73"/>
      <c r="XDP181" s="73"/>
      <c r="XDQ181" s="73"/>
      <c r="XDR181" s="73"/>
      <c r="XDS181" s="73"/>
      <c r="XDT181" s="73"/>
      <c r="XDU181" s="73"/>
      <c r="XDV181" s="73"/>
      <c r="XDW181" s="73"/>
      <c r="XDX181" s="73"/>
      <c r="XDY181" s="73"/>
      <c r="XDZ181" s="73"/>
      <c r="XEA181" s="73"/>
      <c r="XEB181" s="73"/>
      <c r="XEC181" s="73"/>
      <c r="XED181" s="73"/>
      <c r="XEE181" s="73"/>
      <c r="XEF181" s="73"/>
      <c r="XEG181" s="73"/>
      <c r="XEH181" s="73"/>
      <c r="XEI181" s="73"/>
      <c r="XEJ181" s="73"/>
      <c r="XEK181" s="73"/>
      <c r="XEL181" s="73"/>
      <c r="XEM181" s="73"/>
      <c r="XEN181" s="73"/>
      <c r="XEO181" s="73"/>
      <c r="XEP181" s="73"/>
      <c r="XEQ181" s="73"/>
      <c r="XER181" s="73"/>
      <c r="XES181" s="73"/>
      <c r="XET181" s="73"/>
      <c r="XEU181" s="73"/>
      <c r="XEV181" s="73"/>
      <c r="XEW181" s="73"/>
      <c r="XEX181" s="73"/>
      <c r="XEY181" s="73"/>
      <c r="XEZ181" s="73"/>
      <c r="XFA181" s="73"/>
      <c r="XFB181" s="73"/>
      <c r="XFC181" s="73"/>
      <c r="XFD181" s="73"/>
    </row>
    <row r="182" spans="1:16384" s="192" customFormat="1" ht="20.25" customHeight="1">
      <c r="A182" s="209" t="s">
        <v>183</v>
      </c>
      <c r="B182" s="202" t="s">
        <v>325</v>
      </c>
      <c r="C182" s="203">
        <v>66.6666666666667</v>
      </c>
      <c r="D182" s="86">
        <f>23000*0.3</f>
        <v>6900</v>
      </c>
      <c r="E182" s="87">
        <f t="shared" si="2"/>
        <v>460000.00000000023</v>
      </c>
      <c r="F182" s="73"/>
      <c r="G182" s="73"/>
      <c r="H182" s="73"/>
      <c r="I182" s="73"/>
      <c r="J182" s="73"/>
      <c r="K182" s="73"/>
      <c r="L182" s="73"/>
      <c r="M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D182" s="73"/>
      <c r="AG182" s="73"/>
      <c r="AJ182" s="73"/>
      <c r="AM182" s="73"/>
      <c r="AP182" s="73"/>
      <c r="BB182" s="73"/>
      <c r="BE182" s="73"/>
      <c r="BH182" s="73"/>
      <c r="BK182" s="73"/>
      <c r="BT182" s="73"/>
      <c r="BZ182" s="73"/>
      <c r="CC182" s="73"/>
      <c r="CF182" s="73"/>
      <c r="CI182" s="73"/>
      <c r="CO182" s="73"/>
      <c r="CX182" s="73"/>
      <c r="CZ182" s="73"/>
      <c r="DA182" s="73"/>
      <c r="DC182" s="73"/>
      <c r="DF182" s="73"/>
      <c r="DI182" s="73"/>
      <c r="DL182" s="73"/>
      <c r="DT182" s="73"/>
      <c r="DV182" s="73"/>
      <c r="DY182" s="73"/>
      <c r="EB182" s="73"/>
      <c r="EK182" s="73"/>
      <c r="EN182" s="73"/>
      <c r="ES182" s="73"/>
      <c r="FO182" s="73"/>
      <c r="FP182" s="73"/>
      <c r="FQ182" s="73"/>
      <c r="FR182" s="73"/>
      <c r="FS182" s="73"/>
      <c r="FT182" s="73"/>
      <c r="GL182" s="73"/>
      <c r="GM182" s="73"/>
      <c r="GP182" s="73"/>
      <c r="GS182" s="73"/>
      <c r="GU182" s="73"/>
      <c r="GW182" s="73"/>
      <c r="GZ182" s="73"/>
      <c r="HC182" s="73"/>
      <c r="HF182" s="73"/>
      <c r="HI182" s="73"/>
      <c r="HL182" s="73"/>
      <c r="HO182" s="73"/>
      <c r="HR182" s="73"/>
      <c r="HU182" s="73"/>
      <c r="HW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  <c r="IX182" s="73"/>
      <c r="IY182" s="73"/>
      <c r="IZ182" s="73"/>
      <c r="JA182" s="73"/>
      <c r="JB182" s="73"/>
      <c r="JC182" s="73"/>
      <c r="JD182" s="73"/>
      <c r="JE182" s="73"/>
      <c r="JF182" s="73"/>
      <c r="JG182" s="73"/>
      <c r="JH182" s="73"/>
      <c r="JI182" s="73"/>
      <c r="JK182" s="73"/>
      <c r="JL182" s="73"/>
      <c r="JM182" s="73"/>
      <c r="JN182" s="73"/>
      <c r="JO182" s="73"/>
      <c r="JP182" s="73"/>
      <c r="JQ182" s="73"/>
      <c r="JR182" s="73"/>
      <c r="JS182" s="73"/>
      <c r="JT182" s="73"/>
      <c r="JU182" s="73"/>
      <c r="JV182" s="73"/>
      <c r="JW182" s="73"/>
      <c r="JZ182" s="73"/>
      <c r="KC182" s="73"/>
      <c r="KF182" s="73"/>
      <c r="KI182" s="73"/>
      <c r="KL182" s="73"/>
      <c r="KX182" s="73"/>
      <c r="LA182" s="73"/>
      <c r="LD182" s="73"/>
      <c r="LG182" s="73"/>
      <c r="LP182" s="73"/>
      <c r="LV182" s="73"/>
      <c r="LY182" s="73"/>
      <c r="MB182" s="73"/>
      <c r="ME182" s="73"/>
      <c r="MK182" s="73"/>
      <c r="MT182" s="73"/>
      <c r="MV182" s="73"/>
      <c r="MW182" s="73"/>
      <c r="MY182" s="73"/>
      <c r="NB182" s="73"/>
      <c r="NE182" s="73"/>
      <c r="NH182" s="73"/>
      <c r="NP182" s="73"/>
      <c r="NR182" s="73"/>
      <c r="NU182" s="73"/>
      <c r="NX182" s="73"/>
      <c r="OG182" s="73"/>
      <c r="OJ182" s="73"/>
      <c r="OO182" s="73"/>
      <c r="PK182" s="73"/>
      <c r="PL182" s="73"/>
      <c r="PM182" s="73"/>
      <c r="PN182" s="73"/>
      <c r="PO182" s="73"/>
      <c r="PP182" s="73"/>
      <c r="QH182" s="73"/>
      <c r="QI182" s="73"/>
      <c r="QL182" s="73"/>
      <c r="QO182" s="73"/>
      <c r="QQ182" s="73"/>
      <c r="QS182" s="73"/>
      <c r="QV182" s="73"/>
      <c r="QY182" s="73"/>
      <c r="RB182" s="73"/>
      <c r="RE182" s="73"/>
      <c r="RH182" s="73"/>
      <c r="RK182" s="73"/>
      <c r="RN182" s="73"/>
      <c r="RQ182" s="73"/>
      <c r="RS182" s="73"/>
      <c r="SF182" s="73"/>
      <c r="SG182" s="73"/>
      <c r="SH182" s="73"/>
      <c r="SI182" s="73"/>
      <c r="SJ182" s="73"/>
      <c r="SK182" s="73"/>
      <c r="SL182" s="73"/>
      <c r="SM182" s="73"/>
      <c r="SN182" s="73"/>
      <c r="SO182" s="73"/>
      <c r="SP182" s="73"/>
      <c r="SQ182" s="73"/>
      <c r="SR182" s="73"/>
      <c r="SS182" s="73"/>
      <c r="ST182" s="73"/>
      <c r="SU182" s="73"/>
      <c r="SV182" s="73"/>
      <c r="SW182" s="73"/>
      <c r="SX182" s="73"/>
      <c r="SY182" s="73"/>
      <c r="SZ182" s="73"/>
      <c r="TA182" s="73"/>
      <c r="TB182" s="73"/>
      <c r="TC182" s="73"/>
      <c r="TD182" s="73"/>
      <c r="TE182" s="73"/>
      <c r="TG182" s="73"/>
      <c r="TH182" s="73"/>
      <c r="TI182" s="73"/>
      <c r="TJ182" s="73"/>
      <c r="TK182" s="73"/>
      <c r="TL182" s="73"/>
      <c r="TM182" s="73"/>
      <c r="TN182" s="73"/>
      <c r="TO182" s="73"/>
      <c r="TP182" s="73"/>
      <c r="TQ182" s="73"/>
      <c r="TR182" s="73"/>
      <c r="TS182" s="73"/>
      <c r="TV182" s="73"/>
      <c r="TY182" s="73"/>
      <c r="UB182" s="73"/>
      <c r="UE182" s="73"/>
      <c r="UH182" s="73"/>
      <c r="UT182" s="73"/>
      <c r="UW182" s="73"/>
      <c r="UZ182" s="73"/>
      <c r="VC182" s="73"/>
      <c r="VL182" s="73"/>
      <c r="VR182" s="73"/>
      <c r="VU182" s="73"/>
      <c r="VX182" s="73"/>
      <c r="WA182" s="73"/>
      <c r="WG182" s="73"/>
      <c r="WP182" s="73"/>
      <c r="WR182" s="73"/>
      <c r="WS182" s="73"/>
      <c r="WU182" s="73"/>
      <c r="WX182" s="73"/>
      <c r="XA182" s="73"/>
      <c r="XD182" s="73"/>
      <c r="XL182" s="73"/>
      <c r="XN182" s="73"/>
      <c r="XQ182" s="73"/>
      <c r="XT182" s="73"/>
      <c r="YC182" s="73"/>
      <c r="YF182" s="73"/>
      <c r="YK182" s="73"/>
      <c r="ZG182" s="73"/>
      <c r="ZH182" s="73"/>
      <c r="ZI182" s="73"/>
      <c r="ZJ182" s="73"/>
      <c r="ZK182" s="73"/>
      <c r="ZL182" s="73"/>
      <c r="AAD182" s="73"/>
      <c r="AAE182" s="73"/>
      <c r="AAH182" s="73"/>
      <c r="AAK182" s="73"/>
      <c r="AAM182" s="73"/>
      <c r="AAO182" s="73"/>
      <c r="AAR182" s="73"/>
      <c r="AAU182" s="73"/>
      <c r="AAX182" s="73"/>
      <c r="ABA182" s="73"/>
      <c r="ABD182" s="73"/>
      <c r="ABG182" s="73"/>
      <c r="ABJ182" s="73"/>
      <c r="ABM182" s="73"/>
      <c r="ABO182" s="73"/>
      <c r="ACB182" s="73"/>
      <c r="ACC182" s="73"/>
      <c r="ACD182" s="73"/>
      <c r="ACE182" s="73"/>
      <c r="ACF182" s="73"/>
      <c r="ACG182" s="73"/>
      <c r="ACH182" s="73"/>
      <c r="ACI182" s="73"/>
      <c r="ACJ182" s="73"/>
      <c r="ACK182" s="73"/>
      <c r="ACL182" s="73"/>
      <c r="ACM182" s="73"/>
      <c r="ACN182" s="73"/>
      <c r="ACO182" s="73"/>
      <c r="ACP182" s="73"/>
      <c r="ACQ182" s="73"/>
      <c r="ACR182" s="73"/>
      <c r="ACS182" s="73"/>
      <c r="ACT182" s="73"/>
      <c r="ACU182" s="73"/>
      <c r="ACV182" s="73"/>
      <c r="ACW182" s="73"/>
      <c r="ACX182" s="73"/>
      <c r="ACY182" s="73"/>
      <c r="ACZ182" s="73"/>
      <c r="ADA182" s="73"/>
      <c r="ADC182" s="73"/>
      <c r="ADD182" s="73"/>
      <c r="ADE182" s="73"/>
      <c r="ADF182" s="73"/>
      <c r="ADG182" s="73"/>
      <c r="ADH182" s="73"/>
      <c r="ADI182" s="73"/>
      <c r="ADJ182" s="73"/>
      <c r="ADK182" s="73"/>
      <c r="ADL182" s="73"/>
      <c r="ADM182" s="73"/>
      <c r="ADN182" s="73"/>
      <c r="ADO182" s="73"/>
      <c r="ADR182" s="73"/>
      <c r="ADU182" s="73"/>
      <c r="ADX182" s="73"/>
      <c r="AEA182" s="73"/>
      <c r="AED182" s="73"/>
      <c r="AEP182" s="73"/>
      <c r="AES182" s="73"/>
      <c r="AEV182" s="73"/>
      <c r="AEY182" s="73"/>
      <c r="AFH182" s="73"/>
      <c r="AFN182" s="73"/>
      <c r="AFQ182" s="73"/>
      <c r="AFT182" s="73"/>
      <c r="AFW182" s="73"/>
      <c r="AGC182" s="73"/>
      <c r="AGL182" s="73"/>
      <c r="AGN182" s="73"/>
      <c r="AGO182" s="73"/>
      <c r="AGQ182" s="73"/>
      <c r="AGT182" s="73"/>
      <c r="AGW182" s="73"/>
      <c r="AGZ182" s="73"/>
      <c r="AHH182" s="73"/>
      <c r="AHJ182" s="73"/>
      <c r="AHM182" s="73"/>
      <c r="AHP182" s="73"/>
      <c r="AHY182" s="73"/>
      <c r="AIB182" s="73"/>
      <c r="AIG182" s="73"/>
      <c r="AJC182" s="73"/>
      <c r="AJD182" s="73"/>
      <c r="AJE182" s="73"/>
      <c r="AJF182" s="73"/>
      <c r="AJG182" s="73"/>
      <c r="AJH182" s="73"/>
      <c r="AJZ182" s="73"/>
      <c r="AKA182" s="73"/>
      <c r="AKD182" s="73"/>
      <c r="AKG182" s="73"/>
      <c r="AKI182" s="73"/>
      <c r="AKK182" s="73"/>
      <c r="AKN182" s="73"/>
      <c r="AKQ182" s="73"/>
      <c r="AKT182" s="73"/>
      <c r="AKW182" s="73"/>
      <c r="AKZ182" s="73"/>
      <c r="ALC182" s="73"/>
      <c r="ALF182" s="73"/>
      <c r="ALI182" s="73"/>
      <c r="ALK182" s="73"/>
      <c r="ALX182" s="73"/>
      <c r="ALY182" s="73"/>
      <c r="ALZ182" s="73"/>
      <c r="AMA182" s="73"/>
      <c r="AMB182" s="73"/>
      <c r="AMC182" s="73"/>
      <c r="AMD182" s="73"/>
      <c r="AME182" s="73"/>
      <c r="AMF182" s="73"/>
      <c r="AMG182" s="73"/>
      <c r="AMH182" s="73"/>
      <c r="AMI182" s="73"/>
      <c r="AMJ182" s="73"/>
      <c r="AMK182" s="73"/>
      <c r="AML182" s="73"/>
      <c r="AMM182" s="73"/>
      <c r="AMN182" s="73"/>
      <c r="AMO182" s="73"/>
      <c r="AMP182" s="73"/>
      <c r="AMQ182" s="73"/>
      <c r="AMR182" s="73"/>
      <c r="AMS182" s="73"/>
      <c r="AMT182" s="73"/>
      <c r="AMU182" s="73"/>
      <c r="AMV182" s="73"/>
      <c r="AMW182" s="73"/>
      <c r="AMY182" s="73"/>
      <c r="AMZ182" s="73"/>
      <c r="ANA182" s="73"/>
      <c r="ANB182" s="73"/>
      <c r="ANC182" s="73"/>
      <c r="AND182" s="73"/>
      <c r="ANE182" s="73"/>
      <c r="ANF182" s="73"/>
      <c r="ANG182" s="73"/>
      <c r="ANH182" s="73"/>
      <c r="ANI182" s="73"/>
      <c r="ANJ182" s="73"/>
      <c r="ANK182" s="73"/>
      <c r="ANN182" s="73"/>
      <c r="ANQ182" s="73"/>
      <c r="ANT182" s="73"/>
      <c r="ANW182" s="73"/>
      <c r="ANZ182" s="73"/>
      <c r="AOL182" s="73"/>
      <c r="AOO182" s="73"/>
      <c r="AOR182" s="73"/>
      <c r="AOU182" s="73"/>
      <c r="APD182" s="73"/>
      <c r="APJ182" s="73"/>
      <c r="APM182" s="73"/>
      <c r="APP182" s="73"/>
      <c r="APS182" s="73"/>
      <c r="APY182" s="73"/>
      <c r="AQH182" s="73"/>
      <c r="AQJ182" s="73"/>
      <c r="AQK182" s="73"/>
      <c r="AQM182" s="73"/>
      <c r="AQP182" s="73"/>
      <c r="AQS182" s="73"/>
      <c r="AQV182" s="73"/>
      <c r="ARD182" s="73"/>
      <c r="ARF182" s="73"/>
      <c r="ARI182" s="73"/>
      <c r="ARL182" s="73"/>
      <c r="ARU182" s="73"/>
      <c r="ARX182" s="73"/>
      <c r="ASC182" s="73"/>
      <c r="ASY182" s="73"/>
      <c r="ASZ182" s="73"/>
      <c r="ATA182" s="73"/>
      <c r="ATB182" s="73"/>
      <c r="ATC182" s="73"/>
      <c r="ATD182" s="73"/>
      <c r="ATV182" s="73"/>
      <c r="ATW182" s="73"/>
      <c r="ATZ182" s="73"/>
      <c r="AUC182" s="73"/>
      <c r="AUE182" s="73"/>
      <c r="AUG182" s="73"/>
      <c r="AUJ182" s="73"/>
      <c r="AUM182" s="73"/>
      <c r="AUP182" s="73"/>
      <c r="AUS182" s="73"/>
      <c r="AUV182" s="73"/>
      <c r="AUY182" s="73"/>
      <c r="AVB182" s="73"/>
      <c r="AVE182" s="73"/>
      <c r="AVG182" s="73"/>
      <c r="AVT182" s="73"/>
      <c r="AVU182" s="73"/>
      <c r="AVV182" s="73"/>
      <c r="AVW182" s="73"/>
      <c r="AVX182" s="73"/>
      <c r="AVY182" s="73"/>
      <c r="AVZ182" s="73"/>
      <c r="AWA182" s="73"/>
      <c r="AWB182" s="73"/>
      <c r="AWC182" s="73"/>
      <c r="AWD182" s="73"/>
      <c r="AWE182" s="73"/>
      <c r="AWF182" s="73"/>
      <c r="AWG182" s="73"/>
      <c r="AWH182" s="73"/>
      <c r="AWI182" s="73"/>
      <c r="AWJ182" s="73"/>
      <c r="AWK182" s="73"/>
      <c r="AWL182" s="73"/>
      <c r="AWM182" s="73"/>
      <c r="AWN182" s="73"/>
      <c r="AWO182" s="73"/>
      <c r="AWP182" s="73"/>
      <c r="AWQ182" s="73"/>
      <c r="AWR182" s="73"/>
      <c r="AWS182" s="73"/>
      <c r="AWU182" s="73"/>
      <c r="AWV182" s="73"/>
      <c r="AWW182" s="73"/>
      <c r="AWX182" s="73"/>
      <c r="AWY182" s="73"/>
      <c r="AWZ182" s="73"/>
      <c r="AXA182" s="73"/>
      <c r="AXB182" s="73"/>
      <c r="AXC182" s="73"/>
      <c r="AXD182" s="73"/>
      <c r="AXE182" s="73"/>
      <c r="AXF182" s="73"/>
      <c r="AXG182" s="73"/>
      <c r="AXJ182" s="73"/>
      <c r="AXM182" s="73"/>
      <c r="AXP182" s="73"/>
      <c r="AXS182" s="73"/>
      <c r="AXV182" s="73"/>
      <c r="AYH182" s="73"/>
      <c r="AYK182" s="73"/>
      <c r="AYN182" s="73"/>
      <c r="AYQ182" s="73"/>
      <c r="AYZ182" s="73"/>
      <c r="AZF182" s="73"/>
      <c r="AZI182" s="73"/>
      <c r="AZL182" s="73"/>
      <c r="AZO182" s="73"/>
      <c r="AZU182" s="73"/>
      <c r="BAD182" s="73"/>
      <c r="BAF182" s="73"/>
      <c r="BAG182" s="73"/>
      <c r="BAI182" s="73"/>
      <c r="BAL182" s="73"/>
      <c r="BAO182" s="73"/>
      <c r="BAR182" s="73"/>
      <c r="BAZ182" s="73"/>
      <c r="BBB182" s="73"/>
      <c r="BBE182" s="73"/>
      <c r="BBH182" s="73"/>
      <c r="BBQ182" s="73"/>
      <c r="BBT182" s="73"/>
      <c r="BBY182" s="73"/>
      <c r="BCU182" s="73"/>
      <c r="BCV182" s="73"/>
      <c r="BCW182" s="73"/>
      <c r="BCX182" s="73"/>
      <c r="BCY182" s="73"/>
      <c r="BCZ182" s="73"/>
      <c r="BDR182" s="73"/>
      <c r="BDS182" s="73"/>
      <c r="BDV182" s="73"/>
      <c r="BDY182" s="73"/>
      <c r="BEA182" s="73"/>
      <c r="BEC182" s="73"/>
      <c r="BEF182" s="73"/>
      <c r="BEI182" s="73"/>
      <c r="BEL182" s="73"/>
      <c r="BEO182" s="73"/>
      <c r="BER182" s="73"/>
      <c r="BEU182" s="73"/>
      <c r="BEX182" s="73"/>
      <c r="BFA182" s="73"/>
      <c r="BFC182" s="73"/>
      <c r="BFP182" s="73"/>
      <c r="BFQ182" s="73"/>
      <c r="BFR182" s="73"/>
      <c r="BFS182" s="73"/>
      <c r="BFT182" s="73"/>
      <c r="BFU182" s="73"/>
      <c r="BFV182" s="73"/>
      <c r="BFW182" s="73"/>
      <c r="BFX182" s="73"/>
      <c r="BFY182" s="73"/>
      <c r="BFZ182" s="73"/>
      <c r="BGA182" s="73"/>
      <c r="BGB182" s="73"/>
      <c r="BGC182" s="73"/>
      <c r="BGD182" s="73"/>
      <c r="BGE182" s="73"/>
      <c r="BGF182" s="73"/>
      <c r="BGG182" s="73"/>
      <c r="BGH182" s="73"/>
      <c r="BGI182" s="73"/>
      <c r="BGJ182" s="73"/>
      <c r="BGK182" s="73"/>
      <c r="BGL182" s="73"/>
      <c r="BGM182" s="73"/>
      <c r="BGN182" s="73"/>
      <c r="BGO182" s="73"/>
      <c r="BGQ182" s="73"/>
      <c r="BGR182" s="73"/>
      <c r="BGS182" s="73"/>
      <c r="BGT182" s="73"/>
      <c r="BGU182" s="73"/>
      <c r="BGV182" s="73"/>
      <c r="BGW182" s="73"/>
      <c r="BGX182" s="73"/>
      <c r="BGY182" s="73"/>
      <c r="BGZ182" s="73"/>
      <c r="BHA182" s="73"/>
      <c r="BHB182" s="73"/>
      <c r="BHC182" s="73"/>
      <c r="BHF182" s="73"/>
      <c r="BHI182" s="73"/>
      <c r="BHL182" s="73"/>
      <c r="BHO182" s="73"/>
      <c r="BHR182" s="73"/>
      <c r="BID182" s="73"/>
      <c r="BIG182" s="73"/>
      <c r="BIJ182" s="73"/>
      <c r="BIM182" s="73"/>
      <c r="BIV182" s="73"/>
      <c r="BJB182" s="73"/>
      <c r="BJE182" s="73"/>
      <c r="BJH182" s="73"/>
      <c r="BJK182" s="73"/>
      <c r="BJQ182" s="73"/>
      <c r="BJZ182" s="73"/>
      <c r="BKB182" s="73"/>
      <c r="BKC182" s="73"/>
      <c r="BKE182" s="73"/>
      <c r="BKH182" s="73"/>
      <c r="BKK182" s="73"/>
      <c r="BKN182" s="73"/>
      <c r="BKV182" s="73"/>
      <c r="BKX182" s="73"/>
      <c r="BLA182" s="73"/>
      <c r="BLD182" s="73"/>
      <c r="BLM182" s="73"/>
      <c r="BLP182" s="73"/>
      <c r="BLU182" s="73"/>
      <c r="BMQ182" s="73"/>
      <c r="BMR182" s="73"/>
      <c r="BMS182" s="73"/>
      <c r="BMT182" s="73"/>
      <c r="BMU182" s="73"/>
      <c r="BMV182" s="73"/>
      <c r="BNN182" s="73"/>
      <c r="BNO182" s="73"/>
      <c r="BNR182" s="73"/>
      <c r="BNU182" s="73"/>
      <c r="BNW182" s="73"/>
      <c r="BNY182" s="73"/>
      <c r="BOB182" s="73"/>
      <c r="BOE182" s="73"/>
      <c r="BOH182" s="73"/>
      <c r="BOK182" s="73"/>
      <c r="BON182" s="73"/>
      <c r="BOQ182" s="73"/>
      <c r="BOT182" s="73"/>
      <c r="BOW182" s="73"/>
      <c r="BOY182" s="73"/>
      <c r="BPL182" s="73"/>
      <c r="BPM182" s="73"/>
      <c r="BPN182" s="73"/>
      <c r="BPO182" s="73"/>
      <c r="BPP182" s="73"/>
      <c r="BPQ182" s="73"/>
      <c r="BPR182" s="73"/>
      <c r="BPS182" s="73"/>
      <c r="BPT182" s="73"/>
      <c r="BPU182" s="73"/>
      <c r="BPV182" s="73"/>
      <c r="BPW182" s="73"/>
      <c r="BPX182" s="73"/>
      <c r="BPY182" s="73"/>
      <c r="BPZ182" s="73"/>
      <c r="BQA182" s="73"/>
      <c r="BQB182" s="73"/>
      <c r="BQC182" s="73"/>
      <c r="BQD182" s="73"/>
      <c r="BQE182" s="73"/>
      <c r="BQF182" s="73"/>
      <c r="BQG182" s="73"/>
      <c r="BQH182" s="73"/>
      <c r="BQI182" s="73"/>
      <c r="BQJ182" s="73"/>
      <c r="BQK182" s="73"/>
      <c r="BQM182" s="73"/>
      <c r="BQN182" s="73"/>
      <c r="BQO182" s="73"/>
      <c r="BQP182" s="73"/>
      <c r="BQQ182" s="73"/>
      <c r="BQR182" s="73"/>
      <c r="BQS182" s="73"/>
      <c r="BQT182" s="73"/>
      <c r="BQU182" s="73"/>
      <c r="BQV182" s="73"/>
      <c r="BQW182" s="73"/>
      <c r="BQX182" s="73"/>
      <c r="BQY182" s="73"/>
      <c r="BRB182" s="73"/>
      <c r="BRE182" s="73"/>
      <c r="BRH182" s="73"/>
      <c r="BRK182" s="73"/>
      <c r="BRN182" s="73"/>
      <c r="BRZ182" s="73"/>
      <c r="BSC182" s="73"/>
      <c r="BSF182" s="73"/>
      <c r="BSI182" s="73"/>
      <c r="BSR182" s="73"/>
      <c r="BSX182" s="73"/>
      <c r="BTA182" s="73"/>
      <c r="BTD182" s="73"/>
      <c r="BTG182" s="73"/>
      <c r="BTM182" s="73"/>
      <c r="BTV182" s="73"/>
      <c r="BTX182" s="73"/>
      <c r="BTY182" s="73"/>
      <c r="BUA182" s="73"/>
      <c r="BUD182" s="73"/>
      <c r="BUG182" s="73"/>
      <c r="BUJ182" s="73"/>
      <c r="BUR182" s="73"/>
      <c r="BUT182" s="73"/>
      <c r="BUW182" s="73"/>
      <c r="BUZ182" s="73"/>
      <c r="BVI182" s="73"/>
      <c r="BVL182" s="73"/>
      <c r="BVQ182" s="73"/>
      <c r="BWM182" s="73"/>
      <c r="BWN182" s="73"/>
      <c r="BWO182" s="73"/>
      <c r="BWP182" s="73"/>
      <c r="BWQ182" s="73"/>
      <c r="BWR182" s="73"/>
      <c r="BXJ182" s="73"/>
      <c r="BXK182" s="73"/>
      <c r="BXN182" s="73"/>
      <c r="BXQ182" s="73"/>
      <c r="BXS182" s="73"/>
      <c r="BXU182" s="73"/>
      <c r="BXX182" s="73"/>
      <c r="BYA182" s="73"/>
      <c r="BYD182" s="73"/>
      <c r="BYG182" s="73"/>
      <c r="BYJ182" s="73"/>
      <c r="BYM182" s="73"/>
      <c r="BYP182" s="73"/>
      <c r="BYS182" s="73"/>
      <c r="BYU182" s="73"/>
      <c r="BZH182" s="73"/>
      <c r="BZI182" s="73"/>
      <c r="BZJ182" s="73"/>
      <c r="BZK182" s="73"/>
      <c r="BZL182" s="73"/>
      <c r="BZM182" s="73"/>
      <c r="BZN182" s="73"/>
      <c r="BZO182" s="73"/>
      <c r="BZP182" s="73"/>
      <c r="BZQ182" s="73"/>
      <c r="BZR182" s="73"/>
      <c r="BZS182" s="73"/>
      <c r="BZT182" s="73"/>
      <c r="BZU182" s="73"/>
      <c r="BZV182" s="73"/>
      <c r="BZW182" s="73"/>
      <c r="BZX182" s="73"/>
      <c r="BZY182" s="73"/>
      <c r="BZZ182" s="73"/>
      <c r="CAA182" s="73"/>
      <c r="CAB182" s="73"/>
      <c r="CAC182" s="73"/>
      <c r="CAD182" s="73"/>
      <c r="CAE182" s="73"/>
      <c r="CAF182" s="73"/>
      <c r="CAG182" s="73"/>
      <c r="CAI182" s="73"/>
      <c r="CAJ182" s="73"/>
      <c r="CAK182" s="73"/>
      <c r="CAL182" s="73"/>
      <c r="CAM182" s="73"/>
      <c r="CAN182" s="73"/>
      <c r="CAO182" s="73"/>
      <c r="CAP182" s="73"/>
      <c r="CAQ182" s="73"/>
      <c r="CAR182" s="73"/>
      <c r="CAS182" s="73"/>
      <c r="CAT182" s="73"/>
      <c r="CAU182" s="73"/>
      <c r="CAX182" s="73"/>
      <c r="CBA182" s="73"/>
      <c r="CBD182" s="73"/>
      <c r="CBG182" s="73"/>
      <c r="CBJ182" s="73"/>
      <c r="CBV182" s="73"/>
      <c r="CBY182" s="73"/>
      <c r="CCB182" s="73"/>
      <c r="CCE182" s="73"/>
      <c r="CCN182" s="73"/>
      <c r="CCT182" s="73"/>
      <c r="CCW182" s="73"/>
      <c r="CCZ182" s="73"/>
      <c r="CDC182" s="73"/>
      <c r="CDI182" s="73"/>
      <c r="CDR182" s="73"/>
      <c r="CDT182" s="73"/>
      <c r="CDU182" s="73"/>
      <c r="CDW182" s="73"/>
      <c r="CDZ182" s="73"/>
      <c r="CEC182" s="73"/>
      <c r="CEF182" s="73"/>
      <c r="CEN182" s="73"/>
      <c r="CEP182" s="73"/>
      <c r="CES182" s="73"/>
      <c r="CEV182" s="73"/>
      <c r="CFE182" s="73"/>
      <c r="CFH182" s="73"/>
      <c r="CFM182" s="73"/>
      <c r="CGI182" s="73"/>
      <c r="CGJ182" s="73"/>
      <c r="CGK182" s="73"/>
      <c r="CGL182" s="73"/>
      <c r="CGM182" s="73"/>
      <c r="CGN182" s="73"/>
      <c r="CHF182" s="73"/>
      <c r="CHG182" s="73"/>
      <c r="CHJ182" s="73"/>
      <c r="CHM182" s="73"/>
      <c r="CHO182" s="73"/>
      <c r="CHQ182" s="73"/>
      <c r="CHT182" s="73"/>
      <c r="CHW182" s="73"/>
      <c r="CHZ182" s="73"/>
      <c r="CIC182" s="73"/>
      <c r="CIF182" s="73"/>
      <c r="CII182" s="73"/>
      <c r="CIL182" s="73"/>
      <c r="CIO182" s="73"/>
      <c r="CIQ182" s="73"/>
      <c r="CJD182" s="73"/>
      <c r="CJE182" s="73"/>
      <c r="CJF182" s="73"/>
      <c r="CJG182" s="73"/>
      <c r="CJH182" s="73"/>
      <c r="CJI182" s="73"/>
      <c r="CJJ182" s="73"/>
      <c r="CJK182" s="73"/>
      <c r="CJL182" s="73"/>
      <c r="CJM182" s="73"/>
      <c r="CJN182" s="73"/>
      <c r="CJO182" s="73"/>
      <c r="CJP182" s="73"/>
      <c r="CJQ182" s="73"/>
      <c r="CJR182" s="73"/>
      <c r="CJS182" s="73"/>
      <c r="CJT182" s="73"/>
      <c r="CJU182" s="73"/>
      <c r="CJV182" s="73"/>
      <c r="CJW182" s="73"/>
      <c r="CJX182" s="73"/>
      <c r="CJY182" s="73"/>
      <c r="CJZ182" s="73"/>
      <c r="CKA182" s="73"/>
      <c r="CKB182" s="73"/>
      <c r="CKC182" s="73"/>
      <c r="CKE182" s="73"/>
      <c r="CKF182" s="73"/>
      <c r="CKG182" s="73"/>
      <c r="CKH182" s="73"/>
      <c r="CKI182" s="73"/>
      <c r="CKJ182" s="73"/>
      <c r="CKK182" s="73"/>
      <c r="CKL182" s="73"/>
      <c r="CKM182" s="73"/>
      <c r="CKN182" s="73"/>
      <c r="CKO182" s="73"/>
      <c r="CKP182" s="73"/>
      <c r="CKQ182" s="73"/>
      <c r="CKT182" s="73"/>
      <c r="CKW182" s="73"/>
      <c r="CKZ182" s="73"/>
      <c r="CLC182" s="73"/>
      <c r="CLF182" s="73"/>
      <c r="CLR182" s="73"/>
      <c r="CLU182" s="73"/>
      <c r="CLX182" s="73"/>
      <c r="CMA182" s="73"/>
      <c r="CMJ182" s="73"/>
      <c r="CMP182" s="73"/>
      <c r="CMS182" s="73"/>
      <c r="CMV182" s="73"/>
      <c r="CMY182" s="73"/>
      <c r="CNE182" s="73"/>
      <c r="CNN182" s="73"/>
      <c r="CNP182" s="73"/>
      <c r="CNQ182" s="73"/>
      <c r="CNS182" s="73"/>
      <c r="CNV182" s="73"/>
      <c r="CNY182" s="73"/>
      <c r="COB182" s="73"/>
      <c r="COJ182" s="73"/>
      <c r="COL182" s="73"/>
      <c r="COO182" s="73"/>
      <c r="COR182" s="73"/>
      <c r="CPA182" s="73"/>
      <c r="CPD182" s="73"/>
      <c r="CPI182" s="73"/>
      <c r="CQE182" s="73"/>
      <c r="CQF182" s="73"/>
      <c r="CQG182" s="73"/>
      <c r="CQH182" s="73"/>
      <c r="CQI182" s="73"/>
      <c r="CQJ182" s="73"/>
      <c r="CRB182" s="73"/>
      <c r="CRC182" s="73"/>
      <c r="CRF182" s="73"/>
      <c r="CRI182" s="73"/>
      <c r="CRK182" s="73"/>
      <c r="CRM182" s="73"/>
      <c r="CRP182" s="73"/>
      <c r="CRS182" s="73"/>
      <c r="CRV182" s="73"/>
      <c r="CRY182" s="73"/>
      <c r="CSB182" s="73"/>
      <c r="CSE182" s="73"/>
      <c r="CSH182" s="73"/>
      <c r="CSK182" s="73"/>
      <c r="CSM182" s="73"/>
      <c r="CSZ182" s="73"/>
      <c r="CTA182" s="73"/>
      <c r="CTB182" s="73"/>
      <c r="CTC182" s="73"/>
      <c r="CTD182" s="73"/>
      <c r="CTE182" s="73"/>
      <c r="CTF182" s="73"/>
      <c r="CTG182" s="73"/>
      <c r="CTH182" s="73"/>
      <c r="CTI182" s="73"/>
      <c r="CTJ182" s="73"/>
      <c r="CTK182" s="73"/>
      <c r="CTL182" s="73"/>
      <c r="CTM182" s="73"/>
      <c r="CTN182" s="73"/>
      <c r="CTO182" s="73"/>
      <c r="CTP182" s="73"/>
      <c r="CTQ182" s="73"/>
      <c r="CTR182" s="73"/>
      <c r="CTS182" s="73"/>
      <c r="CTT182" s="73"/>
      <c r="CTU182" s="73"/>
      <c r="CTV182" s="73"/>
      <c r="CTW182" s="73"/>
      <c r="CTX182" s="73"/>
      <c r="CTY182" s="73"/>
      <c r="CUA182" s="73"/>
      <c r="CUB182" s="73"/>
      <c r="CUC182" s="73"/>
      <c r="CUD182" s="73"/>
      <c r="CUE182" s="73"/>
      <c r="CUF182" s="73"/>
      <c r="CUG182" s="73"/>
      <c r="CUH182" s="73"/>
      <c r="CUI182" s="73"/>
      <c r="CUJ182" s="73"/>
      <c r="CUK182" s="73"/>
      <c r="CUL182" s="73"/>
      <c r="CUM182" s="73"/>
      <c r="CUP182" s="73"/>
      <c r="CUS182" s="73"/>
      <c r="CUV182" s="73"/>
      <c r="CUY182" s="73"/>
      <c r="CVB182" s="73"/>
      <c r="CVN182" s="73"/>
      <c r="CVQ182" s="73"/>
      <c r="CVT182" s="73"/>
      <c r="CVW182" s="73"/>
      <c r="CWF182" s="73"/>
      <c r="CWL182" s="73"/>
      <c r="CWO182" s="73"/>
      <c r="CWR182" s="73"/>
      <c r="CWU182" s="73"/>
      <c r="CXA182" s="73"/>
      <c r="CXJ182" s="73"/>
      <c r="CXL182" s="73"/>
      <c r="CXM182" s="73"/>
      <c r="CXO182" s="73"/>
      <c r="CXR182" s="73"/>
      <c r="CXU182" s="73"/>
      <c r="CXX182" s="73"/>
      <c r="CYF182" s="73"/>
      <c r="CYH182" s="73"/>
      <c r="CYK182" s="73"/>
      <c r="CYN182" s="73"/>
      <c r="CYW182" s="73"/>
      <c r="CYZ182" s="73"/>
      <c r="CZE182" s="73"/>
      <c r="DAA182" s="73"/>
      <c r="DAB182" s="73"/>
      <c r="DAC182" s="73"/>
      <c r="DAD182" s="73"/>
      <c r="DAE182" s="73"/>
      <c r="DAF182" s="73"/>
      <c r="DAX182" s="73"/>
      <c r="DAY182" s="73"/>
      <c r="DBB182" s="73"/>
      <c r="DBE182" s="73"/>
      <c r="DBG182" s="73"/>
      <c r="DBI182" s="73"/>
      <c r="DBL182" s="73"/>
      <c r="DBO182" s="73"/>
      <c r="DBR182" s="73"/>
      <c r="DBU182" s="73"/>
      <c r="DBX182" s="73"/>
      <c r="DCA182" s="73"/>
      <c r="DCD182" s="73"/>
      <c r="DCG182" s="73"/>
      <c r="DCI182" s="73"/>
      <c r="DCV182" s="73"/>
      <c r="DCW182" s="73"/>
      <c r="DCX182" s="73"/>
      <c r="DCY182" s="73"/>
      <c r="DCZ182" s="73"/>
      <c r="DDA182" s="73"/>
      <c r="DDB182" s="73"/>
      <c r="DDC182" s="73"/>
      <c r="DDD182" s="73"/>
      <c r="DDE182" s="73"/>
      <c r="DDF182" s="73"/>
      <c r="DDG182" s="73"/>
      <c r="DDH182" s="73"/>
      <c r="DDI182" s="73"/>
      <c r="DDJ182" s="73"/>
      <c r="DDK182" s="73"/>
      <c r="DDL182" s="73"/>
      <c r="DDM182" s="73"/>
      <c r="DDN182" s="73"/>
      <c r="DDO182" s="73"/>
      <c r="DDP182" s="73"/>
      <c r="DDQ182" s="73"/>
      <c r="DDR182" s="73"/>
      <c r="DDS182" s="73"/>
      <c r="DDT182" s="73"/>
      <c r="DDU182" s="73"/>
      <c r="DDW182" s="73"/>
      <c r="DDX182" s="73"/>
      <c r="DDY182" s="73"/>
      <c r="DDZ182" s="73"/>
      <c r="DEA182" s="73"/>
      <c r="DEB182" s="73"/>
      <c r="DEC182" s="73"/>
      <c r="DED182" s="73"/>
      <c r="DEE182" s="73"/>
      <c r="DEF182" s="73"/>
      <c r="DEG182" s="73"/>
      <c r="DEH182" s="73"/>
      <c r="DEI182" s="73"/>
      <c r="DEL182" s="73"/>
      <c r="DEO182" s="73"/>
      <c r="DER182" s="73"/>
      <c r="DEU182" s="73"/>
      <c r="DEX182" s="73"/>
      <c r="DFJ182" s="73"/>
      <c r="DFM182" s="73"/>
      <c r="DFP182" s="73"/>
      <c r="DFS182" s="73"/>
      <c r="DGB182" s="73"/>
      <c r="DGH182" s="73"/>
      <c r="DGK182" s="73"/>
      <c r="DGN182" s="73"/>
      <c r="DGQ182" s="73"/>
      <c r="DGW182" s="73"/>
      <c r="DHF182" s="73"/>
      <c r="DHH182" s="73"/>
      <c r="DHI182" s="73"/>
      <c r="DHK182" s="73"/>
      <c r="DHN182" s="73"/>
      <c r="DHQ182" s="73"/>
      <c r="DHT182" s="73"/>
      <c r="DIB182" s="73"/>
      <c r="DID182" s="73"/>
      <c r="DIG182" s="73"/>
      <c r="DIJ182" s="73"/>
      <c r="DIS182" s="73"/>
      <c r="DIV182" s="73"/>
      <c r="DJA182" s="73"/>
      <c r="DJW182" s="73"/>
      <c r="DJX182" s="73"/>
      <c r="DJY182" s="73"/>
      <c r="DJZ182" s="73"/>
      <c r="DKA182" s="73"/>
      <c r="DKB182" s="73"/>
      <c r="DKT182" s="73"/>
      <c r="DKU182" s="73"/>
      <c r="DKX182" s="73"/>
      <c r="DLA182" s="73"/>
      <c r="DLC182" s="73"/>
      <c r="DLE182" s="73"/>
      <c r="DLH182" s="73"/>
      <c r="DLK182" s="73"/>
      <c r="DLN182" s="73"/>
      <c r="DLQ182" s="73"/>
      <c r="DLT182" s="73"/>
      <c r="DLW182" s="73"/>
      <c r="DLZ182" s="73"/>
      <c r="DMC182" s="73"/>
      <c r="DME182" s="73"/>
      <c r="DMR182" s="73"/>
      <c r="DMS182" s="73"/>
      <c r="DMT182" s="73"/>
      <c r="DMU182" s="73"/>
      <c r="DMV182" s="73"/>
      <c r="DMW182" s="73"/>
      <c r="DMX182" s="73"/>
      <c r="DMY182" s="73"/>
      <c r="DMZ182" s="73"/>
      <c r="DNA182" s="73"/>
      <c r="DNB182" s="73"/>
      <c r="DNC182" s="73"/>
      <c r="DND182" s="73"/>
      <c r="DNE182" s="73"/>
      <c r="DNF182" s="73"/>
      <c r="DNG182" s="73"/>
      <c r="DNH182" s="73"/>
      <c r="DNI182" s="73"/>
      <c r="DNJ182" s="73"/>
      <c r="DNK182" s="73"/>
      <c r="DNL182" s="73"/>
      <c r="DNM182" s="73"/>
      <c r="DNN182" s="73"/>
      <c r="DNO182" s="73"/>
      <c r="DNP182" s="73"/>
      <c r="DNQ182" s="73"/>
      <c r="DNS182" s="73"/>
      <c r="DNT182" s="73"/>
      <c r="DNU182" s="73"/>
      <c r="DNV182" s="73"/>
      <c r="DNW182" s="73"/>
      <c r="DNX182" s="73"/>
      <c r="DNY182" s="73"/>
      <c r="DNZ182" s="73"/>
      <c r="DOA182" s="73"/>
      <c r="DOB182" s="73"/>
      <c r="DOC182" s="73"/>
      <c r="DOD182" s="73"/>
      <c r="DOE182" s="73"/>
      <c r="DOH182" s="73"/>
      <c r="DOK182" s="73"/>
      <c r="DON182" s="73"/>
      <c r="DOQ182" s="73"/>
      <c r="DOT182" s="73"/>
      <c r="DPF182" s="73"/>
      <c r="DPI182" s="73"/>
      <c r="DPL182" s="73"/>
      <c r="DPO182" s="73"/>
      <c r="DPX182" s="73"/>
      <c r="DQD182" s="73"/>
      <c r="DQG182" s="73"/>
      <c r="DQJ182" s="73"/>
      <c r="DQM182" s="73"/>
      <c r="DQS182" s="73"/>
      <c r="DRB182" s="73"/>
      <c r="DRD182" s="73"/>
      <c r="DRE182" s="73"/>
      <c r="DRG182" s="73"/>
      <c r="DRJ182" s="73"/>
      <c r="DRM182" s="73"/>
      <c r="DRP182" s="73"/>
      <c r="DRX182" s="73"/>
      <c r="DRZ182" s="73"/>
      <c r="DSC182" s="73"/>
      <c r="DSF182" s="73"/>
      <c r="DSO182" s="73"/>
      <c r="DSR182" s="73"/>
      <c r="DSW182" s="73"/>
      <c r="DTS182" s="73"/>
      <c r="DTT182" s="73"/>
      <c r="DTU182" s="73"/>
      <c r="DTV182" s="73"/>
      <c r="DTW182" s="73"/>
      <c r="DTX182" s="73"/>
      <c r="DUP182" s="73"/>
      <c r="DUQ182" s="73"/>
      <c r="DUT182" s="73"/>
      <c r="DUW182" s="73"/>
      <c r="DUY182" s="73"/>
      <c r="DVA182" s="73"/>
      <c r="DVD182" s="73"/>
      <c r="DVG182" s="73"/>
      <c r="DVJ182" s="73"/>
      <c r="DVM182" s="73"/>
      <c r="DVP182" s="73"/>
      <c r="DVS182" s="73"/>
      <c r="DVV182" s="73"/>
      <c r="DVY182" s="73"/>
      <c r="DWA182" s="73"/>
      <c r="DWN182" s="73"/>
      <c r="DWO182" s="73"/>
      <c r="DWP182" s="73"/>
      <c r="DWQ182" s="73"/>
      <c r="DWR182" s="73"/>
      <c r="DWS182" s="73"/>
      <c r="DWT182" s="73"/>
      <c r="DWU182" s="73"/>
      <c r="DWV182" s="73"/>
      <c r="DWW182" s="73"/>
      <c r="DWX182" s="73"/>
      <c r="DWY182" s="73"/>
      <c r="DWZ182" s="73"/>
      <c r="DXA182" s="73"/>
      <c r="DXB182" s="73"/>
      <c r="DXC182" s="73"/>
      <c r="DXD182" s="73"/>
      <c r="DXE182" s="73"/>
      <c r="DXF182" s="73"/>
      <c r="DXG182" s="73"/>
      <c r="DXH182" s="73"/>
      <c r="DXI182" s="73"/>
      <c r="DXJ182" s="73"/>
      <c r="DXK182" s="73"/>
      <c r="DXL182" s="73"/>
      <c r="DXM182" s="73"/>
      <c r="DXO182" s="73"/>
      <c r="DXP182" s="73"/>
      <c r="DXQ182" s="73"/>
      <c r="DXR182" s="73"/>
      <c r="DXS182" s="73"/>
      <c r="DXT182" s="73"/>
      <c r="DXU182" s="73"/>
      <c r="DXV182" s="73"/>
      <c r="DXW182" s="73"/>
      <c r="DXX182" s="73"/>
      <c r="DXY182" s="73"/>
      <c r="DXZ182" s="73"/>
      <c r="DYA182" s="73"/>
      <c r="DYD182" s="73"/>
      <c r="DYG182" s="73"/>
      <c r="DYJ182" s="73"/>
      <c r="DYM182" s="73"/>
      <c r="DYP182" s="73"/>
      <c r="DZB182" s="73"/>
      <c r="DZE182" s="73"/>
      <c r="DZH182" s="73"/>
      <c r="DZK182" s="73"/>
      <c r="DZT182" s="73"/>
      <c r="DZZ182" s="73"/>
      <c r="EAC182" s="73"/>
      <c r="EAF182" s="73"/>
      <c r="EAI182" s="73"/>
      <c r="EAO182" s="73"/>
      <c r="EAX182" s="73"/>
      <c r="EAZ182" s="73"/>
      <c r="EBA182" s="73"/>
      <c r="EBC182" s="73"/>
      <c r="EBF182" s="73"/>
      <c r="EBI182" s="73"/>
      <c r="EBL182" s="73"/>
      <c r="EBT182" s="73"/>
      <c r="EBV182" s="73"/>
      <c r="EBY182" s="73"/>
      <c r="ECB182" s="73"/>
      <c r="ECK182" s="73"/>
      <c r="ECN182" s="73"/>
      <c r="ECS182" s="73"/>
      <c r="EDO182" s="73"/>
      <c r="EDP182" s="73"/>
      <c r="EDQ182" s="73"/>
      <c r="EDR182" s="73"/>
      <c r="EDS182" s="73"/>
      <c r="EDT182" s="73"/>
      <c r="EEL182" s="73"/>
      <c r="EEM182" s="73"/>
      <c r="EEP182" s="73"/>
      <c r="EES182" s="73"/>
      <c r="EEU182" s="73"/>
      <c r="EEW182" s="73"/>
      <c r="EEZ182" s="73"/>
      <c r="EFC182" s="73"/>
      <c r="EFF182" s="73"/>
      <c r="EFI182" s="73"/>
      <c r="EFL182" s="73"/>
      <c r="EFO182" s="73"/>
      <c r="EFR182" s="73"/>
      <c r="EFU182" s="73"/>
      <c r="EFW182" s="73"/>
      <c r="EGJ182" s="73"/>
      <c r="EGK182" s="73"/>
      <c r="EGL182" s="73"/>
      <c r="EGM182" s="73"/>
      <c r="EGN182" s="73"/>
      <c r="EGO182" s="73"/>
      <c r="EGP182" s="73"/>
      <c r="EGQ182" s="73"/>
      <c r="EGR182" s="73"/>
      <c r="EGS182" s="73"/>
      <c r="EGT182" s="73"/>
      <c r="EGU182" s="73"/>
      <c r="EGV182" s="73"/>
      <c r="EGW182" s="73"/>
      <c r="EGX182" s="73"/>
      <c r="EGY182" s="73"/>
      <c r="EGZ182" s="73"/>
      <c r="EHA182" s="73"/>
      <c r="EHB182" s="73"/>
      <c r="EHC182" s="73"/>
      <c r="EHD182" s="73"/>
      <c r="EHE182" s="73"/>
      <c r="EHF182" s="73"/>
      <c r="EHG182" s="73"/>
      <c r="EHH182" s="73"/>
      <c r="EHI182" s="73"/>
      <c r="EHK182" s="73"/>
      <c r="EHL182" s="73"/>
      <c r="EHM182" s="73"/>
      <c r="EHN182" s="73"/>
      <c r="EHO182" s="73"/>
      <c r="EHP182" s="73"/>
      <c r="EHQ182" s="73"/>
      <c r="EHR182" s="73"/>
      <c r="EHS182" s="73"/>
      <c r="EHT182" s="73"/>
      <c r="EHU182" s="73"/>
      <c r="EHV182" s="73"/>
      <c r="EHW182" s="73"/>
      <c r="EHZ182" s="73"/>
      <c r="EIC182" s="73"/>
      <c r="EIF182" s="73"/>
      <c r="EII182" s="73"/>
      <c r="EIL182" s="73"/>
      <c r="EIX182" s="73"/>
      <c r="EJA182" s="73"/>
      <c r="EJD182" s="73"/>
      <c r="EJG182" s="73"/>
      <c r="EJP182" s="73"/>
      <c r="EJV182" s="73"/>
      <c r="EJY182" s="73"/>
      <c r="EKB182" s="73"/>
      <c r="EKE182" s="73"/>
      <c r="EKK182" s="73"/>
      <c r="EKT182" s="73"/>
      <c r="EKV182" s="73"/>
      <c r="EKW182" s="73"/>
      <c r="EKY182" s="73"/>
      <c r="ELB182" s="73"/>
      <c r="ELE182" s="73"/>
      <c r="ELH182" s="73"/>
      <c r="ELP182" s="73"/>
      <c r="ELR182" s="73"/>
      <c r="ELU182" s="73"/>
      <c r="ELX182" s="73"/>
      <c r="EMG182" s="73"/>
      <c r="EMJ182" s="73"/>
      <c r="EMO182" s="73"/>
      <c r="ENK182" s="73"/>
      <c r="ENL182" s="73"/>
      <c r="ENM182" s="73"/>
      <c r="ENN182" s="73"/>
      <c r="ENO182" s="73"/>
      <c r="ENP182" s="73"/>
      <c r="EOH182" s="73"/>
      <c r="EOI182" s="73"/>
      <c r="EOL182" s="73"/>
      <c r="EOO182" s="73"/>
      <c r="EOQ182" s="73"/>
      <c r="EOS182" s="73"/>
      <c r="EOV182" s="73"/>
      <c r="EOY182" s="73"/>
      <c r="EPB182" s="73"/>
      <c r="EPE182" s="73"/>
      <c r="EPH182" s="73"/>
      <c r="EPK182" s="73"/>
      <c r="EPN182" s="73"/>
      <c r="EPQ182" s="73"/>
      <c r="EPS182" s="73"/>
      <c r="EQF182" s="73"/>
      <c r="EQG182" s="73"/>
      <c r="EQH182" s="73"/>
      <c r="EQI182" s="73"/>
      <c r="EQJ182" s="73"/>
      <c r="EQK182" s="73"/>
      <c r="EQL182" s="73"/>
      <c r="EQM182" s="73"/>
      <c r="EQN182" s="73"/>
      <c r="EQO182" s="73"/>
      <c r="EQP182" s="73"/>
      <c r="EQQ182" s="73"/>
      <c r="EQR182" s="73"/>
      <c r="EQS182" s="73"/>
      <c r="EQT182" s="73"/>
      <c r="EQU182" s="73"/>
      <c r="EQV182" s="73"/>
      <c r="EQW182" s="73"/>
      <c r="EQX182" s="73"/>
      <c r="EQY182" s="73"/>
      <c r="EQZ182" s="73"/>
      <c r="ERA182" s="73"/>
      <c r="ERB182" s="73"/>
      <c r="ERC182" s="73"/>
      <c r="ERD182" s="73"/>
      <c r="ERE182" s="73"/>
      <c r="ERG182" s="73"/>
      <c r="ERH182" s="73"/>
      <c r="ERI182" s="73"/>
      <c r="ERJ182" s="73"/>
      <c r="ERK182" s="73"/>
      <c r="ERL182" s="73"/>
      <c r="ERM182" s="73"/>
      <c r="ERN182" s="73"/>
      <c r="ERO182" s="73"/>
      <c r="ERP182" s="73"/>
      <c r="ERQ182" s="73"/>
      <c r="ERR182" s="73"/>
      <c r="ERS182" s="73"/>
      <c r="ERV182" s="73"/>
      <c r="ERY182" s="73"/>
      <c r="ESB182" s="73"/>
      <c r="ESE182" s="73"/>
      <c r="ESH182" s="73"/>
      <c r="EST182" s="73"/>
      <c r="ESW182" s="73"/>
      <c r="ESZ182" s="73"/>
      <c r="ETC182" s="73"/>
      <c r="ETL182" s="73"/>
      <c r="ETR182" s="73"/>
      <c r="ETU182" s="73"/>
      <c r="ETX182" s="73"/>
      <c r="EUA182" s="73"/>
      <c r="EUG182" s="73"/>
      <c r="EUP182" s="73"/>
      <c r="EUR182" s="73"/>
      <c r="EUS182" s="73"/>
      <c r="EUU182" s="73"/>
      <c r="EUX182" s="73"/>
      <c r="EVA182" s="73"/>
      <c r="EVD182" s="73"/>
      <c r="EVL182" s="73"/>
      <c r="EVN182" s="73"/>
      <c r="EVQ182" s="73"/>
      <c r="EVT182" s="73"/>
      <c r="EWC182" s="73"/>
      <c r="EWF182" s="73"/>
      <c r="EWK182" s="73"/>
      <c r="EXG182" s="73"/>
      <c r="EXH182" s="73"/>
      <c r="EXI182" s="73"/>
      <c r="EXJ182" s="73"/>
      <c r="EXK182" s="73"/>
      <c r="EXL182" s="73"/>
      <c r="EYD182" s="73"/>
      <c r="EYE182" s="73"/>
      <c r="EYH182" s="73"/>
      <c r="EYK182" s="73"/>
      <c r="EYM182" s="73"/>
      <c r="EYO182" s="73"/>
      <c r="EYR182" s="73"/>
      <c r="EYU182" s="73"/>
      <c r="EYX182" s="73"/>
      <c r="EZA182" s="73"/>
      <c r="EZD182" s="73"/>
      <c r="EZG182" s="73"/>
      <c r="EZJ182" s="73"/>
      <c r="EZM182" s="73"/>
      <c r="EZO182" s="73"/>
      <c r="FAB182" s="73"/>
      <c r="FAC182" s="73"/>
      <c r="FAD182" s="73"/>
      <c r="FAE182" s="73"/>
      <c r="FAF182" s="73"/>
      <c r="FAG182" s="73"/>
      <c r="FAH182" s="73"/>
      <c r="FAI182" s="73"/>
      <c r="FAJ182" s="73"/>
      <c r="FAK182" s="73"/>
      <c r="FAL182" s="73"/>
      <c r="FAM182" s="73"/>
      <c r="FAN182" s="73"/>
      <c r="FAO182" s="73"/>
      <c r="FAP182" s="73"/>
      <c r="FAQ182" s="73"/>
      <c r="FAR182" s="73"/>
      <c r="FAS182" s="73"/>
      <c r="FAT182" s="73"/>
      <c r="FAU182" s="73"/>
      <c r="FAV182" s="73"/>
      <c r="FAW182" s="73"/>
      <c r="FAX182" s="73"/>
      <c r="FAY182" s="73"/>
      <c r="FAZ182" s="73"/>
      <c r="FBA182" s="73"/>
      <c r="FBC182" s="73"/>
      <c r="FBD182" s="73"/>
      <c r="FBE182" s="73"/>
      <c r="FBF182" s="73"/>
      <c r="FBG182" s="73"/>
      <c r="FBH182" s="73"/>
      <c r="FBI182" s="73"/>
      <c r="FBJ182" s="73"/>
      <c r="FBK182" s="73"/>
      <c r="FBL182" s="73"/>
      <c r="FBM182" s="73"/>
      <c r="FBN182" s="73"/>
      <c r="FBO182" s="73"/>
      <c r="FBR182" s="73"/>
      <c r="FBU182" s="73"/>
      <c r="FBX182" s="73"/>
      <c r="FCA182" s="73"/>
      <c r="FCD182" s="73"/>
      <c r="FCP182" s="73"/>
      <c r="FCS182" s="73"/>
      <c r="FCV182" s="73"/>
      <c r="FCY182" s="73"/>
      <c r="FDH182" s="73"/>
      <c r="FDN182" s="73"/>
      <c r="FDQ182" s="73"/>
      <c r="FDT182" s="73"/>
      <c r="FDW182" s="73"/>
      <c r="FEC182" s="73"/>
      <c r="FEL182" s="73"/>
      <c r="FEN182" s="73"/>
      <c r="FEO182" s="73"/>
      <c r="FEQ182" s="73"/>
      <c r="FET182" s="73"/>
      <c r="FEW182" s="73"/>
      <c r="FEZ182" s="73"/>
      <c r="FFH182" s="73"/>
      <c r="FFJ182" s="73"/>
      <c r="FFM182" s="73"/>
      <c r="FFP182" s="73"/>
      <c r="FFY182" s="73"/>
      <c r="FGB182" s="73"/>
      <c r="FGG182" s="73"/>
      <c r="FHC182" s="73"/>
      <c r="FHD182" s="73"/>
      <c r="FHE182" s="73"/>
      <c r="FHF182" s="73"/>
      <c r="FHG182" s="73"/>
      <c r="FHH182" s="73"/>
      <c r="FHZ182" s="73"/>
      <c r="FIA182" s="73"/>
      <c r="FID182" s="73"/>
      <c r="FIG182" s="73"/>
      <c r="FII182" s="73"/>
      <c r="FIK182" s="73"/>
      <c r="FIN182" s="73"/>
      <c r="FIQ182" s="73"/>
      <c r="FIT182" s="73"/>
      <c r="FIW182" s="73"/>
      <c r="FIZ182" s="73"/>
      <c r="FJC182" s="73"/>
      <c r="FJF182" s="73"/>
      <c r="FJI182" s="73"/>
      <c r="FJK182" s="73"/>
      <c r="FJX182" s="73"/>
      <c r="FJY182" s="73"/>
      <c r="FJZ182" s="73"/>
      <c r="FKA182" s="73"/>
      <c r="FKB182" s="73"/>
      <c r="FKC182" s="73"/>
      <c r="FKD182" s="73"/>
      <c r="FKE182" s="73"/>
      <c r="FKF182" s="73"/>
      <c r="FKG182" s="73"/>
      <c r="FKH182" s="73"/>
      <c r="FKI182" s="73"/>
      <c r="FKJ182" s="73"/>
      <c r="FKK182" s="73"/>
      <c r="FKL182" s="73"/>
      <c r="FKM182" s="73"/>
      <c r="FKN182" s="73"/>
      <c r="FKO182" s="73"/>
      <c r="FKP182" s="73"/>
      <c r="FKQ182" s="73"/>
      <c r="FKR182" s="73"/>
      <c r="FKS182" s="73"/>
      <c r="FKT182" s="73"/>
      <c r="FKU182" s="73"/>
      <c r="FKV182" s="73"/>
      <c r="FKW182" s="73"/>
      <c r="FKY182" s="73"/>
      <c r="FKZ182" s="73"/>
      <c r="FLA182" s="73"/>
      <c r="FLB182" s="73"/>
      <c r="FLC182" s="73"/>
      <c r="FLD182" s="73"/>
      <c r="FLE182" s="73"/>
      <c r="FLF182" s="73"/>
      <c r="FLG182" s="73"/>
      <c r="FLH182" s="73"/>
      <c r="FLI182" s="73"/>
      <c r="FLJ182" s="73"/>
      <c r="FLK182" s="73"/>
      <c r="FLN182" s="73"/>
      <c r="FLQ182" s="73"/>
      <c r="FLT182" s="73"/>
      <c r="FLW182" s="73"/>
      <c r="FLZ182" s="73"/>
      <c r="FML182" s="73"/>
      <c r="FMO182" s="73"/>
      <c r="FMR182" s="73"/>
      <c r="FMU182" s="73"/>
      <c r="FND182" s="73"/>
      <c r="FNJ182" s="73"/>
      <c r="FNM182" s="73"/>
      <c r="FNP182" s="73"/>
      <c r="FNS182" s="73"/>
      <c r="FNY182" s="73"/>
      <c r="FOH182" s="73"/>
      <c r="FOJ182" s="73"/>
      <c r="FOK182" s="73"/>
      <c r="FOM182" s="73"/>
      <c r="FOP182" s="73"/>
      <c r="FOS182" s="73"/>
      <c r="FOV182" s="73"/>
      <c r="FPD182" s="73"/>
      <c r="FPF182" s="73"/>
      <c r="FPI182" s="73"/>
      <c r="FPL182" s="73"/>
      <c r="FPU182" s="73"/>
      <c r="FPX182" s="73"/>
      <c r="FQC182" s="73"/>
      <c r="FQY182" s="73"/>
      <c r="FQZ182" s="73"/>
      <c r="FRA182" s="73"/>
      <c r="FRB182" s="73"/>
      <c r="FRC182" s="73"/>
      <c r="FRD182" s="73"/>
      <c r="FRV182" s="73"/>
      <c r="FRW182" s="73"/>
      <c r="FRZ182" s="73"/>
      <c r="FSC182" s="73"/>
      <c r="FSE182" s="73"/>
      <c r="FSG182" s="73"/>
      <c r="FSJ182" s="73"/>
      <c r="FSM182" s="73"/>
      <c r="FSP182" s="73"/>
      <c r="FSS182" s="73"/>
      <c r="FSV182" s="73"/>
      <c r="FSY182" s="73"/>
      <c r="FTB182" s="73"/>
      <c r="FTE182" s="73"/>
      <c r="FTG182" s="73"/>
      <c r="FTT182" s="73"/>
      <c r="FTU182" s="73"/>
      <c r="FTV182" s="73"/>
      <c r="FTW182" s="73"/>
      <c r="FTX182" s="73"/>
      <c r="FTY182" s="73"/>
      <c r="FTZ182" s="73"/>
      <c r="FUA182" s="73"/>
      <c r="FUB182" s="73"/>
      <c r="FUC182" s="73"/>
      <c r="FUD182" s="73"/>
      <c r="FUE182" s="73"/>
      <c r="FUF182" s="73"/>
      <c r="FUG182" s="73"/>
      <c r="FUH182" s="73"/>
      <c r="FUI182" s="73"/>
      <c r="FUJ182" s="73"/>
      <c r="FUK182" s="73"/>
      <c r="FUL182" s="73"/>
      <c r="FUM182" s="73"/>
      <c r="FUN182" s="73"/>
      <c r="FUO182" s="73"/>
      <c r="FUP182" s="73"/>
      <c r="FUQ182" s="73"/>
      <c r="FUR182" s="73"/>
      <c r="FUS182" s="73"/>
      <c r="FUU182" s="73"/>
      <c r="FUV182" s="73"/>
      <c r="FUW182" s="73"/>
      <c r="FUX182" s="73"/>
      <c r="FUY182" s="73"/>
      <c r="FUZ182" s="73"/>
      <c r="FVA182" s="73"/>
      <c r="FVB182" s="73"/>
      <c r="FVC182" s="73"/>
      <c r="FVD182" s="73"/>
      <c r="FVE182" s="73"/>
      <c r="FVF182" s="73"/>
      <c r="FVG182" s="73"/>
      <c r="FVJ182" s="73"/>
      <c r="FVM182" s="73"/>
      <c r="FVP182" s="73"/>
      <c r="FVS182" s="73"/>
      <c r="FVV182" s="73"/>
      <c r="FWH182" s="73"/>
      <c r="FWK182" s="73"/>
      <c r="FWN182" s="73"/>
      <c r="FWQ182" s="73"/>
      <c r="FWZ182" s="73"/>
      <c r="FXF182" s="73"/>
      <c r="FXI182" s="73"/>
      <c r="FXL182" s="73"/>
      <c r="FXO182" s="73"/>
      <c r="FXU182" s="73"/>
      <c r="FYD182" s="73"/>
      <c r="FYF182" s="73"/>
      <c r="FYG182" s="73"/>
      <c r="FYI182" s="73"/>
      <c r="FYL182" s="73"/>
      <c r="FYO182" s="73"/>
      <c r="FYR182" s="73"/>
      <c r="FYZ182" s="73"/>
      <c r="FZB182" s="73"/>
      <c r="FZE182" s="73"/>
      <c r="FZH182" s="73"/>
      <c r="FZQ182" s="73"/>
      <c r="FZT182" s="73"/>
      <c r="FZY182" s="73"/>
      <c r="GAU182" s="73"/>
      <c r="GAV182" s="73"/>
      <c r="GAW182" s="73"/>
      <c r="GAX182" s="73"/>
      <c r="GAY182" s="73"/>
      <c r="GAZ182" s="73"/>
      <c r="GBR182" s="73"/>
      <c r="GBS182" s="73"/>
      <c r="GBV182" s="73"/>
      <c r="GBY182" s="73"/>
      <c r="GCA182" s="73"/>
      <c r="GCC182" s="73"/>
      <c r="GCF182" s="73"/>
      <c r="GCI182" s="73"/>
      <c r="GCL182" s="73"/>
      <c r="GCO182" s="73"/>
      <c r="GCR182" s="73"/>
      <c r="GCU182" s="73"/>
      <c r="GCX182" s="73"/>
      <c r="GDA182" s="73"/>
      <c r="GDC182" s="73"/>
      <c r="GDP182" s="73"/>
      <c r="GDQ182" s="73"/>
      <c r="GDR182" s="73"/>
      <c r="GDS182" s="73"/>
      <c r="GDT182" s="73"/>
      <c r="GDU182" s="73"/>
      <c r="GDV182" s="73"/>
      <c r="GDW182" s="73"/>
      <c r="GDX182" s="73"/>
      <c r="GDY182" s="73"/>
      <c r="GDZ182" s="73"/>
      <c r="GEA182" s="73"/>
      <c r="GEB182" s="73"/>
      <c r="GEC182" s="73"/>
      <c r="GED182" s="73"/>
      <c r="GEE182" s="73"/>
      <c r="GEF182" s="73"/>
      <c r="GEG182" s="73"/>
      <c r="GEH182" s="73"/>
      <c r="GEI182" s="73"/>
      <c r="GEJ182" s="73"/>
      <c r="GEK182" s="73"/>
      <c r="GEL182" s="73"/>
      <c r="GEM182" s="73"/>
      <c r="GEN182" s="73"/>
      <c r="GEO182" s="73"/>
      <c r="GEQ182" s="73"/>
      <c r="GER182" s="73"/>
      <c r="GES182" s="73"/>
      <c r="GET182" s="73"/>
      <c r="GEU182" s="73"/>
      <c r="GEV182" s="73"/>
      <c r="GEW182" s="73"/>
      <c r="GEX182" s="73"/>
      <c r="GEY182" s="73"/>
      <c r="GEZ182" s="73"/>
      <c r="GFA182" s="73"/>
      <c r="GFB182" s="73"/>
      <c r="GFC182" s="73"/>
      <c r="GFF182" s="73"/>
      <c r="GFI182" s="73"/>
      <c r="GFL182" s="73"/>
      <c r="GFO182" s="73"/>
      <c r="GFR182" s="73"/>
      <c r="GGD182" s="73"/>
      <c r="GGG182" s="73"/>
      <c r="GGJ182" s="73"/>
      <c r="GGM182" s="73"/>
      <c r="GGV182" s="73"/>
      <c r="GHB182" s="73"/>
      <c r="GHE182" s="73"/>
      <c r="GHH182" s="73"/>
      <c r="GHK182" s="73"/>
      <c r="GHQ182" s="73"/>
      <c r="GHZ182" s="73"/>
      <c r="GIB182" s="73"/>
      <c r="GIC182" s="73"/>
      <c r="GIE182" s="73"/>
      <c r="GIH182" s="73"/>
      <c r="GIK182" s="73"/>
      <c r="GIN182" s="73"/>
      <c r="GIV182" s="73"/>
      <c r="GIX182" s="73"/>
      <c r="GJA182" s="73"/>
      <c r="GJD182" s="73"/>
      <c r="GJM182" s="73"/>
      <c r="GJP182" s="73"/>
      <c r="GJU182" s="73"/>
      <c r="GKQ182" s="73"/>
      <c r="GKR182" s="73"/>
      <c r="GKS182" s="73"/>
      <c r="GKT182" s="73"/>
      <c r="GKU182" s="73"/>
      <c r="GKV182" s="73"/>
      <c r="GLN182" s="73"/>
      <c r="GLO182" s="73"/>
      <c r="GLR182" s="73"/>
      <c r="GLU182" s="73"/>
      <c r="GLW182" s="73"/>
      <c r="GLY182" s="73"/>
      <c r="GMB182" s="73"/>
      <c r="GME182" s="73"/>
      <c r="GMH182" s="73"/>
      <c r="GMK182" s="73"/>
      <c r="GMN182" s="73"/>
      <c r="GMQ182" s="73"/>
      <c r="GMT182" s="73"/>
      <c r="GMW182" s="73"/>
      <c r="GMY182" s="73"/>
      <c r="GNL182" s="73"/>
      <c r="GNM182" s="73"/>
      <c r="GNN182" s="73"/>
      <c r="GNO182" s="73"/>
      <c r="GNP182" s="73"/>
      <c r="GNQ182" s="73"/>
      <c r="GNR182" s="73"/>
      <c r="GNS182" s="73"/>
      <c r="GNT182" s="73"/>
      <c r="GNU182" s="73"/>
      <c r="GNV182" s="73"/>
      <c r="GNW182" s="73"/>
      <c r="GNX182" s="73"/>
      <c r="GNY182" s="73"/>
      <c r="GNZ182" s="73"/>
      <c r="GOA182" s="73"/>
      <c r="GOB182" s="73"/>
      <c r="GOC182" s="73"/>
      <c r="GOD182" s="73"/>
      <c r="GOE182" s="73"/>
      <c r="GOF182" s="73"/>
      <c r="GOG182" s="73"/>
      <c r="GOH182" s="73"/>
      <c r="GOI182" s="73"/>
      <c r="GOJ182" s="73"/>
      <c r="GOK182" s="73"/>
      <c r="GOM182" s="73"/>
      <c r="GON182" s="73"/>
      <c r="GOO182" s="73"/>
      <c r="GOP182" s="73"/>
      <c r="GOQ182" s="73"/>
      <c r="GOR182" s="73"/>
      <c r="GOS182" s="73"/>
      <c r="GOT182" s="73"/>
      <c r="GOU182" s="73"/>
      <c r="GOV182" s="73"/>
      <c r="GOW182" s="73"/>
      <c r="GOX182" s="73"/>
      <c r="GOY182" s="73"/>
      <c r="GPB182" s="73"/>
      <c r="GPE182" s="73"/>
      <c r="GPH182" s="73"/>
      <c r="GPK182" s="73"/>
      <c r="GPN182" s="73"/>
      <c r="GPZ182" s="73"/>
      <c r="GQC182" s="73"/>
      <c r="GQF182" s="73"/>
      <c r="GQI182" s="73"/>
      <c r="GQR182" s="73"/>
      <c r="GQX182" s="73"/>
      <c r="GRA182" s="73"/>
      <c r="GRD182" s="73"/>
      <c r="GRG182" s="73"/>
      <c r="GRM182" s="73"/>
      <c r="GRV182" s="73"/>
      <c r="GRX182" s="73"/>
      <c r="GRY182" s="73"/>
      <c r="GSA182" s="73"/>
      <c r="GSD182" s="73"/>
      <c r="GSG182" s="73"/>
      <c r="GSJ182" s="73"/>
      <c r="GSR182" s="73"/>
      <c r="GST182" s="73"/>
      <c r="GSW182" s="73"/>
      <c r="GSZ182" s="73"/>
      <c r="GTI182" s="73"/>
      <c r="GTL182" s="73"/>
      <c r="GTQ182" s="73"/>
      <c r="GUM182" s="73"/>
      <c r="GUN182" s="73"/>
      <c r="GUO182" s="73"/>
      <c r="GUP182" s="73"/>
      <c r="GUQ182" s="73"/>
      <c r="GUR182" s="73"/>
      <c r="GVJ182" s="73"/>
      <c r="GVK182" s="73"/>
      <c r="GVN182" s="73"/>
      <c r="GVQ182" s="73"/>
      <c r="GVS182" s="73"/>
      <c r="GVU182" s="73"/>
      <c r="GVX182" s="73"/>
      <c r="GWA182" s="73"/>
      <c r="GWD182" s="73"/>
      <c r="GWG182" s="73"/>
      <c r="GWJ182" s="73"/>
      <c r="GWM182" s="73"/>
      <c r="GWP182" s="73"/>
      <c r="GWS182" s="73"/>
      <c r="GWU182" s="73"/>
      <c r="GXH182" s="73"/>
      <c r="GXI182" s="73"/>
      <c r="GXJ182" s="73"/>
      <c r="GXK182" s="73"/>
      <c r="GXL182" s="73"/>
      <c r="GXM182" s="73"/>
      <c r="GXN182" s="73"/>
      <c r="GXO182" s="73"/>
      <c r="GXP182" s="73"/>
      <c r="GXQ182" s="73"/>
      <c r="GXR182" s="73"/>
      <c r="GXS182" s="73"/>
      <c r="GXT182" s="73"/>
      <c r="GXU182" s="73"/>
      <c r="GXV182" s="73"/>
      <c r="GXW182" s="73"/>
      <c r="GXX182" s="73"/>
      <c r="GXY182" s="73"/>
      <c r="GXZ182" s="73"/>
      <c r="GYA182" s="73"/>
      <c r="GYB182" s="73"/>
      <c r="GYC182" s="73"/>
      <c r="GYD182" s="73"/>
      <c r="GYE182" s="73"/>
      <c r="GYF182" s="73"/>
      <c r="GYG182" s="73"/>
      <c r="GYI182" s="73"/>
      <c r="GYJ182" s="73"/>
      <c r="GYK182" s="73"/>
      <c r="GYL182" s="73"/>
      <c r="GYM182" s="73"/>
      <c r="GYN182" s="73"/>
      <c r="GYO182" s="73"/>
      <c r="GYP182" s="73"/>
      <c r="GYQ182" s="73"/>
      <c r="GYR182" s="73"/>
      <c r="GYS182" s="73"/>
      <c r="GYT182" s="73"/>
      <c r="GYU182" s="73"/>
      <c r="GYX182" s="73"/>
      <c r="GZA182" s="73"/>
      <c r="GZD182" s="73"/>
      <c r="GZG182" s="73"/>
      <c r="GZJ182" s="73"/>
      <c r="GZV182" s="73"/>
      <c r="GZY182" s="73"/>
      <c r="HAB182" s="73"/>
      <c r="HAE182" s="73"/>
      <c r="HAN182" s="73"/>
      <c r="HAT182" s="73"/>
      <c r="HAW182" s="73"/>
      <c r="HAZ182" s="73"/>
      <c r="HBC182" s="73"/>
      <c r="HBI182" s="73"/>
      <c r="HBR182" s="73"/>
      <c r="HBT182" s="73"/>
      <c r="HBU182" s="73"/>
      <c r="HBW182" s="73"/>
      <c r="HBZ182" s="73"/>
      <c r="HCC182" s="73"/>
      <c r="HCF182" s="73"/>
      <c r="HCN182" s="73"/>
      <c r="HCP182" s="73"/>
      <c r="HCS182" s="73"/>
      <c r="HCV182" s="73"/>
      <c r="HDE182" s="73"/>
      <c r="HDH182" s="73"/>
      <c r="HDM182" s="73"/>
      <c r="HEI182" s="73"/>
      <c r="HEJ182" s="73"/>
      <c r="HEK182" s="73"/>
      <c r="HEL182" s="73"/>
      <c r="HEM182" s="73"/>
      <c r="HEN182" s="73"/>
      <c r="HFF182" s="73"/>
      <c r="HFG182" s="73"/>
      <c r="HFJ182" s="73"/>
      <c r="HFM182" s="73"/>
      <c r="HFO182" s="73"/>
      <c r="HFQ182" s="73"/>
      <c r="HFT182" s="73"/>
      <c r="HFW182" s="73"/>
      <c r="HFZ182" s="73"/>
      <c r="HGC182" s="73"/>
      <c r="HGF182" s="73"/>
      <c r="HGI182" s="73"/>
      <c r="HGL182" s="73"/>
      <c r="HGO182" s="73"/>
      <c r="HGQ182" s="73"/>
      <c r="HHD182" s="73"/>
      <c r="HHE182" s="73"/>
      <c r="HHF182" s="73"/>
      <c r="HHG182" s="73"/>
      <c r="HHH182" s="73"/>
      <c r="HHI182" s="73"/>
      <c r="HHJ182" s="73"/>
      <c r="HHK182" s="73"/>
      <c r="HHL182" s="73"/>
      <c r="HHM182" s="73"/>
      <c r="HHN182" s="73"/>
      <c r="HHO182" s="73"/>
      <c r="HHP182" s="73"/>
      <c r="HHQ182" s="73"/>
      <c r="HHR182" s="73"/>
      <c r="HHS182" s="73"/>
      <c r="HHT182" s="73"/>
      <c r="HHU182" s="73"/>
      <c r="HHV182" s="73"/>
      <c r="HHW182" s="73"/>
      <c r="HHX182" s="73"/>
      <c r="HHY182" s="73"/>
      <c r="HHZ182" s="73"/>
      <c r="HIA182" s="73"/>
      <c r="HIB182" s="73"/>
      <c r="HIC182" s="73"/>
      <c r="HIE182" s="73"/>
      <c r="HIF182" s="73"/>
      <c r="HIG182" s="73"/>
      <c r="HIH182" s="73"/>
      <c r="HII182" s="73"/>
      <c r="HIJ182" s="73"/>
      <c r="HIK182" s="73"/>
      <c r="HIL182" s="73"/>
      <c r="HIM182" s="73"/>
      <c r="HIN182" s="73"/>
      <c r="HIO182" s="73"/>
      <c r="HIP182" s="73"/>
      <c r="HIQ182" s="73"/>
      <c r="HIT182" s="73"/>
      <c r="HIW182" s="73"/>
      <c r="HIZ182" s="73"/>
      <c r="HJC182" s="73"/>
      <c r="HJF182" s="73"/>
      <c r="HJR182" s="73"/>
      <c r="HJU182" s="73"/>
      <c r="HJX182" s="73"/>
      <c r="HKA182" s="73"/>
      <c r="HKJ182" s="73"/>
      <c r="HKP182" s="73"/>
      <c r="HKS182" s="73"/>
      <c r="HKV182" s="73"/>
      <c r="HKY182" s="73"/>
      <c r="HLE182" s="73"/>
      <c r="HLN182" s="73"/>
      <c r="HLP182" s="73"/>
      <c r="HLQ182" s="73"/>
      <c r="HLS182" s="73"/>
      <c r="HLV182" s="73"/>
      <c r="HLY182" s="73"/>
      <c r="HMB182" s="73"/>
      <c r="HMJ182" s="73"/>
      <c r="HML182" s="73"/>
      <c r="HMO182" s="73"/>
      <c r="HMR182" s="73"/>
      <c r="HNA182" s="73"/>
      <c r="HND182" s="73"/>
      <c r="HNI182" s="73"/>
      <c r="HOE182" s="73"/>
      <c r="HOF182" s="73"/>
      <c r="HOG182" s="73"/>
      <c r="HOH182" s="73"/>
      <c r="HOI182" s="73"/>
      <c r="HOJ182" s="73"/>
      <c r="HPB182" s="73"/>
      <c r="HPC182" s="73"/>
      <c r="HPF182" s="73"/>
      <c r="HPI182" s="73"/>
      <c r="HPK182" s="73"/>
      <c r="HPM182" s="73"/>
      <c r="HPP182" s="73"/>
      <c r="HPS182" s="73"/>
      <c r="HPV182" s="73"/>
      <c r="HPY182" s="73"/>
      <c r="HQB182" s="73"/>
      <c r="HQE182" s="73"/>
      <c r="HQH182" s="73"/>
      <c r="HQK182" s="73"/>
      <c r="HQM182" s="73"/>
      <c r="HQZ182" s="73"/>
      <c r="HRA182" s="73"/>
      <c r="HRB182" s="73"/>
      <c r="HRC182" s="73"/>
      <c r="HRD182" s="73"/>
      <c r="HRE182" s="73"/>
      <c r="HRF182" s="73"/>
      <c r="HRG182" s="73"/>
      <c r="HRH182" s="73"/>
      <c r="HRI182" s="73"/>
      <c r="HRJ182" s="73"/>
      <c r="HRK182" s="73"/>
      <c r="HRL182" s="73"/>
      <c r="HRM182" s="73"/>
      <c r="HRN182" s="73"/>
      <c r="HRO182" s="73"/>
      <c r="HRP182" s="73"/>
      <c r="HRQ182" s="73"/>
      <c r="HRR182" s="73"/>
      <c r="HRS182" s="73"/>
      <c r="HRT182" s="73"/>
      <c r="HRU182" s="73"/>
      <c r="HRV182" s="73"/>
      <c r="HRW182" s="73"/>
      <c r="HRX182" s="73"/>
      <c r="HRY182" s="73"/>
      <c r="HSA182" s="73"/>
      <c r="HSB182" s="73"/>
      <c r="HSC182" s="73"/>
      <c r="HSD182" s="73"/>
      <c r="HSE182" s="73"/>
      <c r="HSF182" s="73"/>
      <c r="HSG182" s="73"/>
      <c r="HSH182" s="73"/>
      <c r="HSI182" s="73"/>
      <c r="HSJ182" s="73"/>
      <c r="HSK182" s="73"/>
      <c r="HSL182" s="73"/>
      <c r="HSM182" s="73"/>
      <c r="HSP182" s="73"/>
      <c r="HSS182" s="73"/>
      <c r="HSV182" s="73"/>
      <c r="HSY182" s="73"/>
      <c r="HTB182" s="73"/>
      <c r="HTN182" s="73"/>
      <c r="HTQ182" s="73"/>
      <c r="HTT182" s="73"/>
      <c r="HTW182" s="73"/>
      <c r="HUF182" s="73"/>
      <c r="HUL182" s="73"/>
      <c r="HUO182" s="73"/>
      <c r="HUR182" s="73"/>
      <c r="HUU182" s="73"/>
      <c r="HVA182" s="73"/>
      <c r="HVJ182" s="73"/>
      <c r="HVL182" s="73"/>
      <c r="HVM182" s="73"/>
      <c r="HVO182" s="73"/>
      <c r="HVR182" s="73"/>
      <c r="HVU182" s="73"/>
      <c r="HVX182" s="73"/>
      <c r="HWF182" s="73"/>
      <c r="HWH182" s="73"/>
      <c r="HWK182" s="73"/>
      <c r="HWN182" s="73"/>
      <c r="HWW182" s="73"/>
      <c r="HWZ182" s="73"/>
      <c r="HXE182" s="73"/>
      <c r="HYA182" s="73"/>
      <c r="HYB182" s="73"/>
      <c r="HYC182" s="73"/>
      <c r="HYD182" s="73"/>
      <c r="HYE182" s="73"/>
      <c r="HYF182" s="73"/>
      <c r="HYX182" s="73"/>
      <c r="HYY182" s="73"/>
      <c r="HZB182" s="73"/>
      <c r="HZE182" s="73"/>
      <c r="HZG182" s="73"/>
      <c r="HZI182" s="73"/>
      <c r="HZL182" s="73"/>
      <c r="HZO182" s="73"/>
      <c r="HZR182" s="73"/>
      <c r="HZU182" s="73"/>
      <c r="HZX182" s="73"/>
      <c r="IAA182" s="73"/>
      <c r="IAD182" s="73"/>
      <c r="IAG182" s="73"/>
      <c r="IAI182" s="73"/>
      <c r="IAV182" s="73"/>
      <c r="IAW182" s="73"/>
      <c r="IAX182" s="73"/>
      <c r="IAY182" s="73"/>
      <c r="IAZ182" s="73"/>
      <c r="IBA182" s="73"/>
      <c r="IBB182" s="73"/>
      <c r="IBC182" s="73"/>
      <c r="IBD182" s="73"/>
      <c r="IBE182" s="73"/>
      <c r="IBF182" s="73"/>
      <c r="IBG182" s="73"/>
      <c r="IBH182" s="73"/>
      <c r="IBI182" s="73"/>
      <c r="IBJ182" s="73"/>
      <c r="IBK182" s="73"/>
      <c r="IBL182" s="73"/>
      <c r="IBM182" s="73"/>
      <c r="IBN182" s="73"/>
      <c r="IBO182" s="73"/>
      <c r="IBP182" s="73"/>
      <c r="IBQ182" s="73"/>
      <c r="IBR182" s="73"/>
      <c r="IBS182" s="73"/>
      <c r="IBT182" s="73"/>
      <c r="IBU182" s="73"/>
      <c r="IBW182" s="73"/>
      <c r="IBX182" s="73"/>
      <c r="IBY182" s="73"/>
      <c r="IBZ182" s="73"/>
      <c r="ICA182" s="73"/>
      <c r="ICB182" s="73"/>
      <c r="ICC182" s="73"/>
      <c r="ICD182" s="73"/>
      <c r="ICE182" s="73"/>
      <c r="ICF182" s="73"/>
      <c r="ICG182" s="73"/>
      <c r="ICH182" s="73"/>
      <c r="ICI182" s="73"/>
      <c r="ICL182" s="73"/>
      <c r="ICO182" s="73"/>
      <c r="ICR182" s="73"/>
      <c r="ICU182" s="73"/>
      <c r="ICX182" s="73"/>
      <c r="IDJ182" s="73"/>
      <c r="IDM182" s="73"/>
      <c r="IDP182" s="73"/>
      <c r="IDS182" s="73"/>
      <c r="IEB182" s="73"/>
      <c r="IEH182" s="73"/>
      <c r="IEK182" s="73"/>
      <c r="IEN182" s="73"/>
      <c r="IEQ182" s="73"/>
      <c r="IEW182" s="73"/>
      <c r="IFF182" s="73"/>
      <c r="IFH182" s="73"/>
      <c r="IFI182" s="73"/>
      <c r="IFK182" s="73"/>
      <c r="IFN182" s="73"/>
      <c r="IFQ182" s="73"/>
      <c r="IFT182" s="73"/>
      <c r="IGB182" s="73"/>
      <c r="IGD182" s="73"/>
      <c r="IGG182" s="73"/>
      <c r="IGJ182" s="73"/>
      <c r="IGS182" s="73"/>
      <c r="IGV182" s="73"/>
      <c r="IHA182" s="73"/>
      <c r="IHW182" s="73"/>
      <c r="IHX182" s="73"/>
      <c r="IHY182" s="73"/>
      <c r="IHZ182" s="73"/>
      <c r="IIA182" s="73"/>
      <c r="IIB182" s="73"/>
      <c r="IIT182" s="73"/>
      <c r="IIU182" s="73"/>
      <c r="IIX182" s="73"/>
      <c r="IJA182" s="73"/>
      <c r="IJC182" s="73"/>
      <c r="IJE182" s="73"/>
      <c r="IJH182" s="73"/>
      <c r="IJK182" s="73"/>
      <c r="IJN182" s="73"/>
      <c r="IJQ182" s="73"/>
      <c r="IJT182" s="73"/>
      <c r="IJW182" s="73"/>
      <c r="IJZ182" s="73"/>
      <c r="IKC182" s="73"/>
      <c r="IKE182" s="73"/>
      <c r="IKR182" s="73"/>
      <c r="IKS182" s="73"/>
      <c r="IKT182" s="73"/>
      <c r="IKU182" s="73"/>
      <c r="IKV182" s="73"/>
      <c r="IKW182" s="73"/>
      <c r="IKX182" s="73"/>
      <c r="IKY182" s="73"/>
      <c r="IKZ182" s="73"/>
      <c r="ILA182" s="73"/>
      <c r="ILB182" s="73"/>
      <c r="ILC182" s="73"/>
      <c r="ILD182" s="73"/>
      <c r="ILE182" s="73"/>
      <c r="ILF182" s="73"/>
      <c r="ILG182" s="73"/>
      <c r="ILH182" s="73"/>
      <c r="ILI182" s="73"/>
      <c r="ILJ182" s="73"/>
      <c r="ILK182" s="73"/>
      <c r="ILL182" s="73"/>
      <c r="ILM182" s="73"/>
      <c r="ILN182" s="73"/>
      <c r="ILO182" s="73"/>
      <c r="ILP182" s="73"/>
      <c r="ILQ182" s="73"/>
      <c r="ILS182" s="73"/>
      <c r="ILT182" s="73"/>
      <c r="ILU182" s="73"/>
      <c r="ILV182" s="73"/>
      <c r="ILW182" s="73"/>
      <c r="ILX182" s="73"/>
      <c r="ILY182" s="73"/>
      <c r="ILZ182" s="73"/>
      <c r="IMA182" s="73"/>
      <c r="IMB182" s="73"/>
      <c r="IMC182" s="73"/>
      <c r="IMD182" s="73"/>
      <c r="IME182" s="73"/>
      <c r="IMH182" s="73"/>
      <c r="IMK182" s="73"/>
      <c r="IMN182" s="73"/>
      <c r="IMQ182" s="73"/>
      <c r="IMT182" s="73"/>
      <c r="INF182" s="73"/>
      <c r="INI182" s="73"/>
      <c r="INL182" s="73"/>
      <c r="INO182" s="73"/>
      <c r="INX182" s="73"/>
      <c r="IOD182" s="73"/>
      <c r="IOG182" s="73"/>
      <c r="IOJ182" s="73"/>
      <c r="IOM182" s="73"/>
      <c r="IOS182" s="73"/>
      <c r="IPB182" s="73"/>
      <c r="IPD182" s="73"/>
      <c r="IPE182" s="73"/>
      <c r="IPG182" s="73"/>
      <c r="IPJ182" s="73"/>
      <c r="IPM182" s="73"/>
      <c r="IPP182" s="73"/>
      <c r="IPX182" s="73"/>
      <c r="IPZ182" s="73"/>
      <c r="IQC182" s="73"/>
      <c r="IQF182" s="73"/>
      <c r="IQO182" s="73"/>
      <c r="IQR182" s="73"/>
      <c r="IQW182" s="73"/>
      <c r="IRS182" s="73"/>
      <c r="IRT182" s="73"/>
      <c r="IRU182" s="73"/>
      <c r="IRV182" s="73"/>
      <c r="IRW182" s="73"/>
      <c r="IRX182" s="73"/>
      <c r="ISP182" s="73"/>
      <c r="ISQ182" s="73"/>
      <c r="IST182" s="73"/>
      <c r="ISW182" s="73"/>
      <c r="ISY182" s="73"/>
      <c r="ITA182" s="73"/>
      <c r="ITD182" s="73"/>
      <c r="ITG182" s="73"/>
      <c r="ITJ182" s="73"/>
      <c r="ITM182" s="73"/>
      <c r="ITP182" s="73"/>
      <c r="ITS182" s="73"/>
      <c r="ITV182" s="73"/>
      <c r="ITY182" s="73"/>
      <c r="IUA182" s="73"/>
      <c r="IUN182" s="73"/>
      <c r="IUO182" s="73"/>
      <c r="IUP182" s="73"/>
      <c r="IUQ182" s="73"/>
      <c r="IUR182" s="73"/>
      <c r="IUS182" s="73"/>
      <c r="IUT182" s="73"/>
      <c r="IUU182" s="73"/>
      <c r="IUV182" s="73"/>
      <c r="IUW182" s="73"/>
      <c r="IUX182" s="73"/>
      <c r="IUY182" s="73"/>
      <c r="IUZ182" s="73"/>
      <c r="IVA182" s="73"/>
      <c r="IVB182" s="73"/>
      <c r="IVC182" s="73"/>
      <c r="IVD182" s="73"/>
      <c r="IVE182" s="73"/>
      <c r="IVF182" s="73"/>
      <c r="IVG182" s="73"/>
      <c r="IVH182" s="73"/>
      <c r="IVI182" s="73"/>
      <c r="IVJ182" s="73"/>
      <c r="IVK182" s="73"/>
      <c r="IVL182" s="73"/>
      <c r="IVM182" s="73"/>
      <c r="IVO182" s="73"/>
      <c r="IVP182" s="73"/>
      <c r="IVQ182" s="73"/>
      <c r="IVR182" s="73"/>
      <c r="IVS182" s="73"/>
      <c r="IVT182" s="73"/>
      <c r="IVU182" s="73"/>
      <c r="IVV182" s="73"/>
      <c r="IVW182" s="73"/>
      <c r="IVX182" s="73"/>
      <c r="IVY182" s="73"/>
      <c r="IVZ182" s="73"/>
      <c r="IWA182" s="73"/>
      <c r="IWD182" s="73"/>
      <c r="IWG182" s="73"/>
      <c r="IWJ182" s="73"/>
      <c r="IWM182" s="73"/>
      <c r="IWP182" s="73"/>
      <c r="IXB182" s="73"/>
      <c r="IXE182" s="73"/>
      <c r="IXH182" s="73"/>
      <c r="IXK182" s="73"/>
      <c r="IXT182" s="73"/>
      <c r="IXZ182" s="73"/>
      <c r="IYC182" s="73"/>
      <c r="IYF182" s="73"/>
      <c r="IYI182" s="73"/>
      <c r="IYO182" s="73"/>
      <c r="IYX182" s="73"/>
      <c r="IYZ182" s="73"/>
      <c r="IZA182" s="73"/>
      <c r="IZC182" s="73"/>
      <c r="IZF182" s="73"/>
      <c r="IZI182" s="73"/>
      <c r="IZL182" s="73"/>
      <c r="IZT182" s="73"/>
      <c r="IZV182" s="73"/>
      <c r="IZY182" s="73"/>
      <c r="JAB182" s="73"/>
      <c r="JAK182" s="73"/>
      <c r="JAN182" s="73"/>
      <c r="JAS182" s="73"/>
      <c r="JBO182" s="73"/>
      <c r="JBP182" s="73"/>
      <c r="JBQ182" s="73"/>
      <c r="JBR182" s="73"/>
      <c r="JBS182" s="73"/>
      <c r="JBT182" s="73"/>
      <c r="JCL182" s="73"/>
      <c r="JCM182" s="73"/>
      <c r="JCP182" s="73"/>
      <c r="JCS182" s="73"/>
      <c r="JCU182" s="73"/>
      <c r="JCW182" s="73"/>
      <c r="JCZ182" s="73"/>
      <c r="JDC182" s="73"/>
      <c r="JDF182" s="73"/>
      <c r="JDI182" s="73"/>
      <c r="JDL182" s="73"/>
      <c r="JDO182" s="73"/>
      <c r="JDR182" s="73"/>
      <c r="JDU182" s="73"/>
      <c r="JDW182" s="73"/>
      <c r="JEJ182" s="73"/>
      <c r="JEK182" s="73"/>
      <c r="JEL182" s="73"/>
      <c r="JEM182" s="73"/>
      <c r="JEN182" s="73"/>
      <c r="JEO182" s="73"/>
      <c r="JEP182" s="73"/>
      <c r="JEQ182" s="73"/>
      <c r="JER182" s="73"/>
      <c r="JES182" s="73"/>
      <c r="JET182" s="73"/>
      <c r="JEU182" s="73"/>
      <c r="JEV182" s="73"/>
      <c r="JEW182" s="73"/>
      <c r="JEX182" s="73"/>
      <c r="JEY182" s="73"/>
      <c r="JEZ182" s="73"/>
      <c r="JFA182" s="73"/>
      <c r="JFB182" s="73"/>
      <c r="JFC182" s="73"/>
      <c r="JFD182" s="73"/>
      <c r="JFE182" s="73"/>
      <c r="JFF182" s="73"/>
      <c r="JFG182" s="73"/>
      <c r="JFH182" s="73"/>
      <c r="JFI182" s="73"/>
      <c r="JFK182" s="73"/>
      <c r="JFL182" s="73"/>
      <c r="JFM182" s="73"/>
      <c r="JFN182" s="73"/>
      <c r="JFO182" s="73"/>
      <c r="JFP182" s="73"/>
      <c r="JFQ182" s="73"/>
      <c r="JFR182" s="73"/>
      <c r="JFS182" s="73"/>
      <c r="JFT182" s="73"/>
      <c r="JFU182" s="73"/>
      <c r="JFV182" s="73"/>
      <c r="JFW182" s="73"/>
      <c r="JFZ182" s="73"/>
      <c r="JGC182" s="73"/>
      <c r="JGF182" s="73"/>
      <c r="JGI182" s="73"/>
      <c r="JGL182" s="73"/>
      <c r="JGX182" s="73"/>
      <c r="JHA182" s="73"/>
      <c r="JHD182" s="73"/>
      <c r="JHG182" s="73"/>
      <c r="JHP182" s="73"/>
      <c r="JHV182" s="73"/>
      <c r="JHY182" s="73"/>
      <c r="JIB182" s="73"/>
      <c r="JIE182" s="73"/>
      <c r="JIK182" s="73"/>
      <c r="JIT182" s="73"/>
      <c r="JIV182" s="73"/>
      <c r="JIW182" s="73"/>
      <c r="JIY182" s="73"/>
      <c r="JJB182" s="73"/>
      <c r="JJE182" s="73"/>
      <c r="JJH182" s="73"/>
      <c r="JJP182" s="73"/>
      <c r="JJR182" s="73"/>
      <c r="JJU182" s="73"/>
      <c r="JJX182" s="73"/>
      <c r="JKG182" s="73"/>
      <c r="JKJ182" s="73"/>
      <c r="JKO182" s="73"/>
      <c r="JLK182" s="73"/>
      <c r="JLL182" s="73"/>
      <c r="JLM182" s="73"/>
      <c r="JLN182" s="73"/>
      <c r="JLO182" s="73"/>
      <c r="JLP182" s="73"/>
      <c r="JMH182" s="73"/>
      <c r="JMI182" s="73"/>
      <c r="JML182" s="73"/>
      <c r="JMO182" s="73"/>
      <c r="JMQ182" s="73"/>
      <c r="JMS182" s="73"/>
      <c r="JMV182" s="73"/>
      <c r="JMY182" s="73"/>
      <c r="JNB182" s="73"/>
      <c r="JNE182" s="73"/>
      <c r="JNH182" s="73"/>
      <c r="JNK182" s="73"/>
      <c r="JNN182" s="73"/>
      <c r="JNQ182" s="73"/>
      <c r="JNS182" s="73"/>
      <c r="JOF182" s="73"/>
      <c r="JOG182" s="73"/>
      <c r="JOH182" s="73"/>
      <c r="JOI182" s="73"/>
      <c r="JOJ182" s="73"/>
      <c r="JOK182" s="73"/>
      <c r="JOL182" s="73"/>
      <c r="JOM182" s="73"/>
      <c r="JON182" s="73"/>
      <c r="JOO182" s="73"/>
      <c r="JOP182" s="73"/>
      <c r="JOQ182" s="73"/>
      <c r="JOR182" s="73"/>
      <c r="JOS182" s="73"/>
      <c r="JOT182" s="73"/>
      <c r="JOU182" s="73"/>
      <c r="JOV182" s="73"/>
      <c r="JOW182" s="73"/>
      <c r="JOX182" s="73"/>
      <c r="JOY182" s="73"/>
      <c r="JOZ182" s="73"/>
      <c r="JPA182" s="73"/>
      <c r="JPB182" s="73"/>
      <c r="JPC182" s="73"/>
      <c r="JPD182" s="73"/>
      <c r="JPE182" s="73"/>
      <c r="JPG182" s="73"/>
      <c r="JPH182" s="73"/>
      <c r="JPI182" s="73"/>
      <c r="JPJ182" s="73"/>
      <c r="JPK182" s="73"/>
      <c r="JPL182" s="73"/>
      <c r="JPM182" s="73"/>
      <c r="JPN182" s="73"/>
      <c r="JPO182" s="73"/>
      <c r="JPP182" s="73"/>
      <c r="JPQ182" s="73"/>
      <c r="JPR182" s="73"/>
      <c r="JPS182" s="73"/>
      <c r="JPV182" s="73"/>
      <c r="JPY182" s="73"/>
      <c r="JQB182" s="73"/>
      <c r="JQE182" s="73"/>
      <c r="JQH182" s="73"/>
      <c r="JQT182" s="73"/>
      <c r="JQW182" s="73"/>
      <c r="JQZ182" s="73"/>
      <c r="JRC182" s="73"/>
      <c r="JRL182" s="73"/>
      <c r="JRR182" s="73"/>
      <c r="JRU182" s="73"/>
      <c r="JRX182" s="73"/>
      <c r="JSA182" s="73"/>
      <c r="JSG182" s="73"/>
      <c r="JSP182" s="73"/>
      <c r="JSR182" s="73"/>
      <c r="JSS182" s="73"/>
      <c r="JSU182" s="73"/>
      <c r="JSX182" s="73"/>
      <c r="JTA182" s="73"/>
      <c r="JTD182" s="73"/>
      <c r="JTL182" s="73"/>
      <c r="JTN182" s="73"/>
      <c r="JTQ182" s="73"/>
      <c r="JTT182" s="73"/>
      <c r="JUC182" s="73"/>
      <c r="JUF182" s="73"/>
      <c r="JUK182" s="73"/>
      <c r="JVG182" s="73"/>
      <c r="JVH182" s="73"/>
      <c r="JVI182" s="73"/>
      <c r="JVJ182" s="73"/>
      <c r="JVK182" s="73"/>
      <c r="JVL182" s="73"/>
      <c r="JWD182" s="73"/>
      <c r="JWE182" s="73"/>
      <c r="JWH182" s="73"/>
      <c r="JWK182" s="73"/>
      <c r="JWM182" s="73"/>
      <c r="JWO182" s="73"/>
      <c r="JWR182" s="73"/>
      <c r="JWU182" s="73"/>
      <c r="JWX182" s="73"/>
      <c r="JXA182" s="73"/>
      <c r="JXD182" s="73"/>
      <c r="JXG182" s="73"/>
      <c r="JXJ182" s="73"/>
      <c r="JXM182" s="73"/>
      <c r="JXO182" s="73"/>
      <c r="JYB182" s="73"/>
      <c r="JYC182" s="73"/>
      <c r="JYD182" s="73"/>
      <c r="JYE182" s="73"/>
      <c r="JYF182" s="73"/>
      <c r="JYG182" s="73"/>
      <c r="JYH182" s="73"/>
      <c r="JYI182" s="73"/>
      <c r="JYJ182" s="73"/>
      <c r="JYK182" s="73"/>
      <c r="JYL182" s="73"/>
      <c r="JYM182" s="73"/>
      <c r="JYN182" s="73"/>
      <c r="JYO182" s="73"/>
      <c r="JYP182" s="73"/>
      <c r="JYQ182" s="73"/>
      <c r="JYR182" s="73"/>
      <c r="JYS182" s="73"/>
      <c r="JYT182" s="73"/>
      <c r="JYU182" s="73"/>
      <c r="JYV182" s="73"/>
      <c r="JYW182" s="73"/>
      <c r="JYX182" s="73"/>
      <c r="JYY182" s="73"/>
      <c r="JYZ182" s="73"/>
      <c r="JZA182" s="73"/>
      <c r="JZC182" s="73"/>
      <c r="JZD182" s="73"/>
      <c r="JZE182" s="73"/>
      <c r="JZF182" s="73"/>
      <c r="JZG182" s="73"/>
      <c r="JZH182" s="73"/>
      <c r="JZI182" s="73"/>
      <c r="JZJ182" s="73"/>
      <c r="JZK182" s="73"/>
      <c r="JZL182" s="73"/>
      <c r="JZM182" s="73"/>
      <c r="JZN182" s="73"/>
      <c r="JZO182" s="73"/>
      <c r="JZR182" s="73"/>
      <c r="JZU182" s="73"/>
      <c r="JZX182" s="73"/>
      <c r="KAA182" s="73"/>
      <c r="KAD182" s="73"/>
      <c r="KAP182" s="73"/>
      <c r="KAS182" s="73"/>
      <c r="KAV182" s="73"/>
      <c r="KAY182" s="73"/>
      <c r="KBH182" s="73"/>
      <c r="KBN182" s="73"/>
      <c r="KBQ182" s="73"/>
      <c r="KBT182" s="73"/>
      <c r="KBW182" s="73"/>
      <c r="KCC182" s="73"/>
      <c r="KCL182" s="73"/>
      <c r="KCN182" s="73"/>
      <c r="KCO182" s="73"/>
      <c r="KCQ182" s="73"/>
      <c r="KCT182" s="73"/>
      <c r="KCW182" s="73"/>
      <c r="KCZ182" s="73"/>
      <c r="KDH182" s="73"/>
      <c r="KDJ182" s="73"/>
      <c r="KDM182" s="73"/>
      <c r="KDP182" s="73"/>
      <c r="KDY182" s="73"/>
      <c r="KEB182" s="73"/>
      <c r="KEG182" s="73"/>
      <c r="KFC182" s="73"/>
      <c r="KFD182" s="73"/>
      <c r="KFE182" s="73"/>
      <c r="KFF182" s="73"/>
      <c r="KFG182" s="73"/>
      <c r="KFH182" s="73"/>
      <c r="KFZ182" s="73"/>
      <c r="KGA182" s="73"/>
      <c r="KGD182" s="73"/>
      <c r="KGG182" s="73"/>
      <c r="KGI182" s="73"/>
      <c r="KGK182" s="73"/>
      <c r="KGN182" s="73"/>
      <c r="KGQ182" s="73"/>
      <c r="KGT182" s="73"/>
      <c r="KGW182" s="73"/>
      <c r="KGZ182" s="73"/>
      <c r="KHC182" s="73"/>
      <c r="KHF182" s="73"/>
      <c r="KHI182" s="73"/>
      <c r="KHK182" s="73"/>
      <c r="KHX182" s="73"/>
      <c r="KHY182" s="73"/>
      <c r="KHZ182" s="73"/>
      <c r="KIA182" s="73"/>
      <c r="KIB182" s="73"/>
      <c r="KIC182" s="73"/>
      <c r="KID182" s="73"/>
      <c r="KIE182" s="73"/>
      <c r="KIF182" s="73"/>
      <c r="KIG182" s="73"/>
      <c r="KIH182" s="73"/>
      <c r="KII182" s="73"/>
      <c r="KIJ182" s="73"/>
      <c r="KIK182" s="73"/>
      <c r="KIL182" s="73"/>
      <c r="KIM182" s="73"/>
      <c r="KIN182" s="73"/>
      <c r="KIO182" s="73"/>
      <c r="KIP182" s="73"/>
      <c r="KIQ182" s="73"/>
      <c r="KIR182" s="73"/>
      <c r="KIS182" s="73"/>
      <c r="KIT182" s="73"/>
      <c r="KIU182" s="73"/>
      <c r="KIV182" s="73"/>
      <c r="KIW182" s="73"/>
      <c r="KIY182" s="73"/>
      <c r="KIZ182" s="73"/>
      <c r="KJA182" s="73"/>
      <c r="KJB182" s="73"/>
      <c r="KJC182" s="73"/>
      <c r="KJD182" s="73"/>
      <c r="KJE182" s="73"/>
      <c r="KJF182" s="73"/>
      <c r="KJG182" s="73"/>
      <c r="KJH182" s="73"/>
      <c r="KJI182" s="73"/>
      <c r="KJJ182" s="73"/>
      <c r="KJK182" s="73"/>
      <c r="KJN182" s="73"/>
      <c r="KJQ182" s="73"/>
      <c r="KJT182" s="73"/>
      <c r="KJW182" s="73"/>
      <c r="KJZ182" s="73"/>
      <c r="KKL182" s="73"/>
      <c r="KKO182" s="73"/>
      <c r="KKR182" s="73"/>
      <c r="KKU182" s="73"/>
      <c r="KLD182" s="73"/>
      <c r="KLJ182" s="73"/>
      <c r="KLM182" s="73"/>
      <c r="KLP182" s="73"/>
      <c r="KLS182" s="73"/>
      <c r="KLY182" s="73"/>
      <c r="KMH182" s="73"/>
      <c r="KMJ182" s="73"/>
      <c r="KMK182" s="73"/>
      <c r="KMM182" s="73"/>
      <c r="KMP182" s="73"/>
      <c r="KMS182" s="73"/>
      <c r="KMV182" s="73"/>
      <c r="KND182" s="73"/>
      <c r="KNF182" s="73"/>
      <c r="KNI182" s="73"/>
      <c r="KNL182" s="73"/>
      <c r="KNU182" s="73"/>
      <c r="KNX182" s="73"/>
      <c r="KOC182" s="73"/>
      <c r="KOY182" s="73"/>
      <c r="KOZ182" s="73"/>
      <c r="KPA182" s="73"/>
      <c r="KPB182" s="73"/>
      <c r="KPC182" s="73"/>
      <c r="KPD182" s="73"/>
      <c r="KPV182" s="73"/>
      <c r="KPW182" s="73"/>
      <c r="KPZ182" s="73"/>
      <c r="KQC182" s="73"/>
      <c r="KQE182" s="73"/>
      <c r="KQG182" s="73"/>
      <c r="KQJ182" s="73"/>
      <c r="KQM182" s="73"/>
      <c r="KQP182" s="73"/>
      <c r="KQS182" s="73"/>
      <c r="KQV182" s="73"/>
      <c r="KQY182" s="73"/>
      <c r="KRB182" s="73"/>
      <c r="KRE182" s="73"/>
      <c r="KRG182" s="73"/>
      <c r="KRT182" s="73"/>
      <c r="KRU182" s="73"/>
      <c r="KRV182" s="73"/>
      <c r="KRW182" s="73"/>
      <c r="KRX182" s="73"/>
      <c r="KRY182" s="73"/>
      <c r="KRZ182" s="73"/>
      <c r="KSA182" s="73"/>
      <c r="KSB182" s="73"/>
      <c r="KSC182" s="73"/>
      <c r="KSD182" s="73"/>
      <c r="KSE182" s="73"/>
      <c r="KSF182" s="73"/>
      <c r="KSG182" s="73"/>
      <c r="KSH182" s="73"/>
      <c r="KSI182" s="73"/>
      <c r="KSJ182" s="73"/>
      <c r="KSK182" s="73"/>
      <c r="KSL182" s="73"/>
      <c r="KSM182" s="73"/>
      <c r="KSN182" s="73"/>
      <c r="KSO182" s="73"/>
      <c r="KSP182" s="73"/>
      <c r="KSQ182" s="73"/>
      <c r="KSR182" s="73"/>
      <c r="KSS182" s="73"/>
      <c r="KSU182" s="73"/>
      <c r="KSV182" s="73"/>
      <c r="KSW182" s="73"/>
      <c r="KSX182" s="73"/>
      <c r="KSY182" s="73"/>
      <c r="KSZ182" s="73"/>
      <c r="KTA182" s="73"/>
      <c r="KTB182" s="73"/>
      <c r="KTC182" s="73"/>
      <c r="KTD182" s="73"/>
      <c r="KTE182" s="73"/>
      <c r="KTF182" s="73"/>
      <c r="KTG182" s="73"/>
      <c r="KTJ182" s="73"/>
      <c r="KTM182" s="73"/>
      <c r="KTP182" s="73"/>
      <c r="KTS182" s="73"/>
      <c r="KTV182" s="73"/>
      <c r="KUH182" s="73"/>
      <c r="KUK182" s="73"/>
      <c r="KUN182" s="73"/>
      <c r="KUQ182" s="73"/>
      <c r="KUZ182" s="73"/>
      <c r="KVF182" s="73"/>
      <c r="KVI182" s="73"/>
      <c r="KVL182" s="73"/>
      <c r="KVO182" s="73"/>
      <c r="KVU182" s="73"/>
      <c r="KWD182" s="73"/>
      <c r="KWF182" s="73"/>
      <c r="KWG182" s="73"/>
      <c r="KWI182" s="73"/>
      <c r="KWL182" s="73"/>
      <c r="KWO182" s="73"/>
      <c r="KWR182" s="73"/>
      <c r="KWZ182" s="73"/>
      <c r="KXB182" s="73"/>
      <c r="KXE182" s="73"/>
      <c r="KXH182" s="73"/>
      <c r="KXQ182" s="73"/>
      <c r="KXT182" s="73"/>
      <c r="KXY182" s="73"/>
      <c r="KYU182" s="73"/>
      <c r="KYV182" s="73"/>
      <c r="KYW182" s="73"/>
      <c r="KYX182" s="73"/>
      <c r="KYY182" s="73"/>
      <c r="KYZ182" s="73"/>
      <c r="KZR182" s="73"/>
      <c r="KZS182" s="73"/>
      <c r="KZV182" s="73"/>
      <c r="KZY182" s="73"/>
      <c r="LAA182" s="73"/>
      <c r="LAC182" s="73"/>
      <c r="LAF182" s="73"/>
      <c r="LAI182" s="73"/>
      <c r="LAL182" s="73"/>
      <c r="LAO182" s="73"/>
      <c r="LAR182" s="73"/>
      <c r="LAU182" s="73"/>
      <c r="LAX182" s="73"/>
      <c r="LBA182" s="73"/>
      <c r="LBC182" s="73"/>
      <c r="LBP182" s="73"/>
      <c r="LBQ182" s="73"/>
      <c r="LBR182" s="73"/>
      <c r="LBS182" s="73"/>
      <c r="LBT182" s="73"/>
      <c r="LBU182" s="73"/>
      <c r="LBV182" s="73"/>
      <c r="LBW182" s="73"/>
      <c r="LBX182" s="73"/>
      <c r="LBY182" s="73"/>
      <c r="LBZ182" s="73"/>
      <c r="LCA182" s="73"/>
      <c r="LCB182" s="73"/>
      <c r="LCC182" s="73"/>
      <c r="LCD182" s="73"/>
      <c r="LCE182" s="73"/>
      <c r="LCF182" s="73"/>
      <c r="LCG182" s="73"/>
      <c r="LCH182" s="73"/>
      <c r="LCI182" s="73"/>
      <c r="LCJ182" s="73"/>
      <c r="LCK182" s="73"/>
      <c r="LCL182" s="73"/>
      <c r="LCM182" s="73"/>
      <c r="LCN182" s="73"/>
      <c r="LCO182" s="73"/>
      <c r="LCQ182" s="73"/>
      <c r="LCR182" s="73"/>
      <c r="LCS182" s="73"/>
      <c r="LCT182" s="73"/>
      <c r="LCU182" s="73"/>
      <c r="LCV182" s="73"/>
      <c r="LCW182" s="73"/>
      <c r="LCX182" s="73"/>
      <c r="LCY182" s="73"/>
      <c r="LCZ182" s="73"/>
      <c r="LDA182" s="73"/>
      <c r="LDB182" s="73"/>
      <c r="LDC182" s="73"/>
      <c r="LDF182" s="73"/>
      <c r="LDI182" s="73"/>
      <c r="LDL182" s="73"/>
      <c r="LDO182" s="73"/>
      <c r="LDR182" s="73"/>
      <c r="LED182" s="73"/>
      <c r="LEG182" s="73"/>
      <c r="LEJ182" s="73"/>
      <c r="LEM182" s="73"/>
      <c r="LEV182" s="73"/>
      <c r="LFB182" s="73"/>
      <c r="LFE182" s="73"/>
      <c r="LFH182" s="73"/>
      <c r="LFK182" s="73"/>
      <c r="LFQ182" s="73"/>
      <c r="LFZ182" s="73"/>
      <c r="LGB182" s="73"/>
      <c r="LGC182" s="73"/>
      <c r="LGE182" s="73"/>
      <c r="LGH182" s="73"/>
      <c r="LGK182" s="73"/>
      <c r="LGN182" s="73"/>
      <c r="LGV182" s="73"/>
      <c r="LGX182" s="73"/>
      <c r="LHA182" s="73"/>
      <c r="LHD182" s="73"/>
      <c r="LHM182" s="73"/>
      <c r="LHP182" s="73"/>
      <c r="LHU182" s="73"/>
      <c r="LIQ182" s="73"/>
      <c r="LIR182" s="73"/>
      <c r="LIS182" s="73"/>
      <c r="LIT182" s="73"/>
      <c r="LIU182" s="73"/>
      <c r="LIV182" s="73"/>
      <c r="LJN182" s="73"/>
      <c r="LJO182" s="73"/>
      <c r="LJR182" s="73"/>
      <c r="LJU182" s="73"/>
      <c r="LJW182" s="73"/>
      <c r="LJY182" s="73"/>
      <c r="LKB182" s="73"/>
      <c r="LKE182" s="73"/>
      <c r="LKH182" s="73"/>
      <c r="LKK182" s="73"/>
      <c r="LKN182" s="73"/>
      <c r="LKQ182" s="73"/>
      <c r="LKT182" s="73"/>
      <c r="LKW182" s="73"/>
      <c r="LKY182" s="73"/>
      <c r="LLL182" s="73"/>
      <c r="LLM182" s="73"/>
      <c r="LLN182" s="73"/>
      <c r="LLO182" s="73"/>
      <c r="LLP182" s="73"/>
      <c r="LLQ182" s="73"/>
      <c r="LLR182" s="73"/>
      <c r="LLS182" s="73"/>
      <c r="LLT182" s="73"/>
      <c r="LLU182" s="73"/>
      <c r="LLV182" s="73"/>
      <c r="LLW182" s="73"/>
      <c r="LLX182" s="73"/>
      <c r="LLY182" s="73"/>
      <c r="LLZ182" s="73"/>
      <c r="LMA182" s="73"/>
      <c r="LMB182" s="73"/>
      <c r="LMC182" s="73"/>
      <c r="LMD182" s="73"/>
      <c r="LME182" s="73"/>
      <c r="LMF182" s="73"/>
      <c r="LMG182" s="73"/>
      <c r="LMH182" s="73"/>
      <c r="LMI182" s="73"/>
      <c r="LMJ182" s="73"/>
      <c r="LMK182" s="73"/>
      <c r="LMM182" s="73"/>
      <c r="LMN182" s="73"/>
      <c r="LMO182" s="73"/>
      <c r="LMP182" s="73"/>
      <c r="LMQ182" s="73"/>
      <c r="LMR182" s="73"/>
      <c r="LMS182" s="73"/>
      <c r="LMT182" s="73"/>
      <c r="LMU182" s="73"/>
      <c r="LMV182" s="73"/>
      <c r="LMW182" s="73"/>
      <c r="LMX182" s="73"/>
      <c r="LMY182" s="73"/>
      <c r="LNB182" s="73"/>
      <c r="LNE182" s="73"/>
      <c r="LNH182" s="73"/>
      <c r="LNK182" s="73"/>
      <c r="LNN182" s="73"/>
      <c r="LNZ182" s="73"/>
      <c r="LOC182" s="73"/>
      <c r="LOF182" s="73"/>
      <c r="LOI182" s="73"/>
      <c r="LOR182" s="73"/>
      <c r="LOX182" s="73"/>
      <c r="LPA182" s="73"/>
      <c r="LPD182" s="73"/>
      <c r="LPG182" s="73"/>
      <c r="LPM182" s="73"/>
      <c r="LPV182" s="73"/>
      <c r="LPX182" s="73"/>
      <c r="LPY182" s="73"/>
      <c r="LQA182" s="73"/>
      <c r="LQD182" s="73"/>
      <c r="LQG182" s="73"/>
      <c r="LQJ182" s="73"/>
      <c r="LQR182" s="73"/>
      <c r="LQT182" s="73"/>
      <c r="LQW182" s="73"/>
      <c r="LQZ182" s="73"/>
      <c r="LRI182" s="73"/>
      <c r="LRL182" s="73"/>
      <c r="LRQ182" s="73"/>
      <c r="LSM182" s="73"/>
      <c r="LSN182" s="73"/>
      <c r="LSO182" s="73"/>
      <c r="LSP182" s="73"/>
      <c r="LSQ182" s="73"/>
      <c r="LSR182" s="73"/>
      <c r="LTJ182" s="73"/>
      <c r="LTK182" s="73"/>
      <c r="LTN182" s="73"/>
      <c r="LTQ182" s="73"/>
      <c r="LTS182" s="73"/>
      <c r="LTU182" s="73"/>
      <c r="LTX182" s="73"/>
      <c r="LUA182" s="73"/>
      <c r="LUD182" s="73"/>
      <c r="LUG182" s="73"/>
      <c r="LUJ182" s="73"/>
      <c r="LUM182" s="73"/>
      <c r="LUP182" s="73"/>
      <c r="LUS182" s="73"/>
      <c r="LUU182" s="73"/>
      <c r="LVH182" s="73"/>
      <c r="LVI182" s="73"/>
      <c r="LVJ182" s="73"/>
      <c r="LVK182" s="73"/>
      <c r="LVL182" s="73"/>
      <c r="LVM182" s="73"/>
      <c r="LVN182" s="73"/>
      <c r="LVO182" s="73"/>
      <c r="LVP182" s="73"/>
      <c r="LVQ182" s="73"/>
      <c r="LVR182" s="73"/>
      <c r="LVS182" s="73"/>
      <c r="LVT182" s="73"/>
      <c r="LVU182" s="73"/>
      <c r="LVV182" s="73"/>
      <c r="LVW182" s="73"/>
      <c r="LVX182" s="73"/>
      <c r="LVY182" s="73"/>
      <c r="LVZ182" s="73"/>
      <c r="LWA182" s="73"/>
      <c r="LWB182" s="73"/>
      <c r="LWC182" s="73"/>
      <c r="LWD182" s="73"/>
      <c r="LWE182" s="73"/>
      <c r="LWF182" s="73"/>
      <c r="LWG182" s="73"/>
      <c r="LWI182" s="73"/>
      <c r="LWJ182" s="73"/>
      <c r="LWK182" s="73"/>
      <c r="LWL182" s="73"/>
      <c r="LWM182" s="73"/>
      <c r="LWN182" s="73"/>
      <c r="LWO182" s="73"/>
      <c r="LWP182" s="73"/>
      <c r="LWQ182" s="73"/>
      <c r="LWR182" s="73"/>
      <c r="LWS182" s="73"/>
      <c r="LWT182" s="73"/>
      <c r="LWU182" s="73"/>
      <c r="LWX182" s="73"/>
      <c r="LXA182" s="73"/>
      <c r="LXD182" s="73"/>
      <c r="LXG182" s="73"/>
      <c r="LXJ182" s="73"/>
      <c r="LXV182" s="73"/>
      <c r="LXY182" s="73"/>
      <c r="LYB182" s="73"/>
      <c r="LYE182" s="73"/>
      <c r="LYN182" s="73"/>
      <c r="LYT182" s="73"/>
      <c r="LYW182" s="73"/>
      <c r="LYZ182" s="73"/>
      <c r="LZC182" s="73"/>
      <c r="LZI182" s="73"/>
      <c r="LZR182" s="73"/>
      <c r="LZT182" s="73"/>
      <c r="LZU182" s="73"/>
      <c r="LZW182" s="73"/>
      <c r="LZZ182" s="73"/>
      <c r="MAC182" s="73"/>
      <c r="MAF182" s="73"/>
      <c r="MAN182" s="73"/>
      <c r="MAP182" s="73"/>
      <c r="MAS182" s="73"/>
      <c r="MAV182" s="73"/>
      <c r="MBE182" s="73"/>
      <c r="MBH182" s="73"/>
      <c r="MBM182" s="73"/>
      <c r="MCI182" s="73"/>
      <c r="MCJ182" s="73"/>
      <c r="MCK182" s="73"/>
      <c r="MCL182" s="73"/>
      <c r="MCM182" s="73"/>
      <c r="MCN182" s="73"/>
      <c r="MDF182" s="73"/>
      <c r="MDG182" s="73"/>
      <c r="MDJ182" s="73"/>
      <c r="MDM182" s="73"/>
      <c r="MDO182" s="73"/>
      <c r="MDQ182" s="73"/>
      <c r="MDT182" s="73"/>
      <c r="MDW182" s="73"/>
      <c r="MDZ182" s="73"/>
      <c r="MEC182" s="73"/>
      <c r="MEF182" s="73"/>
      <c r="MEI182" s="73"/>
      <c r="MEL182" s="73"/>
      <c r="MEO182" s="73"/>
      <c r="MEQ182" s="73"/>
      <c r="MFD182" s="73"/>
      <c r="MFE182" s="73"/>
      <c r="MFF182" s="73"/>
      <c r="MFG182" s="73"/>
      <c r="MFH182" s="73"/>
      <c r="MFI182" s="73"/>
      <c r="MFJ182" s="73"/>
      <c r="MFK182" s="73"/>
      <c r="MFL182" s="73"/>
      <c r="MFM182" s="73"/>
      <c r="MFN182" s="73"/>
      <c r="MFO182" s="73"/>
      <c r="MFP182" s="73"/>
      <c r="MFQ182" s="73"/>
      <c r="MFR182" s="73"/>
      <c r="MFS182" s="73"/>
      <c r="MFT182" s="73"/>
      <c r="MFU182" s="73"/>
      <c r="MFV182" s="73"/>
      <c r="MFW182" s="73"/>
      <c r="MFX182" s="73"/>
      <c r="MFY182" s="73"/>
      <c r="MFZ182" s="73"/>
      <c r="MGA182" s="73"/>
      <c r="MGB182" s="73"/>
      <c r="MGC182" s="73"/>
      <c r="MGE182" s="73"/>
      <c r="MGF182" s="73"/>
      <c r="MGG182" s="73"/>
      <c r="MGH182" s="73"/>
      <c r="MGI182" s="73"/>
      <c r="MGJ182" s="73"/>
      <c r="MGK182" s="73"/>
      <c r="MGL182" s="73"/>
      <c r="MGM182" s="73"/>
      <c r="MGN182" s="73"/>
      <c r="MGO182" s="73"/>
      <c r="MGP182" s="73"/>
      <c r="MGQ182" s="73"/>
      <c r="MGT182" s="73"/>
      <c r="MGW182" s="73"/>
      <c r="MGZ182" s="73"/>
      <c r="MHC182" s="73"/>
      <c r="MHF182" s="73"/>
      <c r="MHR182" s="73"/>
      <c r="MHU182" s="73"/>
      <c r="MHX182" s="73"/>
      <c r="MIA182" s="73"/>
      <c r="MIJ182" s="73"/>
      <c r="MIP182" s="73"/>
      <c r="MIS182" s="73"/>
      <c r="MIV182" s="73"/>
      <c r="MIY182" s="73"/>
      <c r="MJE182" s="73"/>
      <c r="MJN182" s="73"/>
      <c r="MJP182" s="73"/>
      <c r="MJQ182" s="73"/>
      <c r="MJS182" s="73"/>
      <c r="MJV182" s="73"/>
      <c r="MJY182" s="73"/>
      <c r="MKB182" s="73"/>
      <c r="MKJ182" s="73"/>
      <c r="MKL182" s="73"/>
      <c r="MKO182" s="73"/>
      <c r="MKR182" s="73"/>
      <c r="MLA182" s="73"/>
      <c r="MLD182" s="73"/>
      <c r="MLI182" s="73"/>
      <c r="MME182" s="73"/>
      <c r="MMF182" s="73"/>
      <c r="MMG182" s="73"/>
      <c r="MMH182" s="73"/>
      <c r="MMI182" s="73"/>
      <c r="MMJ182" s="73"/>
      <c r="MNB182" s="73"/>
      <c r="MNC182" s="73"/>
      <c r="MNF182" s="73"/>
      <c r="MNI182" s="73"/>
      <c r="MNK182" s="73"/>
      <c r="MNM182" s="73"/>
      <c r="MNP182" s="73"/>
      <c r="MNS182" s="73"/>
      <c r="MNV182" s="73"/>
      <c r="MNY182" s="73"/>
      <c r="MOB182" s="73"/>
      <c r="MOE182" s="73"/>
      <c r="MOH182" s="73"/>
      <c r="MOK182" s="73"/>
      <c r="MOM182" s="73"/>
      <c r="MOZ182" s="73"/>
      <c r="MPA182" s="73"/>
      <c r="MPB182" s="73"/>
      <c r="MPC182" s="73"/>
      <c r="MPD182" s="73"/>
      <c r="MPE182" s="73"/>
      <c r="MPF182" s="73"/>
      <c r="MPG182" s="73"/>
      <c r="MPH182" s="73"/>
      <c r="MPI182" s="73"/>
      <c r="MPJ182" s="73"/>
      <c r="MPK182" s="73"/>
      <c r="MPL182" s="73"/>
      <c r="MPM182" s="73"/>
      <c r="MPN182" s="73"/>
      <c r="MPO182" s="73"/>
      <c r="MPP182" s="73"/>
      <c r="MPQ182" s="73"/>
      <c r="MPR182" s="73"/>
      <c r="MPS182" s="73"/>
      <c r="MPT182" s="73"/>
      <c r="MPU182" s="73"/>
      <c r="MPV182" s="73"/>
      <c r="MPW182" s="73"/>
      <c r="MPX182" s="73"/>
      <c r="MPY182" s="73"/>
      <c r="MQA182" s="73"/>
      <c r="MQB182" s="73"/>
      <c r="MQC182" s="73"/>
      <c r="MQD182" s="73"/>
      <c r="MQE182" s="73"/>
      <c r="MQF182" s="73"/>
      <c r="MQG182" s="73"/>
      <c r="MQH182" s="73"/>
      <c r="MQI182" s="73"/>
      <c r="MQJ182" s="73"/>
      <c r="MQK182" s="73"/>
      <c r="MQL182" s="73"/>
      <c r="MQM182" s="73"/>
      <c r="MQP182" s="73"/>
      <c r="MQS182" s="73"/>
      <c r="MQV182" s="73"/>
      <c r="MQY182" s="73"/>
      <c r="MRB182" s="73"/>
      <c r="MRN182" s="73"/>
      <c r="MRQ182" s="73"/>
      <c r="MRT182" s="73"/>
      <c r="MRW182" s="73"/>
      <c r="MSF182" s="73"/>
      <c r="MSL182" s="73"/>
      <c r="MSO182" s="73"/>
      <c r="MSR182" s="73"/>
      <c r="MSU182" s="73"/>
      <c r="MTA182" s="73"/>
      <c r="MTJ182" s="73"/>
      <c r="MTL182" s="73"/>
      <c r="MTM182" s="73"/>
      <c r="MTO182" s="73"/>
      <c r="MTR182" s="73"/>
      <c r="MTU182" s="73"/>
      <c r="MTX182" s="73"/>
      <c r="MUF182" s="73"/>
      <c r="MUH182" s="73"/>
      <c r="MUK182" s="73"/>
      <c r="MUN182" s="73"/>
      <c r="MUW182" s="73"/>
      <c r="MUZ182" s="73"/>
      <c r="MVE182" s="73"/>
      <c r="MWA182" s="73"/>
      <c r="MWB182" s="73"/>
      <c r="MWC182" s="73"/>
      <c r="MWD182" s="73"/>
      <c r="MWE182" s="73"/>
      <c r="MWF182" s="73"/>
      <c r="MWX182" s="73"/>
      <c r="MWY182" s="73"/>
      <c r="MXB182" s="73"/>
      <c r="MXE182" s="73"/>
      <c r="MXG182" s="73"/>
      <c r="MXI182" s="73"/>
      <c r="MXL182" s="73"/>
      <c r="MXO182" s="73"/>
      <c r="MXR182" s="73"/>
      <c r="MXU182" s="73"/>
      <c r="MXX182" s="73"/>
      <c r="MYA182" s="73"/>
      <c r="MYD182" s="73"/>
      <c r="MYG182" s="73"/>
      <c r="MYI182" s="73"/>
      <c r="MYV182" s="73"/>
      <c r="MYW182" s="73"/>
      <c r="MYX182" s="73"/>
      <c r="MYY182" s="73"/>
      <c r="MYZ182" s="73"/>
      <c r="MZA182" s="73"/>
      <c r="MZB182" s="73"/>
      <c r="MZC182" s="73"/>
      <c r="MZD182" s="73"/>
      <c r="MZE182" s="73"/>
      <c r="MZF182" s="73"/>
      <c r="MZG182" s="73"/>
      <c r="MZH182" s="73"/>
      <c r="MZI182" s="73"/>
      <c r="MZJ182" s="73"/>
      <c r="MZK182" s="73"/>
      <c r="MZL182" s="73"/>
      <c r="MZM182" s="73"/>
      <c r="MZN182" s="73"/>
      <c r="MZO182" s="73"/>
      <c r="MZP182" s="73"/>
      <c r="MZQ182" s="73"/>
      <c r="MZR182" s="73"/>
      <c r="MZS182" s="73"/>
      <c r="MZT182" s="73"/>
      <c r="MZU182" s="73"/>
      <c r="MZW182" s="73"/>
      <c r="MZX182" s="73"/>
      <c r="MZY182" s="73"/>
      <c r="MZZ182" s="73"/>
      <c r="NAA182" s="73"/>
      <c r="NAB182" s="73"/>
      <c r="NAC182" s="73"/>
      <c r="NAD182" s="73"/>
      <c r="NAE182" s="73"/>
      <c r="NAF182" s="73"/>
      <c r="NAG182" s="73"/>
      <c r="NAH182" s="73"/>
      <c r="NAI182" s="73"/>
      <c r="NAL182" s="73"/>
      <c r="NAO182" s="73"/>
      <c r="NAR182" s="73"/>
      <c r="NAU182" s="73"/>
      <c r="NAX182" s="73"/>
      <c r="NBJ182" s="73"/>
      <c r="NBM182" s="73"/>
      <c r="NBP182" s="73"/>
      <c r="NBS182" s="73"/>
      <c r="NCB182" s="73"/>
      <c r="NCH182" s="73"/>
      <c r="NCK182" s="73"/>
      <c r="NCN182" s="73"/>
      <c r="NCQ182" s="73"/>
      <c r="NCW182" s="73"/>
      <c r="NDF182" s="73"/>
      <c r="NDH182" s="73"/>
      <c r="NDI182" s="73"/>
      <c r="NDK182" s="73"/>
      <c r="NDN182" s="73"/>
      <c r="NDQ182" s="73"/>
      <c r="NDT182" s="73"/>
      <c r="NEB182" s="73"/>
      <c r="NED182" s="73"/>
      <c r="NEG182" s="73"/>
      <c r="NEJ182" s="73"/>
      <c r="NES182" s="73"/>
      <c r="NEV182" s="73"/>
      <c r="NFA182" s="73"/>
      <c r="NFW182" s="73"/>
      <c r="NFX182" s="73"/>
      <c r="NFY182" s="73"/>
      <c r="NFZ182" s="73"/>
      <c r="NGA182" s="73"/>
      <c r="NGB182" s="73"/>
      <c r="NGT182" s="73"/>
      <c r="NGU182" s="73"/>
      <c r="NGX182" s="73"/>
      <c r="NHA182" s="73"/>
      <c r="NHC182" s="73"/>
      <c r="NHE182" s="73"/>
      <c r="NHH182" s="73"/>
      <c r="NHK182" s="73"/>
      <c r="NHN182" s="73"/>
      <c r="NHQ182" s="73"/>
      <c r="NHT182" s="73"/>
      <c r="NHW182" s="73"/>
      <c r="NHZ182" s="73"/>
      <c r="NIC182" s="73"/>
      <c r="NIE182" s="73"/>
      <c r="NIR182" s="73"/>
      <c r="NIS182" s="73"/>
      <c r="NIT182" s="73"/>
      <c r="NIU182" s="73"/>
      <c r="NIV182" s="73"/>
      <c r="NIW182" s="73"/>
      <c r="NIX182" s="73"/>
      <c r="NIY182" s="73"/>
      <c r="NIZ182" s="73"/>
      <c r="NJA182" s="73"/>
      <c r="NJB182" s="73"/>
      <c r="NJC182" s="73"/>
      <c r="NJD182" s="73"/>
      <c r="NJE182" s="73"/>
      <c r="NJF182" s="73"/>
      <c r="NJG182" s="73"/>
      <c r="NJH182" s="73"/>
      <c r="NJI182" s="73"/>
      <c r="NJJ182" s="73"/>
      <c r="NJK182" s="73"/>
      <c r="NJL182" s="73"/>
      <c r="NJM182" s="73"/>
      <c r="NJN182" s="73"/>
      <c r="NJO182" s="73"/>
      <c r="NJP182" s="73"/>
      <c r="NJQ182" s="73"/>
      <c r="NJS182" s="73"/>
      <c r="NJT182" s="73"/>
      <c r="NJU182" s="73"/>
      <c r="NJV182" s="73"/>
      <c r="NJW182" s="73"/>
      <c r="NJX182" s="73"/>
      <c r="NJY182" s="73"/>
      <c r="NJZ182" s="73"/>
      <c r="NKA182" s="73"/>
      <c r="NKB182" s="73"/>
      <c r="NKC182" s="73"/>
      <c r="NKD182" s="73"/>
      <c r="NKE182" s="73"/>
      <c r="NKH182" s="73"/>
      <c r="NKK182" s="73"/>
      <c r="NKN182" s="73"/>
      <c r="NKQ182" s="73"/>
      <c r="NKT182" s="73"/>
      <c r="NLF182" s="73"/>
      <c r="NLI182" s="73"/>
      <c r="NLL182" s="73"/>
      <c r="NLO182" s="73"/>
      <c r="NLX182" s="73"/>
      <c r="NMD182" s="73"/>
      <c r="NMG182" s="73"/>
      <c r="NMJ182" s="73"/>
      <c r="NMM182" s="73"/>
      <c r="NMS182" s="73"/>
      <c r="NNB182" s="73"/>
      <c r="NND182" s="73"/>
      <c r="NNE182" s="73"/>
      <c r="NNG182" s="73"/>
      <c r="NNJ182" s="73"/>
      <c r="NNM182" s="73"/>
      <c r="NNP182" s="73"/>
      <c r="NNX182" s="73"/>
      <c r="NNZ182" s="73"/>
      <c r="NOC182" s="73"/>
      <c r="NOF182" s="73"/>
      <c r="NOO182" s="73"/>
      <c r="NOR182" s="73"/>
      <c r="NOW182" s="73"/>
      <c r="NPS182" s="73"/>
      <c r="NPT182" s="73"/>
      <c r="NPU182" s="73"/>
      <c r="NPV182" s="73"/>
      <c r="NPW182" s="73"/>
      <c r="NPX182" s="73"/>
      <c r="NQP182" s="73"/>
      <c r="NQQ182" s="73"/>
      <c r="NQT182" s="73"/>
      <c r="NQW182" s="73"/>
      <c r="NQY182" s="73"/>
      <c r="NRA182" s="73"/>
      <c r="NRD182" s="73"/>
      <c r="NRG182" s="73"/>
      <c r="NRJ182" s="73"/>
      <c r="NRM182" s="73"/>
      <c r="NRP182" s="73"/>
      <c r="NRS182" s="73"/>
      <c r="NRV182" s="73"/>
      <c r="NRY182" s="73"/>
      <c r="NSA182" s="73"/>
      <c r="NSN182" s="73"/>
      <c r="NSO182" s="73"/>
      <c r="NSP182" s="73"/>
      <c r="NSQ182" s="73"/>
      <c r="NSR182" s="73"/>
      <c r="NSS182" s="73"/>
      <c r="NST182" s="73"/>
      <c r="NSU182" s="73"/>
      <c r="NSV182" s="73"/>
      <c r="NSW182" s="73"/>
      <c r="NSX182" s="73"/>
      <c r="NSY182" s="73"/>
      <c r="NSZ182" s="73"/>
      <c r="NTA182" s="73"/>
      <c r="NTB182" s="73"/>
      <c r="NTC182" s="73"/>
      <c r="NTD182" s="73"/>
      <c r="NTE182" s="73"/>
      <c r="NTF182" s="73"/>
      <c r="NTG182" s="73"/>
      <c r="NTH182" s="73"/>
      <c r="NTI182" s="73"/>
      <c r="NTJ182" s="73"/>
      <c r="NTK182" s="73"/>
      <c r="NTL182" s="73"/>
      <c r="NTM182" s="73"/>
      <c r="NTO182" s="73"/>
      <c r="NTP182" s="73"/>
      <c r="NTQ182" s="73"/>
      <c r="NTR182" s="73"/>
      <c r="NTS182" s="73"/>
      <c r="NTT182" s="73"/>
      <c r="NTU182" s="73"/>
      <c r="NTV182" s="73"/>
      <c r="NTW182" s="73"/>
      <c r="NTX182" s="73"/>
      <c r="NTY182" s="73"/>
      <c r="NTZ182" s="73"/>
      <c r="NUA182" s="73"/>
      <c r="NUD182" s="73"/>
      <c r="NUG182" s="73"/>
      <c r="NUJ182" s="73"/>
      <c r="NUM182" s="73"/>
      <c r="NUP182" s="73"/>
      <c r="NVB182" s="73"/>
      <c r="NVE182" s="73"/>
      <c r="NVH182" s="73"/>
      <c r="NVK182" s="73"/>
      <c r="NVT182" s="73"/>
      <c r="NVZ182" s="73"/>
      <c r="NWC182" s="73"/>
      <c r="NWF182" s="73"/>
      <c r="NWI182" s="73"/>
      <c r="NWO182" s="73"/>
      <c r="NWX182" s="73"/>
      <c r="NWZ182" s="73"/>
      <c r="NXA182" s="73"/>
      <c r="NXC182" s="73"/>
      <c r="NXF182" s="73"/>
      <c r="NXI182" s="73"/>
      <c r="NXL182" s="73"/>
      <c r="NXT182" s="73"/>
      <c r="NXV182" s="73"/>
      <c r="NXY182" s="73"/>
      <c r="NYB182" s="73"/>
      <c r="NYK182" s="73"/>
      <c r="NYN182" s="73"/>
      <c r="NYS182" s="73"/>
      <c r="NZO182" s="73"/>
      <c r="NZP182" s="73"/>
      <c r="NZQ182" s="73"/>
      <c r="NZR182" s="73"/>
      <c r="NZS182" s="73"/>
      <c r="NZT182" s="73"/>
      <c r="OAL182" s="73"/>
      <c r="OAM182" s="73"/>
      <c r="OAP182" s="73"/>
      <c r="OAS182" s="73"/>
      <c r="OAU182" s="73"/>
      <c r="OAW182" s="73"/>
      <c r="OAZ182" s="73"/>
      <c r="OBC182" s="73"/>
      <c r="OBF182" s="73"/>
      <c r="OBI182" s="73"/>
      <c r="OBL182" s="73"/>
      <c r="OBO182" s="73"/>
      <c r="OBR182" s="73"/>
      <c r="OBU182" s="73"/>
      <c r="OBW182" s="73"/>
      <c r="OCJ182" s="73"/>
      <c r="OCK182" s="73"/>
      <c r="OCL182" s="73"/>
      <c r="OCM182" s="73"/>
      <c r="OCN182" s="73"/>
      <c r="OCO182" s="73"/>
      <c r="OCP182" s="73"/>
      <c r="OCQ182" s="73"/>
      <c r="OCR182" s="73"/>
      <c r="OCS182" s="73"/>
      <c r="OCT182" s="73"/>
      <c r="OCU182" s="73"/>
      <c r="OCV182" s="73"/>
      <c r="OCW182" s="73"/>
      <c r="OCX182" s="73"/>
      <c r="OCY182" s="73"/>
      <c r="OCZ182" s="73"/>
      <c r="ODA182" s="73"/>
      <c r="ODB182" s="73"/>
      <c r="ODC182" s="73"/>
      <c r="ODD182" s="73"/>
      <c r="ODE182" s="73"/>
      <c r="ODF182" s="73"/>
      <c r="ODG182" s="73"/>
      <c r="ODH182" s="73"/>
      <c r="ODI182" s="73"/>
      <c r="ODK182" s="73"/>
      <c r="ODL182" s="73"/>
      <c r="ODM182" s="73"/>
      <c r="ODN182" s="73"/>
      <c r="ODO182" s="73"/>
      <c r="ODP182" s="73"/>
      <c r="ODQ182" s="73"/>
      <c r="ODR182" s="73"/>
      <c r="ODS182" s="73"/>
      <c r="ODT182" s="73"/>
      <c r="ODU182" s="73"/>
      <c r="ODV182" s="73"/>
      <c r="ODW182" s="73"/>
      <c r="ODZ182" s="73"/>
      <c r="OEC182" s="73"/>
      <c r="OEF182" s="73"/>
      <c r="OEI182" s="73"/>
      <c r="OEL182" s="73"/>
      <c r="OEX182" s="73"/>
      <c r="OFA182" s="73"/>
      <c r="OFD182" s="73"/>
      <c r="OFG182" s="73"/>
      <c r="OFP182" s="73"/>
      <c r="OFV182" s="73"/>
      <c r="OFY182" s="73"/>
      <c r="OGB182" s="73"/>
      <c r="OGE182" s="73"/>
      <c r="OGK182" s="73"/>
      <c r="OGT182" s="73"/>
      <c r="OGV182" s="73"/>
      <c r="OGW182" s="73"/>
      <c r="OGY182" s="73"/>
      <c r="OHB182" s="73"/>
      <c r="OHE182" s="73"/>
      <c r="OHH182" s="73"/>
      <c r="OHP182" s="73"/>
      <c r="OHR182" s="73"/>
      <c r="OHU182" s="73"/>
      <c r="OHX182" s="73"/>
      <c r="OIG182" s="73"/>
      <c r="OIJ182" s="73"/>
      <c r="OIO182" s="73"/>
      <c r="OJK182" s="73"/>
      <c r="OJL182" s="73"/>
      <c r="OJM182" s="73"/>
      <c r="OJN182" s="73"/>
      <c r="OJO182" s="73"/>
      <c r="OJP182" s="73"/>
      <c r="OKH182" s="73"/>
      <c r="OKI182" s="73"/>
      <c r="OKL182" s="73"/>
      <c r="OKO182" s="73"/>
      <c r="OKQ182" s="73"/>
      <c r="OKS182" s="73"/>
      <c r="OKV182" s="73"/>
      <c r="OKY182" s="73"/>
      <c r="OLB182" s="73"/>
      <c r="OLE182" s="73"/>
      <c r="OLH182" s="73"/>
      <c r="OLK182" s="73"/>
      <c r="OLN182" s="73"/>
      <c r="OLQ182" s="73"/>
      <c r="OLS182" s="73"/>
      <c r="OMF182" s="73"/>
      <c r="OMG182" s="73"/>
      <c r="OMH182" s="73"/>
      <c r="OMI182" s="73"/>
      <c r="OMJ182" s="73"/>
      <c r="OMK182" s="73"/>
      <c r="OML182" s="73"/>
      <c r="OMM182" s="73"/>
      <c r="OMN182" s="73"/>
      <c r="OMO182" s="73"/>
      <c r="OMP182" s="73"/>
      <c r="OMQ182" s="73"/>
      <c r="OMR182" s="73"/>
      <c r="OMS182" s="73"/>
      <c r="OMT182" s="73"/>
      <c r="OMU182" s="73"/>
      <c r="OMV182" s="73"/>
      <c r="OMW182" s="73"/>
      <c r="OMX182" s="73"/>
      <c r="OMY182" s="73"/>
      <c r="OMZ182" s="73"/>
      <c r="ONA182" s="73"/>
      <c r="ONB182" s="73"/>
      <c r="ONC182" s="73"/>
      <c r="OND182" s="73"/>
      <c r="ONE182" s="73"/>
      <c r="ONG182" s="73"/>
      <c r="ONH182" s="73"/>
      <c r="ONI182" s="73"/>
      <c r="ONJ182" s="73"/>
      <c r="ONK182" s="73"/>
      <c r="ONL182" s="73"/>
      <c r="ONM182" s="73"/>
      <c r="ONN182" s="73"/>
      <c r="ONO182" s="73"/>
      <c r="ONP182" s="73"/>
      <c r="ONQ182" s="73"/>
      <c r="ONR182" s="73"/>
      <c r="ONS182" s="73"/>
      <c r="ONV182" s="73"/>
      <c r="ONY182" s="73"/>
      <c r="OOB182" s="73"/>
      <c r="OOE182" s="73"/>
      <c r="OOH182" s="73"/>
      <c r="OOT182" s="73"/>
      <c r="OOW182" s="73"/>
      <c r="OOZ182" s="73"/>
      <c r="OPC182" s="73"/>
      <c r="OPL182" s="73"/>
      <c r="OPR182" s="73"/>
      <c r="OPU182" s="73"/>
      <c r="OPX182" s="73"/>
      <c r="OQA182" s="73"/>
      <c r="OQG182" s="73"/>
      <c r="OQP182" s="73"/>
      <c r="OQR182" s="73"/>
      <c r="OQS182" s="73"/>
      <c r="OQU182" s="73"/>
      <c r="OQX182" s="73"/>
      <c r="ORA182" s="73"/>
      <c r="ORD182" s="73"/>
      <c r="ORL182" s="73"/>
      <c r="ORN182" s="73"/>
      <c r="ORQ182" s="73"/>
      <c r="ORT182" s="73"/>
      <c r="OSC182" s="73"/>
      <c r="OSF182" s="73"/>
      <c r="OSK182" s="73"/>
      <c r="OTG182" s="73"/>
      <c r="OTH182" s="73"/>
      <c r="OTI182" s="73"/>
      <c r="OTJ182" s="73"/>
      <c r="OTK182" s="73"/>
      <c r="OTL182" s="73"/>
      <c r="OUD182" s="73"/>
      <c r="OUE182" s="73"/>
      <c r="OUH182" s="73"/>
      <c r="OUK182" s="73"/>
      <c r="OUM182" s="73"/>
      <c r="OUO182" s="73"/>
      <c r="OUR182" s="73"/>
      <c r="OUU182" s="73"/>
      <c r="OUX182" s="73"/>
      <c r="OVA182" s="73"/>
      <c r="OVD182" s="73"/>
      <c r="OVG182" s="73"/>
      <c r="OVJ182" s="73"/>
      <c r="OVM182" s="73"/>
      <c r="OVO182" s="73"/>
      <c r="OWB182" s="73"/>
      <c r="OWC182" s="73"/>
      <c r="OWD182" s="73"/>
      <c r="OWE182" s="73"/>
      <c r="OWF182" s="73"/>
      <c r="OWG182" s="73"/>
      <c r="OWH182" s="73"/>
      <c r="OWI182" s="73"/>
      <c r="OWJ182" s="73"/>
      <c r="OWK182" s="73"/>
      <c r="OWL182" s="73"/>
      <c r="OWM182" s="73"/>
      <c r="OWN182" s="73"/>
      <c r="OWO182" s="73"/>
      <c r="OWP182" s="73"/>
      <c r="OWQ182" s="73"/>
      <c r="OWR182" s="73"/>
      <c r="OWS182" s="73"/>
      <c r="OWT182" s="73"/>
      <c r="OWU182" s="73"/>
      <c r="OWV182" s="73"/>
      <c r="OWW182" s="73"/>
      <c r="OWX182" s="73"/>
      <c r="OWY182" s="73"/>
      <c r="OWZ182" s="73"/>
      <c r="OXA182" s="73"/>
      <c r="OXC182" s="73"/>
      <c r="OXD182" s="73"/>
      <c r="OXE182" s="73"/>
      <c r="OXF182" s="73"/>
      <c r="OXG182" s="73"/>
      <c r="OXH182" s="73"/>
      <c r="OXI182" s="73"/>
      <c r="OXJ182" s="73"/>
      <c r="OXK182" s="73"/>
      <c r="OXL182" s="73"/>
      <c r="OXM182" s="73"/>
      <c r="OXN182" s="73"/>
      <c r="OXO182" s="73"/>
      <c r="OXR182" s="73"/>
      <c r="OXU182" s="73"/>
      <c r="OXX182" s="73"/>
      <c r="OYA182" s="73"/>
      <c r="OYD182" s="73"/>
      <c r="OYP182" s="73"/>
      <c r="OYS182" s="73"/>
      <c r="OYV182" s="73"/>
      <c r="OYY182" s="73"/>
      <c r="OZH182" s="73"/>
      <c r="OZN182" s="73"/>
      <c r="OZQ182" s="73"/>
      <c r="OZT182" s="73"/>
      <c r="OZW182" s="73"/>
      <c r="PAC182" s="73"/>
      <c r="PAL182" s="73"/>
      <c r="PAN182" s="73"/>
      <c r="PAO182" s="73"/>
      <c r="PAQ182" s="73"/>
      <c r="PAT182" s="73"/>
      <c r="PAW182" s="73"/>
      <c r="PAZ182" s="73"/>
      <c r="PBH182" s="73"/>
      <c r="PBJ182" s="73"/>
      <c r="PBM182" s="73"/>
      <c r="PBP182" s="73"/>
      <c r="PBY182" s="73"/>
      <c r="PCB182" s="73"/>
      <c r="PCG182" s="73"/>
      <c r="PDC182" s="73"/>
      <c r="PDD182" s="73"/>
      <c r="PDE182" s="73"/>
      <c r="PDF182" s="73"/>
      <c r="PDG182" s="73"/>
      <c r="PDH182" s="73"/>
      <c r="PDZ182" s="73"/>
      <c r="PEA182" s="73"/>
      <c r="PED182" s="73"/>
      <c r="PEG182" s="73"/>
      <c r="PEI182" s="73"/>
      <c r="PEK182" s="73"/>
      <c r="PEN182" s="73"/>
      <c r="PEQ182" s="73"/>
      <c r="PET182" s="73"/>
      <c r="PEW182" s="73"/>
      <c r="PEZ182" s="73"/>
      <c r="PFC182" s="73"/>
      <c r="PFF182" s="73"/>
      <c r="PFI182" s="73"/>
      <c r="PFK182" s="73"/>
      <c r="PFX182" s="73"/>
      <c r="PFY182" s="73"/>
      <c r="PFZ182" s="73"/>
      <c r="PGA182" s="73"/>
      <c r="PGB182" s="73"/>
      <c r="PGC182" s="73"/>
      <c r="PGD182" s="73"/>
      <c r="PGE182" s="73"/>
      <c r="PGF182" s="73"/>
      <c r="PGG182" s="73"/>
      <c r="PGH182" s="73"/>
      <c r="PGI182" s="73"/>
      <c r="PGJ182" s="73"/>
      <c r="PGK182" s="73"/>
      <c r="PGL182" s="73"/>
      <c r="PGM182" s="73"/>
      <c r="PGN182" s="73"/>
      <c r="PGO182" s="73"/>
      <c r="PGP182" s="73"/>
      <c r="PGQ182" s="73"/>
      <c r="PGR182" s="73"/>
      <c r="PGS182" s="73"/>
      <c r="PGT182" s="73"/>
      <c r="PGU182" s="73"/>
      <c r="PGV182" s="73"/>
      <c r="PGW182" s="73"/>
      <c r="PGY182" s="73"/>
      <c r="PGZ182" s="73"/>
      <c r="PHA182" s="73"/>
      <c r="PHB182" s="73"/>
      <c r="PHC182" s="73"/>
      <c r="PHD182" s="73"/>
      <c r="PHE182" s="73"/>
      <c r="PHF182" s="73"/>
      <c r="PHG182" s="73"/>
      <c r="PHH182" s="73"/>
      <c r="PHI182" s="73"/>
      <c r="PHJ182" s="73"/>
      <c r="PHK182" s="73"/>
      <c r="PHN182" s="73"/>
      <c r="PHQ182" s="73"/>
      <c r="PHT182" s="73"/>
      <c r="PHW182" s="73"/>
      <c r="PHZ182" s="73"/>
      <c r="PIL182" s="73"/>
      <c r="PIO182" s="73"/>
      <c r="PIR182" s="73"/>
      <c r="PIU182" s="73"/>
      <c r="PJD182" s="73"/>
      <c r="PJJ182" s="73"/>
      <c r="PJM182" s="73"/>
      <c r="PJP182" s="73"/>
      <c r="PJS182" s="73"/>
      <c r="PJY182" s="73"/>
      <c r="PKH182" s="73"/>
      <c r="PKJ182" s="73"/>
      <c r="PKK182" s="73"/>
      <c r="PKM182" s="73"/>
      <c r="PKP182" s="73"/>
      <c r="PKS182" s="73"/>
      <c r="PKV182" s="73"/>
      <c r="PLD182" s="73"/>
      <c r="PLF182" s="73"/>
      <c r="PLI182" s="73"/>
      <c r="PLL182" s="73"/>
      <c r="PLU182" s="73"/>
      <c r="PLX182" s="73"/>
      <c r="PMC182" s="73"/>
      <c r="PMY182" s="73"/>
      <c r="PMZ182" s="73"/>
      <c r="PNA182" s="73"/>
      <c r="PNB182" s="73"/>
      <c r="PNC182" s="73"/>
      <c r="PND182" s="73"/>
      <c r="PNV182" s="73"/>
      <c r="PNW182" s="73"/>
      <c r="PNZ182" s="73"/>
      <c r="POC182" s="73"/>
      <c r="POE182" s="73"/>
      <c r="POG182" s="73"/>
      <c r="POJ182" s="73"/>
      <c r="POM182" s="73"/>
      <c r="POP182" s="73"/>
      <c r="POS182" s="73"/>
      <c r="POV182" s="73"/>
      <c r="POY182" s="73"/>
      <c r="PPB182" s="73"/>
      <c r="PPE182" s="73"/>
      <c r="PPG182" s="73"/>
      <c r="PPT182" s="73"/>
      <c r="PPU182" s="73"/>
      <c r="PPV182" s="73"/>
      <c r="PPW182" s="73"/>
      <c r="PPX182" s="73"/>
      <c r="PPY182" s="73"/>
      <c r="PPZ182" s="73"/>
      <c r="PQA182" s="73"/>
      <c r="PQB182" s="73"/>
      <c r="PQC182" s="73"/>
      <c r="PQD182" s="73"/>
      <c r="PQE182" s="73"/>
      <c r="PQF182" s="73"/>
      <c r="PQG182" s="73"/>
      <c r="PQH182" s="73"/>
      <c r="PQI182" s="73"/>
      <c r="PQJ182" s="73"/>
      <c r="PQK182" s="73"/>
      <c r="PQL182" s="73"/>
      <c r="PQM182" s="73"/>
      <c r="PQN182" s="73"/>
      <c r="PQO182" s="73"/>
      <c r="PQP182" s="73"/>
      <c r="PQQ182" s="73"/>
      <c r="PQR182" s="73"/>
      <c r="PQS182" s="73"/>
      <c r="PQU182" s="73"/>
      <c r="PQV182" s="73"/>
      <c r="PQW182" s="73"/>
      <c r="PQX182" s="73"/>
      <c r="PQY182" s="73"/>
      <c r="PQZ182" s="73"/>
      <c r="PRA182" s="73"/>
      <c r="PRB182" s="73"/>
      <c r="PRC182" s="73"/>
      <c r="PRD182" s="73"/>
      <c r="PRE182" s="73"/>
      <c r="PRF182" s="73"/>
      <c r="PRG182" s="73"/>
      <c r="PRJ182" s="73"/>
      <c r="PRM182" s="73"/>
      <c r="PRP182" s="73"/>
      <c r="PRS182" s="73"/>
      <c r="PRV182" s="73"/>
      <c r="PSH182" s="73"/>
      <c r="PSK182" s="73"/>
      <c r="PSN182" s="73"/>
      <c r="PSQ182" s="73"/>
      <c r="PSZ182" s="73"/>
      <c r="PTF182" s="73"/>
      <c r="PTI182" s="73"/>
      <c r="PTL182" s="73"/>
      <c r="PTO182" s="73"/>
      <c r="PTU182" s="73"/>
      <c r="PUD182" s="73"/>
      <c r="PUF182" s="73"/>
      <c r="PUG182" s="73"/>
      <c r="PUI182" s="73"/>
      <c r="PUL182" s="73"/>
      <c r="PUO182" s="73"/>
      <c r="PUR182" s="73"/>
      <c r="PUZ182" s="73"/>
      <c r="PVB182" s="73"/>
      <c r="PVE182" s="73"/>
      <c r="PVH182" s="73"/>
      <c r="PVQ182" s="73"/>
      <c r="PVT182" s="73"/>
      <c r="PVY182" s="73"/>
      <c r="PWU182" s="73"/>
      <c r="PWV182" s="73"/>
      <c r="PWW182" s="73"/>
      <c r="PWX182" s="73"/>
      <c r="PWY182" s="73"/>
      <c r="PWZ182" s="73"/>
      <c r="PXR182" s="73"/>
      <c r="PXS182" s="73"/>
      <c r="PXV182" s="73"/>
      <c r="PXY182" s="73"/>
      <c r="PYA182" s="73"/>
      <c r="PYC182" s="73"/>
      <c r="PYF182" s="73"/>
      <c r="PYI182" s="73"/>
      <c r="PYL182" s="73"/>
      <c r="PYO182" s="73"/>
      <c r="PYR182" s="73"/>
      <c r="PYU182" s="73"/>
      <c r="PYX182" s="73"/>
      <c r="PZA182" s="73"/>
      <c r="PZC182" s="73"/>
      <c r="PZP182" s="73"/>
      <c r="PZQ182" s="73"/>
      <c r="PZR182" s="73"/>
      <c r="PZS182" s="73"/>
      <c r="PZT182" s="73"/>
      <c r="PZU182" s="73"/>
      <c r="PZV182" s="73"/>
      <c r="PZW182" s="73"/>
      <c r="PZX182" s="73"/>
      <c r="PZY182" s="73"/>
      <c r="PZZ182" s="73"/>
      <c r="QAA182" s="73"/>
      <c r="QAB182" s="73"/>
      <c r="QAC182" s="73"/>
      <c r="QAD182" s="73"/>
      <c r="QAE182" s="73"/>
      <c r="QAF182" s="73"/>
      <c r="QAG182" s="73"/>
      <c r="QAH182" s="73"/>
      <c r="QAI182" s="73"/>
      <c r="QAJ182" s="73"/>
      <c r="QAK182" s="73"/>
      <c r="QAL182" s="73"/>
      <c r="QAM182" s="73"/>
      <c r="QAN182" s="73"/>
      <c r="QAO182" s="73"/>
      <c r="QAQ182" s="73"/>
      <c r="QAR182" s="73"/>
      <c r="QAS182" s="73"/>
      <c r="QAT182" s="73"/>
      <c r="QAU182" s="73"/>
      <c r="QAV182" s="73"/>
      <c r="QAW182" s="73"/>
      <c r="QAX182" s="73"/>
      <c r="QAY182" s="73"/>
      <c r="QAZ182" s="73"/>
      <c r="QBA182" s="73"/>
      <c r="QBB182" s="73"/>
      <c r="QBC182" s="73"/>
      <c r="QBF182" s="73"/>
      <c r="QBI182" s="73"/>
      <c r="QBL182" s="73"/>
      <c r="QBO182" s="73"/>
      <c r="QBR182" s="73"/>
      <c r="QCD182" s="73"/>
      <c r="QCG182" s="73"/>
      <c r="QCJ182" s="73"/>
      <c r="QCM182" s="73"/>
      <c r="QCV182" s="73"/>
      <c r="QDB182" s="73"/>
      <c r="QDE182" s="73"/>
      <c r="QDH182" s="73"/>
      <c r="QDK182" s="73"/>
      <c r="QDQ182" s="73"/>
      <c r="QDZ182" s="73"/>
      <c r="QEB182" s="73"/>
      <c r="QEC182" s="73"/>
      <c r="QEE182" s="73"/>
      <c r="QEH182" s="73"/>
      <c r="QEK182" s="73"/>
      <c r="QEN182" s="73"/>
      <c r="QEV182" s="73"/>
      <c r="QEX182" s="73"/>
      <c r="QFA182" s="73"/>
      <c r="QFD182" s="73"/>
      <c r="QFM182" s="73"/>
      <c r="QFP182" s="73"/>
      <c r="QFU182" s="73"/>
      <c r="QGQ182" s="73"/>
      <c r="QGR182" s="73"/>
      <c r="QGS182" s="73"/>
      <c r="QGT182" s="73"/>
      <c r="QGU182" s="73"/>
      <c r="QGV182" s="73"/>
      <c r="QHN182" s="73"/>
      <c r="QHO182" s="73"/>
      <c r="QHR182" s="73"/>
      <c r="QHU182" s="73"/>
      <c r="QHW182" s="73"/>
      <c r="QHY182" s="73"/>
      <c r="QIB182" s="73"/>
      <c r="QIE182" s="73"/>
      <c r="QIH182" s="73"/>
      <c r="QIK182" s="73"/>
      <c r="QIN182" s="73"/>
      <c r="QIQ182" s="73"/>
      <c r="QIT182" s="73"/>
      <c r="QIW182" s="73"/>
      <c r="QIY182" s="73"/>
      <c r="QJL182" s="73"/>
      <c r="QJM182" s="73"/>
      <c r="QJN182" s="73"/>
      <c r="QJO182" s="73"/>
      <c r="QJP182" s="73"/>
      <c r="QJQ182" s="73"/>
      <c r="QJR182" s="73"/>
      <c r="QJS182" s="73"/>
      <c r="QJT182" s="73"/>
      <c r="QJU182" s="73"/>
      <c r="QJV182" s="73"/>
      <c r="QJW182" s="73"/>
      <c r="QJX182" s="73"/>
      <c r="QJY182" s="73"/>
      <c r="QJZ182" s="73"/>
      <c r="QKA182" s="73"/>
      <c r="QKB182" s="73"/>
      <c r="QKC182" s="73"/>
      <c r="QKD182" s="73"/>
      <c r="QKE182" s="73"/>
      <c r="QKF182" s="73"/>
      <c r="QKG182" s="73"/>
      <c r="QKH182" s="73"/>
      <c r="QKI182" s="73"/>
      <c r="QKJ182" s="73"/>
      <c r="QKK182" s="73"/>
      <c r="QKM182" s="73"/>
      <c r="QKN182" s="73"/>
      <c r="QKO182" s="73"/>
      <c r="QKP182" s="73"/>
      <c r="QKQ182" s="73"/>
      <c r="QKR182" s="73"/>
      <c r="QKS182" s="73"/>
      <c r="QKT182" s="73"/>
      <c r="QKU182" s="73"/>
      <c r="QKV182" s="73"/>
      <c r="QKW182" s="73"/>
      <c r="QKX182" s="73"/>
      <c r="QKY182" s="73"/>
      <c r="QLB182" s="73"/>
      <c r="QLE182" s="73"/>
      <c r="QLH182" s="73"/>
      <c r="QLK182" s="73"/>
      <c r="QLN182" s="73"/>
      <c r="QLZ182" s="73"/>
      <c r="QMC182" s="73"/>
      <c r="QMF182" s="73"/>
      <c r="QMI182" s="73"/>
      <c r="QMR182" s="73"/>
      <c r="QMX182" s="73"/>
      <c r="QNA182" s="73"/>
      <c r="QND182" s="73"/>
      <c r="QNG182" s="73"/>
      <c r="QNM182" s="73"/>
      <c r="QNV182" s="73"/>
      <c r="QNX182" s="73"/>
      <c r="QNY182" s="73"/>
      <c r="QOA182" s="73"/>
      <c r="QOD182" s="73"/>
      <c r="QOG182" s="73"/>
      <c r="QOJ182" s="73"/>
      <c r="QOR182" s="73"/>
      <c r="QOT182" s="73"/>
      <c r="QOW182" s="73"/>
      <c r="QOZ182" s="73"/>
      <c r="QPI182" s="73"/>
      <c r="QPL182" s="73"/>
      <c r="QPQ182" s="73"/>
      <c r="QQM182" s="73"/>
      <c r="QQN182" s="73"/>
      <c r="QQO182" s="73"/>
      <c r="QQP182" s="73"/>
      <c r="QQQ182" s="73"/>
      <c r="QQR182" s="73"/>
      <c r="QRJ182" s="73"/>
      <c r="QRK182" s="73"/>
      <c r="QRN182" s="73"/>
      <c r="QRQ182" s="73"/>
      <c r="QRS182" s="73"/>
      <c r="QRU182" s="73"/>
      <c r="QRX182" s="73"/>
      <c r="QSA182" s="73"/>
      <c r="QSD182" s="73"/>
      <c r="QSG182" s="73"/>
      <c r="QSJ182" s="73"/>
      <c r="QSM182" s="73"/>
      <c r="QSP182" s="73"/>
      <c r="QSS182" s="73"/>
      <c r="QSU182" s="73"/>
      <c r="QTH182" s="73"/>
      <c r="QTI182" s="73"/>
      <c r="QTJ182" s="73"/>
      <c r="QTK182" s="73"/>
      <c r="QTL182" s="73"/>
      <c r="QTM182" s="73"/>
      <c r="QTN182" s="73"/>
      <c r="QTO182" s="73"/>
      <c r="QTP182" s="73"/>
      <c r="QTQ182" s="73"/>
      <c r="QTR182" s="73"/>
      <c r="QTS182" s="73"/>
      <c r="QTT182" s="73"/>
      <c r="QTU182" s="73"/>
      <c r="QTV182" s="73"/>
      <c r="QTW182" s="73"/>
      <c r="QTX182" s="73"/>
      <c r="QTY182" s="73"/>
      <c r="QTZ182" s="73"/>
      <c r="QUA182" s="73"/>
      <c r="QUB182" s="73"/>
      <c r="QUC182" s="73"/>
      <c r="QUD182" s="73"/>
      <c r="QUE182" s="73"/>
      <c r="QUF182" s="73"/>
      <c r="QUG182" s="73"/>
      <c r="QUI182" s="73"/>
      <c r="QUJ182" s="73"/>
      <c r="QUK182" s="73"/>
      <c r="QUL182" s="73"/>
      <c r="QUM182" s="73"/>
      <c r="QUN182" s="73"/>
      <c r="QUO182" s="73"/>
      <c r="QUP182" s="73"/>
      <c r="QUQ182" s="73"/>
      <c r="QUR182" s="73"/>
      <c r="QUS182" s="73"/>
      <c r="QUT182" s="73"/>
      <c r="QUU182" s="73"/>
      <c r="QUX182" s="73"/>
      <c r="QVA182" s="73"/>
      <c r="QVD182" s="73"/>
      <c r="QVG182" s="73"/>
      <c r="QVJ182" s="73"/>
      <c r="QVV182" s="73"/>
      <c r="QVY182" s="73"/>
      <c r="QWB182" s="73"/>
      <c r="QWE182" s="73"/>
      <c r="QWN182" s="73"/>
      <c r="QWT182" s="73"/>
      <c r="QWW182" s="73"/>
      <c r="QWZ182" s="73"/>
      <c r="QXC182" s="73"/>
      <c r="QXI182" s="73"/>
      <c r="QXR182" s="73"/>
      <c r="QXT182" s="73"/>
      <c r="QXU182" s="73"/>
      <c r="QXW182" s="73"/>
      <c r="QXZ182" s="73"/>
      <c r="QYC182" s="73"/>
      <c r="QYF182" s="73"/>
      <c r="QYN182" s="73"/>
      <c r="QYP182" s="73"/>
      <c r="QYS182" s="73"/>
      <c r="QYV182" s="73"/>
      <c r="QZE182" s="73"/>
      <c r="QZH182" s="73"/>
      <c r="QZM182" s="73"/>
      <c r="RAI182" s="73"/>
      <c r="RAJ182" s="73"/>
      <c r="RAK182" s="73"/>
      <c r="RAL182" s="73"/>
      <c r="RAM182" s="73"/>
      <c r="RAN182" s="73"/>
      <c r="RBF182" s="73"/>
      <c r="RBG182" s="73"/>
      <c r="RBJ182" s="73"/>
      <c r="RBM182" s="73"/>
      <c r="RBO182" s="73"/>
      <c r="RBQ182" s="73"/>
      <c r="RBT182" s="73"/>
      <c r="RBW182" s="73"/>
      <c r="RBZ182" s="73"/>
      <c r="RCC182" s="73"/>
      <c r="RCF182" s="73"/>
      <c r="RCI182" s="73"/>
      <c r="RCL182" s="73"/>
      <c r="RCO182" s="73"/>
      <c r="RCQ182" s="73"/>
      <c r="RDD182" s="73"/>
      <c r="RDE182" s="73"/>
      <c r="RDF182" s="73"/>
      <c r="RDG182" s="73"/>
      <c r="RDH182" s="73"/>
      <c r="RDI182" s="73"/>
      <c r="RDJ182" s="73"/>
      <c r="RDK182" s="73"/>
      <c r="RDL182" s="73"/>
      <c r="RDM182" s="73"/>
      <c r="RDN182" s="73"/>
      <c r="RDO182" s="73"/>
      <c r="RDP182" s="73"/>
      <c r="RDQ182" s="73"/>
      <c r="RDR182" s="73"/>
      <c r="RDS182" s="73"/>
      <c r="RDT182" s="73"/>
      <c r="RDU182" s="73"/>
      <c r="RDV182" s="73"/>
      <c r="RDW182" s="73"/>
      <c r="RDX182" s="73"/>
      <c r="RDY182" s="73"/>
      <c r="RDZ182" s="73"/>
      <c r="REA182" s="73"/>
      <c r="REB182" s="73"/>
      <c r="REC182" s="73"/>
      <c r="REE182" s="73"/>
      <c r="REF182" s="73"/>
      <c r="REG182" s="73"/>
      <c r="REH182" s="73"/>
      <c r="REI182" s="73"/>
      <c r="REJ182" s="73"/>
      <c r="REK182" s="73"/>
      <c r="REL182" s="73"/>
      <c r="REM182" s="73"/>
      <c r="REN182" s="73"/>
      <c r="REO182" s="73"/>
      <c r="REP182" s="73"/>
      <c r="REQ182" s="73"/>
      <c r="RET182" s="73"/>
      <c r="REW182" s="73"/>
      <c r="REZ182" s="73"/>
      <c r="RFC182" s="73"/>
      <c r="RFF182" s="73"/>
      <c r="RFR182" s="73"/>
      <c r="RFU182" s="73"/>
      <c r="RFX182" s="73"/>
      <c r="RGA182" s="73"/>
      <c r="RGJ182" s="73"/>
      <c r="RGP182" s="73"/>
      <c r="RGS182" s="73"/>
      <c r="RGV182" s="73"/>
      <c r="RGY182" s="73"/>
      <c r="RHE182" s="73"/>
      <c r="RHN182" s="73"/>
      <c r="RHP182" s="73"/>
      <c r="RHQ182" s="73"/>
      <c r="RHS182" s="73"/>
      <c r="RHV182" s="73"/>
      <c r="RHY182" s="73"/>
      <c r="RIB182" s="73"/>
      <c r="RIJ182" s="73"/>
      <c r="RIL182" s="73"/>
      <c r="RIO182" s="73"/>
      <c r="RIR182" s="73"/>
      <c r="RJA182" s="73"/>
      <c r="RJD182" s="73"/>
      <c r="RJI182" s="73"/>
      <c r="RKE182" s="73"/>
      <c r="RKF182" s="73"/>
      <c r="RKG182" s="73"/>
      <c r="RKH182" s="73"/>
      <c r="RKI182" s="73"/>
      <c r="RKJ182" s="73"/>
      <c r="RLB182" s="73"/>
      <c r="RLC182" s="73"/>
      <c r="RLF182" s="73"/>
      <c r="RLI182" s="73"/>
      <c r="RLK182" s="73"/>
      <c r="RLM182" s="73"/>
      <c r="RLP182" s="73"/>
      <c r="RLS182" s="73"/>
      <c r="RLV182" s="73"/>
      <c r="RLY182" s="73"/>
      <c r="RMB182" s="73"/>
      <c r="RME182" s="73"/>
      <c r="RMH182" s="73"/>
      <c r="RMK182" s="73"/>
      <c r="RMM182" s="73"/>
      <c r="RMZ182" s="73"/>
      <c r="RNA182" s="73"/>
      <c r="RNB182" s="73"/>
      <c r="RNC182" s="73"/>
      <c r="RND182" s="73"/>
      <c r="RNE182" s="73"/>
      <c r="RNF182" s="73"/>
      <c r="RNG182" s="73"/>
      <c r="RNH182" s="73"/>
      <c r="RNI182" s="73"/>
      <c r="RNJ182" s="73"/>
      <c r="RNK182" s="73"/>
      <c r="RNL182" s="73"/>
      <c r="RNM182" s="73"/>
      <c r="RNN182" s="73"/>
      <c r="RNO182" s="73"/>
      <c r="RNP182" s="73"/>
      <c r="RNQ182" s="73"/>
      <c r="RNR182" s="73"/>
      <c r="RNS182" s="73"/>
      <c r="RNT182" s="73"/>
      <c r="RNU182" s="73"/>
      <c r="RNV182" s="73"/>
      <c r="RNW182" s="73"/>
      <c r="RNX182" s="73"/>
      <c r="RNY182" s="73"/>
      <c r="ROA182" s="73"/>
      <c r="ROB182" s="73"/>
      <c r="ROC182" s="73"/>
      <c r="ROD182" s="73"/>
      <c r="ROE182" s="73"/>
      <c r="ROF182" s="73"/>
      <c r="ROG182" s="73"/>
      <c r="ROH182" s="73"/>
      <c r="ROI182" s="73"/>
      <c r="ROJ182" s="73"/>
      <c r="ROK182" s="73"/>
      <c r="ROL182" s="73"/>
      <c r="ROM182" s="73"/>
      <c r="ROP182" s="73"/>
      <c r="ROS182" s="73"/>
      <c r="ROV182" s="73"/>
      <c r="ROY182" s="73"/>
      <c r="RPB182" s="73"/>
      <c r="RPN182" s="73"/>
      <c r="RPQ182" s="73"/>
      <c r="RPT182" s="73"/>
      <c r="RPW182" s="73"/>
      <c r="RQF182" s="73"/>
      <c r="RQL182" s="73"/>
      <c r="RQO182" s="73"/>
      <c r="RQR182" s="73"/>
      <c r="RQU182" s="73"/>
      <c r="RRA182" s="73"/>
      <c r="RRJ182" s="73"/>
      <c r="RRL182" s="73"/>
      <c r="RRM182" s="73"/>
      <c r="RRO182" s="73"/>
      <c r="RRR182" s="73"/>
      <c r="RRU182" s="73"/>
      <c r="RRX182" s="73"/>
      <c r="RSF182" s="73"/>
      <c r="RSH182" s="73"/>
      <c r="RSK182" s="73"/>
      <c r="RSN182" s="73"/>
      <c r="RSW182" s="73"/>
      <c r="RSZ182" s="73"/>
      <c r="RTE182" s="73"/>
      <c r="RUA182" s="73"/>
      <c r="RUB182" s="73"/>
      <c r="RUC182" s="73"/>
      <c r="RUD182" s="73"/>
      <c r="RUE182" s="73"/>
      <c r="RUF182" s="73"/>
      <c r="RUX182" s="73"/>
      <c r="RUY182" s="73"/>
      <c r="RVB182" s="73"/>
      <c r="RVE182" s="73"/>
      <c r="RVG182" s="73"/>
      <c r="RVI182" s="73"/>
      <c r="RVL182" s="73"/>
      <c r="RVO182" s="73"/>
      <c r="RVR182" s="73"/>
      <c r="RVU182" s="73"/>
      <c r="RVX182" s="73"/>
      <c r="RWA182" s="73"/>
      <c r="RWD182" s="73"/>
      <c r="RWG182" s="73"/>
      <c r="RWI182" s="73"/>
      <c r="RWV182" s="73"/>
      <c r="RWW182" s="73"/>
      <c r="RWX182" s="73"/>
      <c r="RWY182" s="73"/>
      <c r="RWZ182" s="73"/>
      <c r="RXA182" s="73"/>
      <c r="RXB182" s="73"/>
      <c r="RXC182" s="73"/>
      <c r="RXD182" s="73"/>
      <c r="RXE182" s="73"/>
      <c r="RXF182" s="73"/>
      <c r="RXG182" s="73"/>
      <c r="RXH182" s="73"/>
      <c r="RXI182" s="73"/>
      <c r="RXJ182" s="73"/>
      <c r="RXK182" s="73"/>
      <c r="RXL182" s="73"/>
      <c r="RXM182" s="73"/>
      <c r="RXN182" s="73"/>
      <c r="RXO182" s="73"/>
      <c r="RXP182" s="73"/>
      <c r="RXQ182" s="73"/>
      <c r="RXR182" s="73"/>
      <c r="RXS182" s="73"/>
      <c r="RXT182" s="73"/>
      <c r="RXU182" s="73"/>
      <c r="RXW182" s="73"/>
      <c r="RXX182" s="73"/>
      <c r="RXY182" s="73"/>
      <c r="RXZ182" s="73"/>
      <c r="RYA182" s="73"/>
      <c r="RYB182" s="73"/>
      <c r="RYC182" s="73"/>
      <c r="RYD182" s="73"/>
      <c r="RYE182" s="73"/>
      <c r="RYF182" s="73"/>
      <c r="RYG182" s="73"/>
      <c r="RYH182" s="73"/>
      <c r="RYI182" s="73"/>
      <c r="RYL182" s="73"/>
      <c r="RYO182" s="73"/>
      <c r="RYR182" s="73"/>
      <c r="RYU182" s="73"/>
      <c r="RYX182" s="73"/>
      <c r="RZJ182" s="73"/>
      <c r="RZM182" s="73"/>
      <c r="RZP182" s="73"/>
      <c r="RZS182" s="73"/>
      <c r="SAB182" s="73"/>
      <c r="SAH182" s="73"/>
      <c r="SAK182" s="73"/>
      <c r="SAN182" s="73"/>
      <c r="SAQ182" s="73"/>
      <c r="SAW182" s="73"/>
      <c r="SBF182" s="73"/>
      <c r="SBH182" s="73"/>
      <c r="SBI182" s="73"/>
      <c r="SBK182" s="73"/>
      <c r="SBN182" s="73"/>
      <c r="SBQ182" s="73"/>
      <c r="SBT182" s="73"/>
      <c r="SCB182" s="73"/>
      <c r="SCD182" s="73"/>
      <c r="SCG182" s="73"/>
      <c r="SCJ182" s="73"/>
      <c r="SCS182" s="73"/>
      <c r="SCV182" s="73"/>
      <c r="SDA182" s="73"/>
      <c r="SDW182" s="73"/>
      <c r="SDX182" s="73"/>
      <c r="SDY182" s="73"/>
      <c r="SDZ182" s="73"/>
      <c r="SEA182" s="73"/>
      <c r="SEB182" s="73"/>
      <c r="SET182" s="73"/>
      <c r="SEU182" s="73"/>
      <c r="SEX182" s="73"/>
      <c r="SFA182" s="73"/>
      <c r="SFC182" s="73"/>
      <c r="SFE182" s="73"/>
      <c r="SFH182" s="73"/>
      <c r="SFK182" s="73"/>
      <c r="SFN182" s="73"/>
      <c r="SFQ182" s="73"/>
      <c r="SFT182" s="73"/>
      <c r="SFW182" s="73"/>
      <c r="SFZ182" s="73"/>
      <c r="SGC182" s="73"/>
      <c r="SGE182" s="73"/>
      <c r="SGR182" s="73"/>
      <c r="SGS182" s="73"/>
      <c r="SGT182" s="73"/>
      <c r="SGU182" s="73"/>
      <c r="SGV182" s="73"/>
      <c r="SGW182" s="73"/>
      <c r="SGX182" s="73"/>
      <c r="SGY182" s="73"/>
      <c r="SGZ182" s="73"/>
      <c r="SHA182" s="73"/>
      <c r="SHB182" s="73"/>
      <c r="SHC182" s="73"/>
      <c r="SHD182" s="73"/>
      <c r="SHE182" s="73"/>
      <c r="SHF182" s="73"/>
      <c r="SHG182" s="73"/>
      <c r="SHH182" s="73"/>
      <c r="SHI182" s="73"/>
      <c r="SHJ182" s="73"/>
      <c r="SHK182" s="73"/>
      <c r="SHL182" s="73"/>
      <c r="SHM182" s="73"/>
      <c r="SHN182" s="73"/>
      <c r="SHO182" s="73"/>
      <c r="SHP182" s="73"/>
      <c r="SHQ182" s="73"/>
      <c r="SHS182" s="73"/>
      <c r="SHT182" s="73"/>
      <c r="SHU182" s="73"/>
      <c r="SHV182" s="73"/>
      <c r="SHW182" s="73"/>
      <c r="SHX182" s="73"/>
      <c r="SHY182" s="73"/>
      <c r="SHZ182" s="73"/>
      <c r="SIA182" s="73"/>
      <c r="SIB182" s="73"/>
      <c r="SIC182" s="73"/>
      <c r="SID182" s="73"/>
      <c r="SIE182" s="73"/>
      <c r="SIH182" s="73"/>
      <c r="SIK182" s="73"/>
      <c r="SIN182" s="73"/>
      <c r="SIQ182" s="73"/>
      <c r="SIT182" s="73"/>
      <c r="SJF182" s="73"/>
      <c r="SJI182" s="73"/>
      <c r="SJL182" s="73"/>
      <c r="SJO182" s="73"/>
      <c r="SJX182" s="73"/>
      <c r="SKD182" s="73"/>
      <c r="SKG182" s="73"/>
      <c r="SKJ182" s="73"/>
      <c r="SKM182" s="73"/>
      <c r="SKS182" s="73"/>
      <c r="SLB182" s="73"/>
      <c r="SLD182" s="73"/>
      <c r="SLE182" s="73"/>
      <c r="SLG182" s="73"/>
      <c r="SLJ182" s="73"/>
      <c r="SLM182" s="73"/>
      <c r="SLP182" s="73"/>
      <c r="SLX182" s="73"/>
      <c r="SLZ182" s="73"/>
      <c r="SMC182" s="73"/>
      <c r="SMF182" s="73"/>
      <c r="SMO182" s="73"/>
      <c r="SMR182" s="73"/>
      <c r="SMW182" s="73"/>
      <c r="SNS182" s="73"/>
      <c r="SNT182" s="73"/>
      <c r="SNU182" s="73"/>
      <c r="SNV182" s="73"/>
      <c r="SNW182" s="73"/>
      <c r="SNX182" s="73"/>
      <c r="SOP182" s="73"/>
      <c r="SOQ182" s="73"/>
      <c r="SOT182" s="73"/>
      <c r="SOW182" s="73"/>
      <c r="SOY182" s="73"/>
      <c r="SPA182" s="73"/>
      <c r="SPD182" s="73"/>
      <c r="SPG182" s="73"/>
      <c r="SPJ182" s="73"/>
      <c r="SPM182" s="73"/>
      <c r="SPP182" s="73"/>
      <c r="SPS182" s="73"/>
      <c r="SPV182" s="73"/>
      <c r="SPY182" s="73"/>
      <c r="SQA182" s="73"/>
      <c r="SQN182" s="73"/>
      <c r="SQO182" s="73"/>
      <c r="SQP182" s="73"/>
      <c r="SQQ182" s="73"/>
      <c r="SQR182" s="73"/>
      <c r="SQS182" s="73"/>
      <c r="SQT182" s="73"/>
      <c r="SQU182" s="73"/>
      <c r="SQV182" s="73"/>
      <c r="SQW182" s="73"/>
      <c r="SQX182" s="73"/>
      <c r="SQY182" s="73"/>
      <c r="SQZ182" s="73"/>
      <c r="SRA182" s="73"/>
      <c r="SRB182" s="73"/>
      <c r="SRC182" s="73"/>
      <c r="SRD182" s="73"/>
      <c r="SRE182" s="73"/>
      <c r="SRF182" s="73"/>
      <c r="SRG182" s="73"/>
      <c r="SRH182" s="73"/>
      <c r="SRI182" s="73"/>
      <c r="SRJ182" s="73"/>
      <c r="SRK182" s="73"/>
      <c r="SRL182" s="73"/>
      <c r="SRM182" s="73"/>
      <c r="SRO182" s="73"/>
      <c r="SRP182" s="73"/>
      <c r="SRQ182" s="73"/>
      <c r="SRR182" s="73"/>
      <c r="SRS182" s="73"/>
      <c r="SRT182" s="73"/>
      <c r="SRU182" s="73"/>
      <c r="SRV182" s="73"/>
      <c r="SRW182" s="73"/>
      <c r="SRX182" s="73"/>
      <c r="SRY182" s="73"/>
      <c r="SRZ182" s="73"/>
      <c r="SSA182" s="73"/>
      <c r="SSD182" s="73"/>
      <c r="SSG182" s="73"/>
      <c r="SSJ182" s="73"/>
      <c r="SSM182" s="73"/>
      <c r="SSP182" s="73"/>
      <c r="STB182" s="73"/>
      <c r="STE182" s="73"/>
      <c r="STH182" s="73"/>
      <c r="STK182" s="73"/>
      <c r="STT182" s="73"/>
      <c r="STZ182" s="73"/>
      <c r="SUC182" s="73"/>
      <c r="SUF182" s="73"/>
      <c r="SUI182" s="73"/>
      <c r="SUO182" s="73"/>
      <c r="SUX182" s="73"/>
      <c r="SUZ182" s="73"/>
      <c r="SVA182" s="73"/>
      <c r="SVC182" s="73"/>
      <c r="SVF182" s="73"/>
      <c r="SVI182" s="73"/>
      <c r="SVL182" s="73"/>
      <c r="SVT182" s="73"/>
      <c r="SVV182" s="73"/>
      <c r="SVY182" s="73"/>
      <c r="SWB182" s="73"/>
      <c r="SWK182" s="73"/>
      <c r="SWN182" s="73"/>
      <c r="SWS182" s="73"/>
      <c r="SXO182" s="73"/>
      <c r="SXP182" s="73"/>
      <c r="SXQ182" s="73"/>
      <c r="SXR182" s="73"/>
      <c r="SXS182" s="73"/>
      <c r="SXT182" s="73"/>
      <c r="SYL182" s="73"/>
      <c r="SYM182" s="73"/>
      <c r="SYP182" s="73"/>
      <c r="SYS182" s="73"/>
      <c r="SYU182" s="73"/>
      <c r="SYW182" s="73"/>
      <c r="SYZ182" s="73"/>
      <c r="SZC182" s="73"/>
      <c r="SZF182" s="73"/>
      <c r="SZI182" s="73"/>
      <c r="SZL182" s="73"/>
      <c r="SZO182" s="73"/>
      <c r="SZR182" s="73"/>
      <c r="SZU182" s="73"/>
      <c r="SZW182" s="73"/>
      <c r="TAJ182" s="73"/>
      <c r="TAK182" s="73"/>
      <c r="TAL182" s="73"/>
      <c r="TAM182" s="73"/>
      <c r="TAN182" s="73"/>
      <c r="TAO182" s="73"/>
      <c r="TAP182" s="73"/>
      <c r="TAQ182" s="73"/>
      <c r="TAR182" s="73"/>
      <c r="TAS182" s="73"/>
      <c r="TAT182" s="73"/>
      <c r="TAU182" s="73"/>
      <c r="TAV182" s="73"/>
      <c r="TAW182" s="73"/>
      <c r="TAX182" s="73"/>
      <c r="TAY182" s="73"/>
      <c r="TAZ182" s="73"/>
      <c r="TBA182" s="73"/>
      <c r="TBB182" s="73"/>
      <c r="TBC182" s="73"/>
      <c r="TBD182" s="73"/>
      <c r="TBE182" s="73"/>
      <c r="TBF182" s="73"/>
      <c r="TBG182" s="73"/>
      <c r="TBH182" s="73"/>
      <c r="TBI182" s="73"/>
      <c r="TBK182" s="73"/>
      <c r="TBL182" s="73"/>
      <c r="TBM182" s="73"/>
      <c r="TBN182" s="73"/>
      <c r="TBO182" s="73"/>
      <c r="TBP182" s="73"/>
      <c r="TBQ182" s="73"/>
      <c r="TBR182" s="73"/>
      <c r="TBS182" s="73"/>
      <c r="TBT182" s="73"/>
      <c r="TBU182" s="73"/>
      <c r="TBV182" s="73"/>
      <c r="TBW182" s="73"/>
      <c r="TBZ182" s="73"/>
      <c r="TCC182" s="73"/>
      <c r="TCF182" s="73"/>
      <c r="TCI182" s="73"/>
      <c r="TCL182" s="73"/>
      <c r="TCX182" s="73"/>
      <c r="TDA182" s="73"/>
      <c r="TDD182" s="73"/>
      <c r="TDG182" s="73"/>
      <c r="TDP182" s="73"/>
      <c r="TDV182" s="73"/>
      <c r="TDY182" s="73"/>
      <c r="TEB182" s="73"/>
      <c r="TEE182" s="73"/>
      <c r="TEK182" s="73"/>
      <c r="TET182" s="73"/>
      <c r="TEV182" s="73"/>
      <c r="TEW182" s="73"/>
      <c r="TEY182" s="73"/>
      <c r="TFB182" s="73"/>
      <c r="TFE182" s="73"/>
      <c r="TFH182" s="73"/>
      <c r="TFP182" s="73"/>
      <c r="TFR182" s="73"/>
      <c r="TFU182" s="73"/>
      <c r="TFX182" s="73"/>
      <c r="TGG182" s="73"/>
      <c r="TGJ182" s="73"/>
      <c r="TGO182" s="73"/>
      <c r="THK182" s="73"/>
      <c r="THL182" s="73"/>
      <c r="THM182" s="73"/>
      <c r="THN182" s="73"/>
      <c r="THO182" s="73"/>
      <c r="THP182" s="73"/>
      <c r="TIH182" s="73"/>
      <c r="TII182" s="73"/>
      <c r="TIL182" s="73"/>
      <c r="TIO182" s="73"/>
      <c r="TIQ182" s="73"/>
      <c r="TIS182" s="73"/>
      <c r="TIV182" s="73"/>
      <c r="TIY182" s="73"/>
      <c r="TJB182" s="73"/>
      <c r="TJE182" s="73"/>
      <c r="TJH182" s="73"/>
      <c r="TJK182" s="73"/>
      <c r="TJN182" s="73"/>
      <c r="TJQ182" s="73"/>
      <c r="TJS182" s="73"/>
      <c r="TKF182" s="73"/>
      <c r="TKG182" s="73"/>
      <c r="TKH182" s="73"/>
      <c r="TKI182" s="73"/>
      <c r="TKJ182" s="73"/>
      <c r="TKK182" s="73"/>
      <c r="TKL182" s="73"/>
      <c r="TKM182" s="73"/>
      <c r="TKN182" s="73"/>
      <c r="TKO182" s="73"/>
      <c r="TKP182" s="73"/>
      <c r="TKQ182" s="73"/>
      <c r="TKR182" s="73"/>
      <c r="TKS182" s="73"/>
      <c r="TKT182" s="73"/>
      <c r="TKU182" s="73"/>
      <c r="TKV182" s="73"/>
      <c r="TKW182" s="73"/>
      <c r="TKX182" s="73"/>
      <c r="TKY182" s="73"/>
      <c r="TKZ182" s="73"/>
      <c r="TLA182" s="73"/>
      <c r="TLB182" s="73"/>
      <c r="TLC182" s="73"/>
      <c r="TLD182" s="73"/>
      <c r="TLE182" s="73"/>
      <c r="TLG182" s="73"/>
      <c r="TLH182" s="73"/>
      <c r="TLI182" s="73"/>
      <c r="TLJ182" s="73"/>
      <c r="TLK182" s="73"/>
      <c r="TLL182" s="73"/>
      <c r="TLM182" s="73"/>
      <c r="TLN182" s="73"/>
      <c r="TLO182" s="73"/>
      <c r="TLP182" s="73"/>
      <c r="TLQ182" s="73"/>
      <c r="TLR182" s="73"/>
      <c r="TLS182" s="73"/>
      <c r="TLV182" s="73"/>
      <c r="TLY182" s="73"/>
      <c r="TMB182" s="73"/>
      <c r="TME182" s="73"/>
      <c r="TMH182" s="73"/>
      <c r="TMT182" s="73"/>
      <c r="TMW182" s="73"/>
      <c r="TMZ182" s="73"/>
      <c r="TNC182" s="73"/>
      <c r="TNL182" s="73"/>
      <c r="TNR182" s="73"/>
      <c r="TNU182" s="73"/>
      <c r="TNX182" s="73"/>
      <c r="TOA182" s="73"/>
      <c r="TOG182" s="73"/>
      <c r="TOP182" s="73"/>
      <c r="TOR182" s="73"/>
      <c r="TOS182" s="73"/>
      <c r="TOU182" s="73"/>
      <c r="TOX182" s="73"/>
      <c r="TPA182" s="73"/>
      <c r="TPD182" s="73"/>
      <c r="TPL182" s="73"/>
      <c r="TPN182" s="73"/>
      <c r="TPQ182" s="73"/>
      <c r="TPT182" s="73"/>
      <c r="TQC182" s="73"/>
      <c r="TQF182" s="73"/>
      <c r="TQK182" s="73"/>
      <c r="TRG182" s="73"/>
      <c r="TRH182" s="73"/>
      <c r="TRI182" s="73"/>
      <c r="TRJ182" s="73"/>
      <c r="TRK182" s="73"/>
      <c r="TRL182" s="73"/>
      <c r="TSD182" s="73"/>
      <c r="TSE182" s="73"/>
      <c r="TSH182" s="73"/>
      <c r="TSK182" s="73"/>
      <c r="TSM182" s="73"/>
      <c r="TSO182" s="73"/>
      <c r="TSR182" s="73"/>
      <c r="TSU182" s="73"/>
      <c r="TSX182" s="73"/>
      <c r="TTA182" s="73"/>
      <c r="TTD182" s="73"/>
      <c r="TTG182" s="73"/>
      <c r="TTJ182" s="73"/>
      <c r="TTM182" s="73"/>
      <c r="TTO182" s="73"/>
      <c r="TUB182" s="73"/>
      <c r="TUC182" s="73"/>
      <c r="TUD182" s="73"/>
      <c r="TUE182" s="73"/>
      <c r="TUF182" s="73"/>
      <c r="TUG182" s="73"/>
      <c r="TUH182" s="73"/>
      <c r="TUI182" s="73"/>
      <c r="TUJ182" s="73"/>
      <c r="TUK182" s="73"/>
      <c r="TUL182" s="73"/>
      <c r="TUM182" s="73"/>
      <c r="TUN182" s="73"/>
      <c r="TUO182" s="73"/>
      <c r="TUP182" s="73"/>
      <c r="TUQ182" s="73"/>
      <c r="TUR182" s="73"/>
      <c r="TUS182" s="73"/>
      <c r="TUT182" s="73"/>
      <c r="TUU182" s="73"/>
      <c r="TUV182" s="73"/>
      <c r="TUW182" s="73"/>
      <c r="TUX182" s="73"/>
      <c r="TUY182" s="73"/>
      <c r="TUZ182" s="73"/>
      <c r="TVA182" s="73"/>
      <c r="TVC182" s="73"/>
      <c r="TVD182" s="73"/>
      <c r="TVE182" s="73"/>
      <c r="TVF182" s="73"/>
      <c r="TVG182" s="73"/>
      <c r="TVH182" s="73"/>
      <c r="TVI182" s="73"/>
      <c r="TVJ182" s="73"/>
      <c r="TVK182" s="73"/>
      <c r="TVL182" s="73"/>
      <c r="TVM182" s="73"/>
      <c r="TVN182" s="73"/>
      <c r="TVO182" s="73"/>
      <c r="TVR182" s="73"/>
      <c r="TVU182" s="73"/>
      <c r="TVX182" s="73"/>
      <c r="TWA182" s="73"/>
      <c r="TWD182" s="73"/>
      <c r="TWP182" s="73"/>
      <c r="TWS182" s="73"/>
      <c r="TWV182" s="73"/>
      <c r="TWY182" s="73"/>
      <c r="TXH182" s="73"/>
      <c r="TXN182" s="73"/>
      <c r="TXQ182" s="73"/>
      <c r="TXT182" s="73"/>
      <c r="TXW182" s="73"/>
      <c r="TYC182" s="73"/>
      <c r="TYL182" s="73"/>
      <c r="TYN182" s="73"/>
      <c r="TYO182" s="73"/>
      <c r="TYQ182" s="73"/>
      <c r="TYT182" s="73"/>
      <c r="TYW182" s="73"/>
      <c r="TYZ182" s="73"/>
      <c r="TZH182" s="73"/>
      <c r="TZJ182" s="73"/>
      <c r="TZM182" s="73"/>
      <c r="TZP182" s="73"/>
      <c r="TZY182" s="73"/>
      <c r="UAB182" s="73"/>
      <c r="UAG182" s="73"/>
      <c r="UBC182" s="73"/>
      <c r="UBD182" s="73"/>
      <c r="UBE182" s="73"/>
      <c r="UBF182" s="73"/>
      <c r="UBG182" s="73"/>
      <c r="UBH182" s="73"/>
      <c r="UBZ182" s="73"/>
      <c r="UCA182" s="73"/>
      <c r="UCD182" s="73"/>
      <c r="UCG182" s="73"/>
      <c r="UCI182" s="73"/>
      <c r="UCK182" s="73"/>
      <c r="UCN182" s="73"/>
      <c r="UCQ182" s="73"/>
      <c r="UCT182" s="73"/>
      <c r="UCW182" s="73"/>
      <c r="UCZ182" s="73"/>
      <c r="UDC182" s="73"/>
      <c r="UDF182" s="73"/>
      <c r="UDI182" s="73"/>
      <c r="UDK182" s="73"/>
      <c r="UDX182" s="73"/>
      <c r="UDY182" s="73"/>
      <c r="UDZ182" s="73"/>
      <c r="UEA182" s="73"/>
      <c r="UEB182" s="73"/>
      <c r="UEC182" s="73"/>
      <c r="UED182" s="73"/>
      <c r="UEE182" s="73"/>
      <c r="UEF182" s="73"/>
      <c r="UEG182" s="73"/>
      <c r="UEH182" s="73"/>
      <c r="UEI182" s="73"/>
      <c r="UEJ182" s="73"/>
      <c r="UEK182" s="73"/>
      <c r="UEL182" s="73"/>
      <c r="UEM182" s="73"/>
      <c r="UEN182" s="73"/>
      <c r="UEO182" s="73"/>
      <c r="UEP182" s="73"/>
      <c r="UEQ182" s="73"/>
      <c r="UER182" s="73"/>
      <c r="UES182" s="73"/>
      <c r="UET182" s="73"/>
      <c r="UEU182" s="73"/>
      <c r="UEV182" s="73"/>
      <c r="UEW182" s="73"/>
      <c r="UEY182" s="73"/>
      <c r="UEZ182" s="73"/>
      <c r="UFA182" s="73"/>
      <c r="UFB182" s="73"/>
      <c r="UFC182" s="73"/>
      <c r="UFD182" s="73"/>
      <c r="UFE182" s="73"/>
      <c r="UFF182" s="73"/>
      <c r="UFG182" s="73"/>
      <c r="UFH182" s="73"/>
      <c r="UFI182" s="73"/>
      <c r="UFJ182" s="73"/>
      <c r="UFK182" s="73"/>
      <c r="UFN182" s="73"/>
      <c r="UFQ182" s="73"/>
      <c r="UFT182" s="73"/>
      <c r="UFW182" s="73"/>
      <c r="UFZ182" s="73"/>
      <c r="UGL182" s="73"/>
      <c r="UGO182" s="73"/>
      <c r="UGR182" s="73"/>
      <c r="UGU182" s="73"/>
      <c r="UHD182" s="73"/>
      <c r="UHJ182" s="73"/>
      <c r="UHM182" s="73"/>
      <c r="UHP182" s="73"/>
      <c r="UHS182" s="73"/>
      <c r="UHY182" s="73"/>
      <c r="UIH182" s="73"/>
      <c r="UIJ182" s="73"/>
      <c r="UIK182" s="73"/>
      <c r="UIM182" s="73"/>
      <c r="UIP182" s="73"/>
      <c r="UIS182" s="73"/>
      <c r="UIV182" s="73"/>
      <c r="UJD182" s="73"/>
      <c r="UJF182" s="73"/>
      <c r="UJI182" s="73"/>
      <c r="UJL182" s="73"/>
      <c r="UJU182" s="73"/>
      <c r="UJX182" s="73"/>
      <c r="UKC182" s="73"/>
      <c r="UKY182" s="73"/>
      <c r="UKZ182" s="73"/>
      <c r="ULA182" s="73"/>
      <c r="ULB182" s="73"/>
      <c r="ULC182" s="73"/>
      <c r="ULD182" s="73"/>
      <c r="ULV182" s="73"/>
      <c r="ULW182" s="73"/>
      <c r="ULZ182" s="73"/>
      <c r="UMC182" s="73"/>
      <c r="UME182" s="73"/>
      <c r="UMG182" s="73"/>
      <c r="UMJ182" s="73"/>
      <c r="UMM182" s="73"/>
      <c r="UMP182" s="73"/>
      <c r="UMS182" s="73"/>
      <c r="UMV182" s="73"/>
      <c r="UMY182" s="73"/>
      <c r="UNB182" s="73"/>
      <c r="UNE182" s="73"/>
      <c r="UNG182" s="73"/>
      <c r="UNT182" s="73"/>
      <c r="UNU182" s="73"/>
      <c r="UNV182" s="73"/>
      <c r="UNW182" s="73"/>
      <c r="UNX182" s="73"/>
      <c r="UNY182" s="73"/>
      <c r="UNZ182" s="73"/>
      <c r="UOA182" s="73"/>
      <c r="UOB182" s="73"/>
      <c r="UOC182" s="73"/>
      <c r="UOD182" s="73"/>
      <c r="UOE182" s="73"/>
      <c r="UOF182" s="73"/>
      <c r="UOG182" s="73"/>
      <c r="UOH182" s="73"/>
      <c r="UOI182" s="73"/>
      <c r="UOJ182" s="73"/>
      <c r="UOK182" s="73"/>
      <c r="UOL182" s="73"/>
      <c r="UOM182" s="73"/>
      <c r="UON182" s="73"/>
      <c r="UOO182" s="73"/>
      <c r="UOP182" s="73"/>
      <c r="UOQ182" s="73"/>
      <c r="UOR182" s="73"/>
      <c r="UOS182" s="73"/>
      <c r="UOU182" s="73"/>
      <c r="UOV182" s="73"/>
      <c r="UOW182" s="73"/>
      <c r="UOX182" s="73"/>
      <c r="UOY182" s="73"/>
      <c r="UOZ182" s="73"/>
      <c r="UPA182" s="73"/>
      <c r="UPB182" s="73"/>
      <c r="UPC182" s="73"/>
      <c r="UPD182" s="73"/>
      <c r="UPE182" s="73"/>
      <c r="UPF182" s="73"/>
      <c r="UPG182" s="73"/>
      <c r="UPJ182" s="73"/>
      <c r="UPM182" s="73"/>
      <c r="UPP182" s="73"/>
      <c r="UPS182" s="73"/>
      <c r="UPV182" s="73"/>
      <c r="UQH182" s="73"/>
      <c r="UQK182" s="73"/>
      <c r="UQN182" s="73"/>
      <c r="UQQ182" s="73"/>
      <c r="UQZ182" s="73"/>
      <c r="URF182" s="73"/>
      <c r="URI182" s="73"/>
      <c r="URL182" s="73"/>
      <c r="URO182" s="73"/>
      <c r="URU182" s="73"/>
      <c r="USD182" s="73"/>
      <c r="USF182" s="73"/>
      <c r="USG182" s="73"/>
      <c r="USI182" s="73"/>
      <c r="USL182" s="73"/>
      <c r="USO182" s="73"/>
      <c r="USR182" s="73"/>
      <c r="USZ182" s="73"/>
      <c r="UTB182" s="73"/>
      <c r="UTE182" s="73"/>
      <c r="UTH182" s="73"/>
      <c r="UTQ182" s="73"/>
      <c r="UTT182" s="73"/>
      <c r="UTY182" s="73"/>
      <c r="UUU182" s="73"/>
      <c r="UUV182" s="73"/>
      <c r="UUW182" s="73"/>
      <c r="UUX182" s="73"/>
      <c r="UUY182" s="73"/>
      <c r="UUZ182" s="73"/>
      <c r="UVR182" s="73"/>
      <c r="UVS182" s="73"/>
      <c r="UVV182" s="73"/>
      <c r="UVY182" s="73"/>
      <c r="UWA182" s="73"/>
      <c r="UWC182" s="73"/>
      <c r="UWF182" s="73"/>
      <c r="UWI182" s="73"/>
      <c r="UWL182" s="73"/>
      <c r="UWO182" s="73"/>
      <c r="UWR182" s="73"/>
      <c r="UWU182" s="73"/>
      <c r="UWX182" s="73"/>
      <c r="UXA182" s="73"/>
      <c r="UXC182" s="73"/>
      <c r="UXP182" s="73"/>
      <c r="UXQ182" s="73"/>
      <c r="UXR182" s="73"/>
      <c r="UXS182" s="73"/>
      <c r="UXT182" s="73"/>
      <c r="UXU182" s="73"/>
      <c r="UXV182" s="73"/>
      <c r="UXW182" s="73"/>
      <c r="UXX182" s="73"/>
      <c r="UXY182" s="73"/>
      <c r="UXZ182" s="73"/>
      <c r="UYA182" s="73"/>
      <c r="UYB182" s="73"/>
      <c r="UYC182" s="73"/>
      <c r="UYD182" s="73"/>
      <c r="UYE182" s="73"/>
      <c r="UYF182" s="73"/>
      <c r="UYG182" s="73"/>
      <c r="UYH182" s="73"/>
      <c r="UYI182" s="73"/>
      <c r="UYJ182" s="73"/>
      <c r="UYK182" s="73"/>
      <c r="UYL182" s="73"/>
      <c r="UYM182" s="73"/>
      <c r="UYN182" s="73"/>
      <c r="UYO182" s="73"/>
      <c r="UYQ182" s="73"/>
      <c r="UYR182" s="73"/>
      <c r="UYS182" s="73"/>
      <c r="UYT182" s="73"/>
      <c r="UYU182" s="73"/>
      <c r="UYV182" s="73"/>
      <c r="UYW182" s="73"/>
      <c r="UYX182" s="73"/>
      <c r="UYY182" s="73"/>
      <c r="UYZ182" s="73"/>
      <c r="UZA182" s="73"/>
      <c r="UZB182" s="73"/>
      <c r="UZC182" s="73"/>
      <c r="UZF182" s="73"/>
      <c r="UZI182" s="73"/>
      <c r="UZL182" s="73"/>
      <c r="UZO182" s="73"/>
      <c r="UZR182" s="73"/>
      <c r="VAD182" s="73"/>
      <c r="VAG182" s="73"/>
      <c r="VAJ182" s="73"/>
      <c r="VAM182" s="73"/>
      <c r="VAV182" s="73"/>
      <c r="VBB182" s="73"/>
      <c r="VBE182" s="73"/>
      <c r="VBH182" s="73"/>
      <c r="VBK182" s="73"/>
      <c r="VBQ182" s="73"/>
      <c r="VBZ182" s="73"/>
      <c r="VCB182" s="73"/>
      <c r="VCC182" s="73"/>
      <c r="VCE182" s="73"/>
      <c r="VCH182" s="73"/>
      <c r="VCK182" s="73"/>
      <c r="VCN182" s="73"/>
      <c r="VCV182" s="73"/>
      <c r="VCX182" s="73"/>
      <c r="VDA182" s="73"/>
      <c r="VDD182" s="73"/>
      <c r="VDM182" s="73"/>
      <c r="VDP182" s="73"/>
      <c r="VDU182" s="73"/>
      <c r="VEQ182" s="73"/>
      <c r="VER182" s="73"/>
      <c r="VES182" s="73"/>
      <c r="VET182" s="73"/>
      <c r="VEU182" s="73"/>
      <c r="VEV182" s="73"/>
      <c r="VFN182" s="73"/>
      <c r="VFO182" s="73"/>
      <c r="VFR182" s="73"/>
      <c r="VFU182" s="73"/>
      <c r="VFW182" s="73"/>
      <c r="VFY182" s="73"/>
      <c r="VGB182" s="73"/>
      <c r="VGE182" s="73"/>
      <c r="VGH182" s="73"/>
      <c r="VGK182" s="73"/>
      <c r="VGN182" s="73"/>
      <c r="VGQ182" s="73"/>
      <c r="VGT182" s="73"/>
      <c r="VGW182" s="73"/>
      <c r="VGY182" s="73"/>
      <c r="VHL182" s="73"/>
      <c r="VHM182" s="73"/>
      <c r="VHN182" s="73"/>
      <c r="VHO182" s="73"/>
      <c r="VHP182" s="73"/>
      <c r="VHQ182" s="73"/>
      <c r="VHR182" s="73"/>
      <c r="VHS182" s="73"/>
      <c r="VHT182" s="73"/>
      <c r="VHU182" s="73"/>
      <c r="VHV182" s="73"/>
      <c r="VHW182" s="73"/>
      <c r="VHX182" s="73"/>
      <c r="VHY182" s="73"/>
      <c r="VHZ182" s="73"/>
      <c r="VIA182" s="73"/>
      <c r="VIB182" s="73"/>
      <c r="VIC182" s="73"/>
      <c r="VID182" s="73"/>
      <c r="VIE182" s="73"/>
      <c r="VIF182" s="73"/>
      <c r="VIG182" s="73"/>
      <c r="VIH182" s="73"/>
      <c r="VII182" s="73"/>
      <c r="VIJ182" s="73"/>
      <c r="VIK182" s="73"/>
      <c r="VIM182" s="73"/>
      <c r="VIN182" s="73"/>
      <c r="VIO182" s="73"/>
      <c r="VIP182" s="73"/>
      <c r="VIQ182" s="73"/>
      <c r="VIR182" s="73"/>
      <c r="VIS182" s="73"/>
      <c r="VIT182" s="73"/>
      <c r="VIU182" s="73"/>
      <c r="VIV182" s="73"/>
      <c r="VIW182" s="73"/>
      <c r="VIX182" s="73"/>
      <c r="VIY182" s="73"/>
      <c r="VJB182" s="73"/>
      <c r="VJE182" s="73"/>
      <c r="VJH182" s="73"/>
      <c r="VJK182" s="73"/>
      <c r="VJN182" s="73"/>
      <c r="VJZ182" s="73"/>
      <c r="VKC182" s="73"/>
      <c r="VKF182" s="73"/>
      <c r="VKI182" s="73"/>
      <c r="VKR182" s="73"/>
      <c r="VKX182" s="73"/>
      <c r="VLA182" s="73"/>
      <c r="VLD182" s="73"/>
      <c r="VLG182" s="73"/>
      <c r="VLM182" s="73"/>
      <c r="VLV182" s="73"/>
      <c r="VLX182" s="73"/>
      <c r="VLY182" s="73"/>
      <c r="VMA182" s="73"/>
      <c r="VMD182" s="73"/>
      <c r="VMG182" s="73"/>
      <c r="VMJ182" s="73"/>
      <c r="VMR182" s="73"/>
      <c r="VMT182" s="73"/>
      <c r="VMW182" s="73"/>
      <c r="VMZ182" s="73"/>
      <c r="VNI182" s="73"/>
      <c r="VNL182" s="73"/>
      <c r="VNQ182" s="73"/>
      <c r="VOM182" s="73"/>
      <c r="VON182" s="73"/>
      <c r="VOO182" s="73"/>
      <c r="VOP182" s="73"/>
      <c r="VOQ182" s="73"/>
      <c r="VOR182" s="73"/>
      <c r="VPJ182" s="73"/>
      <c r="VPK182" s="73"/>
      <c r="VPN182" s="73"/>
      <c r="VPQ182" s="73"/>
      <c r="VPS182" s="73"/>
      <c r="VPU182" s="73"/>
      <c r="VPX182" s="73"/>
      <c r="VQA182" s="73"/>
      <c r="VQD182" s="73"/>
      <c r="VQG182" s="73"/>
      <c r="VQJ182" s="73"/>
      <c r="VQM182" s="73"/>
      <c r="VQP182" s="73"/>
      <c r="VQS182" s="73"/>
      <c r="VQU182" s="73"/>
      <c r="VRH182" s="73"/>
      <c r="VRI182" s="73"/>
      <c r="VRJ182" s="73"/>
      <c r="VRK182" s="73"/>
      <c r="VRL182" s="73"/>
      <c r="VRM182" s="73"/>
      <c r="VRN182" s="73"/>
      <c r="VRO182" s="73"/>
      <c r="VRP182" s="73"/>
      <c r="VRQ182" s="73"/>
      <c r="VRR182" s="73"/>
      <c r="VRS182" s="73"/>
      <c r="VRT182" s="73"/>
      <c r="VRU182" s="73"/>
      <c r="VRV182" s="73"/>
      <c r="VRW182" s="73"/>
      <c r="VRX182" s="73"/>
      <c r="VRY182" s="73"/>
      <c r="VRZ182" s="73"/>
      <c r="VSA182" s="73"/>
      <c r="VSB182" s="73"/>
      <c r="VSC182" s="73"/>
      <c r="VSD182" s="73"/>
      <c r="VSE182" s="73"/>
      <c r="VSF182" s="73"/>
      <c r="VSG182" s="73"/>
      <c r="VSI182" s="73"/>
      <c r="VSJ182" s="73"/>
      <c r="VSK182" s="73"/>
      <c r="VSL182" s="73"/>
      <c r="VSM182" s="73"/>
      <c r="VSN182" s="73"/>
      <c r="VSO182" s="73"/>
      <c r="VSP182" s="73"/>
      <c r="VSQ182" s="73"/>
      <c r="VSR182" s="73"/>
      <c r="VSS182" s="73"/>
      <c r="VST182" s="73"/>
      <c r="VSU182" s="73"/>
      <c r="VSX182" s="73"/>
      <c r="VTA182" s="73"/>
      <c r="VTD182" s="73"/>
      <c r="VTG182" s="73"/>
      <c r="VTJ182" s="73"/>
      <c r="VTV182" s="73"/>
      <c r="VTY182" s="73"/>
      <c r="VUB182" s="73"/>
      <c r="VUE182" s="73"/>
      <c r="VUN182" s="73"/>
      <c r="VUT182" s="73"/>
      <c r="VUW182" s="73"/>
      <c r="VUZ182" s="73"/>
      <c r="VVC182" s="73"/>
      <c r="VVI182" s="73"/>
      <c r="VVR182" s="73"/>
      <c r="VVT182" s="73"/>
      <c r="VVU182" s="73"/>
      <c r="VVW182" s="73"/>
      <c r="VVZ182" s="73"/>
      <c r="VWC182" s="73"/>
      <c r="VWF182" s="73"/>
      <c r="VWN182" s="73"/>
      <c r="VWP182" s="73"/>
      <c r="VWS182" s="73"/>
      <c r="VWV182" s="73"/>
      <c r="VXE182" s="73"/>
      <c r="VXH182" s="73"/>
      <c r="VXM182" s="73"/>
      <c r="VYI182" s="73"/>
      <c r="VYJ182" s="73"/>
      <c r="VYK182" s="73"/>
      <c r="VYL182" s="73"/>
      <c r="VYM182" s="73"/>
      <c r="VYN182" s="73"/>
      <c r="VZF182" s="73"/>
      <c r="VZG182" s="73"/>
      <c r="VZJ182" s="73"/>
      <c r="VZM182" s="73"/>
      <c r="VZO182" s="73"/>
      <c r="VZQ182" s="73"/>
      <c r="VZT182" s="73"/>
      <c r="VZW182" s="73"/>
      <c r="VZZ182" s="73"/>
      <c r="WAC182" s="73"/>
      <c r="WAF182" s="73"/>
      <c r="WAI182" s="73"/>
      <c r="WAL182" s="73"/>
      <c r="WAO182" s="73"/>
      <c r="WAQ182" s="73"/>
      <c r="WBD182" s="73"/>
      <c r="WBE182" s="73"/>
      <c r="WBF182" s="73"/>
      <c r="WBG182" s="73"/>
      <c r="WBH182" s="73"/>
      <c r="WBI182" s="73"/>
      <c r="WBJ182" s="73"/>
      <c r="WBK182" s="73"/>
      <c r="WBL182" s="73"/>
      <c r="WBM182" s="73"/>
      <c r="WBN182" s="73"/>
      <c r="WBO182" s="73"/>
      <c r="WBP182" s="73"/>
      <c r="WBQ182" s="73"/>
      <c r="WBR182" s="73"/>
      <c r="WBS182" s="73"/>
      <c r="WBT182" s="73"/>
      <c r="WBU182" s="73"/>
      <c r="WBV182" s="73"/>
      <c r="WBW182" s="73"/>
      <c r="WBX182" s="73"/>
      <c r="WBY182" s="73"/>
      <c r="WBZ182" s="73"/>
      <c r="WCA182" s="73"/>
      <c r="WCB182" s="73"/>
      <c r="WCC182" s="73"/>
      <c r="WCE182" s="73"/>
      <c r="WCF182" s="73"/>
      <c r="WCG182" s="73"/>
      <c r="WCH182" s="73"/>
      <c r="WCI182" s="73"/>
      <c r="WCJ182" s="73"/>
      <c r="WCK182" s="73"/>
      <c r="WCL182" s="73"/>
      <c r="WCM182" s="73"/>
      <c r="WCN182" s="73"/>
      <c r="WCO182" s="73"/>
      <c r="WCP182" s="73"/>
      <c r="WCQ182" s="73"/>
      <c r="WCT182" s="73"/>
      <c r="WCW182" s="73"/>
      <c r="WCZ182" s="73"/>
      <c r="WDC182" s="73"/>
      <c r="WDF182" s="73"/>
      <c r="WDR182" s="73"/>
      <c r="WDU182" s="73"/>
      <c r="WDX182" s="73"/>
      <c r="WEA182" s="73"/>
      <c r="WEJ182" s="73"/>
      <c r="WEP182" s="73"/>
      <c r="WES182" s="73"/>
      <c r="WEV182" s="73"/>
      <c r="WEY182" s="73"/>
      <c r="WFE182" s="73"/>
      <c r="WFN182" s="73"/>
      <c r="WFP182" s="73"/>
      <c r="WFQ182" s="73"/>
      <c r="WFS182" s="73"/>
      <c r="WFV182" s="73"/>
      <c r="WFY182" s="73"/>
      <c r="WGB182" s="73"/>
      <c r="WGJ182" s="73"/>
      <c r="WGL182" s="73"/>
      <c r="WGO182" s="73"/>
      <c r="WGR182" s="73"/>
      <c r="WHA182" s="73"/>
      <c r="WHD182" s="73"/>
      <c r="WHI182" s="73"/>
      <c r="WIE182" s="73"/>
      <c r="WIF182" s="73"/>
      <c r="WIG182" s="73"/>
      <c r="WIH182" s="73"/>
      <c r="WII182" s="73"/>
      <c r="WIJ182" s="73"/>
      <c r="WJB182" s="73"/>
      <c r="WJC182" s="73"/>
      <c r="WJF182" s="73"/>
      <c r="WJI182" s="73"/>
      <c r="WJK182" s="73"/>
      <c r="WJM182" s="73"/>
      <c r="WJP182" s="73"/>
      <c r="WJS182" s="73"/>
      <c r="WJV182" s="73"/>
      <c r="WJY182" s="73"/>
      <c r="WKB182" s="73"/>
      <c r="WKE182" s="73"/>
      <c r="WKH182" s="73"/>
      <c r="WKK182" s="73"/>
      <c r="WKM182" s="73"/>
      <c r="WKZ182" s="73"/>
      <c r="WLA182" s="73"/>
      <c r="WLB182" s="73"/>
      <c r="WLC182" s="73"/>
      <c r="WLD182" s="73"/>
      <c r="WLE182" s="73"/>
      <c r="WLF182" s="73"/>
      <c r="WLG182" s="73"/>
      <c r="WLH182" s="73"/>
      <c r="WLI182" s="73"/>
      <c r="WLJ182" s="73"/>
      <c r="WLK182" s="73"/>
      <c r="WLL182" s="73"/>
      <c r="WLM182" s="73"/>
      <c r="WLN182" s="73"/>
      <c r="WLO182" s="73"/>
      <c r="WLP182" s="73"/>
      <c r="WLQ182" s="73"/>
      <c r="WLR182" s="73"/>
      <c r="WLS182" s="73"/>
      <c r="WLT182" s="73"/>
      <c r="WLU182" s="73"/>
      <c r="WLV182" s="73"/>
      <c r="WLW182" s="73"/>
      <c r="WLX182" s="73"/>
      <c r="WLY182" s="73"/>
      <c r="WMA182" s="73"/>
      <c r="WMB182" s="73"/>
      <c r="WMC182" s="73"/>
      <c r="WMD182" s="73"/>
      <c r="WME182" s="73"/>
      <c r="WMF182" s="73"/>
      <c r="WMG182" s="73"/>
      <c r="WMH182" s="73"/>
      <c r="WMI182" s="73"/>
      <c r="WMJ182" s="73"/>
      <c r="WMK182" s="73"/>
      <c r="WML182" s="73"/>
      <c r="WMM182" s="73"/>
      <c r="WMP182" s="73"/>
      <c r="WMS182" s="73"/>
      <c r="WMV182" s="73"/>
      <c r="WMY182" s="73"/>
      <c r="WNB182" s="73"/>
      <c r="WNN182" s="73"/>
      <c r="WNQ182" s="73"/>
      <c r="WNT182" s="73"/>
      <c r="WNW182" s="73"/>
      <c r="WOF182" s="73"/>
      <c r="WOL182" s="73"/>
      <c r="WOO182" s="73"/>
      <c r="WOR182" s="73"/>
      <c r="WOU182" s="73"/>
      <c r="WPA182" s="73"/>
      <c r="WPJ182" s="73"/>
      <c r="WPL182" s="73"/>
      <c r="WPM182" s="73"/>
      <c r="WPO182" s="73"/>
      <c r="WPR182" s="73"/>
      <c r="WPU182" s="73"/>
      <c r="WPX182" s="73"/>
      <c r="WQF182" s="73"/>
      <c r="WQH182" s="73"/>
      <c r="WQK182" s="73"/>
      <c r="WQN182" s="73"/>
      <c r="WQW182" s="73"/>
      <c r="WQZ182" s="73"/>
      <c r="WRE182" s="73"/>
      <c r="WSA182" s="73"/>
      <c r="WSB182" s="73"/>
      <c r="WSC182" s="73"/>
      <c r="WSD182" s="73"/>
      <c r="WSE182" s="73"/>
      <c r="WSF182" s="73"/>
      <c r="WSX182" s="73"/>
      <c r="WSY182" s="73"/>
      <c r="WTB182" s="73"/>
      <c r="WTE182" s="73"/>
      <c r="WTG182" s="73"/>
      <c r="WTI182" s="73"/>
      <c r="WTL182" s="73"/>
      <c r="WTO182" s="73"/>
      <c r="WTR182" s="73"/>
      <c r="WTU182" s="73"/>
      <c r="WTX182" s="73"/>
      <c r="WUA182" s="73"/>
      <c r="WUD182" s="73"/>
      <c r="WUG182" s="73"/>
      <c r="WUI182" s="73"/>
      <c r="WUV182" s="73"/>
      <c r="WUW182" s="73"/>
      <c r="WUX182" s="73"/>
      <c r="WUY182" s="73"/>
      <c r="WUZ182" s="73"/>
      <c r="WVA182" s="73"/>
      <c r="WVB182" s="73"/>
      <c r="WVC182" s="73"/>
      <c r="WVD182" s="73"/>
      <c r="WVE182" s="73"/>
      <c r="WVF182" s="73"/>
      <c r="WVG182" s="73"/>
      <c r="WVH182" s="73"/>
      <c r="WVI182" s="73"/>
      <c r="WVJ182" s="73"/>
      <c r="WVK182" s="73"/>
      <c r="WVL182" s="73"/>
      <c r="WVM182" s="73"/>
      <c r="WVN182" s="73"/>
      <c r="WVO182" s="73"/>
      <c r="WVP182" s="73"/>
      <c r="WVQ182" s="73"/>
      <c r="WVR182" s="73"/>
      <c r="WVS182" s="73"/>
      <c r="WVT182" s="73"/>
      <c r="WVU182" s="73"/>
      <c r="WVV182" s="73"/>
      <c r="WVW182" s="73"/>
      <c r="WVX182" s="73"/>
      <c r="WVY182" s="73"/>
      <c r="WVZ182" s="73"/>
      <c r="WWA182" s="73"/>
      <c r="WWB182" s="73"/>
      <c r="WWC182" s="73"/>
      <c r="WWD182" s="73"/>
      <c r="WWE182" s="73"/>
      <c r="WWF182" s="73"/>
      <c r="WWG182" s="73"/>
      <c r="WWH182" s="73"/>
      <c r="WWI182" s="73"/>
      <c r="WWJ182" s="73"/>
      <c r="WWK182" s="73"/>
      <c r="WWL182" s="73"/>
      <c r="WWM182" s="73"/>
      <c r="WWN182" s="73"/>
      <c r="WWO182" s="73"/>
      <c r="WWP182" s="73"/>
      <c r="WWQ182" s="73"/>
      <c r="WWR182" s="73"/>
      <c r="WWS182" s="73"/>
      <c r="WWT182" s="73"/>
      <c r="WWU182" s="73"/>
      <c r="WWV182" s="73"/>
      <c r="WWW182" s="73"/>
      <c r="WWX182" s="73"/>
      <c r="WWY182" s="73"/>
      <c r="WWZ182" s="73"/>
      <c r="WXA182" s="73"/>
      <c r="WXB182" s="73"/>
      <c r="WXC182" s="73"/>
      <c r="WXD182" s="73"/>
      <c r="WXE182" s="73"/>
      <c r="WXF182" s="73"/>
      <c r="WXG182" s="73"/>
      <c r="WXH182" s="73"/>
      <c r="WXI182" s="73"/>
      <c r="WXJ182" s="73"/>
      <c r="WXK182" s="73"/>
      <c r="WXL182" s="73"/>
      <c r="WXM182" s="73"/>
      <c r="WXN182" s="73"/>
      <c r="WXO182" s="73"/>
      <c r="WXP182" s="73"/>
      <c r="WXQ182" s="73"/>
      <c r="WXR182" s="73"/>
      <c r="WXS182" s="73"/>
      <c r="WXT182" s="73"/>
      <c r="WXU182" s="73"/>
      <c r="WXV182" s="73"/>
      <c r="WXW182" s="73"/>
      <c r="WXX182" s="73"/>
      <c r="WXY182" s="73"/>
      <c r="WXZ182" s="73"/>
      <c r="WYA182" s="73"/>
      <c r="WYB182" s="73"/>
      <c r="WYC182" s="73"/>
      <c r="WYD182" s="73"/>
      <c r="WYE182" s="73"/>
      <c r="WYF182" s="73"/>
      <c r="WYG182" s="73"/>
      <c r="WYH182" s="73"/>
      <c r="WYI182" s="73"/>
      <c r="WYJ182" s="73"/>
      <c r="WYK182" s="73"/>
      <c r="WYL182" s="73"/>
      <c r="WYM182" s="73"/>
      <c r="WYN182" s="73"/>
      <c r="WYO182" s="73"/>
      <c r="WYP182" s="73"/>
      <c r="WYQ182" s="73"/>
      <c r="WYR182" s="73"/>
      <c r="WYS182" s="73"/>
      <c r="WYT182" s="73"/>
      <c r="WYU182" s="73"/>
      <c r="WYV182" s="73"/>
      <c r="WYW182" s="73"/>
      <c r="WYX182" s="73"/>
      <c r="WYY182" s="73"/>
      <c r="WYZ182" s="73"/>
      <c r="WZA182" s="73"/>
      <c r="WZB182" s="73"/>
      <c r="WZC182" s="73"/>
      <c r="WZD182" s="73"/>
      <c r="WZE182" s="73"/>
      <c r="WZF182" s="73"/>
      <c r="WZG182" s="73"/>
      <c r="WZH182" s="73"/>
      <c r="WZI182" s="73"/>
      <c r="WZJ182" s="73"/>
      <c r="WZK182" s="73"/>
      <c r="WZL182" s="73"/>
      <c r="WZM182" s="73"/>
      <c r="WZN182" s="73"/>
      <c r="WZO182" s="73"/>
      <c r="WZP182" s="73"/>
      <c r="WZQ182" s="73"/>
      <c r="WZR182" s="73"/>
      <c r="WZS182" s="73"/>
      <c r="WZT182" s="73"/>
      <c r="WZU182" s="73"/>
      <c r="WZV182" s="73"/>
      <c r="WZW182" s="73"/>
      <c r="WZX182" s="73"/>
      <c r="WZY182" s="73"/>
      <c r="WZZ182" s="73"/>
      <c r="XAA182" s="73"/>
      <c r="XAB182" s="73"/>
      <c r="XAC182" s="73"/>
      <c r="XAD182" s="73"/>
      <c r="XAE182" s="73"/>
      <c r="XAF182" s="73"/>
      <c r="XAG182" s="73"/>
      <c r="XAH182" s="73"/>
      <c r="XAI182" s="73"/>
      <c r="XAJ182" s="73"/>
      <c r="XAK182" s="73"/>
      <c r="XAL182" s="73"/>
      <c r="XAM182" s="73"/>
      <c r="XAN182" s="73"/>
      <c r="XAO182" s="73"/>
      <c r="XAP182" s="73"/>
      <c r="XAQ182" s="73"/>
      <c r="XAR182" s="73"/>
      <c r="XAS182" s="73"/>
      <c r="XAT182" s="73"/>
      <c r="XAU182" s="73"/>
      <c r="XAV182" s="73"/>
      <c r="XAW182" s="73"/>
      <c r="XAX182" s="73"/>
      <c r="XAY182" s="73"/>
      <c r="XAZ182" s="73"/>
      <c r="XBA182" s="73"/>
      <c r="XBB182" s="73"/>
      <c r="XBC182" s="73"/>
      <c r="XBD182" s="73"/>
      <c r="XBE182" s="73"/>
      <c r="XBF182" s="73"/>
      <c r="XBG182" s="73"/>
      <c r="XBH182" s="73"/>
      <c r="XBI182" s="73"/>
      <c r="XBJ182" s="73"/>
      <c r="XBK182" s="73"/>
      <c r="XBL182" s="73"/>
      <c r="XBM182" s="73"/>
      <c r="XBN182" s="73"/>
      <c r="XBO182" s="73"/>
      <c r="XBP182" s="73"/>
      <c r="XBQ182" s="73"/>
      <c r="XBR182" s="73"/>
      <c r="XBS182" s="73"/>
      <c r="XBT182" s="73"/>
      <c r="XBU182" s="73"/>
      <c r="XBV182" s="73"/>
      <c r="XBW182" s="73"/>
      <c r="XBX182" s="73"/>
      <c r="XBY182" s="73"/>
      <c r="XBZ182" s="73"/>
      <c r="XCA182" s="73"/>
      <c r="XCB182" s="73"/>
      <c r="XCC182" s="73"/>
      <c r="XCD182" s="73"/>
      <c r="XCE182" s="73"/>
      <c r="XCF182" s="73"/>
      <c r="XCG182" s="73"/>
      <c r="XCH182" s="73"/>
      <c r="XCI182" s="73"/>
      <c r="XCJ182" s="73"/>
      <c r="XCK182" s="73"/>
      <c r="XCL182" s="73"/>
      <c r="XCM182" s="73"/>
      <c r="XCN182" s="73"/>
      <c r="XCO182" s="73"/>
      <c r="XCP182" s="73"/>
      <c r="XCQ182" s="73"/>
      <c r="XCR182" s="73"/>
      <c r="XCS182" s="73"/>
      <c r="XCT182" s="73"/>
      <c r="XCU182" s="73"/>
      <c r="XCV182" s="73"/>
      <c r="XCW182" s="73"/>
      <c r="XCX182" s="73"/>
      <c r="XCY182" s="73"/>
      <c r="XCZ182" s="73"/>
      <c r="XDA182" s="73"/>
      <c r="XDB182" s="73"/>
      <c r="XDC182" s="73"/>
      <c r="XDD182" s="73"/>
      <c r="XDE182" s="73"/>
      <c r="XDF182" s="73"/>
      <c r="XDG182" s="73"/>
      <c r="XDH182" s="73"/>
      <c r="XDI182" s="73"/>
      <c r="XDJ182" s="73"/>
      <c r="XDK182" s="73"/>
      <c r="XDL182" s="73"/>
      <c r="XDM182" s="73"/>
      <c r="XDN182" s="73"/>
      <c r="XDO182" s="73"/>
      <c r="XDP182" s="73"/>
      <c r="XDQ182" s="73"/>
      <c r="XDR182" s="73"/>
      <c r="XDS182" s="73"/>
      <c r="XDT182" s="73"/>
      <c r="XDU182" s="73"/>
      <c r="XDV182" s="73"/>
      <c r="XDW182" s="73"/>
      <c r="XDX182" s="73"/>
      <c r="XDY182" s="73"/>
      <c r="XDZ182" s="73"/>
      <c r="XEA182" s="73"/>
      <c r="XEB182" s="73"/>
      <c r="XEC182" s="73"/>
      <c r="XED182" s="73"/>
      <c r="XEE182" s="73"/>
      <c r="XEF182" s="73"/>
      <c r="XEG182" s="73"/>
      <c r="XEH182" s="73"/>
      <c r="XEI182" s="73"/>
      <c r="XEJ182" s="73"/>
      <c r="XEK182" s="73"/>
      <c r="XEL182" s="73"/>
      <c r="XEM182" s="73"/>
      <c r="XEN182" s="73"/>
      <c r="XEO182" s="73"/>
      <c r="XEP182" s="73"/>
      <c r="XEQ182" s="73"/>
      <c r="XER182" s="73"/>
      <c r="XES182" s="73"/>
      <c r="XET182" s="73"/>
      <c r="XEU182" s="73"/>
      <c r="XEV182" s="73"/>
      <c r="XEW182" s="73"/>
      <c r="XEX182" s="73"/>
      <c r="XEY182" s="73"/>
      <c r="XEZ182" s="73"/>
      <c r="XFA182" s="73"/>
      <c r="XFB182" s="73"/>
      <c r="XFC182" s="73"/>
      <c r="XFD182" s="73"/>
    </row>
    <row r="183" spans="1:16384" s="192" customFormat="1" ht="21.75" hidden="1" customHeight="1">
      <c r="A183" s="141" t="s">
        <v>184</v>
      </c>
      <c r="B183" s="204" t="s">
        <v>323</v>
      </c>
      <c r="C183" s="205"/>
      <c r="D183" s="168">
        <f>IFERROR(VLOOKUP(A183,'4.1'!A202:C484,3,0),)</f>
        <v>0</v>
      </c>
      <c r="E183" s="166">
        <f t="shared" si="2"/>
        <v>0</v>
      </c>
    </row>
    <row r="184" spans="1:16384" s="192" customFormat="1" ht="21.75" hidden="1" customHeight="1">
      <c r="A184" s="141" t="s">
        <v>185</v>
      </c>
      <c r="B184" s="204" t="s">
        <v>323</v>
      </c>
      <c r="C184" s="205"/>
      <c r="D184" s="168">
        <f>IFERROR(VLOOKUP(A184,'4.1'!A203:C485,3,0),)</f>
        <v>0</v>
      </c>
      <c r="E184" s="166">
        <f t="shared" si="2"/>
        <v>0</v>
      </c>
    </row>
    <row r="185" spans="1:16384" s="192" customFormat="1" ht="20.25" hidden="1" customHeight="1">
      <c r="A185" s="141" t="s">
        <v>186</v>
      </c>
      <c r="B185" s="204" t="s">
        <v>325</v>
      </c>
      <c r="C185" s="205"/>
      <c r="D185" s="168">
        <f>IFERROR(VLOOKUP(A185,'4.1'!A204:C486,3,0),)</f>
        <v>0</v>
      </c>
      <c r="E185" s="166">
        <f t="shared" si="2"/>
        <v>0</v>
      </c>
    </row>
    <row r="186" spans="1:16384" s="192" customFormat="1" ht="20.25" hidden="1" customHeight="1">
      <c r="A186" s="207" t="s">
        <v>187</v>
      </c>
      <c r="B186" s="204" t="s">
        <v>325</v>
      </c>
      <c r="C186" s="205"/>
      <c r="D186" s="168">
        <f>IFERROR(VLOOKUP(A186,'4.1'!A205:C487,3,0),)</f>
        <v>0</v>
      </c>
      <c r="E186" s="166">
        <f t="shared" si="2"/>
        <v>0</v>
      </c>
    </row>
    <row r="187" spans="1:16384" s="192" customFormat="1" ht="20.25" customHeight="1">
      <c r="A187" s="209" t="s">
        <v>188</v>
      </c>
      <c r="B187" s="202" t="s">
        <v>323</v>
      </c>
      <c r="C187" s="203">
        <v>20</v>
      </c>
      <c r="D187" s="86">
        <v>12000</v>
      </c>
      <c r="E187" s="87">
        <f t="shared" si="2"/>
        <v>240000</v>
      </c>
      <c r="F187" s="73"/>
      <c r="G187" s="73"/>
      <c r="H187" s="73"/>
      <c r="I187" s="73"/>
      <c r="J187" s="73"/>
      <c r="K187" s="73"/>
      <c r="L187" s="73"/>
      <c r="M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D187" s="73"/>
      <c r="AG187" s="73"/>
      <c r="AJ187" s="73"/>
      <c r="AM187" s="73"/>
      <c r="AP187" s="73"/>
      <c r="BB187" s="73"/>
      <c r="BE187" s="73"/>
      <c r="BH187" s="73"/>
      <c r="BK187" s="73"/>
      <c r="BT187" s="73"/>
      <c r="BZ187" s="73"/>
      <c r="CC187" s="73"/>
      <c r="CF187" s="73"/>
      <c r="CI187" s="73"/>
      <c r="CO187" s="73"/>
      <c r="CX187" s="73"/>
      <c r="CZ187" s="73"/>
      <c r="DA187" s="73"/>
      <c r="DC187" s="73"/>
      <c r="DF187" s="73"/>
      <c r="DI187" s="73"/>
      <c r="DL187" s="73"/>
      <c r="DT187" s="73"/>
      <c r="DV187" s="73"/>
      <c r="DY187" s="73"/>
      <c r="EB187" s="73"/>
      <c r="EK187" s="73"/>
      <c r="EN187" s="73"/>
      <c r="ES187" s="73"/>
      <c r="FO187" s="73"/>
      <c r="FP187" s="73"/>
      <c r="FQ187" s="73"/>
      <c r="FR187" s="73"/>
      <c r="FS187" s="73"/>
      <c r="FT187" s="73"/>
      <c r="GL187" s="73"/>
      <c r="GM187" s="73"/>
      <c r="GP187" s="73"/>
      <c r="GS187" s="73"/>
      <c r="GU187" s="73"/>
      <c r="GW187" s="73"/>
      <c r="GZ187" s="73"/>
      <c r="HC187" s="73"/>
      <c r="HF187" s="73"/>
      <c r="HI187" s="73"/>
      <c r="HL187" s="73"/>
      <c r="HO187" s="73"/>
      <c r="HR187" s="73"/>
      <c r="HU187" s="73"/>
      <c r="HW187" s="73"/>
      <c r="IJ187" s="73"/>
      <c r="IK187" s="73"/>
      <c r="IL187" s="73"/>
      <c r="IM187" s="73"/>
      <c r="IN187" s="73"/>
      <c r="IO187" s="73"/>
      <c r="IP187" s="73"/>
      <c r="IQ187" s="73"/>
      <c r="IR187" s="73"/>
      <c r="IS187" s="73"/>
      <c r="IT187" s="73"/>
      <c r="IU187" s="73"/>
      <c r="IV187" s="73"/>
      <c r="IW187" s="73"/>
      <c r="IX187" s="73"/>
      <c r="IY187" s="73"/>
      <c r="IZ187" s="73"/>
      <c r="JA187" s="73"/>
      <c r="JB187" s="73"/>
      <c r="JC187" s="73"/>
      <c r="JD187" s="73"/>
      <c r="JE187" s="73"/>
      <c r="JF187" s="73"/>
      <c r="JG187" s="73"/>
      <c r="JH187" s="73"/>
      <c r="JI187" s="73"/>
      <c r="JK187" s="73"/>
      <c r="JL187" s="73"/>
      <c r="JM187" s="73"/>
      <c r="JN187" s="73"/>
      <c r="JO187" s="73"/>
      <c r="JP187" s="73"/>
      <c r="JQ187" s="73"/>
      <c r="JR187" s="73"/>
      <c r="JS187" s="73"/>
      <c r="JT187" s="73"/>
      <c r="JU187" s="73"/>
      <c r="JV187" s="73"/>
      <c r="JW187" s="73"/>
      <c r="JZ187" s="73"/>
      <c r="KC187" s="73"/>
      <c r="KF187" s="73"/>
      <c r="KI187" s="73"/>
      <c r="KL187" s="73"/>
      <c r="KX187" s="73"/>
      <c r="LA187" s="73"/>
      <c r="LD187" s="73"/>
      <c r="LG187" s="73"/>
      <c r="LP187" s="73"/>
      <c r="LV187" s="73"/>
      <c r="LY187" s="73"/>
      <c r="MB187" s="73"/>
      <c r="ME187" s="73"/>
      <c r="MK187" s="73"/>
      <c r="MT187" s="73"/>
      <c r="MV187" s="73"/>
      <c r="MW187" s="73"/>
      <c r="MY187" s="73"/>
      <c r="NB187" s="73"/>
      <c r="NE187" s="73"/>
      <c r="NH187" s="73"/>
      <c r="NP187" s="73"/>
      <c r="NR187" s="73"/>
      <c r="NU187" s="73"/>
      <c r="NX187" s="73"/>
      <c r="OG187" s="73"/>
      <c r="OJ187" s="73"/>
      <c r="OO187" s="73"/>
      <c r="PK187" s="73"/>
      <c r="PL187" s="73"/>
      <c r="PM187" s="73"/>
      <c r="PN187" s="73"/>
      <c r="PO187" s="73"/>
      <c r="PP187" s="73"/>
      <c r="QH187" s="73"/>
      <c r="QI187" s="73"/>
      <c r="QL187" s="73"/>
      <c r="QO187" s="73"/>
      <c r="QQ187" s="73"/>
      <c r="QS187" s="73"/>
      <c r="QV187" s="73"/>
      <c r="QY187" s="73"/>
      <c r="RB187" s="73"/>
      <c r="RE187" s="73"/>
      <c r="RH187" s="73"/>
      <c r="RK187" s="73"/>
      <c r="RN187" s="73"/>
      <c r="RQ187" s="73"/>
      <c r="RS187" s="73"/>
      <c r="SF187" s="73"/>
      <c r="SG187" s="73"/>
      <c r="SH187" s="73"/>
      <c r="SI187" s="73"/>
      <c r="SJ187" s="73"/>
      <c r="SK187" s="73"/>
      <c r="SL187" s="73"/>
      <c r="SM187" s="73"/>
      <c r="SN187" s="73"/>
      <c r="SO187" s="73"/>
      <c r="SP187" s="73"/>
      <c r="SQ187" s="73"/>
      <c r="SR187" s="73"/>
      <c r="SS187" s="73"/>
      <c r="ST187" s="73"/>
      <c r="SU187" s="73"/>
      <c r="SV187" s="73"/>
      <c r="SW187" s="73"/>
      <c r="SX187" s="73"/>
      <c r="SY187" s="73"/>
      <c r="SZ187" s="73"/>
      <c r="TA187" s="73"/>
      <c r="TB187" s="73"/>
      <c r="TC187" s="73"/>
      <c r="TD187" s="73"/>
      <c r="TE187" s="73"/>
      <c r="TG187" s="73"/>
      <c r="TH187" s="73"/>
      <c r="TI187" s="73"/>
      <c r="TJ187" s="73"/>
      <c r="TK187" s="73"/>
      <c r="TL187" s="73"/>
      <c r="TM187" s="73"/>
      <c r="TN187" s="73"/>
      <c r="TO187" s="73"/>
      <c r="TP187" s="73"/>
      <c r="TQ187" s="73"/>
      <c r="TR187" s="73"/>
      <c r="TS187" s="73"/>
      <c r="TV187" s="73"/>
      <c r="TY187" s="73"/>
      <c r="UB187" s="73"/>
      <c r="UE187" s="73"/>
      <c r="UH187" s="73"/>
      <c r="UT187" s="73"/>
      <c r="UW187" s="73"/>
      <c r="UZ187" s="73"/>
      <c r="VC187" s="73"/>
      <c r="VL187" s="73"/>
      <c r="VR187" s="73"/>
      <c r="VU187" s="73"/>
      <c r="VX187" s="73"/>
      <c r="WA187" s="73"/>
      <c r="WG187" s="73"/>
      <c r="WP187" s="73"/>
      <c r="WR187" s="73"/>
      <c r="WS187" s="73"/>
      <c r="WU187" s="73"/>
      <c r="WX187" s="73"/>
      <c r="XA187" s="73"/>
      <c r="XD187" s="73"/>
      <c r="XL187" s="73"/>
      <c r="XN187" s="73"/>
      <c r="XQ187" s="73"/>
      <c r="XT187" s="73"/>
      <c r="YC187" s="73"/>
      <c r="YF187" s="73"/>
      <c r="YK187" s="73"/>
      <c r="ZG187" s="73"/>
      <c r="ZH187" s="73"/>
      <c r="ZI187" s="73"/>
      <c r="ZJ187" s="73"/>
      <c r="ZK187" s="73"/>
      <c r="ZL187" s="73"/>
      <c r="AAD187" s="73"/>
      <c r="AAE187" s="73"/>
      <c r="AAH187" s="73"/>
      <c r="AAK187" s="73"/>
      <c r="AAM187" s="73"/>
      <c r="AAO187" s="73"/>
      <c r="AAR187" s="73"/>
      <c r="AAU187" s="73"/>
      <c r="AAX187" s="73"/>
      <c r="ABA187" s="73"/>
      <c r="ABD187" s="73"/>
      <c r="ABG187" s="73"/>
      <c r="ABJ187" s="73"/>
      <c r="ABM187" s="73"/>
      <c r="ABO187" s="73"/>
      <c r="ACB187" s="73"/>
      <c r="ACC187" s="73"/>
      <c r="ACD187" s="73"/>
      <c r="ACE187" s="73"/>
      <c r="ACF187" s="73"/>
      <c r="ACG187" s="73"/>
      <c r="ACH187" s="73"/>
      <c r="ACI187" s="73"/>
      <c r="ACJ187" s="73"/>
      <c r="ACK187" s="73"/>
      <c r="ACL187" s="73"/>
      <c r="ACM187" s="73"/>
      <c r="ACN187" s="73"/>
      <c r="ACO187" s="73"/>
      <c r="ACP187" s="73"/>
      <c r="ACQ187" s="73"/>
      <c r="ACR187" s="73"/>
      <c r="ACS187" s="73"/>
      <c r="ACT187" s="73"/>
      <c r="ACU187" s="73"/>
      <c r="ACV187" s="73"/>
      <c r="ACW187" s="73"/>
      <c r="ACX187" s="73"/>
      <c r="ACY187" s="73"/>
      <c r="ACZ187" s="73"/>
      <c r="ADA187" s="73"/>
      <c r="ADC187" s="73"/>
      <c r="ADD187" s="73"/>
      <c r="ADE187" s="73"/>
      <c r="ADF187" s="73"/>
      <c r="ADG187" s="73"/>
      <c r="ADH187" s="73"/>
      <c r="ADI187" s="73"/>
      <c r="ADJ187" s="73"/>
      <c r="ADK187" s="73"/>
      <c r="ADL187" s="73"/>
      <c r="ADM187" s="73"/>
      <c r="ADN187" s="73"/>
      <c r="ADO187" s="73"/>
      <c r="ADR187" s="73"/>
      <c r="ADU187" s="73"/>
      <c r="ADX187" s="73"/>
      <c r="AEA187" s="73"/>
      <c r="AED187" s="73"/>
      <c r="AEP187" s="73"/>
      <c r="AES187" s="73"/>
      <c r="AEV187" s="73"/>
      <c r="AEY187" s="73"/>
      <c r="AFH187" s="73"/>
      <c r="AFN187" s="73"/>
      <c r="AFQ187" s="73"/>
      <c r="AFT187" s="73"/>
      <c r="AFW187" s="73"/>
      <c r="AGC187" s="73"/>
      <c r="AGL187" s="73"/>
      <c r="AGN187" s="73"/>
      <c r="AGO187" s="73"/>
      <c r="AGQ187" s="73"/>
      <c r="AGT187" s="73"/>
      <c r="AGW187" s="73"/>
      <c r="AGZ187" s="73"/>
      <c r="AHH187" s="73"/>
      <c r="AHJ187" s="73"/>
      <c r="AHM187" s="73"/>
      <c r="AHP187" s="73"/>
      <c r="AHY187" s="73"/>
      <c r="AIB187" s="73"/>
      <c r="AIG187" s="73"/>
      <c r="AJC187" s="73"/>
      <c r="AJD187" s="73"/>
      <c r="AJE187" s="73"/>
      <c r="AJF187" s="73"/>
      <c r="AJG187" s="73"/>
      <c r="AJH187" s="73"/>
      <c r="AJZ187" s="73"/>
      <c r="AKA187" s="73"/>
      <c r="AKD187" s="73"/>
      <c r="AKG187" s="73"/>
      <c r="AKI187" s="73"/>
      <c r="AKK187" s="73"/>
      <c r="AKN187" s="73"/>
      <c r="AKQ187" s="73"/>
      <c r="AKT187" s="73"/>
      <c r="AKW187" s="73"/>
      <c r="AKZ187" s="73"/>
      <c r="ALC187" s="73"/>
      <c r="ALF187" s="73"/>
      <c r="ALI187" s="73"/>
      <c r="ALK187" s="73"/>
      <c r="ALX187" s="73"/>
      <c r="ALY187" s="73"/>
      <c r="ALZ187" s="73"/>
      <c r="AMA187" s="73"/>
      <c r="AMB187" s="73"/>
      <c r="AMC187" s="73"/>
      <c r="AMD187" s="73"/>
      <c r="AME187" s="73"/>
      <c r="AMF187" s="73"/>
      <c r="AMG187" s="73"/>
      <c r="AMH187" s="73"/>
      <c r="AMI187" s="73"/>
      <c r="AMJ187" s="73"/>
      <c r="AMK187" s="73"/>
      <c r="AML187" s="73"/>
      <c r="AMM187" s="73"/>
      <c r="AMN187" s="73"/>
      <c r="AMO187" s="73"/>
      <c r="AMP187" s="73"/>
      <c r="AMQ187" s="73"/>
      <c r="AMR187" s="73"/>
      <c r="AMS187" s="73"/>
      <c r="AMT187" s="73"/>
      <c r="AMU187" s="73"/>
      <c r="AMV187" s="73"/>
      <c r="AMW187" s="73"/>
      <c r="AMY187" s="73"/>
      <c r="AMZ187" s="73"/>
      <c r="ANA187" s="73"/>
      <c r="ANB187" s="73"/>
      <c r="ANC187" s="73"/>
      <c r="AND187" s="73"/>
      <c r="ANE187" s="73"/>
      <c r="ANF187" s="73"/>
      <c r="ANG187" s="73"/>
      <c r="ANH187" s="73"/>
      <c r="ANI187" s="73"/>
      <c r="ANJ187" s="73"/>
      <c r="ANK187" s="73"/>
      <c r="ANN187" s="73"/>
      <c r="ANQ187" s="73"/>
      <c r="ANT187" s="73"/>
      <c r="ANW187" s="73"/>
      <c r="ANZ187" s="73"/>
      <c r="AOL187" s="73"/>
      <c r="AOO187" s="73"/>
      <c r="AOR187" s="73"/>
      <c r="AOU187" s="73"/>
      <c r="APD187" s="73"/>
      <c r="APJ187" s="73"/>
      <c r="APM187" s="73"/>
      <c r="APP187" s="73"/>
      <c r="APS187" s="73"/>
      <c r="APY187" s="73"/>
      <c r="AQH187" s="73"/>
      <c r="AQJ187" s="73"/>
      <c r="AQK187" s="73"/>
      <c r="AQM187" s="73"/>
      <c r="AQP187" s="73"/>
      <c r="AQS187" s="73"/>
      <c r="AQV187" s="73"/>
      <c r="ARD187" s="73"/>
      <c r="ARF187" s="73"/>
      <c r="ARI187" s="73"/>
      <c r="ARL187" s="73"/>
      <c r="ARU187" s="73"/>
      <c r="ARX187" s="73"/>
      <c r="ASC187" s="73"/>
      <c r="ASY187" s="73"/>
      <c r="ASZ187" s="73"/>
      <c r="ATA187" s="73"/>
      <c r="ATB187" s="73"/>
      <c r="ATC187" s="73"/>
      <c r="ATD187" s="73"/>
      <c r="ATV187" s="73"/>
      <c r="ATW187" s="73"/>
      <c r="ATZ187" s="73"/>
      <c r="AUC187" s="73"/>
      <c r="AUE187" s="73"/>
      <c r="AUG187" s="73"/>
      <c r="AUJ187" s="73"/>
      <c r="AUM187" s="73"/>
      <c r="AUP187" s="73"/>
      <c r="AUS187" s="73"/>
      <c r="AUV187" s="73"/>
      <c r="AUY187" s="73"/>
      <c r="AVB187" s="73"/>
      <c r="AVE187" s="73"/>
      <c r="AVG187" s="73"/>
      <c r="AVT187" s="73"/>
      <c r="AVU187" s="73"/>
      <c r="AVV187" s="73"/>
      <c r="AVW187" s="73"/>
      <c r="AVX187" s="73"/>
      <c r="AVY187" s="73"/>
      <c r="AVZ187" s="73"/>
      <c r="AWA187" s="73"/>
      <c r="AWB187" s="73"/>
      <c r="AWC187" s="73"/>
      <c r="AWD187" s="73"/>
      <c r="AWE187" s="73"/>
      <c r="AWF187" s="73"/>
      <c r="AWG187" s="73"/>
      <c r="AWH187" s="73"/>
      <c r="AWI187" s="73"/>
      <c r="AWJ187" s="73"/>
      <c r="AWK187" s="73"/>
      <c r="AWL187" s="73"/>
      <c r="AWM187" s="73"/>
      <c r="AWN187" s="73"/>
      <c r="AWO187" s="73"/>
      <c r="AWP187" s="73"/>
      <c r="AWQ187" s="73"/>
      <c r="AWR187" s="73"/>
      <c r="AWS187" s="73"/>
      <c r="AWU187" s="73"/>
      <c r="AWV187" s="73"/>
      <c r="AWW187" s="73"/>
      <c r="AWX187" s="73"/>
      <c r="AWY187" s="73"/>
      <c r="AWZ187" s="73"/>
      <c r="AXA187" s="73"/>
      <c r="AXB187" s="73"/>
      <c r="AXC187" s="73"/>
      <c r="AXD187" s="73"/>
      <c r="AXE187" s="73"/>
      <c r="AXF187" s="73"/>
      <c r="AXG187" s="73"/>
      <c r="AXJ187" s="73"/>
      <c r="AXM187" s="73"/>
      <c r="AXP187" s="73"/>
      <c r="AXS187" s="73"/>
      <c r="AXV187" s="73"/>
      <c r="AYH187" s="73"/>
      <c r="AYK187" s="73"/>
      <c r="AYN187" s="73"/>
      <c r="AYQ187" s="73"/>
      <c r="AYZ187" s="73"/>
      <c r="AZF187" s="73"/>
      <c r="AZI187" s="73"/>
      <c r="AZL187" s="73"/>
      <c r="AZO187" s="73"/>
      <c r="AZU187" s="73"/>
      <c r="BAD187" s="73"/>
      <c r="BAF187" s="73"/>
      <c r="BAG187" s="73"/>
      <c r="BAI187" s="73"/>
      <c r="BAL187" s="73"/>
      <c r="BAO187" s="73"/>
      <c r="BAR187" s="73"/>
      <c r="BAZ187" s="73"/>
      <c r="BBB187" s="73"/>
      <c r="BBE187" s="73"/>
      <c r="BBH187" s="73"/>
      <c r="BBQ187" s="73"/>
      <c r="BBT187" s="73"/>
      <c r="BBY187" s="73"/>
      <c r="BCU187" s="73"/>
      <c r="BCV187" s="73"/>
      <c r="BCW187" s="73"/>
      <c r="BCX187" s="73"/>
      <c r="BCY187" s="73"/>
      <c r="BCZ187" s="73"/>
      <c r="BDR187" s="73"/>
      <c r="BDS187" s="73"/>
      <c r="BDV187" s="73"/>
      <c r="BDY187" s="73"/>
      <c r="BEA187" s="73"/>
      <c r="BEC187" s="73"/>
      <c r="BEF187" s="73"/>
      <c r="BEI187" s="73"/>
      <c r="BEL187" s="73"/>
      <c r="BEO187" s="73"/>
      <c r="BER187" s="73"/>
      <c r="BEU187" s="73"/>
      <c r="BEX187" s="73"/>
      <c r="BFA187" s="73"/>
      <c r="BFC187" s="73"/>
      <c r="BFP187" s="73"/>
      <c r="BFQ187" s="73"/>
      <c r="BFR187" s="73"/>
      <c r="BFS187" s="73"/>
      <c r="BFT187" s="73"/>
      <c r="BFU187" s="73"/>
      <c r="BFV187" s="73"/>
      <c r="BFW187" s="73"/>
      <c r="BFX187" s="73"/>
      <c r="BFY187" s="73"/>
      <c r="BFZ187" s="73"/>
      <c r="BGA187" s="73"/>
      <c r="BGB187" s="73"/>
      <c r="BGC187" s="73"/>
      <c r="BGD187" s="73"/>
      <c r="BGE187" s="73"/>
      <c r="BGF187" s="73"/>
      <c r="BGG187" s="73"/>
      <c r="BGH187" s="73"/>
      <c r="BGI187" s="73"/>
      <c r="BGJ187" s="73"/>
      <c r="BGK187" s="73"/>
      <c r="BGL187" s="73"/>
      <c r="BGM187" s="73"/>
      <c r="BGN187" s="73"/>
      <c r="BGO187" s="73"/>
      <c r="BGQ187" s="73"/>
      <c r="BGR187" s="73"/>
      <c r="BGS187" s="73"/>
      <c r="BGT187" s="73"/>
      <c r="BGU187" s="73"/>
      <c r="BGV187" s="73"/>
      <c r="BGW187" s="73"/>
      <c r="BGX187" s="73"/>
      <c r="BGY187" s="73"/>
      <c r="BGZ187" s="73"/>
      <c r="BHA187" s="73"/>
      <c r="BHB187" s="73"/>
      <c r="BHC187" s="73"/>
      <c r="BHF187" s="73"/>
      <c r="BHI187" s="73"/>
      <c r="BHL187" s="73"/>
      <c r="BHO187" s="73"/>
      <c r="BHR187" s="73"/>
      <c r="BID187" s="73"/>
      <c r="BIG187" s="73"/>
      <c r="BIJ187" s="73"/>
      <c r="BIM187" s="73"/>
      <c r="BIV187" s="73"/>
      <c r="BJB187" s="73"/>
      <c r="BJE187" s="73"/>
      <c r="BJH187" s="73"/>
      <c r="BJK187" s="73"/>
      <c r="BJQ187" s="73"/>
      <c r="BJZ187" s="73"/>
      <c r="BKB187" s="73"/>
      <c r="BKC187" s="73"/>
      <c r="BKE187" s="73"/>
      <c r="BKH187" s="73"/>
      <c r="BKK187" s="73"/>
      <c r="BKN187" s="73"/>
      <c r="BKV187" s="73"/>
      <c r="BKX187" s="73"/>
      <c r="BLA187" s="73"/>
      <c r="BLD187" s="73"/>
      <c r="BLM187" s="73"/>
      <c r="BLP187" s="73"/>
      <c r="BLU187" s="73"/>
      <c r="BMQ187" s="73"/>
      <c r="BMR187" s="73"/>
      <c r="BMS187" s="73"/>
      <c r="BMT187" s="73"/>
      <c r="BMU187" s="73"/>
      <c r="BMV187" s="73"/>
      <c r="BNN187" s="73"/>
      <c r="BNO187" s="73"/>
      <c r="BNR187" s="73"/>
      <c r="BNU187" s="73"/>
      <c r="BNW187" s="73"/>
      <c r="BNY187" s="73"/>
      <c r="BOB187" s="73"/>
      <c r="BOE187" s="73"/>
      <c r="BOH187" s="73"/>
      <c r="BOK187" s="73"/>
      <c r="BON187" s="73"/>
      <c r="BOQ187" s="73"/>
      <c r="BOT187" s="73"/>
      <c r="BOW187" s="73"/>
      <c r="BOY187" s="73"/>
      <c r="BPL187" s="73"/>
      <c r="BPM187" s="73"/>
      <c r="BPN187" s="73"/>
      <c r="BPO187" s="73"/>
      <c r="BPP187" s="73"/>
      <c r="BPQ187" s="73"/>
      <c r="BPR187" s="73"/>
      <c r="BPS187" s="73"/>
      <c r="BPT187" s="73"/>
      <c r="BPU187" s="73"/>
      <c r="BPV187" s="73"/>
      <c r="BPW187" s="73"/>
      <c r="BPX187" s="73"/>
      <c r="BPY187" s="73"/>
      <c r="BPZ187" s="73"/>
      <c r="BQA187" s="73"/>
      <c r="BQB187" s="73"/>
      <c r="BQC187" s="73"/>
      <c r="BQD187" s="73"/>
      <c r="BQE187" s="73"/>
      <c r="BQF187" s="73"/>
      <c r="BQG187" s="73"/>
      <c r="BQH187" s="73"/>
      <c r="BQI187" s="73"/>
      <c r="BQJ187" s="73"/>
      <c r="BQK187" s="73"/>
      <c r="BQM187" s="73"/>
      <c r="BQN187" s="73"/>
      <c r="BQO187" s="73"/>
      <c r="BQP187" s="73"/>
      <c r="BQQ187" s="73"/>
      <c r="BQR187" s="73"/>
      <c r="BQS187" s="73"/>
      <c r="BQT187" s="73"/>
      <c r="BQU187" s="73"/>
      <c r="BQV187" s="73"/>
      <c r="BQW187" s="73"/>
      <c r="BQX187" s="73"/>
      <c r="BQY187" s="73"/>
      <c r="BRB187" s="73"/>
      <c r="BRE187" s="73"/>
      <c r="BRH187" s="73"/>
      <c r="BRK187" s="73"/>
      <c r="BRN187" s="73"/>
      <c r="BRZ187" s="73"/>
      <c r="BSC187" s="73"/>
      <c r="BSF187" s="73"/>
      <c r="BSI187" s="73"/>
      <c r="BSR187" s="73"/>
      <c r="BSX187" s="73"/>
      <c r="BTA187" s="73"/>
      <c r="BTD187" s="73"/>
      <c r="BTG187" s="73"/>
      <c r="BTM187" s="73"/>
      <c r="BTV187" s="73"/>
      <c r="BTX187" s="73"/>
      <c r="BTY187" s="73"/>
      <c r="BUA187" s="73"/>
      <c r="BUD187" s="73"/>
      <c r="BUG187" s="73"/>
      <c r="BUJ187" s="73"/>
      <c r="BUR187" s="73"/>
      <c r="BUT187" s="73"/>
      <c r="BUW187" s="73"/>
      <c r="BUZ187" s="73"/>
      <c r="BVI187" s="73"/>
      <c r="BVL187" s="73"/>
      <c r="BVQ187" s="73"/>
      <c r="BWM187" s="73"/>
      <c r="BWN187" s="73"/>
      <c r="BWO187" s="73"/>
      <c r="BWP187" s="73"/>
      <c r="BWQ187" s="73"/>
      <c r="BWR187" s="73"/>
      <c r="BXJ187" s="73"/>
      <c r="BXK187" s="73"/>
      <c r="BXN187" s="73"/>
      <c r="BXQ187" s="73"/>
      <c r="BXS187" s="73"/>
      <c r="BXU187" s="73"/>
      <c r="BXX187" s="73"/>
      <c r="BYA187" s="73"/>
      <c r="BYD187" s="73"/>
      <c r="BYG187" s="73"/>
      <c r="BYJ187" s="73"/>
      <c r="BYM187" s="73"/>
      <c r="BYP187" s="73"/>
      <c r="BYS187" s="73"/>
      <c r="BYU187" s="73"/>
      <c r="BZH187" s="73"/>
      <c r="BZI187" s="73"/>
      <c r="BZJ187" s="73"/>
      <c r="BZK187" s="73"/>
      <c r="BZL187" s="73"/>
      <c r="BZM187" s="73"/>
      <c r="BZN187" s="73"/>
      <c r="BZO187" s="73"/>
      <c r="BZP187" s="73"/>
      <c r="BZQ187" s="73"/>
      <c r="BZR187" s="73"/>
      <c r="BZS187" s="73"/>
      <c r="BZT187" s="73"/>
      <c r="BZU187" s="73"/>
      <c r="BZV187" s="73"/>
      <c r="BZW187" s="73"/>
      <c r="BZX187" s="73"/>
      <c r="BZY187" s="73"/>
      <c r="BZZ187" s="73"/>
      <c r="CAA187" s="73"/>
      <c r="CAB187" s="73"/>
      <c r="CAC187" s="73"/>
      <c r="CAD187" s="73"/>
      <c r="CAE187" s="73"/>
      <c r="CAF187" s="73"/>
      <c r="CAG187" s="73"/>
      <c r="CAI187" s="73"/>
      <c r="CAJ187" s="73"/>
      <c r="CAK187" s="73"/>
      <c r="CAL187" s="73"/>
      <c r="CAM187" s="73"/>
      <c r="CAN187" s="73"/>
      <c r="CAO187" s="73"/>
      <c r="CAP187" s="73"/>
      <c r="CAQ187" s="73"/>
      <c r="CAR187" s="73"/>
      <c r="CAS187" s="73"/>
      <c r="CAT187" s="73"/>
      <c r="CAU187" s="73"/>
      <c r="CAX187" s="73"/>
      <c r="CBA187" s="73"/>
      <c r="CBD187" s="73"/>
      <c r="CBG187" s="73"/>
      <c r="CBJ187" s="73"/>
      <c r="CBV187" s="73"/>
      <c r="CBY187" s="73"/>
      <c r="CCB187" s="73"/>
      <c r="CCE187" s="73"/>
      <c r="CCN187" s="73"/>
      <c r="CCT187" s="73"/>
      <c r="CCW187" s="73"/>
      <c r="CCZ187" s="73"/>
      <c r="CDC187" s="73"/>
      <c r="CDI187" s="73"/>
      <c r="CDR187" s="73"/>
      <c r="CDT187" s="73"/>
      <c r="CDU187" s="73"/>
      <c r="CDW187" s="73"/>
      <c r="CDZ187" s="73"/>
      <c r="CEC187" s="73"/>
      <c r="CEF187" s="73"/>
      <c r="CEN187" s="73"/>
      <c r="CEP187" s="73"/>
      <c r="CES187" s="73"/>
      <c r="CEV187" s="73"/>
      <c r="CFE187" s="73"/>
      <c r="CFH187" s="73"/>
      <c r="CFM187" s="73"/>
      <c r="CGI187" s="73"/>
      <c r="CGJ187" s="73"/>
      <c r="CGK187" s="73"/>
      <c r="CGL187" s="73"/>
      <c r="CGM187" s="73"/>
      <c r="CGN187" s="73"/>
      <c r="CHF187" s="73"/>
      <c r="CHG187" s="73"/>
      <c r="CHJ187" s="73"/>
      <c r="CHM187" s="73"/>
      <c r="CHO187" s="73"/>
      <c r="CHQ187" s="73"/>
      <c r="CHT187" s="73"/>
      <c r="CHW187" s="73"/>
      <c r="CHZ187" s="73"/>
      <c r="CIC187" s="73"/>
      <c r="CIF187" s="73"/>
      <c r="CII187" s="73"/>
      <c r="CIL187" s="73"/>
      <c r="CIO187" s="73"/>
      <c r="CIQ187" s="73"/>
      <c r="CJD187" s="73"/>
      <c r="CJE187" s="73"/>
      <c r="CJF187" s="73"/>
      <c r="CJG187" s="73"/>
      <c r="CJH187" s="73"/>
      <c r="CJI187" s="73"/>
      <c r="CJJ187" s="73"/>
      <c r="CJK187" s="73"/>
      <c r="CJL187" s="73"/>
      <c r="CJM187" s="73"/>
      <c r="CJN187" s="73"/>
      <c r="CJO187" s="73"/>
      <c r="CJP187" s="73"/>
      <c r="CJQ187" s="73"/>
      <c r="CJR187" s="73"/>
      <c r="CJS187" s="73"/>
      <c r="CJT187" s="73"/>
      <c r="CJU187" s="73"/>
      <c r="CJV187" s="73"/>
      <c r="CJW187" s="73"/>
      <c r="CJX187" s="73"/>
      <c r="CJY187" s="73"/>
      <c r="CJZ187" s="73"/>
      <c r="CKA187" s="73"/>
      <c r="CKB187" s="73"/>
      <c r="CKC187" s="73"/>
      <c r="CKE187" s="73"/>
      <c r="CKF187" s="73"/>
      <c r="CKG187" s="73"/>
      <c r="CKH187" s="73"/>
      <c r="CKI187" s="73"/>
      <c r="CKJ187" s="73"/>
      <c r="CKK187" s="73"/>
      <c r="CKL187" s="73"/>
      <c r="CKM187" s="73"/>
      <c r="CKN187" s="73"/>
      <c r="CKO187" s="73"/>
      <c r="CKP187" s="73"/>
      <c r="CKQ187" s="73"/>
      <c r="CKT187" s="73"/>
      <c r="CKW187" s="73"/>
      <c r="CKZ187" s="73"/>
      <c r="CLC187" s="73"/>
      <c r="CLF187" s="73"/>
      <c r="CLR187" s="73"/>
      <c r="CLU187" s="73"/>
      <c r="CLX187" s="73"/>
      <c r="CMA187" s="73"/>
      <c r="CMJ187" s="73"/>
      <c r="CMP187" s="73"/>
      <c r="CMS187" s="73"/>
      <c r="CMV187" s="73"/>
      <c r="CMY187" s="73"/>
      <c r="CNE187" s="73"/>
      <c r="CNN187" s="73"/>
      <c r="CNP187" s="73"/>
      <c r="CNQ187" s="73"/>
      <c r="CNS187" s="73"/>
      <c r="CNV187" s="73"/>
      <c r="CNY187" s="73"/>
      <c r="COB187" s="73"/>
      <c r="COJ187" s="73"/>
      <c r="COL187" s="73"/>
      <c r="COO187" s="73"/>
      <c r="COR187" s="73"/>
      <c r="CPA187" s="73"/>
      <c r="CPD187" s="73"/>
      <c r="CPI187" s="73"/>
      <c r="CQE187" s="73"/>
      <c r="CQF187" s="73"/>
      <c r="CQG187" s="73"/>
      <c r="CQH187" s="73"/>
      <c r="CQI187" s="73"/>
      <c r="CQJ187" s="73"/>
      <c r="CRB187" s="73"/>
      <c r="CRC187" s="73"/>
      <c r="CRF187" s="73"/>
      <c r="CRI187" s="73"/>
      <c r="CRK187" s="73"/>
      <c r="CRM187" s="73"/>
      <c r="CRP187" s="73"/>
      <c r="CRS187" s="73"/>
      <c r="CRV187" s="73"/>
      <c r="CRY187" s="73"/>
      <c r="CSB187" s="73"/>
      <c r="CSE187" s="73"/>
      <c r="CSH187" s="73"/>
      <c r="CSK187" s="73"/>
      <c r="CSM187" s="73"/>
      <c r="CSZ187" s="73"/>
      <c r="CTA187" s="73"/>
      <c r="CTB187" s="73"/>
      <c r="CTC187" s="73"/>
      <c r="CTD187" s="73"/>
      <c r="CTE187" s="73"/>
      <c r="CTF187" s="73"/>
      <c r="CTG187" s="73"/>
      <c r="CTH187" s="73"/>
      <c r="CTI187" s="73"/>
      <c r="CTJ187" s="73"/>
      <c r="CTK187" s="73"/>
      <c r="CTL187" s="73"/>
      <c r="CTM187" s="73"/>
      <c r="CTN187" s="73"/>
      <c r="CTO187" s="73"/>
      <c r="CTP187" s="73"/>
      <c r="CTQ187" s="73"/>
      <c r="CTR187" s="73"/>
      <c r="CTS187" s="73"/>
      <c r="CTT187" s="73"/>
      <c r="CTU187" s="73"/>
      <c r="CTV187" s="73"/>
      <c r="CTW187" s="73"/>
      <c r="CTX187" s="73"/>
      <c r="CTY187" s="73"/>
      <c r="CUA187" s="73"/>
      <c r="CUB187" s="73"/>
      <c r="CUC187" s="73"/>
      <c r="CUD187" s="73"/>
      <c r="CUE187" s="73"/>
      <c r="CUF187" s="73"/>
      <c r="CUG187" s="73"/>
      <c r="CUH187" s="73"/>
      <c r="CUI187" s="73"/>
      <c r="CUJ187" s="73"/>
      <c r="CUK187" s="73"/>
      <c r="CUL187" s="73"/>
      <c r="CUM187" s="73"/>
      <c r="CUP187" s="73"/>
      <c r="CUS187" s="73"/>
      <c r="CUV187" s="73"/>
      <c r="CUY187" s="73"/>
      <c r="CVB187" s="73"/>
      <c r="CVN187" s="73"/>
      <c r="CVQ187" s="73"/>
      <c r="CVT187" s="73"/>
      <c r="CVW187" s="73"/>
      <c r="CWF187" s="73"/>
      <c r="CWL187" s="73"/>
      <c r="CWO187" s="73"/>
      <c r="CWR187" s="73"/>
      <c r="CWU187" s="73"/>
      <c r="CXA187" s="73"/>
      <c r="CXJ187" s="73"/>
      <c r="CXL187" s="73"/>
      <c r="CXM187" s="73"/>
      <c r="CXO187" s="73"/>
      <c r="CXR187" s="73"/>
      <c r="CXU187" s="73"/>
      <c r="CXX187" s="73"/>
      <c r="CYF187" s="73"/>
      <c r="CYH187" s="73"/>
      <c r="CYK187" s="73"/>
      <c r="CYN187" s="73"/>
      <c r="CYW187" s="73"/>
      <c r="CYZ187" s="73"/>
      <c r="CZE187" s="73"/>
      <c r="DAA187" s="73"/>
      <c r="DAB187" s="73"/>
      <c r="DAC187" s="73"/>
      <c r="DAD187" s="73"/>
      <c r="DAE187" s="73"/>
      <c r="DAF187" s="73"/>
      <c r="DAX187" s="73"/>
      <c r="DAY187" s="73"/>
      <c r="DBB187" s="73"/>
      <c r="DBE187" s="73"/>
      <c r="DBG187" s="73"/>
      <c r="DBI187" s="73"/>
      <c r="DBL187" s="73"/>
      <c r="DBO187" s="73"/>
      <c r="DBR187" s="73"/>
      <c r="DBU187" s="73"/>
      <c r="DBX187" s="73"/>
      <c r="DCA187" s="73"/>
      <c r="DCD187" s="73"/>
      <c r="DCG187" s="73"/>
      <c r="DCI187" s="73"/>
      <c r="DCV187" s="73"/>
      <c r="DCW187" s="73"/>
      <c r="DCX187" s="73"/>
      <c r="DCY187" s="73"/>
      <c r="DCZ187" s="73"/>
      <c r="DDA187" s="73"/>
      <c r="DDB187" s="73"/>
      <c r="DDC187" s="73"/>
      <c r="DDD187" s="73"/>
      <c r="DDE187" s="73"/>
      <c r="DDF187" s="73"/>
      <c r="DDG187" s="73"/>
      <c r="DDH187" s="73"/>
      <c r="DDI187" s="73"/>
      <c r="DDJ187" s="73"/>
      <c r="DDK187" s="73"/>
      <c r="DDL187" s="73"/>
      <c r="DDM187" s="73"/>
      <c r="DDN187" s="73"/>
      <c r="DDO187" s="73"/>
      <c r="DDP187" s="73"/>
      <c r="DDQ187" s="73"/>
      <c r="DDR187" s="73"/>
      <c r="DDS187" s="73"/>
      <c r="DDT187" s="73"/>
      <c r="DDU187" s="73"/>
      <c r="DDW187" s="73"/>
      <c r="DDX187" s="73"/>
      <c r="DDY187" s="73"/>
      <c r="DDZ187" s="73"/>
      <c r="DEA187" s="73"/>
      <c r="DEB187" s="73"/>
      <c r="DEC187" s="73"/>
      <c r="DED187" s="73"/>
      <c r="DEE187" s="73"/>
      <c r="DEF187" s="73"/>
      <c r="DEG187" s="73"/>
      <c r="DEH187" s="73"/>
      <c r="DEI187" s="73"/>
      <c r="DEL187" s="73"/>
      <c r="DEO187" s="73"/>
      <c r="DER187" s="73"/>
      <c r="DEU187" s="73"/>
      <c r="DEX187" s="73"/>
      <c r="DFJ187" s="73"/>
      <c r="DFM187" s="73"/>
      <c r="DFP187" s="73"/>
      <c r="DFS187" s="73"/>
      <c r="DGB187" s="73"/>
      <c r="DGH187" s="73"/>
      <c r="DGK187" s="73"/>
      <c r="DGN187" s="73"/>
      <c r="DGQ187" s="73"/>
      <c r="DGW187" s="73"/>
      <c r="DHF187" s="73"/>
      <c r="DHH187" s="73"/>
      <c r="DHI187" s="73"/>
      <c r="DHK187" s="73"/>
      <c r="DHN187" s="73"/>
      <c r="DHQ187" s="73"/>
      <c r="DHT187" s="73"/>
      <c r="DIB187" s="73"/>
      <c r="DID187" s="73"/>
      <c r="DIG187" s="73"/>
      <c r="DIJ187" s="73"/>
      <c r="DIS187" s="73"/>
      <c r="DIV187" s="73"/>
      <c r="DJA187" s="73"/>
      <c r="DJW187" s="73"/>
      <c r="DJX187" s="73"/>
      <c r="DJY187" s="73"/>
      <c r="DJZ187" s="73"/>
      <c r="DKA187" s="73"/>
      <c r="DKB187" s="73"/>
      <c r="DKT187" s="73"/>
      <c r="DKU187" s="73"/>
      <c r="DKX187" s="73"/>
      <c r="DLA187" s="73"/>
      <c r="DLC187" s="73"/>
      <c r="DLE187" s="73"/>
      <c r="DLH187" s="73"/>
      <c r="DLK187" s="73"/>
      <c r="DLN187" s="73"/>
      <c r="DLQ187" s="73"/>
      <c r="DLT187" s="73"/>
      <c r="DLW187" s="73"/>
      <c r="DLZ187" s="73"/>
      <c r="DMC187" s="73"/>
      <c r="DME187" s="73"/>
      <c r="DMR187" s="73"/>
      <c r="DMS187" s="73"/>
      <c r="DMT187" s="73"/>
      <c r="DMU187" s="73"/>
      <c r="DMV187" s="73"/>
      <c r="DMW187" s="73"/>
      <c r="DMX187" s="73"/>
      <c r="DMY187" s="73"/>
      <c r="DMZ187" s="73"/>
      <c r="DNA187" s="73"/>
      <c r="DNB187" s="73"/>
      <c r="DNC187" s="73"/>
      <c r="DND187" s="73"/>
      <c r="DNE187" s="73"/>
      <c r="DNF187" s="73"/>
      <c r="DNG187" s="73"/>
      <c r="DNH187" s="73"/>
      <c r="DNI187" s="73"/>
      <c r="DNJ187" s="73"/>
      <c r="DNK187" s="73"/>
      <c r="DNL187" s="73"/>
      <c r="DNM187" s="73"/>
      <c r="DNN187" s="73"/>
      <c r="DNO187" s="73"/>
      <c r="DNP187" s="73"/>
      <c r="DNQ187" s="73"/>
      <c r="DNS187" s="73"/>
      <c r="DNT187" s="73"/>
      <c r="DNU187" s="73"/>
      <c r="DNV187" s="73"/>
      <c r="DNW187" s="73"/>
      <c r="DNX187" s="73"/>
      <c r="DNY187" s="73"/>
      <c r="DNZ187" s="73"/>
      <c r="DOA187" s="73"/>
      <c r="DOB187" s="73"/>
      <c r="DOC187" s="73"/>
      <c r="DOD187" s="73"/>
      <c r="DOE187" s="73"/>
      <c r="DOH187" s="73"/>
      <c r="DOK187" s="73"/>
      <c r="DON187" s="73"/>
      <c r="DOQ187" s="73"/>
      <c r="DOT187" s="73"/>
      <c r="DPF187" s="73"/>
      <c r="DPI187" s="73"/>
      <c r="DPL187" s="73"/>
      <c r="DPO187" s="73"/>
      <c r="DPX187" s="73"/>
      <c r="DQD187" s="73"/>
      <c r="DQG187" s="73"/>
      <c r="DQJ187" s="73"/>
      <c r="DQM187" s="73"/>
      <c r="DQS187" s="73"/>
      <c r="DRB187" s="73"/>
      <c r="DRD187" s="73"/>
      <c r="DRE187" s="73"/>
      <c r="DRG187" s="73"/>
      <c r="DRJ187" s="73"/>
      <c r="DRM187" s="73"/>
      <c r="DRP187" s="73"/>
      <c r="DRX187" s="73"/>
      <c r="DRZ187" s="73"/>
      <c r="DSC187" s="73"/>
      <c r="DSF187" s="73"/>
      <c r="DSO187" s="73"/>
      <c r="DSR187" s="73"/>
      <c r="DSW187" s="73"/>
      <c r="DTS187" s="73"/>
      <c r="DTT187" s="73"/>
      <c r="DTU187" s="73"/>
      <c r="DTV187" s="73"/>
      <c r="DTW187" s="73"/>
      <c r="DTX187" s="73"/>
      <c r="DUP187" s="73"/>
      <c r="DUQ187" s="73"/>
      <c r="DUT187" s="73"/>
      <c r="DUW187" s="73"/>
      <c r="DUY187" s="73"/>
      <c r="DVA187" s="73"/>
      <c r="DVD187" s="73"/>
      <c r="DVG187" s="73"/>
      <c r="DVJ187" s="73"/>
      <c r="DVM187" s="73"/>
      <c r="DVP187" s="73"/>
      <c r="DVS187" s="73"/>
      <c r="DVV187" s="73"/>
      <c r="DVY187" s="73"/>
      <c r="DWA187" s="73"/>
      <c r="DWN187" s="73"/>
      <c r="DWO187" s="73"/>
      <c r="DWP187" s="73"/>
      <c r="DWQ187" s="73"/>
      <c r="DWR187" s="73"/>
      <c r="DWS187" s="73"/>
      <c r="DWT187" s="73"/>
      <c r="DWU187" s="73"/>
      <c r="DWV187" s="73"/>
      <c r="DWW187" s="73"/>
      <c r="DWX187" s="73"/>
      <c r="DWY187" s="73"/>
      <c r="DWZ187" s="73"/>
      <c r="DXA187" s="73"/>
      <c r="DXB187" s="73"/>
      <c r="DXC187" s="73"/>
      <c r="DXD187" s="73"/>
      <c r="DXE187" s="73"/>
      <c r="DXF187" s="73"/>
      <c r="DXG187" s="73"/>
      <c r="DXH187" s="73"/>
      <c r="DXI187" s="73"/>
      <c r="DXJ187" s="73"/>
      <c r="DXK187" s="73"/>
      <c r="DXL187" s="73"/>
      <c r="DXM187" s="73"/>
      <c r="DXO187" s="73"/>
      <c r="DXP187" s="73"/>
      <c r="DXQ187" s="73"/>
      <c r="DXR187" s="73"/>
      <c r="DXS187" s="73"/>
      <c r="DXT187" s="73"/>
      <c r="DXU187" s="73"/>
      <c r="DXV187" s="73"/>
      <c r="DXW187" s="73"/>
      <c r="DXX187" s="73"/>
      <c r="DXY187" s="73"/>
      <c r="DXZ187" s="73"/>
      <c r="DYA187" s="73"/>
      <c r="DYD187" s="73"/>
      <c r="DYG187" s="73"/>
      <c r="DYJ187" s="73"/>
      <c r="DYM187" s="73"/>
      <c r="DYP187" s="73"/>
      <c r="DZB187" s="73"/>
      <c r="DZE187" s="73"/>
      <c r="DZH187" s="73"/>
      <c r="DZK187" s="73"/>
      <c r="DZT187" s="73"/>
      <c r="DZZ187" s="73"/>
      <c r="EAC187" s="73"/>
      <c r="EAF187" s="73"/>
      <c r="EAI187" s="73"/>
      <c r="EAO187" s="73"/>
      <c r="EAX187" s="73"/>
      <c r="EAZ187" s="73"/>
      <c r="EBA187" s="73"/>
      <c r="EBC187" s="73"/>
      <c r="EBF187" s="73"/>
      <c r="EBI187" s="73"/>
      <c r="EBL187" s="73"/>
      <c r="EBT187" s="73"/>
      <c r="EBV187" s="73"/>
      <c r="EBY187" s="73"/>
      <c r="ECB187" s="73"/>
      <c r="ECK187" s="73"/>
      <c r="ECN187" s="73"/>
      <c r="ECS187" s="73"/>
      <c r="EDO187" s="73"/>
      <c r="EDP187" s="73"/>
      <c r="EDQ187" s="73"/>
      <c r="EDR187" s="73"/>
      <c r="EDS187" s="73"/>
      <c r="EDT187" s="73"/>
      <c r="EEL187" s="73"/>
      <c r="EEM187" s="73"/>
      <c r="EEP187" s="73"/>
      <c r="EES187" s="73"/>
      <c r="EEU187" s="73"/>
      <c r="EEW187" s="73"/>
      <c r="EEZ187" s="73"/>
      <c r="EFC187" s="73"/>
      <c r="EFF187" s="73"/>
      <c r="EFI187" s="73"/>
      <c r="EFL187" s="73"/>
      <c r="EFO187" s="73"/>
      <c r="EFR187" s="73"/>
      <c r="EFU187" s="73"/>
      <c r="EFW187" s="73"/>
      <c r="EGJ187" s="73"/>
      <c r="EGK187" s="73"/>
      <c r="EGL187" s="73"/>
      <c r="EGM187" s="73"/>
      <c r="EGN187" s="73"/>
      <c r="EGO187" s="73"/>
      <c r="EGP187" s="73"/>
      <c r="EGQ187" s="73"/>
      <c r="EGR187" s="73"/>
      <c r="EGS187" s="73"/>
      <c r="EGT187" s="73"/>
      <c r="EGU187" s="73"/>
      <c r="EGV187" s="73"/>
      <c r="EGW187" s="73"/>
      <c r="EGX187" s="73"/>
      <c r="EGY187" s="73"/>
      <c r="EGZ187" s="73"/>
      <c r="EHA187" s="73"/>
      <c r="EHB187" s="73"/>
      <c r="EHC187" s="73"/>
      <c r="EHD187" s="73"/>
      <c r="EHE187" s="73"/>
      <c r="EHF187" s="73"/>
      <c r="EHG187" s="73"/>
      <c r="EHH187" s="73"/>
      <c r="EHI187" s="73"/>
      <c r="EHK187" s="73"/>
      <c r="EHL187" s="73"/>
      <c r="EHM187" s="73"/>
      <c r="EHN187" s="73"/>
      <c r="EHO187" s="73"/>
      <c r="EHP187" s="73"/>
      <c r="EHQ187" s="73"/>
      <c r="EHR187" s="73"/>
      <c r="EHS187" s="73"/>
      <c r="EHT187" s="73"/>
      <c r="EHU187" s="73"/>
      <c r="EHV187" s="73"/>
      <c r="EHW187" s="73"/>
      <c r="EHZ187" s="73"/>
      <c r="EIC187" s="73"/>
      <c r="EIF187" s="73"/>
      <c r="EII187" s="73"/>
      <c r="EIL187" s="73"/>
      <c r="EIX187" s="73"/>
      <c r="EJA187" s="73"/>
      <c r="EJD187" s="73"/>
      <c r="EJG187" s="73"/>
      <c r="EJP187" s="73"/>
      <c r="EJV187" s="73"/>
      <c r="EJY187" s="73"/>
      <c r="EKB187" s="73"/>
      <c r="EKE187" s="73"/>
      <c r="EKK187" s="73"/>
      <c r="EKT187" s="73"/>
      <c r="EKV187" s="73"/>
      <c r="EKW187" s="73"/>
      <c r="EKY187" s="73"/>
      <c r="ELB187" s="73"/>
      <c r="ELE187" s="73"/>
      <c r="ELH187" s="73"/>
      <c r="ELP187" s="73"/>
      <c r="ELR187" s="73"/>
      <c r="ELU187" s="73"/>
      <c r="ELX187" s="73"/>
      <c r="EMG187" s="73"/>
      <c r="EMJ187" s="73"/>
      <c r="EMO187" s="73"/>
      <c r="ENK187" s="73"/>
      <c r="ENL187" s="73"/>
      <c r="ENM187" s="73"/>
      <c r="ENN187" s="73"/>
      <c r="ENO187" s="73"/>
      <c r="ENP187" s="73"/>
      <c r="EOH187" s="73"/>
      <c r="EOI187" s="73"/>
      <c r="EOL187" s="73"/>
      <c r="EOO187" s="73"/>
      <c r="EOQ187" s="73"/>
      <c r="EOS187" s="73"/>
      <c r="EOV187" s="73"/>
      <c r="EOY187" s="73"/>
      <c r="EPB187" s="73"/>
      <c r="EPE187" s="73"/>
      <c r="EPH187" s="73"/>
      <c r="EPK187" s="73"/>
      <c r="EPN187" s="73"/>
      <c r="EPQ187" s="73"/>
      <c r="EPS187" s="73"/>
      <c r="EQF187" s="73"/>
      <c r="EQG187" s="73"/>
      <c r="EQH187" s="73"/>
      <c r="EQI187" s="73"/>
      <c r="EQJ187" s="73"/>
      <c r="EQK187" s="73"/>
      <c r="EQL187" s="73"/>
      <c r="EQM187" s="73"/>
      <c r="EQN187" s="73"/>
      <c r="EQO187" s="73"/>
      <c r="EQP187" s="73"/>
      <c r="EQQ187" s="73"/>
      <c r="EQR187" s="73"/>
      <c r="EQS187" s="73"/>
      <c r="EQT187" s="73"/>
      <c r="EQU187" s="73"/>
      <c r="EQV187" s="73"/>
      <c r="EQW187" s="73"/>
      <c r="EQX187" s="73"/>
      <c r="EQY187" s="73"/>
      <c r="EQZ187" s="73"/>
      <c r="ERA187" s="73"/>
      <c r="ERB187" s="73"/>
      <c r="ERC187" s="73"/>
      <c r="ERD187" s="73"/>
      <c r="ERE187" s="73"/>
      <c r="ERG187" s="73"/>
      <c r="ERH187" s="73"/>
      <c r="ERI187" s="73"/>
      <c r="ERJ187" s="73"/>
      <c r="ERK187" s="73"/>
      <c r="ERL187" s="73"/>
      <c r="ERM187" s="73"/>
      <c r="ERN187" s="73"/>
      <c r="ERO187" s="73"/>
      <c r="ERP187" s="73"/>
      <c r="ERQ187" s="73"/>
      <c r="ERR187" s="73"/>
      <c r="ERS187" s="73"/>
      <c r="ERV187" s="73"/>
      <c r="ERY187" s="73"/>
      <c r="ESB187" s="73"/>
      <c r="ESE187" s="73"/>
      <c r="ESH187" s="73"/>
      <c r="EST187" s="73"/>
      <c r="ESW187" s="73"/>
      <c r="ESZ187" s="73"/>
      <c r="ETC187" s="73"/>
      <c r="ETL187" s="73"/>
      <c r="ETR187" s="73"/>
      <c r="ETU187" s="73"/>
      <c r="ETX187" s="73"/>
      <c r="EUA187" s="73"/>
      <c r="EUG187" s="73"/>
      <c r="EUP187" s="73"/>
      <c r="EUR187" s="73"/>
      <c r="EUS187" s="73"/>
      <c r="EUU187" s="73"/>
      <c r="EUX187" s="73"/>
      <c r="EVA187" s="73"/>
      <c r="EVD187" s="73"/>
      <c r="EVL187" s="73"/>
      <c r="EVN187" s="73"/>
      <c r="EVQ187" s="73"/>
      <c r="EVT187" s="73"/>
      <c r="EWC187" s="73"/>
      <c r="EWF187" s="73"/>
      <c r="EWK187" s="73"/>
      <c r="EXG187" s="73"/>
      <c r="EXH187" s="73"/>
      <c r="EXI187" s="73"/>
      <c r="EXJ187" s="73"/>
      <c r="EXK187" s="73"/>
      <c r="EXL187" s="73"/>
      <c r="EYD187" s="73"/>
      <c r="EYE187" s="73"/>
      <c r="EYH187" s="73"/>
      <c r="EYK187" s="73"/>
      <c r="EYM187" s="73"/>
      <c r="EYO187" s="73"/>
      <c r="EYR187" s="73"/>
      <c r="EYU187" s="73"/>
      <c r="EYX187" s="73"/>
      <c r="EZA187" s="73"/>
      <c r="EZD187" s="73"/>
      <c r="EZG187" s="73"/>
      <c r="EZJ187" s="73"/>
      <c r="EZM187" s="73"/>
      <c r="EZO187" s="73"/>
      <c r="FAB187" s="73"/>
      <c r="FAC187" s="73"/>
      <c r="FAD187" s="73"/>
      <c r="FAE187" s="73"/>
      <c r="FAF187" s="73"/>
      <c r="FAG187" s="73"/>
      <c r="FAH187" s="73"/>
      <c r="FAI187" s="73"/>
      <c r="FAJ187" s="73"/>
      <c r="FAK187" s="73"/>
      <c r="FAL187" s="73"/>
      <c r="FAM187" s="73"/>
      <c r="FAN187" s="73"/>
      <c r="FAO187" s="73"/>
      <c r="FAP187" s="73"/>
      <c r="FAQ187" s="73"/>
      <c r="FAR187" s="73"/>
      <c r="FAS187" s="73"/>
      <c r="FAT187" s="73"/>
      <c r="FAU187" s="73"/>
      <c r="FAV187" s="73"/>
      <c r="FAW187" s="73"/>
      <c r="FAX187" s="73"/>
      <c r="FAY187" s="73"/>
      <c r="FAZ187" s="73"/>
      <c r="FBA187" s="73"/>
      <c r="FBC187" s="73"/>
      <c r="FBD187" s="73"/>
      <c r="FBE187" s="73"/>
      <c r="FBF187" s="73"/>
      <c r="FBG187" s="73"/>
      <c r="FBH187" s="73"/>
      <c r="FBI187" s="73"/>
      <c r="FBJ187" s="73"/>
      <c r="FBK187" s="73"/>
      <c r="FBL187" s="73"/>
      <c r="FBM187" s="73"/>
      <c r="FBN187" s="73"/>
      <c r="FBO187" s="73"/>
      <c r="FBR187" s="73"/>
      <c r="FBU187" s="73"/>
      <c r="FBX187" s="73"/>
      <c r="FCA187" s="73"/>
      <c r="FCD187" s="73"/>
      <c r="FCP187" s="73"/>
      <c r="FCS187" s="73"/>
      <c r="FCV187" s="73"/>
      <c r="FCY187" s="73"/>
      <c r="FDH187" s="73"/>
      <c r="FDN187" s="73"/>
      <c r="FDQ187" s="73"/>
      <c r="FDT187" s="73"/>
      <c r="FDW187" s="73"/>
      <c r="FEC187" s="73"/>
      <c r="FEL187" s="73"/>
      <c r="FEN187" s="73"/>
      <c r="FEO187" s="73"/>
      <c r="FEQ187" s="73"/>
      <c r="FET187" s="73"/>
      <c r="FEW187" s="73"/>
      <c r="FEZ187" s="73"/>
      <c r="FFH187" s="73"/>
      <c r="FFJ187" s="73"/>
      <c r="FFM187" s="73"/>
      <c r="FFP187" s="73"/>
      <c r="FFY187" s="73"/>
      <c r="FGB187" s="73"/>
      <c r="FGG187" s="73"/>
      <c r="FHC187" s="73"/>
      <c r="FHD187" s="73"/>
      <c r="FHE187" s="73"/>
      <c r="FHF187" s="73"/>
      <c r="FHG187" s="73"/>
      <c r="FHH187" s="73"/>
      <c r="FHZ187" s="73"/>
      <c r="FIA187" s="73"/>
      <c r="FID187" s="73"/>
      <c r="FIG187" s="73"/>
      <c r="FII187" s="73"/>
      <c r="FIK187" s="73"/>
      <c r="FIN187" s="73"/>
      <c r="FIQ187" s="73"/>
      <c r="FIT187" s="73"/>
      <c r="FIW187" s="73"/>
      <c r="FIZ187" s="73"/>
      <c r="FJC187" s="73"/>
      <c r="FJF187" s="73"/>
      <c r="FJI187" s="73"/>
      <c r="FJK187" s="73"/>
      <c r="FJX187" s="73"/>
      <c r="FJY187" s="73"/>
      <c r="FJZ187" s="73"/>
      <c r="FKA187" s="73"/>
      <c r="FKB187" s="73"/>
      <c r="FKC187" s="73"/>
      <c r="FKD187" s="73"/>
      <c r="FKE187" s="73"/>
      <c r="FKF187" s="73"/>
      <c r="FKG187" s="73"/>
      <c r="FKH187" s="73"/>
      <c r="FKI187" s="73"/>
      <c r="FKJ187" s="73"/>
      <c r="FKK187" s="73"/>
      <c r="FKL187" s="73"/>
      <c r="FKM187" s="73"/>
      <c r="FKN187" s="73"/>
      <c r="FKO187" s="73"/>
      <c r="FKP187" s="73"/>
      <c r="FKQ187" s="73"/>
      <c r="FKR187" s="73"/>
      <c r="FKS187" s="73"/>
      <c r="FKT187" s="73"/>
      <c r="FKU187" s="73"/>
      <c r="FKV187" s="73"/>
      <c r="FKW187" s="73"/>
      <c r="FKY187" s="73"/>
      <c r="FKZ187" s="73"/>
      <c r="FLA187" s="73"/>
      <c r="FLB187" s="73"/>
      <c r="FLC187" s="73"/>
      <c r="FLD187" s="73"/>
      <c r="FLE187" s="73"/>
      <c r="FLF187" s="73"/>
      <c r="FLG187" s="73"/>
      <c r="FLH187" s="73"/>
      <c r="FLI187" s="73"/>
      <c r="FLJ187" s="73"/>
      <c r="FLK187" s="73"/>
      <c r="FLN187" s="73"/>
      <c r="FLQ187" s="73"/>
      <c r="FLT187" s="73"/>
      <c r="FLW187" s="73"/>
      <c r="FLZ187" s="73"/>
      <c r="FML187" s="73"/>
      <c r="FMO187" s="73"/>
      <c r="FMR187" s="73"/>
      <c r="FMU187" s="73"/>
      <c r="FND187" s="73"/>
      <c r="FNJ187" s="73"/>
      <c r="FNM187" s="73"/>
      <c r="FNP187" s="73"/>
      <c r="FNS187" s="73"/>
      <c r="FNY187" s="73"/>
      <c r="FOH187" s="73"/>
      <c r="FOJ187" s="73"/>
      <c r="FOK187" s="73"/>
      <c r="FOM187" s="73"/>
      <c r="FOP187" s="73"/>
      <c r="FOS187" s="73"/>
      <c r="FOV187" s="73"/>
      <c r="FPD187" s="73"/>
      <c r="FPF187" s="73"/>
      <c r="FPI187" s="73"/>
      <c r="FPL187" s="73"/>
      <c r="FPU187" s="73"/>
      <c r="FPX187" s="73"/>
      <c r="FQC187" s="73"/>
      <c r="FQY187" s="73"/>
      <c r="FQZ187" s="73"/>
      <c r="FRA187" s="73"/>
      <c r="FRB187" s="73"/>
      <c r="FRC187" s="73"/>
      <c r="FRD187" s="73"/>
      <c r="FRV187" s="73"/>
      <c r="FRW187" s="73"/>
      <c r="FRZ187" s="73"/>
      <c r="FSC187" s="73"/>
      <c r="FSE187" s="73"/>
      <c r="FSG187" s="73"/>
      <c r="FSJ187" s="73"/>
      <c r="FSM187" s="73"/>
      <c r="FSP187" s="73"/>
      <c r="FSS187" s="73"/>
      <c r="FSV187" s="73"/>
      <c r="FSY187" s="73"/>
      <c r="FTB187" s="73"/>
      <c r="FTE187" s="73"/>
      <c r="FTG187" s="73"/>
      <c r="FTT187" s="73"/>
      <c r="FTU187" s="73"/>
      <c r="FTV187" s="73"/>
      <c r="FTW187" s="73"/>
      <c r="FTX187" s="73"/>
      <c r="FTY187" s="73"/>
      <c r="FTZ187" s="73"/>
      <c r="FUA187" s="73"/>
      <c r="FUB187" s="73"/>
      <c r="FUC187" s="73"/>
      <c r="FUD187" s="73"/>
      <c r="FUE187" s="73"/>
      <c r="FUF187" s="73"/>
      <c r="FUG187" s="73"/>
      <c r="FUH187" s="73"/>
      <c r="FUI187" s="73"/>
      <c r="FUJ187" s="73"/>
      <c r="FUK187" s="73"/>
      <c r="FUL187" s="73"/>
      <c r="FUM187" s="73"/>
      <c r="FUN187" s="73"/>
      <c r="FUO187" s="73"/>
      <c r="FUP187" s="73"/>
      <c r="FUQ187" s="73"/>
      <c r="FUR187" s="73"/>
      <c r="FUS187" s="73"/>
      <c r="FUU187" s="73"/>
      <c r="FUV187" s="73"/>
      <c r="FUW187" s="73"/>
      <c r="FUX187" s="73"/>
      <c r="FUY187" s="73"/>
      <c r="FUZ187" s="73"/>
      <c r="FVA187" s="73"/>
      <c r="FVB187" s="73"/>
      <c r="FVC187" s="73"/>
      <c r="FVD187" s="73"/>
      <c r="FVE187" s="73"/>
      <c r="FVF187" s="73"/>
      <c r="FVG187" s="73"/>
      <c r="FVJ187" s="73"/>
      <c r="FVM187" s="73"/>
      <c r="FVP187" s="73"/>
      <c r="FVS187" s="73"/>
      <c r="FVV187" s="73"/>
      <c r="FWH187" s="73"/>
      <c r="FWK187" s="73"/>
      <c r="FWN187" s="73"/>
      <c r="FWQ187" s="73"/>
      <c r="FWZ187" s="73"/>
      <c r="FXF187" s="73"/>
      <c r="FXI187" s="73"/>
      <c r="FXL187" s="73"/>
      <c r="FXO187" s="73"/>
      <c r="FXU187" s="73"/>
      <c r="FYD187" s="73"/>
      <c r="FYF187" s="73"/>
      <c r="FYG187" s="73"/>
      <c r="FYI187" s="73"/>
      <c r="FYL187" s="73"/>
      <c r="FYO187" s="73"/>
      <c r="FYR187" s="73"/>
      <c r="FYZ187" s="73"/>
      <c r="FZB187" s="73"/>
      <c r="FZE187" s="73"/>
      <c r="FZH187" s="73"/>
      <c r="FZQ187" s="73"/>
      <c r="FZT187" s="73"/>
      <c r="FZY187" s="73"/>
      <c r="GAU187" s="73"/>
      <c r="GAV187" s="73"/>
      <c r="GAW187" s="73"/>
      <c r="GAX187" s="73"/>
      <c r="GAY187" s="73"/>
      <c r="GAZ187" s="73"/>
      <c r="GBR187" s="73"/>
      <c r="GBS187" s="73"/>
      <c r="GBV187" s="73"/>
      <c r="GBY187" s="73"/>
      <c r="GCA187" s="73"/>
      <c r="GCC187" s="73"/>
      <c r="GCF187" s="73"/>
      <c r="GCI187" s="73"/>
      <c r="GCL187" s="73"/>
      <c r="GCO187" s="73"/>
      <c r="GCR187" s="73"/>
      <c r="GCU187" s="73"/>
      <c r="GCX187" s="73"/>
      <c r="GDA187" s="73"/>
      <c r="GDC187" s="73"/>
      <c r="GDP187" s="73"/>
      <c r="GDQ187" s="73"/>
      <c r="GDR187" s="73"/>
      <c r="GDS187" s="73"/>
      <c r="GDT187" s="73"/>
      <c r="GDU187" s="73"/>
      <c r="GDV187" s="73"/>
      <c r="GDW187" s="73"/>
      <c r="GDX187" s="73"/>
      <c r="GDY187" s="73"/>
      <c r="GDZ187" s="73"/>
      <c r="GEA187" s="73"/>
      <c r="GEB187" s="73"/>
      <c r="GEC187" s="73"/>
      <c r="GED187" s="73"/>
      <c r="GEE187" s="73"/>
      <c r="GEF187" s="73"/>
      <c r="GEG187" s="73"/>
      <c r="GEH187" s="73"/>
      <c r="GEI187" s="73"/>
      <c r="GEJ187" s="73"/>
      <c r="GEK187" s="73"/>
      <c r="GEL187" s="73"/>
      <c r="GEM187" s="73"/>
      <c r="GEN187" s="73"/>
      <c r="GEO187" s="73"/>
      <c r="GEQ187" s="73"/>
      <c r="GER187" s="73"/>
      <c r="GES187" s="73"/>
      <c r="GET187" s="73"/>
      <c r="GEU187" s="73"/>
      <c r="GEV187" s="73"/>
      <c r="GEW187" s="73"/>
      <c r="GEX187" s="73"/>
      <c r="GEY187" s="73"/>
      <c r="GEZ187" s="73"/>
      <c r="GFA187" s="73"/>
      <c r="GFB187" s="73"/>
      <c r="GFC187" s="73"/>
      <c r="GFF187" s="73"/>
      <c r="GFI187" s="73"/>
      <c r="GFL187" s="73"/>
      <c r="GFO187" s="73"/>
      <c r="GFR187" s="73"/>
      <c r="GGD187" s="73"/>
      <c r="GGG187" s="73"/>
      <c r="GGJ187" s="73"/>
      <c r="GGM187" s="73"/>
      <c r="GGV187" s="73"/>
      <c r="GHB187" s="73"/>
      <c r="GHE187" s="73"/>
      <c r="GHH187" s="73"/>
      <c r="GHK187" s="73"/>
      <c r="GHQ187" s="73"/>
      <c r="GHZ187" s="73"/>
      <c r="GIB187" s="73"/>
      <c r="GIC187" s="73"/>
      <c r="GIE187" s="73"/>
      <c r="GIH187" s="73"/>
      <c r="GIK187" s="73"/>
      <c r="GIN187" s="73"/>
      <c r="GIV187" s="73"/>
      <c r="GIX187" s="73"/>
      <c r="GJA187" s="73"/>
      <c r="GJD187" s="73"/>
      <c r="GJM187" s="73"/>
      <c r="GJP187" s="73"/>
      <c r="GJU187" s="73"/>
      <c r="GKQ187" s="73"/>
      <c r="GKR187" s="73"/>
      <c r="GKS187" s="73"/>
      <c r="GKT187" s="73"/>
      <c r="GKU187" s="73"/>
      <c r="GKV187" s="73"/>
      <c r="GLN187" s="73"/>
      <c r="GLO187" s="73"/>
      <c r="GLR187" s="73"/>
      <c r="GLU187" s="73"/>
      <c r="GLW187" s="73"/>
      <c r="GLY187" s="73"/>
      <c r="GMB187" s="73"/>
      <c r="GME187" s="73"/>
      <c r="GMH187" s="73"/>
      <c r="GMK187" s="73"/>
      <c r="GMN187" s="73"/>
      <c r="GMQ187" s="73"/>
      <c r="GMT187" s="73"/>
      <c r="GMW187" s="73"/>
      <c r="GMY187" s="73"/>
      <c r="GNL187" s="73"/>
      <c r="GNM187" s="73"/>
      <c r="GNN187" s="73"/>
      <c r="GNO187" s="73"/>
      <c r="GNP187" s="73"/>
      <c r="GNQ187" s="73"/>
      <c r="GNR187" s="73"/>
      <c r="GNS187" s="73"/>
      <c r="GNT187" s="73"/>
      <c r="GNU187" s="73"/>
      <c r="GNV187" s="73"/>
      <c r="GNW187" s="73"/>
      <c r="GNX187" s="73"/>
      <c r="GNY187" s="73"/>
      <c r="GNZ187" s="73"/>
      <c r="GOA187" s="73"/>
      <c r="GOB187" s="73"/>
      <c r="GOC187" s="73"/>
      <c r="GOD187" s="73"/>
      <c r="GOE187" s="73"/>
      <c r="GOF187" s="73"/>
      <c r="GOG187" s="73"/>
      <c r="GOH187" s="73"/>
      <c r="GOI187" s="73"/>
      <c r="GOJ187" s="73"/>
      <c r="GOK187" s="73"/>
      <c r="GOM187" s="73"/>
      <c r="GON187" s="73"/>
      <c r="GOO187" s="73"/>
      <c r="GOP187" s="73"/>
      <c r="GOQ187" s="73"/>
      <c r="GOR187" s="73"/>
      <c r="GOS187" s="73"/>
      <c r="GOT187" s="73"/>
      <c r="GOU187" s="73"/>
      <c r="GOV187" s="73"/>
      <c r="GOW187" s="73"/>
      <c r="GOX187" s="73"/>
      <c r="GOY187" s="73"/>
      <c r="GPB187" s="73"/>
      <c r="GPE187" s="73"/>
      <c r="GPH187" s="73"/>
      <c r="GPK187" s="73"/>
      <c r="GPN187" s="73"/>
      <c r="GPZ187" s="73"/>
      <c r="GQC187" s="73"/>
      <c r="GQF187" s="73"/>
      <c r="GQI187" s="73"/>
      <c r="GQR187" s="73"/>
      <c r="GQX187" s="73"/>
      <c r="GRA187" s="73"/>
      <c r="GRD187" s="73"/>
      <c r="GRG187" s="73"/>
      <c r="GRM187" s="73"/>
      <c r="GRV187" s="73"/>
      <c r="GRX187" s="73"/>
      <c r="GRY187" s="73"/>
      <c r="GSA187" s="73"/>
      <c r="GSD187" s="73"/>
      <c r="GSG187" s="73"/>
      <c r="GSJ187" s="73"/>
      <c r="GSR187" s="73"/>
      <c r="GST187" s="73"/>
      <c r="GSW187" s="73"/>
      <c r="GSZ187" s="73"/>
      <c r="GTI187" s="73"/>
      <c r="GTL187" s="73"/>
      <c r="GTQ187" s="73"/>
      <c r="GUM187" s="73"/>
      <c r="GUN187" s="73"/>
      <c r="GUO187" s="73"/>
      <c r="GUP187" s="73"/>
      <c r="GUQ187" s="73"/>
      <c r="GUR187" s="73"/>
      <c r="GVJ187" s="73"/>
      <c r="GVK187" s="73"/>
      <c r="GVN187" s="73"/>
      <c r="GVQ187" s="73"/>
      <c r="GVS187" s="73"/>
      <c r="GVU187" s="73"/>
      <c r="GVX187" s="73"/>
      <c r="GWA187" s="73"/>
      <c r="GWD187" s="73"/>
      <c r="GWG187" s="73"/>
      <c r="GWJ187" s="73"/>
      <c r="GWM187" s="73"/>
      <c r="GWP187" s="73"/>
      <c r="GWS187" s="73"/>
      <c r="GWU187" s="73"/>
      <c r="GXH187" s="73"/>
      <c r="GXI187" s="73"/>
      <c r="GXJ187" s="73"/>
      <c r="GXK187" s="73"/>
      <c r="GXL187" s="73"/>
      <c r="GXM187" s="73"/>
      <c r="GXN187" s="73"/>
      <c r="GXO187" s="73"/>
      <c r="GXP187" s="73"/>
      <c r="GXQ187" s="73"/>
      <c r="GXR187" s="73"/>
      <c r="GXS187" s="73"/>
      <c r="GXT187" s="73"/>
      <c r="GXU187" s="73"/>
      <c r="GXV187" s="73"/>
      <c r="GXW187" s="73"/>
      <c r="GXX187" s="73"/>
      <c r="GXY187" s="73"/>
      <c r="GXZ187" s="73"/>
      <c r="GYA187" s="73"/>
      <c r="GYB187" s="73"/>
      <c r="GYC187" s="73"/>
      <c r="GYD187" s="73"/>
      <c r="GYE187" s="73"/>
      <c r="GYF187" s="73"/>
      <c r="GYG187" s="73"/>
      <c r="GYI187" s="73"/>
      <c r="GYJ187" s="73"/>
      <c r="GYK187" s="73"/>
      <c r="GYL187" s="73"/>
      <c r="GYM187" s="73"/>
      <c r="GYN187" s="73"/>
      <c r="GYO187" s="73"/>
      <c r="GYP187" s="73"/>
      <c r="GYQ187" s="73"/>
      <c r="GYR187" s="73"/>
      <c r="GYS187" s="73"/>
      <c r="GYT187" s="73"/>
      <c r="GYU187" s="73"/>
      <c r="GYX187" s="73"/>
      <c r="GZA187" s="73"/>
      <c r="GZD187" s="73"/>
      <c r="GZG187" s="73"/>
      <c r="GZJ187" s="73"/>
      <c r="GZV187" s="73"/>
      <c r="GZY187" s="73"/>
      <c r="HAB187" s="73"/>
      <c r="HAE187" s="73"/>
      <c r="HAN187" s="73"/>
      <c r="HAT187" s="73"/>
      <c r="HAW187" s="73"/>
      <c r="HAZ187" s="73"/>
      <c r="HBC187" s="73"/>
      <c r="HBI187" s="73"/>
      <c r="HBR187" s="73"/>
      <c r="HBT187" s="73"/>
      <c r="HBU187" s="73"/>
      <c r="HBW187" s="73"/>
      <c r="HBZ187" s="73"/>
      <c r="HCC187" s="73"/>
      <c r="HCF187" s="73"/>
      <c r="HCN187" s="73"/>
      <c r="HCP187" s="73"/>
      <c r="HCS187" s="73"/>
      <c r="HCV187" s="73"/>
      <c r="HDE187" s="73"/>
      <c r="HDH187" s="73"/>
      <c r="HDM187" s="73"/>
      <c r="HEI187" s="73"/>
      <c r="HEJ187" s="73"/>
      <c r="HEK187" s="73"/>
      <c r="HEL187" s="73"/>
      <c r="HEM187" s="73"/>
      <c r="HEN187" s="73"/>
      <c r="HFF187" s="73"/>
      <c r="HFG187" s="73"/>
      <c r="HFJ187" s="73"/>
      <c r="HFM187" s="73"/>
      <c r="HFO187" s="73"/>
      <c r="HFQ187" s="73"/>
      <c r="HFT187" s="73"/>
      <c r="HFW187" s="73"/>
      <c r="HFZ187" s="73"/>
      <c r="HGC187" s="73"/>
      <c r="HGF187" s="73"/>
      <c r="HGI187" s="73"/>
      <c r="HGL187" s="73"/>
      <c r="HGO187" s="73"/>
      <c r="HGQ187" s="73"/>
      <c r="HHD187" s="73"/>
      <c r="HHE187" s="73"/>
      <c r="HHF187" s="73"/>
      <c r="HHG187" s="73"/>
      <c r="HHH187" s="73"/>
      <c r="HHI187" s="73"/>
      <c r="HHJ187" s="73"/>
      <c r="HHK187" s="73"/>
      <c r="HHL187" s="73"/>
      <c r="HHM187" s="73"/>
      <c r="HHN187" s="73"/>
      <c r="HHO187" s="73"/>
      <c r="HHP187" s="73"/>
      <c r="HHQ187" s="73"/>
      <c r="HHR187" s="73"/>
      <c r="HHS187" s="73"/>
      <c r="HHT187" s="73"/>
      <c r="HHU187" s="73"/>
      <c r="HHV187" s="73"/>
      <c r="HHW187" s="73"/>
      <c r="HHX187" s="73"/>
      <c r="HHY187" s="73"/>
      <c r="HHZ187" s="73"/>
      <c r="HIA187" s="73"/>
      <c r="HIB187" s="73"/>
      <c r="HIC187" s="73"/>
      <c r="HIE187" s="73"/>
      <c r="HIF187" s="73"/>
      <c r="HIG187" s="73"/>
      <c r="HIH187" s="73"/>
      <c r="HII187" s="73"/>
      <c r="HIJ187" s="73"/>
      <c r="HIK187" s="73"/>
      <c r="HIL187" s="73"/>
      <c r="HIM187" s="73"/>
      <c r="HIN187" s="73"/>
      <c r="HIO187" s="73"/>
      <c r="HIP187" s="73"/>
      <c r="HIQ187" s="73"/>
      <c r="HIT187" s="73"/>
      <c r="HIW187" s="73"/>
      <c r="HIZ187" s="73"/>
      <c r="HJC187" s="73"/>
      <c r="HJF187" s="73"/>
      <c r="HJR187" s="73"/>
      <c r="HJU187" s="73"/>
      <c r="HJX187" s="73"/>
      <c r="HKA187" s="73"/>
      <c r="HKJ187" s="73"/>
      <c r="HKP187" s="73"/>
      <c r="HKS187" s="73"/>
      <c r="HKV187" s="73"/>
      <c r="HKY187" s="73"/>
      <c r="HLE187" s="73"/>
      <c r="HLN187" s="73"/>
      <c r="HLP187" s="73"/>
      <c r="HLQ187" s="73"/>
      <c r="HLS187" s="73"/>
      <c r="HLV187" s="73"/>
      <c r="HLY187" s="73"/>
      <c r="HMB187" s="73"/>
      <c r="HMJ187" s="73"/>
      <c r="HML187" s="73"/>
      <c r="HMO187" s="73"/>
      <c r="HMR187" s="73"/>
      <c r="HNA187" s="73"/>
      <c r="HND187" s="73"/>
      <c r="HNI187" s="73"/>
      <c r="HOE187" s="73"/>
      <c r="HOF187" s="73"/>
      <c r="HOG187" s="73"/>
      <c r="HOH187" s="73"/>
      <c r="HOI187" s="73"/>
      <c r="HOJ187" s="73"/>
      <c r="HPB187" s="73"/>
      <c r="HPC187" s="73"/>
      <c r="HPF187" s="73"/>
      <c r="HPI187" s="73"/>
      <c r="HPK187" s="73"/>
      <c r="HPM187" s="73"/>
      <c r="HPP187" s="73"/>
      <c r="HPS187" s="73"/>
      <c r="HPV187" s="73"/>
      <c r="HPY187" s="73"/>
      <c r="HQB187" s="73"/>
      <c r="HQE187" s="73"/>
      <c r="HQH187" s="73"/>
      <c r="HQK187" s="73"/>
      <c r="HQM187" s="73"/>
      <c r="HQZ187" s="73"/>
      <c r="HRA187" s="73"/>
      <c r="HRB187" s="73"/>
      <c r="HRC187" s="73"/>
      <c r="HRD187" s="73"/>
      <c r="HRE187" s="73"/>
      <c r="HRF187" s="73"/>
      <c r="HRG187" s="73"/>
      <c r="HRH187" s="73"/>
      <c r="HRI187" s="73"/>
      <c r="HRJ187" s="73"/>
      <c r="HRK187" s="73"/>
      <c r="HRL187" s="73"/>
      <c r="HRM187" s="73"/>
      <c r="HRN187" s="73"/>
      <c r="HRO187" s="73"/>
      <c r="HRP187" s="73"/>
      <c r="HRQ187" s="73"/>
      <c r="HRR187" s="73"/>
      <c r="HRS187" s="73"/>
      <c r="HRT187" s="73"/>
      <c r="HRU187" s="73"/>
      <c r="HRV187" s="73"/>
      <c r="HRW187" s="73"/>
      <c r="HRX187" s="73"/>
      <c r="HRY187" s="73"/>
      <c r="HSA187" s="73"/>
      <c r="HSB187" s="73"/>
      <c r="HSC187" s="73"/>
      <c r="HSD187" s="73"/>
      <c r="HSE187" s="73"/>
      <c r="HSF187" s="73"/>
      <c r="HSG187" s="73"/>
      <c r="HSH187" s="73"/>
      <c r="HSI187" s="73"/>
      <c r="HSJ187" s="73"/>
      <c r="HSK187" s="73"/>
      <c r="HSL187" s="73"/>
      <c r="HSM187" s="73"/>
      <c r="HSP187" s="73"/>
      <c r="HSS187" s="73"/>
      <c r="HSV187" s="73"/>
      <c r="HSY187" s="73"/>
      <c r="HTB187" s="73"/>
      <c r="HTN187" s="73"/>
      <c r="HTQ187" s="73"/>
      <c r="HTT187" s="73"/>
      <c r="HTW187" s="73"/>
      <c r="HUF187" s="73"/>
      <c r="HUL187" s="73"/>
      <c r="HUO187" s="73"/>
      <c r="HUR187" s="73"/>
      <c r="HUU187" s="73"/>
      <c r="HVA187" s="73"/>
      <c r="HVJ187" s="73"/>
      <c r="HVL187" s="73"/>
      <c r="HVM187" s="73"/>
      <c r="HVO187" s="73"/>
      <c r="HVR187" s="73"/>
      <c r="HVU187" s="73"/>
      <c r="HVX187" s="73"/>
      <c r="HWF187" s="73"/>
      <c r="HWH187" s="73"/>
      <c r="HWK187" s="73"/>
      <c r="HWN187" s="73"/>
      <c r="HWW187" s="73"/>
      <c r="HWZ187" s="73"/>
      <c r="HXE187" s="73"/>
      <c r="HYA187" s="73"/>
      <c r="HYB187" s="73"/>
      <c r="HYC187" s="73"/>
      <c r="HYD187" s="73"/>
      <c r="HYE187" s="73"/>
      <c r="HYF187" s="73"/>
      <c r="HYX187" s="73"/>
      <c r="HYY187" s="73"/>
      <c r="HZB187" s="73"/>
      <c r="HZE187" s="73"/>
      <c r="HZG187" s="73"/>
      <c r="HZI187" s="73"/>
      <c r="HZL187" s="73"/>
      <c r="HZO187" s="73"/>
      <c r="HZR187" s="73"/>
      <c r="HZU187" s="73"/>
      <c r="HZX187" s="73"/>
      <c r="IAA187" s="73"/>
      <c r="IAD187" s="73"/>
      <c r="IAG187" s="73"/>
      <c r="IAI187" s="73"/>
      <c r="IAV187" s="73"/>
      <c r="IAW187" s="73"/>
      <c r="IAX187" s="73"/>
      <c r="IAY187" s="73"/>
      <c r="IAZ187" s="73"/>
      <c r="IBA187" s="73"/>
      <c r="IBB187" s="73"/>
      <c r="IBC187" s="73"/>
      <c r="IBD187" s="73"/>
      <c r="IBE187" s="73"/>
      <c r="IBF187" s="73"/>
      <c r="IBG187" s="73"/>
      <c r="IBH187" s="73"/>
      <c r="IBI187" s="73"/>
      <c r="IBJ187" s="73"/>
      <c r="IBK187" s="73"/>
      <c r="IBL187" s="73"/>
      <c r="IBM187" s="73"/>
      <c r="IBN187" s="73"/>
      <c r="IBO187" s="73"/>
      <c r="IBP187" s="73"/>
      <c r="IBQ187" s="73"/>
      <c r="IBR187" s="73"/>
      <c r="IBS187" s="73"/>
      <c r="IBT187" s="73"/>
      <c r="IBU187" s="73"/>
      <c r="IBW187" s="73"/>
      <c r="IBX187" s="73"/>
      <c r="IBY187" s="73"/>
      <c r="IBZ187" s="73"/>
      <c r="ICA187" s="73"/>
      <c r="ICB187" s="73"/>
      <c r="ICC187" s="73"/>
      <c r="ICD187" s="73"/>
      <c r="ICE187" s="73"/>
      <c r="ICF187" s="73"/>
      <c r="ICG187" s="73"/>
      <c r="ICH187" s="73"/>
      <c r="ICI187" s="73"/>
      <c r="ICL187" s="73"/>
      <c r="ICO187" s="73"/>
      <c r="ICR187" s="73"/>
      <c r="ICU187" s="73"/>
      <c r="ICX187" s="73"/>
      <c r="IDJ187" s="73"/>
      <c r="IDM187" s="73"/>
      <c r="IDP187" s="73"/>
      <c r="IDS187" s="73"/>
      <c r="IEB187" s="73"/>
      <c r="IEH187" s="73"/>
      <c r="IEK187" s="73"/>
      <c r="IEN187" s="73"/>
      <c r="IEQ187" s="73"/>
      <c r="IEW187" s="73"/>
      <c r="IFF187" s="73"/>
      <c r="IFH187" s="73"/>
      <c r="IFI187" s="73"/>
      <c r="IFK187" s="73"/>
      <c r="IFN187" s="73"/>
      <c r="IFQ187" s="73"/>
      <c r="IFT187" s="73"/>
      <c r="IGB187" s="73"/>
      <c r="IGD187" s="73"/>
      <c r="IGG187" s="73"/>
      <c r="IGJ187" s="73"/>
      <c r="IGS187" s="73"/>
      <c r="IGV187" s="73"/>
      <c r="IHA187" s="73"/>
      <c r="IHW187" s="73"/>
      <c r="IHX187" s="73"/>
      <c r="IHY187" s="73"/>
      <c r="IHZ187" s="73"/>
      <c r="IIA187" s="73"/>
      <c r="IIB187" s="73"/>
      <c r="IIT187" s="73"/>
      <c r="IIU187" s="73"/>
      <c r="IIX187" s="73"/>
      <c r="IJA187" s="73"/>
      <c r="IJC187" s="73"/>
      <c r="IJE187" s="73"/>
      <c r="IJH187" s="73"/>
      <c r="IJK187" s="73"/>
      <c r="IJN187" s="73"/>
      <c r="IJQ187" s="73"/>
      <c r="IJT187" s="73"/>
      <c r="IJW187" s="73"/>
      <c r="IJZ187" s="73"/>
      <c r="IKC187" s="73"/>
      <c r="IKE187" s="73"/>
      <c r="IKR187" s="73"/>
      <c r="IKS187" s="73"/>
      <c r="IKT187" s="73"/>
      <c r="IKU187" s="73"/>
      <c r="IKV187" s="73"/>
      <c r="IKW187" s="73"/>
      <c r="IKX187" s="73"/>
      <c r="IKY187" s="73"/>
      <c r="IKZ187" s="73"/>
      <c r="ILA187" s="73"/>
      <c r="ILB187" s="73"/>
      <c r="ILC187" s="73"/>
      <c r="ILD187" s="73"/>
      <c r="ILE187" s="73"/>
      <c r="ILF187" s="73"/>
      <c r="ILG187" s="73"/>
      <c r="ILH187" s="73"/>
      <c r="ILI187" s="73"/>
      <c r="ILJ187" s="73"/>
      <c r="ILK187" s="73"/>
      <c r="ILL187" s="73"/>
      <c r="ILM187" s="73"/>
      <c r="ILN187" s="73"/>
      <c r="ILO187" s="73"/>
      <c r="ILP187" s="73"/>
      <c r="ILQ187" s="73"/>
      <c r="ILS187" s="73"/>
      <c r="ILT187" s="73"/>
      <c r="ILU187" s="73"/>
      <c r="ILV187" s="73"/>
      <c r="ILW187" s="73"/>
      <c r="ILX187" s="73"/>
      <c r="ILY187" s="73"/>
      <c r="ILZ187" s="73"/>
      <c r="IMA187" s="73"/>
      <c r="IMB187" s="73"/>
      <c r="IMC187" s="73"/>
      <c r="IMD187" s="73"/>
      <c r="IME187" s="73"/>
      <c r="IMH187" s="73"/>
      <c r="IMK187" s="73"/>
      <c r="IMN187" s="73"/>
      <c r="IMQ187" s="73"/>
      <c r="IMT187" s="73"/>
      <c r="INF187" s="73"/>
      <c r="INI187" s="73"/>
      <c r="INL187" s="73"/>
      <c r="INO187" s="73"/>
      <c r="INX187" s="73"/>
      <c r="IOD187" s="73"/>
      <c r="IOG187" s="73"/>
      <c r="IOJ187" s="73"/>
      <c r="IOM187" s="73"/>
      <c r="IOS187" s="73"/>
      <c r="IPB187" s="73"/>
      <c r="IPD187" s="73"/>
      <c r="IPE187" s="73"/>
      <c r="IPG187" s="73"/>
      <c r="IPJ187" s="73"/>
      <c r="IPM187" s="73"/>
      <c r="IPP187" s="73"/>
      <c r="IPX187" s="73"/>
      <c r="IPZ187" s="73"/>
      <c r="IQC187" s="73"/>
      <c r="IQF187" s="73"/>
      <c r="IQO187" s="73"/>
      <c r="IQR187" s="73"/>
      <c r="IQW187" s="73"/>
      <c r="IRS187" s="73"/>
      <c r="IRT187" s="73"/>
      <c r="IRU187" s="73"/>
      <c r="IRV187" s="73"/>
      <c r="IRW187" s="73"/>
      <c r="IRX187" s="73"/>
      <c r="ISP187" s="73"/>
      <c r="ISQ187" s="73"/>
      <c r="IST187" s="73"/>
      <c r="ISW187" s="73"/>
      <c r="ISY187" s="73"/>
      <c r="ITA187" s="73"/>
      <c r="ITD187" s="73"/>
      <c r="ITG187" s="73"/>
      <c r="ITJ187" s="73"/>
      <c r="ITM187" s="73"/>
      <c r="ITP187" s="73"/>
      <c r="ITS187" s="73"/>
      <c r="ITV187" s="73"/>
      <c r="ITY187" s="73"/>
      <c r="IUA187" s="73"/>
      <c r="IUN187" s="73"/>
      <c r="IUO187" s="73"/>
      <c r="IUP187" s="73"/>
      <c r="IUQ187" s="73"/>
      <c r="IUR187" s="73"/>
      <c r="IUS187" s="73"/>
      <c r="IUT187" s="73"/>
      <c r="IUU187" s="73"/>
      <c r="IUV187" s="73"/>
      <c r="IUW187" s="73"/>
      <c r="IUX187" s="73"/>
      <c r="IUY187" s="73"/>
      <c r="IUZ187" s="73"/>
      <c r="IVA187" s="73"/>
      <c r="IVB187" s="73"/>
      <c r="IVC187" s="73"/>
      <c r="IVD187" s="73"/>
      <c r="IVE187" s="73"/>
      <c r="IVF187" s="73"/>
      <c r="IVG187" s="73"/>
      <c r="IVH187" s="73"/>
      <c r="IVI187" s="73"/>
      <c r="IVJ187" s="73"/>
      <c r="IVK187" s="73"/>
      <c r="IVL187" s="73"/>
      <c r="IVM187" s="73"/>
      <c r="IVO187" s="73"/>
      <c r="IVP187" s="73"/>
      <c r="IVQ187" s="73"/>
      <c r="IVR187" s="73"/>
      <c r="IVS187" s="73"/>
      <c r="IVT187" s="73"/>
      <c r="IVU187" s="73"/>
      <c r="IVV187" s="73"/>
      <c r="IVW187" s="73"/>
      <c r="IVX187" s="73"/>
      <c r="IVY187" s="73"/>
      <c r="IVZ187" s="73"/>
      <c r="IWA187" s="73"/>
      <c r="IWD187" s="73"/>
      <c r="IWG187" s="73"/>
      <c r="IWJ187" s="73"/>
      <c r="IWM187" s="73"/>
      <c r="IWP187" s="73"/>
      <c r="IXB187" s="73"/>
      <c r="IXE187" s="73"/>
      <c r="IXH187" s="73"/>
      <c r="IXK187" s="73"/>
      <c r="IXT187" s="73"/>
      <c r="IXZ187" s="73"/>
      <c r="IYC187" s="73"/>
      <c r="IYF187" s="73"/>
      <c r="IYI187" s="73"/>
      <c r="IYO187" s="73"/>
      <c r="IYX187" s="73"/>
      <c r="IYZ187" s="73"/>
      <c r="IZA187" s="73"/>
      <c r="IZC187" s="73"/>
      <c r="IZF187" s="73"/>
      <c r="IZI187" s="73"/>
      <c r="IZL187" s="73"/>
      <c r="IZT187" s="73"/>
      <c r="IZV187" s="73"/>
      <c r="IZY187" s="73"/>
      <c r="JAB187" s="73"/>
      <c r="JAK187" s="73"/>
      <c r="JAN187" s="73"/>
      <c r="JAS187" s="73"/>
      <c r="JBO187" s="73"/>
      <c r="JBP187" s="73"/>
      <c r="JBQ187" s="73"/>
      <c r="JBR187" s="73"/>
      <c r="JBS187" s="73"/>
      <c r="JBT187" s="73"/>
      <c r="JCL187" s="73"/>
      <c r="JCM187" s="73"/>
      <c r="JCP187" s="73"/>
      <c r="JCS187" s="73"/>
      <c r="JCU187" s="73"/>
      <c r="JCW187" s="73"/>
      <c r="JCZ187" s="73"/>
      <c r="JDC187" s="73"/>
      <c r="JDF187" s="73"/>
      <c r="JDI187" s="73"/>
      <c r="JDL187" s="73"/>
      <c r="JDO187" s="73"/>
      <c r="JDR187" s="73"/>
      <c r="JDU187" s="73"/>
      <c r="JDW187" s="73"/>
      <c r="JEJ187" s="73"/>
      <c r="JEK187" s="73"/>
      <c r="JEL187" s="73"/>
      <c r="JEM187" s="73"/>
      <c r="JEN187" s="73"/>
      <c r="JEO187" s="73"/>
      <c r="JEP187" s="73"/>
      <c r="JEQ187" s="73"/>
      <c r="JER187" s="73"/>
      <c r="JES187" s="73"/>
      <c r="JET187" s="73"/>
      <c r="JEU187" s="73"/>
      <c r="JEV187" s="73"/>
      <c r="JEW187" s="73"/>
      <c r="JEX187" s="73"/>
      <c r="JEY187" s="73"/>
      <c r="JEZ187" s="73"/>
      <c r="JFA187" s="73"/>
      <c r="JFB187" s="73"/>
      <c r="JFC187" s="73"/>
      <c r="JFD187" s="73"/>
      <c r="JFE187" s="73"/>
      <c r="JFF187" s="73"/>
      <c r="JFG187" s="73"/>
      <c r="JFH187" s="73"/>
      <c r="JFI187" s="73"/>
      <c r="JFK187" s="73"/>
      <c r="JFL187" s="73"/>
      <c r="JFM187" s="73"/>
      <c r="JFN187" s="73"/>
      <c r="JFO187" s="73"/>
      <c r="JFP187" s="73"/>
      <c r="JFQ187" s="73"/>
      <c r="JFR187" s="73"/>
      <c r="JFS187" s="73"/>
      <c r="JFT187" s="73"/>
      <c r="JFU187" s="73"/>
      <c r="JFV187" s="73"/>
      <c r="JFW187" s="73"/>
      <c r="JFZ187" s="73"/>
      <c r="JGC187" s="73"/>
      <c r="JGF187" s="73"/>
      <c r="JGI187" s="73"/>
      <c r="JGL187" s="73"/>
      <c r="JGX187" s="73"/>
      <c r="JHA187" s="73"/>
      <c r="JHD187" s="73"/>
      <c r="JHG187" s="73"/>
      <c r="JHP187" s="73"/>
      <c r="JHV187" s="73"/>
      <c r="JHY187" s="73"/>
      <c r="JIB187" s="73"/>
      <c r="JIE187" s="73"/>
      <c r="JIK187" s="73"/>
      <c r="JIT187" s="73"/>
      <c r="JIV187" s="73"/>
      <c r="JIW187" s="73"/>
      <c r="JIY187" s="73"/>
      <c r="JJB187" s="73"/>
      <c r="JJE187" s="73"/>
      <c r="JJH187" s="73"/>
      <c r="JJP187" s="73"/>
      <c r="JJR187" s="73"/>
      <c r="JJU187" s="73"/>
      <c r="JJX187" s="73"/>
      <c r="JKG187" s="73"/>
      <c r="JKJ187" s="73"/>
      <c r="JKO187" s="73"/>
      <c r="JLK187" s="73"/>
      <c r="JLL187" s="73"/>
      <c r="JLM187" s="73"/>
      <c r="JLN187" s="73"/>
      <c r="JLO187" s="73"/>
      <c r="JLP187" s="73"/>
      <c r="JMH187" s="73"/>
      <c r="JMI187" s="73"/>
      <c r="JML187" s="73"/>
      <c r="JMO187" s="73"/>
      <c r="JMQ187" s="73"/>
      <c r="JMS187" s="73"/>
      <c r="JMV187" s="73"/>
      <c r="JMY187" s="73"/>
      <c r="JNB187" s="73"/>
      <c r="JNE187" s="73"/>
      <c r="JNH187" s="73"/>
      <c r="JNK187" s="73"/>
      <c r="JNN187" s="73"/>
      <c r="JNQ187" s="73"/>
      <c r="JNS187" s="73"/>
      <c r="JOF187" s="73"/>
      <c r="JOG187" s="73"/>
      <c r="JOH187" s="73"/>
      <c r="JOI187" s="73"/>
      <c r="JOJ187" s="73"/>
      <c r="JOK187" s="73"/>
      <c r="JOL187" s="73"/>
      <c r="JOM187" s="73"/>
      <c r="JON187" s="73"/>
      <c r="JOO187" s="73"/>
      <c r="JOP187" s="73"/>
      <c r="JOQ187" s="73"/>
      <c r="JOR187" s="73"/>
      <c r="JOS187" s="73"/>
      <c r="JOT187" s="73"/>
      <c r="JOU187" s="73"/>
      <c r="JOV187" s="73"/>
      <c r="JOW187" s="73"/>
      <c r="JOX187" s="73"/>
      <c r="JOY187" s="73"/>
      <c r="JOZ187" s="73"/>
      <c r="JPA187" s="73"/>
      <c r="JPB187" s="73"/>
      <c r="JPC187" s="73"/>
      <c r="JPD187" s="73"/>
      <c r="JPE187" s="73"/>
      <c r="JPG187" s="73"/>
      <c r="JPH187" s="73"/>
      <c r="JPI187" s="73"/>
      <c r="JPJ187" s="73"/>
      <c r="JPK187" s="73"/>
      <c r="JPL187" s="73"/>
      <c r="JPM187" s="73"/>
      <c r="JPN187" s="73"/>
      <c r="JPO187" s="73"/>
      <c r="JPP187" s="73"/>
      <c r="JPQ187" s="73"/>
      <c r="JPR187" s="73"/>
      <c r="JPS187" s="73"/>
      <c r="JPV187" s="73"/>
      <c r="JPY187" s="73"/>
      <c r="JQB187" s="73"/>
      <c r="JQE187" s="73"/>
      <c r="JQH187" s="73"/>
      <c r="JQT187" s="73"/>
      <c r="JQW187" s="73"/>
      <c r="JQZ187" s="73"/>
      <c r="JRC187" s="73"/>
      <c r="JRL187" s="73"/>
      <c r="JRR187" s="73"/>
      <c r="JRU187" s="73"/>
      <c r="JRX187" s="73"/>
      <c r="JSA187" s="73"/>
      <c r="JSG187" s="73"/>
      <c r="JSP187" s="73"/>
      <c r="JSR187" s="73"/>
      <c r="JSS187" s="73"/>
      <c r="JSU187" s="73"/>
      <c r="JSX187" s="73"/>
      <c r="JTA187" s="73"/>
      <c r="JTD187" s="73"/>
      <c r="JTL187" s="73"/>
      <c r="JTN187" s="73"/>
      <c r="JTQ187" s="73"/>
      <c r="JTT187" s="73"/>
      <c r="JUC187" s="73"/>
      <c r="JUF187" s="73"/>
      <c r="JUK187" s="73"/>
      <c r="JVG187" s="73"/>
      <c r="JVH187" s="73"/>
      <c r="JVI187" s="73"/>
      <c r="JVJ187" s="73"/>
      <c r="JVK187" s="73"/>
      <c r="JVL187" s="73"/>
      <c r="JWD187" s="73"/>
      <c r="JWE187" s="73"/>
      <c r="JWH187" s="73"/>
      <c r="JWK187" s="73"/>
      <c r="JWM187" s="73"/>
      <c r="JWO187" s="73"/>
      <c r="JWR187" s="73"/>
      <c r="JWU187" s="73"/>
      <c r="JWX187" s="73"/>
      <c r="JXA187" s="73"/>
      <c r="JXD187" s="73"/>
      <c r="JXG187" s="73"/>
      <c r="JXJ187" s="73"/>
      <c r="JXM187" s="73"/>
      <c r="JXO187" s="73"/>
      <c r="JYB187" s="73"/>
      <c r="JYC187" s="73"/>
      <c r="JYD187" s="73"/>
      <c r="JYE187" s="73"/>
      <c r="JYF187" s="73"/>
      <c r="JYG187" s="73"/>
      <c r="JYH187" s="73"/>
      <c r="JYI187" s="73"/>
      <c r="JYJ187" s="73"/>
      <c r="JYK187" s="73"/>
      <c r="JYL187" s="73"/>
      <c r="JYM187" s="73"/>
      <c r="JYN187" s="73"/>
      <c r="JYO187" s="73"/>
      <c r="JYP187" s="73"/>
      <c r="JYQ187" s="73"/>
      <c r="JYR187" s="73"/>
      <c r="JYS187" s="73"/>
      <c r="JYT187" s="73"/>
      <c r="JYU187" s="73"/>
      <c r="JYV187" s="73"/>
      <c r="JYW187" s="73"/>
      <c r="JYX187" s="73"/>
      <c r="JYY187" s="73"/>
      <c r="JYZ187" s="73"/>
      <c r="JZA187" s="73"/>
      <c r="JZC187" s="73"/>
      <c r="JZD187" s="73"/>
      <c r="JZE187" s="73"/>
      <c r="JZF187" s="73"/>
      <c r="JZG187" s="73"/>
      <c r="JZH187" s="73"/>
      <c r="JZI187" s="73"/>
      <c r="JZJ187" s="73"/>
      <c r="JZK187" s="73"/>
      <c r="JZL187" s="73"/>
      <c r="JZM187" s="73"/>
      <c r="JZN187" s="73"/>
      <c r="JZO187" s="73"/>
      <c r="JZR187" s="73"/>
      <c r="JZU187" s="73"/>
      <c r="JZX187" s="73"/>
      <c r="KAA187" s="73"/>
      <c r="KAD187" s="73"/>
      <c r="KAP187" s="73"/>
      <c r="KAS187" s="73"/>
      <c r="KAV187" s="73"/>
      <c r="KAY187" s="73"/>
      <c r="KBH187" s="73"/>
      <c r="KBN187" s="73"/>
      <c r="KBQ187" s="73"/>
      <c r="KBT187" s="73"/>
      <c r="KBW187" s="73"/>
      <c r="KCC187" s="73"/>
      <c r="KCL187" s="73"/>
      <c r="KCN187" s="73"/>
      <c r="KCO187" s="73"/>
      <c r="KCQ187" s="73"/>
      <c r="KCT187" s="73"/>
      <c r="KCW187" s="73"/>
      <c r="KCZ187" s="73"/>
      <c r="KDH187" s="73"/>
      <c r="KDJ187" s="73"/>
      <c r="KDM187" s="73"/>
      <c r="KDP187" s="73"/>
      <c r="KDY187" s="73"/>
      <c r="KEB187" s="73"/>
      <c r="KEG187" s="73"/>
      <c r="KFC187" s="73"/>
      <c r="KFD187" s="73"/>
      <c r="KFE187" s="73"/>
      <c r="KFF187" s="73"/>
      <c r="KFG187" s="73"/>
      <c r="KFH187" s="73"/>
      <c r="KFZ187" s="73"/>
      <c r="KGA187" s="73"/>
      <c r="KGD187" s="73"/>
      <c r="KGG187" s="73"/>
      <c r="KGI187" s="73"/>
      <c r="KGK187" s="73"/>
      <c r="KGN187" s="73"/>
      <c r="KGQ187" s="73"/>
      <c r="KGT187" s="73"/>
      <c r="KGW187" s="73"/>
      <c r="KGZ187" s="73"/>
      <c r="KHC187" s="73"/>
      <c r="KHF187" s="73"/>
      <c r="KHI187" s="73"/>
      <c r="KHK187" s="73"/>
      <c r="KHX187" s="73"/>
      <c r="KHY187" s="73"/>
      <c r="KHZ187" s="73"/>
      <c r="KIA187" s="73"/>
      <c r="KIB187" s="73"/>
      <c r="KIC187" s="73"/>
      <c r="KID187" s="73"/>
      <c r="KIE187" s="73"/>
      <c r="KIF187" s="73"/>
      <c r="KIG187" s="73"/>
      <c r="KIH187" s="73"/>
      <c r="KII187" s="73"/>
      <c r="KIJ187" s="73"/>
      <c r="KIK187" s="73"/>
      <c r="KIL187" s="73"/>
      <c r="KIM187" s="73"/>
      <c r="KIN187" s="73"/>
      <c r="KIO187" s="73"/>
      <c r="KIP187" s="73"/>
      <c r="KIQ187" s="73"/>
      <c r="KIR187" s="73"/>
      <c r="KIS187" s="73"/>
      <c r="KIT187" s="73"/>
      <c r="KIU187" s="73"/>
      <c r="KIV187" s="73"/>
      <c r="KIW187" s="73"/>
      <c r="KIY187" s="73"/>
      <c r="KIZ187" s="73"/>
      <c r="KJA187" s="73"/>
      <c r="KJB187" s="73"/>
      <c r="KJC187" s="73"/>
      <c r="KJD187" s="73"/>
      <c r="KJE187" s="73"/>
      <c r="KJF187" s="73"/>
      <c r="KJG187" s="73"/>
      <c r="KJH187" s="73"/>
      <c r="KJI187" s="73"/>
      <c r="KJJ187" s="73"/>
      <c r="KJK187" s="73"/>
      <c r="KJN187" s="73"/>
      <c r="KJQ187" s="73"/>
      <c r="KJT187" s="73"/>
      <c r="KJW187" s="73"/>
      <c r="KJZ187" s="73"/>
      <c r="KKL187" s="73"/>
      <c r="KKO187" s="73"/>
      <c r="KKR187" s="73"/>
      <c r="KKU187" s="73"/>
      <c r="KLD187" s="73"/>
      <c r="KLJ187" s="73"/>
      <c r="KLM187" s="73"/>
      <c r="KLP187" s="73"/>
      <c r="KLS187" s="73"/>
      <c r="KLY187" s="73"/>
      <c r="KMH187" s="73"/>
      <c r="KMJ187" s="73"/>
      <c r="KMK187" s="73"/>
      <c r="KMM187" s="73"/>
      <c r="KMP187" s="73"/>
      <c r="KMS187" s="73"/>
      <c r="KMV187" s="73"/>
      <c r="KND187" s="73"/>
      <c r="KNF187" s="73"/>
      <c r="KNI187" s="73"/>
      <c r="KNL187" s="73"/>
      <c r="KNU187" s="73"/>
      <c r="KNX187" s="73"/>
      <c r="KOC187" s="73"/>
      <c r="KOY187" s="73"/>
      <c r="KOZ187" s="73"/>
      <c r="KPA187" s="73"/>
      <c r="KPB187" s="73"/>
      <c r="KPC187" s="73"/>
      <c r="KPD187" s="73"/>
      <c r="KPV187" s="73"/>
      <c r="KPW187" s="73"/>
      <c r="KPZ187" s="73"/>
      <c r="KQC187" s="73"/>
      <c r="KQE187" s="73"/>
      <c r="KQG187" s="73"/>
      <c r="KQJ187" s="73"/>
      <c r="KQM187" s="73"/>
      <c r="KQP187" s="73"/>
      <c r="KQS187" s="73"/>
      <c r="KQV187" s="73"/>
      <c r="KQY187" s="73"/>
      <c r="KRB187" s="73"/>
      <c r="KRE187" s="73"/>
      <c r="KRG187" s="73"/>
      <c r="KRT187" s="73"/>
      <c r="KRU187" s="73"/>
      <c r="KRV187" s="73"/>
      <c r="KRW187" s="73"/>
      <c r="KRX187" s="73"/>
      <c r="KRY187" s="73"/>
      <c r="KRZ187" s="73"/>
      <c r="KSA187" s="73"/>
      <c r="KSB187" s="73"/>
      <c r="KSC187" s="73"/>
      <c r="KSD187" s="73"/>
      <c r="KSE187" s="73"/>
      <c r="KSF187" s="73"/>
      <c r="KSG187" s="73"/>
      <c r="KSH187" s="73"/>
      <c r="KSI187" s="73"/>
      <c r="KSJ187" s="73"/>
      <c r="KSK187" s="73"/>
      <c r="KSL187" s="73"/>
      <c r="KSM187" s="73"/>
      <c r="KSN187" s="73"/>
      <c r="KSO187" s="73"/>
      <c r="KSP187" s="73"/>
      <c r="KSQ187" s="73"/>
      <c r="KSR187" s="73"/>
      <c r="KSS187" s="73"/>
      <c r="KSU187" s="73"/>
      <c r="KSV187" s="73"/>
      <c r="KSW187" s="73"/>
      <c r="KSX187" s="73"/>
      <c r="KSY187" s="73"/>
      <c r="KSZ187" s="73"/>
      <c r="KTA187" s="73"/>
      <c r="KTB187" s="73"/>
      <c r="KTC187" s="73"/>
      <c r="KTD187" s="73"/>
      <c r="KTE187" s="73"/>
      <c r="KTF187" s="73"/>
      <c r="KTG187" s="73"/>
      <c r="KTJ187" s="73"/>
      <c r="KTM187" s="73"/>
      <c r="KTP187" s="73"/>
      <c r="KTS187" s="73"/>
      <c r="KTV187" s="73"/>
      <c r="KUH187" s="73"/>
      <c r="KUK187" s="73"/>
      <c r="KUN187" s="73"/>
      <c r="KUQ187" s="73"/>
      <c r="KUZ187" s="73"/>
      <c r="KVF187" s="73"/>
      <c r="KVI187" s="73"/>
      <c r="KVL187" s="73"/>
      <c r="KVO187" s="73"/>
      <c r="KVU187" s="73"/>
      <c r="KWD187" s="73"/>
      <c r="KWF187" s="73"/>
      <c r="KWG187" s="73"/>
      <c r="KWI187" s="73"/>
      <c r="KWL187" s="73"/>
      <c r="KWO187" s="73"/>
      <c r="KWR187" s="73"/>
      <c r="KWZ187" s="73"/>
      <c r="KXB187" s="73"/>
      <c r="KXE187" s="73"/>
      <c r="KXH187" s="73"/>
      <c r="KXQ187" s="73"/>
      <c r="KXT187" s="73"/>
      <c r="KXY187" s="73"/>
      <c r="KYU187" s="73"/>
      <c r="KYV187" s="73"/>
      <c r="KYW187" s="73"/>
      <c r="KYX187" s="73"/>
      <c r="KYY187" s="73"/>
      <c r="KYZ187" s="73"/>
      <c r="KZR187" s="73"/>
      <c r="KZS187" s="73"/>
      <c r="KZV187" s="73"/>
      <c r="KZY187" s="73"/>
      <c r="LAA187" s="73"/>
      <c r="LAC187" s="73"/>
      <c r="LAF187" s="73"/>
      <c r="LAI187" s="73"/>
      <c r="LAL187" s="73"/>
      <c r="LAO187" s="73"/>
      <c r="LAR187" s="73"/>
      <c r="LAU187" s="73"/>
      <c r="LAX187" s="73"/>
      <c r="LBA187" s="73"/>
      <c r="LBC187" s="73"/>
      <c r="LBP187" s="73"/>
      <c r="LBQ187" s="73"/>
      <c r="LBR187" s="73"/>
      <c r="LBS187" s="73"/>
      <c r="LBT187" s="73"/>
      <c r="LBU187" s="73"/>
      <c r="LBV187" s="73"/>
      <c r="LBW187" s="73"/>
      <c r="LBX187" s="73"/>
      <c r="LBY187" s="73"/>
      <c r="LBZ187" s="73"/>
      <c r="LCA187" s="73"/>
      <c r="LCB187" s="73"/>
      <c r="LCC187" s="73"/>
      <c r="LCD187" s="73"/>
      <c r="LCE187" s="73"/>
      <c r="LCF187" s="73"/>
      <c r="LCG187" s="73"/>
      <c r="LCH187" s="73"/>
      <c r="LCI187" s="73"/>
      <c r="LCJ187" s="73"/>
      <c r="LCK187" s="73"/>
      <c r="LCL187" s="73"/>
      <c r="LCM187" s="73"/>
      <c r="LCN187" s="73"/>
      <c r="LCO187" s="73"/>
      <c r="LCQ187" s="73"/>
      <c r="LCR187" s="73"/>
      <c r="LCS187" s="73"/>
      <c r="LCT187" s="73"/>
      <c r="LCU187" s="73"/>
      <c r="LCV187" s="73"/>
      <c r="LCW187" s="73"/>
      <c r="LCX187" s="73"/>
      <c r="LCY187" s="73"/>
      <c r="LCZ187" s="73"/>
      <c r="LDA187" s="73"/>
      <c r="LDB187" s="73"/>
      <c r="LDC187" s="73"/>
      <c r="LDF187" s="73"/>
      <c r="LDI187" s="73"/>
      <c r="LDL187" s="73"/>
      <c r="LDO187" s="73"/>
      <c r="LDR187" s="73"/>
      <c r="LED187" s="73"/>
      <c r="LEG187" s="73"/>
      <c r="LEJ187" s="73"/>
      <c r="LEM187" s="73"/>
      <c r="LEV187" s="73"/>
      <c r="LFB187" s="73"/>
      <c r="LFE187" s="73"/>
      <c r="LFH187" s="73"/>
      <c r="LFK187" s="73"/>
      <c r="LFQ187" s="73"/>
      <c r="LFZ187" s="73"/>
      <c r="LGB187" s="73"/>
      <c r="LGC187" s="73"/>
      <c r="LGE187" s="73"/>
      <c r="LGH187" s="73"/>
      <c r="LGK187" s="73"/>
      <c r="LGN187" s="73"/>
      <c r="LGV187" s="73"/>
      <c r="LGX187" s="73"/>
      <c r="LHA187" s="73"/>
      <c r="LHD187" s="73"/>
      <c r="LHM187" s="73"/>
      <c r="LHP187" s="73"/>
      <c r="LHU187" s="73"/>
      <c r="LIQ187" s="73"/>
      <c r="LIR187" s="73"/>
      <c r="LIS187" s="73"/>
      <c r="LIT187" s="73"/>
      <c r="LIU187" s="73"/>
      <c r="LIV187" s="73"/>
      <c r="LJN187" s="73"/>
      <c r="LJO187" s="73"/>
      <c r="LJR187" s="73"/>
      <c r="LJU187" s="73"/>
      <c r="LJW187" s="73"/>
      <c r="LJY187" s="73"/>
      <c r="LKB187" s="73"/>
      <c r="LKE187" s="73"/>
      <c r="LKH187" s="73"/>
      <c r="LKK187" s="73"/>
      <c r="LKN187" s="73"/>
      <c r="LKQ187" s="73"/>
      <c r="LKT187" s="73"/>
      <c r="LKW187" s="73"/>
      <c r="LKY187" s="73"/>
      <c r="LLL187" s="73"/>
      <c r="LLM187" s="73"/>
      <c r="LLN187" s="73"/>
      <c r="LLO187" s="73"/>
      <c r="LLP187" s="73"/>
      <c r="LLQ187" s="73"/>
      <c r="LLR187" s="73"/>
      <c r="LLS187" s="73"/>
      <c r="LLT187" s="73"/>
      <c r="LLU187" s="73"/>
      <c r="LLV187" s="73"/>
      <c r="LLW187" s="73"/>
      <c r="LLX187" s="73"/>
      <c r="LLY187" s="73"/>
      <c r="LLZ187" s="73"/>
      <c r="LMA187" s="73"/>
      <c r="LMB187" s="73"/>
      <c r="LMC187" s="73"/>
      <c r="LMD187" s="73"/>
      <c r="LME187" s="73"/>
      <c r="LMF187" s="73"/>
      <c r="LMG187" s="73"/>
      <c r="LMH187" s="73"/>
      <c r="LMI187" s="73"/>
      <c r="LMJ187" s="73"/>
      <c r="LMK187" s="73"/>
      <c r="LMM187" s="73"/>
      <c r="LMN187" s="73"/>
      <c r="LMO187" s="73"/>
      <c r="LMP187" s="73"/>
      <c r="LMQ187" s="73"/>
      <c r="LMR187" s="73"/>
      <c r="LMS187" s="73"/>
      <c r="LMT187" s="73"/>
      <c r="LMU187" s="73"/>
      <c r="LMV187" s="73"/>
      <c r="LMW187" s="73"/>
      <c r="LMX187" s="73"/>
      <c r="LMY187" s="73"/>
      <c r="LNB187" s="73"/>
      <c r="LNE187" s="73"/>
      <c r="LNH187" s="73"/>
      <c r="LNK187" s="73"/>
      <c r="LNN187" s="73"/>
      <c r="LNZ187" s="73"/>
      <c r="LOC187" s="73"/>
      <c r="LOF187" s="73"/>
      <c r="LOI187" s="73"/>
      <c r="LOR187" s="73"/>
      <c r="LOX187" s="73"/>
      <c r="LPA187" s="73"/>
      <c r="LPD187" s="73"/>
      <c r="LPG187" s="73"/>
      <c r="LPM187" s="73"/>
      <c r="LPV187" s="73"/>
      <c r="LPX187" s="73"/>
      <c r="LPY187" s="73"/>
      <c r="LQA187" s="73"/>
      <c r="LQD187" s="73"/>
      <c r="LQG187" s="73"/>
      <c r="LQJ187" s="73"/>
      <c r="LQR187" s="73"/>
      <c r="LQT187" s="73"/>
      <c r="LQW187" s="73"/>
      <c r="LQZ187" s="73"/>
      <c r="LRI187" s="73"/>
      <c r="LRL187" s="73"/>
      <c r="LRQ187" s="73"/>
      <c r="LSM187" s="73"/>
      <c r="LSN187" s="73"/>
      <c r="LSO187" s="73"/>
      <c r="LSP187" s="73"/>
      <c r="LSQ187" s="73"/>
      <c r="LSR187" s="73"/>
      <c r="LTJ187" s="73"/>
      <c r="LTK187" s="73"/>
      <c r="LTN187" s="73"/>
      <c r="LTQ187" s="73"/>
      <c r="LTS187" s="73"/>
      <c r="LTU187" s="73"/>
      <c r="LTX187" s="73"/>
      <c r="LUA187" s="73"/>
      <c r="LUD187" s="73"/>
      <c r="LUG187" s="73"/>
      <c r="LUJ187" s="73"/>
      <c r="LUM187" s="73"/>
      <c r="LUP187" s="73"/>
      <c r="LUS187" s="73"/>
      <c r="LUU187" s="73"/>
      <c r="LVH187" s="73"/>
      <c r="LVI187" s="73"/>
      <c r="LVJ187" s="73"/>
      <c r="LVK187" s="73"/>
      <c r="LVL187" s="73"/>
      <c r="LVM187" s="73"/>
      <c r="LVN187" s="73"/>
      <c r="LVO187" s="73"/>
      <c r="LVP187" s="73"/>
      <c r="LVQ187" s="73"/>
      <c r="LVR187" s="73"/>
      <c r="LVS187" s="73"/>
      <c r="LVT187" s="73"/>
      <c r="LVU187" s="73"/>
      <c r="LVV187" s="73"/>
      <c r="LVW187" s="73"/>
      <c r="LVX187" s="73"/>
      <c r="LVY187" s="73"/>
      <c r="LVZ187" s="73"/>
      <c r="LWA187" s="73"/>
      <c r="LWB187" s="73"/>
      <c r="LWC187" s="73"/>
      <c r="LWD187" s="73"/>
      <c r="LWE187" s="73"/>
      <c r="LWF187" s="73"/>
      <c r="LWG187" s="73"/>
      <c r="LWI187" s="73"/>
      <c r="LWJ187" s="73"/>
      <c r="LWK187" s="73"/>
      <c r="LWL187" s="73"/>
      <c r="LWM187" s="73"/>
      <c r="LWN187" s="73"/>
      <c r="LWO187" s="73"/>
      <c r="LWP187" s="73"/>
      <c r="LWQ187" s="73"/>
      <c r="LWR187" s="73"/>
      <c r="LWS187" s="73"/>
      <c r="LWT187" s="73"/>
      <c r="LWU187" s="73"/>
      <c r="LWX187" s="73"/>
      <c r="LXA187" s="73"/>
      <c r="LXD187" s="73"/>
      <c r="LXG187" s="73"/>
      <c r="LXJ187" s="73"/>
      <c r="LXV187" s="73"/>
      <c r="LXY187" s="73"/>
      <c r="LYB187" s="73"/>
      <c r="LYE187" s="73"/>
      <c r="LYN187" s="73"/>
      <c r="LYT187" s="73"/>
      <c r="LYW187" s="73"/>
      <c r="LYZ187" s="73"/>
      <c r="LZC187" s="73"/>
      <c r="LZI187" s="73"/>
      <c r="LZR187" s="73"/>
      <c r="LZT187" s="73"/>
      <c r="LZU187" s="73"/>
      <c r="LZW187" s="73"/>
      <c r="LZZ187" s="73"/>
      <c r="MAC187" s="73"/>
      <c r="MAF187" s="73"/>
      <c r="MAN187" s="73"/>
      <c r="MAP187" s="73"/>
      <c r="MAS187" s="73"/>
      <c r="MAV187" s="73"/>
      <c r="MBE187" s="73"/>
      <c r="MBH187" s="73"/>
      <c r="MBM187" s="73"/>
      <c r="MCI187" s="73"/>
      <c r="MCJ187" s="73"/>
      <c r="MCK187" s="73"/>
      <c r="MCL187" s="73"/>
      <c r="MCM187" s="73"/>
      <c r="MCN187" s="73"/>
      <c r="MDF187" s="73"/>
      <c r="MDG187" s="73"/>
      <c r="MDJ187" s="73"/>
      <c r="MDM187" s="73"/>
      <c r="MDO187" s="73"/>
      <c r="MDQ187" s="73"/>
      <c r="MDT187" s="73"/>
      <c r="MDW187" s="73"/>
      <c r="MDZ187" s="73"/>
      <c r="MEC187" s="73"/>
      <c r="MEF187" s="73"/>
      <c r="MEI187" s="73"/>
      <c r="MEL187" s="73"/>
      <c r="MEO187" s="73"/>
      <c r="MEQ187" s="73"/>
      <c r="MFD187" s="73"/>
      <c r="MFE187" s="73"/>
      <c r="MFF187" s="73"/>
      <c r="MFG187" s="73"/>
      <c r="MFH187" s="73"/>
      <c r="MFI187" s="73"/>
      <c r="MFJ187" s="73"/>
      <c r="MFK187" s="73"/>
      <c r="MFL187" s="73"/>
      <c r="MFM187" s="73"/>
      <c r="MFN187" s="73"/>
      <c r="MFO187" s="73"/>
      <c r="MFP187" s="73"/>
      <c r="MFQ187" s="73"/>
      <c r="MFR187" s="73"/>
      <c r="MFS187" s="73"/>
      <c r="MFT187" s="73"/>
      <c r="MFU187" s="73"/>
      <c r="MFV187" s="73"/>
      <c r="MFW187" s="73"/>
      <c r="MFX187" s="73"/>
      <c r="MFY187" s="73"/>
      <c r="MFZ187" s="73"/>
      <c r="MGA187" s="73"/>
      <c r="MGB187" s="73"/>
      <c r="MGC187" s="73"/>
      <c r="MGE187" s="73"/>
      <c r="MGF187" s="73"/>
      <c r="MGG187" s="73"/>
      <c r="MGH187" s="73"/>
      <c r="MGI187" s="73"/>
      <c r="MGJ187" s="73"/>
      <c r="MGK187" s="73"/>
      <c r="MGL187" s="73"/>
      <c r="MGM187" s="73"/>
      <c r="MGN187" s="73"/>
      <c r="MGO187" s="73"/>
      <c r="MGP187" s="73"/>
      <c r="MGQ187" s="73"/>
      <c r="MGT187" s="73"/>
      <c r="MGW187" s="73"/>
      <c r="MGZ187" s="73"/>
      <c r="MHC187" s="73"/>
      <c r="MHF187" s="73"/>
      <c r="MHR187" s="73"/>
      <c r="MHU187" s="73"/>
      <c r="MHX187" s="73"/>
      <c r="MIA187" s="73"/>
      <c r="MIJ187" s="73"/>
      <c r="MIP187" s="73"/>
      <c r="MIS187" s="73"/>
      <c r="MIV187" s="73"/>
      <c r="MIY187" s="73"/>
      <c r="MJE187" s="73"/>
      <c r="MJN187" s="73"/>
      <c r="MJP187" s="73"/>
      <c r="MJQ187" s="73"/>
      <c r="MJS187" s="73"/>
      <c r="MJV187" s="73"/>
      <c r="MJY187" s="73"/>
      <c r="MKB187" s="73"/>
      <c r="MKJ187" s="73"/>
      <c r="MKL187" s="73"/>
      <c r="MKO187" s="73"/>
      <c r="MKR187" s="73"/>
      <c r="MLA187" s="73"/>
      <c r="MLD187" s="73"/>
      <c r="MLI187" s="73"/>
      <c r="MME187" s="73"/>
      <c r="MMF187" s="73"/>
      <c r="MMG187" s="73"/>
      <c r="MMH187" s="73"/>
      <c r="MMI187" s="73"/>
      <c r="MMJ187" s="73"/>
      <c r="MNB187" s="73"/>
      <c r="MNC187" s="73"/>
      <c r="MNF187" s="73"/>
      <c r="MNI187" s="73"/>
      <c r="MNK187" s="73"/>
      <c r="MNM187" s="73"/>
      <c r="MNP187" s="73"/>
      <c r="MNS187" s="73"/>
      <c r="MNV187" s="73"/>
      <c r="MNY187" s="73"/>
      <c r="MOB187" s="73"/>
      <c r="MOE187" s="73"/>
      <c r="MOH187" s="73"/>
      <c r="MOK187" s="73"/>
      <c r="MOM187" s="73"/>
      <c r="MOZ187" s="73"/>
      <c r="MPA187" s="73"/>
      <c r="MPB187" s="73"/>
      <c r="MPC187" s="73"/>
      <c r="MPD187" s="73"/>
      <c r="MPE187" s="73"/>
      <c r="MPF187" s="73"/>
      <c r="MPG187" s="73"/>
      <c r="MPH187" s="73"/>
      <c r="MPI187" s="73"/>
      <c r="MPJ187" s="73"/>
      <c r="MPK187" s="73"/>
      <c r="MPL187" s="73"/>
      <c r="MPM187" s="73"/>
      <c r="MPN187" s="73"/>
      <c r="MPO187" s="73"/>
      <c r="MPP187" s="73"/>
      <c r="MPQ187" s="73"/>
      <c r="MPR187" s="73"/>
      <c r="MPS187" s="73"/>
      <c r="MPT187" s="73"/>
      <c r="MPU187" s="73"/>
      <c r="MPV187" s="73"/>
      <c r="MPW187" s="73"/>
      <c r="MPX187" s="73"/>
      <c r="MPY187" s="73"/>
      <c r="MQA187" s="73"/>
      <c r="MQB187" s="73"/>
      <c r="MQC187" s="73"/>
      <c r="MQD187" s="73"/>
      <c r="MQE187" s="73"/>
      <c r="MQF187" s="73"/>
      <c r="MQG187" s="73"/>
      <c r="MQH187" s="73"/>
      <c r="MQI187" s="73"/>
      <c r="MQJ187" s="73"/>
      <c r="MQK187" s="73"/>
      <c r="MQL187" s="73"/>
      <c r="MQM187" s="73"/>
      <c r="MQP187" s="73"/>
      <c r="MQS187" s="73"/>
      <c r="MQV187" s="73"/>
      <c r="MQY187" s="73"/>
      <c r="MRB187" s="73"/>
      <c r="MRN187" s="73"/>
      <c r="MRQ187" s="73"/>
      <c r="MRT187" s="73"/>
      <c r="MRW187" s="73"/>
      <c r="MSF187" s="73"/>
      <c r="MSL187" s="73"/>
      <c r="MSO187" s="73"/>
      <c r="MSR187" s="73"/>
      <c r="MSU187" s="73"/>
      <c r="MTA187" s="73"/>
      <c r="MTJ187" s="73"/>
      <c r="MTL187" s="73"/>
      <c r="MTM187" s="73"/>
      <c r="MTO187" s="73"/>
      <c r="MTR187" s="73"/>
      <c r="MTU187" s="73"/>
      <c r="MTX187" s="73"/>
      <c r="MUF187" s="73"/>
      <c r="MUH187" s="73"/>
      <c r="MUK187" s="73"/>
      <c r="MUN187" s="73"/>
      <c r="MUW187" s="73"/>
      <c r="MUZ187" s="73"/>
      <c r="MVE187" s="73"/>
      <c r="MWA187" s="73"/>
      <c r="MWB187" s="73"/>
      <c r="MWC187" s="73"/>
      <c r="MWD187" s="73"/>
      <c r="MWE187" s="73"/>
      <c r="MWF187" s="73"/>
      <c r="MWX187" s="73"/>
      <c r="MWY187" s="73"/>
      <c r="MXB187" s="73"/>
      <c r="MXE187" s="73"/>
      <c r="MXG187" s="73"/>
      <c r="MXI187" s="73"/>
      <c r="MXL187" s="73"/>
      <c r="MXO187" s="73"/>
      <c r="MXR187" s="73"/>
      <c r="MXU187" s="73"/>
      <c r="MXX187" s="73"/>
      <c r="MYA187" s="73"/>
      <c r="MYD187" s="73"/>
      <c r="MYG187" s="73"/>
      <c r="MYI187" s="73"/>
      <c r="MYV187" s="73"/>
      <c r="MYW187" s="73"/>
      <c r="MYX187" s="73"/>
      <c r="MYY187" s="73"/>
      <c r="MYZ187" s="73"/>
      <c r="MZA187" s="73"/>
      <c r="MZB187" s="73"/>
      <c r="MZC187" s="73"/>
      <c r="MZD187" s="73"/>
      <c r="MZE187" s="73"/>
      <c r="MZF187" s="73"/>
      <c r="MZG187" s="73"/>
      <c r="MZH187" s="73"/>
      <c r="MZI187" s="73"/>
      <c r="MZJ187" s="73"/>
      <c r="MZK187" s="73"/>
      <c r="MZL187" s="73"/>
      <c r="MZM187" s="73"/>
      <c r="MZN187" s="73"/>
      <c r="MZO187" s="73"/>
      <c r="MZP187" s="73"/>
      <c r="MZQ187" s="73"/>
      <c r="MZR187" s="73"/>
      <c r="MZS187" s="73"/>
      <c r="MZT187" s="73"/>
      <c r="MZU187" s="73"/>
      <c r="MZW187" s="73"/>
      <c r="MZX187" s="73"/>
      <c r="MZY187" s="73"/>
      <c r="MZZ187" s="73"/>
      <c r="NAA187" s="73"/>
      <c r="NAB187" s="73"/>
      <c r="NAC187" s="73"/>
      <c r="NAD187" s="73"/>
      <c r="NAE187" s="73"/>
      <c r="NAF187" s="73"/>
      <c r="NAG187" s="73"/>
      <c r="NAH187" s="73"/>
      <c r="NAI187" s="73"/>
      <c r="NAL187" s="73"/>
      <c r="NAO187" s="73"/>
      <c r="NAR187" s="73"/>
      <c r="NAU187" s="73"/>
      <c r="NAX187" s="73"/>
      <c r="NBJ187" s="73"/>
      <c r="NBM187" s="73"/>
      <c r="NBP187" s="73"/>
      <c r="NBS187" s="73"/>
      <c r="NCB187" s="73"/>
      <c r="NCH187" s="73"/>
      <c r="NCK187" s="73"/>
      <c r="NCN187" s="73"/>
      <c r="NCQ187" s="73"/>
      <c r="NCW187" s="73"/>
      <c r="NDF187" s="73"/>
      <c r="NDH187" s="73"/>
      <c r="NDI187" s="73"/>
      <c r="NDK187" s="73"/>
      <c r="NDN187" s="73"/>
      <c r="NDQ187" s="73"/>
      <c r="NDT187" s="73"/>
      <c r="NEB187" s="73"/>
      <c r="NED187" s="73"/>
      <c r="NEG187" s="73"/>
      <c r="NEJ187" s="73"/>
      <c r="NES187" s="73"/>
      <c r="NEV187" s="73"/>
      <c r="NFA187" s="73"/>
      <c r="NFW187" s="73"/>
      <c r="NFX187" s="73"/>
      <c r="NFY187" s="73"/>
      <c r="NFZ187" s="73"/>
      <c r="NGA187" s="73"/>
      <c r="NGB187" s="73"/>
      <c r="NGT187" s="73"/>
      <c r="NGU187" s="73"/>
      <c r="NGX187" s="73"/>
      <c r="NHA187" s="73"/>
      <c r="NHC187" s="73"/>
      <c r="NHE187" s="73"/>
      <c r="NHH187" s="73"/>
      <c r="NHK187" s="73"/>
      <c r="NHN187" s="73"/>
      <c r="NHQ187" s="73"/>
      <c r="NHT187" s="73"/>
      <c r="NHW187" s="73"/>
      <c r="NHZ187" s="73"/>
      <c r="NIC187" s="73"/>
      <c r="NIE187" s="73"/>
      <c r="NIR187" s="73"/>
      <c r="NIS187" s="73"/>
      <c r="NIT187" s="73"/>
      <c r="NIU187" s="73"/>
      <c r="NIV187" s="73"/>
      <c r="NIW187" s="73"/>
      <c r="NIX187" s="73"/>
      <c r="NIY187" s="73"/>
      <c r="NIZ187" s="73"/>
      <c r="NJA187" s="73"/>
      <c r="NJB187" s="73"/>
      <c r="NJC187" s="73"/>
      <c r="NJD187" s="73"/>
      <c r="NJE187" s="73"/>
      <c r="NJF187" s="73"/>
      <c r="NJG187" s="73"/>
      <c r="NJH187" s="73"/>
      <c r="NJI187" s="73"/>
      <c r="NJJ187" s="73"/>
      <c r="NJK187" s="73"/>
      <c r="NJL187" s="73"/>
      <c r="NJM187" s="73"/>
      <c r="NJN187" s="73"/>
      <c r="NJO187" s="73"/>
      <c r="NJP187" s="73"/>
      <c r="NJQ187" s="73"/>
      <c r="NJS187" s="73"/>
      <c r="NJT187" s="73"/>
      <c r="NJU187" s="73"/>
      <c r="NJV187" s="73"/>
      <c r="NJW187" s="73"/>
      <c r="NJX187" s="73"/>
      <c r="NJY187" s="73"/>
      <c r="NJZ187" s="73"/>
      <c r="NKA187" s="73"/>
      <c r="NKB187" s="73"/>
      <c r="NKC187" s="73"/>
      <c r="NKD187" s="73"/>
      <c r="NKE187" s="73"/>
      <c r="NKH187" s="73"/>
      <c r="NKK187" s="73"/>
      <c r="NKN187" s="73"/>
      <c r="NKQ187" s="73"/>
      <c r="NKT187" s="73"/>
      <c r="NLF187" s="73"/>
      <c r="NLI187" s="73"/>
      <c r="NLL187" s="73"/>
      <c r="NLO187" s="73"/>
      <c r="NLX187" s="73"/>
      <c r="NMD187" s="73"/>
      <c r="NMG187" s="73"/>
      <c r="NMJ187" s="73"/>
      <c r="NMM187" s="73"/>
      <c r="NMS187" s="73"/>
      <c r="NNB187" s="73"/>
      <c r="NND187" s="73"/>
      <c r="NNE187" s="73"/>
      <c r="NNG187" s="73"/>
      <c r="NNJ187" s="73"/>
      <c r="NNM187" s="73"/>
      <c r="NNP187" s="73"/>
      <c r="NNX187" s="73"/>
      <c r="NNZ187" s="73"/>
      <c r="NOC187" s="73"/>
      <c r="NOF187" s="73"/>
      <c r="NOO187" s="73"/>
      <c r="NOR187" s="73"/>
      <c r="NOW187" s="73"/>
      <c r="NPS187" s="73"/>
      <c r="NPT187" s="73"/>
      <c r="NPU187" s="73"/>
      <c r="NPV187" s="73"/>
      <c r="NPW187" s="73"/>
      <c r="NPX187" s="73"/>
      <c r="NQP187" s="73"/>
      <c r="NQQ187" s="73"/>
      <c r="NQT187" s="73"/>
      <c r="NQW187" s="73"/>
      <c r="NQY187" s="73"/>
      <c r="NRA187" s="73"/>
      <c r="NRD187" s="73"/>
      <c r="NRG187" s="73"/>
      <c r="NRJ187" s="73"/>
      <c r="NRM187" s="73"/>
      <c r="NRP187" s="73"/>
      <c r="NRS187" s="73"/>
      <c r="NRV187" s="73"/>
      <c r="NRY187" s="73"/>
      <c r="NSA187" s="73"/>
      <c r="NSN187" s="73"/>
      <c r="NSO187" s="73"/>
      <c r="NSP187" s="73"/>
      <c r="NSQ187" s="73"/>
      <c r="NSR187" s="73"/>
      <c r="NSS187" s="73"/>
      <c r="NST187" s="73"/>
      <c r="NSU187" s="73"/>
      <c r="NSV187" s="73"/>
      <c r="NSW187" s="73"/>
      <c r="NSX187" s="73"/>
      <c r="NSY187" s="73"/>
      <c r="NSZ187" s="73"/>
      <c r="NTA187" s="73"/>
      <c r="NTB187" s="73"/>
      <c r="NTC187" s="73"/>
      <c r="NTD187" s="73"/>
      <c r="NTE187" s="73"/>
      <c r="NTF187" s="73"/>
      <c r="NTG187" s="73"/>
      <c r="NTH187" s="73"/>
      <c r="NTI187" s="73"/>
      <c r="NTJ187" s="73"/>
      <c r="NTK187" s="73"/>
      <c r="NTL187" s="73"/>
      <c r="NTM187" s="73"/>
      <c r="NTO187" s="73"/>
      <c r="NTP187" s="73"/>
      <c r="NTQ187" s="73"/>
      <c r="NTR187" s="73"/>
      <c r="NTS187" s="73"/>
      <c r="NTT187" s="73"/>
      <c r="NTU187" s="73"/>
      <c r="NTV187" s="73"/>
      <c r="NTW187" s="73"/>
      <c r="NTX187" s="73"/>
      <c r="NTY187" s="73"/>
      <c r="NTZ187" s="73"/>
      <c r="NUA187" s="73"/>
      <c r="NUD187" s="73"/>
      <c r="NUG187" s="73"/>
      <c r="NUJ187" s="73"/>
      <c r="NUM187" s="73"/>
      <c r="NUP187" s="73"/>
      <c r="NVB187" s="73"/>
      <c r="NVE187" s="73"/>
      <c r="NVH187" s="73"/>
      <c r="NVK187" s="73"/>
      <c r="NVT187" s="73"/>
      <c r="NVZ187" s="73"/>
      <c r="NWC187" s="73"/>
      <c r="NWF187" s="73"/>
      <c r="NWI187" s="73"/>
      <c r="NWO187" s="73"/>
      <c r="NWX187" s="73"/>
      <c r="NWZ187" s="73"/>
      <c r="NXA187" s="73"/>
      <c r="NXC187" s="73"/>
      <c r="NXF187" s="73"/>
      <c r="NXI187" s="73"/>
      <c r="NXL187" s="73"/>
      <c r="NXT187" s="73"/>
      <c r="NXV187" s="73"/>
      <c r="NXY187" s="73"/>
      <c r="NYB187" s="73"/>
      <c r="NYK187" s="73"/>
      <c r="NYN187" s="73"/>
      <c r="NYS187" s="73"/>
      <c r="NZO187" s="73"/>
      <c r="NZP187" s="73"/>
      <c r="NZQ187" s="73"/>
      <c r="NZR187" s="73"/>
      <c r="NZS187" s="73"/>
      <c r="NZT187" s="73"/>
      <c r="OAL187" s="73"/>
      <c r="OAM187" s="73"/>
      <c r="OAP187" s="73"/>
      <c r="OAS187" s="73"/>
      <c r="OAU187" s="73"/>
      <c r="OAW187" s="73"/>
      <c r="OAZ187" s="73"/>
      <c r="OBC187" s="73"/>
      <c r="OBF187" s="73"/>
      <c r="OBI187" s="73"/>
      <c r="OBL187" s="73"/>
      <c r="OBO187" s="73"/>
      <c r="OBR187" s="73"/>
      <c r="OBU187" s="73"/>
      <c r="OBW187" s="73"/>
      <c r="OCJ187" s="73"/>
      <c r="OCK187" s="73"/>
      <c r="OCL187" s="73"/>
      <c r="OCM187" s="73"/>
      <c r="OCN187" s="73"/>
      <c r="OCO187" s="73"/>
      <c r="OCP187" s="73"/>
      <c r="OCQ187" s="73"/>
      <c r="OCR187" s="73"/>
      <c r="OCS187" s="73"/>
      <c r="OCT187" s="73"/>
      <c r="OCU187" s="73"/>
      <c r="OCV187" s="73"/>
      <c r="OCW187" s="73"/>
      <c r="OCX187" s="73"/>
      <c r="OCY187" s="73"/>
      <c r="OCZ187" s="73"/>
      <c r="ODA187" s="73"/>
      <c r="ODB187" s="73"/>
      <c r="ODC187" s="73"/>
      <c r="ODD187" s="73"/>
      <c r="ODE187" s="73"/>
      <c r="ODF187" s="73"/>
      <c r="ODG187" s="73"/>
      <c r="ODH187" s="73"/>
      <c r="ODI187" s="73"/>
      <c r="ODK187" s="73"/>
      <c r="ODL187" s="73"/>
      <c r="ODM187" s="73"/>
      <c r="ODN187" s="73"/>
      <c r="ODO187" s="73"/>
      <c r="ODP187" s="73"/>
      <c r="ODQ187" s="73"/>
      <c r="ODR187" s="73"/>
      <c r="ODS187" s="73"/>
      <c r="ODT187" s="73"/>
      <c r="ODU187" s="73"/>
      <c r="ODV187" s="73"/>
      <c r="ODW187" s="73"/>
      <c r="ODZ187" s="73"/>
      <c r="OEC187" s="73"/>
      <c r="OEF187" s="73"/>
      <c r="OEI187" s="73"/>
      <c r="OEL187" s="73"/>
      <c r="OEX187" s="73"/>
      <c r="OFA187" s="73"/>
      <c r="OFD187" s="73"/>
      <c r="OFG187" s="73"/>
      <c r="OFP187" s="73"/>
      <c r="OFV187" s="73"/>
      <c r="OFY187" s="73"/>
      <c r="OGB187" s="73"/>
      <c r="OGE187" s="73"/>
      <c r="OGK187" s="73"/>
      <c r="OGT187" s="73"/>
      <c r="OGV187" s="73"/>
      <c r="OGW187" s="73"/>
      <c r="OGY187" s="73"/>
      <c r="OHB187" s="73"/>
      <c r="OHE187" s="73"/>
      <c r="OHH187" s="73"/>
      <c r="OHP187" s="73"/>
      <c r="OHR187" s="73"/>
      <c r="OHU187" s="73"/>
      <c r="OHX187" s="73"/>
      <c r="OIG187" s="73"/>
      <c r="OIJ187" s="73"/>
      <c r="OIO187" s="73"/>
      <c r="OJK187" s="73"/>
      <c r="OJL187" s="73"/>
      <c r="OJM187" s="73"/>
      <c r="OJN187" s="73"/>
      <c r="OJO187" s="73"/>
      <c r="OJP187" s="73"/>
      <c r="OKH187" s="73"/>
      <c r="OKI187" s="73"/>
      <c r="OKL187" s="73"/>
      <c r="OKO187" s="73"/>
      <c r="OKQ187" s="73"/>
      <c r="OKS187" s="73"/>
      <c r="OKV187" s="73"/>
      <c r="OKY187" s="73"/>
      <c r="OLB187" s="73"/>
      <c r="OLE187" s="73"/>
      <c r="OLH187" s="73"/>
      <c r="OLK187" s="73"/>
      <c r="OLN187" s="73"/>
      <c r="OLQ187" s="73"/>
      <c r="OLS187" s="73"/>
      <c r="OMF187" s="73"/>
      <c r="OMG187" s="73"/>
      <c r="OMH187" s="73"/>
      <c r="OMI187" s="73"/>
      <c r="OMJ187" s="73"/>
      <c r="OMK187" s="73"/>
      <c r="OML187" s="73"/>
      <c r="OMM187" s="73"/>
      <c r="OMN187" s="73"/>
      <c r="OMO187" s="73"/>
      <c r="OMP187" s="73"/>
      <c r="OMQ187" s="73"/>
      <c r="OMR187" s="73"/>
      <c r="OMS187" s="73"/>
      <c r="OMT187" s="73"/>
      <c r="OMU187" s="73"/>
      <c r="OMV187" s="73"/>
      <c r="OMW187" s="73"/>
      <c r="OMX187" s="73"/>
      <c r="OMY187" s="73"/>
      <c r="OMZ187" s="73"/>
      <c r="ONA187" s="73"/>
      <c r="ONB187" s="73"/>
      <c r="ONC187" s="73"/>
      <c r="OND187" s="73"/>
      <c r="ONE187" s="73"/>
      <c r="ONG187" s="73"/>
      <c r="ONH187" s="73"/>
      <c r="ONI187" s="73"/>
      <c r="ONJ187" s="73"/>
      <c r="ONK187" s="73"/>
      <c r="ONL187" s="73"/>
      <c r="ONM187" s="73"/>
      <c r="ONN187" s="73"/>
      <c r="ONO187" s="73"/>
      <c r="ONP187" s="73"/>
      <c r="ONQ187" s="73"/>
      <c r="ONR187" s="73"/>
      <c r="ONS187" s="73"/>
      <c r="ONV187" s="73"/>
      <c r="ONY187" s="73"/>
      <c r="OOB187" s="73"/>
      <c r="OOE187" s="73"/>
      <c r="OOH187" s="73"/>
      <c r="OOT187" s="73"/>
      <c r="OOW187" s="73"/>
      <c r="OOZ187" s="73"/>
      <c r="OPC187" s="73"/>
      <c r="OPL187" s="73"/>
      <c r="OPR187" s="73"/>
      <c r="OPU187" s="73"/>
      <c r="OPX187" s="73"/>
      <c r="OQA187" s="73"/>
      <c r="OQG187" s="73"/>
      <c r="OQP187" s="73"/>
      <c r="OQR187" s="73"/>
      <c r="OQS187" s="73"/>
      <c r="OQU187" s="73"/>
      <c r="OQX187" s="73"/>
      <c r="ORA187" s="73"/>
      <c r="ORD187" s="73"/>
      <c r="ORL187" s="73"/>
      <c r="ORN187" s="73"/>
      <c r="ORQ187" s="73"/>
      <c r="ORT187" s="73"/>
      <c r="OSC187" s="73"/>
      <c r="OSF187" s="73"/>
      <c r="OSK187" s="73"/>
      <c r="OTG187" s="73"/>
      <c r="OTH187" s="73"/>
      <c r="OTI187" s="73"/>
      <c r="OTJ187" s="73"/>
      <c r="OTK187" s="73"/>
      <c r="OTL187" s="73"/>
      <c r="OUD187" s="73"/>
      <c r="OUE187" s="73"/>
      <c r="OUH187" s="73"/>
      <c r="OUK187" s="73"/>
      <c r="OUM187" s="73"/>
      <c r="OUO187" s="73"/>
      <c r="OUR187" s="73"/>
      <c r="OUU187" s="73"/>
      <c r="OUX187" s="73"/>
      <c r="OVA187" s="73"/>
      <c r="OVD187" s="73"/>
      <c r="OVG187" s="73"/>
      <c r="OVJ187" s="73"/>
      <c r="OVM187" s="73"/>
      <c r="OVO187" s="73"/>
      <c r="OWB187" s="73"/>
      <c r="OWC187" s="73"/>
      <c r="OWD187" s="73"/>
      <c r="OWE187" s="73"/>
      <c r="OWF187" s="73"/>
      <c r="OWG187" s="73"/>
      <c r="OWH187" s="73"/>
      <c r="OWI187" s="73"/>
      <c r="OWJ187" s="73"/>
      <c r="OWK187" s="73"/>
      <c r="OWL187" s="73"/>
      <c r="OWM187" s="73"/>
      <c r="OWN187" s="73"/>
      <c r="OWO187" s="73"/>
      <c r="OWP187" s="73"/>
      <c r="OWQ187" s="73"/>
      <c r="OWR187" s="73"/>
      <c r="OWS187" s="73"/>
      <c r="OWT187" s="73"/>
      <c r="OWU187" s="73"/>
      <c r="OWV187" s="73"/>
      <c r="OWW187" s="73"/>
      <c r="OWX187" s="73"/>
      <c r="OWY187" s="73"/>
      <c r="OWZ187" s="73"/>
      <c r="OXA187" s="73"/>
      <c r="OXC187" s="73"/>
      <c r="OXD187" s="73"/>
      <c r="OXE187" s="73"/>
      <c r="OXF187" s="73"/>
      <c r="OXG187" s="73"/>
      <c r="OXH187" s="73"/>
      <c r="OXI187" s="73"/>
      <c r="OXJ187" s="73"/>
      <c r="OXK187" s="73"/>
      <c r="OXL187" s="73"/>
      <c r="OXM187" s="73"/>
      <c r="OXN187" s="73"/>
      <c r="OXO187" s="73"/>
      <c r="OXR187" s="73"/>
      <c r="OXU187" s="73"/>
      <c r="OXX187" s="73"/>
      <c r="OYA187" s="73"/>
      <c r="OYD187" s="73"/>
      <c r="OYP187" s="73"/>
      <c r="OYS187" s="73"/>
      <c r="OYV187" s="73"/>
      <c r="OYY187" s="73"/>
      <c r="OZH187" s="73"/>
      <c r="OZN187" s="73"/>
      <c r="OZQ187" s="73"/>
      <c r="OZT187" s="73"/>
      <c r="OZW187" s="73"/>
      <c r="PAC187" s="73"/>
      <c r="PAL187" s="73"/>
      <c r="PAN187" s="73"/>
      <c r="PAO187" s="73"/>
      <c r="PAQ187" s="73"/>
      <c r="PAT187" s="73"/>
      <c r="PAW187" s="73"/>
      <c r="PAZ187" s="73"/>
      <c r="PBH187" s="73"/>
      <c r="PBJ187" s="73"/>
      <c r="PBM187" s="73"/>
      <c r="PBP187" s="73"/>
      <c r="PBY187" s="73"/>
      <c r="PCB187" s="73"/>
      <c r="PCG187" s="73"/>
      <c r="PDC187" s="73"/>
      <c r="PDD187" s="73"/>
      <c r="PDE187" s="73"/>
      <c r="PDF187" s="73"/>
      <c r="PDG187" s="73"/>
      <c r="PDH187" s="73"/>
      <c r="PDZ187" s="73"/>
      <c r="PEA187" s="73"/>
      <c r="PED187" s="73"/>
      <c r="PEG187" s="73"/>
      <c r="PEI187" s="73"/>
      <c r="PEK187" s="73"/>
      <c r="PEN187" s="73"/>
      <c r="PEQ187" s="73"/>
      <c r="PET187" s="73"/>
      <c r="PEW187" s="73"/>
      <c r="PEZ187" s="73"/>
      <c r="PFC187" s="73"/>
      <c r="PFF187" s="73"/>
      <c r="PFI187" s="73"/>
      <c r="PFK187" s="73"/>
      <c r="PFX187" s="73"/>
      <c r="PFY187" s="73"/>
      <c r="PFZ187" s="73"/>
      <c r="PGA187" s="73"/>
      <c r="PGB187" s="73"/>
      <c r="PGC187" s="73"/>
      <c r="PGD187" s="73"/>
      <c r="PGE187" s="73"/>
      <c r="PGF187" s="73"/>
      <c r="PGG187" s="73"/>
      <c r="PGH187" s="73"/>
      <c r="PGI187" s="73"/>
      <c r="PGJ187" s="73"/>
      <c r="PGK187" s="73"/>
      <c r="PGL187" s="73"/>
      <c r="PGM187" s="73"/>
      <c r="PGN187" s="73"/>
      <c r="PGO187" s="73"/>
      <c r="PGP187" s="73"/>
      <c r="PGQ187" s="73"/>
      <c r="PGR187" s="73"/>
      <c r="PGS187" s="73"/>
      <c r="PGT187" s="73"/>
      <c r="PGU187" s="73"/>
      <c r="PGV187" s="73"/>
      <c r="PGW187" s="73"/>
      <c r="PGY187" s="73"/>
      <c r="PGZ187" s="73"/>
      <c r="PHA187" s="73"/>
      <c r="PHB187" s="73"/>
      <c r="PHC187" s="73"/>
      <c r="PHD187" s="73"/>
      <c r="PHE187" s="73"/>
      <c r="PHF187" s="73"/>
      <c r="PHG187" s="73"/>
      <c r="PHH187" s="73"/>
      <c r="PHI187" s="73"/>
      <c r="PHJ187" s="73"/>
      <c r="PHK187" s="73"/>
      <c r="PHN187" s="73"/>
      <c r="PHQ187" s="73"/>
      <c r="PHT187" s="73"/>
      <c r="PHW187" s="73"/>
      <c r="PHZ187" s="73"/>
      <c r="PIL187" s="73"/>
      <c r="PIO187" s="73"/>
      <c r="PIR187" s="73"/>
      <c r="PIU187" s="73"/>
      <c r="PJD187" s="73"/>
      <c r="PJJ187" s="73"/>
      <c r="PJM187" s="73"/>
      <c r="PJP187" s="73"/>
      <c r="PJS187" s="73"/>
      <c r="PJY187" s="73"/>
      <c r="PKH187" s="73"/>
      <c r="PKJ187" s="73"/>
      <c r="PKK187" s="73"/>
      <c r="PKM187" s="73"/>
      <c r="PKP187" s="73"/>
      <c r="PKS187" s="73"/>
      <c r="PKV187" s="73"/>
      <c r="PLD187" s="73"/>
      <c r="PLF187" s="73"/>
      <c r="PLI187" s="73"/>
      <c r="PLL187" s="73"/>
      <c r="PLU187" s="73"/>
      <c r="PLX187" s="73"/>
      <c r="PMC187" s="73"/>
      <c r="PMY187" s="73"/>
      <c r="PMZ187" s="73"/>
      <c r="PNA187" s="73"/>
      <c r="PNB187" s="73"/>
      <c r="PNC187" s="73"/>
      <c r="PND187" s="73"/>
      <c r="PNV187" s="73"/>
      <c r="PNW187" s="73"/>
      <c r="PNZ187" s="73"/>
      <c r="POC187" s="73"/>
      <c r="POE187" s="73"/>
      <c r="POG187" s="73"/>
      <c r="POJ187" s="73"/>
      <c r="POM187" s="73"/>
      <c r="POP187" s="73"/>
      <c r="POS187" s="73"/>
      <c r="POV187" s="73"/>
      <c r="POY187" s="73"/>
      <c r="PPB187" s="73"/>
      <c r="PPE187" s="73"/>
      <c r="PPG187" s="73"/>
      <c r="PPT187" s="73"/>
      <c r="PPU187" s="73"/>
      <c r="PPV187" s="73"/>
      <c r="PPW187" s="73"/>
      <c r="PPX187" s="73"/>
      <c r="PPY187" s="73"/>
      <c r="PPZ187" s="73"/>
      <c r="PQA187" s="73"/>
      <c r="PQB187" s="73"/>
      <c r="PQC187" s="73"/>
      <c r="PQD187" s="73"/>
      <c r="PQE187" s="73"/>
      <c r="PQF187" s="73"/>
      <c r="PQG187" s="73"/>
      <c r="PQH187" s="73"/>
      <c r="PQI187" s="73"/>
      <c r="PQJ187" s="73"/>
      <c r="PQK187" s="73"/>
      <c r="PQL187" s="73"/>
      <c r="PQM187" s="73"/>
      <c r="PQN187" s="73"/>
      <c r="PQO187" s="73"/>
      <c r="PQP187" s="73"/>
      <c r="PQQ187" s="73"/>
      <c r="PQR187" s="73"/>
      <c r="PQS187" s="73"/>
      <c r="PQU187" s="73"/>
      <c r="PQV187" s="73"/>
      <c r="PQW187" s="73"/>
      <c r="PQX187" s="73"/>
      <c r="PQY187" s="73"/>
      <c r="PQZ187" s="73"/>
      <c r="PRA187" s="73"/>
      <c r="PRB187" s="73"/>
      <c r="PRC187" s="73"/>
      <c r="PRD187" s="73"/>
      <c r="PRE187" s="73"/>
      <c r="PRF187" s="73"/>
      <c r="PRG187" s="73"/>
      <c r="PRJ187" s="73"/>
      <c r="PRM187" s="73"/>
      <c r="PRP187" s="73"/>
      <c r="PRS187" s="73"/>
      <c r="PRV187" s="73"/>
      <c r="PSH187" s="73"/>
      <c r="PSK187" s="73"/>
      <c r="PSN187" s="73"/>
      <c r="PSQ187" s="73"/>
      <c r="PSZ187" s="73"/>
      <c r="PTF187" s="73"/>
      <c r="PTI187" s="73"/>
      <c r="PTL187" s="73"/>
      <c r="PTO187" s="73"/>
      <c r="PTU187" s="73"/>
      <c r="PUD187" s="73"/>
      <c r="PUF187" s="73"/>
      <c r="PUG187" s="73"/>
      <c r="PUI187" s="73"/>
      <c r="PUL187" s="73"/>
      <c r="PUO187" s="73"/>
      <c r="PUR187" s="73"/>
      <c r="PUZ187" s="73"/>
      <c r="PVB187" s="73"/>
      <c r="PVE187" s="73"/>
      <c r="PVH187" s="73"/>
      <c r="PVQ187" s="73"/>
      <c r="PVT187" s="73"/>
      <c r="PVY187" s="73"/>
      <c r="PWU187" s="73"/>
      <c r="PWV187" s="73"/>
      <c r="PWW187" s="73"/>
      <c r="PWX187" s="73"/>
      <c r="PWY187" s="73"/>
      <c r="PWZ187" s="73"/>
      <c r="PXR187" s="73"/>
      <c r="PXS187" s="73"/>
      <c r="PXV187" s="73"/>
      <c r="PXY187" s="73"/>
      <c r="PYA187" s="73"/>
      <c r="PYC187" s="73"/>
      <c r="PYF187" s="73"/>
      <c r="PYI187" s="73"/>
      <c r="PYL187" s="73"/>
      <c r="PYO187" s="73"/>
      <c r="PYR187" s="73"/>
      <c r="PYU187" s="73"/>
      <c r="PYX187" s="73"/>
      <c r="PZA187" s="73"/>
      <c r="PZC187" s="73"/>
      <c r="PZP187" s="73"/>
      <c r="PZQ187" s="73"/>
      <c r="PZR187" s="73"/>
      <c r="PZS187" s="73"/>
      <c r="PZT187" s="73"/>
      <c r="PZU187" s="73"/>
      <c r="PZV187" s="73"/>
      <c r="PZW187" s="73"/>
      <c r="PZX187" s="73"/>
      <c r="PZY187" s="73"/>
      <c r="PZZ187" s="73"/>
      <c r="QAA187" s="73"/>
      <c r="QAB187" s="73"/>
      <c r="QAC187" s="73"/>
      <c r="QAD187" s="73"/>
      <c r="QAE187" s="73"/>
      <c r="QAF187" s="73"/>
      <c r="QAG187" s="73"/>
      <c r="QAH187" s="73"/>
      <c r="QAI187" s="73"/>
      <c r="QAJ187" s="73"/>
      <c r="QAK187" s="73"/>
      <c r="QAL187" s="73"/>
      <c r="QAM187" s="73"/>
      <c r="QAN187" s="73"/>
      <c r="QAO187" s="73"/>
      <c r="QAQ187" s="73"/>
      <c r="QAR187" s="73"/>
      <c r="QAS187" s="73"/>
      <c r="QAT187" s="73"/>
      <c r="QAU187" s="73"/>
      <c r="QAV187" s="73"/>
      <c r="QAW187" s="73"/>
      <c r="QAX187" s="73"/>
      <c r="QAY187" s="73"/>
      <c r="QAZ187" s="73"/>
      <c r="QBA187" s="73"/>
      <c r="QBB187" s="73"/>
      <c r="QBC187" s="73"/>
      <c r="QBF187" s="73"/>
      <c r="QBI187" s="73"/>
      <c r="QBL187" s="73"/>
      <c r="QBO187" s="73"/>
      <c r="QBR187" s="73"/>
      <c r="QCD187" s="73"/>
      <c r="QCG187" s="73"/>
      <c r="QCJ187" s="73"/>
      <c r="QCM187" s="73"/>
      <c r="QCV187" s="73"/>
      <c r="QDB187" s="73"/>
      <c r="QDE187" s="73"/>
      <c r="QDH187" s="73"/>
      <c r="QDK187" s="73"/>
      <c r="QDQ187" s="73"/>
      <c r="QDZ187" s="73"/>
      <c r="QEB187" s="73"/>
      <c r="QEC187" s="73"/>
      <c r="QEE187" s="73"/>
      <c r="QEH187" s="73"/>
      <c r="QEK187" s="73"/>
      <c r="QEN187" s="73"/>
      <c r="QEV187" s="73"/>
      <c r="QEX187" s="73"/>
      <c r="QFA187" s="73"/>
      <c r="QFD187" s="73"/>
      <c r="QFM187" s="73"/>
      <c r="QFP187" s="73"/>
      <c r="QFU187" s="73"/>
      <c r="QGQ187" s="73"/>
      <c r="QGR187" s="73"/>
      <c r="QGS187" s="73"/>
      <c r="QGT187" s="73"/>
      <c r="QGU187" s="73"/>
      <c r="QGV187" s="73"/>
      <c r="QHN187" s="73"/>
      <c r="QHO187" s="73"/>
      <c r="QHR187" s="73"/>
      <c r="QHU187" s="73"/>
      <c r="QHW187" s="73"/>
      <c r="QHY187" s="73"/>
      <c r="QIB187" s="73"/>
      <c r="QIE187" s="73"/>
      <c r="QIH187" s="73"/>
      <c r="QIK187" s="73"/>
      <c r="QIN187" s="73"/>
      <c r="QIQ187" s="73"/>
      <c r="QIT187" s="73"/>
      <c r="QIW187" s="73"/>
      <c r="QIY187" s="73"/>
      <c r="QJL187" s="73"/>
      <c r="QJM187" s="73"/>
      <c r="QJN187" s="73"/>
      <c r="QJO187" s="73"/>
      <c r="QJP187" s="73"/>
      <c r="QJQ187" s="73"/>
      <c r="QJR187" s="73"/>
      <c r="QJS187" s="73"/>
      <c r="QJT187" s="73"/>
      <c r="QJU187" s="73"/>
      <c r="QJV187" s="73"/>
      <c r="QJW187" s="73"/>
      <c r="QJX187" s="73"/>
      <c r="QJY187" s="73"/>
      <c r="QJZ187" s="73"/>
      <c r="QKA187" s="73"/>
      <c r="QKB187" s="73"/>
      <c r="QKC187" s="73"/>
      <c r="QKD187" s="73"/>
      <c r="QKE187" s="73"/>
      <c r="QKF187" s="73"/>
      <c r="QKG187" s="73"/>
      <c r="QKH187" s="73"/>
      <c r="QKI187" s="73"/>
      <c r="QKJ187" s="73"/>
      <c r="QKK187" s="73"/>
      <c r="QKM187" s="73"/>
      <c r="QKN187" s="73"/>
      <c r="QKO187" s="73"/>
      <c r="QKP187" s="73"/>
      <c r="QKQ187" s="73"/>
      <c r="QKR187" s="73"/>
      <c r="QKS187" s="73"/>
      <c r="QKT187" s="73"/>
      <c r="QKU187" s="73"/>
      <c r="QKV187" s="73"/>
      <c r="QKW187" s="73"/>
      <c r="QKX187" s="73"/>
      <c r="QKY187" s="73"/>
      <c r="QLB187" s="73"/>
      <c r="QLE187" s="73"/>
      <c r="QLH187" s="73"/>
      <c r="QLK187" s="73"/>
      <c r="QLN187" s="73"/>
      <c r="QLZ187" s="73"/>
      <c r="QMC187" s="73"/>
      <c r="QMF187" s="73"/>
      <c r="QMI187" s="73"/>
      <c r="QMR187" s="73"/>
      <c r="QMX187" s="73"/>
      <c r="QNA187" s="73"/>
      <c r="QND187" s="73"/>
      <c r="QNG187" s="73"/>
      <c r="QNM187" s="73"/>
      <c r="QNV187" s="73"/>
      <c r="QNX187" s="73"/>
      <c r="QNY187" s="73"/>
      <c r="QOA187" s="73"/>
      <c r="QOD187" s="73"/>
      <c r="QOG187" s="73"/>
      <c r="QOJ187" s="73"/>
      <c r="QOR187" s="73"/>
      <c r="QOT187" s="73"/>
      <c r="QOW187" s="73"/>
      <c r="QOZ187" s="73"/>
      <c r="QPI187" s="73"/>
      <c r="QPL187" s="73"/>
      <c r="QPQ187" s="73"/>
      <c r="QQM187" s="73"/>
      <c r="QQN187" s="73"/>
      <c r="QQO187" s="73"/>
      <c r="QQP187" s="73"/>
      <c r="QQQ187" s="73"/>
      <c r="QQR187" s="73"/>
      <c r="QRJ187" s="73"/>
      <c r="QRK187" s="73"/>
      <c r="QRN187" s="73"/>
      <c r="QRQ187" s="73"/>
      <c r="QRS187" s="73"/>
      <c r="QRU187" s="73"/>
      <c r="QRX187" s="73"/>
      <c r="QSA187" s="73"/>
      <c r="QSD187" s="73"/>
      <c r="QSG187" s="73"/>
      <c r="QSJ187" s="73"/>
      <c r="QSM187" s="73"/>
      <c r="QSP187" s="73"/>
      <c r="QSS187" s="73"/>
      <c r="QSU187" s="73"/>
      <c r="QTH187" s="73"/>
      <c r="QTI187" s="73"/>
      <c r="QTJ187" s="73"/>
      <c r="QTK187" s="73"/>
      <c r="QTL187" s="73"/>
      <c r="QTM187" s="73"/>
      <c r="QTN187" s="73"/>
      <c r="QTO187" s="73"/>
      <c r="QTP187" s="73"/>
      <c r="QTQ187" s="73"/>
      <c r="QTR187" s="73"/>
      <c r="QTS187" s="73"/>
      <c r="QTT187" s="73"/>
      <c r="QTU187" s="73"/>
      <c r="QTV187" s="73"/>
      <c r="QTW187" s="73"/>
      <c r="QTX187" s="73"/>
      <c r="QTY187" s="73"/>
      <c r="QTZ187" s="73"/>
      <c r="QUA187" s="73"/>
      <c r="QUB187" s="73"/>
      <c r="QUC187" s="73"/>
      <c r="QUD187" s="73"/>
      <c r="QUE187" s="73"/>
      <c r="QUF187" s="73"/>
      <c r="QUG187" s="73"/>
      <c r="QUI187" s="73"/>
      <c r="QUJ187" s="73"/>
      <c r="QUK187" s="73"/>
      <c r="QUL187" s="73"/>
      <c r="QUM187" s="73"/>
      <c r="QUN187" s="73"/>
      <c r="QUO187" s="73"/>
      <c r="QUP187" s="73"/>
      <c r="QUQ187" s="73"/>
      <c r="QUR187" s="73"/>
      <c r="QUS187" s="73"/>
      <c r="QUT187" s="73"/>
      <c r="QUU187" s="73"/>
      <c r="QUX187" s="73"/>
      <c r="QVA187" s="73"/>
      <c r="QVD187" s="73"/>
      <c r="QVG187" s="73"/>
      <c r="QVJ187" s="73"/>
      <c r="QVV187" s="73"/>
      <c r="QVY187" s="73"/>
      <c r="QWB187" s="73"/>
      <c r="QWE187" s="73"/>
      <c r="QWN187" s="73"/>
      <c r="QWT187" s="73"/>
      <c r="QWW187" s="73"/>
      <c r="QWZ187" s="73"/>
      <c r="QXC187" s="73"/>
      <c r="QXI187" s="73"/>
      <c r="QXR187" s="73"/>
      <c r="QXT187" s="73"/>
      <c r="QXU187" s="73"/>
      <c r="QXW187" s="73"/>
      <c r="QXZ187" s="73"/>
      <c r="QYC187" s="73"/>
      <c r="QYF187" s="73"/>
      <c r="QYN187" s="73"/>
      <c r="QYP187" s="73"/>
      <c r="QYS187" s="73"/>
      <c r="QYV187" s="73"/>
      <c r="QZE187" s="73"/>
      <c r="QZH187" s="73"/>
      <c r="QZM187" s="73"/>
      <c r="RAI187" s="73"/>
      <c r="RAJ187" s="73"/>
      <c r="RAK187" s="73"/>
      <c r="RAL187" s="73"/>
      <c r="RAM187" s="73"/>
      <c r="RAN187" s="73"/>
      <c r="RBF187" s="73"/>
      <c r="RBG187" s="73"/>
      <c r="RBJ187" s="73"/>
      <c r="RBM187" s="73"/>
      <c r="RBO187" s="73"/>
      <c r="RBQ187" s="73"/>
      <c r="RBT187" s="73"/>
      <c r="RBW187" s="73"/>
      <c r="RBZ187" s="73"/>
      <c r="RCC187" s="73"/>
      <c r="RCF187" s="73"/>
      <c r="RCI187" s="73"/>
      <c r="RCL187" s="73"/>
      <c r="RCO187" s="73"/>
      <c r="RCQ187" s="73"/>
      <c r="RDD187" s="73"/>
      <c r="RDE187" s="73"/>
      <c r="RDF187" s="73"/>
      <c r="RDG187" s="73"/>
      <c r="RDH187" s="73"/>
      <c r="RDI187" s="73"/>
      <c r="RDJ187" s="73"/>
      <c r="RDK187" s="73"/>
      <c r="RDL187" s="73"/>
      <c r="RDM187" s="73"/>
      <c r="RDN187" s="73"/>
      <c r="RDO187" s="73"/>
      <c r="RDP187" s="73"/>
      <c r="RDQ187" s="73"/>
      <c r="RDR187" s="73"/>
      <c r="RDS187" s="73"/>
      <c r="RDT187" s="73"/>
      <c r="RDU187" s="73"/>
      <c r="RDV187" s="73"/>
      <c r="RDW187" s="73"/>
      <c r="RDX187" s="73"/>
      <c r="RDY187" s="73"/>
      <c r="RDZ187" s="73"/>
      <c r="REA187" s="73"/>
      <c r="REB187" s="73"/>
      <c r="REC187" s="73"/>
      <c r="REE187" s="73"/>
      <c r="REF187" s="73"/>
      <c r="REG187" s="73"/>
      <c r="REH187" s="73"/>
      <c r="REI187" s="73"/>
      <c r="REJ187" s="73"/>
      <c r="REK187" s="73"/>
      <c r="REL187" s="73"/>
      <c r="REM187" s="73"/>
      <c r="REN187" s="73"/>
      <c r="REO187" s="73"/>
      <c r="REP187" s="73"/>
      <c r="REQ187" s="73"/>
      <c r="RET187" s="73"/>
      <c r="REW187" s="73"/>
      <c r="REZ187" s="73"/>
      <c r="RFC187" s="73"/>
      <c r="RFF187" s="73"/>
      <c r="RFR187" s="73"/>
      <c r="RFU187" s="73"/>
      <c r="RFX187" s="73"/>
      <c r="RGA187" s="73"/>
      <c r="RGJ187" s="73"/>
      <c r="RGP187" s="73"/>
      <c r="RGS187" s="73"/>
      <c r="RGV187" s="73"/>
      <c r="RGY187" s="73"/>
      <c r="RHE187" s="73"/>
      <c r="RHN187" s="73"/>
      <c r="RHP187" s="73"/>
      <c r="RHQ187" s="73"/>
      <c r="RHS187" s="73"/>
      <c r="RHV187" s="73"/>
      <c r="RHY187" s="73"/>
      <c r="RIB187" s="73"/>
      <c r="RIJ187" s="73"/>
      <c r="RIL187" s="73"/>
      <c r="RIO187" s="73"/>
      <c r="RIR187" s="73"/>
      <c r="RJA187" s="73"/>
      <c r="RJD187" s="73"/>
      <c r="RJI187" s="73"/>
      <c r="RKE187" s="73"/>
      <c r="RKF187" s="73"/>
      <c r="RKG187" s="73"/>
      <c r="RKH187" s="73"/>
      <c r="RKI187" s="73"/>
      <c r="RKJ187" s="73"/>
      <c r="RLB187" s="73"/>
      <c r="RLC187" s="73"/>
      <c r="RLF187" s="73"/>
      <c r="RLI187" s="73"/>
      <c r="RLK187" s="73"/>
      <c r="RLM187" s="73"/>
      <c r="RLP187" s="73"/>
      <c r="RLS187" s="73"/>
      <c r="RLV187" s="73"/>
      <c r="RLY187" s="73"/>
      <c r="RMB187" s="73"/>
      <c r="RME187" s="73"/>
      <c r="RMH187" s="73"/>
      <c r="RMK187" s="73"/>
      <c r="RMM187" s="73"/>
      <c r="RMZ187" s="73"/>
      <c r="RNA187" s="73"/>
      <c r="RNB187" s="73"/>
      <c r="RNC187" s="73"/>
      <c r="RND187" s="73"/>
      <c r="RNE187" s="73"/>
      <c r="RNF187" s="73"/>
      <c r="RNG187" s="73"/>
      <c r="RNH187" s="73"/>
      <c r="RNI187" s="73"/>
      <c r="RNJ187" s="73"/>
      <c r="RNK187" s="73"/>
      <c r="RNL187" s="73"/>
      <c r="RNM187" s="73"/>
      <c r="RNN187" s="73"/>
      <c r="RNO187" s="73"/>
      <c r="RNP187" s="73"/>
      <c r="RNQ187" s="73"/>
      <c r="RNR187" s="73"/>
      <c r="RNS187" s="73"/>
      <c r="RNT187" s="73"/>
      <c r="RNU187" s="73"/>
      <c r="RNV187" s="73"/>
      <c r="RNW187" s="73"/>
      <c r="RNX187" s="73"/>
      <c r="RNY187" s="73"/>
      <c r="ROA187" s="73"/>
      <c r="ROB187" s="73"/>
      <c r="ROC187" s="73"/>
      <c r="ROD187" s="73"/>
      <c r="ROE187" s="73"/>
      <c r="ROF187" s="73"/>
      <c r="ROG187" s="73"/>
      <c r="ROH187" s="73"/>
      <c r="ROI187" s="73"/>
      <c r="ROJ187" s="73"/>
      <c r="ROK187" s="73"/>
      <c r="ROL187" s="73"/>
      <c r="ROM187" s="73"/>
      <c r="ROP187" s="73"/>
      <c r="ROS187" s="73"/>
      <c r="ROV187" s="73"/>
      <c r="ROY187" s="73"/>
      <c r="RPB187" s="73"/>
      <c r="RPN187" s="73"/>
      <c r="RPQ187" s="73"/>
      <c r="RPT187" s="73"/>
      <c r="RPW187" s="73"/>
      <c r="RQF187" s="73"/>
      <c r="RQL187" s="73"/>
      <c r="RQO187" s="73"/>
      <c r="RQR187" s="73"/>
      <c r="RQU187" s="73"/>
      <c r="RRA187" s="73"/>
      <c r="RRJ187" s="73"/>
      <c r="RRL187" s="73"/>
      <c r="RRM187" s="73"/>
      <c r="RRO187" s="73"/>
      <c r="RRR187" s="73"/>
      <c r="RRU187" s="73"/>
      <c r="RRX187" s="73"/>
      <c r="RSF187" s="73"/>
      <c r="RSH187" s="73"/>
      <c r="RSK187" s="73"/>
      <c r="RSN187" s="73"/>
      <c r="RSW187" s="73"/>
      <c r="RSZ187" s="73"/>
      <c r="RTE187" s="73"/>
      <c r="RUA187" s="73"/>
      <c r="RUB187" s="73"/>
      <c r="RUC187" s="73"/>
      <c r="RUD187" s="73"/>
      <c r="RUE187" s="73"/>
      <c r="RUF187" s="73"/>
      <c r="RUX187" s="73"/>
      <c r="RUY187" s="73"/>
      <c r="RVB187" s="73"/>
      <c r="RVE187" s="73"/>
      <c r="RVG187" s="73"/>
      <c r="RVI187" s="73"/>
      <c r="RVL187" s="73"/>
      <c r="RVO187" s="73"/>
      <c r="RVR187" s="73"/>
      <c r="RVU187" s="73"/>
      <c r="RVX187" s="73"/>
      <c r="RWA187" s="73"/>
      <c r="RWD187" s="73"/>
      <c r="RWG187" s="73"/>
      <c r="RWI187" s="73"/>
      <c r="RWV187" s="73"/>
      <c r="RWW187" s="73"/>
      <c r="RWX187" s="73"/>
      <c r="RWY187" s="73"/>
      <c r="RWZ187" s="73"/>
      <c r="RXA187" s="73"/>
      <c r="RXB187" s="73"/>
      <c r="RXC187" s="73"/>
      <c r="RXD187" s="73"/>
      <c r="RXE187" s="73"/>
      <c r="RXF187" s="73"/>
      <c r="RXG187" s="73"/>
      <c r="RXH187" s="73"/>
      <c r="RXI187" s="73"/>
      <c r="RXJ187" s="73"/>
      <c r="RXK187" s="73"/>
      <c r="RXL187" s="73"/>
      <c r="RXM187" s="73"/>
      <c r="RXN187" s="73"/>
      <c r="RXO187" s="73"/>
      <c r="RXP187" s="73"/>
      <c r="RXQ187" s="73"/>
      <c r="RXR187" s="73"/>
      <c r="RXS187" s="73"/>
      <c r="RXT187" s="73"/>
      <c r="RXU187" s="73"/>
      <c r="RXW187" s="73"/>
      <c r="RXX187" s="73"/>
      <c r="RXY187" s="73"/>
      <c r="RXZ187" s="73"/>
      <c r="RYA187" s="73"/>
      <c r="RYB187" s="73"/>
      <c r="RYC187" s="73"/>
      <c r="RYD187" s="73"/>
      <c r="RYE187" s="73"/>
      <c r="RYF187" s="73"/>
      <c r="RYG187" s="73"/>
      <c r="RYH187" s="73"/>
      <c r="RYI187" s="73"/>
      <c r="RYL187" s="73"/>
      <c r="RYO187" s="73"/>
      <c r="RYR187" s="73"/>
      <c r="RYU187" s="73"/>
      <c r="RYX187" s="73"/>
      <c r="RZJ187" s="73"/>
      <c r="RZM187" s="73"/>
      <c r="RZP187" s="73"/>
      <c r="RZS187" s="73"/>
      <c r="SAB187" s="73"/>
      <c r="SAH187" s="73"/>
      <c r="SAK187" s="73"/>
      <c r="SAN187" s="73"/>
      <c r="SAQ187" s="73"/>
      <c r="SAW187" s="73"/>
      <c r="SBF187" s="73"/>
      <c r="SBH187" s="73"/>
      <c r="SBI187" s="73"/>
      <c r="SBK187" s="73"/>
      <c r="SBN187" s="73"/>
      <c r="SBQ187" s="73"/>
      <c r="SBT187" s="73"/>
      <c r="SCB187" s="73"/>
      <c r="SCD187" s="73"/>
      <c r="SCG187" s="73"/>
      <c r="SCJ187" s="73"/>
      <c r="SCS187" s="73"/>
      <c r="SCV187" s="73"/>
      <c r="SDA187" s="73"/>
      <c r="SDW187" s="73"/>
      <c r="SDX187" s="73"/>
      <c r="SDY187" s="73"/>
      <c r="SDZ187" s="73"/>
      <c r="SEA187" s="73"/>
      <c r="SEB187" s="73"/>
      <c r="SET187" s="73"/>
      <c r="SEU187" s="73"/>
      <c r="SEX187" s="73"/>
      <c r="SFA187" s="73"/>
      <c r="SFC187" s="73"/>
      <c r="SFE187" s="73"/>
      <c r="SFH187" s="73"/>
      <c r="SFK187" s="73"/>
      <c r="SFN187" s="73"/>
      <c r="SFQ187" s="73"/>
      <c r="SFT187" s="73"/>
      <c r="SFW187" s="73"/>
      <c r="SFZ187" s="73"/>
      <c r="SGC187" s="73"/>
      <c r="SGE187" s="73"/>
      <c r="SGR187" s="73"/>
      <c r="SGS187" s="73"/>
      <c r="SGT187" s="73"/>
      <c r="SGU187" s="73"/>
      <c r="SGV187" s="73"/>
      <c r="SGW187" s="73"/>
      <c r="SGX187" s="73"/>
      <c r="SGY187" s="73"/>
      <c r="SGZ187" s="73"/>
      <c r="SHA187" s="73"/>
      <c r="SHB187" s="73"/>
      <c r="SHC187" s="73"/>
      <c r="SHD187" s="73"/>
      <c r="SHE187" s="73"/>
      <c r="SHF187" s="73"/>
      <c r="SHG187" s="73"/>
      <c r="SHH187" s="73"/>
      <c r="SHI187" s="73"/>
      <c r="SHJ187" s="73"/>
      <c r="SHK187" s="73"/>
      <c r="SHL187" s="73"/>
      <c r="SHM187" s="73"/>
      <c r="SHN187" s="73"/>
      <c r="SHO187" s="73"/>
      <c r="SHP187" s="73"/>
      <c r="SHQ187" s="73"/>
      <c r="SHS187" s="73"/>
      <c r="SHT187" s="73"/>
      <c r="SHU187" s="73"/>
      <c r="SHV187" s="73"/>
      <c r="SHW187" s="73"/>
      <c r="SHX187" s="73"/>
      <c r="SHY187" s="73"/>
      <c r="SHZ187" s="73"/>
      <c r="SIA187" s="73"/>
      <c r="SIB187" s="73"/>
      <c r="SIC187" s="73"/>
      <c r="SID187" s="73"/>
      <c r="SIE187" s="73"/>
      <c r="SIH187" s="73"/>
      <c r="SIK187" s="73"/>
      <c r="SIN187" s="73"/>
      <c r="SIQ187" s="73"/>
      <c r="SIT187" s="73"/>
      <c r="SJF187" s="73"/>
      <c r="SJI187" s="73"/>
      <c r="SJL187" s="73"/>
      <c r="SJO187" s="73"/>
      <c r="SJX187" s="73"/>
      <c r="SKD187" s="73"/>
      <c r="SKG187" s="73"/>
      <c r="SKJ187" s="73"/>
      <c r="SKM187" s="73"/>
      <c r="SKS187" s="73"/>
      <c r="SLB187" s="73"/>
      <c r="SLD187" s="73"/>
      <c r="SLE187" s="73"/>
      <c r="SLG187" s="73"/>
      <c r="SLJ187" s="73"/>
      <c r="SLM187" s="73"/>
      <c r="SLP187" s="73"/>
      <c r="SLX187" s="73"/>
      <c r="SLZ187" s="73"/>
      <c r="SMC187" s="73"/>
      <c r="SMF187" s="73"/>
      <c r="SMO187" s="73"/>
      <c r="SMR187" s="73"/>
      <c r="SMW187" s="73"/>
      <c r="SNS187" s="73"/>
      <c r="SNT187" s="73"/>
      <c r="SNU187" s="73"/>
      <c r="SNV187" s="73"/>
      <c r="SNW187" s="73"/>
      <c r="SNX187" s="73"/>
      <c r="SOP187" s="73"/>
      <c r="SOQ187" s="73"/>
      <c r="SOT187" s="73"/>
      <c r="SOW187" s="73"/>
      <c r="SOY187" s="73"/>
      <c r="SPA187" s="73"/>
      <c r="SPD187" s="73"/>
      <c r="SPG187" s="73"/>
      <c r="SPJ187" s="73"/>
      <c r="SPM187" s="73"/>
      <c r="SPP187" s="73"/>
      <c r="SPS187" s="73"/>
      <c r="SPV187" s="73"/>
      <c r="SPY187" s="73"/>
      <c r="SQA187" s="73"/>
      <c r="SQN187" s="73"/>
      <c r="SQO187" s="73"/>
      <c r="SQP187" s="73"/>
      <c r="SQQ187" s="73"/>
      <c r="SQR187" s="73"/>
      <c r="SQS187" s="73"/>
      <c r="SQT187" s="73"/>
      <c r="SQU187" s="73"/>
      <c r="SQV187" s="73"/>
      <c r="SQW187" s="73"/>
      <c r="SQX187" s="73"/>
      <c r="SQY187" s="73"/>
      <c r="SQZ187" s="73"/>
      <c r="SRA187" s="73"/>
      <c r="SRB187" s="73"/>
      <c r="SRC187" s="73"/>
      <c r="SRD187" s="73"/>
      <c r="SRE187" s="73"/>
      <c r="SRF187" s="73"/>
      <c r="SRG187" s="73"/>
      <c r="SRH187" s="73"/>
      <c r="SRI187" s="73"/>
      <c r="SRJ187" s="73"/>
      <c r="SRK187" s="73"/>
      <c r="SRL187" s="73"/>
      <c r="SRM187" s="73"/>
      <c r="SRO187" s="73"/>
      <c r="SRP187" s="73"/>
      <c r="SRQ187" s="73"/>
      <c r="SRR187" s="73"/>
      <c r="SRS187" s="73"/>
      <c r="SRT187" s="73"/>
      <c r="SRU187" s="73"/>
      <c r="SRV187" s="73"/>
      <c r="SRW187" s="73"/>
      <c r="SRX187" s="73"/>
      <c r="SRY187" s="73"/>
      <c r="SRZ187" s="73"/>
      <c r="SSA187" s="73"/>
      <c r="SSD187" s="73"/>
      <c r="SSG187" s="73"/>
      <c r="SSJ187" s="73"/>
      <c r="SSM187" s="73"/>
      <c r="SSP187" s="73"/>
      <c r="STB187" s="73"/>
      <c r="STE187" s="73"/>
      <c r="STH187" s="73"/>
      <c r="STK187" s="73"/>
      <c r="STT187" s="73"/>
      <c r="STZ187" s="73"/>
      <c r="SUC187" s="73"/>
      <c r="SUF187" s="73"/>
      <c r="SUI187" s="73"/>
      <c r="SUO187" s="73"/>
      <c r="SUX187" s="73"/>
      <c r="SUZ187" s="73"/>
      <c r="SVA187" s="73"/>
      <c r="SVC187" s="73"/>
      <c r="SVF187" s="73"/>
      <c r="SVI187" s="73"/>
      <c r="SVL187" s="73"/>
      <c r="SVT187" s="73"/>
      <c r="SVV187" s="73"/>
      <c r="SVY187" s="73"/>
      <c r="SWB187" s="73"/>
      <c r="SWK187" s="73"/>
      <c r="SWN187" s="73"/>
      <c r="SWS187" s="73"/>
      <c r="SXO187" s="73"/>
      <c r="SXP187" s="73"/>
      <c r="SXQ187" s="73"/>
      <c r="SXR187" s="73"/>
      <c r="SXS187" s="73"/>
      <c r="SXT187" s="73"/>
      <c r="SYL187" s="73"/>
      <c r="SYM187" s="73"/>
      <c r="SYP187" s="73"/>
      <c r="SYS187" s="73"/>
      <c r="SYU187" s="73"/>
      <c r="SYW187" s="73"/>
      <c r="SYZ187" s="73"/>
      <c r="SZC187" s="73"/>
      <c r="SZF187" s="73"/>
      <c r="SZI187" s="73"/>
      <c r="SZL187" s="73"/>
      <c r="SZO187" s="73"/>
      <c r="SZR187" s="73"/>
      <c r="SZU187" s="73"/>
      <c r="SZW187" s="73"/>
      <c r="TAJ187" s="73"/>
      <c r="TAK187" s="73"/>
      <c r="TAL187" s="73"/>
      <c r="TAM187" s="73"/>
      <c r="TAN187" s="73"/>
      <c r="TAO187" s="73"/>
      <c r="TAP187" s="73"/>
      <c r="TAQ187" s="73"/>
      <c r="TAR187" s="73"/>
      <c r="TAS187" s="73"/>
      <c r="TAT187" s="73"/>
      <c r="TAU187" s="73"/>
      <c r="TAV187" s="73"/>
      <c r="TAW187" s="73"/>
      <c r="TAX187" s="73"/>
      <c r="TAY187" s="73"/>
      <c r="TAZ187" s="73"/>
      <c r="TBA187" s="73"/>
      <c r="TBB187" s="73"/>
      <c r="TBC187" s="73"/>
      <c r="TBD187" s="73"/>
      <c r="TBE187" s="73"/>
      <c r="TBF187" s="73"/>
      <c r="TBG187" s="73"/>
      <c r="TBH187" s="73"/>
      <c r="TBI187" s="73"/>
      <c r="TBK187" s="73"/>
      <c r="TBL187" s="73"/>
      <c r="TBM187" s="73"/>
      <c r="TBN187" s="73"/>
      <c r="TBO187" s="73"/>
      <c r="TBP187" s="73"/>
      <c r="TBQ187" s="73"/>
      <c r="TBR187" s="73"/>
      <c r="TBS187" s="73"/>
      <c r="TBT187" s="73"/>
      <c r="TBU187" s="73"/>
      <c r="TBV187" s="73"/>
      <c r="TBW187" s="73"/>
      <c r="TBZ187" s="73"/>
      <c r="TCC187" s="73"/>
      <c r="TCF187" s="73"/>
      <c r="TCI187" s="73"/>
      <c r="TCL187" s="73"/>
      <c r="TCX187" s="73"/>
      <c r="TDA187" s="73"/>
      <c r="TDD187" s="73"/>
      <c r="TDG187" s="73"/>
      <c r="TDP187" s="73"/>
      <c r="TDV187" s="73"/>
      <c r="TDY187" s="73"/>
      <c r="TEB187" s="73"/>
      <c r="TEE187" s="73"/>
      <c r="TEK187" s="73"/>
      <c r="TET187" s="73"/>
      <c r="TEV187" s="73"/>
      <c r="TEW187" s="73"/>
      <c r="TEY187" s="73"/>
      <c r="TFB187" s="73"/>
      <c r="TFE187" s="73"/>
      <c r="TFH187" s="73"/>
      <c r="TFP187" s="73"/>
      <c r="TFR187" s="73"/>
      <c r="TFU187" s="73"/>
      <c r="TFX187" s="73"/>
      <c r="TGG187" s="73"/>
      <c r="TGJ187" s="73"/>
      <c r="TGO187" s="73"/>
      <c r="THK187" s="73"/>
      <c r="THL187" s="73"/>
      <c r="THM187" s="73"/>
      <c r="THN187" s="73"/>
      <c r="THO187" s="73"/>
      <c r="THP187" s="73"/>
      <c r="TIH187" s="73"/>
      <c r="TII187" s="73"/>
      <c r="TIL187" s="73"/>
      <c r="TIO187" s="73"/>
      <c r="TIQ187" s="73"/>
      <c r="TIS187" s="73"/>
      <c r="TIV187" s="73"/>
      <c r="TIY187" s="73"/>
      <c r="TJB187" s="73"/>
      <c r="TJE187" s="73"/>
      <c r="TJH187" s="73"/>
      <c r="TJK187" s="73"/>
      <c r="TJN187" s="73"/>
      <c r="TJQ187" s="73"/>
      <c r="TJS187" s="73"/>
      <c r="TKF187" s="73"/>
      <c r="TKG187" s="73"/>
      <c r="TKH187" s="73"/>
      <c r="TKI187" s="73"/>
      <c r="TKJ187" s="73"/>
      <c r="TKK187" s="73"/>
      <c r="TKL187" s="73"/>
      <c r="TKM187" s="73"/>
      <c r="TKN187" s="73"/>
      <c r="TKO187" s="73"/>
      <c r="TKP187" s="73"/>
      <c r="TKQ187" s="73"/>
      <c r="TKR187" s="73"/>
      <c r="TKS187" s="73"/>
      <c r="TKT187" s="73"/>
      <c r="TKU187" s="73"/>
      <c r="TKV187" s="73"/>
      <c r="TKW187" s="73"/>
      <c r="TKX187" s="73"/>
      <c r="TKY187" s="73"/>
      <c r="TKZ187" s="73"/>
      <c r="TLA187" s="73"/>
      <c r="TLB187" s="73"/>
      <c r="TLC187" s="73"/>
      <c r="TLD187" s="73"/>
      <c r="TLE187" s="73"/>
      <c r="TLG187" s="73"/>
      <c r="TLH187" s="73"/>
      <c r="TLI187" s="73"/>
      <c r="TLJ187" s="73"/>
      <c r="TLK187" s="73"/>
      <c r="TLL187" s="73"/>
      <c r="TLM187" s="73"/>
      <c r="TLN187" s="73"/>
      <c r="TLO187" s="73"/>
      <c r="TLP187" s="73"/>
      <c r="TLQ187" s="73"/>
      <c r="TLR187" s="73"/>
      <c r="TLS187" s="73"/>
      <c r="TLV187" s="73"/>
      <c r="TLY187" s="73"/>
      <c r="TMB187" s="73"/>
      <c r="TME187" s="73"/>
      <c r="TMH187" s="73"/>
      <c r="TMT187" s="73"/>
      <c r="TMW187" s="73"/>
      <c r="TMZ187" s="73"/>
      <c r="TNC187" s="73"/>
      <c r="TNL187" s="73"/>
      <c r="TNR187" s="73"/>
      <c r="TNU187" s="73"/>
      <c r="TNX187" s="73"/>
      <c r="TOA187" s="73"/>
      <c r="TOG187" s="73"/>
      <c r="TOP187" s="73"/>
      <c r="TOR187" s="73"/>
      <c r="TOS187" s="73"/>
      <c r="TOU187" s="73"/>
      <c r="TOX187" s="73"/>
      <c r="TPA187" s="73"/>
      <c r="TPD187" s="73"/>
      <c r="TPL187" s="73"/>
      <c r="TPN187" s="73"/>
      <c r="TPQ187" s="73"/>
      <c r="TPT187" s="73"/>
      <c r="TQC187" s="73"/>
      <c r="TQF187" s="73"/>
      <c r="TQK187" s="73"/>
      <c r="TRG187" s="73"/>
      <c r="TRH187" s="73"/>
      <c r="TRI187" s="73"/>
      <c r="TRJ187" s="73"/>
      <c r="TRK187" s="73"/>
      <c r="TRL187" s="73"/>
      <c r="TSD187" s="73"/>
      <c r="TSE187" s="73"/>
      <c r="TSH187" s="73"/>
      <c r="TSK187" s="73"/>
      <c r="TSM187" s="73"/>
      <c r="TSO187" s="73"/>
      <c r="TSR187" s="73"/>
      <c r="TSU187" s="73"/>
      <c r="TSX187" s="73"/>
      <c r="TTA187" s="73"/>
      <c r="TTD187" s="73"/>
      <c r="TTG187" s="73"/>
      <c r="TTJ187" s="73"/>
      <c r="TTM187" s="73"/>
      <c r="TTO187" s="73"/>
      <c r="TUB187" s="73"/>
      <c r="TUC187" s="73"/>
      <c r="TUD187" s="73"/>
      <c r="TUE187" s="73"/>
      <c r="TUF187" s="73"/>
      <c r="TUG187" s="73"/>
      <c r="TUH187" s="73"/>
      <c r="TUI187" s="73"/>
      <c r="TUJ187" s="73"/>
      <c r="TUK187" s="73"/>
      <c r="TUL187" s="73"/>
      <c r="TUM187" s="73"/>
      <c r="TUN187" s="73"/>
      <c r="TUO187" s="73"/>
      <c r="TUP187" s="73"/>
      <c r="TUQ187" s="73"/>
      <c r="TUR187" s="73"/>
      <c r="TUS187" s="73"/>
      <c r="TUT187" s="73"/>
      <c r="TUU187" s="73"/>
      <c r="TUV187" s="73"/>
      <c r="TUW187" s="73"/>
      <c r="TUX187" s="73"/>
      <c r="TUY187" s="73"/>
      <c r="TUZ187" s="73"/>
      <c r="TVA187" s="73"/>
      <c r="TVC187" s="73"/>
      <c r="TVD187" s="73"/>
      <c r="TVE187" s="73"/>
      <c r="TVF187" s="73"/>
      <c r="TVG187" s="73"/>
      <c r="TVH187" s="73"/>
      <c r="TVI187" s="73"/>
      <c r="TVJ187" s="73"/>
      <c r="TVK187" s="73"/>
      <c r="TVL187" s="73"/>
      <c r="TVM187" s="73"/>
      <c r="TVN187" s="73"/>
      <c r="TVO187" s="73"/>
      <c r="TVR187" s="73"/>
      <c r="TVU187" s="73"/>
      <c r="TVX187" s="73"/>
      <c r="TWA187" s="73"/>
      <c r="TWD187" s="73"/>
      <c r="TWP187" s="73"/>
      <c r="TWS187" s="73"/>
      <c r="TWV187" s="73"/>
      <c r="TWY187" s="73"/>
      <c r="TXH187" s="73"/>
      <c r="TXN187" s="73"/>
      <c r="TXQ187" s="73"/>
      <c r="TXT187" s="73"/>
      <c r="TXW187" s="73"/>
      <c r="TYC187" s="73"/>
      <c r="TYL187" s="73"/>
      <c r="TYN187" s="73"/>
      <c r="TYO187" s="73"/>
      <c r="TYQ187" s="73"/>
      <c r="TYT187" s="73"/>
      <c r="TYW187" s="73"/>
      <c r="TYZ187" s="73"/>
      <c r="TZH187" s="73"/>
      <c r="TZJ187" s="73"/>
      <c r="TZM187" s="73"/>
      <c r="TZP187" s="73"/>
      <c r="TZY187" s="73"/>
      <c r="UAB187" s="73"/>
      <c r="UAG187" s="73"/>
      <c r="UBC187" s="73"/>
      <c r="UBD187" s="73"/>
      <c r="UBE187" s="73"/>
      <c r="UBF187" s="73"/>
      <c r="UBG187" s="73"/>
      <c r="UBH187" s="73"/>
      <c r="UBZ187" s="73"/>
      <c r="UCA187" s="73"/>
      <c r="UCD187" s="73"/>
      <c r="UCG187" s="73"/>
      <c r="UCI187" s="73"/>
      <c r="UCK187" s="73"/>
      <c r="UCN187" s="73"/>
      <c r="UCQ187" s="73"/>
      <c r="UCT187" s="73"/>
      <c r="UCW187" s="73"/>
      <c r="UCZ187" s="73"/>
      <c r="UDC187" s="73"/>
      <c r="UDF187" s="73"/>
      <c r="UDI187" s="73"/>
      <c r="UDK187" s="73"/>
      <c r="UDX187" s="73"/>
      <c r="UDY187" s="73"/>
      <c r="UDZ187" s="73"/>
      <c r="UEA187" s="73"/>
      <c r="UEB187" s="73"/>
      <c r="UEC187" s="73"/>
      <c r="UED187" s="73"/>
      <c r="UEE187" s="73"/>
      <c r="UEF187" s="73"/>
      <c r="UEG187" s="73"/>
      <c r="UEH187" s="73"/>
      <c r="UEI187" s="73"/>
      <c r="UEJ187" s="73"/>
      <c r="UEK187" s="73"/>
      <c r="UEL187" s="73"/>
      <c r="UEM187" s="73"/>
      <c r="UEN187" s="73"/>
      <c r="UEO187" s="73"/>
      <c r="UEP187" s="73"/>
      <c r="UEQ187" s="73"/>
      <c r="UER187" s="73"/>
      <c r="UES187" s="73"/>
      <c r="UET187" s="73"/>
      <c r="UEU187" s="73"/>
      <c r="UEV187" s="73"/>
      <c r="UEW187" s="73"/>
      <c r="UEY187" s="73"/>
      <c r="UEZ187" s="73"/>
      <c r="UFA187" s="73"/>
      <c r="UFB187" s="73"/>
      <c r="UFC187" s="73"/>
      <c r="UFD187" s="73"/>
      <c r="UFE187" s="73"/>
      <c r="UFF187" s="73"/>
      <c r="UFG187" s="73"/>
      <c r="UFH187" s="73"/>
      <c r="UFI187" s="73"/>
      <c r="UFJ187" s="73"/>
      <c r="UFK187" s="73"/>
      <c r="UFN187" s="73"/>
      <c r="UFQ187" s="73"/>
      <c r="UFT187" s="73"/>
      <c r="UFW187" s="73"/>
      <c r="UFZ187" s="73"/>
      <c r="UGL187" s="73"/>
      <c r="UGO187" s="73"/>
      <c r="UGR187" s="73"/>
      <c r="UGU187" s="73"/>
      <c r="UHD187" s="73"/>
      <c r="UHJ187" s="73"/>
      <c r="UHM187" s="73"/>
      <c r="UHP187" s="73"/>
      <c r="UHS187" s="73"/>
      <c r="UHY187" s="73"/>
      <c r="UIH187" s="73"/>
      <c r="UIJ187" s="73"/>
      <c r="UIK187" s="73"/>
      <c r="UIM187" s="73"/>
      <c r="UIP187" s="73"/>
      <c r="UIS187" s="73"/>
      <c r="UIV187" s="73"/>
      <c r="UJD187" s="73"/>
      <c r="UJF187" s="73"/>
      <c r="UJI187" s="73"/>
      <c r="UJL187" s="73"/>
      <c r="UJU187" s="73"/>
      <c r="UJX187" s="73"/>
      <c r="UKC187" s="73"/>
      <c r="UKY187" s="73"/>
      <c r="UKZ187" s="73"/>
      <c r="ULA187" s="73"/>
      <c r="ULB187" s="73"/>
      <c r="ULC187" s="73"/>
      <c r="ULD187" s="73"/>
      <c r="ULV187" s="73"/>
      <c r="ULW187" s="73"/>
      <c r="ULZ187" s="73"/>
      <c r="UMC187" s="73"/>
      <c r="UME187" s="73"/>
      <c r="UMG187" s="73"/>
      <c r="UMJ187" s="73"/>
      <c r="UMM187" s="73"/>
      <c r="UMP187" s="73"/>
      <c r="UMS187" s="73"/>
      <c r="UMV187" s="73"/>
      <c r="UMY187" s="73"/>
      <c r="UNB187" s="73"/>
      <c r="UNE187" s="73"/>
      <c r="UNG187" s="73"/>
      <c r="UNT187" s="73"/>
      <c r="UNU187" s="73"/>
      <c r="UNV187" s="73"/>
      <c r="UNW187" s="73"/>
      <c r="UNX187" s="73"/>
      <c r="UNY187" s="73"/>
      <c r="UNZ187" s="73"/>
      <c r="UOA187" s="73"/>
      <c r="UOB187" s="73"/>
      <c r="UOC187" s="73"/>
      <c r="UOD187" s="73"/>
      <c r="UOE187" s="73"/>
      <c r="UOF187" s="73"/>
      <c r="UOG187" s="73"/>
      <c r="UOH187" s="73"/>
      <c r="UOI187" s="73"/>
      <c r="UOJ187" s="73"/>
      <c r="UOK187" s="73"/>
      <c r="UOL187" s="73"/>
      <c r="UOM187" s="73"/>
      <c r="UON187" s="73"/>
      <c r="UOO187" s="73"/>
      <c r="UOP187" s="73"/>
      <c r="UOQ187" s="73"/>
      <c r="UOR187" s="73"/>
      <c r="UOS187" s="73"/>
      <c r="UOU187" s="73"/>
      <c r="UOV187" s="73"/>
      <c r="UOW187" s="73"/>
      <c r="UOX187" s="73"/>
      <c r="UOY187" s="73"/>
      <c r="UOZ187" s="73"/>
      <c r="UPA187" s="73"/>
      <c r="UPB187" s="73"/>
      <c r="UPC187" s="73"/>
      <c r="UPD187" s="73"/>
      <c r="UPE187" s="73"/>
      <c r="UPF187" s="73"/>
      <c r="UPG187" s="73"/>
      <c r="UPJ187" s="73"/>
      <c r="UPM187" s="73"/>
      <c r="UPP187" s="73"/>
      <c r="UPS187" s="73"/>
      <c r="UPV187" s="73"/>
      <c r="UQH187" s="73"/>
      <c r="UQK187" s="73"/>
      <c r="UQN187" s="73"/>
      <c r="UQQ187" s="73"/>
      <c r="UQZ187" s="73"/>
      <c r="URF187" s="73"/>
      <c r="URI187" s="73"/>
      <c r="URL187" s="73"/>
      <c r="URO187" s="73"/>
      <c r="URU187" s="73"/>
      <c r="USD187" s="73"/>
      <c r="USF187" s="73"/>
      <c r="USG187" s="73"/>
      <c r="USI187" s="73"/>
      <c r="USL187" s="73"/>
      <c r="USO187" s="73"/>
      <c r="USR187" s="73"/>
      <c r="USZ187" s="73"/>
      <c r="UTB187" s="73"/>
      <c r="UTE187" s="73"/>
      <c r="UTH187" s="73"/>
      <c r="UTQ187" s="73"/>
      <c r="UTT187" s="73"/>
      <c r="UTY187" s="73"/>
      <c r="UUU187" s="73"/>
      <c r="UUV187" s="73"/>
      <c r="UUW187" s="73"/>
      <c r="UUX187" s="73"/>
      <c r="UUY187" s="73"/>
      <c r="UUZ187" s="73"/>
      <c r="UVR187" s="73"/>
      <c r="UVS187" s="73"/>
      <c r="UVV187" s="73"/>
      <c r="UVY187" s="73"/>
      <c r="UWA187" s="73"/>
      <c r="UWC187" s="73"/>
      <c r="UWF187" s="73"/>
      <c r="UWI187" s="73"/>
      <c r="UWL187" s="73"/>
      <c r="UWO187" s="73"/>
      <c r="UWR187" s="73"/>
      <c r="UWU187" s="73"/>
      <c r="UWX187" s="73"/>
      <c r="UXA187" s="73"/>
      <c r="UXC187" s="73"/>
      <c r="UXP187" s="73"/>
      <c r="UXQ187" s="73"/>
      <c r="UXR187" s="73"/>
      <c r="UXS187" s="73"/>
      <c r="UXT187" s="73"/>
      <c r="UXU187" s="73"/>
      <c r="UXV187" s="73"/>
      <c r="UXW187" s="73"/>
      <c r="UXX187" s="73"/>
      <c r="UXY187" s="73"/>
      <c r="UXZ187" s="73"/>
      <c r="UYA187" s="73"/>
      <c r="UYB187" s="73"/>
      <c r="UYC187" s="73"/>
      <c r="UYD187" s="73"/>
      <c r="UYE187" s="73"/>
      <c r="UYF187" s="73"/>
      <c r="UYG187" s="73"/>
      <c r="UYH187" s="73"/>
      <c r="UYI187" s="73"/>
      <c r="UYJ187" s="73"/>
      <c r="UYK187" s="73"/>
      <c r="UYL187" s="73"/>
      <c r="UYM187" s="73"/>
      <c r="UYN187" s="73"/>
      <c r="UYO187" s="73"/>
      <c r="UYQ187" s="73"/>
      <c r="UYR187" s="73"/>
      <c r="UYS187" s="73"/>
      <c r="UYT187" s="73"/>
      <c r="UYU187" s="73"/>
      <c r="UYV187" s="73"/>
      <c r="UYW187" s="73"/>
      <c r="UYX187" s="73"/>
      <c r="UYY187" s="73"/>
      <c r="UYZ187" s="73"/>
      <c r="UZA187" s="73"/>
      <c r="UZB187" s="73"/>
      <c r="UZC187" s="73"/>
      <c r="UZF187" s="73"/>
      <c r="UZI187" s="73"/>
      <c r="UZL187" s="73"/>
      <c r="UZO187" s="73"/>
      <c r="UZR187" s="73"/>
      <c r="VAD187" s="73"/>
      <c r="VAG187" s="73"/>
      <c r="VAJ187" s="73"/>
      <c r="VAM187" s="73"/>
      <c r="VAV187" s="73"/>
      <c r="VBB187" s="73"/>
      <c r="VBE187" s="73"/>
      <c r="VBH187" s="73"/>
      <c r="VBK187" s="73"/>
      <c r="VBQ187" s="73"/>
      <c r="VBZ187" s="73"/>
      <c r="VCB187" s="73"/>
      <c r="VCC187" s="73"/>
      <c r="VCE187" s="73"/>
      <c r="VCH187" s="73"/>
      <c r="VCK187" s="73"/>
      <c r="VCN187" s="73"/>
      <c r="VCV187" s="73"/>
      <c r="VCX187" s="73"/>
      <c r="VDA187" s="73"/>
      <c r="VDD187" s="73"/>
      <c r="VDM187" s="73"/>
      <c r="VDP187" s="73"/>
      <c r="VDU187" s="73"/>
      <c r="VEQ187" s="73"/>
      <c r="VER187" s="73"/>
      <c r="VES187" s="73"/>
      <c r="VET187" s="73"/>
      <c r="VEU187" s="73"/>
      <c r="VEV187" s="73"/>
      <c r="VFN187" s="73"/>
      <c r="VFO187" s="73"/>
      <c r="VFR187" s="73"/>
      <c r="VFU187" s="73"/>
      <c r="VFW187" s="73"/>
      <c r="VFY187" s="73"/>
      <c r="VGB187" s="73"/>
      <c r="VGE187" s="73"/>
      <c r="VGH187" s="73"/>
      <c r="VGK187" s="73"/>
      <c r="VGN187" s="73"/>
      <c r="VGQ187" s="73"/>
      <c r="VGT187" s="73"/>
      <c r="VGW187" s="73"/>
      <c r="VGY187" s="73"/>
      <c r="VHL187" s="73"/>
      <c r="VHM187" s="73"/>
      <c r="VHN187" s="73"/>
      <c r="VHO187" s="73"/>
      <c r="VHP187" s="73"/>
      <c r="VHQ187" s="73"/>
      <c r="VHR187" s="73"/>
      <c r="VHS187" s="73"/>
      <c r="VHT187" s="73"/>
      <c r="VHU187" s="73"/>
      <c r="VHV187" s="73"/>
      <c r="VHW187" s="73"/>
      <c r="VHX187" s="73"/>
      <c r="VHY187" s="73"/>
      <c r="VHZ187" s="73"/>
      <c r="VIA187" s="73"/>
      <c r="VIB187" s="73"/>
      <c r="VIC187" s="73"/>
      <c r="VID187" s="73"/>
      <c r="VIE187" s="73"/>
      <c r="VIF187" s="73"/>
      <c r="VIG187" s="73"/>
      <c r="VIH187" s="73"/>
      <c r="VII187" s="73"/>
      <c r="VIJ187" s="73"/>
      <c r="VIK187" s="73"/>
      <c r="VIM187" s="73"/>
      <c r="VIN187" s="73"/>
      <c r="VIO187" s="73"/>
      <c r="VIP187" s="73"/>
      <c r="VIQ187" s="73"/>
      <c r="VIR187" s="73"/>
      <c r="VIS187" s="73"/>
      <c r="VIT187" s="73"/>
      <c r="VIU187" s="73"/>
      <c r="VIV187" s="73"/>
      <c r="VIW187" s="73"/>
      <c r="VIX187" s="73"/>
      <c r="VIY187" s="73"/>
      <c r="VJB187" s="73"/>
      <c r="VJE187" s="73"/>
      <c r="VJH187" s="73"/>
      <c r="VJK187" s="73"/>
      <c r="VJN187" s="73"/>
      <c r="VJZ187" s="73"/>
      <c r="VKC187" s="73"/>
      <c r="VKF187" s="73"/>
      <c r="VKI187" s="73"/>
      <c r="VKR187" s="73"/>
      <c r="VKX187" s="73"/>
      <c r="VLA187" s="73"/>
      <c r="VLD187" s="73"/>
      <c r="VLG187" s="73"/>
      <c r="VLM187" s="73"/>
      <c r="VLV187" s="73"/>
      <c r="VLX187" s="73"/>
      <c r="VLY187" s="73"/>
      <c r="VMA187" s="73"/>
      <c r="VMD187" s="73"/>
      <c r="VMG187" s="73"/>
      <c r="VMJ187" s="73"/>
      <c r="VMR187" s="73"/>
      <c r="VMT187" s="73"/>
      <c r="VMW187" s="73"/>
      <c r="VMZ187" s="73"/>
      <c r="VNI187" s="73"/>
      <c r="VNL187" s="73"/>
      <c r="VNQ187" s="73"/>
      <c r="VOM187" s="73"/>
      <c r="VON187" s="73"/>
      <c r="VOO187" s="73"/>
      <c r="VOP187" s="73"/>
      <c r="VOQ187" s="73"/>
      <c r="VOR187" s="73"/>
      <c r="VPJ187" s="73"/>
      <c r="VPK187" s="73"/>
      <c r="VPN187" s="73"/>
      <c r="VPQ187" s="73"/>
      <c r="VPS187" s="73"/>
      <c r="VPU187" s="73"/>
      <c r="VPX187" s="73"/>
      <c r="VQA187" s="73"/>
      <c r="VQD187" s="73"/>
      <c r="VQG187" s="73"/>
      <c r="VQJ187" s="73"/>
      <c r="VQM187" s="73"/>
      <c r="VQP187" s="73"/>
      <c r="VQS187" s="73"/>
      <c r="VQU187" s="73"/>
      <c r="VRH187" s="73"/>
      <c r="VRI187" s="73"/>
      <c r="VRJ187" s="73"/>
      <c r="VRK187" s="73"/>
      <c r="VRL187" s="73"/>
      <c r="VRM187" s="73"/>
      <c r="VRN187" s="73"/>
      <c r="VRO187" s="73"/>
      <c r="VRP187" s="73"/>
      <c r="VRQ187" s="73"/>
      <c r="VRR187" s="73"/>
      <c r="VRS187" s="73"/>
      <c r="VRT187" s="73"/>
      <c r="VRU187" s="73"/>
      <c r="VRV187" s="73"/>
      <c r="VRW187" s="73"/>
      <c r="VRX187" s="73"/>
      <c r="VRY187" s="73"/>
      <c r="VRZ187" s="73"/>
      <c r="VSA187" s="73"/>
      <c r="VSB187" s="73"/>
      <c r="VSC187" s="73"/>
      <c r="VSD187" s="73"/>
      <c r="VSE187" s="73"/>
      <c r="VSF187" s="73"/>
      <c r="VSG187" s="73"/>
      <c r="VSI187" s="73"/>
      <c r="VSJ187" s="73"/>
      <c r="VSK187" s="73"/>
      <c r="VSL187" s="73"/>
      <c r="VSM187" s="73"/>
      <c r="VSN187" s="73"/>
      <c r="VSO187" s="73"/>
      <c r="VSP187" s="73"/>
      <c r="VSQ187" s="73"/>
      <c r="VSR187" s="73"/>
      <c r="VSS187" s="73"/>
      <c r="VST187" s="73"/>
      <c r="VSU187" s="73"/>
      <c r="VSX187" s="73"/>
      <c r="VTA187" s="73"/>
      <c r="VTD187" s="73"/>
      <c r="VTG187" s="73"/>
      <c r="VTJ187" s="73"/>
      <c r="VTV187" s="73"/>
      <c r="VTY187" s="73"/>
      <c r="VUB187" s="73"/>
      <c r="VUE187" s="73"/>
      <c r="VUN187" s="73"/>
      <c r="VUT187" s="73"/>
      <c r="VUW187" s="73"/>
      <c r="VUZ187" s="73"/>
      <c r="VVC187" s="73"/>
      <c r="VVI187" s="73"/>
      <c r="VVR187" s="73"/>
      <c r="VVT187" s="73"/>
      <c r="VVU187" s="73"/>
      <c r="VVW187" s="73"/>
      <c r="VVZ187" s="73"/>
      <c r="VWC187" s="73"/>
      <c r="VWF187" s="73"/>
      <c r="VWN187" s="73"/>
      <c r="VWP187" s="73"/>
      <c r="VWS187" s="73"/>
      <c r="VWV187" s="73"/>
      <c r="VXE187" s="73"/>
      <c r="VXH187" s="73"/>
      <c r="VXM187" s="73"/>
      <c r="VYI187" s="73"/>
      <c r="VYJ187" s="73"/>
      <c r="VYK187" s="73"/>
      <c r="VYL187" s="73"/>
      <c r="VYM187" s="73"/>
      <c r="VYN187" s="73"/>
      <c r="VZF187" s="73"/>
      <c r="VZG187" s="73"/>
      <c r="VZJ187" s="73"/>
      <c r="VZM187" s="73"/>
      <c r="VZO187" s="73"/>
      <c r="VZQ187" s="73"/>
      <c r="VZT187" s="73"/>
      <c r="VZW187" s="73"/>
      <c r="VZZ187" s="73"/>
      <c r="WAC187" s="73"/>
      <c r="WAF187" s="73"/>
      <c r="WAI187" s="73"/>
      <c r="WAL187" s="73"/>
      <c r="WAO187" s="73"/>
      <c r="WAQ187" s="73"/>
      <c r="WBD187" s="73"/>
      <c r="WBE187" s="73"/>
      <c r="WBF187" s="73"/>
      <c r="WBG187" s="73"/>
      <c r="WBH187" s="73"/>
      <c r="WBI187" s="73"/>
      <c r="WBJ187" s="73"/>
      <c r="WBK187" s="73"/>
      <c r="WBL187" s="73"/>
      <c r="WBM187" s="73"/>
      <c r="WBN187" s="73"/>
      <c r="WBO187" s="73"/>
      <c r="WBP187" s="73"/>
      <c r="WBQ187" s="73"/>
      <c r="WBR187" s="73"/>
      <c r="WBS187" s="73"/>
      <c r="WBT187" s="73"/>
      <c r="WBU187" s="73"/>
      <c r="WBV187" s="73"/>
      <c r="WBW187" s="73"/>
      <c r="WBX187" s="73"/>
      <c r="WBY187" s="73"/>
      <c r="WBZ187" s="73"/>
      <c r="WCA187" s="73"/>
      <c r="WCB187" s="73"/>
      <c r="WCC187" s="73"/>
      <c r="WCE187" s="73"/>
      <c r="WCF187" s="73"/>
      <c r="WCG187" s="73"/>
      <c r="WCH187" s="73"/>
      <c r="WCI187" s="73"/>
      <c r="WCJ187" s="73"/>
      <c r="WCK187" s="73"/>
      <c r="WCL187" s="73"/>
      <c r="WCM187" s="73"/>
      <c r="WCN187" s="73"/>
      <c r="WCO187" s="73"/>
      <c r="WCP187" s="73"/>
      <c r="WCQ187" s="73"/>
      <c r="WCT187" s="73"/>
      <c r="WCW187" s="73"/>
      <c r="WCZ187" s="73"/>
      <c r="WDC187" s="73"/>
      <c r="WDF187" s="73"/>
      <c r="WDR187" s="73"/>
      <c r="WDU187" s="73"/>
      <c r="WDX187" s="73"/>
      <c r="WEA187" s="73"/>
      <c r="WEJ187" s="73"/>
      <c r="WEP187" s="73"/>
      <c r="WES187" s="73"/>
      <c r="WEV187" s="73"/>
      <c r="WEY187" s="73"/>
      <c r="WFE187" s="73"/>
      <c r="WFN187" s="73"/>
      <c r="WFP187" s="73"/>
      <c r="WFQ187" s="73"/>
      <c r="WFS187" s="73"/>
      <c r="WFV187" s="73"/>
      <c r="WFY187" s="73"/>
      <c r="WGB187" s="73"/>
      <c r="WGJ187" s="73"/>
      <c r="WGL187" s="73"/>
      <c r="WGO187" s="73"/>
      <c r="WGR187" s="73"/>
      <c r="WHA187" s="73"/>
      <c r="WHD187" s="73"/>
      <c r="WHI187" s="73"/>
      <c r="WIE187" s="73"/>
      <c r="WIF187" s="73"/>
      <c r="WIG187" s="73"/>
      <c r="WIH187" s="73"/>
      <c r="WII187" s="73"/>
      <c r="WIJ187" s="73"/>
      <c r="WJB187" s="73"/>
      <c r="WJC187" s="73"/>
      <c r="WJF187" s="73"/>
      <c r="WJI187" s="73"/>
      <c r="WJK187" s="73"/>
      <c r="WJM187" s="73"/>
      <c r="WJP187" s="73"/>
      <c r="WJS187" s="73"/>
      <c r="WJV187" s="73"/>
      <c r="WJY187" s="73"/>
      <c r="WKB187" s="73"/>
      <c r="WKE187" s="73"/>
      <c r="WKH187" s="73"/>
      <c r="WKK187" s="73"/>
      <c r="WKM187" s="73"/>
      <c r="WKZ187" s="73"/>
      <c r="WLA187" s="73"/>
      <c r="WLB187" s="73"/>
      <c r="WLC187" s="73"/>
      <c r="WLD187" s="73"/>
      <c r="WLE187" s="73"/>
      <c r="WLF187" s="73"/>
      <c r="WLG187" s="73"/>
      <c r="WLH187" s="73"/>
      <c r="WLI187" s="73"/>
      <c r="WLJ187" s="73"/>
      <c r="WLK187" s="73"/>
      <c r="WLL187" s="73"/>
      <c r="WLM187" s="73"/>
      <c r="WLN187" s="73"/>
      <c r="WLO187" s="73"/>
      <c r="WLP187" s="73"/>
      <c r="WLQ187" s="73"/>
      <c r="WLR187" s="73"/>
      <c r="WLS187" s="73"/>
      <c r="WLT187" s="73"/>
      <c r="WLU187" s="73"/>
      <c r="WLV187" s="73"/>
      <c r="WLW187" s="73"/>
      <c r="WLX187" s="73"/>
      <c r="WLY187" s="73"/>
      <c r="WMA187" s="73"/>
      <c r="WMB187" s="73"/>
      <c r="WMC187" s="73"/>
      <c r="WMD187" s="73"/>
      <c r="WME187" s="73"/>
      <c r="WMF187" s="73"/>
      <c r="WMG187" s="73"/>
      <c r="WMH187" s="73"/>
      <c r="WMI187" s="73"/>
      <c r="WMJ187" s="73"/>
      <c r="WMK187" s="73"/>
      <c r="WML187" s="73"/>
      <c r="WMM187" s="73"/>
      <c r="WMP187" s="73"/>
      <c r="WMS187" s="73"/>
      <c r="WMV187" s="73"/>
      <c r="WMY187" s="73"/>
      <c r="WNB187" s="73"/>
      <c r="WNN187" s="73"/>
      <c r="WNQ187" s="73"/>
      <c r="WNT187" s="73"/>
      <c r="WNW187" s="73"/>
      <c r="WOF187" s="73"/>
      <c r="WOL187" s="73"/>
      <c r="WOO187" s="73"/>
      <c r="WOR187" s="73"/>
      <c r="WOU187" s="73"/>
      <c r="WPA187" s="73"/>
      <c r="WPJ187" s="73"/>
      <c r="WPL187" s="73"/>
      <c r="WPM187" s="73"/>
      <c r="WPO187" s="73"/>
      <c r="WPR187" s="73"/>
      <c r="WPU187" s="73"/>
      <c r="WPX187" s="73"/>
      <c r="WQF187" s="73"/>
      <c r="WQH187" s="73"/>
      <c r="WQK187" s="73"/>
      <c r="WQN187" s="73"/>
      <c r="WQW187" s="73"/>
      <c r="WQZ187" s="73"/>
      <c r="WRE187" s="73"/>
      <c r="WSA187" s="73"/>
      <c r="WSB187" s="73"/>
      <c r="WSC187" s="73"/>
      <c r="WSD187" s="73"/>
      <c r="WSE187" s="73"/>
      <c r="WSF187" s="73"/>
      <c r="WSX187" s="73"/>
      <c r="WSY187" s="73"/>
      <c r="WTB187" s="73"/>
      <c r="WTE187" s="73"/>
      <c r="WTG187" s="73"/>
      <c r="WTI187" s="73"/>
      <c r="WTL187" s="73"/>
      <c r="WTO187" s="73"/>
      <c r="WTR187" s="73"/>
      <c r="WTU187" s="73"/>
      <c r="WTX187" s="73"/>
      <c r="WUA187" s="73"/>
      <c r="WUD187" s="73"/>
      <c r="WUG187" s="73"/>
      <c r="WUI187" s="73"/>
      <c r="WUV187" s="73"/>
      <c r="WUW187" s="73"/>
      <c r="WUX187" s="73"/>
      <c r="WUY187" s="73"/>
      <c r="WUZ187" s="73"/>
      <c r="WVA187" s="73"/>
      <c r="WVB187" s="73"/>
      <c r="WVC187" s="73"/>
      <c r="WVD187" s="73"/>
      <c r="WVE187" s="73"/>
      <c r="WVF187" s="73"/>
      <c r="WVG187" s="73"/>
      <c r="WVH187" s="73"/>
      <c r="WVI187" s="73"/>
      <c r="WVJ187" s="73"/>
      <c r="WVK187" s="73"/>
      <c r="WVL187" s="73"/>
      <c r="WVM187" s="73"/>
      <c r="WVN187" s="73"/>
      <c r="WVO187" s="73"/>
      <c r="WVP187" s="73"/>
      <c r="WVQ187" s="73"/>
      <c r="WVR187" s="73"/>
      <c r="WVS187" s="73"/>
      <c r="WVT187" s="73"/>
      <c r="WVU187" s="73"/>
      <c r="WVV187" s="73"/>
      <c r="WVW187" s="73"/>
      <c r="WVX187" s="73"/>
      <c r="WVY187" s="73"/>
      <c r="WVZ187" s="73"/>
      <c r="WWA187" s="73"/>
      <c r="WWB187" s="73"/>
      <c r="WWC187" s="73"/>
      <c r="WWD187" s="73"/>
      <c r="WWE187" s="73"/>
      <c r="WWF187" s="73"/>
      <c r="WWG187" s="73"/>
      <c r="WWH187" s="73"/>
      <c r="WWI187" s="73"/>
      <c r="WWJ187" s="73"/>
      <c r="WWK187" s="73"/>
      <c r="WWL187" s="73"/>
      <c r="WWM187" s="73"/>
      <c r="WWN187" s="73"/>
      <c r="WWO187" s="73"/>
      <c r="WWP187" s="73"/>
      <c r="WWQ187" s="73"/>
      <c r="WWR187" s="73"/>
      <c r="WWS187" s="73"/>
      <c r="WWT187" s="73"/>
      <c r="WWU187" s="73"/>
      <c r="WWV187" s="73"/>
      <c r="WWW187" s="73"/>
      <c r="WWX187" s="73"/>
      <c r="WWY187" s="73"/>
      <c r="WWZ187" s="73"/>
      <c r="WXA187" s="73"/>
      <c r="WXB187" s="73"/>
      <c r="WXC187" s="73"/>
      <c r="WXD187" s="73"/>
      <c r="WXE187" s="73"/>
      <c r="WXF187" s="73"/>
      <c r="WXG187" s="73"/>
      <c r="WXH187" s="73"/>
      <c r="WXI187" s="73"/>
      <c r="WXJ187" s="73"/>
      <c r="WXK187" s="73"/>
      <c r="WXL187" s="73"/>
      <c r="WXM187" s="73"/>
      <c r="WXN187" s="73"/>
      <c r="WXO187" s="73"/>
      <c r="WXP187" s="73"/>
      <c r="WXQ187" s="73"/>
      <c r="WXR187" s="73"/>
      <c r="WXS187" s="73"/>
      <c r="WXT187" s="73"/>
      <c r="WXU187" s="73"/>
      <c r="WXV187" s="73"/>
      <c r="WXW187" s="73"/>
      <c r="WXX187" s="73"/>
      <c r="WXY187" s="73"/>
      <c r="WXZ187" s="73"/>
      <c r="WYA187" s="73"/>
      <c r="WYB187" s="73"/>
      <c r="WYC187" s="73"/>
      <c r="WYD187" s="73"/>
      <c r="WYE187" s="73"/>
      <c r="WYF187" s="73"/>
      <c r="WYG187" s="73"/>
      <c r="WYH187" s="73"/>
      <c r="WYI187" s="73"/>
      <c r="WYJ187" s="73"/>
      <c r="WYK187" s="73"/>
      <c r="WYL187" s="73"/>
      <c r="WYM187" s="73"/>
      <c r="WYN187" s="73"/>
      <c r="WYO187" s="73"/>
      <c r="WYP187" s="73"/>
      <c r="WYQ187" s="73"/>
      <c r="WYR187" s="73"/>
      <c r="WYS187" s="73"/>
      <c r="WYT187" s="73"/>
      <c r="WYU187" s="73"/>
      <c r="WYV187" s="73"/>
      <c r="WYW187" s="73"/>
      <c r="WYX187" s="73"/>
      <c r="WYY187" s="73"/>
      <c r="WYZ187" s="73"/>
      <c r="WZA187" s="73"/>
      <c r="WZB187" s="73"/>
      <c r="WZC187" s="73"/>
      <c r="WZD187" s="73"/>
      <c r="WZE187" s="73"/>
      <c r="WZF187" s="73"/>
      <c r="WZG187" s="73"/>
      <c r="WZH187" s="73"/>
      <c r="WZI187" s="73"/>
      <c r="WZJ187" s="73"/>
      <c r="WZK187" s="73"/>
      <c r="WZL187" s="73"/>
      <c r="WZM187" s="73"/>
      <c r="WZN187" s="73"/>
      <c r="WZO187" s="73"/>
      <c r="WZP187" s="73"/>
      <c r="WZQ187" s="73"/>
      <c r="WZR187" s="73"/>
      <c r="WZS187" s="73"/>
      <c r="WZT187" s="73"/>
      <c r="WZU187" s="73"/>
      <c r="WZV187" s="73"/>
      <c r="WZW187" s="73"/>
      <c r="WZX187" s="73"/>
      <c r="WZY187" s="73"/>
      <c r="WZZ187" s="73"/>
      <c r="XAA187" s="73"/>
      <c r="XAB187" s="73"/>
      <c r="XAC187" s="73"/>
      <c r="XAD187" s="73"/>
      <c r="XAE187" s="73"/>
      <c r="XAF187" s="73"/>
      <c r="XAG187" s="73"/>
      <c r="XAH187" s="73"/>
      <c r="XAI187" s="73"/>
      <c r="XAJ187" s="73"/>
      <c r="XAK187" s="73"/>
      <c r="XAL187" s="73"/>
      <c r="XAM187" s="73"/>
      <c r="XAN187" s="73"/>
      <c r="XAO187" s="73"/>
      <c r="XAP187" s="73"/>
      <c r="XAQ187" s="73"/>
      <c r="XAR187" s="73"/>
      <c r="XAS187" s="73"/>
      <c r="XAT187" s="73"/>
      <c r="XAU187" s="73"/>
      <c r="XAV187" s="73"/>
      <c r="XAW187" s="73"/>
      <c r="XAX187" s="73"/>
      <c r="XAY187" s="73"/>
      <c r="XAZ187" s="73"/>
      <c r="XBA187" s="73"/>
      <c r="XBB187" s="73"/>
      <c r="XBC187" s="73"/>
      <c r="XBD187" s="73"/>
      <c r="XBE187" s="73"/>
      <c r="XBF187" s="73"/>
      <c r="XBG187" s="73"/>
      <c r="XBH187" s="73"/>
      <c r="XBI187" s="73"/>
      <c r="XBJ187" s="73"/>
      <c r="XBK187" s="73"/>
      <c r="XBL187" s="73"/>
      <c r="XBM187" s="73"/>
      <c r="XBN187" s="73"/>
      <c r="XBO187" s="73"/>
      <c r="XBP187" s="73"/>
      <c r="XBQ187" s="73"/>
      <c r="XBR187" s="73"/>
      <c r="XBS187" s="73"/>
      <c r="XBT187" s="73"/>
      <c r="XBU187" s="73"/>
      <c r="XBV187" s="73"/>
      <c r="XBW187" s="73"/>
      <c r="XBX187" s="73"/>
      <c r="XBY187" s="73"/>
      <c r="XBZ187" s="73"/>
      <c r="XCA187" s="73"/>
      <c r="XCB187" s="73"/>
      <c r="XCC187" s="73"/>
      <c r="XCD187" s="73"/>
      <c r="XCE187" s="73"/>
      <c r="XCF187" s="73"/>
      <c r="XCG187" s="73"/>
      <c r="XCH187" s="73"/>
      <c r="XCI187" s="73"/>
      <c r="XCJ187" s="73"/>
      <c r="XCK187" s="73"/>
      <c r="XCL187" s="73"/>
      <c r="XCM187" s="73"/>
      <c r="XCN187" s="73"/>
      <c r="XCO187" s="73"/>
      <c r="XCP187" s="73"/>
      <c r="XCQ187" s="73"/>
      <c r="XCR187" s="73"/>
      <c r="XCS187" s="73"/>
      <c r="XCT187" s="73"/>
      <c r="XCU187" s="73"/>
      <c r="XCV187" s="73"/>
      <c r="XCW187" s="73"/>
      <c r="XCX187" s="73"/>
      <c r="XCY187" s="73"/>
      <c r="XCZ187" s="73"/>
      <c r="XDA187" s="73"/>
      <c r="XDB187" s="73"/>
      <c r="XDC187" s="73"/>
      <c r="XDD187" s="73"/>
      <c r="XDE187" s="73"/>
      <c r="XDF187" s="73"/>
      <c r="XDG187" s="73"/>
      <c r="XDH187" s="73"/>
      <c r="XDI187" s="73"/>
      <c r="XDJ187" s="73"/>
      <c r="XDK187" s="73"/>
      <c r="XDL187" s="73"/>
      <c r="XDM187" s="73"/>
      <c r="XDN187" s="73"/>
      <c r="XDO187" s="73"/>
      <c r="XDP187" s="73"/>
      <c r="XDQ187" s="73"/>
      <c r="XDR187" s="73"/>
      <c r="XDS187" s="73"/>
      <c r="XDT187" s="73"/>
      <c r="XDU187" s="73"/>
      <c r="XDV187" s="73"/>
      <c r="XDW187" s="73"/>
      <c r="XDX187" s="73"/>
      <c r="XDY187" s="73"/>
      <c r="XDZ187" s="73"/>
      <c r="XEA187" s="73"/>
      <c r="XEB187" s="73"/>
      <c r="XEC187" s="73"/>
      <c r="XED187" s="73"/>
      <c r="XEE187" s="73"/>
      <c r="XEF187" s="73"/>
      <c r="XEG187" s="73"/>
      <c r="XEH187" s="73"/>
      <c r="XEI187" s="73"/>
      <c r="XEJ187" s="73"/>
      <c r="XEK187" s="73"/>
      <c r="XEL187" s="73"/>
      <c r="XEM187" s="73"/>
      <c r="XEN187" s="73"/>
      <c r="XEO187" s="73"/>
      <c r="XEP187" s="73"/>
      <c r="XEQ187" s="73"/>
      <c r="XER187" s="73"/>
      <c r="XES187" s="73"/>
      <c r="XET187" s="73"/>
      <c r="XEU187" s="73"/>
      <c r="XEV187" s="73"/>
      <c r="XEW187" s="73"/>
      <c r="XEX187" s="73"/>
      <c r="XEY187" s="73"/>
      <c r="XEZ187" s="73"/>
      <c r="XFA187" s="73"/>
      <c r="XFB187" s="73"/>
      <c r="XFC187" s="73"/>
      <c r="XFD187" s="73"/>
    </row>
    <row r="188" spans="1:16384" s="192" customFormat="1" ht="21.75" hidden="1" customHeight="1">
      <c r="A188" s="207" t="s">
        <v>189</v>
      </c>
      <c r="B188" s="204" t="s">
        <v>325</v>
      </c>
      <c r="C188" s="205"/>
      <c r="D188" s="168">
        <f>IFERROR(VLOOKUP(A188,'4.1'!A207:C489,3,0),)</f>
        <v>0</v>
      </c>
      <c r="E188" s="166">
        <f t="shared" si="2"/>
        <v>0</v>
      </c>
    </row>
    <row r="189" spans="1:16384" s="192" customFormat="1" ht="21.75" hidden="1" customHeight="1">
      <c r="A189" s="207" t="s">
        <v>190</v>
      </c>
      <c r="B189" s="204" t="s">
        <v>325</v>
      </c>
      <c r="C189" s="205"/>
      <c r="D189" s="168">
        <f>IFERROR(VLOOKUP(A189,'4.1'!A208:C490,3,0),)</f>
        <v>0</v>
      </c>
      <c r="E189" s="166">
        <f t="shared" si="2"/>
        <v>0</v>
      </c>
    </row>
    <row r="190" spans="1:16384" s="192" customFormat="1" ht="21.6" hidden="1" customHeight="1">
      <c r="A190" s="207" t="s">
        <v>191</v>
      </c>
      <c r="B190" s="204" t="s">
        <v>325</v>
      </c>
      <c r="C190" s="205"/>
      <c r="D190" s="168">
        <f>IFERROR(VLOOKUP(A190,'4.1'!A209:C491,3,0),)</f>
        <v>0</v>
      </c>
      <c r="E190" s="166">
        <f t="shared" si="2"/>
        <v>0</v>
      </c>
    </row>
    <row r="191" spans="1:16384" s="192" customFormat="1" ht="21.75" hidden="1" customHeight="1">
      <c r="A191" s="207" t="s">
        <v>192</v>
      </c>
      <c r="B191" s="204" t="s">
        <v>323</v>
      </c>
      <c r="C191" s="205"/>
      <c r="D191" s="168">
        <f>IFERROR(VLOOKUP(A191,'4.1'!A210:C492,3,0),)</f>
        <v>0</v>
      </c>
      <c r="E191" s="166">
        <f t="shared" si="2"/>
        <v>0</v>
      </c>
    </row>
    <row r="192" spans="1:16384" s="192" customFormat="1" ht="20.25" hidden="1" customHeight="1">
      <c r="A192" s="207" t="s">
        <v>193</v>
      </c>
      <c r="B192" s="204" t="s">
        <v>328</v>
      </c>
      <c r="C192" s="205"/>
      <c r="D192" s="168">
        <f>IFERROR(VLOOKUP(A192,'4.1'!A211:C493,3,0),)</f>
        <v>0</v>
      </c>
      <c r="E192" s="166">
        <f t="shared" si="2"/>
        <v>0</v>
      </c>
    </row>
    <row r="193" spans="1:16384" s="192" customFormat="1" ht="20.25" hidden="1" customHeight="1">
      <c r="A193" s="207" t="s">
        <v>194</v>
      </c>
      <c r="B193" s="204" t="s">
        <v>323</v>
      </c>
      <c r="C193" s="205"/>
      <c r="D193" s="168">
        <f>IFERROR(VLOOKUP(A193,'4.1'!A212:C494,3,0),)</f>
        <v>0</v>
      </c>
      <c r="E193" s="166">
        <f t="shared" si="2"/>
        <v>0</v>
      </c>
    </row>
    <row r="194" spans="1:16384" s="192" customFormat="1" ht="20.25" hidden="1" customHeight="1">
      <c r="A194" s="209" t="s">
        <v>195</v>
      </c>
      <c r="B194" s="204" t="s">
        <v>330</v>
      </c>
      <c r="C194" s="205"/>
      <c r="D194" s="168">
        <f>IFERROR(VLOOKUP(A194,'4.1'!A213:C495,3,0),)</f>
        <v>0</v>
      </c>
      <c r="E194" s="166">
        <f t="shared" si="2"/>
        <v>0</v>
      </c>
    </row>
    <row r="195" spans="1:16384" s="192" customFormat="1" ht="20.25" hidden="1" customHeight="1">
      <c r="A195" s="218" t="s">
        <v>196</v>
      </c>
      <c r="B195" s="204" t="s">
        <v>323</v>
      </c>
      <c r="C195" s="205"/>
      <c r="D195" s="168">
        <f>IFERROR(VLOOKUP(A195,'4.1'!A214:C496,3,0),)</f>
        <v>0</v>
      </c>
      <c r="E195" s="166">
        <f t="shared" si="2"/>
        <v>0</v>
      </c>
    </row>
    <row r="196" spans="1:16384" s="192" customFormat="1" ht="20.25" hidden="1" customHeight="1">
      <c r="A196" s="207" t="s">
        <v>197</v>
      </c>
      <c r="B196" s="204" t="s">
        <v>328</v>
      </c>
      <c r="C196" s="205"/>
      <c r="D196" s="168">
        <f>IFERROR(VLOOKUP(A196,'4.1'!A215:C497,3,0),)</f>
        <v>0</v>
      </c>
      <c r="E196" s="166">
        <f t="shared" si="2"/>
        <v>0</v>
      </c>
    </row>
    <row r="197" spans="1:16384" s="192" customFormat="1" ht="21.75" hidden="1" customHeight="1">
      <c r="A197" s="218" t="s">
        <v>198</v>
      </c>
      <c r="B197" s="204" t="s">
        <v>323</v>
      </c>
      <c r="C197" s="205"/>
      <c r="D197" s="168">
        <f>IFERROR(VLOOKUP(A197,'4.1'!A216:C498,3,0),)</f>
        <v>0</v>
      </c>
      <c r="E197" s="166">
        <f t="shared" ref="E197:E260" si="3">+D197*C197</f>
        <v>0</v>
      </c>
    </row>
    <row r="198" spans="1:16384" s="192" customFormat="1" ht="21.75" customHeight="1">
      <c r="A198" s="209" t="s">
        <v>199</v>
      </c>
      <c r="B198" s="202" t="s">
        <v>324</v>
      </c>
      <c r="C198" s="203">
        <v>231</v>
      </c>
      <c r="D198" s="86">
        <v>4000</v>
      </c>
      <c r="E198" s="87">
        <f t="shared" si="3"/>
        <v>924000</v>
      </c>
      <c r="F198" s="73"/>
      <c r="G198" s="73"/>
      <c r="H198" s="73"/>
      <c r="I198" s="73"/>
      <c r="J198" s="73"/>
      <c r="K198" s="73"/>
      <c r="L198" s="73"/>
      <c r="M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D198" s="73"/>
      <c r="AG198" s="73"/>
      <c r="AJ198" s="73"/>
      <c r="AM198" s="73"/>
      <c r="AP198" s="73"/>
      <c r="BB198" s="73"/>
      <c r="BE198" s="73"/>
      <c r="BH198" s="73"/>
      <c r="BK198" s="73"/>
      <c r="BT198" s="73"/>
      <c r="BZ198" s="73"/>
      <c r="CC198" s="73"/>
      <c r="CF198" s="73"/>
      <c r="CI198" s="73"/>
      <c r="CO198" s="73"/>
      <c r="CX198" s="73"/>
      <c r="CZ198" s="73"/>
      <c r="DA198" s="73"/>
      <c r="DC198" s="73"/>
      <c r="DF198" s="73"/>
      <c r="DI198" s="73"/>
      <c r="DL198" s="73"/>
      <c r="DT198" s="73"/>
      <c r="DV198" s="73"/>
      <c r="DY198" s="73"/>
      <c r="EB198" s="73"/>
      <c r="EK198" s="73"/>
      <c r="EN198" s="73"/>
      <c r="ES198" s="73"/>
      <c r="FO198" s="73"/>
      <c r="FP198" s="73"/>
      <c r="FQ198" s="73"/>
      <c r="FR198" s="73"/>
      <c r="FS198" s="73"/>
      <c r="FT198" s="73"/>
      <c r="GL198" s="73"/>
      <c r="GM198" s="73"/>
      <c r="GP198" s="73"/>
      <c r="GS198" s="73"/>
      <c r="GU198" s="73"/>
      <c r="GW198" s="73"/>
      <c r="GZ198" s="73"/>
      <c r="HC198" s="73"/>
      <c r="HF198" s="73"/>
      <c r="HI198" s="73"/>
      <c r="HL198" s="73"/>
      <c r="HO198" s="73"/>
      <c r="HR198" s="73"/>
      <c r="HU198" s="73"/>
      <c r="HW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/>
      <c r="IW198" s="73"/>
      <c r="IX198" s="73"/>
      <c r="IY198" s="73"/>
      <c r="IZ198" s="73"/>
      <c r="JA198" s="73"/>
      <c r="JB198" s="73"/>
      <c r="JC198" s="73"/>
      <c r="JD198" s="73"/>
      <c r="JE198" s="73"/>
      <c r="JF198" s="73"/>
      <c r="JG198" s="73"/>
      <c r="JH198" s="73"/>
      <c r="JI198" s="73"/>
      <c r="JK198" s="73"/>
      <c r="JL198" s="73"/>
      <c r="JM198" s="73"/>
      <c r="JN198" s="73"/>
      <c r="JO198" s="73"/>
      <c r="JP198" s="73"/>
      <c r="JQ198" s="73"/>
      <c r="JR198" s="73"/>
      <c r="JS198" s="73"/>
      <c r="JT198" s="73"/>
      <c r="JU198" s="73"/>
      <c r="JV198" s="73"/>
      <c r="JW198" s="73"/>
      <c r="JZ198" s="73"/>
      <c r="KC198" s="73"/>
      <c r="KF198" s="73"/>
      <c r="KI198" s="73"/>
      <c r="KL198" s="73"/>
      <c r="KX198" s="73"/>
      <c r="LA198" s="73"/>
      <c r="LD198" s="73"/>
      <c r="LG198" s="73"/>
      <c r="LP198" s="73"/>
      <c r="LV198" s="73"/>
      <c r="LY198" s="73"/>
      <c r="MB198" s="73"/>
      <c r="ME198" s="73"/>
      <c r="MK198" s="73"/>
      <c r="MT198" s="73"/>
      <c r="MV198" s="73"/>
      <c r="MW198" s="73"/>
      <c r="MY198" s="73"/>
      <c r="NB198" s="73"/>
      <c r="NE198" s="73"/>
      <c r="NH198" s="73"/>
      <c r="NP198" s="73"/>
      <c r="NR198" s="73"/>
      <c r="NU198" s="73"/>
      <c r="NX198" s="73"/>
      <c r="OG198" s="73"/>
      <c r="OJ198" s="73"/>
      <c r="OO198" s="73"/>
      <c r="PK198" s="73"/>
      <c r="PL198" s="73"/>
      <c r="PM198" s="73"/>
      <c r="PN198" s="73"/>
      <c r="PO198" s="73"/>
      <c r="PP198" s="73"/>
      <c r="QH198" s="73"/>
      <c r="QI198" s="73"/>
      <c r="QL198" s="73"/>
      <c r="QO198" s="73"/>
      <c r="QQ198" s="73"/>
      <c r="QS198" s="73"/>
      <c r="QV198" s="73"/>
      <c r="QY198" s="73"/>
      <c r="RB198" s="73"/>
      <c r="RE198" s="73"/>
      <c r="RH198" s="73"/>
      <c r="RK198" s="73"/>
      <c r="RN198" s="73"/>
      <c r="RQ198" s="73"/>
      <c r="RS198" s="73"/>
      <c r="SF198" s="73"/>
      <c r="SG198" s="73"/>
      <c r="SH198" s="73"/>
      <c r="SI198" s="73"/>
      <c r="SJ198" s="73"/>
      <c r="SK198" s="73"/>
      <c r="SL198" s="73"/>
      <c r="SM198" s="73"/>
      <c r="SN198" s="73"/>
      <c r="SO198" s="73"/>
      <c r="SP198" s="73"/>
      <c r="SQ198" s="73"/>
      <c r="SR198" s="73"/>
      <c r="SS198" s="73"/>
      <c r="ST198" s="73"/>
      <c r="SU198" s="73"/>
      <c r="SV198" s="73"/>
      <c r="SW198" s="73"/>
      <c r="SX198" s="73"/>
      <c r="SY198" s="73"/>
      <c r="SZ198" s="73"/>
      <c r="TA198" s="73"/>
      <c r="TB198" s="73"/>
      <c r="TC198" s="73"/>
      <c r="TD198" s="73"/>
      <c r="TE198" s="73"/>
      <c r="TG198" s="73"/>
      <c r="TH198" s="73"/>
      <c r="TI198" s="73"/>
      <c r="TJ198" s="73"/>
      <c r="TK198" s="73"/>
      <c r="TL198" s="73"/>
      <c r="TM198" s="73"/>
      <c r="TN198" s="73"/>
      <c r="TO198" s="73"/>
      <c r="TP198" s="73"/>
      <c r="TQ198" s="73"/>
      <c r="TR198" s="73"/>
      <c r="TS198" s="73"/>
      <c r="TV198" s="73"/>
      <c r="TY198" s="73"/>
      <c r="UB198" s="73"/>
      <c r="UE198" s="73"/>
      <c r="UH198" s="73"/>
      <c r="UT198" s="73"/>
      <c r="UW198" s="73"/>
      <c r="UZ198" s="73"/>
      <c r="VC198" s="73"/>
      <c r="VL198" s="73"/>
      <c r="VR198" s="73"/>
      <c r="VU198" s="73"/>
      <c r="VX198" s="73"/>
      <c r="WA198" s="73"/>
      <c r="WG198" s="73"/>
      <c r="WP198" s="73"/>
      <c r="WR198" s="73"/>
      <c r="WS198" s="73"/>
      <c r="WU198" s="73"/>
      <c r="WX198" s="73"/>
      <c r="XA198" s="73"/>
      <c r="XD198" s="73"/>
      <c r="XL198" s="73"/>
      <c r="XN198" s="73"/>
      <c r="XQ198" s="73"/>
      <c r="XT198" s="73"/>
      <c r="YC198" s="73"/>
      <c r="YF198" s="73"/>
      <c r="YK198" s="73"/>
      <c r="ZG198" s="73"/>
      <c r="ZH198" s="73"/>
      <c r="ZI198" s="73"/>
      <c r="ZJ198" s="73"/>
      <c r="ZK198" s="73"/>
      <c r="ZL198" s="73"/>
      <c r="AAD198" s="73"/>
      <c r="AAE198" s="73"/>
      <c r="AAH198" s="73"/>
      <c r="AAK198" s="73"/>
      <c r="AAM198" s="73"/>
      <c r="AAO198" s="73"/>
      <c r="AAR198" s="73"/>
      <c r="AAU198" s="73"/>
      <c r="AAX198" s="73"/>
      <c r="ABA198" s="73"/>
      <c r="ABD198" s="73"/>
      <c r="ABG198" s="73"/>
      <c r="ABJ198" s="73"/>
      <c r="ABM198" s="73"/>
      <c r="ABO198" s="73"/>
      <c r="ACB198" s="73"/>
      <c r="ACC198" s="73"/>
      <c r="ACD198" s="73"/>
      <c r="ACE198" s="73"/>
      <c r="ACF198" s="73"/>
      <c r="ACG198" s="73"/>
      <c r="ACH198" s="73"/>
      <c r="ACI198" s="73"/>
      <c r="ACJ198" s="73"/>
      <c r="ACK198" s="73"/>
      <c r="ACL198" s="73"/>
      <c r="ACM198" s="73"/>
      <c r="ACN198" s="73"/>
      <c r="ACO198" s="73"/>
      <c r="ACP198" s="73"/>
      <c r="ACQ198" s="73"/>
      <c r="ACR198" s="73"/>
      <c r="ACS198" s="73"/>
      <c r="ACT198" s="73"/>
      <c r="ACU198" s="73"/>
      <c r="ACV198" s="73"/>
      <c r="ACW198" s="73"/>
      <c r="ACX198" s="73"/>
      <c r="ACY198" s="73"/>
      <c r="ACZ198" s="73"/>
      <c r="ADA198" s="73"/>
      <c r="ADC198" s="73"/>
      <c r="ADD198" s="73"/>
      <c r="ADE198" s="73"/>
      <c r="ADF198" s="73"/>
      <c r="ADG198" s="73"/>
      <c r="ADH198" s="73"/>
      <c r="ADI198" s="73"/>
      <c r="ADJ198" s="73"/>
      <c r="ADK198" s="73"/>
      <c r="ADL198" s="73"/>
      <c r="ADM198" s="73"/>
      <c r="ADN198" s="73"/>
      <c r="ADO198" s="73"/>
      <c r="ADR198" s="73"/>
      <c r="ADU198" s="73"/>
      <c r="ADX198" s="73"/>
      <c r="AEA198" s="73"/>
      <c r="AED198" s="73"/>
      <c r="AEP198" s="73"/>
      <c r="AES198" s="73"/>
      <c r="AEV198" s="73"/>
      <c r="AEY198" s="73"/>
      <c r="AFH198" s="73"/>
      <c r="AFN198" s="73"/>
      <c r="AFQ198" s="73"/>
      <c r="AFT198" s="73"/>
      <c r="AFW198" s="73"/>
      <c r="AGC198" s="73"/>
      <c r="AGL198" s="73"/>
      <c r="AGN198" s="73"/>
      <c r="AGO198" s="73"/>
      <c r="AGQ198" s="73"/>
      <c r="AGT198" s="73"/>
      <c r="AGW198" s="73"/>
      <c r="AGZ198" s="73"/>
      <c r="AHH198" s="73"/>
      <c r="AHJ198" s="73"/>
      <c r="AHM198" s="73"/>
      <c r="AHP198" s="73"/>
      <c r="AHY198" s="73"/>
      <c r="AIB198" s="73"/>
      <c r="AIG198" s="73"/>
      <c r="AJC198" s="73"/>
      <c r="AJD198" s="73"/>
      <c r="AJE198" s="73"/>
      <c r="AJF198" s="73"/>
      <c r="AJG198" s="73"/>
      <c r="AJH198" s="73"/>
      <c r="AJZ198" s="73"/>
      <c r="AKA198" s="73"/>
      <c r="AKD198" s="73"/>
      <c r="AKG198" s="73"/>
      <c r="AKI198" s="73"/>
      <c r="AKK198" s="73"/>
      <c r="AKN198" s="73"/>
      <c r="AKQ198" s="73"/>
      <c r="AKT198" s="73"/>
      <c r="AKW198" s="73"/>
      <c r="AKZ198" s="73"/>
      <c r="ALC198" s="73"/>
      <c r="ALF198" s="73"/>
      <c r="ALI198" s="73"/>
      <c r="ALK198" s="73"/>
      <c r="ALX198" s="73"/>
      <c r="ALY198" s="73"/>
      <c r="ALZ198" s="73"/>
      <c r="AMA198" s="73"/>
      <c r="AMB198" s="73"/>
      <c r="AMC198" s="73"/>
      <c r="AMD198" s="73"/>
      <c r="AME198" s="73"/>
      <c r="AMF198" s="73"/>
      <c r="AMG198" s="73"/>
      <c r="AMH198" s="73"/>
      <c r="AMI198" s="73"/>
      <c r="AMJ198" s="73"/>
      <c r="AMK198" s="73"/>
      <c r="AML198" s="73"/>
      <c r="AMM198" s="73"/>
      <c r="AMN198" s="73"/>
      <c r="AMO198" s="73"/>
      <c r="AMP198" s="73"/>
      <c r="AMQ198" s="73"/>
      <c r="AMR198" s="73"/>
      <c r="AMS198" s="73"/>
      <c r="AMT198" s="73"/>
      <c r="AMU198" s="73"/>
      <c r="AMV198" s="73"/>
      <c r="AMW198" s="73"/>
      <c r="AMY198" s="73"/>
      <c r="AMZ198" s="73"/>
      <c r="ANA198" s="73"/>
      <c r="ANB198" s="73"/>
      <c r="ANC198" s="73"/>
      <c r="AND198" s="73"/>
      <c r="ANE198" s="73"/>
      <c r="ANF198" s="73"/>
      <c r="ANG198" s="73"/>
      <c r="ANH198" s="73"/>
      <c r="ANI198" s="73"/>
      <c r="ANJ198" s="73"/>
      <c r="ANK198" s="73"/>
      <c r="ANN198" s="73"/>
      <c r="ANQ198" s="73"/>
      <c r="ANT198" s="73"/>
      <c r="ANW198" s="73"/>
      <c r="ANZ198" s="73"/>
      <c r="AOL198" s="73"/>
      <c r="AOO198" s="73"/>
      <c r="AOR198" s="73"/>
      <c r="AOU198" s="73"/>
      <c r="APD198" s="73"/>
      <c r="APJ198" s="73"/>
      <c r="APM198" s="73"/>
      <c r="APP198" s="73"/>
      <c r="APS198" s="73"/>
      <c r="APY198" s="73"/>
      <c r="AQH198" s="73"/>
      <c r="AQJ198" s="73"/>
      <c r="AQK198" s="73"/>
      <c r="AQM198" s="73"/>
      <c r="AQP198" s="73"/>
      <c r="AQS198" s="73"/>
      <c r="AQV198" s="73"/>
      <c r="ARD198" s="73"/>
      <c r="ARF198" s="73"/>
      <c r="ARI198" s="73"/>
      <c r="ARL198" s="73"/>
      <c r="ARU198" s="73"/>
      <c r="ARX198" s="73"/>
      <c r="ASC198" s="73"/>
      <c r="ASY198" s="73"/>
      <c r="ASZ198" s="73"/>
      <c r="ATA198" s="73"/>
      <c r="ATB198" s="73"/>
      <c r="ATC198" s="73"/>
      <c r="ATD198" s="73"/>
      <c r="ATV198" s="73"/>
      <c r="ATW198" s="73"/>
      <c r="ATZ198" s="73"/>
      <c r="AUC198" s="73"/>
      <c r="AUE198" s="73"/>
      <c r="AUG198" s="73"/>
      <c r="AUJ198" s="73"/>
      <c r="AUM198" s="73"/>
      <c r="AUP198" s="73"/>
      <c r="AUS198" s="73"/>
      <c r="AUV198" s="73"/>
      <c r="AUY198" s="73"/>
      <c r="AVB198" s="73"/>
      <c r="AVE198" s="73"/>
      <c r="AVG198" s="73"/>
      <c r="AVT198" s="73"/>
      <c r="AVU198" s="73"/>
      <c r="AVV198" s="73"/>
      <c r="AVW198" s="73"/>
      <c r="AVX198" s="73"/>
      <c r="AVY198" s="73"/>
      <c r="AVZ198" s="73"/>
      <c r="AWA198" s="73"/>
      <c r="AWB198" s="73"/>
      <c r="AWC198" s="73"/>
      <c r="AWD198" s="73"/>
      <c r="AWE198" s="73"/>
      <c r="AWF198" s="73"/>
      <c r="AWG198" s="73"/>
      <c r="AWH198" s="73"/>
      <c r="AWI198" s="73"/>
      <c r="AWJ198" s="73"/>
      <c r="AWK198" s="73"/>
      <c r="AWL198" s="73"/>
      <c r="AWM198" s="73"/>
      <c r="AWN198" s="73"/>
      <c r="AWO198" s="73"/>
      <c r="AWP198" s="73"/>
      <c r="AWQ198" s="73"/>
      <c r="AWR198" s="73"/>
      <c r="AWS198" s="73"/>
      <c r="AWU198" s="73"/>
      <c r="AWV198" s="73"/>
      <c r="AWW198" s="73"/>
      <c r="AWX198" s="73"/>
      <c r="AWY198" s="73"/>
      <c r="AWZ198" s="73"/>
      <c r="AXA198" s="73"/>
      <c r="AXB198" s="73"/>
      <c r="AXC198" s="73"/>
      <c r="AXD198" s="73"/>
      <c r="AXE198" s="73"/>
      <c r="AXF198" s="73"/>
      <c r="AXG198" s="73"/>
      <c r="AXJ198" s="73"/>
      <c r="AXM198" s="73"/>
      <c r="AXP198" s="73"/>
      <c r="AXS198" s="73"/>
      <c r="AXV198" s="73"/>
      <c r="AYH198" s="73"/>
      <c r="AYK198" s="73"/>
      <c r="AYN198" s="73"/>
      <c r="AYQ198" s="73"/>
      <c r="AYZ198" s="73"/>
      <c r="AZF198" s="73"/>
      <c r="AZI198" s="73"/>
      <c r="AZL198" s="73"/>
      <c r="AZO198" s="73"/>
      <c r="AZU198" s="73"/>
      <c r="BAD198" s="73"/>
      <c r="BAF198" s="73"/>
      <c r="BAG198" s="73"/>
      <c r="BAI198" s="73"/>
      <c r="BAL198" s="73"/>
      <c r="BAO198" s="73"/>
      <c r="BAR198" s="73"/>
      <c r="BAZ198" s="73"/>
      <c r="BBB198" s="73"/>
      <c r="BBE198" s="73"/>
      <c r="BBH198" s="73"/>
      <c r="BBQ198" s="73"/>
      <c r="BBT198" s="73"/>
      <c r="BBY198" s="73"/>
      <c r="BCU198" s="73"/>
      <c r="BCV198" s="73"/>
      <c r="BCW198" s="73"/>
      <c r="BCX198" s="73"/>
      <c r="BCY198" s="73"/>
      <c r="BCZ198" s="73"/>
      <c r="BDR198" s="73"/>
      <c r="BDS198" s="73"/>
      <c r="BDV198" s="73"/>
      <c r="BDY198" s="73"/>
      <c r="BEA198" s="73"/>
      <c r="BEC198" s="73"/>
      <c r="BEF198" s="73"/>
      <c r="BEI198" s="73"/>
      <c r="BEL198" s="73"/>
      <c r="BEO198" s="73"/>
      <c r="BER198" s="73"/>
      <c r="BEU198" s="73"/>
      <c r="BEX198" s="73"/>
      <c r="BFA198" s="73"/>
      <c r="BFC198" s="73"/>
      <c r="BFP198" s="73"/>
      <c r="BFQ198" s="73"/>
      <c r="BFR198" s="73"/>
      <c r="BFS198" s="73"/>
      <c r="BFT198" s="73"/>
      <c r="BFU198" s="73"/>
      <c r="BFV198" s="73"/>
      <c r="BFW198" s="73"/>
      <c r="BFX198" s="73"/>
      <c r="BFY198" s="73"/>
      <c r="BFZ198" s="73"/>
      <c r="BGA198" s="73"/>
      <c r="BGB198" s="73"/>
      <c r="BGC198" s="73"/>
      <c r="BGD198" s="73"/>
      <c r="BGE198" s="73"/>
      <c r="BGF198" s="73"/>
      <c r="BGG198" s="73"/>
      <c r="BGH198" s="73"/>
      <c r="BGI198" s="73"/>
      <c r="BGJ198" s="73"/>
      <c r="BGK198" s="73"/>
      <c r="BGL198" s="73"/>
      <c r="BGM198" s="73"/>
      <c r="BGN198" s="73"/>
      <c r="BGO198" s="73"/>
      <c r="BGQ198" s="73"/>
      <c r="BGR198" s="73"/>
      <c r="BGS198" s="73"/>
      <c r="BGT198" s="73"/>
      <c r="BGU198" s="73"/>
      <c r="BGV198" s="73"/>
      <c r="BGW198" s="73"/>
      <c r="BGX198" s="73"/>
      <c r="BGY198" s="73"/>
      <c r="BGZ198" s="73"/>
      <c r="BHA198" s="73"/>
      <c r="BHB198" s="73"/>
      <c r="BHC198" s="73"/>
      <c r="BHF198" s="73"/>
      <c r="BHI198" s="73"/>
      <c r="BHL198" s="73"/>
      <c r="BHO198" s="73"/>
      <c r="BHR198" s="73"/>
      <c r="BID198" s="73"/>
      <c r="BIG198" s="73"/>
      <c r="BIJ198" s="73"/>
      <c r="BIM198" s="73"/>
      <c r="BIV198" s="73"/>
      <c r="BJB198" s="73"/>
      <c r="BJE198" s="73"/>
      <c r="BJH198" s="73"/>
      <c r="BJK198" s="73"/>
      <c r="BJQ198" s="73"/>
      <c r="BJZ198" s="73"/>
      <c r="BKB198" s="73"/>
      <c r="BKC198" s="73"/>
      <c r="BKE198" s="73"/>
      <c r="BKH198" s="73"/>
      <c r="BKK198" s="73"/>
      <c r="BKN198" s="73"/>
      <c r="BKV198" s="73"/>
      <c r="BKX198" s="73"/>
      <c r="BLA198" s="73"/>
      <c r="BLD198" s="73"/>
      <c r="BLM198" s="73"/>
      <c r="BLP198" s="73"/>
      <c r="BLU198" s="73"/>
      <c r="BMQ198" s="73"/>
      <c r="BMR198" s="73"/>
      <c r="BMS198" s="73"/>
      <c r="BMT198" s="73"/>
      <c r="BMU198" s="73"/>
      <c r="BMV198" s="73"/>
      <c r="BNN198" s="73"/>
      <c r="BNO198" s="73"/>
      <c r="BNR198" s="73"/>
      <c r="BNU198" s="73"/>
      <c r="BNW198" s="73"/>
      <c r="BNY198" s="73"/>
      <c r="BOB198" s="73"/>
      <c r="BOE198" s="73"/>
      <c r="BOH198" s="73"/>
      <c r="BOK198" s="73"/>
      <c r="BON198" s="73"/>
      <c r="BOQ198" s="73"/>
      <c r="BOT198" s="73"/>
      <c r="BOW198" s="73"/>
      <c r="BOY198" s="73"/>
      <c r="BPL198" s="73"/>
      <c r="BPM198" s="73"/>
      <c r="BPN198" s="73"/>
      <c r="BPO198" s="73"/>
      <c r="BPP198" s="73"/>
      <c r="BPQ198" s="73"/>
      <c r="BPR198" s="73"/>
      <c r="BPS198" s="73"/>
      <c r="BPT198" s="73"/>
      <c r="BPU198" s="73"/>
      <c r="BPV198" s="73"/>
      <c r="BPW198" s="73"/>
      <c r="BPX198" s="73"/>
      <c r="BPY198" s="73"/>
      <c r="BPZ198" s="73"/>
      <c r="BQA198" s="73"/>
      <c r="BQB198" s="73"/>
      <c r="BQC198" s="73"/>
      <c r="BQD198" s="73"/>
      <c r="BQE198" s="73"/>
      <c r="BQF198" s="73"/>
      <c r="BQG198" s="73"/>
      <c r="BQH198" s="73"/>
      <c r="BQI198" s="73"/>
      <c r="BQJ198" s="73"/>
      <c r="BQK198" s="73"/>
      <c r="BQM198" s="73"/>
      <c r="BQN198" s="73"/>
      <c r="BQO198" s="73"/>
      <c r="BQP198" s="73"/>
      <c r="BQQ198" s="73"/>
      <c r="BQR198" s="73"/>
      <c r="BQS198" s="73"/>
      <c r="BQT198" s="73"/>
      <c r="BQU198" s="73"/>
      <c r="BQV198" s="73"/>
      <c r="BQW198" s="73"/>
      <c r="BQX198" s="73"/>
      <c r="BQY198" s="73"/>
      <c r="BRB198" s="73"/>
      <c r="BRE198" s="73"/>
      <c r="BRH198" s="73"/>
      <c r="BRK198" s="73"/>
      <c r="BRN198" s="73"/>
      <c r="BRZ198" s="73"/>
      <c r="BSC198" s="73"/>
      <c r="BSF198" s="73"/>
      <c r="BSI198" s="73"/>
      <c r="BSR198" s="73"/>
      <c r="BSX198" s="73"/>
      <c r="BTA198" s="73"/>
      <c r="BTD198" s="73"/>
      <c r="BTG198" s="73"/>
      <c r="BTM198" s="73"/>
      <c r="BTV198" s="73"/>
      <c r="BTX198" s="73"/>
      <c r="BTY198" s="73"/>
      <c r="BUA198" s="73"/>
      <c r="BUD198" s="73"/>
      <c r="BUG198" s="73"/>
      <c r="BUJ198" s="73"/>
      <c r="BUR198" s="73"/>
      <c r="BUT198" s="73"/>
      <c r="BUW198" s="73"/>
      <c r="BUZ198" s="73"/>
      <c r="BVI198" s="73"/>
      <c r="BVL198" s="73"/>
      <c r="BVQ198" s="73"/>
      <c r="BWM198" s="73"/>
      <c r="BWN198" s="73"/>
      <c r="BWO198" s="73"/>
      <c r="BWP198" s="73"/>
      <c r="BWQ198" s="73"/>
      <c r="BWR198" s="73"/>
      <c r="BXJ198" s="73"/>
      <c r="BXK198" s="73"/>
      <c r="BXN198" s="73"/>
      <c r="BXQ198" s="73"/>
      <c r="BXS198" s="73"/>
      <c r="BXU198" s="73"/>
      <c r="BXX198" s="73"/>
      <c r="BYA198" s="73"/>
      <c r="BYD198" s="73"/>
      <c r="BYG198" s="73"/>
      <c r="BYJ198" s="73"/>
      <c r="BYM198" s="73"/>
      <c r="BYP198" s="73"/>
      <c r="BYS198" s="73"/>
      <c r="BYU198" s="73"/>
      <c r="BZH198" s="73"/>
      <c r="BZI198" s="73"/>
      <c r="BZJ198" s="73"/>
      <c r="BZK198" s="73"/>
      <c r="BZL198" s="73"/>
      <c r="BZM198" s="73"/>
      <c r="BZN198" s="73"/>
      <c r="BZO198" s="73"/>
      <c r="BZP198" s="73"/>
      <c r="BZQ198" s="73"/>
      <c r="BZR198" s="73"/>
      <c r="BZS198" s="73"/>
      <c r="BZT198" s="73"/>
      <c r="BZU198" s="73"/>
      <c r="BZV198" s="73"/>
      <c r="BZW198" s="73"/>
      <c r="BZX198" s="73"/>
      <c r="BZY198" s="73"/>
      <c r="BZZ198" s="73"/>
      <c r="CAA198" s="73"/>
      <c r="CAB198" s="73"/>
      <c r="CAC198" s="73"/>
      <c r="CAD198" s="73"/>
      <c r="CAE198" s="73"/>
      <c r="CAF198" s="73"/>
      <c r="CAG198" s="73"/>
      <c r="CAI198" s="73"/>
      <c r="CAJ198" s="73"/>
      <c r="CAK198" s="73"/>
      <c r="CAL198" s="73"/>
      <c r="CAM198" s="73"/>
      <c r="CAN198" s="73"/>
      <c r="CAO198" s="73"/>
      <c r="CAP198" s="73"/>
      <c r="CAQ198" s="73"/>
      <c r="CAR198" s="73"/>
      <c r="CAS198" s="73"/>
      <c r="CAT198" s="73"/>
      <c r="CAU198" s="73"/>
      <c r="CAX198" s="73"/>
      <c r="CBA198" s="73"/>
      <c r="CBD198" s="73"/>
      <c r="CBG198" s="73"/>
      <c r="CBJ198" s="73"/>
      <c r="CBV198" s="73"/>
      <c r="CBY198" s="73"/>
      <c r="CCB198" s="73"/>
      <c r="CCE198" s="73"/>
      <c r="CCN198" s="73"/>
      <c r="CCT198" s="73"/>
      <c r="CCW198" s="73"/>
      <c r="CCZ198" s="73"/>
      <c r="CDC198" s="73"/>
      <c r="CDI198" s="73"/>
      <c r="CDR198" s="73"/>
      <c r="CDT198" s="73"/>
      <c r="CDU198" s="73"/>
      <c r="CDW198" s="73"/>
      <c r="CDZ198" s="73"/>
      <c r="CEC198" s="73"/>
      <c r="CEF198" s="73"/>
      <c r="CEN198" s="73"/>
      <c r="CEP198" s="73"/>
      <c r="CES198" s="73"/>
      <c r="CEV198" s="73"/>
      <c r="CFE198" s="73"/>
      <c r="CFH198" s="73"/>
      <c r="CFM198" s="73"/>
      <c r="CGI198" s="73"/>
      <c r="CGJ198" s="73"/>
      <c r="CGK198" s="73"/>
      <c r="CGL198" s="73"/>
      <c r="CGM198" s="73"/>
      <c r="CGN198" s="73"/>
      <c r="CHF198" s="73"/>
      <c r="CHG198" s="73"/>
      <c r="CHJ198" s="73"/>
      <c r="CHM198" s="73"/>
      <c r="CHO198" s="73"/>
      <c r="CHQ198" s="73"/>
      <c r="CHT198" s="73"/>
      <c r="CHW198" s="73"/>
      <c r="CHZ198" s="73"/>
      <c r="CIC198" s="73"/>
      <c r="CIF198" s="73"/>
      <c r="CII198" s="73"/>
      <c r="CIL198" s="73"/>
      <c r="CIO198" s="73"/>
      <c r="CIQ198" s="73"/>
      <c r="CJD198" s="73"/>
      <c r="CJE198" s="73"/>
      <c r="CJF198" s="73"/>
      <c r="CJG198" s="73"/>
      <c r="CJH198" s="73"/>
      <c r="CJI198" s="73"/>
      <c r="CJJ198" s="73"/>
      <c r="CJK198" s="73"/>
      <c r="CJL198" s="73"/>
      <c r="CJM198" s="73"/>
      <c r="CJN198" s="73"/>
      <c r="CJO198" s="73"/>
      <c r="CJP198" s="73"/>
      <c r="CJQ198" s="73"/>
      <c r="CJR198" s="73"/>
      <c r="CJS198" s="73"/>
      <c r="CJT198" s="73"/>
      <c r="CJU198" s="73"/>
      <c r="CJV198" s="73"/>
      <c r="CJW198" s="73"/>
      <c r="CJX198" s="73"/>
      <c r="CJY198" s="73"/>
      <c r="CJZ198" s="73"/>
      <c r="CKA198" s="73"/>
      <c r="CKB198" s="73"/>
      <c r="CKC198" s="73"/>
      <c r="CKE198" s="73"/>
      <c r="CKF198" s="73"/>
      <c r="CKG198" s="73"/>
      <c r="CKH198" s="73"/>
      <c r="CKI198" s="73"/>
      <c r="CKJ198" s="73"/>
      <c r="CKK198" s="73"/>
      <c r="CKL198" s="73"/>
      <c r="CKM198" s="73"/>
      <c r="CKN198" s="73"/>
      <c r="CKO198" s="73"/>
      <c r="CKP198" s="73"/>
      <c r="CKQ198" s="73"/>
      <c r="CKT198" s="73"/>
      <c r="CKW198" s="73"/>
      <c r="CKZ198" s="73"/>
      <c r="CLC198" s="73"/>
      <c r="CLF198" s="73"/>
      <c r="CLR198" s="73"/>
      <c r="CLU198" s="73"/>
      <c r="CLX198" s="73"/>
      <c r="CMA198" s="73"/>
      <c r="CMJ198" s="73"/>
      <c r="CMP198" s="73"/>
      <c r="CMS198" s="73"/>
      <c r="CMV198" s="73"/>
      <c r="CMY198" s="73"/>
      <c r="CNE198" s="73"/>
      <c r="CNN198" s="73"/>
      <c r="CNP198" s="73"/>
      <c r="CNQ198" s="73"/>
      <c r="CNS198" s="73"/>
      <c r="CNV198" s="73"/>
      <c r="CNY198" s="73"/>
      <c r="COB198" s="73"/>
      <c r="COJ198" s="73"/>
      <c r="COL198" s="73"/>
      <c r="COO198" s="73"/>
      <c r="COR198" s="73"/>
      <c r="CPA198" s="73"/>
      <c r="CPD198" s="73"/>
      <c r="CPI198" s="73"/>
      <c r="CQE198" s="73"/>
      <c r="CQF198" s="73"/>
      <c r="CQG198" s="73"/>
      <c r="CQH198" s="73"/>
      <c r="CQI198" s="73"/>
      <c r="CQJ198" s="73"/>
      <c r="CRB198" s="73"/>
      <c r="CRC198" s="73"/>
      <c r="CRF198" s="73"/>
      <c r="CRI198" s="73"/>
      <c r="CRK198" s="73"/>
      <c r="CRM198" s="73"/>
      <c r="CRP198" s="73"/>
      <c r="CRS198" s="73"/>
      <c r="CRV198" s="73"/>
      <c r="CRY198" s="73"/>
      <c r="CSB198" s="73"/>
      <c r="CSE198" s="73"/>
      <c r="CSH198" s="73"/>
      <c r="CSK198" s="73"/>
      <c r="CSM198" s="73"/>
      <c r="CSZ198" s="73"/>
      <c r="CTA198" s="73"/>
      <c r="CTB198" s="73"/>
      <c r="CTC198" s="73"/>
      <c r="CTD198" s="73"/>
      <c r="CTE198" s="73"/>
      <c r="CTF198" s="73"/>
      <c r="CTG198" s="73"/>
      <c r="CTH198" s="73"/>
      <c r="CTI198" s="73"/>
      <c r="CTJ198" s="73"/>
      <c r="CTK198" s="73"/>
      <c r="CTL198" s="73"/>
      <c r="CTM198" s="73"/>
      <c r="CTN198" s="73"/>
      <c r="CTO198" s="73"/>
      <c r="CTP198" s="73"/>
      <c r="CTQ198" s="73"/>
      <c r="CTR198" s="73"/>
      <c r="CTS198" s="73"/>
      <c r="CTT198" s="73"/>
      <c r="CTU198" s="73"/>
      <c r="CTV198" s="73"/>
      <c r="CTW198" s="73"/>
      <c r="CTX198" s="73"/>
      <c r="CTY198" s="73"/>
      <c r="CUA198" s="73"/>
      <c r="CUB198" s="73"/>
      <c r="CUC198" s="73"/>
      <c r="CUD198" s="73"/>
      <c r="CUE198" s="73"/>
      <c r="CUF198" s="73"/>
      <c r="CUG198" s="73"/>
      <c r="CUH198" s="73"/>
      <c r="CUI198" s="73"/>
      <c r="CUJ198" s="73"/>
      <c r="CUK198" s="73"/>
      <c r="CUL198" s="73"/>
      <c r="CUM198" s="73"/>
      <c r="CUP198" s="73"/>
      <c r="CUS198" s="73"/>
      <c r="CUV198" s="73"/>
      <c r="CUY198" s="73"/>
      <c r="CVB198" s="73"/>
      <c r="CVN198" s="73"/>
      <c r="CVQ198" s="73"/>
      <c r="CVT198" s="73"/>
      <c r="CVW198" s="73"/>
      <c r="CWF198" s="73"/>
      <c r="CWL198" s="73"/>
      <c r="CWO198" s="73"/>
      <c r="CWR198" s="73"/>
      <c r="CWU198" s="73"/>
      <c r="CXA198" s="73"/>
      <c r="CXJ198" s="73"/>
      <c r="CXL198" s="73"/>
      <c r="CXM198" s="73"/>
      <c r="CXO198" s="73"/>
      <c r="CXR198" s="73"/>
      <c r="CXU198" s="73"/>
      <c r="CXX198" s="73"/>
      <c r="CYF198" s="73"/>
      <c r="CYH198" s="73"/>
      <c r="CYK198" s="73"/>
      <c r="CYN198" s="73"/>
      <c r="CYW198" s="73"/>
      <c r="CYZ198" s="73"/>
      <c r="CZE198" s="73"/>
      <c r="DAA198" s="73"/>
      <c r="DAB198" s="73"/>
      <c r="DAC198" s="73"/>
      <c r="DAD198" s="73"/>
      <c r="DAE198" s="73"/>
      <c r="DAF198" s="73"/>
      <c r="DAX198" s="73"/>
      <c r="DAY198" s="73"/>
      <c r="DBB198" s="73"/>
      <c r="DBE198" s="73"/>
      <c r="DBG198" s="73"/>
      <c r="DBI198" s="73"/>
      <c r="DBL198" s="73"/>
      <c r="DBO198" s="73"/>
      <c r="DBR198" s="73"/>
      <c r="DBU198" s="73"/>
      <c r="DBX198" s="73"/>
      <c r="DCA198" s="73"/>
      <c r="DCD198" s="73"/>
      <c r="DCG198" s="73"/>
      <c r="DCI198" s="73"/>
      <c r="DCV198" s="73"/>
      <c r="DCW198" s="73"/>
      <c r="DCX198" s="73"/>
      <c r="DCY198" s="73"/>
      <c r="DCZ198" s="73"/>
      <c r="DDA198" s="73"/>
      <c r="DDB198" s="73"/>
      <c r="DDC198" s="73"/>
      <c r="DDD198" s="73"/>
      <c r="DDE198" s="73"/>
      <c r="DDF198" s="73"/>
      <c r="DDG198" s="73"/>
      <c r="DDH198" s="73"/>
      <c r="DDI198" s="73"/>
      <c r="DDJ198" s="73"/>
      <c r="DDK198" s="73"/>
      <c r="DDL198" s="73"/>
      <c r="DDM198" s="73"/>
      <c r="DDN198" s="73"/>
      <c r="DDO198" s="73"/>
      <c r="DDP198" s="73"/>
      <c r="DDQ198" s="73"/>
      <c r="DDR198" s="73"/>
      <c r="DDS198" s="73"/>
      <c r="DDT198" s="73"/>
      <c r="DDU198" s="73"/>
      <c r="DDW198" s="73"/>
      <c r="DDX198" s="73"/>
      <c r="DDY198" s="73"/>
      <c r="DDZ198" s="73"/>
      <c r="DEA198" s="73"/>
      <c r="DEB198" s="73"/>
      <c r="DEC198" s="73"/>
      <c r="DED198" s="73"/>
      <c r="DEE198" s="73"/>
      <c r="DEF198" s="73"/>
      <c r="DEG198" s="73"/>
      <c r="DEH198" s="73"/>
      <c r="DEI198" s="73"/>
      <c r="DEL198" s="73"/>
      <c r="DEO198" s="73"/>
      <c r="DER198" s="73"/>
      <c r="DEU198" s="73"/>
      <c r="DEX198" s="73"/>
      <c r="DFJ198" s="73"/>
      <c r="DFM198" s="73"/>
      <c r="DFP198" s="73"/>
      <c r="DFS198" s="73"/>
      <c r="DGB198" s="73"/>
      <c r="DGH198" s="73"/>
      <c r="DGK198" s="73"/>
      <c r="DGN198" s="73"/>
      <c r="DGQ198" s="73"/>
      <c r="DGW198" s="73"/>
      <c r="DHF198" s="73"/>
      <c r="DHH198" s="73"/>
      <c r="DHI198" s="73"/>
      <c r="DHK198" s="73"/>
      <c r="DHN198" s="73"/>
      <c r="DHQ198" s="73"/>
      <c r="DHT198" s="73"/>
      <c r="DIB198" s="73"/>
      <c r="DID198" s="73"/>
      <c r="DIG198" s="73"/>
      <c r="DIJ198" s="73"/>
      <c r="DIS198" s="73"/>
      <c r="DIV198" s="73"/>
      <c r="DJA198" s="73"/>
      <c r="DJW198" s="73"/>
      <c r="DJX198" s="73"/>
      <c r="DJY198" s="73"/>
      <c r="DJZ198" s="73"/>
      <c r="DKA198" s="73"/>
      <c r="DKB198" s="73"/>
      <c r="DKT198" s="73"/>
      <c r="DKU198" s="73"/>
      <c r="DKX198" s="73"/>
      <c r="DLA198" s="73"/>
      <c r="DLC198" s="73"/>
      <c r="DLE198" s="73"/>
      <c r="DLH198" s="73"/>
      <c r="DLK198" s="73"/>
      <c r="DLN198" s="73"/>
      <c r="DLQ198" s="73"/>
      <c r="DLT198" s="73"/>
      <c r="DLW198" s="73"/>
      <c r="DLZ198" s="73"/>
      <c r="DMC198" s="73"/>
      <c r="DME198" s="73"/>
      <c r="DMR198" s="73"/>
      <c r="DMS198" s="73"/>
      <c r="DMT198" s="73"/>
      <c r="DMU198" s="73"/>
      <c r="DMV198" s="73"/>
      <c r="DMW198" s="73"/>
      <c r="DMX198" s="73"/>
      <c r="DMY198" s="73"/>
      <c r="DMZ198" s="73"/>
      <c r="DNA198" s="73"/>
      <c r="DNB198" s="73"/>
      <c r="DNC198" s="73"/>
      <c r="DND198" s="73"/>
      <c r="DNE198" s="73"/>
      <c r="DNF198" s="73"/>
      <c r="DNG198" s="73"/>
      <c r="DNH198" s="73"/>
      <c r="DNI198" s="73"/>
      <c r="DNJ198" s="73"/>
      <c r="DNK198" s="73"/>
      <c r="DNL198" s="73"/>
      <c r="DNM198" s="73"/>
      <c r="DNN198" s="73"/>
      <c r="DNO198" s="73"/>
      <c r="DNP198" s="73"/>
      <c r="DNQ198" s="73"/>
      <c r="DNS198" s="73"/>
      <c r="DNT198" s="73"/>
      <c r="DNU198" s="73"/>
      <c r="DNV198" s="73"/>
      <c r="DNW198" s="73"/>
      <c r="DNX198" s="73"/>
      <c r="DNY198" s="73"/>
      <c r="DNZ198" s="73"/>
      <c r="DOA198" s="73"/>
      <c r="DOB198" s="73"/>
      <c r="DOC198" s="73"/>
      <c r="DOD198" s="73"/>
      <c r="DOE198" s="73"/>
      <c r="DOH198" s="73"/>
      <c r="DOK198" s="73"/>
      <c r="DON198" s="73"/>
      <c r="DOQ198" s="73"/>
      <c r="DOT198" s="73"/>
      <c r="DPF198" s="73"/>
      <c r="DPI198" s="73"/>
      <c r="DPL198" s="73"/>
      <c r="DPO198" s="73"/>
      <c r="DPX198" s="73"/>
      <c r="DQD198" s="73"/>
      <c r="DQG198" s="73"/>
      <c r="DQJ198" s="73"/>
      <c r="DQM198" s="73"/>
      <c r="DQS198" s="73"/>
      <c r="DRB198" s="73"/>
      <c r="DRD198" s="73"/>
      <c r="DRE198" s="73"/>
      <c r="DRG198" s="73"/>
      <c r="DRJ198" s="73"/>
      <c r="DRM198" s="73"/>
      <c r="DRP198" s="73"/>
      <c r="DRX198" s="73"/>
      <c r="DRZ198" s="73"/>
      <c r="DSC198" s="73"/>
      <c r="DSF198" s="73"/>
      <c r="DSO198" s="73"/>
      <c r="DSR198" s="73"/>
      <c r="DSW198" s="73"/>
      <c r="DTS198" s="73"/>
      <c r="DTT198" s="73"/>
      <c r="DTU198" s="73"/>
      <c r="DTV198" s="73"/>
      <c r="DTW198" s="73"/>
      <c r="DTX198" s="73"/>
      <c r="DUP198" s="73"/>
      <c r="DUQ198" s="73"/>
      <c r="DUT198" s="73"/>
      <c r="DUW198" s="73"/>
      <c r="DUY198" s="73"/>
      <c r="DVA198" s="73"/>
      <c r="DVD198" s="73"/>
      <c r="DVG198" s="73"/>
      <c r="DVJ198" s="73"/>
      <c r="DVM198" s="73"/>
      <c r="DVP198" s="73"/>
      <c r="DVS198" s="73"/>
      <c r="DVV198" s="73"/>
      <c r="DVY198" s="73"/>
      <c r="DWA198" s="73"/>
      <c r="DWN198" s="73"/>
      <c r="DWO198" s="73"/>
      <c r="DWP198" s="73"/>
      <c r="DWQ198" s="73"/>
      <c r="DWR198" s="73"/>
      <c r="DWS198" s="73"/>
      <c r="DWT198" s="73"/>
      <c r="DWU198" s="73"/>
      <c r="DWV198" s="73"/>
      <c r="DWW198" s="73"/>
      <c r="DWX198" s="73"/>
      <c r="DWY198" s="73"/>
      <c r="DWZ198" s="73"/>
      <c r="DXA198" s="73"/>
      <c r="DXB198" s="73"/>
      <c r="DXC198" s="73"/>
      <c r="DXD198" s="73"/>
      <c r="DXE198" s="73"/>
      <c r="DXF198" s="73"/>
      <c r="DXG198" s="73"/>
      <c r="DXH198" s="73"/>
      <c r="DXI198" s="73"/>
      <c r="DXJ198" s="73"/>
      <c r="DXK198" s="73"/>
      <c r="DXL198" s="73"/>
      <c r="DXM198" s="73"/>
      <c r="DXO198" s="73"/>
      <c r="DXP198" s="73"/>
      <c r="DXQ198" s="73"/>
      <c r="DXR198" s="73"/>
      <c r="DXS198" s="73"/>
      <c r="DXT198" s="73"/>
      <c r="DXU198" s="73"/>
      <c r="DXV198" s="73"/>
      <c r="DXW198" s="73"/>
      <c r="DXX198" s="73"/>
      <c r="DXY198" s="73"/>
      <c r="DXZ198" s="73"/>
      <c r="DYA198" s="73"/>
      <c r="DYD198" s="73"/>
      <c r="DYG198" s="73"/>
      <c r="DYJ198" s="73"/>
      <c r="DYM198" s="73"/>
      <c r="DYP198" s="73"/>
      <c r="DZB198" s="73"/>
      <c r="DZE198" s="73"/>
      <c r="DZH198" s="73"/>
      <c r="DZK198" s="73"/>
      <c r="DZT198" s="73"/>
      <c r="DZZ198" s="73"/>
      <c r="EAC198" s="73"/>
      <c r="EAF198" s="73"/>
      <c r="EAI198" s="73"/>
      <c r="EAO198" s="73"/>
      <c r="EAX198" s="73"/>
      <c r="EAZ198" s="73"/>
      <c r="EBA198" s="73"/>
      <c r="EBC198" s="73"/>
      <c r="EBF198" s="73"/>
      <c r="EBI198" s="73"/>
      <c r="EBL198" s="73"/>
      <c r="EBT198" s="73"/>
      <c r="EBV198" s="73"/>
      <c r="EBY198" s="73"/>
      <c r="ECB198" s="73"/>
      <c r="ECK198" s="73"/>
      <c r="ECN198" s="73"/>
      <c r="ECS198" s="73"/>
      <c r="EDO198" s="73"/>
      <c r="EDP198" s="73"/>
      <c r="EDQ198" s="73"/>
      <c r="EDR198" s="73"/>
      <c r="EDS198" s="73"/>
      <c r="EDT198" s="73"/>
      <c r="EEL198" s="73"/>
      <c r="EEM198" s="73"/>
      <c r="EEP198" s="73"/>
      <c r="EES198" s="73"/>
      <c r="EEU198" s="73"/>
      <c r="EEW198" s="73"/>
      <c r="EEZ198" s="73"/>
      <c r="EFC198" s="73"/>
      <c r="EFF198" s="73"/>
      <c r="EFI198" s="73"/>
      <c r="EFL198" s="73"/>
      <c r="EFO198" s="73"/>
      <c r="EFR198" s="73"/>
      <c r="EFU198" s="73"/>
      <c r="EFW198" s="73"/>
      <c r="EGJ198" s="73"/>
      <c r="EGK198" s="73"/>
      <c r="EGL198" s="73"/>
      <c r="EGM198" s="73"/>
      <c r="EGN198" s="73"/>
      <c r="EGO198" s="73"/>
      <c r="EGP198" s="73"/>
      <c r="EGQ198" s="73"/>
      <c r="EGR198" s="73"/>
      <c r="EGS198" s="73"/>
      <c r="EGT198" s="73"/>
      <c r="EGU198" s="73"/>
      <c r="EGV198" s="73"/>
      <c r="EGW198" s="73"/>
      <c r="EGX198" s="73"/>
      <c r="EGY198" s="73"/>
      <c r="EGZ198" s="73"/>
      <c r="EHA198" s="73"/>
      <c r="EHB198" s="73"/>
      <c r="EHC198" s="73"/>
      <c r="EHD198" s="73"/>
      <c r="EHE198" s="73"/>
      <c r="EHF198" s="73"/>
      <c r="EHG198" s="73"/>
      <c r="EHH198" s="73"/>
      <c r="EHI198" s="73"/>
      <c r="EHK198" s="73"/>
      <c r="EHL198" s="73"/>
      <c r="EHM198" s="73"/>
      <c r="EHN198" s="73"/>
      <c r="EHO198" s="73"/>
      <c r="EHP198" s="73"/>
      <c r="EHQ198" s="73"/>
      <c r="EHR198" s="73"/>
      <c r="EHS198" s="73"/>
      <c r="EHT198" s="73"/>
      <c r="EHU198" s="73"/>
      <c r="EHV198" s="73"/>
      <c r="EHW198" s="73"/>
      <c r="EHZ198" s="73"/>
      <c r="EIC198" s="73"/>
      <c r="EIF198" s="73"/>
      <c r="EII198" s="73"/>
      <c r="EIL198" s="73"/>
      <c r="EIX198" s="73"/>
      <c r="EJA198" s="73"/>
      <c r="EJD198" s="73"/>
      <c r="EJG198" s="73"/>
      <c r="EJP198" s="73"/>
      <c r="EJV198" s="73"/>
      <c r="EJY198" s="73"/>
      <c r="EKB198" s="73"/>
      <c r="EKE198" s="73"/>
      <c r="EKK198" s="73"/>
      <c r="EKT198" s="73"/>
      <c r="EKV198" s="73"/>
      <c r="EKW198" s="73"/>
      <c r="EKY198" s="73"/>
      <c r="ELB198" s="73"/>
      <c r="ELE198" s="73"/>
      <c r="ELH198" s="73"/>
      <c r="ELP198" s="73"/>
      <c r="ELR198" s="73"/>
      <c r="ELU198" s="73"/>
      <c r="ELX198" s="73"/>
      <c r="EMG198" s="73"/>
      <c r="EMJ198" s="73"/>
      <c r="EMO198" s="73"/>
      <c r="ENK198" s="73"/>
      <c r="ENL198" s="73"/>
      <c r="ENM198" s="73"/>
      <c r="ENN198" s="73"/>
      <c r="ENO198" s="73"/>
      <c r="ENP198" s="73"/>
      <c r="EOH198" s="73"/>
      <c r="EOI198" s="73"/>
      <c r="EOL198" s="73"/>
      <c r="EOO198" s="73"/>
      <c r="EOQ198" s="73"/>
      <c r="EOS198" s="73"/>
      <c r="EOV198" s="73"/>
      <c r="EOY198" s="73"/>
      <c r="EPB198" s="73"/>
      <c r="EPE198" s="73"/>
      <c r="EPH198" s="73"/>
      <c r="EPK198" s="73"/>
      <c r="EPN198" s="73"/>
      <c r="EPQ198" s="73"/>
      <c r="EPS198" s="73"/>
      <c r="EQF198" s="73"/>
      <c r="EQG198" s="73"/>
      <c r="EQH198" s="73"/>
      <c r="EQI198" s="73"/>
      <c r="EQJ198" s="73"/>
      <c r="EQK198" s="73"/>
      <c r="EQL198" s="73"/>
      <c r="EQM198" s="73"/>
      <c r="EQN198" s="73"/>
      <c r="EQO198" s="73"/>
      <c r="EQP198" s="73"/>
      <c r="EQQ198" s="73"/>
      <c r="EQR198" s="73"/>
      <c r="EQS198" s="73"/>
      <c r="EQT198" s="73"/>
      <c r="EQU198" s="73"/>
      <c r="EQV198" s="73"/>
      <c r="EQW198" s="73"/>
      <c r="EQX198" s="73"/>
      <c r="EQY198" s="73"/>
      <c r="EQZ198" s="73"/>
      <c r="ERA198" s="73"/>
      <c r="ERB198" s="73"/>
      <c r="ERC198" s="73"/>
      <c r="ERD198" s="73"/>
      <c r="ERE198" s="73"/>
      <c r="ERG198" s="73"/>
      <c r="ERH198" s="73"/>
      <c r="ERI198" s="73"/>
      <c r="ERJ198" s="73"/>
      <c r="ERK198" s="73"/>
      <c r="ERL198" s="73"/>
      <c r="ERM198" s="73"/>
      <c r="ERN198" s="73"/>
      <c r="ERO198" s="73"/>
      <c r="ERP198" s="73"/>
      <c r="ERQ198" s="73"/>
      <c r="ERR198" s="73"/>
      <c r="ERS198" s="73"/>
      <c r="ERV198" s="73"/>
      <c r="ERY198" s="73"/>
      <c r="ESB198" s="73"/>
      <c r="ESE198" s="73"/>
      <c r="ESH198" s="73"/>
      <c r="EST198" s="73"/>
      <c r="ESW198" s="73"/>
      <c r="ESZ198" s="73"/>
      <c r="ETC198" s="73"/>
      <c r="ETL198" s="73"/>
      <c r="ETR198" s="73"/>
      <c r="ETU198" s="73"/>
      <c r="ETX198" s="73"/>
      <c r="EUA198" s="73"/>
      <c r="EUG198" s="73"/>
      <c r="EUP198" s="73"/>
      <c r="EUR198" s="73"/>
      <c r="EUS198" s="73"/>
      <c r="EUU198" s="73"/>
      <c r="EUX198" s="73"/>
      <c r="EVA198" s="73"/>
      <c r="EVD198" s="73"/>
      <c r="EVL198" s="73"/>
      <c r="EVN198" s="73"/>
      <c r="EVQ198" s="73"/>
      <c r="EVT198" s="73"/>
      <c r="EWC198" s="73"/>
      <c r="EWF198" s="73"/>
      <c r="EWK198" s="73"/>
      <c r="EXG198" s="73"/>
      <c r="EXH198" s="73"/>
      <c r="EXI198" s="73"/>
      <c r="EXJ198" s="73"/>
      <c r="EXK198" s="73"/>
      <c r="EXL198" s="73"/>
      <c r="EYD198" s="73"/>
      <c r="EYE198" s="73"/>
      <c r="EYH198" s="73"/>
      <c r="EYK198" s="73"/>
      <c r="EYM198" s="73"/>
      <c r="EYO198" s="73"/>
      <c r="EYR198" s="73"/>
      <c r="EYU198" s="73"/>
      <c r="EYX198" s="73"/>
      <c r="EZA198" s="73"/>
      <c r="EZD198" s="73"/>
      <c r="EZG198" s="73"/>
      <c r="EZJ198" s="73"/>
      <c r="EZM198" s="73"/>
      <c r="EZO198" s="73"/>
      <c r="FAB198" s="73"/>
      <c r="FAC198" s="73"/>
      <c r="FAD198" s="73"/>
      <c r="FAE198" s="73"/>
      <c r="FAF198" s="73"/>
      <c r="FAG198" s="73"/>
      <c r="FAH198" s="73"/>
      <c r="FAI198" s="73"/>
      <c r="FAJ198" s="73"/>
      <c r="FAK198" s="73"/>
      <c r="FAL198" s="73"/>
      <c r="FAM198" s="73"/>
      <c r="FAN198" s="73"/>
      <c r="FAO198" s="73"/>
      <c r="FAP198" s="73"/>
      <c r="FAQ198" s="73"/>
      <c r="FAR198" s="73"/>
      <c r="FAS198" s="73"/>
      <c r="FAT198" s="73"/>
      <c r="FAU198" s="73"/>
      <c r="FAV198" s="73"/>
      <c r="FAW198" s="73"/>
      <c r="FAX198" s="73"/>
      <c r="FAY198" s="73"/>
      <c r="FAZ198" s="73"/>
      <c r="FBA198" s="73"/>
      <c r="FBC198" s="73"/>
      <c r="FBD198" s="73"/>
      <c r="FBE198" s="73"/>
      <c r="FBF198" s="73"/>
      <c r="FBG198" s="73"/>
      <c r="FBH198" s="73"/>
      <c r="FBI198" s="73"/>
      <c r="FBJ198" s="73"/>
      <c r="FBK198" s="73"/>
      <c r="FBL198" s="73"/>
      <c r="FBM198" s="73"/>
      <c r="FBN198" s="73"/>
      <c r="FBO198" s="73"/>
      <c r="FBR198" s="73"/>
      <c r="FBU198" s="73"/>
      <c r="FBX198" s="73"/>
      <c r="FCA198" s="73"/>
      <c r="FCD198" s="73"/>
      <c r="FCP198" s="73"/>
      <c r="FCS198" s="73"/>
      <c r="FCV198" s="73"/>
      <c r="FCY198" s="73"/>
      <c r="FDH198" s="73"/>
      <c r="FDN198" s="73"/>
      <c r="FDQ198" s="73"/>
      <c r="FDT198" s="73"/>
      <c r="FDW198" s="73"/>
      <c r="FEC198" s="73"/>
      <c r="FEL198" s="73"/>
      <c r="FEN198" s="73"/>
      <c r="FEO198" s="73"/>
      <c r="FEQ198" s="73"/>
      <c r="FET198" s="73"/>
      <c r="FEW198" s="73"/>
      <c r="FEZ198" s="73"/>
      <c r="FFH198" s="73"/>
      <c r="FFJ198" s="73"/>
      <c r="FFM198" s="73"/>
      <c r="FFP198" s="73"/>
      <c r="FFY198" s="73"/>
      <c r="FGB198" s="73"/>
      <c r="FGG198" s="73"/>
      <c r="FHC198" s="73"/>
      <c r="FHD198" s="73"/>
      <c r="FHE198" s="73"/>
      <c r="FHF198" s="73"/>
      <c r="FHG198" s="73"/>
      <c r="FHH198" s="73"/>
      <c r="FHZ198" s="73"/>
      <c r="FIA198" s="73"/>
      <c r="FID198" s="73"/>
      <c r="FIG198" s="73"/>
      <c r="FII198" s="73"/>
      <c r="FIK198" s="73"/>
      <c r="FIN198" s="73"/>
      <c r="FIQ198" s="73"/>
      <c r="FIT198" s="73"/>
      <c r="FIW198" s="73"/>
      <c r="FIZ198" s="73"/>
      <c r="FJC198" s="73"/>
      <c r="FJF198" s="73"/>
      <c r="FJI198" s="73"/>
      <c r="FJK198" s="73"/>
      <c r="FJX198" s="73"/>
      <c r="FJY198" s="73"/>
      <c r="FJZ198" s="73"/>
      <c r="FKA198" s="73"/>
      <c r="FKB198" s="73"/>
      <c r="FKC198" s="73"/>
      <c r="FKD198" s="73"/>
      <c r="FKE198" s="73"/>
      <c r="FKF198" s="73"/>
      <c r="FKG198" s="73"/>
      <c r="FKH198" s="73"/>
      <c r="FKI198" s="73"/>
      <c r="FKJ198" s="73"/>
      <c r="FKK198" s="73"/>
      <c r="FKL198" s="73"/>
      <c r="FKM198" s="73"/>
      <c r="FKN198" s="73"/>
      <c r="FKO198" s="73"/>
      <c r="FKP198" s="73"/>
      <c r="FKQ198" s="73"/>
      <c r="FKR198" s="73"/>
      <c r="FKS198" s="73"/>
      <c r="FKT198" s="73"/>
      <c r="FKU198" s="73"/>
      <c r="FKV198" s="73"/>
      <c r="FKW198" s="73"/>
      <c r="FKY198" s="73"/>
      <c r="FKZ198" s="73"/>
      <c r="FLA198" s="73"/>
      <c r="FLB198" s="73"/>
      <c r="FLC198" s="73"/>
      <c r="FLD198" s="73"/>
      <c r="FLE198" s="73"/>
      <c r="FLF198" s="73"/>
      <c r="FLG198" s="73"/>
      <c r="FLH198" s="73"/>
      <c r="FLI198" s="73"/>
      <c r="FLJ198" s="73"/>
      <c r="FLK198" s="73"/>
      <c r="FLN198" s="73"/>
      <c r="FLQ198" s="73"/>
      <c r="FLT198" s="73"/>
      <c r="FLW198" s="73"/>
      <c r="FLZ198" s="73"/>
      <c r="FML198" s="73"/>
      <c r="FMO198" s="73"/>
      <c r="FMR198" s="73"/>
      <c r="FMU198" s="73"/>
      <c r="FND198" s="73"/>
      <c r="FNJ198" s="73"/>
      <c r="FNM198" s="73"/>
      <c r="FNP198" s="73"/>
      <c r="FNS198" s="73"/>
      <c r="FNY198" s="73"/>
      <c r="FOH198" s="73"/>
      <c r="FOJ198" s="73"/>
      <c r="FOK198" s="73"/>
      <c r="FOM198" s="73"/>
      <c r="FOP198" s="73"/>
      <c r="FOS198" s="73"/>
      <c r="FOV198" s="73"/>
      <c r="FPD198" s="73"/>
      <c r="FPF198" s="73"/>
      <c r="FPI198" s="73"/>
      <c r="FPL198" s="73"/>
      <c r="FPU198" s="73"/>
      <c r="FPX198" s="73"/>
      <c r="FQC198" s="73"/>
      <c r="FQY198" s="73"/>
      <c r="FQZ198" s="73"/>
      <c r="FRA198" s="73"/>
      <c r="FRB198" s="73"/>
      <c r="FRC198" s="73"/>
      <c r="FRD198" s="73"/>
      <c r="FRV198" s="73"/>
      <c r="FRW198" s="73"/>
      <c r="FRZ198" s="73"/>
      <c r="FSC198" s="73"/>
      <c r="FSE198" s="73"/>
      <c r="FSG198" s="73"/>
      <c r="FSJ198" s="73"/>
      <c r="FSM198" s="73"/>
      <c r="FSP198" s="73"/>
      <c r="FSS198" s="73"/>
      <c r="FSV198" s="73"/>
      <c r="FSY198" s="73"/>
      <c r="FTB198" s="73"/>
      <c r="FTE198" s="73"/>
      <c r="FTG198" s="73"/>
      <c r="FTT198" s="73"/>
      <c r="FTU198" s="73"/>
      <c r="FTV198" s="73"/>
      <c r="FTW198" s="73"/>
      <c r="FTX198" s="73"/>
      <c r="FTY198" s="73"/>
      <c r="FTZ198" s="73"/>
      <c r="FUA198" s="73"/>
      <c r="FUB198" s="73"/>
      <c r="FUC198" s="73"/>
      <c r="FUD198" s="73"/>
      <c r="FUE198" s="73"/>
      <c r="FUF198" s="73"/>
      <c r="FUG198" s="73"/>
      <c r="FUH198" s="73"/>
      <c r="FUI198" s="73"/>
      <c r="FUJ198" s="73"/>
      <c r="FUK198" s="73"/>
      <c r="FUL198" s="73"/>
      <c r="FUM198" s="73"/>
      <c r="FUN198" s="73"/>
      <c r="FUO198" s="73"/>
      <c r="FUP198" s="73"/>
      <c r="FUQ198" s="73"/>
      <c r="FUR198" s="73"/>
      <c r="FUS198" s="73"/>
      <c r="FUU198" s="73"/>
      <c r="FUV198" s="73"/>
      <c r="FUW198" s="73"/>
      <c r="FUX198" s="73"/>
      <c r="FUY198" s="73"/>
      <c r="FUZ198" s="73"/>
      <c r="FVA198" s="73"/>
      <c r="FVB198" s="73"/>
      <c r="FVC198" s="73"/>
      <c r="FVD198" s="73"/>
      <c r="FVE198" s="73"/>
      <c r="FVF198" s="73"/>
      <c r="FVG198" s="73"/>
      <c r="FVJ198" s="73"/>
      <c r="FVM198" s="73"/>
      <c r="FVP198" s="73"/>
      <c r="FVS198" s="73"/>
      <c r="FVV198" s="73"/>
      <c r="FWH198" s="73"/>
      <c r="FWK198" s="73"/>
      <c r="FWN198" s="73"/>
      <c r="FWQ198" s="73"/>
      <c r="FWZ198" s="73"/>
      <c r="FXF198" s="73"/>
      <c r="FXI198" s="73"/>
      <c r="FXL198" s="73"/>
      <c r="FXO198" s="73"/>
      <c r="FXU198" s="73"/>
      <c r="FYD198" s="73"/>
      <c r="FYF198" s="73"/>
      <c r="FYG198" s="73"/>
      <c r="FYI198" s="73"/>
      <c r="FYL198" s="73"/>
      <c r="FYO198" s="73"/>
      <c r="FYR198" s="73"/>
      <c r="FYZ198" s="73"/>
      <c r="FZB198" s="73"/>
      <c r="FZE198" s="73"/>
      <c r="FZH198" s="73"/>
      <c r="FZQ198" s="73"/>
      <c r="FZT198" s="73"/>
      <c r="FZY198" s="73"/>
      <c r="GAU198" s="73"/>
      <c r="GAV198" s="73"/>
      <c r="GAW198" s="73"/>
      <c r="GAX198" s="73"/>
      <c r="GAY198" s="73"/>
      <c r="GAZ198" s="73"/>
      <c r="GBR198" s="73"/>
      <c r="GBS198" s="73"/>
      <c r="GBV198" s="73"/>
      <c r="GBY198" s="73"/>
      <c r="GCA198" s="73"/>
      <c r="GCC198" s="73"/>
      <c r="GCF198" s="73"/>
      <c r="GCI198" s="73"/>
      <c r="GCL198" s="73"/>
      <c r="GCO198" s="73"/>
      <c r="GCR198" s="73"/>
      <c r="GCU198" s="73"/>
      <c r="GCX198" s="73"/>
      <c r="GDA198" s="73"/>
      <c r="GDC198" s="73"/>
      <c r="GDP198" s="73"/>
      <c r="GDQ198" s="73"/>
      <c r="GDR198" s="73"/>
      <c r="GDS198" s="73"/>
      <c r="GDT198" s="73"/>
      <c r="GDU198" s="73"/>
      <c r="GDV198" s="73"/>
      <c r="GDW198" s="73"/>
      <c r="GDX198" s="73"/>
      <c r="GDY198" s="73"/>
      <c r="GDZ198" s="73"/>
      <c r="GEA198" s="73"/>
      <c r="GEB198" s="73"/>
      <c r="GEC198" s="73"/>
      <c r="GED198" s="73"/>
      <c r="GEE198" s="73"/>
      <c r="GEF198" s="73"/>
      <c r="GEG198" s="73"/>
      <c r="GEH198" s="73"/>
      <c r="GEI198" s="73"/>
      <c r="GEJ198" s="73"/>
      <c r="GEK198" s="73"/>
      <c r="GEL198" s="73"/>
      <c r="GEM198" s="73"/>
      <c r="GEN198" s="73"/>
      <c r="GEO198" s="73"/>
      <c r="GEQ198" s="73"/>
      <c r="GER198" s="73"/>
      <c r="GES198" s="73"/>
      <c r="GET198" s="73"/>
      <c r="GEU198" s="73"/>
      <c r="GEV198" s="73"/>
      <c r="GEW198" s="73"/>
      <c r="GEX198" s="73"/>
      <c r="GEY198" s="73"/>
      <c r="GEZ198" s="73"/>
      <c r="GFA198" s="73"/>
      <c r="GFB198" s="73"/>
      <c r="GFC198" s="73"/>
      <c r="GFF198" s="73"/>
      <c r="GFI198" s="73"/>
      <c r="GFL198" s="73"/>
      <c r="GFO198" s="73"/>
      <c r="GFR198" s="73"/>
      <c r="GGD198" s="73"/>
      <c r="GGG198" s="73"/>
      <c r="GGJ198" s="73"/>
      <c r="GGM198" s="73"/>
      <c r="GGV198" s="73"/>
      <c r="GHB198" s="73"/>
      <c r="GHE198" s="73"/>
      <c r="GHH198" s="73"/>
      <c r="GHK198" s="73"/>
      <c r="GHQ198" s="73"/>
      <c r="GHZ198" s="73"/>
      <c r="GIB198" s="73"/>
      <c r="GIC198" s="73"/>
      <c r="GIE198" s="73"/>
      <c r="GIH198" s="73"/>
      <c r="GIK198" s="73"/>
      <c r="GIN198" s="73"/>
      <c r="GIV198" s="73"/>
      <c r="GIX198" s="73"/>
      <c r="GJA198" s="73"/>
      <c r="GJD198" s="73"/>
      <c r="GJM198" s="73"/>
      <c r="GJP198" s="73"/>
      <c r="GJU198" s="73"/>
      <c r="GKQ198" s="73"/>
      <c r="GKR198" s="73"/>
      <c r="GKS198" s="73"/>
      <c r="GKT198" s="73"/>
      <c r="GKU198" s="73"/>
      <c r="GKV198" s="73"/>
      <c r="GLN198" s="73"/>
      <c r="GLO198" s="73"/>
      <c r="GLR198" s="73"/>
      <c r="GLU198" s="73"/>
      <c r="GLW198" s="73"/>
      <c r="GLY198" s="73"/>
      <c r="GMB198" s="73"/>
      <c r="GME198" s="73"/>
      <c r="GMH198" s="73"/>
      <c r="GMK198" s="73"/>
      <c r="GMN198" s="73"/>
      <c r="GMQ198" s="73"/>
      <c r="GMT198" s="73"/>
      <c r="GMW198" s="73"/>
      <c r="GMY198" s="73"/>
      <c r="GNL198" s="73"/>
      <c r="GNM198" s="73"/>
      <c r="GNN198" s="73"/>
      <c r="GNO198" s="73"/>
      <c r="GNP198" s="73"/>
      <c r="GNQ198" s="73"/>
      <c r="GNR198" s="73"/>
      <c r="GNS198" s="73"/>
      <c r="GNT198" s="73"/>
      <c r="GNU198" s="73"/>
      <c r="GNV198" s="73"/>
      <c r="GNW198" s="73"/>
      <c r="GNX198" s="73"/>
      <c r="GNY198" s="73"/>
      <c r="GNZ198" s="73"/>
      <c r="GOA198" s="73"/>
      <c r="GOB198" s="73"/>
      <c r="GOC198" s="73"/>
      <c r="GOD198" s="73"/>
      <c r="GOE198" s="73"/>
      <c r="GOF198" s="73"/>
      <c r="GOG198" s="73"/>
      <c r="GOH198" s="73"/>
      <c r="GOI198" s="73"/>
      <c r="GOJ198" s="73"/>
      <c r="GOK198" s="73"/>
      <c r="GOM198" s="73"/>
      <c r="GON198" s="73"/>
      <c r="GOO198" s="73"/>
      <c r="GOP198" s="73"/>
      <c r="GOQ198" s="73"/>
      <c r="GOR198" s="73"/>
      <c r="GOS198" s="73"/>
      <c r="GOT198" s="73"/>
      <c r="GOU198" s="73"/>
      <c r="GOV198" s="73"/>
      <c r="GOW198" s="73"/>
      <c r="GOX198" s="73"/>
      <c r="GOY198" s="73"/>
      <c r="GPB198" s="73"/>
      <c r="GPE198" s="73"/>
      <c r="GPH198" s="73"/>
      <c r="GPK198" s="73"/>
      <c r="GPN198" s="73"/>
      <c r="GPZ198" s="73"/>
      <c r="GQC198" s="73"/>
      <c r="GQF198" s="73"/>
      <c r="GQI198" s="73"/>
      <c r="GQR198" s="73"/>
      <c r="GQX198" s="73"/>
      <c r="GRA198" s="73"/>
      <c r="GRD198" s="73"/>
      <c r="GRG198" s="73"/>
      <c r="GRM198" s="73"/>
      <c r="GRV198" s="73"/>
      <c r="GRX198" s="73"/>
      <c r="GRY198" s="73"/>
      <c r="GSA198" s="73"/>
      <c r="GSD198" s="73"/>
      <c r="GSG198" s="73"/>
      <c r="GSJ198" s="73"/>
      <c r="GSR198" s="73"/>
      <c r="GST198" s="73"/>
      <c r="GSW198" s="73"/>
      <c r="GSZ198" s="73"/>
      <c r="GTI198" s="73"/>
      <c r="GTL198" s="73"/>
      <c r="GTQ198" s="73"/>
      <c r="GUM198" s="73"/>
      <c r="GUN198" s="73"/>
      <c r="GUO198" s="73"/>
      <c r="GUP198" s="73"/>
      <c r="GUQ198" s="73"/>
      <c r="GUR198" s="73"/>
      <c r="GVJ198" s="73"/>
      <c r="GVK198" s="73"/>
      <c r="GVN198" s="73"/>
      <c r="GVQ198" s="73"/>
      <c r="GVS198" s="73"/>
      <c r="GVU198" s="73"/>
      <c r="GVX198" s="73"/>
      <c r="GWA198" s="73"/>
      <c r="GWD198" s="73"/>
      <c r="GWG198" s="73"/>
      <c r="GWJ198" s="73"/>
      <c r="GWM198" s="73"/>
      <c r="GWP198" s="73"/>
      <c r="GWS198" s="73"/>
      <c r="GWU198" s="73"/>
      <c r="GXH198" s="73"/>
      <c r="GXI198" s="73"/>
      <c r="GXJ198" s="73"/>
      <c r="GXK198" s="73"/>
      <c r="GXL198" s="73"/>
      <c r="GXM198" s="73"/>
      <c r="GXN198" s="73"/>
      <c r="GXO198" s="73"/>
      <c r="GXP198" s="73"/>
      <c r="GXQ198" s="73"/>
      <c r="GXR198" s="73"/>
      <c r="GXS198" s="73"/>
      <c r="GXT198" s="73"/>
      <c r="GXU198" s="73"/>
      <c r="GXV198" s="73"/>
      <c r="GXW198" s="73"/>
      <c r="GXX198" s="73"/>
      <c r="GXY198" s="73"/>
      <c r="GXZ198" s="73"/>
      <c r="GYA198" s="73"/>
      <c r="GYB198" s="73"/>
      <c r="GYC198" s="73"/>
      <c r="GYD198" s="73"/>
      <c r="GYE198" s="73"/>
      <c r="GYF198" s="73"/>
      <c r="GYG198" s="73"/>
      <c r="GYI198" s="73"/>
      <c r="GYJ198" s="73"/>
      <c r="GYK198" s="73"/>
      <c r="GYL198" s="73"/>
      <c r="GYM198" s="73"/>
      <c r="GYN198" s="73"/>
      <c r="GYO198" s="73"/>
      <c r="GYP198" s="73"/>
      <c r="GYQ198" s="73"/>
      <c r="GYR198" s="73"/>
      <c r="GYS198" s="73"/>
      <c r="GYT198" s="73"/>
      <c r="GYU198" s="73"/>
      <c r="GYX198" s="73"/>
      <c r="GZA198" s="73"/>
      <c r="GZD198" s="73"/>
      <c r="GZG198" s="73"/>
      <c r="GZJ198" s="73"/>
      <c r="GZV198" s="73"/>
      <c r="GZY198" s="73"/>
      <c r="HAB198" s="73"/>
      <c r="HAE198" s="73"/>
      <c r="HAN198" s="73"/>
      <c r="HAT198" s="73"/>
      <c r="HAW198" s="73"/>
      <c r="HAZ198" s="73"/>
      <c r="HBC198" s="73"/>
      <c r="HBI198" s="73"/>
      <c r="HBR198" s="73"/>
      <c r="HBT198" s="73"/>
      <c r="HBU198" s="73"/>
      <c r="HBW198" s="73"/>
      <c r="HBZ198" s="73"/>
      <c r="HCC198" s="73"/>
      <c r="HCF198" s="73"/>
      <c r="HCN198" s="73"/>
      <c r="HCP198" s="73"/>
      <c r="HCS198" s="73"/>
      <c r="HCV198" s="73"/>
      <c r="HDE198" s="73"/>
      <c r="HDH198" s="73"/>
      <c r="HDM198" s="73"/>
      <c r="HEI198" s="73"/>
      <c r="HEJ198" s="73"/>
      <c r="HEK198" s="73"/>
      <c r="HEL198" s="73"/>
      <c r="HEM198" s="73"/>
      <c r="HEN198" s="73"/>
      <c r="HFF198" s="73"/>
      <c r="HFG198" s="73"/>
      <c r="HFJ198" s="73"/>
      <c r="HFM198" s="73"/>
      <c r="HFO198" s="73"/>
      <c r="HFQ198" s="73"/>
      <c r="HFT198" s="73"/>
      <c r="HFW198" s="73"/>
      <c r="HFZ198" s="73"/>
      <c r="HGC198" s="73"/>
      <c r="HGF198" s="73"/>
      <c r="HGI198" s="73"/>
      <c r="HGL198" s="73"/>
      <c r="HGO198" s="73"/>
      <c r="HGQ198" s="73"/>
      <c r="HHD198" s="73"/>
      <c r="HHE198" s="73"/>
      <c r="HHF198" s="73"/>
      <c r="HHG198" s="73"/>
      <c r="HHH198" s="73"/>
      <c r="HHI198" s="73"/>
      <c r="HHJ198" s="73"/>
      <c r="HHK198" s="73"/>
      <c r="HHL198" s="73"/>
      <c r="HHM198" s="73"/>
      <c r="HHN198" s="73"/>
      <c r="HHO198" s="73"/>
      <c r="HHP198" s="73"/>
      <c r="HHQ198" s="73"/>
      <c r="HHR198" s="73"/>
      <c r="HHS198" s="73"/>
      <c r="HHT198" s="73"/>
      <c r="HHU198" s="73"/>
      <c r="HHV198" s="73"/>
      <c r="HHW198" s="73"/>
      <c r="HHX198" s="73"/>
      <c r="HHY198" s="73"/>
      <c r="HHZ198" s="73"/>
      <c r="HIA198" s="73"/>
      <c r="HIB198" s="73"/>
      <c r="HIC198" s="73"/>
      <c r="HIE198" s="73"/>
      <c r="HIF198" s="73"/>
      <c r="HIG198" s="73"/>
      <c r="HIH198" s="73"/>
      <c r="HII198" s="73"/>
      <c r="HIJ198" s="73"/>
      <c r="HIK198" s="73"/>
      <c r="HIL198" s="73"/>
      <c r="HIM198" s="73"/>
      <c r="HIN198" s="73"/>
      <c r="HIO198" s="73"/>
      <c r="HIP198" s="73"/>
      <c r="HIQ198" s="73"/>
      <c r="HIT198" s="73"/>
      <c r="HIW198" s="73"/>
      <c r="HIZ198" s="73"/>
      <c r="HJC198" s="73"/>
      <c r="HJF198" s="73"/>
      <c r="HJR198" s="73"/>
      <c r="HJU198" s="73"/>
      <c r="HJX198" s="73"/>
      <c r="HKA198" s="73"/>
      <c r="HKJ198" s="73"/>
      <c r="HKP198" s="73"/>
      <c r="HKS198" s="73"/>
      <c r="HKV198" s="73"/>
      <c r="HKY198" s="73"/>
      <c r="HLE198" s="73"/>
      <c r="HLN198" s="73"/>
      <c r="HLP198" s="73"/>
      <c r="HLQ198" s="73"/>
      <c r="HLS198" s="73"/>
      <c r="HLV198" s="73"/>
      <c r="HLY198" s="73"/>
      <c r="HMB198" s="73"/>
      <c r="HMJ198" s="73"/>
      <c r="HML198" s="73"/>
      <c r="HMO198" s="73"/>
      <c r="HMR198" s="73"/>
      <c r="HNA198" s="73"/>
      <c r="HND198" s="73"/>
      <c r="HNI198" s="73"/>
      <c r="HOE198" s="73"/>
      <c r="HOF198" s="73"/>
      <c r="HOG198" s="73"/>
      <c r="HOH198" s="73"/>
      <c r="HOI198" s="73"/>
      <c r="HOJ198" s="73"/>
      <c r="HPB198" s="73"/>
      <c r="HPC198" s="73"/>
      <c r="HPF198" s="73"/>
      <c r="HPI198" s="73"/>
      <c r="HPK198" s="73"/>
      <c r="HPM198" s="73"/>
      <c r="HPP198" s="73"/>
      <c r="HPS198" s="73"/>
      <c r="HPV198" s="73"/>
      <c r="HPY198" s="73"/>
      <c r="HQB198" s="73"/>
      <c r="HQE198" s="73"/>
      <c r="HQH198" s="73"/>
      <c r="HQK198" s="73"/>
      <c r="HQM198" s="73"/>
      <c r="HQZ198" s="73"/>
      <c r="HRA198" s="73"/>
      <c r="HRB198" s="73"/>
      <c r="HRC198" s="73"/>
      <c r="HRD198" s="73"/>
      <c r="HRE198" s="73"/>
      <c r="HRF198" s="73"/>
      <c r="HRG198" s="73"/>
      <c r="HRH198" s="73"/>
      <c r="HRI198" s="73"/>
      <c r="HRJ198" s="73"/>
      <c r="HRK198" s="73"/>
      <c r="HRL198" s="73"/>
      <c r="HRM198" s="73"/>
      <c r="HRN198" s="73"/>
      <c r="HRO198" s="73"/>
      <c r="HRP198" s="73"/>
      <c r="HRQ198" s="73"/>
      <c r="HRR198" s="73"/>
      <c r="HRS198" s="73"/>
      <c r="HRT198" s="73"/>
      <c r="HRU198" s="73"/>
      <c r="HRV198" s="73"/>
      <c r="HRW198" s="73"/>
      <c r="HRX198" s="73"/>
      <c r="HRY198" s="73"/>
      <c r="HSA198" s="73"/>
      <c r="HSB198" s="73"/>
      <c r="HSC198" s="73"/>
      <c r="HSD198" s="73"/>
      <c r="HSE198" s="73"/>
      <c r="HSF198" s="73"/>
      <c r="HSG198" s="73"/>
      <c r="HSH198" s="73"/>
      <c r="HSI198" s="73"/>
      <c r="HSJ198" s="73"/>
      <c r="HSK198" s="73"/>
      <c r="HSL198" s="73"/>
      <c r="HSM198" s="73"/>
      <c r="HSP198" s="73"/>
      <c r="HSS198" s="73"/>
      <c r="HSV198" s="73"/>
      <c r="HSY198" s="73"/>
      <c r="HTB198" s="73"/>
      <c r="HTN198" s="73"/>
      <c r="HTQ198" s="73"/>
      <c r="HTT198" s="73"/>
      <c r="HTW198" s="73"/>
      <c r="HUF198" s="73"/>
      <c r="HUL198" s="73"/>
      <c r="HUO198" s="73"/>
      <c r="HUR198" s="73"/>
      <c r="HUU198" s="73"/>
      <c r="HVA198" s="73"/>
      <c r="HVJ198" s="73"/>
      <c r="HVL198" s="73"/>
      <c r="HVM198" s="73"/>
      <c r="HVO198" s="73"/>
      <c r="HVR198" s="73"/>
      <c r="HVU198" s="73"/>
      <c r="HVX198" s="73"/>
      <c r="HWF198" s="73"/>
      <c r="HWH198" s="73"/>
      <c r="HWK198" s="73"/>
      <c r="HWN198" s="73"/>
      <c r="HWW198" s="73"/>
      <c r="HWZ198" s="73"/>
      <c r="HXE198" s="73"/>
      <c r="HYA198" s="73"/>
      <c r="HYB198" s="73"/>
      <c r="HYC198" s="73"/>
      <c r="HYD198" s="73"/>
      <c r="HYE198" s="73"/>
      <c r="HYF198" s="73"/>
      <c r="HYX198" s="73"/>
      <c r="HYY198" s="73"/>
      <c r="HZB198" s="73"/>
      <c r="HZE198" s="73"/>
      <c r="HZG198" s="73"/>
      <c r="HZI198" s="73"/>
      <c r="HZL198" s="73"/>
      <c r="HZO198" s="73"/>
      <c r="HZR198" s="73"/>
      <c r="HZU198" s="73"/>
      <c r="HZX198" s="73"/>
      <c r="IAA198" s="73"/>
      <c r="IAD198" s="73"/>
      <c r="IAG198" s="73"/>
      <c r="IAI198" s="73"/>
      <c r="IAV198" s="73"/>
      <c r="IAW198" s="73"/>
      <c r="IAX198" s="73"/>
      <c r="IAY198" s="73"/>
      <c r="IAZ198" s="73"/>
      <c r="IBA198" s="73"/>
      <c r="IBB198" s="73"/>
      <c r="IBC198" s="73"/>
      <c r="IBD198" s="73"/>
      <c r="IBE198" s="73"/>
      <c r="IBF198" s="73"/>
      <c r="IBG198" s="73"/>
      <c r="IBH198" s="73"/>
      <c r="IBI198" s="73"/>
      <c r="IBJ198" s="73"/>
      <c r="IBK198" s="73"/>
      <c r="IBL198" s="73"/>
      <c r="IBM198" s="73"/>
      <c r="IBN198" s="73"/>
      <c r="IBO198" s="73"/>
      <c r="IBP198" s="73"/>
      <c r="IBQ198" s="73"/>
      <c r="IBR198" s="73"/>
      <c r="IBS198" s="73"/>
      <c r="IBT198" s="73"/>
      <c r="IBU198" s="73"/>
      <c r="IBW198" s="73"/>
      <c r="IBX198" s="73"/>
      <c r="IBY198" s="73"/>
      <c r="IBZ198" s="73"/>
      <c r="ICA198" s="73"/>
      <c r="ICB198" s="73"/>
      <c r="ICC198" s="73"/>
      <c r="ICD198" s="73"/>
      <c r="ICE198" s="73"/>
      <c r="ICF198" s="73"/>
      <c r="ICG198" s="73"/>
      <c r="ICH198" s="73"/>
      <c r="ICI198" s="73"/>
      <c r="ICL198" s="73"/>
      <c r="ICO198" s="73"/>
      <c r="ICR198" s="73"/>
      <c r="ICU198" s="73"/>
      <c r="ICX198" s="73"/>
      <c r="IDJ198" s="73"/>
      <c r="IDM198" s="73"/>
      <c r="IDP198" s="73"/>
      <c r="IDS198" s="73"/>
      <c r="IEB198" s="73"/>
      <c r="IEH198" s="73"/>
      <c r="IEK198" s="73"/>
      <c r="IEN198" s="73"/>
      <c r="IEQ198" s="73"/>
      <c r="IEW198" s="73"/>
      <c r="IFF198" s="73"/>
      <c r="IFH198" s="73"/>
      <c r="IFI198" s="73"/>
      <c r="IFK198" s="73"/>
      <c r="IFN198" s="73"/>
      <c r="IFQ198" s="73"/>
      <c r="IFT198" s="73"/>
      <c r="IGB198" s="73"/>
      <c r="IGD198" s="73"/>
      <c r="IGG198" s="73"/>
      <c r="IGJ198" s="73"/>
      <c r="IGS198" s="73"/>
      <c r="IGV198" s="73"/>
      <c r="IHA198" s="73"/>
      <c r="IHW198" s="73"/>
      <c r="IHX198" s="73"/>
      <c r="IHY198" s="73"/>
      <c r="IHZ198" s="73"/>
      <c r="IIA198" s="73"/>
      <c r="IIB198" s="73"/>
      <c r="IIT198" s="73"/>
      <c r="IIU198" s="73"/>
      <c r="IIX198" s="73"/>
      <c r="IJA198" s="73"/>
      <c r="IJC198" s="73"/>
      <c r="IJE198" s="73"/>
      <c r="IJH198" s="73"/>
      <c r="IJK198" s="73"/>
      <c r="IJN198" s="73"/>
      <c r="IJQ198" s="73"/>
      <c r="IJT198" s="73"/>
      <c r="IJW198" s="73"/>
      <c r="IJZ198" s="73"/>
      <c r="IKC198" s="73"/>
      <c r="IKE198" s="73"/>
      <c r="IKR198" s="73"/>
      <c r="IKS198" s="73"/>
      <c r="IKT198" s="73"/>
      <c r="IKU198" s="73"/>
      <c r="IKV198" s="73"/>
      <c r="IKW198" s="73"/>
      <c r="IKX198" s="73"/>
      <c r="IKY198" s="73"/>
      <c r="IKZ198" s="73"/>
      <c r="ILA198" s="73"/>
      <c r="ILB198" s="73"/>
      <c r="ILC198" s="73"/>
      <c r="ILD198" s="73"/>
      <c r="ILE198" s="73"/>
      <c r="ILF198" s="73"/>
      <c r="ILG198" s="73"/>
      <c r="ILH198" s="73"/>
      <c r="ILI198" s="73"/>
      <c r="ILJ198" s="73"/>
      <c r="ILK198" s="73"/>
      <c r="ILL198" s="73"/>
      <c r="ILM198" s="73"/>
      <c r="ILN198" s="73"/>
      <c r="ILO198" s="73"/>
      <c r="ILP198" s="73"/>
      <c r="ILQ198" s="73"/>
      <c r="ILS198" s="73"/>
      <c r="ILT198" s="73"/>
      <c r="ILU198" s="73"/>
      <c r="ILV198" s="73"/>
      <c r="ILW198" s="73"/>
      <c r="ILX198" s="73"/>
      <c r="ILY198" s="73"/>
      <c r="ILZ198" s="73"/>
      <c r="IMA198" s="73"/>
      <c r="IMB198" s="73"/>
      <c r="IMC198" s="73"/>
      <c r="IMD198" s="73"/>
      <c r="IME198" s="73"/>
      <c r="IMH198" s="73"/>
      <c r="IMK198" s="73"/>
      <c r="IMN198" s="73"/>
      <c r="IMQ198" s="73"/>
      <c r="IMT198" s="73"/>
      <c r="INF198" s="73"/>
      <c r="INI198" s="73"/>
      <c r="INL198" s="73"/>
      <c r="INO198" s="73"/>
      <c r="INX198" s="73"/>
      <c r="IOD198" s="73"/>
      <c r="IOG198" s="73"/>
      <c r="IOJ198" s="73"/>
      <c r="IOM198" s="73"/>
      <c r="IOS198" s="73"/>
      <c r="IPB198" s="73"/>
      <c r="IPD198" s="73"/>
      <c r="IPE198" s="73"/>
      <c r="IPG198" s="73"/>
      <c r="IPJ198" s="73"/>
      <c r="IPM198" s="73"/>
      <c r="IPP198" s="73"/>
      <c r="IPX198" s="73"/>
      <c r="IPZ198" s="73"/>
      <c r="IQC198" s="73"/>
      <c r="IQF198" s="73"/>
      <c r="IQO198" s="73"/>
      <c r="IQR198" s="73"/>
      <c r="IQW198" s="73"/>
      <c r="IRS198" s="73"/>
      <c r="IRT198" s="73"/>
      <c r="IRU198" s="73"/>
      <c r="IRV198" s="73"/>
      <c r="IRW198" s="73"/>
      <c r="IRX198" s="73"/>
      <c r="ISP198" s="73"/>
      <c r="ISQ198" s="73"/>
      <c r="IST198" s="73"/>
      <c r="ISW198" s="73"/>
      <c r="ISY198" s="73"/>
      <c r="ITA198" s="73"/>
      <c r="ITD198" s="73"/>
      <c r="ITG198" s="73"/>
      <c r="ITJ198" s="73"/>
      <c r="ITM198" s="73"/>
      <c r="ITP198" s="73"/>
      <c r="ITS198" s="73"/>
      <c r="ITV198" s="73"/>
      <c r="ITY198" s="73"/>
      <c r="IUA198" s="73"/>
      <c r="IUN198" s="73"/>
      <c r="IUO198" s="73"/>
      <c r="IUP198" s="73"/>
      <c r="IUQ198" s="73"/>
      <c r="IUR198" s="73"/>
      <c r="IUS198" s="73"/>
      <c r="IUT198" s="73"/>
      <c r="IUU198" s="73"/>
      <c r="IUV198" s="73"/>
      <c r="IUW198" s="73"/>
      <c r="IUX198" s="73"/>
      <c r="IUY198" s="73"/>
      <c r="IUZ198" s="73"/>
      <c r="IVA198" s="73"/>
      <c r="IVB198" s="73"/>
      <c r="IVC198" s="73"/>
      <c r="IVD198" s="73"/>
      <c r="IVE198" s="73"/>
      <c r="IVF198" s="73"/>
      <c r="IVG198" s="73"/>
      <c r="IVH198" s="73"/>
      <c r="IVI198" s="73"/>
      <c r="IVJ198" s="73"/>
      <c r="IVK198" s="73"/>
      <c r="IVL198" s="73"/>
      <c r="IVM198" s="73"/>
      <c r="IVO198" s="73"/>
      <c r="IVP198" s="73"/>
      <c r="IVQ198" s="73"/>
      <c r="IVR198" s="73"/>
      <c r="IVS198" s="73"/>
      <c r="IVT198" s="73"/>
      <c r="IVU198" s="73"/>
      <c r="IVV198" s="73"/>
      <c r="IVW198" s="73"/>
      <c r="IVX198" s="73"/>
      <c r="IVY198" s="73"/>
      <c r="IVZ198" s="73"/>
      <c r="IWA198" s="73"/>
      <c r="IWD198" s="73"/>
      <c r="IWG198" s="73"/>
      <c r="IWJ198" s="73"/>
      <c r="IWM198" s="73"/>
      <c r="IWP198" s="73"/>
      <c r="IXB198" s="73"/>
      <c r="IXE198" s="73"/>
      <c r="IXH198" s="73"/>
      <c r="IXK198" s="73"/>
      <c r="IXT198" s="73"/>
      <c r="IXZ198" s="73"/>
      <c r="IYC198" s="73"/>
      <c r="IYF198" s="73"/>
      <c r="IYI198" s="73"/>
      <c r="IYO198" s="73"/>
      <c r="IYX198" s="73"/>
      <c r="IYZ198" s="73"/>
      <c r="IZA198" s="73"/>
      <c r="IZC198" s="73"/>
      <c r="IZF198" s="73"/>
      <c r="IZI198" s="73"/>
      <c r="IZL198" s="73"/>
      <c r="IZT198" s="73"/>
      <c r="IZV198" s="73"/>
      <c r="IZY198" s="73"/>
      <c r="JAB198" s="73"/>
      <c r="JAK198" s="73"/>
      <c r="JAN198" s="73"/>
      <c r="JAS198" s="73"/>
      <c r="JBO198" s="73"/>
      <c r="JBP198" s="73"/>
      <c r="JBQ198" s="73"/>
      <c r="JBR198" s="73"/>
      <c r="JBS198" s="73"/>
      <c r="JBT198" s="73"/>
      <c r="JCL198" s="73"/>
      <c r="JCM198" s="73"/>
      <c r="JCP198" s="73"/>
      <c r="JCS198" s="73"/>
      <c r="JCU198" s="73"/>
      <c r="JCW198" s="73"/>
      <c r="JCZ198" s="73"/>
      <c r="JDC198" s="73"/>
      <c r="JDF198" s="73"/>
      <c r="JDI198" s="73"/>
      <c r="JDL198" s="73"/>
      <c r="JDO198" s="73"/>
      <c r="JDR198" s="73"/>
      <c r="JDU198" s="73"/>
      <c r="JDW198" s="73"/>
      <c r="JEJ198" s="73"/>
      <c r="JEK198" s="73"/>
      <c r="JEL198" s="73"/>
      <c r="JEM198" s="73"/>
      <c r="JEN198" s="73"/>
      <c r="JEO198" s="73"/>
      <c r="JEP198" s="73"/>
      <c r="JEQ198" s="73"/>
      <c r="JER198" s="73"/>
      <c r="JES198" s="73"/>
      <c r="JET198" s="73"/>
      <c r="JEU198" s="73"/>
      <c r="JEV198" s="73"/>
      <c r="JEW198" s="73"/>
      <c r="JEX198" s="73"/>
      <c r="JEY198" s="73"/>
      <c r="JEZ198" s="73"/>
      <c r="JFA198" s="73"/>
      <c r="JFB198" s="73"/>
      <c r="JFC198" s="73"/>
      <c r="JFD198" s="73"/>
      <c r="JFE198" s="73"/>
      <c r="JFF198" s="73"/>
      <c r="JFG198" s="73"/>
      <c r="JFH198" s="73"/>
      <c r="JFI198" s="73"/>
      <c r="JFK198" s="73"/>
      <c r="JFL198" s="73"/>
      <c r="JFM198" s="73"/>
      <c r="JFN198" s="73"/>
      <c r="JFO198" s="73"/>
      <c r="JFP198" s="73"/>
      <c r="JFQ198" s="73"/>
      <c r="JFR198" s="73"/>
      <c r="JFS198" s="73"/>
      <c r="JFT198" s="73"/>
      <c r="JFU198" s="73"/>
      <c r="JFV198" s="73"/>
      <c r="JFW198" s="73"/>
      <c r="JFZ198" s="73"/>
      <c r="JGC198" s="73"/>
      <c r="JGF198" s="73"/>
      <c r="JGI198" s="73"/>
      <c r="JGL198" s="73"/>
      <c r="JGX198" s="73"/>
      <c r="JHA198" s="73"/>
      <c r="JHD198" s="73"/>
      <c r="JHG198" s="73"/>
      <c r="JHP198" s="73"/>
      <c r="JHV198" s="73"/>
      <c r="JHY198" s="73"/>
      <c r="JIB198" s="73"/>
      <c r="JIE198" s="73"/>
      <c r="JIK198" s="73"/>
      <c r="JIT198" s="73"/>
      <c r="JIV198" s="73"/>
      <c r="JIW198" s="73"/>
      <c r="JIY198" s="73"/>
      <c r="JJB198" s="73"/>
      <c r="JJE198" s="73"/>
      <c r="JJH198" s="73"/>
      <c r="JJP198" s="73"/>
      <c r="JJR198" s="73"/>
      <c r="JJU198" s="73"/>
      <c r="JJX198" s="73"/>
      <c r="JKG198" s="73"/>
      <c r="JKJ198" s="73"/>
      <c r="JKO198" s="73"/>
      <c r="JLK198" s="73"/>
      <c r="JLL198" s="73"/>
      <c r="JLM198" s="73"/>
      <c r="JLN198" s="73"/>
      <c r="JLO198" s="73"/>
      <c r="JLP198" s="73"/>
      <c r="JMH198" s="73"/>
      <c r="JMI198" s="73"/>
      <c r="JML198" s="73"/>
      <c r="JMO198" s="73"/>
      <c r="JMQ198" s="73"/>
      <c r="JMS198" s="73"/>
      <c r="JMV198" s="73"/>
      <c r="JMY198" s="73"/>
      <c r="JNB198" s="73"/>
      <c r="JNE198" s="73"/>
      <c r="JNH198" s="73"/>
      <c r="JNK198" s="73"/>
      <c r="JNN198" s="73"/>
      <c r="JNQ198" s="73"/>
      <c r="JNS198" s="73"/>
      <c r="JOF198" s="73"/>
      <c r="JOG198" s="73"/>
      <c r="JOH198" s="73"/>
      <c r="JOI198" s="73"/>
      <c r="JOJ198" s="73"/>
      <c r="JOK198" s="73"/>
      <c r="JOL198" s="73"/>
      <c r="JOM198" s="73"/>
      <c r="JON198" s="73"/>
      <c r="JOO198" s="73"/>
      <c r="JOP198" s="73"/>
      <c r="JOQ198" s="73"/>
      <c r="JOR198" s="73"/>
      <c r="JOS198" s="73"/>
      <c r="JOT198" s="73"/>
      <c r="JOU198" s="73"/>
      <c r="JOV198" s="73"/>
      <c r="JOW198" s="73"/>
      <c r="JOX198" s="73"/>
      <c r="JOY198" s="73"/>
      <c r="JOZ198" s="73"/>
      <c r="JPA198" s="73"/>
      <c r="JPB198" s="73"/>
      <c r="JPC198" s="73"/>
      <c r="JPD198" s="73"/>
      <c r="JPE198" s="73"/>
      <c r="JPG198" s="73"/>
      <c r="JPH198" s="73"/>
      <c r="JPI198" s="73"/>
      <c r="JPJ198" s="73"/>
      <c r="JPK198" s="73"/>
      <c r="JPL198" s="73"/>
      <c r="JPM198" s="73"/>
      <c r="JPN198" s="73"/>
      <c r="JPO198" s="73"/>
      <c r="JPP198" s="73"/>
      <c r="JPQ198" s="73"/>
      <c r="JPR198" s="73"/>
      <c r="JPS198" s="73"/>
      <c r="JPV198" s="73"/>
      <c r="JPY198" s="73"/>
      <c r="JQB198" s="73"/>
      <c r="JQE198" s="73"/>
      <c r="JQH198" s="73"/>
      <c r="JQT198" s="73"/>
      <c r="JQW198" s="73"/>
      <c r="JQZ198" s="73"/>
      <c r="JRC198" s="73"/>
      <c r="JRL198" s="73"/>
      <c r="JRR198" s="73"/>
      <c r="JRU198" s="73"/>
      <c r="JRX198" s="73"/>
      <c r="JSA198" s="73"/>
      <c r="JSG198" s="73"/>
      <c r="JSP198" s="73"/>
      <c r="JSR198" s="73"/>
      <c r="JSS198" s="73"/>
      <c r="JSU198" s="73"/>
      <c r="JSX198" s="73"/>
      <c r="JTA198" s="73"/>
      <c r="JTD198" s="73"/>
      <c r="JTL198" s="73"/>
      <c r="JTN198" s="73"/>
      <c r="JTQ198" s="73"/>
      <c r="JTT198" s="73"/>
      <c r="JUC198" s="73"/>
      <c r="JUF198" s="73"/>
      <c r="JUK198" s="73"/>
      <c r="JVG198" s="73"/>
      <c r="JVH198" s="73"/>
      <c r="JVI198" s="73"/>
      <c r="JVJ198" s="73"/>
      <c r="JVK198" s="73"/>
      <c r="JVL198" s="73"/>
      <c r="JWD198" s="73"/>
      <c r="JWE198" s="73"/>
      <c r="JWH198" s="73"/>
      <c r="JWK198" s="73"/>
      <c r="JWM198" s="73"/>
      <c r="JWO198" s="73"/>
      <c r="JWR198" s="73"/>
      <c r="JWU198" s="73"/>
      <c r="JWX198" s="73"/>
      <c r="JXA198" s="73"/>
      <c r="JXD198" s="73"/>
      <c r="JXG198" s="73"/>
      <c r="JXJ198" s="73"/>
      <c r="JXM198" s="73"/>
      <c r="JXO198" s="73"/>
      <c r="JYB198" s="73"/>
      <c r="JYC198" s="73"/>
      <c r="JYD198" s="73"/>
      <c r="JYE198" s="73"/>
      <c r="JYF198" s="73"/>
      <c r="JYG198" s="73"/>
      <c r="JYH198" s="73"/>
      <c r="JYI198" s="73"/>
      <c r="JYJ198" s="73"/>
      <c r="JYK198" s="73"/>
      <c r="JYL198" s="73"/>
      <c r="JYM198" s="73"/>
      <c r="JYN198" s="73"/>
      <c r="JYO198" s="73"/>
      <c r="JYP198" s="73"/>
      <c r="JYQ198" s="73"/>
      <c r="JYR198" s="73"/>
      <c r="JYS198" s="73"/>
      <c r="JYT198" s="73"/>
      <c r="JYU198" s="73"/>
      <c r="JYV198" s="73"/>
      <c r="JYW198" s="73"/>
      <c r="JYX198" s="73"/>
      <c r="JYY198" s="73"/>
      <c r="JYZ198" s="73"/>
      <c r="JZA198" s="73"/>
      <c r="JZC198" s="73"/>
      <c r="JZD198" s="73"/>
      <c r="JZE198" s="73"/>
      <c r="JZF198" s="73"/>
      <c r="JZG198" s="73"/>
      <c r="JZH198" s="73"/>
      <c r="JZI198" s="73"/>
      <c r="JZJ198" s="73"/>
      <c r="JZK198" s="73"/>
      <c r="JZL198" s="73"/>
      <c r="JZM198" s="73"/>
      <c r="JZN198" s="73"/>
      <c r="JZO198" s="73"/>
      <c r="JZR198" s="73"/>
      <c r="JZU198" s="73"/>
      <c r="JZX198" s="73"/>
      <c r="KAA198" s="73"/>
      <c r="KAD198" s="73"/>
      <c r="KAP198" s="73"/>
      <c r="KAS198" s="73"/>
      <c r="KAV198" s="73"/>
      <c r="KAY198" s="73"/>
      <c r="KBH198" s="73"/>
      <c r="KBN198" s="73"/>
      <c r="KBQ198" s="73"/>
      <c r="KBT198" s="73"/>
      <c r="KBW198" s="73"/>
      <c r="KCC198" s="73"/>
      <c r="KCL198" s="73"/>
      <c r="KCN198" s="73"/>
      <c r="KCO198" s="73"/>
      <c r="KCQ198" s="73"/>
      <c r="KCT198" s="73"/>
      <c r="KCW198" s="73"/>
      <c r="KCZ198" s="73"/>
      <c r="KDH198" s="73"/>
      <c r="KDJ198" s="73"/>
      <c r="KDM198" s="73"/>
      <c r="KDP198" s="73"/>
      <c r="KDY198" s="73"/>
      <c r="KEB198" s="73"/>
      <c r="KEG198" s="73"/>
      <c r="KFC198" s="73"/>
      <c r="KFD198" s="73"/>
      <c r="KFE198" s="73"/>
      <c r="KFF198" s="73"/>
      <c r="KFG198" s="73"/>
      <c r="KFH198" s="73"/>
      <c r="KFZ198" s="73"/>
      <c r="KGA198" s="73"/>
      <c r="KGD198" s="73"/>
      <c r="KGG198" s="73"/>
      <c r="KGI198" s="73"/>
      <c r="KGK198" s="73"/>
      <c r="KGN198" s="73"/>
      <c r="KGQ198" s="73"/>
      <c r="KGT198" s="73"/>
      <c r="KGW198" s="73"/>
      <c r="KGZ198" s="73"/>
      <c r="KHC198" s="73"/>
      <c r="KHF198" s="73"/>
      <c r="KHI198" s="73"/>
      <c r="KHK198" s="73"/>
      <c r="KHX198" s="73"/>
      <c r="KHY198" s="73"/>
      <c r="KHZ198" s="73"/>
      <c r="KIA198" s="73"/>
      <c r="KIB198" s="73"/>
      <c r="KIC198" s="73"/>
      <c r="KID198" s="73"/>
      <c r="KIE198" s="73"/>
      <c r="KIF198" s="73"/>
      <c r="KIG198" s="73"/>
      <c r="KIH198" s="73"/>
      <c r="KII198" s="73"/>
      <c r="KIJ198" s="73"/>
      <c r="KIK198" s="73"/>
      <c r="KIL198" s="73"/>
      <c r="KIM198" s="73"/>
      <c r="KIN198" s="73"/>
      <c r="KIO198" s="73"/>
      <c r="KIP198" s="73"/>
      <c r="KIQ198" s="73"/>
      <c r="KIR198" s="73"/>
      <c r="KIS198" s="73"/>
      <c r="KIT198" s="73"/>
      <c r="KIU198" s="73"/>
      <c r="KIV198" s="73"/>
      <c r="KIW198" s="73"/>
      <c r="KIY198" s="73"/>
      <c r="KIZ198" s="73"/>
      <c r="KJA198" s="73"/>
      <c r="KJB198" s="73"/>
      <c r="KJC198" s="73"/>
      <c r="KJD198" s="73"/>
      <c r="KJE198" s="73"/>
      <c r="KJF198" s="73"/>
      <c r="KJG198" s="73"/>
      <c r="KJH198" s="73"/>
      <c r="KJI198" s="73"/>
      <c r="KJJ198" s="73"/>
      <c r="KJK198" s="73"/>
      <c r="KJN198" s="73"/>
      <c r="KJQ198" s="73"/>
      <c r="KJT198" s="73"/>
      <c r="KJW198" s="73"/>
      <c r="KJZ198" s="73"/>
      <c r="KKL198" s="73"/>
      <c r="KKO198" s="73"/>
      <c r="KKR198" s="73"/>
      <c r="KKU198" s="73"/>
      <c r="KLD198" s="73"/>
      <c r="KLJ198" s="73"/>
      <c r="KLM198" s="73"/>
      <c r="KLP198" s="73"/>
      <c r="KLS198" s="73"/>
      <c r="KLY198" s="73"/>
      <c r="KMH198" s="73"/>
      <c r="KMJ198" s="73"/>
      <c r="KMK198" s="73"/>
      <c r="KMM198" s="73"/>
      <c r="KMP198" s="73"/>
      <c r="KMS198" s="73"/>
      <c r="KMV198" s="73"/>
      <c r="KND198" s="73"/>
      <c r="KNF198" s="73"/>
      <c r="KNI198" s="73"/>
      <c r="KNL198" s="73"/>
      <c r="KNU198" s="73"/>
      <c r="KNX198" s="73"/>
      <c r="KOC198" s="73"/>
      <c r="KOY198" s="73"/>
      <c r="KOZ198" s="73"/>
      <c r="KPA198" s="73"/>
      <c r="KPB198" s="73"/>
      <c r="KPC198" s="73"/>
      <c r="KPD198" s="73"/>
      <c r="KPV198" s="73"/>
      <c r="KPW198" s="73"/>
      <c r="KPZ198" s="73"/>
      <c r="KQC198" s="73"/>
      <c r="KQE198" s="73"/>
      <c r="KQG198" s="73"/>
      <c r="KQJ198" s="73"/>
      <c r="KQM198" s="73"/>
      <c r="KQP198" s="73"/>
      <c r="KQS198" s="73"/>
      <c r="KQV198" s="73"/>
      <c r="KQY198" s="73"/>
      <c r="KRB198" s="73"/>
      <c r="KRE198" s="73"/>
      <c r="KRG198" s="73"/>
      <c r="KRT198" s="73"/>
      <c r="KRU198" s="73"/>
      <c r="KRV198" s="73"/>
      <c r="KRW198" s="73"/>
      <c r="KRX198" s="73"/>
      <c r="KRY198" s="73"/>
      <c r="KRZ198" s="73"/>
      <c r="KSA198" s="73"/>
      <c r="KSB198" s="73"/>
      <c r="KSC198" s="73"/>
      <c r="KSD198" s="73"/>
      <c r="KSE198" s="73"/>
      <c r="KSF198" s="73"/>
      <c r="KSG198" s="73"/>
      <c r="KSH198" s="73"/>
      <c r="KSI198" s="73"/>
      <c r="KSJ198" s="73"/>
      <c r="KSK198" s="73"/>
      <c r="KSL198" s="73"/>
      <c r="KSM198" s="73"/>
      <c r="KSN198" s="73"/>
      <c r="KSO198" s="73"/>
      <c r="KSP198" s="73"/>
      <c r="KSQ198" s="73"/>
      <c r="KSR198" s="73"/>
      <c r="KSS198" s="73"/>
      <c r="KSU198" s="73"/>
      <c r="KSV198" s="73"/>
      <c r="KSW198" s="73"/>
      <c r="KSX198" s="73"/>
      <c r="KSY198" s="73"/>
      <c r="KSZ198" s="73"/>
      <c r="KTA198" s="73"/>
      <c r="KTB198" s="73"/>
      <c r="KTC198" s="73"/>
      <c r="KTD198" s="73"/>
      <c r="KTE198" s="73"/>
      <c r="KTF198" s="73"/>
      <c r="KTG198" s="73"/>
      <c r="KTJ198" s="73"/>
      <c r="KTM198" s="73"/>
      <c r="KTP198" s="73"/>
      <c r="KTS198" s="73"/>
      <c r="KTV198" s="73"/>
      <c r="KUH198" s="73"/>
      <c r="KUK198" s="73"/>
      <c r="KUN198" s="73"/>
      <c r="KUQ198" s="73"/>
      <c r="KUZ198" s="73"/>
      <c r="KVF198" s="73"/>
      <c r="KVI198" s="73"/>
      <c r="KVL198" s="73"/>
      <c r="KVO198" s="73"/>
      <c r="KVU198" s="73"/>
      <c r="KWD198" s="73"/>
      <c r="KWF198" s="73"/>
      <c r="KWG198" s="73"/>
      <c r="KWI198" s="73"/>
      <c r="KWL198" s="73"/>
      <c r="KWO198" s="73"/>
      <c r="KWR198" s="73"/>
      <c r="KWZ198" s="73"/>
      <c r="KXB198" s="73"/>
      <c r="KXE198" s="73"/>
      <c r="KXH198" s="73"/>
      <c r="KXQ198" s="73"/>
      <c r="KXT198" s="73"/>
      <c r="KXY198" s="73"/>
      <c r="KYU198" s="73"/>
      <c r="KYV198" s="73"/>
      <c r="KYW198" s="73"/>
      <c r="KYX198" s="73"/>
      <c r="KYY198" s="73"/>
      <c r="KYZ198" s="73"/>
      <c r="KZR198" s="73"/>
      <c r="KZS198" s="73"/>
      <c r="KZV198" s="73"/>
      <c r="KZY198" s="73"/>
      <c r="LAA198" s="73"/>
      <c r="LAC198" s="73"/>
      <c r="LAF198" s="73"/>
      <c r="LAI198" s="73"/>
      <c r="LAL198" s="73"/>
      <c r="LAO198" s="73"/>
      <c r="LAR198" s="73"/>
      <c r="LAU198" s="73"/>
      <c r="LAX198" s="73"/>
      <c r="LBA198" s="73"/>
      <c r="LBC198" s="73"/>
      <c r="LBP198" s="73"/>
      <c r="LBQ198" s="73"/>
      <c r="LBR198" s="73"/>
      <c r="LBS198" s="73"/>
      <c r="LBT198" s="73"/>
      <c r="LBU198" s="73"/>
      <c r="LBV198" s="73"/>
      <c r="LBW198" s="73"/>
      <c r="LBX198" s="73"/>
      <c r="LBY198" s="73"/>
      <c r="LBZ198" s="73"/>
      <c r="LCA198" s="73"/>
      <c r="LCB198" s="73"/>
      <c r="LCC198" s="73"/>
      <c r="LCD198" s="73"/>
      <c r="LCE198" s="73"/>
      <c r="LCF198" s="73"/>
      <c r="LCG198" s="73"/>
      <c r="LCH198" s="73"/>
      <c r="LCI198" s="73"/>
      <c r="LCJ198" s="73"/>
      <c r="LCK198" s="73"/>
      <c r="LCL198" s="73"/>
      <c r="LCM198" s="73"/>
      <c r="LCN198" s="73"/>
      <c r="LCO198" s="73"/>
      <c r="LCQ198" s="73"/>
      <c r="LCR198" s="73"/>
      <c r="LCS198" s="73"/>
      <c r="LCT198" s="73"/>
      <c r="LCU198" s="73"/>
      <c r="LCV198" s="73"/>
      <c r="LCW198" s="73"/>
      <c r="LCX198" s="73"/>
      <c r="LCY198" s="73"/>
      <c r="LCZ198" s="73"/>
      <c r="LDA198" s="73"/>
      <c r="LDB198" s="73"/>
      <c r="LDC198" s="73"/>
      <c r="LDF198" s="73"/>
      <c r="LDI198" s="73"/>
      <c r="LDL198" s="73"/>
      <c r="LDO198" s="73"/>
      <c r="LDR198" s="73"/>
      <c r="LED198" s="73"/>
      <c r="LEG198" s="73"/>
      <c r="LEJ198" s="73"/>
      <c r="LEM198" s="73"/>
      <c r="LEV198" s="73"/>
      <c r="LFB198" s="73"/>
      <c r="LFE198" s="73"/>
      <c r="LFH198" s="73"/>
      <c r="LFK198" s="73"/>
      <c r="LFQ198" s="73"/>
      <c r="LFZ198" s="73"/>
      <c r="LGB198" s="73"/>
      <c r="LGC198" s="73"/>
      <c r="LGE198" s="73"/>
      <c r="LGH198" s="73"/>
      <c r="LGK198" s="73"/>
      <c r="LGN198" s="73"/>
      <c r="LGV198" s="73"/>
      <c r="LGX198" s="73"/>
      <c r="LHA198" s="73"/>
      <c r="LHD198" s="73"/>
      <c r="LHM198" s="73"/>
      <c r="LHP198" s="73"/>
      <c r="LHU198" s="73"/>
      <c r="LIQ198" s="73"/>
      <c r="LIR198" s="73"/>
      <c r="LIS198" s="73"/>
      <c r="LIT198" s="73"/>
      <c r="LIU198" s="73"/>
      <c r="LIV198" s="73"/>
      <c r="LJN198" s="73"/>
      <c r="LJO198" s="73"/>
      <c r="LJR198" s="73"/>
      <c r="LJU198" s="73"/>
      <c r="LJW198" s="73"/>
      <c r="LJY198" s="73"/>
      <c r="LKB198" s="73"/>
      <c r="LKE198" s="73"/>
      <c r="LKH198" s="73"/>
      <c r="LKK198" s="73"/>
      <c r="LKN198" s="73"/>
      <c r="LKQ198" s="73"/>
      <c r="LKT198" s="73"/>
      <c r="LKW198" s="73"/>
      <c r="LKY198" s="73"/>
      <c r="LLL198" s="73"/>
      <c r="LLM198" s="73"/>
      <c r="LLN198" s="73"/>
      <c r="LLO198" s="73"/>
      <c r="LLP198" s="73"/>
      <c r="LLQ198" s="73"/>
      <c r="LLR198" s="73"/>
      <c r="LLS198" s="73"/>
      <c r="LLT198" s="73"/>
      <c r="LLU198" s="73"/>
      <c r="LLV198" s="73"/>
      <c r="LLW198" s="73"/>
      <c r="LLX198" s="73"/>
      <c r="LLY198" s="73"/>
      <c r="LLZ198" s="73"/>
      <c r="LMA198" s="73"/>
      <c r="LMB198" s="73"/>
      <c r="LMC198" s="73"/>
      <c r="LMD198" s="73"/>
      <c r="LME198" s="73"/>
      <c r="LMF198" s="73"/>
      <c r="LMG198" s="73"/>
      <c r="LMH198" s="73"/>
      <c r="LMI198" s="73"/>
      <c r="LMJ198" s="73"/>
      <c r="LMK198" s="73"/>
      <c r="LMM198" s="73"/>
      <c r="LMN198" s="73"/>
      <c r="LMO198" s="73"/>
      <c r="LMP198" s="73"/>
      <c r="LMQ198" s="73"/>
      <c r="LMR198" s="73"/>
      <c r="LMS198" s="73"/>
      <c r="LMT198" s="73"/>
      <c r="LMU198" s="73"/>
      <c r="LMV198" s="73"/>
      <c r="LMW198" s="73"/>
      <c r="LMX198" s="73"/>
      <c r="LMY198" s="73"/>
      <c r="LNB198" s="73"/>
      <c r="LNE198" s="73"/>
      <c r="LNH198" s="73"/>
      <c r="LNK198" s="73"/>
      <c r="LNN198" s="73"/>
      <c r="LNZ198" s="73"/>
      <c r="LOC198" s="73"/>
      <c r="LOF198" s="73"/>
      <c r="LOI198" s="73"/>
      <c r="LOR198" s="73"/>
      <c r="LOX198" s="73"/>
      <c r="LPA198" s="73"/>
      <c r="LPD198" s="73"/>
      <c r="LPG198" s="73"/>
      <c r="LPM198" s="73"/>
      <c r="LPV198" s="73"/>
      <c r="LPX198" s="73"/>
      <c r="LPY198" s="73"/>
      <c r="LQA198" s="73"/>
      <c r="LQD198" s="73"/>
      <c r="LQG198" s="73"/>
      <c r="LQJ198" s="73"/>
      <c r="LQR198" s="73"/>
      <c r="LQT198" s="73"/>
      <c r="LQW198" s="73"/>
      <c r="LQZ198" s="73"/>
      <c r="LRI198" s="73"/>
      <c r="LRL198" s="73"/>
      <c r="LRQ198" s="73"/>
      <c r="LSM198" s="73"/>
      <c r="LSN198" s="73"/>
      <c r="LSO198" s="73"/>
      <c r="LSP198" s="73"/>
      <c r="LSQ198" s="73"/>
      <c r="LSR198" s="73"/>
      <c r="LTJ198" s="73"/>
      <c r="LTK198" s="73"/>
      <c r="LTN198" s="73"/>
      <c r="LTQ198" s="73"/>
      <c r="LTS198" s="73"/>
      <c r="LTU198" s="73"/>
      <c r="LTX198" s="73"/>
      <c r="LUA198" s="73"/>
      <c r="LUD198" s="73"/>
      <c r="LUG198" s="73"/>
      <c r="LUJ198" s="73"/>
      <c r="LUM198" s="73"/>
      <c r="LUP198" s="73"/>
      <c r="LUS198" s="73"/>
      <c r="LUU198" s="73"/>
      <c r="LVH198" s="73"/>
      <c r="LVI198" s="73"/>
      <c r="LVJ198" s="73"/>
      <c r="LVK198" s="73"/>
      <c r="LVL198" s="73"/>
      <c r="LVM198" s="73"/>
      <c r="LVN198" s="73"/>
      <c r="LVO198" s="73"/>
      <c r="LVP198" s="73"/>
      <c r="LVQ198" s="73"/>
      <c r="LVR198" s="73"/>
      <c r="LVS198" s="73"/>
      <c r="LVT198" s="73"/>
      <c r="LVU198" s="73"/>
      <c r="LVV198" s="73"/>
      <c r="LVW198" s="73"/>
      <c r="LVX198" s="73"/>
      <c r="LVY198" s="73"/>
      <c r="LVZ198" s="73"/>
      <c r="LWA198" s="73"/>
      <c r="LWB198" s="73"/>
      <c r="LWC198" s="73"/>
      <c r="LWD198" s="73"/>
      <c r="LWE198" s="73"/>
      <c r="LWF198" s="73"/>
      <c r="LWG198" s="73"/>
      <c r="LWI198" s="73"/>
      <c r="LWJ198" s="73"/>
      <c r="LWK198" s="73"/>
      <c r="LWL198" s="73"/>
      <c r="LWM198" s="73"/>
      <c r="LWN198" s="73"/>
      <c r="LWO198" s="73"/>
      <c r="LWP198" s="73"/>
      <c r="LWQ198" s="73"/>
      <c r="LWR198" s="73"/>
      <c r="LWS198" s="73"/>
      <c r="LWT198" s="73"/>
      <c r="LWU198" s="73"/>
      <c r="LWX198" s="73"/>
      <c r="LXA198" s="73"/>
      <c r="LXD198" s="73"/>
      <c r="LXG198" s="73"/>
      <c r="LXJ198" s="73"/>
      <c r="LXV198" s="73"/>
      <c r="LXY198" s="73"/>
      <c r="LYB198" s="73"/>
      <c r="LYE198" s="73"/>
      <c r="LYN198" s="73"/>
      <c r="LYT198" s="73"/>
      <c r="LYW198" s="73"/>
      <c r="LYZ198" s="73"/>
      <c r="LZC198" s="73"/>
      <c r="LZI198" s="73"/>
      <c r="LZR198" s="73"/>
      <c r="LZT198" s="73"/>
      <c r="LZU198" s="73"/>
      <c r="LZW198" s="73"/>
      <c r="LZZ198" s="73"/>
      <c r="MAC198" s="73"/>
      <c r="MAF198" s="73"/>
      <c r="MAN198" s="73"/>
      <c r="MAP198" s="73"/>
      <c r="MAS198" s="73"/>
      <c r="MAV198" s="73"/>
      <c r="MBE198" s="73"/>
      <c r="MBH198" s="73"/>
      <c r="MBM198" s="73"/>
      <c r="MCI198" s="73"/>
      <c r="MCJ198" s="73"/>
      <c r="MCK198" s="73"/>
      <c r="MCL198" s="73"/>
      <c r="MCM198" s="73"/>
      <c r="MCN198" s="73"/>
      <c r="MDF198" s="73"/>
      <c r="MDG198" s="73"/>
      <c r="MDJ198" s="73"/>
      <c r="MDM198" s="73"/>
      <c r="MDO198" s="73"/>
      <c r="MDQ198" s="73"/>
      <c r="MDT198" s="73"/>
      <c r="MDW198" s="73"/>
      <c r="MDZ198" s="73"/>
      <c r="MEC198" s="73"/>
      <c r="MEF198" s="73"/>
      <c r="MEI198" s="73"/>
      <c r="MEL198" s="73"/>
      <c r="MEO198" s="73"/>
      <c r="MEQ198" s="73"/>
      <c r="MFD198" s="73"/>
      <c r="MFE198" s="73"/>
      <c r="MFF198" s="73"/>
      <c r="MFG198" s="73"/>
      <c r="MFH198" s="73"/>
      <c r="MFI198" s="73"/>
      <c r="MFJ198" s="73"/>
      <c r="MFK198" s="73"/>
      <c r="MFL198" s="73"/>
      <c r="MFM198" s="73"/>
      <c r="MFN198" s="73"/>
      <c r="MFO198" s="73"/>
      <c r="MFP198" s="73"/>
      <c r="MFQ198" s="73"/>
      <c r="MFR198" s="73"/>
      <c r="MFS198" s="73"/>
      <c r="MFT198" s="73"/>
      <c r="MFU198" s="73"/>
      <c r="MFV198" s="73"/>
      <c r="MFW198" s="73"/>
      <c r="MFX198" s="73"/>
      <c r="MFY198" s="73"/>
      <c r="MFZ198" s="73"/>
      <c r="MGA198" s="73"/>
      <c r="MGB198" s="73"/>
      <c r="MGC198" s="73"/>
      <c r="MGE198" s="73"/>
      <c r="MGF198" s="73"/>
      <c r="MGG198" s="73"/>
      <c r="MGH198" s="73"/>
      <c r="MGI198" s="73"/>
      <c r="MGJ198" s="73"/>
      <c r="MGK198" s="73"/>
      <c r="MGL198" s="73"/>
      <c r="MGM198" s="73"/>
      <c r="MGN198" s="73"/>
      <c r="MGO198" s="73"/>
      <c r="MGP198" s="73"/>
      <c r="MGQ198" s="73"/>
      <c r="MGT198" s="73"/>
      <c r="MGW198" s="73"/>
      <c r="MGZ198" s="73"/>
      <c r="MHC198" s="73"/>
      <c r="MHF198" s="73"/>
      <c r="MHR198" s="73"/>
      <c r="MHU198" s="73"/>
      <c r="MHX198" s="73"/>
      <c r="MIA198" s="73"/>
      <c r="MIJ198" s="73"/>
      <c r="MIP198" s="73"/>
      <c r="MIS198" s="73"/>
      <c r="MIV198" s="73"/>
      <c r="MIY198" s="73"/>
      <c r="MJE198" s="73"/>
      <c r="MJN198" s="73"/>
      <c r="MJP198" s="73"/>
      <c r="MJQ198" s="73"/>
      <c r="MJS198" s="73"/>
      <c r="MJV198" s="73"/>
      <c r="MJY198" s="73"/>
      <c r="MKB198" s="73"/>
      <c r="MKJ198" s="73"/>
      <c r="MKL198" s="73"/>
      <c r="MKO198" s="73"/>
      <c r="MKR198" s="73"/>
      <c r="MLA198" s="73"/>
      <c r="MLD198" s="73"/>
      <c r="MLI198" s="73"/>
      <c r="MME198" s="73"/>
      <c r="MMF198" s="73"/>
      <c r="MMG198" s="73"/>
      <c r="MMH198" s="73"/>
      <c r="MMI198" s="73"/>
      <c r="MMJ198" s="73"/>
      <c r="MNB198" s="73"/>
      <c r="MNC198" s="73"/>
      <c r="MNF198" s="73"/>
      <c r="MNI198" s="73"/>
      <c r="MNK198" s="73"/>
      <c r="MNM198" s="73"/>
      <c r="MNP198" s="73"/>
      <c r="MNS198" s="73"/>
      <c r="MNV198" s="73"/>
      <c r="MNY198" s="73"/>
      <c r="MOB198" s="73"/>
      <c r="MOE198" s="73"/>
      <c r="MOH198" s="73"/>
      <c r="MOK198" s="73"/>
      <c r="MOM198" s="73"/>
      <c r="MOZ198" s="73"/>
      <c r="MPA198" s="73"/>
      <c r="MPB198" s="73"/>
      <c r="MPC198" s="73"/>
      <c r="MPD198" s="73"/>
      <c r="MPE198" s="73"/>
      <c r="MPF198" s="73"/>
      <c r="MPG198" s="73"/>
      <c r="MPH198" s="73"/>
      <c r="MPI198" s="73"/>
      <c r="MPJ198" s="73"/>
      <c r="MPK198" s="73"/>
      <c r="MPL198" s="73"/>
      <c r="MPM198" s="73"/>
      <c r="MPN198" s="73"/>
      <c r="MPO198" s="73"/>
      <c r="MPP198" s="73"/>
      <c r="MPQ198" s="73"/>
      <c r="MPR198" s="73"/>
      <c r="MPS198" s="73"/>
      <c r="MPT198" s="73"/>
      <c r="MPU198" s="73"/>
      <c r="MPV198" s="73"/>
      <c r="MPW198" s="73"/>
      <c r="MPX198" s="73"/>
      <c r="MPY198" s="73"/>
      <c r="MQA198" s="73"/>
      <c r="MQB198" s="73"/>
      <c r="MQC198" s="73"/>
      <c r="MQD198" s="73"/>
      <c r="MQE198" s="73"/>
      <c r="MQF198" s="73"/>
      <c r="MQG198" s="73"/>
      <c r="MQH198" s="73"/>
      <c r="MQI198" s="73"/>
      <c r="MQJ198" s="73"/>
      <c r="MQK198" s="73"/>
      <c r="MQL198" s="73"/>
      <c r="MQM198" s="73"/>
      <c r="MQP198" s="73"/>
      <c r="MQS198" s="73"/>
      <c r="MQV198" s="73"/>
      <c r="MQY198" s="73"/>
      <c r="MRB198" s="73"/>
      <c r="MRN198" s="73"/>
      <c r="MRQ198" s="73"/>
      <c r="MRT198" s="73"/>
      <c r="MRW198" s="73"/>
      <c r="MSF198" s="73"/>
      <c r="MSL198" s="73"/>
      <c r="MSO198" s="73"/>
      <c r="MSR198" s="73"/>
      <c r="MSU198" s="73"/>
      <c r="MTA198" s="73"/>
      <c r="MTJ198" s="73"/>
      <c r="MTL198" s="73"/>
      <c r="MTM198" s="73"/>
      <c r="MTO198" s="73"/>
      <c r="MTR198" s="73"/>
      <c r="MTU198" s="73"/>
      <c r="MTX198" s="73"/>
      <c r="MUF198" s="73"/>
      <c r="MUH198" s="73"/>
      <c r="MUK198" s="73"/>
      <c r="MUN198" s="73"/>
      <c r="MUW198" s="73"/>
      <c r="MUZ198" s="73"/>
      <c r="MVE198" s="73"/>
      <c r="MWA198" s="73"/>
      <c r="MWB198" s="73"/>
      <c r="MWC198" s="73"/>
      <c r="MWD198" s="73"/>
      <c r="MWE198" s="73"/>
      <c r="MWF198" s="73"/>
      <c r="MWX198" s="73"/>
      <c r="MWY198" s="73"/>
      <c r="MXB198" s="73"/>
      <c r="MXE198" s="73"/>
      <c r="MXG198" s="73"/>
      <c r="MXI198" s="73"/>
      <c r="MXL198" s="73"/>
      <c r="MXO198" s="73"/>
      <c r="MXR198" s="73"/>
      <c r="MXU198" s="73"/>
      <c r="MXX198" s="73"/>
      <c r="MYA198" s="73"/>
      <c r="MYD198" s="73"/>
      <c r="MYG198" s="73"/>
      <c r="MYI198" s="73"/>
      <c r="MYV198" s="73"/>
      <c r="MYW198" s="73"/>
      <c r="MYX198" s="73"/>
      <c r="MYY198" s="73"/>
      <c r="MYZ198" s="73"/>
      <c r="MZA198" s="73"/>
      <c r="MZB198" s="73"/>
      <c r="MZC198" s="73"/>
      <c r="MZD198" s="73"/>
      <c r="MZE198" s="73"/>
      <c r="MZF198" s="73"/>
      <c r="MZG198" s="73"/>
      <c r="MZH198" s="73"/>
      <c r="MZI198" s="73"/>
      <c r="MZJ198" s="73"/>
      <c r="MZK198" s="73"/>
      <c r="MZL198" s="73"/>
      <c r="MZM198" s="73"/>
      <c r="MZN198" s="73"/>
      <c r="MZO198" s="73"/>
      <c r="MZP198" s="73"/>
      <c r="MZQ198" s="73"/>
      <c r="MZR198" s="73"/>
      <c r="MZS198" s="73"/>
      <c r="MZT198" s="73"/>
      <c r="MZU198" s="73"/>
      <c r="MZW198" s="73"/>
      <c r="MZX198" s="73"/>
      <c r="MZY198" s="73"/>
      <c r="MZZ198" s="73"/>
      <c r="NAA198" s="73"/>
      <c r="NAB198" s="73"/>
      <c r="NAC198" s="73"/>
      <c r="NAD198" s="73"/>
      <c r="NAE198" s="73"/>
      <c r="NAF198" s="73"/>
      <c r="NAG198" s="73"/>
      <c r="NAH198" s="73"/>
      <c r="NAI198" s="73"/>
      <c r="NAL198" s="73"/>
      <c r="NAO198" s="73"/>
      <c r="NAR198" s="73"/>
      <c r="NAU198" s="73"/>
      <c r="NAX198" s="73"/>
      <c r="NBJ198" s="73"/>
      <c r="NBM198" s="73"/>
      <c r="NBP198" s="73"/>
      <c r="NBS198" s="73"/>
      <c r="NCB198" s="73"/>
      <c r="NCH198" s="73"/>
      <c r="NCK198" s="73"/>
      <c r="NCN198" s="73"/>
      <c r="NCQ198" s="73"/>
      <c r="NCW198" s="73"/>
      <c r="NDF198" s="73"/>
      <c r="NDH198" s="73"/>
      <c r="NDI198" s="73"/>
      <c r="NDK198" s="73"/>
      <c r="NDN198" s="73"/>
      <c r="NDQ198" s="73"/>
      <c r="NDT198" s="73"/>
      <c r="NEB198" s="73"/>
      <c r="NED198" s="73"/>
      <c r="NEG198" s="73"/>
      <c r="NEJ198" s="73"/>
      <c r="NES198" s="73"/>
      <c r="NEV198" s="73"/>
      <c r="NFA198" s="73"/>
      <c r="NFW198" s="73"/>
      <c r="NFX198" s="73"/>
      <c r="NFY198" s="73"/>
      <c r="NFZ198" s="73"/>
      <c r="NGA198" s="73"/>
      <c r="NGB198" s="73"/>
      <c r="NGT198" s="73"/>
      <c r="NGU198" s="73"/>
      <c r="NGX198" s="73"/>
      <c r="NHA198" s="73"/>
      <c r="NHC198" s="73"/>
      <c r="NHE198" s="73"/>
      <c r="NHH198" s="73"/>
      <c r="NHK198" s="73"/>
      <c r="NHN198" s="73"/>
      <c r="NHQ198" s="73"/>
      <c r="NHT198" s="73"/>
      <c r="NHW198" s="73"/>
      <c r="NHZ198" s="73"/>
      <c r="NIC198" s="73"/>
      <c r="NIE198" s="73"/>
      <c r="NIR198" s="73"/>
      <c r="NIS198" s="73"/>
      <c r="NIT198" s="73"/>
      <c r="NIU198" s="73"/>
      <c r="NIV198" s="73"/>
      <c r="NIW198" s="73"/>
      <c r="NIX198" s="73"/>
      <c r="NIY198" s="73"/>
      <c r="NIZ198" s="73"/>
      <c r="NJA198" s="73"/>
      <c r="NJB198" s="73"/>
      <c r="NJC198" s="73"/>
      <c r="NJD198" s="73"/>
      <c r="NJE198" s="73"/>
      <c r="NJF198" s="73"/>
      <c r="NJG198" s="73"/>
      <c r="NJH198" s="73"/>
      <c r="NJI198" s="73"/>
      <c r="NJJ198" s="73"/>
      <c r="NJK198" s="73"/>
      <c r="NJL198" s="73"/>
      <c r="NJM198" s="73"/>
      <c r="NJN198" s="73"/>
      <c r="NJO198" s="73"/>
      <c r="NJP198" s="73"/>
      <c r="NJQ198" s="73"/>
      <c r="NJS198" s="73"/>
      <c r="NJT198" s="73"/>
      <c r="NJU198" s="73"/>
      <c r="NJV198" s="73"/>
      <c r="NJW198" s="73"/>
      <c r="NJX198" s="73"/>
      <c r="NJY198" s="73"/>
      <c r="NJZ198" s="73"/>
      <c r="NKA198" s="73"/>
      <c r="NKB198" s="73"/>
      <c r="NKC198" s="73"/>
      <c r="NKD198" s="73"/>
      <c r="NKE198" s="73"/>
      <c r="NKH198" s="73"/>
      <c r="NKK198" s="73"/>
      <c r="NKN198" s="73"/>
      <c r="NKQ198" s="73"/>
      <c r="NKT198" s="73"/>
      <c r="NLF198" s="73"/>
      <c r="NLI198" s="73"/>
      <c r="NLL198" s="73"/>
      <c r="NLO198" s="73"/>
      <c r="NLX198" s="73"/>
      <c r="NMD198" s="73"/>
      <c r="NMG198" s="73"/>
      <c r="NMJ198" s="73"/>
      <c r="NMM198" s="73"/>
      <c r="NMS198" s="73"/>
      <c r="NNB198" s="73"/>
      <c r="NND198" s="73"/>
      <c r="NNE198" s="73"/>
      <c r="NNG198" s="73"/>
      <c r="NNJ198" s="73"/>
      <c r="NNM198" s="73"/>
      <c r="NNP198" s="73"/>
      <c r="NNX198" s="73"/>
      <c r="NNZ198" s="73"/>
      <c r="NOC198" s="73"/>
      <c r="NOF198" s="73"/>
      <c r="NOO198" s="73"/>
      <c r="NOR198" s="73"/>
      <c r="NOW198" s="73"/>
      <c r="NPS198" s="73"/>
      <c r="NPT198" s="73"/>
      <c r="NPU198" s="73"/>
      <c r="NPV198" s="73"/>
      <c r="NPW198" s="73"/>
      <c r="NPX198" s="73"/>
      <c r="NQP198" s="73"/>
      <c r="NQQ198" s="73"/>
      <c r="NQT198" s="73"/>
      <c r="NQW198" s="73"/>
      <c r="NQY198" s="73"/>
      <c r="NRA198" s="73"/>
      <c r="NRD198" s="73"/>
      <c r="NRG198" s="73"/>
      <c r="NRJ198" s="73"/>
      <c r="NRM198" s="73"/>
      <c r="NRP198" s="73"/>
      <c r="NRS198" s="73"/>
      <c r="NRV198" s="73"/>
      <c r="NRY198" s="73"/>
      <c r="NSA198" s="73"/>
      <c r="NSN198" s="73"/>
      <c r="NSO198" s="73"/>
      <c r="NSP198" s="73"/>
      <c r="NSQ198" s="73"/>
      <c r="NSR198" s="73"/>
      <c r="NSS198" s="73"/>
      <c r="NST198" s="73"/>
      <c r="NSU198" s="73"/>
      <c r="NSV198" s="73"/>
      <c r="NSW198" s="73"/>
      <c r="NSX198" s="73"/>
      <c r="NSY198" s="73"/>
      <c r="NSZ198" s="73"/>
      <c r="NTA198" s="73"/>
      <c r="NTB198" s="73"/>
      <c r="NTC198" s="73"/>
      <c r="NTD198" s="73"/>
      <c r="NTE198" s="73"/>
      <c r="NTF198" s="73"/>
      <c r="NTG198" s="73"/>
      <c r="NTH198" s="73"/>
      <c r="NTI198" s="73"/>
      <c r="NTJ198" s="73"/>
      <c r="NTK198" s="73"/>
      <c r="NTL198" s="73"/>
      <c r="NTM198" s="73"/>
      <c r="NTO198" s="73"/>
      <c r="NTP198" s="73"/>
      <c r="NTQ198" s="73"/>
      <c r="NTR198" s="73"/>
      <c r="NTS198" s="73"/>
      <c r="NTT198" s="73"/>
      <c r="NTU198" s="73"/>
      <c r="NTV198" s="73"/>
      <c r="NTW198" s="73"/>
      <c r="NTX198" s="73"/>
      <c r="NTY198" s="73"/>
      <c r="NTZ198" s="73"/>
      <c r="NUA198" s="73"/>
      <c r="NUD198" s="73"/>
      <c r="NUG198" s="73"/>
      <c r="NUJ198" s="73"/>
      <c r="NUM198" s="73"/>
      <c r="NUP198" s="73"/>
      <c r="NVB198" s="73"/>
      <c r="NVE198" s="73"/>
      <c r="NVH198" s="73"/>
      <c r="NVK198" s="73"/>
      <c r="NVT198" s="73"/>
      <c r="NVZ198" s="73"/>
      <c r="NWC198" s="73"/>
      <c r="NWF198" s="73"/>
      <c r="NWI198" s="73"/>
      <c r="NWO198" s="73"/>
      <c r="NWX198" s="73"/>
      <c r="NWZ198" s="73"/>
      <c r="NXA198" s="73"/>
      <c r="NXC198" s="73"/>
      <c r="NXF198" s="73"/>
      <c r="NXI198" s="73"/>
      <c r="NXL198" s="73"/>
      <c r="NXT198" s="73"/>
      <c r="NXV198" s="73"/>
      <c r="NXY198" s="73"/>
      <c r="NYB198" s="73"/>
      <c r="NYK198" s="73"/>
      <c r="NYN198" s="73"/>
      <c r="NYS198" s="73"/>
      <c r="NZO198" s="73"/>
      <c r="NZP198" s="73"/>
      <c r="NZQ198" s="73"/>
      <c r="NZR198" s="73"/>
      <c r="NZS198" s="73"/>
      <c r="NZT198" s="73"/>
      <c r="OAL198" s="73"/>
      <c r="OAM198" s="73"/>
      <c r="OAP198" s="73"/>
      <c r="OAS198" s="73"/>
      <c r="OAU198" s="73"/>
      <c r="OAW198" s="73"/>
      <c r="OAZ198" s="73"/>
      <c r="OBC198" s="73"/>
      <c r="OBF198" s="73"/>
      <c r="OBI198" s="73"/>
      <c r="OBL198" s="73"/>
      <c r="OBO198" s="73"/>
      <c r="OBR198" s="73"/>
      <c r="OBU198" s="73"/>
      <c r="OBW198" s="73"/>
      <c r="OCJ198" s="73"/>
      <c r="OCK198" s="73"/>
      <c r="OCL198" s="73"/>
      <c r="OCM198" s="73"/>
      <c r="OCN198" s="73"/>
      <c r="OCO198" s="73"/>
      <c r="OCP198" s="73"/>
      <c r="OCQ198" s="73"/>
      <c r="OCR198" s="73"/>
      <c r="OCS198" s="73"/>
      <c r="OCT198" s="73"/>
      <c r="OCU198" s="73"/>
      <c r="OCV198" s="73"/>
      <c r="OCW198" s="73"/>
      <c r="OCX198" s="73"/>
      <c r="OCY198" s="73"/>
      <c r="OCZ198" s="73"/>
      <c r="ODA198" s="73"/>
      <c r="ODB198" s="73"/>
      <c r="ODC198" s="73"/>
      <c r="ODD198" s="73"/>
      <c r="ODE198" s="73"/>
      <c r="ODF198" s="73"/>
      <c r="ODG198" s="73"/>
      <c r="ODH198" s="73"/>
      <c r="ODI198" s="73"/>
      <c r="ODK198" s="73"/>
      <c r="ODL198" s="73"/>
      <c r="ODM198" s="73"/>
      <c r="ODN198" s="73"/>
      <c r="ODO198" s="73"/>
      <c r="ODP198" s="73"/>
      <c r="ODQ198" s="73"/>
      <c r="ODR198" s="73"/>
      <c r="ODS198" s="73"/>
      <c r="ODT198" s="73"/>
      <c r="ODU198" s="73"/>
      <c r="ODV198" s="73"/>
      <c r="ODW198" s="73"/>
      <c r="ODZ198" s="73"/>
      <c r="OEC198" s="73"/>
      <c r="OEF198" s="73"/>
      <c r="OEI198" s="73"/>
      <c r="OEL198" s="73"/>
      <c r="OEX198" s="73"/>
      <c r="OFA198" s="73"/>
      <c r="OFD198" s="73"/>
      <c r="OFG198" s="73"/>
      <c r="OFP198" s="73"/>
      <c r="OFV198" s="73"/>
      <c r="OFY198" s="73"/>
      <c r="OGB198" s="73"/>
      <c r="OGE198" s="73"/>
      <c r="OGK198" s="73"/>
      <c r="OGT198" s="73"/>
      <c r="OGV198" s="73"/>
      <c r="OGW198" s="73"/>
      <c r="OGY198" s="73"/>
      <c r="OHB198" s="73"/>
      <c r="OHE198" s="73"/>
      <c r="OHH198" s="73"/>
      <c r="OHP198" s="73"/>
      <c r="OHR198" s="73"/>
      <c r="OHU198" s="73"/>
      <c r="OHX198" s="73"/>
      <c r="OIG198" s="73"/>
      <c r="OIJ198" s="73"/>
      <c r="OIO198" s="73"/>
      <c r="OJK198" s="73"/>
      <c r="OJL198" s="73"/>
      <c r="OJM198" s="73"/>
      <c r="OJN198" s="73"/>
      <c r="OJO198" s="73"/>
      <c r="OJP198" s="73"/>
      <c r="OKH198" s="73"/>
      <c r="OKI198" s="73"/>
      <c r="OKL198" s="73"/>
      <c r="OKO198" s="73"/>
      <c r="OKQ198" s="73"/>
      <c r="OKS198" s="73"/>
      <c r="OKV198" s="73"/>
      <c r="OKY198" s="73"/>
      <c r="OLB198" s="73"/>
      <c r="OLE198" s="73"/>
      <c r="OLH198" s="73"/>
      <c r="OLK198" s="73"/>
      <c r="OLN198" s="73"/>
      <c r="OLQ198" s="73"/>
      <c r="OLS198" s="73"/>
      <c r="OMF198" s="73"/>
      <c r="OMG198" s="73"/>
      <c r="OMH198" s="73"/>
      <c r="OMI198" s="73"/>
      <c r="OMJ198" s="73"/>
      <c r="OMK198" s="73"/>
      <c r="OML198" s="73"/>
      <c r="OMM198" s="73"/>
      <c r="OMN198" s="73"/>
      <c r="OMO198" s="73"/>
      <c r="OMP198" s="73"/>
      <c r="OMQ198" s="73"/>
      <c r="OMR198" s="73"/>
      <c r="OMS198" s="73"/>
      <c r="OMT198" s="73"/>
      <c r="OMU198" s="73"/>
      <c r="OMV198" s="73"/>
      <c r="OMW198" s="73"/>
      <c r="OMX198" s="73"/>
      <c r="OMY198" s="73"/>
      <c r="OMZ198" s="73"/>
      <c r="ONA198" s="73"/>
      <c r="ONB198" s="73"/>
      <c r="ONC198" s="73"/>
      <c r="OND198" s="73"/>
      <c r="ONE198" s="73"/>
      <c r="ONG198" s="73"/>
      <c r="ONH198" s="73"/>
      <c r="ONI198" s="73"/>
      <c r="ONJ198" s="73"/>
      <c r="ONK198" s="73"/>
      <c r="ONL198" s="73"/>
      <c r="ONM198" s="73"/>
      <c r="ONN198" s="73"/>
      <c r="ONO198" s="73"/>
      <c r="ONP198" s="73"/>
      <c r="ONQ198" s="73"/>
      <c r="ONR198" s="73"/>
      <c r="ONS198" s="73"/>
      <c r="ONV198" s="73"/>
      <c r="ONY198" s="73"/>
      <c r="OOB198" s="73"/>
      <c r="OOE198" s="73"/>
      <c r="OOH198" s="73"/>
      <c r="OOT198" s="73"/>
      <c r="OOW198" s="73"/>
      <c r="OOZ198" s="73"/>
      <c r="OPC198" s="73"/>
      <c r="OPL198" s="73"/>
      <c r="OPR198" s="73"/>
      <c r="OPU198" s="73"/>
      <c r="OPX198" s="73"/>
      <c r="OQA198" s="73"/>
      <c r="OQG198" s="73"/>
      <c r="OQP198" s="73"/>
      <c r="OQR198" s="73"/>
      <c r="OQS198" s="73"/>
      <c r="OQU198" s="73"/>
      <c r="OQX198" s="73"/>
      <c r="ORA198" s="73"/>
      <c r="ORD198" s="73"/>
      <c r="ORL198" s="73"/>
      <c r="ORN198" s="73"/>
      <c r="ORQ198" s="73"/>
      <c r="ORT198" s="73"/>
      <c r="OSC198" s="73"/>
      <c r="OSF198" s="73"/>
      <c r="OSK198" s="73"/>
      <c r="OTG198" s="73"/>
      <c r="OTH198" s="73"/>
      <c r="OTI198" s="73"/>
      <c r="OTJ198" s="73"/>
      <c r="OTK198" s="73"/>
      <c r="OTL198" s="73"/>
      <c r="OUD198" s="73"/>
      <c r="OUE198" s="73"/>
      <c r="OUH198" s="73"/>
      <c r="OUK198" s="73"/>
      <c r="OUM198" s="73"/>
      <c r="OUO198" s="73"/>
      <c r="OUR198" s="73"/>
      <c r="OUU198" s="73"/>
      <c r="OUX198" s="73"/>
      <c r="OVA198" s="73"/>
      <c r="OVD198" s="73"/>
      <c r="OVG198" s="73"/>
      <c r="OVJ198" s="73"/>
      <c r="OVM198" s="73"/>
      <c r="OVO198" s="73"/>
      <c r="OWB198" s="73"/>
      <c r="OWC198" s="73"/>
      <c r="OWD198" s="73"/>
      <c r="OWE198" s="73"/>
      <c r="OWF198" s="73"/>
      <c r="OWG198" s="73"/>
      <c r="OWH198" s="73"/>
      <c r="OWI198" s="73"/>
      <c r="OWJ198" s="73"/>
      <c r="OWK198" s="73"/>
      <c r="OWL198" s="73"/>
      <c r="OWM198" s="73"/>
      <c r="OWN198" s="73"/>
      <c r="OWO198" s="73"/>
      <c r="OWP198" s="73"/>
      <c r="OWQ198" s="73"/>
      <c r="OWR198" s="73"/>
      <c r="OWS198" s="73"/>
      <c r="OWT198" s="73"/>
      <c r="OWU198" s="73"/>
      <c r="OWV198" s="73"/>
      <c r="OWW198" s="73"/>
      <c r="OWX198" s="73"/>
      <c r="OWY198" s="73"/>
      <c r="OWZ198" s="73"/>
      <c r="OXA198" s="73"/>
      <c r="OXC198" s="73"/>
      <c r="OXD198" s="73"/>
      <c r="OXE198" s="73"/>
      <c r="OXF198" s="73"/>
      <c r="OXG198" s="73"/>
      <c r="OXH198" s="73"/>
      <c r="OXI198" s="73"/>
      <c r="OXJ198" s="73"/>
      <c r="OXK198" s="73"/>
      <c r="OXL198" s="73"/>
      <c r="OXM198" s="73"/>
      <c r="OXN198" s="73"/>
      <c r="OXO198" s="73"/>
      <c r="OXR198" s="73"/>
      <c r="OXU198" s="73"/>
      <c r="OXX198" s="73"/>
      <c r="OYA198" s="73"/>
      <c r="OYD198" s="73"/>
      <c r="OYP198" s="73"/>
      <c r="OYS198" s="73"/>
      <c r="OYV198" s="73"/>
      <c r="OYY198" s="73"/>
      <c r="OZH198" s="73"/>
      <c r="OZN198" s="73"/>
      <c r="OZQ198" s="73"/>
      <c r="OZT198" s="73"/>
      <c r="OZW198" s="73"/>
      <c r="PAC198" s="73"/>
      <c r="PAL198" s="73"/>
      <c r="PAN198" s="73"/>
      <c r="PAO198" s="73"/>
      <c r="PAQ198" s="73"/>
      <c r="PAT198" s="73"/>
      <c r="PAW198" s="73"/>
      <c r="PAZ198" s="73"/>
      <c r="PBH198" s="73"/>
      <c r="PBJ198" s="73"/>
      <c r="PBM198" s="73"/>
      <c r="PBP198" s="73"/>
      <c r="PBY198" s="73"/>
      <c r="PCB198" s="73"/>
      <c r="PCG198" s="73"/>
      <c r="PDC198" s="73"/>
      <c r="PDD198" s="73"/>
      <c r="PDE198" s="73"/>
      <c r="PDF198" s="73"/>
      <c r="PDG198" s="73"/>
      <c r="PDH198" s="73"/>
      <c r="PDZ198" s="73"/>
      <c r="PEA198" s="73"/>
      <c r="PED198" s="73"/>
      <c r="PEG198" s="73"/>
      <c r="PEI198" s="73"/>
      <c r="PEK198" s="73"/>
      <c r="PEN198" s="73"/>
      <c r="PEQ198" s="73"/>
      <c r="PET198" s="73"/>
      <c r="PEW198" s="73"/>
      <c r="PEZ198" s="73"/>
      <c r="PFC198" s="73"/>
      <c r="PFF198" s="73"/>
      <c r="PFI198" s="73"/>
      <c r="PFK198" s="73"/>
      <c r="PFX198" s="73"/>
      <c r="PFY198" s="73"/>
      <c r="PFZ198" s="73"/>
      <c r="PGA198" s="73"/>
      <c r="PGB198" s="73"/>
      <c r="PGC198" s="73"/>
      <c r="PGD198" s="73"/>
      <c r="PGE198" s="73"/>
      <c r="PGF198" s="73"/>
      <c r="PGG198" s="73"/>
      <c r="PGH198" s="73"/>
      <c r="PGI198" s="73"/>
      <c r="PGJ198" s="73"/>
      <c r="PGK198" s="73"/>
      <c r="PGL198" s="73"/>
      <c r="PGM198" s="73"/>
      <c r="PGN198" s="73"/>
      <c r="PGO198" s="73"/>
      <c r="PGP198" s="73"/>
      <c r="PGQ198" s="73"/>
      <c r="PGR198" s="73"/>
      <c r="PGS198" s="73"/>
      <c r="PGT198" s="73"/>
      <c r="PGU198" s="73"/>
      <c r="PGV198" s="73"/>
      <c r="PGW198" s="73"/>
      <c r="PGY198" s="73"/>
      <c r="PGZ198" s="73"/>
      <c r="PHA198" s="73"/>
      <c r="PHB198" s="73"/>
      <c r="PHC198" s="73"/>
      <c r="PHD198" s="73"/>
      <c r="PHE198" s="73"/>
      <c r="PHF198" s="73"/>
      <c r="PHG198" s="73"/>
      <c r="PHH198" s="73"/>
      <c r="PHI198" s="73"/>
      <c r="PHJ198" s="73"/>
      <c r="PHK198" s="73"/>
      <c r="PHN198" s="73"/>
      <c r="PHQ198" s="73"/>
      <c r="PHT198" s="73"/>
      <c r="PHW198" s="73"/>
      <c r="PHZ198" s="73"/>
      <c r="PIL198" s="73"/>
      <c r="PIO198" s="73"/>
      <c r="PIR198" s="73"/>
      <c r="PIU198" s="73"/>
      <c r="PJD198" s="73"/>
      <c r="PJJ198" s="73"/>
      <c r="PJM198" s="73"/>
      <c r="PJP198" s="73"/>
      <c r="PJS198" s="73"/>
      <c r="PJY198" s="73"/>
      <c r="PKH198" s="73"/>
      <c r="PKJ198" s="73"/>
      <c r="PKK198" s="73"/>
      <c r="PKM198" s="73"/>
      <c r="PKP198" s="73"/>
      <c r="PKS198" s="73"/>
      <c r="PKV198" s="73"/>
      <c r="PLD198" s="73"/>
      <c r="PLF198" s="73"/>
      <c r="PLI198" s="73"/>
      <c r="PLL198" s="73"/>
      <c r="PLU198" s="73"/>
      <c r="PLX198" s="73"/>
      <c r="PMC198" s="73"/>
      <c r="PMY198" s="73"/>
      <c r="PMZ198" s="73"/>
      <c r="PNA198" s="73"/>
      <c r="PNB198" s="73"/>
      <c r="PNC198" s="73"/>
      <c r="PND198" s="73"/>
      <c r="PNV198" s="73"/>
      <c r="PNW198" s="73"/>
      <c r="PNZ198" s="73"/>
      <c r="POC198" s="73"/>
      <c r="POE198" s="73"/>
      <c r="POG198" s="73"/>
      <c r="POJ198" s="73"/>
      <c r="POM198" s="73"/>
      <c r="POP198" s="73"/>
      <c r="POS198" s="73"/>
      <c r="POV198" s="73"/>
      <c r="POY198" s="73"/>
      <c r="PPB198" s="73"/>
      <c r="PPE198" s="73"/>
      <c r="PPG198" s="73"/>
      <c r="PPT198" s="73"/>
      <c r="PPU198" s="73"/>
      <c r="PPV198" s="73"/>
      <c r="PPW198" s="73"/>
      <c r="PPX198" s="73"/>
      <c r="PPY198" s="73"/>
      <c r="PPZ198" s="73"/>
      <c r="PQA198" s="73"/>
      <c r="PQB198" s="73"/>
      <c r="PQC198" s="73"/>
      <c r="PQD198" s="73"/>
      <c r="PQE198" s="73"/>
      <c r="PQF198" s="73"/>
      <c r="PQG198" s="73"/>
      <c r="PQH198" s="73"/>
      <c r="PQI198" s="73"/>
      <c r="PQJ198" s="73"/>
      <c r="PQK198" s="73"/>
      <c r="PQL198" s="73"/>
      <c r="PQM198" s="73"/>
      <c r="PQN198" s="73"/>
      <c r="PQO198" s="73"/>
      <c r="PQP198" s="73"/>
      <c r="PQQ198" s="73"/>
      <c r="PQR198" s="73"/>
      <c r="PQS198" s="73"/>
      <c r="PQU198" s="73"/>
      <c r="PQV198" s="73"/>
      <c r="PQW198" s="73"/>
      <c r="PQX198" s="73"/>
      <c r="PQY198" s="73"/>
      <c r="PQZ198" s="73"/>
      <c r="PRA198" s="73"/>
      <c r="PRB198" s="73"/>
      <c r="PRC198" s="73"/>
      <c r="PRD198" s="73"/>
      <c r="PRE198" s="73"/>
      <c r="PRF198" s="73"/>
      <c r="PRG198" s="73"/>
      <c r="PRJ198" s="73"/>
      <c r="PRM198" s="73"/>
      <c r="PRP198" s="73"/>
      <c r="PRS198" s="73"/>
      <c r="PRV198" s="73"/>
      <c r="PSH198" s="73"/>
      <c r="PSK198" s="73"/>
      <c r="PSN198" s="73"/>
      <c r="PSQ198" s="73"/>
      <c r="PSZ198" s="73"/>
      <c r="PTF198" s="73"/>
      <c r="PTI198" s="73"/>
      <c r="PTL198" s="73"/>
      <c r="PTO198" s="73"/>
      <c r="PTU198" s="73"/>
      <c r="PUD198" s="73"/>
      <c r="PUF198" s="73"/>
      <c r="PUG198" s="73"/>
      <c r="PUI198" s="73"/>
      <c r="PUL198" s="73"/>
      <c r="PUO198" s="73"/>
      <c r="PUR198" s="73"/>
      <c r="PUZ198" s="73"/>
      <c r="PVB198" s="73"/>
      <c r="PVE198" s="73"/>
      <c r="PVH198" s="73"/>
      <c r="PVQ198" s="73"/>
      <c r="PVT198" s="73"/>
      <c r="PVY198" s="73"/>
      <c r="PWU198" s="73"/>
      <c r="PWV198" s="73"/>
      <c r="PWW198" s="73"/>
      <c r="PWX198" s="73"/>
      <c r="PWY198" s="73"/>
      <c r="PWZ198" s="73"/>
      <c r="PXR198" s="73"/>
      <c r="PXS198" s="73"/>
      <c r="PXV198" s="73"/>
      <c r="PXY198" s="73"/>
      <c r="PYA198" s="73"/>
      <c r="PYC198" s="73"/>
      <c r="PYF198" s="73"/>
      <c r="PYI198" s="73"/>
      <c r="PYL198" s="73"/>
      <c r="PYO198" s="73"/>
      <c r="PYR198" s="73"/>
      <c r="PYU198" s="73"/>
      <c r="PYX198" s="73"/>
      <c r="PZA198" s="73"/>
      <c r="PZC198" s="73"/>
      <c r="PZP198" s="73"/>
      <c r="PZQ198" s="73"/>
      <c r="PZR198" s="73"/>
      <c r="PZS198" s="73"/>
      <c r="PZT198" s="73"/>
      <c r="PZU198" s="73"/>
      <c r="PZV198" s="73"/>
      <c r="PZW198" s="73"/>
      <c r="PZX198" s="73"/>
      <c r="PZY198" s="73"/>
      <c r="PZZ198" s="73"/>
      <c r="QAA198" s="73"/>
      <c r="QAB198" s="73"/>
      <c r="QAC198" s="73"/>
      <c r="QAD198" s="73"/>
      <c r="QAE198" s="73"/>
      <c r="QAF198" s="73"/>
      <c r="QAG198" s="73"/>
      <c r="QAH198" s="73"/>
      <c r="QAI198" s="73"/>
      <c r="QAJ198" s="73"/>
      <c r="QAK198" s="73"/>
      <c r="QAL198" s="73"/>
      <c r="QAM198" s="73"/>
      <c r="QAN198" s="73"/>
      <c r="QAO198" s="73"/>
      <c r="QAQ198" s="73"/>
      <c r="QAR198" s="73"/>
      <c r="QAS198" s="73"/>
      <c r="QAT198" s="73"/>
      <c r="QAU198" s="73"/>
      <c r="QAV198" s="73"/>
      <c r="QAW198" s="73"/>
      <c r="QAX198" s="73"/>
      <c r="QAY198" s="73"/>
      <c r="QAZ198" s="73"/>
      <c r="QBA198" s="73"/>
      <c r="QBB198" s="73"/>
      <c r="QBC198" s="73"/>
      <c r="QBF198" s="73"/>
      <c r="QBI198" s="73"/>
      <c r="QBL198" s="73"/>
      <c r="QBO198" s="73"/>
      <c r="QBR198" s="73"/>
      <c r="QCD198" s="73"/>
      <c r="QCG198" s="73"/>
      <c r="QCJ198" s="73"/>
      <c r="QCM198" s="73"/>
      <c r="QCV198" s="73"/>
      <c r="QDB198" s="73"/>
      <c r="QDE198" s="73"/>
      <c r="QDH198" s="73"/>
      <c r="QDK198" s="73"/>
      <c r="QDQ198" s="73"/>
      <c r="QDZ198" s="73"/>
      <c r="QEB198" s="73"/>
      <c r="QEC198" s="73"/>
      <c r="QEE198" s="73"/>
      <c r="QEH198" s="73"/>
      <c r="QEK198" s="73"/>
      <c r="QEN198" s="73"/>
      <c r="QEV198" s="73"/>
      <c r="QEX198" s="73"/>
      <c r="QFA198" s="73"/>
      <c r="QFD198" s="73"/>
      <c r="QFM198" s="73"/>
      <c r="QFP198" s="73"/>
      <c r="QFU198" s="73"/>
      <c r="QGQ198" s="73"/>
      <c r="QGR198" s="73"/>
      <c r="QGS198" s="73"/>
      <c r="QGT198" s="73"/>
      <c r="QGU198" s="73"/>
      <c r="QGV198" s="73"/>
      <c r="QHN198" s="73"/>
      <c r="QHO198" s="73"/>
      <c r="QHR198" s="73"/>
      <c r="QHU198" s="73"/>
      <c r="QHW198" s="73"/>
      <c r="QHY198" s="73"/>
      <c r="QIB198" s="73"/>
      <c r="QIE198" s="73"/>
      <c r="QIH198" s="73"/>
      <c r="QIK198" s="73"/>
      <c r="QIN198" s="73"/>
      <c r="QIQ198" s="73"/>
      <c r="QIT198" s="73"/>
      <c r="QIW198" s="73"/>
      <c r="QIY198" s="73"/>
      <c r="QJL198" s="73"/>
      <c r="QJM198" s="73"/>
      <c r="QJN198" s="73"/>
      <c r="QJO198" s="73"/>
      <c r="QJP198" s="73"/>
      <c r="QJQ198" s="73"/>
      <c r="QJR198" s="73"/>
      <c r="QJS198" s="73"/>
      <c r="QJT198" s="73"/>
      <c r="QJU198" s="73"/>
      <c r="QJV198" s="73"/>
      <c r="QJW198" s="73"/>
      <c r="QJX198" s="73"/>
      <c r="QJY198" s="73"/>
      <c r="QJZ198" s="73"/>
      <c r="QKA198" s="73"/>
      <c r="QKB198" s="73"/>
      <c r="QKC198" s="73"/>
      <c r="QKD198" s="73"/>
      <c r="QKE198" s="73"/>
      <c r="QKF198" s="73"/>
      <c r="QKG198" s="73"/>
      <c r="QKH198" s="73"/>
      <c r="QKI198" s="73"/>
      <c r="QKJ198" s="73"/>
      <c r="QKK198" s="73"/>
      <c r="QKM198" s="73"/>
      <c r="QKN198" s="73"/>
      <c r="QKO198" s="73"/>
      <c r="QKP198" s="73"/>
      <c r="QKQ198" s="73"/>
      <c r="QKR198" s="73"/>
      <c r="QKS198" s="73"/>
      <c r="QKT198" s="73"/>
      <c r="QKU198" s="73"/>
      <c r="QKV198" s="73"/>
      <c r="QKW198" s="73"/>
      <c r="QKX198" s="73"/>
      <c r="QKY198" s="73"/>
      <c r="QLB198" s="73"/>
      <c r="QLE198" s="73"/>
      <c r="QLH198" s="73"/>
      <c r="QLK198" s="73"/>
      <c r="QLN198" s="73"/>
      <c r="QLZ198" s="73"/>
      <c r="QMC198" s="73"/>
      <c r="QMF198" s="73"/>
      <c r="QMI198" s="73"/>
      <c r="QMR198" s="73"/>
      <c r="QMX198" s="73"/>
      <c r="QNA198" s="73"/>
      <c r="QND198" s="73"/>
      <c r="QNG198" s="73"/>
      <c r="QNM198" s="73"/>
      <c r="QNV198" s="73"/>
      <c r="QNX198" s="73"/>
      <c r="QNY198" s="73"/>
      <c r="QOA198" s="73"/>
      <c r="QOD198" s="73"/>
      <c r="QOG198" s="73"/>
      <c r="QOJ198" s="73"/>
      <c r="QOR198" s="73"/>
      <c r="QOT198" s="73"/>
      <c r="QOW198" s="73"/>
      <c r="QOZ198" s="73"/>
      <c r="QPI198" s="73"/>
      <c r="QPL198" s="73"/>
      <c r="QPQ198" s="73"/>
      <c r="QQM198" s="73"/>
      <c r="QQN198" s="73"/>
      <c r="QQO198" s="73"/>
      <c r="QQP198" s="73"/>
      <c r="QQQ198" s="73"/>
      <c r="QQR198" s="73"/>
      <c r="QRJ198" s="73"/>
      <c r="QRK198" s="73"/>
      <c r="QRN198" s="73"/>
      <c r="QRQ198" s="73"/>
      <c r="QRS198" s="73"/>
      <c r="QRU198" s="73"/>
      <c r="QRX198" s="73"/>
      <c r="QSA198" s="73"/>
      <c r="QSD198" s="73"/>
      <c r="QSG198" s="73"/>
      <c r="QSJ198" s="73"/>
      <c r="QSM198" s="73"/>
      <c r="QSP198" s="73"/>
      <c r="QSS198" s="73"/>
      <c r="QSU198" s="73"/>
      <c r="QTH198" s="73"/>
      <c r="QTI198" s="73"/>
      <c r="QTJ198" s="73"/>
      <c r="QTK198" s="73"/>
      <c r="QTL198" s="73"/>
      <c r="QTM198" s="73"/>
      <c r="QTN198" s="73"/>
      <c r="QTO198" s="73"/>
      <c r="QTP198" s="73"/>
      <c r="QTQ198" s="73"/>
      <c r="QTR198" s="73"/>
      <c r="QTS198" s="73"/>
      <c r="QTT198" s="73"/>
      <c r="QTU198" s="73"/>
      <c r="QTV198" s="73"/>
      <c r="QTW198" s="73"/>
      <c r="QTX198" s="73"/>
      <c r="QTY198" s="73"/>
      <c r="QTZ198" s="73"/>
      <c r="QUA198" s="73"/>
      <c r="QUB198" s="73"/>
      <c r="QUC198" s="73"/>
      <c r="QUD198" s="73"/>
      <c r="QUE198" s="73"/>
      <c r="QUF198" s="73"/>
      <c r="QUG198" s="73"/>
      <c r="QUI198" s="73"/>
      <c r="QUJ198" s="73"/>
      <c r="QUK198" s="73"/>
      <c r="QUL198" s="73"/>
      <c r="QUM198" s="73"/>
      <c r="QUN198" s="73"/>
      <c r="QUO198" s="73"/>
      <c r="QUP198" s="73"/>
      <c r="QUQ198" s="73"/>
      <c r="QUR198" s="73"/>
      <c r="QUS198" s="73"/>
      <c r="QUT198" s="73"/>
      <c r="QUU198" s="73"/>
      <c r="QUX198" s="73"/>
      <c r="QVA198" s="73"/>
      <c r="QVD198" s="73"/>
      <c r="QVG198" s="73"/>
      <c r="QVJ198" s="73"/>
      <c r="QVV198" s="73"/>
      <c r="QVY198" s="73"/>
      <c r="QWB198" s="73"/>
      <c r="QWE198" s="73"/>
      <c r="QWN198" s="73"/>
      <c r="QWT198" s="73"/>
      <c r="QWW198" s="73"/>
      <c r="QWZ198" s="73"/>
      <c r="QXC198" s="73"/>
      <c r="QXI198" s="73"/>
      <c r="QXR198" s="73"/>
      <c r="QXT198" s="73"/>
      <c r="QXU198" s="73"/>
      <c r="QXW198" s="73"/>
      <c r="QXZ198" s="73"/>
      <c r="QYC198" s="73"/>
      <c r="QYF198" s="73"/>
      <c r="QYN198" s="73"/>
      <c r="QYP198" s="73"/>
      <c r="QYS198" s="73"/>
      <c r="QYV198" s="73"/>
      <c r="QZE198" s="73"/>
      <c r="QZH198" s="73"/>
      <c r="QZM198" s="73"/>
      <c r="RAI198" s="73"/>
      <c r="RAJ198" s="73"/>
      <c r="RAK198" s="73"/>
      <c r="RAL198" s="73"/>
      <c r="RAM198" s="73"/>
      <c r="RAN198" s="73"/>
      <c r="RBF198" s="73"/>
      <c r="RBG198" s="73"/>
      <c r="RBJ198" s="73"/>
      <c r="RBM198" s="73"/>
      <c r="RBO198" s="73"/>
      <c r="RBQ198" s="73"/>
      <c r="RBT198" s="73"/>
      <c r="RBW198" s="73"/>
      <c r="RBZ198" s="73"/>
      <c r="RCC198" s="73"/>
      <c r="RCF198" s="73"/>
      <c r="RCI198" s="73"/>
      <c r="RCL198" s="73"/>
      <c r="RCO198" s="73"/>
      <c r="RCQ198" s="73"/>
      <c r="RDD198" s="73"/>
      <c r="RDE198" s="73"/>
      <c r="RDF198" s="73"/>
      <c r="RDG198" s="73"/>
      <c r="RDH198" s="73"/>
      <c r="RDI198" s="73"/>
      <c r="RDJ198" s="73"/>
      <c r="RDK198" s="73"/>
      <c r="RDL198" s="73"/>
      <c r="RDM198" s="73"/>
      <c r="RDN198" s="73"/>
      <c r="RDO198" s="73"/>
      <c r="RDP198" s="73"/>
      <c r="RDQ198" s="73"/>
      <c r="RDR198" s="73"/>
      <c r="RDS198" s="73"/>
      <c r="RDT198" s="73"/>
      <c r="RDU198" s="73"/>
      <c r="RDV198" s="73"/>
      <c r="RDW198" s="73"/>
      <c r="RDX198" s="73"/>
      <c r="RDY198" s="73"/>
      <c r="RDZ198" s="73"/>
      <c r="REA198" s="73"/>
      <c r="REB198" s="73"/>
      <c r="REC198" s="73"/>
      <c r="REE198" s="73"/>
      <c r="REF198" s="73"/>
      <c r="REG198" s="73"/>
      <c r="REH198" s="73"/>
      <c r="REI198" s="73"/>
      <c r="REJ198" s="73"/>
      <c r="REK198" s="73"/>
      <c r="REL198" s="73"/>
      <c r="REM198" s="73"/>
      <c r="REN198" s="73"/>
      <c r="REO198" s="73"/>
      <c r="REP198" s="73"/>
      <c r="REQ198" s="73"/>
      <c r="RET198" s="73"/>
      <c r="REW198" s="73"/>
      <c r="REZ198" s="73"/>
      <c r="RFC198" s="73"/>
      <c r="RFF198" s="73"/>
      <c r="RFR198" s="73"/>
      <c r="RFU198" s="73"/>
      <c r="RFX198" s="73"/>
      <c r="RGA198" s="73"/>
      <c r="RGJ198" s="73"/>
      <c r="RGP198" s="73"/>
      <c r="RGS198" s="73"/>
      <c r="RGV198" s="73"/>
      <c r="RGY198" s="73"/>
      <c r="RHE198" s="73"/>
      <c r="RHN198" s="73"/>
      <c r="RHP198" s="73"/>
      <c r="RHQ198" s="73"/>
      <c r="RHS198" s="73"/>
      <c r="RHV198" s="73"/>
      <c r="RHY198" s="73"/>
      <c r="RIB198" s="73"/>
      <c r="RIJ198" s="73"/>
      <c r="RIL198" s="73"/>
      <c r="RIO198" s="73"/>
      <c r="RIR198" s="73"/>
      <c r="RJA198" s="73"/>
      <c r="RJD198" s="73"/>
      <c r="RJI198" s="73"/>
      <c r="RKE198" s="73"/>
      <c r="RKF198" s="73"/>
      <c r="RKG198" s="73"/>
      <c r="RKH198" s="73"/>
      <c r="RKI198" s="73"/>
      <c r="RKJ198" s="73"/>
      <c r="RLB198" s="73"/>
      <c r="RLC198" s="73"/>
      <c r="RLF198" s="73"/>
      <c r="RLI198" s="73"/>
      <c r="RLK198" s="73"/>
      <c r="RLM198" s="73"/>
      <c r="RLP198" s="73"/>
      <c r="RLS198" s="73"/>
      <c r="RLV198" s="73"/>
      <c r="RLY198" s="73"/>
      <c r="RMB198" s="73"/>
      <c r="RME198" s="73"/>
      <c r="RMH198" s="73"/>
      <c r="RMK198" s="73"/>
      <c r="RMM198" s="73"/>
      <c r="RMZ198" s="73"/>
      <c r="RNA198" s="73"/>
      <c r="RNB198" s="73"/>
      <c r="RNC198" s="73"/>
      <c r="RND198" s="73"/>
      <c r="RNE198" s="73"/>
      <c r="RNF198" s="73"/>
      <c r="RNG198" s="73"/>
      <c r="RNH198" s="73"/>
      <c r="RNI198" s="73"/>
      <c r="RNJ198" s="73"/>
      <c r="RNK198" s="73"/>
      <c r="RNL198" s="73"/>
      <c r="RNM198" s="73"/>
      <c r="RNN198" s="73"/>
      <c r="RNO198" s="73"/>
      <c r="RNP198" s="73"/>
      <c r="RNQ198" s="73"/>
      <c r="RNR198" s="73"/>
      <c r="RNS198" s="73"/>
      <c r="RNT198" s="73"/>
      <c r="RNU198" s="73"/>
      <c r="RNV198" s="73"/>
      <c r="RNW198" s="73"/>
      <c r="RNX198" s="73"/>
      <c r="RNY198" s="73"/>
      <c r="ROA198" s="73"/>
      <c r="ROB198" s="73"/>
      <c r="ROC198" s="73"/>
      <c r="ROD198" s="73"/>
      <c r="ROE198" s="73"/>
      <c r="ROF198" s="73"/>
      <c r="ROG198" s="73"/>
      <c r="ROH198" s="73"/>
      <c r="ROI198" s="73"/>
      <c r="ROJ198" s="73"/>
      <c r="ROK198" s="73"/>
      <c r="ROL198" s="73"/>
      <c r="ROM198" s="73"/>
      <c r="ROP198" s="73"/>
      <c r="ROS198" s="73"/>
      <c r="ROV198" s="73"/>
      <c r="ROY198" s="73"/>
      <c r="RPB198" s="73"/>
      <c r="RPN198" s="73"/>
      <c r="RPQ198" s="73"/>
      <c r="RPT198" s="73"/>
      <c r="RPW198" s="73"/>
      <c r="RQF198" s="73"/>
      <c r="RQL198" s="73"/>
      <c r="RQO198" s="73"/>
      <c r="RQR198" s="73"/>
      <c r="RQU198" s="73"/>
      <c r="RRA198" s="73"/>
      <c r="RRJ198" s="73"/>
      <c r="RRL198" s="73"/>
      <c r="RRM198" s="73"/>
      <c r="RRO198" s="73"/>
      <c r="RRR198" s="73"/>
      <c r="RRU198" s="73"/>
      <c r="RRX198" s="73"/>
      <c r="RSF198" s="73"/>
      <c r="RSH198" s="73"/>
      <c r="RSK198" s="73"/>
      <c r="RSN198" s="73"/>
      <c r="RSW198" s="73"/>
      <c r="RSZ198" s="73"/>
      <c r="RTE198" s="73"/>
      <c r="RUA198" s="73"/>
      <c r="RUB198" s="73"/>
      <c r="RUC198" s="73"/>
      <c r="RUD198" s="73"/>
      <c r="RUE198" s="73"/>
      <c r="RUF198" s="73"/>
      <c r="RUX198" s="73"/>
      <c r="RUY198" s="73"/>
      <c r="RVB198" s="73"/>
      <c r="RVE198" s="73"/>
      <c r="RVG198" s="73"/>
      <c r="RVI198" s="73"/>
      <c r="RVL198" s="73"/>
      <c r="RVO198" s="73"/>
      <c r="RVR198" s="73"/>
      <c r="RVU198" s="73"/>
      <c r="RVX198" s="73"/>
      <c r="RWA198" s="73"/>
      <c r="RWD198" s="73"/>
      <c r="RWG198" s="73"/>
      <c r="RWI198" s="73"/>
      <c r="RWV198" s="73"/>
      <c r="RWW198" s="73"/>
      <c r="RWX198" s="73"/>
      <c r="RWY198" s="73"/>
      <c r="RWZ198" s="73"/>
      <c r="RXA198" s="73"/>
      <c r="RXB198" s="73"/>
      <c r="RXC198" s="73"/>
      <c r="RXD198" s="73"/>
      <c r="RXE198" s="73"/>
      <c r="RXF198" s="73"/>
      <c r="RXG198" s="73"/>
      <c r="RXH198" s="73"/>
      <c r="RXI198" s="73"/>
      <c r="RXJ198" s="73"/>
      <c r="RXK198" s="73"/>
      <c r="RXL198" s="73"/>
      <c r="RXM198" s="73"/>
      <c r="RXN198" s="73"/>
      <c r="RXO198" s="73"/>
      <c r="RXP198" s="73"/>
      <c r="RXQ198" s="73"/>
      <c r="RXR198" s="73"/>
      <c r="RXS198" s="73"/>
      <c r="RXT198" s="73"/>
      <c r="RXU198" s="73"/>
      <c r="RXW198" s="73"/>
      <c r="RXX198" s="73"/>
      <c r="RXY198" s="73"/>
      <c r="RXZ198" s="73"/>
      <c r="RYA198" s="73"/>
      <c r="RYB198" s="73"/>
      <c r="RYC198" s="73"/>
      <c r="RYD198" s="73"/>
      <c r="RYE198" s="73"/>
      <c r="RYF198" s="73"/>
      <c r="RYG198" s="73"/>
      <c r="RYH198" s="73"/>
      <c r="RYI198" s="73"/>
      <c r="RYL198" s="73"/>
      <c r="RYO198" s="73"/>
      <c r="RYR198" s="73"/>
      <c r="RYU198" s="73"/>
      <c r="RYX198" s="73"/>
      <c r="RZJ198" s="73"/>
      <c r="RZM198" s="73"/>
      <c r="RZP198" s="73"/>
      <c r="RZS198" s="73"/>
      <c r="SAB198" s="73"/>
      <c r="SAH198" s="73"/>
      <c r="SAK198" s="73"/>
      <c r="SAN198" s="73"/>
      <c r="SAQ198" s="73"/>
      <c r="SAW198" s="73"/>
      <c r="SBF198" s="73"/>
      <c r="SBH198" s="73"/>
      <c r="SBI198" s="73"/>
      <c r="SBK198" s="73"/>
      <c r="SBN198" s="73"/>
      <c r="SBQ198" s="73"/>
      <c r="SBT198" s="73"/>
      <c r="SCB198" s="73"/>
      <c r="SCD198" s="73"/>
      <c r="SCG198" s="73"/>
      <c r="SCJ198" s="73"/>
      <c r="SCS198" s="73"/>
      <c r="SCV198" s="73"/>
      <c r="SDA198" s="73"/>
      <c r="SDW198" s="73"/>
      <c r="SDX198" s="73"/>
      <c r="SDY198" s="73"/>
      <c r="SDZ198" s="73"/>
      <c r="SEA198" s="73"/>
      <c r="SEB198" s="73"/>
      <c r="SET198" s="73"/>
      <c r="SEU198" s="73"/>
      <c r="SEX198" s="73"/>
      <c r="SFA198" s="73"/>
      <c r="SFC198" s="73"/>
      <c r="SFE198" s="73"/>
      <c r="SFH198" s="73"/>
      <c r="SFK198" s="73"/>
      <c r="SFN198" s="73"/>
      <c r="SFQ198" s="73"/>
      <c r="SFT198" s="73"/>
      <c r="SFW198" s="73"/>
      <c r="SFZ198" s="73"/>
      <c r="SGC198" s="73"/>
      <c r="SGE198" s="73"/>
      <c r="SGR198" s="73"/>
      <c r="SGS198" s="73"/>
      <c r="SGT198" s="73"/>
      <c r="SGU198" s="73"/>
      <c r="SGV198" s="73"/>
      <c r="SGW198" s="73"/>
      <c r="SGX198" s="73"/>
      <c r="SGY198" s="73"/>
      <c r="SGZ198" s="73"/>
      <c r="SHA198" s="73"/>
      <c r="SHB198" s="73"/>
      <c r="SHC198" s="73"/>
      <c r="SHD198" s="73"/>
      <c r="SHE198" s="73"/>
      <c r="SHF198" s="73"/>
      <c r="SHG198" s="73"/>
      <c r="SHH198" s="73"/>
      <c r="SHI198" s="73"/>
      <c r="SHJ198" s="73"/>
      <c r="SHK198" s="73"/>
      <c r="SHL198" s="73"/>
      <c r="SHM198" s="73"/>
      <c r="SHN198" s="73"/>
      <c r="SHO198" s="73"/>
      <c r="SHP198" s="73"/>
      <c r="SHQ198" s="73"/>
      <c r="SHS198" s="73"/>
      <c r="SHT198" s="73"/>
      <c r="SHU198" s="73"/>
      <c r="SHV198" s="73"/>
      <c r="SHW198" s="73"/>
      <c r="SHX198" s="73"/>
      <c r="SHY198" s="73"/>
      <c r="SHZ198" s="73"/>
      <c r="SIA198" s="73"/>
      <c r="SIB198" s="73"/>
      <c r="SIC198" s="73"/>
      <c r="SID198" s="73"/>
      <c r="SIE198" s="73"/>
      <c r="SIH198" s="73"/>
      <c r="SIK198" s="73"/>
      <c r="SIN198" s="73"/>
      <c r="SIQ198" s="73"/>
      <c r="SIT198" s="73"/>
      <c r="SJF198" s="73"/>
      <c r="SJI198" s="73"/>
      <c r="SJL198" s="73"/>
      <c r="SJO198" s="73"/>
      <c r="SJX198" s="73"/>
      <c r="SKD198" s="73"/>
      <c r="SKG198" s="73"/>
      <c r="SKJ198" s="73"/>
      <c r="SKM198" s="73"/>
      <c r="SKS198" s="73"/>
      <c r="SLB198" s="73"/>
      <c r="SLD198" s="73"/>
      <c r="SLE198" s="73"/>
      <c r="SLG198" s="73"/>
      <c r="SLJ198" s="73"/>
      <c r="SLM198" s="73"/>
      <c r="SLP198" s="73"/>
      <c r="SLX198" s="73"/>
      <c r="SLZ198" s="73"/>
      <c r="SMC198" s="73"/>
      <c r="SMF198" s="73"/>
      <c r="SMO198" s="73"/>
      <c r="SMR198" s="73"/>
      <c r="SMW198" s="73"/>
      <c r="SNS198" s="73"/>
      <c r="SNT198" s="73"/>
      <c r="SNU198" s="73"/>
      <c r="SNV198" s="73"/>
      <c r="SNW198" s="73"/>
      <c r="SNX198" s="73"/>
      <c r="SOP198" s="73"/>
      <c r="SOQ198" s="73"/>
      <c r="SOT198" s="73"/>
      <c r="SOW198" s="73"/>
      <c r="SOY198" s="73"/>
      <c r="SPA198" s="73"/>
      <c r="SPD198" s="73"/>
      <c r="SPG198" s="73"/>
      <c r="SPJ198" s="73"/>
      <c r="SPM198" s="73"/>
      <c r="SPP198" s="73"/>
      <c r="SPS198" s="73"/>
      <c r="SPV198" s="73"/>
      <c r="SPY198" s="73"/>
      <c r="SQA198" s="73"/>
      <c r="SQN198" s="73"/>
      <c r="SQO198" s="73"/>
      <c r="SQP198" s="73"/>
      <c r="SQQ198" s="73"/>
      <c r="SQR198" s="73"/>
      <c r="SQS198" s="73"/>
      <c r="SQT198" s="73"/>
      <c r="SQU198" s="73"/>
      <c r="SQV198" s="73"/>
      <c r="SQW198" s="73"/>
      <c r="SQX198" s="73"/>
      <c r="SQY198" s="73"/>
      <c r="SQZ198" s="73"/>
      <c r="SRA198" s="73"/>
      <c r="SRB198" s="73"/>
      <c r="SRC198" s="73"/>
      <c r="SRD198" s="73"/>
      <c r="SRE198" s="73"/>
      <c r="SRF198" s="73"/>
      <c r="SRG198" s="73"/>
      <c r="SRH198" s="73"/>
      <c r="SRI198" s="73"/>
      <c r="SRJ198" s="73"/>
      <c r="SRK198" s="73"/>
      <c r="SRL198" s="73"/>
      <c r="SRM198" s="73"/>
      <c r="SRO198" s="73"/>
      <c r="SRP198" s="73"/>
      <c r="SRQ198" s="73"/>
      <c r="SRR198" s="73"/>
      <c r="SRS198" s="73"/>
      <c r="SRT198" s="73"/>
      <c r="SRU198" s="73"/>
      <c r="SRV198" s="73"/>
      <c r="SRW198" s="73"/>
      <c r="SRX198" s="73"/>
      <c r="SRY198" s="73"/>
      <c r="SRZ198" s="73"/>
      <c r="SSA198" s="73"/>
      <c r="SSD198" s="73"/>
      <c r="SSG198" s="73"/>
      <c r="SSJ198" s="73"/>
      <c r="SSM198" s="73"/>
      <c r="SSP198" s="73"/>
      <c r="STB198" s="73"/>
      <c r="STE198" s="73"/>
      <c r="STH198" s="73"/>
      <c r="STK198" s="73"/>
      <c r="STT198" s="73"/>
      <c r="STZ198" s="73"/>
      <c r="SUC198" s="73"/>
      <c r="SUF198" s="73"/>
      <c r="SUI198" s="73"/>
      <c r="SUO198" s="73"/>
      <c r="SUX198" s="73"/>
      <c r="SUZ198" s="73"/>
      <c r="SVA198" s="73"/>
      <c r="SVC198" s="73"/>
      <c r="SVF198" s="73"/>
      <c r="SVI198" s="73"/>
      <c r="SVL198" s="73"/>
      <c r="SVT198" s="73"/>
      <c r="SVV198" s="73"/>
      <c r="SVY198" s="73"/>
      <c r="SWB198" s="73"/>
      <c r="SWK198" s="73"/>
      <c r="SWN198" s="73"/>
      <c r="SWS198" s="73"/>
      <c r="SXO198" s="73"/>
      <c r="SXP198" s="73"/>
      <c r="SXQ198" s="73"/>
      <c r="SXR198" s="73"/>
      <c r="SXS198" s="73"/>
      <c r="SXT198" s="73"/>
      <c r="SYL198" s="73"/>
      <c r="SYM198" s="73"/>
      <c r="SYP198" s="73"/>
      <c r="SYS198" s="73"/>
      <c r="SYU198" s="73"/>
      <c r="SYW198" s="73"/>
      <c r="SYZ198" s="73"/>
      <c r="SZC198" s="73"/>
      <c r="SZF198" s="73"/>
      <c r="SZI198" s="73"/>
      <c r="SZL198" s="73"/>
      <c r="SZO198" s="73"/>
      <c r="SZR198" s="73"/>
      <c r="SZU198" s="73"/>
      <c r="SZW198" s="73"/>
      <c r="TAJ198" s="73"/>
      <c r="TAK198" s="73"/>
      <c r="TAL198" s="73"/>
      <c r="TAM198" s="73"/>
      <c r="TAN198" s="73"/>
      <c r="TAO198" s="73"/>
      <c r="TAP198" s="73"/>
      <c r="TAQ198" s="73"/>
      <c r="TAR198" s="73"/>
      <c r="TAS198" s="73"/>
      <c r="TAT198" s="73"/>
      <c r="TAU198" s="73"/>
      <c r="TAV198" s="73"/>
      <c r="TAW198" s="73"/>
      <c r="TAX198" s="73"/>
      <c r="TAY198" s="73"/>
      <c r="TAZ198" s="73"/>
      <c r="TBA198" s="73"/>
      <c r="TBB198" s="73"/>
      <c r="TBC198" s="73"/>
      <c r="TBD198" s="73"/>
      <c r="TBE198" s="73"/>
      <c r="TBF198" s="73"/>
      <c r="TBG198" s="73"/>
      <c r="TBH198" s="73"/>
      <c r="TBI198" s="73"/>
      <c r="TBK198" s="73"/>
      <c r="TBL198" s="73"/>
      <c r="TBM198" s="73"/>
      <c r="TBN198" s="73"/>
      <c r="TBO198" s="73"/>
      <c r="TBP198" s="73"/>
      <c r="TBQ198" s="73"/>
      <c r="TBR198" s="73"/>
      <c r="TBS198" s="73"/>
      <c r="TBT198" s="73"/>
      <c r="TBU198" s="73"/>
      <c r="TBV198" s="73"/>
      <c r="TBW198" s="73"/>
      <c r="TBZ198" s="73"/>
      <c r="TCC198" s="73"/>
      <c r="TCF198" s="73"/>
      <c r="TCI198" s="73"/>
      <c r="TCL198" s="73"/>
      <c r="TCX198" s="73"/>
      <c r="TDA198" s="73"/>
      <c r="TDD198" s="73"/>
      <c r="TDG198" s="73"/>
      <c r="TDP198" s="73"/>
      <c r="TDV198" s="73"/>
      <c r="TDY198" s="73"/>
      <c r="TEB198" s="73"/>
      <c r="TEE198" s="73"/>
      <c r="TEK198" s="73"/>
      <c r="TET198" s="73"/>
      <c r="TEV198" s="73"/>
      <c r="TEW198" s="73"/>
      <c r="TEY198" s="73"/>
      <c r="TFB198" s="73"/>
      <c r="TFE198" s="73"/>
      <c r="TFH198" s="73"/>
      <c r="TFP198" s="73"/>
      <c r="TFR198" s="73"/>
      <c r="TFU198" s="73"/>
      <c r="TFX198" s="73"/>
      <c r="TGG198" s="73"/>
      <c r="TGJ198" s="73"/>
      <c r="TGO198" s="73"/>
      <c r="THK198" s="73"/>
      <c r="THL198" s="73"/>
      <c r="THM198" s="73"/>
      <c r="THN198" s="73"/>
      <c r="THO198" s="73"/>
      <c r="THP198" s="73"/>
      <c r="TIH198" s="73"/>
      <c r="TII198" s="73"/>
      <c r="TIL198" s="73"/>
      <c r="TIO198" s="73"/>
      <c r="TIQ198" s="73"/>
      <c r="TIS198" s="73"/>
      <c r="TIV198" s="73"/>
      <c r="TIY198" s="73"/>
      <c r="TJB198" s="73"/>
      <c r="TJE198" s="73"/>
      <c r="TJH198" s="73"/>
      <c r="TJK198" s="73"/>
      <c r="TJN198" s="73"/>
      <c r="TJQ198" s="73"/>
      <c r="TJS198" s="73"/>
      <c r="TKF198" s="73"/>
      <c r="TKG198" s="73"/>
      <c r="TKH198" s="73"/>
      <c r="TKI198" s="73"/>
      <c r="TKJ198" s="73"/>
      <c r="TKK198" s="73"/>
      <c r="TKL198" s="73"/>
      <c r="TKM198" s="73"/>
      <c r="TKN198" s="73"/>
      <c r="TKO198" s="73"/>
      <c r="TKP198" s="73"/>
      <c r="TKQ198" s="73"/>
      <c r="TKR198" s="73"/>
      <c r="TKS198" s="73"/>
      <c r="TKT198" s="73"/>
      <c r="TKU198" s="73"/>
      <c r="TKV198" s="73"/>
      <c r="TKW198" s="73"/>
      <c r="TKX198" s="73"/>
      <c r="TKY198" s="73"/>
      <c r="TKZ198" s="73"/>
      <c r="TLA198" s="73"/>
      <c r="TLB198" s="73"/>
      <c r="TLC198" s="73"/>
      <c r="TLD198" s="73"/>
      <c r="TLE198" s="73"/>
      <c r="TLG198" s="73"/>
      <c r="TLH198" s="73"/>
      <c r="TLI198" s="73"/>
      <c r="TLJ198" s="73"/>
      <c r="TLK198" s="73"/>
      <c r="TLL198" s="73"/>
      <c r="TLM198" s="73"/>
      <c r="TLN198" s="73"/>
      <c r="TLO198" s="73"/>
      <c r="TLP198" s="73"/>
      <c r="TLQ198" s="73"/>
      <c r="TLR198" s="73"/>
      <c r="TLS198" s="73"/>
      <c r="TLV198" s="73"/>
      <c r="TLY198" s="73"/>
      <c r="TMB198" s="73"/>
      <c r="TME198" s="73"/>
      <c r="TMH198" s="73"/>
      <c r="TMT198" s="73"/>
      <c r="TMW198" s="73"/>
      <c r="TMZ198" s="73"/>
      <c r="TNC198" s="73"/>
      <c r="TNL198" s="73"/>
      <c r="TNR198" s="73"/>
      <c r="TNU198" s="73"/>
      <c r="TNX198" s="73"/>
      <c r="TOA198" s="73"/>
      <c r="TOG198" s="73"/>
      <c r="TOP198" s="73"/>
      <c r="TOR198" s="73"/>
      <c r="TOS198" s="73"/>
      <c r="TOU198" s="73"/>
      <c r="TOX198" s="73"/>
      <c r="TPA198" s="73"/>
      <c r="TPD198" s="73"/>
      <c r="TPL198" s="73"/>
      <c r="TPN198" s="73"/>
      <c r="TPQ198" s="73"/>
      <c r="TPT198" s="73"/>
      <c r="TQC198" s="73"/>
      <c r="TQF198" s="73"/>
      <c r="TQK198" s="73"/>
      <c r="TRG198" s="73"/>
      <c r="TRH198" s="73"/>
      <c r="TRI198" s="73"/>
      <c r="TRJ198" s="73"/>
      <c r="TRK198" s="73"/>
      <c r="TRL198" s="73"/>
      <c r="TSD198" s="73"/>
      <c r="TSE198" s="73"/>
      <c r="TSH198" s="73"/>
      <c r="TSK198" s="73"/>
      <c r="TSM198" s="73"/>
      <c r="TSO198" s="73"/>
      <c r="TSR198" s="73"/>
      <c r="TSU198" s="73"/>
      <c r="TSX198" s="73"/>
      <c r="TTA198" s="73"/>
      <c r="TTD198" s="73"/>
      <c r="TTG198" s="73"/>
      <c r="TTJ198" s="73"/>
      <c r="TTM198" s="73"/>
      <c r="TTO198" s="73"/>
      <c r="TUB198" s="73"/>
      <c r="TUC198" s="73"/>
      <c r="TUD198" s="73"/>
      <c r="TUE198" s="73"/>
      <c r="TUF198" s="73"/>
      <c r="TUG198" s="73"/>
      <c r="TUH198" s="73"/>
      <c r="TUI198" s="73"/>
      <c r="TUJ198" s="73"/>
      <c r="TUK198" s="73"/>
      <c r="TUL198" s="73"/>
      <c r="TUM198" s="73"/>
      <c r="TUN198" s="73"/>
      <c r="TUO198" s="73"/>
      <c r="TUP198" s="73"/>
      <c r="TUQ198" s="73"/>
      <c r="TUR198" s="73"/>
      <c r="TUS198" s="73"/>
      <c r="TUT198" s="73"/>
      <c r="TUU198" s="73"/>
      <c r="TUV198" s="73"/>
      <c r="TUW198" s="73"/>
      <c r="TUX198" s="73"/>
      <c r="TUY198" s="73"/>
      <c r="TUZ198" s="73"/>
      <c r="TVA198" s="73"/>
      <c r="TVC198" s="73"/>
      <c r="TVD198" s="73"/>
      <c r="TVE198" s="73"/>
      <c r="TVF198" s="73"/>
      <c r="TVG198" s="73"/>
      <c r="TVH198" s="73"/>
      <c r="TVI198" s="73"/>
      <c r="TVJ198" s="73"/>
      <c r="TVK198" s="73"/>
      <c r="TVL198" s="73"/>
      <c r="TVM198" s="73"/>
      <c r="TVN198" s="73"/>
      <c r="TVO198" s="73"/>
      <c r="TVR198" s="73"/>
      <c r="TVU198" s="73"/>
      <c r="TVX198" s="73"/>
      <c r="TWA198" s="73"/>
      <c r="TWD198" s="73"/>
      <c r="TWP198" s="73"/>
      <c r="TWS198" s="73"/>
      <c r="TWV198" s="73"/>
      <c r="TWY198" s="73"/>
      <c r="TXH198" s="73"/>
      <c r="TXN198" s="73"/>
      <c r="TXQ198" s="73"/>
      <c r="TXT198" s="73"/>
      <c r="TXW198" s="73"/>
      <c r="TYC198" s="73"/>
      <c r="TYL198" s="73"/>
      <c r="TYN198" s="73"/>
      <c r="TYO198" s="73"/>
      <c r="TYQ198" s="73"/>
      <c r="TYT198" s="73"/>
      <c r="TYW198" s="73"/>
      <c r="TYZ198" s="73"/>
      <c r="TZH198" s="73"/>
      <c r="TZJ198" s="73"/>
      <c r="TZM198" s="73"/>
      <c r="TZP198" s="73"/>
      <c r="TZY198" s="73"/>
      <c r="UAB198" s="73"/>
      <c r="UAG198" s="73"/>
      <c r="UBC198" s="73"/>
      <c r="UBD198" s="73"/>
      <c r="UBE198" s="73"/>
      <c r="UBF198" s="73"/>
      <c r="UBG198" s="73"/>
      <c r="UBH198" s="73"/>
      <c r="UBZ198" s="73"/>
      <c r="UCA198" s="73"/>
      <c r="UCD198" s="73"/>
      <c r="UCG198" s="73"/>
      <c r="UCI198" s="73"/>
      <c r="UCK198" s="73"/>
      <c r="UCN198" s="73"/>
      <c r="UCQ198" s="73"/>
      <c r="UCT198" s="73"/>
      <c r="UCW198" s="73"/>
      <c r="UCZ198" s="73"/>
      <c r="UDC198" s="73"/>
      <c r="UDF198" s="73"/>
      <c r="UDI198" s="73"/>
      <c r="UDK198" s="73"/>
      <c r="UDX198" s="73"/>
      <c r="UDY198" s="73"/>
      <c r="UDZ198" s="73"/>
      <c r="UEA198" s="73"/>
      <c r="UEB198" s="73"/>
      <c r="UEC198" s="73"/>
      <c r="UED198" s="73"/>
      <c r="UEE198" s="73"/>
      <c r="UEF198" s="73"/>
      <c r="UEG198" s="73"/>
      <c r="UEH198" s="73"/>
      <c r="UEI198" s="73"/>
      <c r="UEJ198" s="73"/>
      <c r="UEK198" s="73"/>
      <c r="UEL198" s="73"/>
      <c r="UEM198" s="73"/>
      <c r="UEN198" s="73"/>
      <c r="UEO198" s="73"/>
      <c r="UEP198" s="73"/>
      <c r="UEQ198" s="73"/>
      <c r="UER198" s="73"/>
      <c r="UES198" s="73"/>
      <c r="UET198" s="73"/>
      <c r="UEU198" s="73"/>
      <c r="UEV198" s="73"/>
      <c r="UEW198" s="73"/>
      <c r="UEY198" s="73"/>
      <c r="UEZ198" s="73"/>
      <c r="UFA198" s="73"/>
      <c r="UFB198" s="73"/>
      <c r="UFC198" s="73"/>
      <c r="UFD198" s="73"/>
      <c r="UFE198" s="73"/>
      <c r="UFF198" s="73"/>
      <c r="UFG198" s="73"/>
      <c r="UFH198" s="73"/>
      <c r="UFI198" s="73"/>
      <c r="UFJ198" s="73"/>
      <c r="UFK198" s="73"/>
      <c r="UFN198" s="73"/>
      <c r="UFQ198" s="73"/>
      <c r="UFT198" s="73"/>
      <c r="UFW198" s="73"/>
      <c r="UFZ198" s="73"/>
      <c r="UGL198" s="73"/>
      <c r="UGO198" s="73"/>
      <c r="UGR198" s="73"/>
      <c r="UGU198" s="73"/>
      <c r="UHD198" s="73"/>
      <c r="UHJ198" s="73"/>
      <c r="UHM198" s="73"/>
      <c r="UHP198" s="73"/>
      <c r="UHS198" s="73"/>
      <c r="UHY198" s="73"/>
      <c r="UIH198" s="73"/>
      <c r="UIJ198" s="73"/>
      <c r="UIK198" s="73"/>
      <c r="UIM198" s="73"/>
      <c r="UIP198" s="73"/>
      <c r="UIS198" s="73"/>
      <c r="UIV198" s="73"/>
      <c r="UJD198" s="73"/>
      <c r="UJF198" s="73"/>
      <c r="UJI198" s="73"/>
      <c r="UJL198" s="73"/>
      <c r="UJU198" s="73"/>
      <c r="UJX198" s="73"/>
      <c r="UKC198" s="73"/>
      <c r="UKY198" s="73"/>
      <c r="UKZ198" s="73"/>
      <c r="ULA198" s="73"/>
      <c r="ULB198" s="73"/>
      <c r="ULC198" s="73"/>
      <c r="ULD198" s="73"/>
      <c r="ULV198" s="73"/>
      <c r="ULW198" s="73"/>
      <c r="ULZ198" s="73"/>
      <c r="UMC198" s="73"/>
      <c r="UME198" s="73"/>
      <c r="UMG198" s="73"/>
      <c r="UMJ198" s="73"/>
      <c r="UMM198" s="73"/>
      <c r="UMP198" s="73"/>
      <c r="UMS198" s="73"/>
      <c r="UMV198" s="73"/>
      <c r="UMY198" s="73"/>
      <c r="UNB198" s="73"/>
      <c r="UNE198" s="73"/>
      <c r="UNG198" s="73"/>
      <c r="UNT198" s="73"/>
      <c r="UNU198" s="73"/>
      <c r="UNV198" s="73"/>
      <c r="UNW198" s="73"/>
      <c r="UNX198" s="73"/>
      <c r="UNY198" s="73"/>
      <c r="UNZ198" s="73"/>
      <c r="UOA198" s="73"/>
      <c r="UOB198" s="73"/>
      <c r="UOC198" s="73"/>
      <c r="UOD198" s="73"/>
      <c r="UOE198" s="73"/>
      <c r="UOF198" s="73"/>
      <c r="UOG198" s="73"/>
      <c r="UOH198" s="73"/>
      <c r="UOI198" s="73"/>
      <c r="UOJ198" s="73"/>
      <c r="UOK198" s="73"/>
      <c r="UOL198" s="73"/>
      <c r="UOM198" s="73"/>
      <c r="UON198" s="73"/>
      <c r="UOO198" s="73"/>
      <c r="UOP198" s="73"/>
      <c r="UOQ198" s="73"/>
      <c r="UOR198" s="73"/>
      <c r="UOS198" s="73"/>
      <c r="UOU198" s="73"/>
      <c r="UOV198" s="73"/>
      <c r="UOW198" s="73"/>
      <c r="UOX198" s="73"/>
      <c r="UOY198" s="73"/>
      <c r="UOZ198" s="73"/>
      <c r="UPA198" s="73"/>
      <c r="UPB198" s="73"/>
      <c r="UPC198" s="73"/>
      <c r="UPD198" s="73"/>
      <c r="UPE198" s="73"/>
      <c r="UPF198" s="73"/>
      <c r="UPG198" s="73"/>
      <c r="UPJ198" s="73"/>
      <c r="UPM198" s="73"/>
      <c r="UPP198" s="73"/>
      <c r="UPS198" s="73"/>
      <c r="UPV198" s="73"/>
      <c r="UQH198" s="73"/>
      <c r="UQK198" s="73"/>
      <c r="UQN198" s="73"/>
      <c r="UQQ198" s="73"/>
      <c r="UQZ198" s="73"/>
      <c r="URF198" s="73"/>
      <c r="URI198" s="73"/>
      <c r="URL198" s="73"/>
      <c r="URO198" s="73"/>
      <c r="URU198" s="73"/>
      <c r="USD198" s="73"/>
      <c r="USF198" s="73"/>
      <c r="USG198" s="73"/>
      <c r="USI198" s="73"/>
      <c r="USL198" s="73"/>
      <c r="USO198" s="73"/>
      <c r="USR198" s="73"/>
      <c r="USZ198" s="73"/>
      <c r="UTB198" s="73"/>
      <c r="UTE198" s="73"/>
      <c r="UTH198" s="73"/>
      <c r="UTQ198" s="73"/>
      <c r="UTT198" s="73"/>
      <c r="UTY198" s="73"/>
      <c r="UUU198" s="73"/>
      <c r="UUV198" s="73"/>
      <c r="UUW198" s="73"/>
      <c r="UUX198" s="73"/>
      <c r="UUY198" s="73"/>
      <c r="UUZ198" s="73"/>
      <c r="UVR198" s="73"/>
      <c r="UVS198" s="73"/>
      <c r="UVV198" s="73"/>
      <c r="UVY198" s="73"/>
      <c r="UWA198" s="73"/>
      <c r="UWC198" s="73"/>
      <c r="UWF198" s="73"/>
      <c r="UWI198" s="73"/>
      <c r="UWL198" s="73"/>
      <c r="UWO198" s="73"/>
      <c r="UWR198" s="73"/>
      <c r="UWU198" s="73"/>
      <c r="UWX198" s="73"/>
      <c r="UXA198" s="73"/>
      <c r="UXC198" s="73"/>
      <c r="UXP198" s="73"/>
      <c r="UXQ198" s="73"/>
      <c r="UXR198" s="73"/>
      <c r="UXS198" s="73"/>
      <c r="UXT198" s="73"/>
      <c r="UXU198" s="73"/>
      <c r="UXV198" s="73"/>
      <c r="UXW198" s="73"/>
      <c r="UXX198" s="73"/>
      <c r="UXY198" s="73"/>
      <c r="UXZ198" s="73"/>
      <c r="UYA198" s="73"/>
      <c r="UYB198" s="73"/>
      <c r="UYC198" s="73"/>
      <c r="UYD198" s="73"/>
      <c r="UYE198" s="73"/>
      <c r="UYF198" s="73"/>
      <c r="UYG198" s="73"/>
      <c r="UYH198" s="73"/>
      <c r="UYI198" s="73"/>
      <c r="UYJ198" s="73"/>
      <c r="UYK198" s="73"/>
      <c r="UYL198" s="73"/>
      <c r="UYM198" s="73"/>
      <c r="UYN198" s="73"/>
      <c r="UYO198" s="73"/>
      <c r="UYQ198" s="73"/>
      <c r="UYR198" s="73"/>
      <c r="UYS198" s="73"/>
      <c r="UYT198" s="73"/>
      <c r="UYU198" s="73"/>
      <c r="UYV198" s="73"/>
      <c r="UYW198" s="73"/>
      <c r="UYX198" s="73"/>
      <c r="UYY198" s="73"/>
      <c r="UYZ198" s="73"/>
      <c r="UZA198" s="73"/>
      <c r="UZB198" s="73"/>
      <c r="UZC198" s="73"/>
      <c r="UZF198" s="73"/>
      <c r="UZI198" s="73"/>
      <c r="UZL198" s="73"/>
      <c r="UZO198" s="73"/>
      <c r="UZR198" s="73"/>
      <c r="VAD198" s="73"/>
      <c r="VAG198" s="73"/>
      <c r="VAJ198" s="73"/>
      <c r="VAM198" s="73"/>
      <c r="VAV198" s="73"/>
      <c r="VBB198" s="73"/>
      <c r="VBE198" s="73"/>
      <c r="VBH198" s="73"/>
      <c r="VBK198" s="73"/>
      <c r="VBQ198" s="73"/>
      <c r="VBZ198" s="73"/>
      <c r="VCB198" s="73"/>
      <c r="VCC198" s="73"/>
      <c r="VCE198" s="73"/>
      <c r="VCH198" s="73"/>
      <c r="VCK198" s="73"/>
      <c r="VCN198" s="73"/>
      <c r="VCV198" s="73"/>
      <c r="VCX198" s="73"/>
      <c r="VDA198" s="73"/>
      <c r="VDD198" s="73"/>
      <c r="VDM198" s="73"/>
      <c r="VDP198" s="73"/>
      <c r="VDU198" s="73"/>
      <c r="VEQ198" s="73"/>
      <c r="VER198" s="73"/>
      <c r="VES198" s="73"/>
      <c r="VET198" s="73"/>
      <c r="VEU198" s="73"/>
      <c r="VEV198" s="73"/>
      <c r="VFN198" s="73"/>
      <c r="VFO198" s="73"/>
      <c r="VFR198" s="73"/>
      <c r="VFU198" s="73"/>
      <c r="VFW198" s="73"/>
      <c r="VFY198" s="73"/>
      <c r="VGB198" s="73"/>
      <c r="VGE198" s="73"/>
      <c r="VGH198" s="73"/>
      <c r="VGK198" s="73"/>
      <c r="VGN198" s="73"/>
      <c r="VGQ198" s="73"/>
      <c r="VGT198" s="73"/>
      <c r="VGW198" s="73"/>
      <c r="VGY198" s="73"/>
      <c r="VHL198" s="73"/>
      <c r="VHM198" s="73"/>
      <c r="VHN198" s="73"/>
      <c r="VHO198" s="73"/>
      <c r="VHP198" s="73"/>
      <c r="VHQ198" s="73"/>
      <c r="VHR198" s="73"/>
      <c r="VHS198" s="73"/>
      <c r="VHT198" s="73"/>
      <c r="VHU198" s="73"/>
      <c r="VHV198" s="73"/>
      <c r="VHW198" s="73"/>
      <c r="VHX198" s="73"/>
      <c r="VHY198" s="73"/>
      <c r="VHZ198" s="73"/>
      <c r="VIA198" s="73"/>
      <c r="VIB198" s="73"/>
      <c r="VIC198" s="73"/>
      <c r="VID198" s="73"/>
      <c r="VIE198" s="73"/>
      <c r="VIF198" s="73"/>
      <c r="VIG198" s="73"/>
      <c r="VIH198" s="73"/>
      <c r="VII198" s="73"/>
      <c r="VIJ198" s="73"/>
      <c r="VIK198" s="73"/>
      <c r="VIM198" s="73"/>
      <c r="VIN198" s="73"/>
      <c r="VIO198" s="73"/>
      <c r="VIP198" s="73"/>
      <c r="VIQ198" s="73"/>
      <c r="VIR198" s="73"/>
      <c r="VIS198" s="73"/>
      <c r="VIT198" s="73"/>
      <c r="VIU198" s="73"/>
      <c r="VIV198" s="73"/>
      <c r="VIW198" s="73"/>
      <c r="VIX198" s="73"/>
      <c r="VIY198" s="73"/>
      <c r="VJB198" s="73"/>
      <c r="VJE198" s="73"/>
      <c r="VJH198" s="73"/>
      <c r="VJK198" s="73"/>
      <c r="VJN198" s="73"/>
      <c r="VJZ198" s="73"/>
      <c r="VKC198" s="73"/>
      <c r="VKF198" s="73"/>
      <c r="VKI198" s="73"/>
      <c r="VKR198" s="73"/>
      <c r="VKX198" s="73"/>
      <c r="VLA198" s="73"/>
      <c r="VLD198" s="73"/>
      <c r="VLG198" s="73"/>
      <c r="VLM198" s="73"/>
      <c r="VLV198" s="73"/>
      <c r="VLX198" s="73"/>
      <c r="VLY198" s="73"/>
      <c r="VMA198" s="73"/>
      <c r="VMD198" s="73"/>
      <c r="VMG198" s="73"/>
      <c r="VMJ198" s="73"/>
      <c r="VMR198" s="73"/>
      <c r="VMT198" s="73"/>
      <c r="VMW198" s="73"/>
      <c r="VMZ198" s="73"/>
      <c r="VNI198" s="73"/>
      <c r="VNL198" s="73"/>
      <c r="VNQ198" s="73"/>
      <c r="VOM198" s="73"/>
      <c r="VON198" s="73"/>
      <c r="VOO198" s="73"/>
      <c r="VOP198" s="73"/>
      <c r="VOQ198" s="73"/>
      <c r="VOR198" s="73"/>
      <c r="VPJ198" s="73"/>
      <c r="VPK198" s="73"/>
      <c r="VPN198" s="73"/>
      <c r="VPQ198" s="73"/>
      <c r="VPS198" s="73"/>
      <c r="VPU198" s="73"/>
      <c r="VPX198" s="73"/>
      <c r="VQA198" s="73"/>
      <c r="VQD198" s="73"/>
      <c r="VQG198" s="73"/>
      <c r="VQJ198" s="73"/>
      <c r="VQM198" s="73"/>
      <c r="VQP198" s="73"/>
      <c r="VQS198" s="73"/>
      <c r="VQU198" s="73"/>
      <c r="VRH198" s="73"/>
      <c r="VRI198" s="73"/>
      <c r="VRJ198" s="73"/>
      <c r="VRK198" s="73"/>
      <c r="VRL198" s="73"/>
      <c r="VRM198" s="73"/>
      <c r="VRN198" s="73"/>
      <c r="VRO198" s="73"/>
      <c r="VRP198" s="73"/>
      <c r="VRQ198" s="73"/>
      <c r="VRR198" s="73"/>
      <c r="VRS198" s="73"/>
      <c r="VRT198" s="73"/>
      <c r="VRU198" s="73"/>
      <c r="VRV198" s="73"/>
      <c r="VRW198" s="73"/>
      <c r="VRX198" s="73"/>
      <c r="VRY198" s="73"/>
      <c r="VRZ198" s="73"/>
      <c r="VSA198" s="73"/>
      <c r="VSB198" s="73"/>
      <c r="VSC198" s="73"/>
      <c r="VSD198" s="73"/>
      <c r="VSE198" s="73"/>
      <c r="VSF198" s="73"/>
      <c r="VSG198" s="73"/>
      <c r="VSI198" s="73"/>
      <c r="VSJ198" s="73"/>
      <c r="VSK198" s="73"/>
      <c r="VSL198" s="73"/>
      <c r="VSM198" s="73"/>
      <c r="VSN198" s="73"/>
      <c r="VSO198" s="73"/>
      <c r="VSP198" s="73"/>
      <c r="VSQ198" s="73"/>
      <c r="VSR198" s="73"/>
      <c r="VSS198" s="73"/>
      <c r="VST198" s="73"/>
      <c r="VSU198" s="73"/>
      <c r="VSX198" s="73"/>
      <c r="VTA198" s="73"/>
      <c r="VTD198" s="73"/>
      <c r="VTG198" s="73"/>
      <c r="VTJ198" s="73"/>
      <c r="VTV198" s="73"/>
      <c r="VTY198" s="73"/>
      <c r="VUB198" s="73"/>
      <c r="VUE198" s="73"/>
      <c r="VUN198" s="73"/>
      <c r="VUT198" s="73"/>
      <c r="VUW198" s="73"/>
      <c r="VUZ198" s="73"/>
      <c r="VVC198" s="73"/>
      <c r="VVI198" s="73"/>
      <c r="VVR198" s="73"/>
      <c r="VVT198" s="73"/>
      <c r="VVU198" s="73"/>
      <c r="VVW198" s="73"/>
      <c r="VVZ198" s="73"/>
      <c r="VWC198" s="73"/>
      <c r="VWF198" s="73"/>
      <c r="VWN198" s="73"/>
      <c r="VWP198" s="73"/>
      <c r="VWS198" s="73"/>
      <c r="VWV198" s="73"/>
      <c r="VXE198" s="73"/>
      <c r="VXH198" s="73"/>
      <c r="VXM198" s="73"/>
      <c r="VYI198" s="73"/>
      <c r="VYJ198" s="73"/>
      <c r="VYK198" s="73"/>
      <c r="VYL198" s="73"/>
      <c r="VYM198" s="73"/>
      <c r="VYN198" s="73"/>
      <c r="VZF198" s="73"/>
      <c r="VZG198" s="73"/>
      <c r="VZJ198" s="73"/>
      <c r="VZM198" s="73"/>
      <c r="VZO198" s="73"/>
      <c r="VZQ198" s="73"/>
      <c r="VZT198" s="73"/>
      <c r="VZW198" s="73"/>
      <c r="VZZ198" s="73"/>
      <c r="WAC198" s="73"/>
      <c r="WAF198" s="73"/>
      <c r="WAI198" s="73"/>
      <c r="WAL198" s="73"/>
      <c r="WAO198" s="73"/>
      <c r="WAQ198" s="73"/>
      <c r="WBD198" s="73"/>
      <c r="WBE198" s="73"/>
      <c r="WBF198" s="73"/>
      <c r="WBG198" s="73"/>
      <c r="WBH198" s="73"/>
      <c r="WBI198" s="73"/>
      <c r="WBJ198" s="73"/>
      <c r="WBK198" s="73"/>
      <c r="WBL198" s="73"/>
      <c r="WBM198" s="73"/>
      <c r="WBN198" s="73"/>
      <c r="WBO198" s="73"/>
      <c r="WBP198" s="73"/>
      <c r="WBQ198" s="73"/>
      <c r="WBR198" s="73"/>
      <c r="WBS198" s="73"/>
      <c r="WBT198" s="73"/>
      <c r="WBU198" s="73"/>
      <c r="WBV198" s="73"/>
      <c r="WBW198" s="73"/>
      <c r="WBX198" s="73"/>
      <c r="WBY198" s="73"/>
      <c r="WBZ198" s="73"/>
      <c r="WCA198" s="73"/>
      <c r="WCB198" s="73"/>
      <c r="WCC198" s="73"/>
      <c r="WCE198" s="73"/>
      <c r="WCF198" s="73"/>
      <c r="WCG198" s="73"/>
      <c r="WCH198" s="73"/>
      <c r="WCI198" s="73"/>
      <c r="WCJ198" s="73"/>
      <c r="WCK198" s="73"/>
      <c r="WCL198" s="73"/>
      <c r="WCM198" s="73"/>
      <c r="WCN198" s="73"/>
      <c r="WCO198" s="73"/>
      <c r="WCP198" s="73"/>
      <c r="WCQ198" s="73"/>
      <c r="WCT198" s="73"/>
      <c r="WCW198" s="73"/>
      <c r="WCZ198" s="73"/>
      <c r="WDC198" s="73"/>
      <c r="WDF198" s="73"/>
      <c r="WDR198" s="73"/>
      <c r="WDU198" s="73"/>
      <c r="WDX198" s="73"/>
      <c r="WEA198" s="73"/>
      <c r="WEJ198" s="73"/>
      <c r="WEP198" s="73"/>
      <c r="WES198" s="73"/>
      <c r="WEV198" s="73"/>
      <c r="WEY198" s="73"/>
      <c r="WFE198" s="73"/>
      <c r="WFN198" s="73"/>
      <c r="WFP198" s="73"/>
      <c r="WFQ198" s="73"/>
      <c r="WFS198" s="73"/>
      <c r="WFV198" s="73"/>
      <c r="WFY198" s="73"/>
      <c r="WGB198" s="73"/>
      <c r="WGJ198" s="73"/>
      <c r="WGL198" s="73"/>
      <c r="WGO198" s="73"/>
      <c r="WGR198" s="73"/>
      <c r="WHA198" s="73"/>
      <c r="WHD198" s="73"/>
      <c r="WHI198" s="73"/>
      <c r="WIE198" s="73"/>
      <c r="WIF198" s="73"/>
      <c r="WIG198" s="73"/>
      <c r="WIH198" s="73"/>
      <c r="WII198" s="73"/>
      <c r="WIJ198" s="73"/>
      <c r="WJB198" s="73"/>
      <c r="WJC198" s="73"/>
      <c r="WJF198" s="73"/>
      <c r="WJI198" s="73"/>
      <c r="WJK198" s="73"/>
      <c r="WJM198" s="73"/>
      <c r="WJP198" s="73"/>
      <c r="WJS198" s="73"/>
      <c r="WJV198" s="73"/>
      <c r="WJY198" s="73"/>
      <c r="WKB198" s="73"/>
      <c r="WKE198" s="73"/>
      <c r="WKH198" s="73"/>
      <c r="WKK198" s="73"/>
      <c r="WKM198" s="73"/>
      <c r="WKZ198" s="73"/>
      <c r="WLA198" s="73"/>
      <c r="WLB198" s="73"/>
      <c r="WLC198" s="73"/>
      <c r="WLD198" s="73"/>
      <c r="WLE198" s="73"/>
      <c r="WLF198" s="73"/>
      <c r="WLG198" s="73"/>
      <c r="WLH198" s="73"/>
      <c r="WLI198" s="73"/>
      <c r="WLJ198" s="73"/>
      <c r="WLK198" s="73"/>
      <c r="WLL198" s="73"/>
      <c r="WLM198" s="73"/>
      <c r="WLN198" s="73"/>
      <c r="WLO198" s="73"/>
      <c r="WLP198" s="73"/>
      <c r="WLQ198" s="73"/>
      <c r="WLR198" s="73"/>
      <c r="WLS198" s="73"/>
      <c r="WLT198" s="73"/>
      <c r="WLU198" s="73"/>
      <c r="WLV198" s="73"/>
      <c r="WLW198" s="73"/>
      <c r="WLX198" s="73"/>
      <c r="WLY198" s="73"/>
      <c r="WMA198" s="73"/>
      <c r="WMB198" s="73"/>
      <c r="WMC198" s="73"/>
      <c r="WMD198" s="73"/>
      <c r="WME198" s="73"/>
      <c r="WMF198" s="73"/>
      <c r="WMG198" s="73"/>
      <c r="WMH198" s="73"/>
      <c r="WMI198" s="73"/>
      <c r="WMJ198" s="73"/>
      <c r="WMK198" s="73"/>
      <c r="WML198" s="73"/>
      <c r="WMM198" s="73"/>
      <c r="WMP198" s="73"/>
      <c r="WMS198" s="73"/>
      <c r="WMV198" s="73"/>
      <c r="WMY198" s="73"/>
      <c r="WNB198" s="73"/>
      <c r="WNN198" s="73"/>
      <c r="WNQ198" s="73"/>
      <c r="WNT198" s="73"/>
      <c r="WNW198" s="73"/>
      <c r="WOF198" s="73"/>
      <c r="WOL198" s="73"/>
      <c r="WOO198" s="73"/>
      <c r="WOR198" s="73"/>
      <c r="WOU198" s="73"/>
      <c r="WPA198" s="73"/>
      <c r="WPJ198" s="73"/>
      <c r="WPL198" s="73"/>
      <c r="WPM198" s="73"/>
      <c r="WPO198" s="73"/>
      <c r="WPR198" s="73"/>
      <c r="WPU198" s="73"/>
      <c r="WPX198" s="73"/>
      <c r="WQF198" s="73"/>
      <c r="WQH198" s="73"/>
      <c r="WQK198" s="73"/>
      <c r="WQN198" s="73"/>
      <c r="WQW198" s="73"/>
      <c r="WQZ198" s="73"/>
      <c r="WRE198" s="73"/>
      <c r="WSA198" s="73"/>
      <c r="WSB198" s="73"/>
      <c r="WSC198" s="73"/>
      <c r="WSD198" s="73"/>
      <c r="WSE198" s="73"/>
      <c r="WSF198" s="73"/>
      <c r="WSX198" s="73"/>
      <c r="WSY198" s="73"/>
      <c r="WTB198" s="73"/>
      <c r="WTE198" s="73"/>
      <c r="WTG198" s="73"/>
      <c r="WTI198" s="73"/>
      <c r="WTL198" s="73"/>
      <c r="WTO198" s="73"/>
      <c r="WTR198" s="73"/>
      <c r="WTU198" s="73"/>
      <c r="WTX198" s="73"/>
      <c r="WUA198" s="73"/>
      <c r="WUD198" s="73"/>
      <c r="WUG198" s="73"/>
      <c r="WUI198" s="73"/>
      <c r="WUV198" s="73"/>
      <c r="WUW198" s="73"/>
      <c r="WUX198" s="73"/>
      <c r="WUY198" s="73"/>
      <c r="WUZ198" s="73"/>
      <c r="WVA198" s="73"/>
      <c r="WVB198" s="73"/>
      <c r="WVC198" s="73"/>
      <c r="WVD198" s="73"/>
      <c r="WVE198" s="73"/>
      <c r="WVF198" s="73"/>
      <c r="WVG198" s="73"/>
      <c r="WVH198" s="73"/>
      <c r="WVI198" s="73"/>
      <c r="WVJ198" s="73"/>
      <c r="WVK198" s="73"/>
      <c r="WVL198" s="73"/>
      <c r="WVM198" s="73"/>
      <c r="WVN198" s="73"/>
      <c r="WVO198" s="73"/>
      <c r="WVP198" s="73"/>
      <c r="WVQ198" s="73"/>
      <c r="WVR198" s="73"/>
      <c r="WVS198" s="73"/>
      <c r="WVT198" s="73"/>
      <c r="WVU198" s="73"/>
      <c r="WVV198" s="73"/>
      <c r="WVW198" s="73"/>
      <c r="WVX198" s="73"/>
      <c r="WVY198" s="73"/>
      <c r="WVZ198" s="73"/>
      <c r="WWA198" s="73"/>
      <c r="WWB198" s="73"/>
      <c r="WWC198" s="73"/>
      <c r="WWD198" s="73"/>
      <c r="WWE198" s="73"/>
      <c r="WWF198" s="73"/>
      <c r="WWG198" s="73"/>
      <c r="WWH198" s="73"/>
      <c r="WWI198" s="73"/>
      <c r="WWJ198" s="73"/>
      <c r="WWK198" s="73"/>
      <c r="WWL198" s="73"/>
      <c r="WWM198" s="73"/>
      <c r="WWN198" s="73"/>
      <c r="WWO198" s="73"/>
      <c r="WWP198" s="73"/>
      <c r="WWQ198" s="73"/>
      <c r="WWR198" s="73"/>
      <c r="WWS198" s="73"/>
      <c r="WWT198" s="73"/>
      <c r="WWU198" s="73"/>
      <c r="WWV198" s="73"/>
      <c r="WWW198" s="73"/>
      <c r="WWX198" s="73"/>
      <c r="WWY198" s="73"/>
      <c r="WWZ198" s="73"/>
      <c r="WXA198" s="73"/>
      <c r="WXB198" s="73"/>
      <c r="WXC198" s="73"/>
      <c r="WXD198" s="73"/>
      <c r="WXE198" s="73"/>
      <c r="WXF198" s="73"/>
      <c r="WXG198" s="73"/>
      <c r="WXH198" s="73"/>
      <c r="WXI198" s="73"/>
      <c r="WXJ198" s="73"/>
      <c r="WXK198" s="73"/>
      <c r="WXL198" s="73"/>
      <c r="WXM198" s="73"/>
      <c r="WXN198" s="73"/>
      <c r="WXO198" s="73"/>
      <c r="WXP198" s="73"/>
      <c r="WXQ198" s="73"/>
      <c r="WXR198" s="73"/>
      <c r="WXS198" s="73"/>
      <c r="WXT198" s="73"/>
      <c r="WXU198" s="73"/>
      <c r="WXV198" s="73"/>
      <c r="WXW198" s="73"/>
      <c r="WXX198" s="73"/>
      <c r="WXY198" s="73"/>
      <c r="WXZ198" s="73"/>
      <c r="WYA198" s="73"/>
      <c r="WYB198" s="73"/>
      <c r="WYC198" s="73"/>
      <c r="WYD198" s="73"/>
      <c r="WYE198" s="73"/>
      <c r="WYF198" s="73"/>
      <c r="WYG198" s="73"/>
      <c r="WYH198" s="73"/>
      <c r="WYI198" s="73"/>
      <c r="WYJ198" s="73"/>
      <c r="WYK198" s="73"/>
      <c r="WYL198" s="73"/>
      <c r="WYM198" s="73"/>
      <c r="WYN198" s="73"/>
      <c r="WYO198" s="73"/>
      <c r="WYP198" s="73"/>
      <c r="WYQ198" s="73"/>
      <c r="WYR198" s="73"/>
      <c r="WYS198" s="73"/>
      <c r="WYT198" s="73"/>
      <c r="WYU198" s="73"/>
      <c r="WYV198" s="73"/>
      <c r="WYW198" s="73"/>
      <c r="WYX198" s="73"/>
      <c r="WYY198" s="73"/>
      <c r="WYZ198" s="73"/>
      <c r="WZA198" s="73"/>
      <c r="WZB198" s="73"/>
      <c r="WZC198" s="73"/>
      <c r="WZD198" s="73"/>
      <c r="WZE198" s="73"/>
      <c r="WZF198" s="73"/>
      <c r="WZG198" s="73"/>
      <c r="WZH198" s="73"/>
      <c r="WZI198" s="73"/>
      <c r="WZJ198" s="73"/>
      <c r="WZK198" s="73"/>
      <c r="WZL198" s="73"/>
      <c r="WZM198" s="73"/>
      <c r="WZN198" s="73"/>
      <c r="WZO198" s="73"/>
      <c r="WZP198" s="73"/>
      <c r="WZQ198" s="73"/>
      <c r="WZR198" s="73"/>
      <c r="WZS198" s="73"/>
      <c r="WZT198" s="73"/>
      <c r="WZU198" s="73"/>
      <c r="WZV198" s="73"/>
      <c r="WZW198" s="73"/>
      <c r="WZX198" s="73"/>
      <c r="WZY198" s="73"/>
      <c r="WZZ198" s="73"/>
      <c r="XAA198" s="73"/>
      <c r="XAB198" s="73"/>
      <c r="XAC198" s="73"/>
      <c r="XAD198" s="73"/>
      <c r="XAE198" s="73"/>
      <c r="XAF198" s="73"/>
      <c r="XAG198" s="73"/>
      <c r="XAH198" s="73"/>
      <c r="XAI198" s="73"/>
      <c r="XAJ198" s="73"/>
      <c r="XAK198" s="73"/>
      <c r="XAL198" s="73"/>
      <c r="XAM198" s="73"/>
      <c r="XAN198" s="73"/>
      <c r="XAO198" s="73"/>
      <c r="XAP198" s="73"/>
      <c r="XAQ198" s="73"/>
      <c r="XAR198" s="73"/>
      <c r="XAS198" s="73"/>
      <c r="XAT198" s="73"/>
      <c r="XAU198" s="73"/>
      <c r="XAV198" s="73"/>
      <c r="XAW198" s="73"/>
      <c r="XAX198" s="73"/>
      <c r="XAY198" s="73"/>
      <c r="XAZ198" s="73"/>
      <c r="XBA198" s="73"/>
      <c r="XBB198" s="73"/>
      <c r="XBC198" s="73"/>
      <c r="XBD198" s="73"/>
      <c r="XBE198" s="73"/>
      <c r="XBF198" s="73"/>
      <c r="XBG198" s="73"/>
      <c r="XBH198" s="73"/>
      <c r="XBI198" s="73"/>
      <c r="XBJ198" s="73"/>
      <c r="XBK198" s="73"/>
      <c r="XBL198" s="73"/>
      <c r="XBM198" s="73"/>
      <c r="XBN198" s="73"/>
      <c r="XBO198" s="73"/>
      <c r="XBP198" s="73"/>
      <c r="XBQ198" s="73"/>
      <c r="XBR198" s="73"/>
      <c r="XBS198" s="73"/>
      <c r="XBT198" s="73"/>
      <c r="XBU198" s="73"/>
      <c r="XBV198" s="73"/>
      <c r="XBW198" s="73"/>
      <c r="XBX198" s="73"/>
      <c r="XBY198" s="73"/>
      <c r="XBZ198" s="73"/>
      <c r="XCA198" s="73"/>
      <c r="XCB198" s="73"/>
      <c r="XCC198" s="73"/>
      <c r="XCD198" s="73"/>
      <c r="XCE198" s="73"/>
      <c r="XCF198" s="73"/>
      <c r="XCG198" s="73"/>
      <c r="XCH198" s="73"/>
      <c r="XCI198" s="73"/>
      <c r="XCJ198" s="73"/>
      <c r="XCK198" s="73"/>
      <c r="XCL198" s="73"/>
      <c r="XCM198" s="73"/>
      <c r="XCN198" s="73"/>
      <c r="XCO198" s="73"/>
      <c r="XCP198" s="73"/>
      <c r="XCQ198" s="73"/>
      <c r="XCR198" s="73"/>
      <c r="XCS198" s="73"/>
      <c r="XCT198" s="73"/>
      <c r="XCU198" s="73"/>
      <c r="XCV198" s="73"/>
      <c r="XCW198" s="73"/>
      <c r="XCX198" s="73"/>
      <c r="XCY198" s="73"/>
      <c r="XCZ198" s="73"/>
      <c r="XDA198" s="73"/>
      <c r="XDB198" s="73"/>
      <c r="XDC198" s="73"/>
      <c r="XDD198" s="73"/>
      <c r="XDE198" s="73"/>
      <c r="XDF198" s="73"/>
      <c r="XDG198" s="73"/>
      <c r="XDH198" s="73"/>
      <c r="XDI198" s="73"/>
      <c r="XDJ198" s="73"/>
      <c r="XDK198" s="73"/>
      <c r="XDL198" s="73"/>
      <c r="XDM198" s="73"/>
      <c r="XDN198" s="73"/>
      <c r="XDO198" s="73"/>
      <c r="XDP198" s="73"/>
      <c r="XDQ198" s="73"/>
      <c r="XDR198" s="73"/>
      <c r="XDS198" s="73"/>
      <c r="XDT198" s="73"/>
      <c r="XDU198" s="73"/>
      <c r="XDV198" s="73"/>
      <c r="XDW198" s="73"/>
      <c r="XDX198" s="73"/>
      <c r="XDY198" s="73"/>
      <c r="XDZ198" s="73"/>
      <c r="XEA198" s="73"/>
      <c r="XEB198" s="73"/>
      <c r="XEC198" s="73"/>
      <c r="XED198" s="73"/>
      <c r="XEE198" s="73"/>
      <c r="XEF198" s="73"/>
      <c r="XEG198" s="73"/>
      <c r="XEH198" s="73"/>
      <c r="XEI198" s="73"/>
      <c r="XEJ198" s="73"/>
      <c r="XEK198" s="73"/>
      <c r="XEL198" s="73"/>
      <c r="XEM198" s="73"/>
      <c r="XEN198" s="73"/>
      <c r="XEO198" s="73"/>
      <c r="XEP198" s="73"/>
      <c r="XEQ198" s="73"/>
      <c r="XER198" s="73"/>
      <c r="XES198" s="73"/>
      <c r="XET198" s="73"/>
      <c r="XEU198" s="73"/>
      <c r="XEV198" s="73"/>
      <c r="XEW198" s="73"/>
      <c r="XEX198" s="73"/>
      <c r="XEY198" s="73"/>
      <c r="XEZ198" s="73"/>
      <c r="XFA198" s="73"/>
      <c r="XFB198" s="73"/>
      <c r="XFC198" s="73"/>
      <c r="XFD198" s="73"/>
    </row>
    <row r="199" spans="1:16384" s="192" customFormat="1" ht="20.25" hidden="1" customHeight="1">
      <c r="A199" s="141" t="s">
        <v>200</v>
      </c>
      <c r="B199" s="204" t="s">
        <v>323</v>
      </c>
      <c r="C199" s="205"/>
      <c r="D199" s="168">
        <f>IFERROR(VLOOKUP(A199,'4.1'!A218:C500,3,0),)</f>
        <v>0</v>
      </c>
      <c r="E199" s="166">
        <f t="shared" si="3"/>
        <v>0</v>
      </c>
    </row>
    <row r="200" spans="1:16384" s="194" customFormat="1" ht="23.25">
      <c r="A200" s="209" t="s">
        <v>201</v>
      </c>
      <c r="B200" s="202" t="s">
        <v>324</v>
      </c>
      <c r="C200" s="203">
        <v>335</v>
      </c>
      <c r="D200" s="86">
        <v>4000</v>
      </c>
      <c r="E200" s="87">
        <f t="shared" si="3"/>
        <v>1340000</v>
      </c>
      <c r="F200" s="229"/>
      <c r="G200" s="229"/>
      <c r="H200" s="229"/>
      <c r="I200" s="229"/>
      <c r="J200" s="229"/>
      <c r="K200" s="229"/>
      <c r="L200" s="229"/>
      <c r="M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D200" s="229"/>
      <c r="AG200" s="229"/>
      <c r="AJ200" s="229"/>
      <c r="AM200" s="229"/>
      <c r="AP200" s="229"/>
      <c r="BB200" s="229"/>
      <c r="BE200" s="229"/>
      <c r="BH200" s="229"/>
      <c r="BK200" s="229"/>
      <c r="BT200" s="229"/>
      <c r="BZ200" s="229"/>
      <c r="CC200" s="229"/>
      <c r="CF200" s="229"/>
      <c r="CI200" s="229"/>
      <c r="CO200" s="229"/>
      <c r="CX200" s="229"/>
      <c r="CZ200" s="229"/>
      <c r="DA200" s="229"/>
      <c r="DC200" s="229"/>
      <c r="DF200" s="229"/>
      <c r="DI200" s="229"/>
      <c r="DL200" s="229"/>
      <c r="DT200" s="229"/>
      <c r="DV200" s="229"/>
      <c r="DY200" s="229"/>
      <c r="EB200" s="229"/>
      <c r="EK200" s="229"/>
      <c r="EN200" s="229"/>
      <c r="ES200" s="229"/>
      <c r="FO200" s="229"/>
      <c r="FP200" s="229"/>
      <c r="FQ200" s="229"/>
      <c r="FR200" s="229"/>
      <c r="FS200" s="229"/>
      <c r="FT200" s="229"/>
      <c r="GL200" s="229"/>
      <c r="GM200" s="229"/>
      <c r="GP200" s="229"/>
      <c r="GS200" s="229"/>
      <c r="GU200" s="229"/>
      <c r="GW200" s="229"/>
      <c r="GZ200" s="229"/>
      <c r="HC200" s="229"/>
      <c r="HF200" s="229"/>
      <c r="HI200" s="229"/>
      <c r="HL200" s="229"/>
      <c r="HO200" s="229"/>
      <c r="HR200" s="229"/>
      <c r="HU200" s="229"/>
      <c r="HW200" s="229"/>
      <c r="IJ200" s="229"/>
      <c r="IK200" s="229"/>
      <c r="IL200" s="229"/>
      <c r="IM200" s="229"/>
      <c r="IN200" s="229"/>
      <c r="IO200" s="229"/>
      <c r="IP200" s="229"/>
      <c r="IQ200" s="229"/>
      <c r="IR200" s="229"/>
      <c r="IS200" s="229"/>
      <c r="IT200" s="229"/>
      <c r="IU200" s="229"/>
      <c r="IV200" s="229"/>
      <c r="IW200" s="229"/>
      <c r="IX200" s="229"/>
      <c r="IY200" s="229"/>
      <c r="IZ200" s="229"/>
      <c r="JA200" s="229"/>
      <c r="JB200" s="229"/>
      <c r="JC200" s="229"/>
      <c r="JD200" s="229"/>
      <c r="JE200" s="229"/>
      <c r="JF200" s="229"/>
      <c r="JG200" s="229"/>
      <c r="JH200" s="229"/>
      <c r="JI200" s="229"/>
      <c r="JK200" s="229"/>
      <c r="JL200" s="229"/>
      <c r="JM200" s="229"/>
      <c r="JN200" s="229"/>
      <c r="JO200" s="229"/>
      <c r="JP200" s="229"/>
      <c r="JQ200" s="229"/>
      <c r="JR200" s="229"/>
      <c r="JS200" s="229"/>
      <c r="JT200" s="229"/>
      <c r="JU200" s="229"/>
      <c r="JV200" s="229"/>
      <c r="JW200" s="229"/>
      <c r="JZ200" s="229"/>
      <c r="KC200" s="229"/>
      <c r="KF200" s="229"/>
      <c r="KI200" s="229"/>
      <c r="KL200" s="229"/>
      <c r="KX200" s="229"/>
      <c r="LA200" s="229"/>
      <c r="LD200" s="229"/>
      <c r="LG200" s="229"/>
      <c r="LP200" s="229"/>
      <c r="LV200" s="229"/>
      <c r="LY200" s="229"/>
      <c r="MB200" s="229"/>
      <c r="ME200" s="229"/>
      <c r="MK200" s="229"/>
      <c r="MT200" s="229"/>
      <c r="MV200" s="229"/>
      <c r="MW200" s="229"/>
      <c r="MY200" s="229"/>
      <c r="NB200" s="229"/>
      <c r="NE200" s="229"/>
      <c r="NH200" s="229"/>
      <c r="NP200" s="229"/>
      <c r="NR200" s="229"/>
      <c r="NU200" s="229"/>
      <c r="NX200" s="229"/>
      <c r="OG200" s="229"/>
      <c r="OJ200" s="229"/>
      <c r="OO200" s="229"/>
      <c r="PK200" s="229"/>
      <c r="PL200" s="229"/>
      <c r="PM200" s="229"/>
      <c r="PN200" s="229"/>
      <c r="PO200" s="229"/>
      <c r="PP200" s="229"/>
      <c r="QH200" s="229"/>
      <c r="QI200" s="229"/>
      <c r="QL200" s="229"/>
      <c r="QO200" s="229"/>
      <c r="QQ200" s="229"/>
      <c r="QS200" s="229"/>
      <c r="QV200" s="229"/>
      <c r="QY200" s="229"/>
      <c r="RB200" s="229"/>
      <c r="RE200" s="229"/>
      <c r="RH200" s="229"/>
      <c r="RK200" s="229"/>
      <c r="RN200" s="229"/>
      <c r="RQ200" s="229"/>
      <c r="RS200" s="229"/>
      <c r="SF200" s="229"/>
      <c r="SG200" s="229"/>
      <c r="SH200" s="229"/>
      <c r="SI200" s="229"/>
      <c r="SJ200" s="229"/>
      <c r="SK200" s="229"/>
      <c r="SL200" s="229"/>
      <c r="SM200" s="229"/>
      <c r="SN200" s="229"/>
      <c r="SO200" s="229"/>
      <c r="SP200" s="229"/>
      <c r="SQ200" s="229"/>
      <c r="SR200" s="229"/>
      <c r="SS200" s="229"/>
      <c r="ST200" s="229"/>
      <c r="SU200" s="229"/>
      <c r="SV200" s="229"/>
      <c r="SW200" s="229"/>
      <c r="SX200" s="229"/>
      <c r="SY200" s="229"/>
      <c r="SZ200" s="229"/>
      <c r="TA200" s="229"/>
      <c r="TB200" s="229"/>
      <c r="TC200" s="229"/>
      <c r="TD200" s="229"/>
      <c r="TE200" s="229"/>
      <c r="TG200" s="229"/>
      <c r="TH200" s="229"/>
      <c r="TI200" s="229"/>
      <c r="TJ200" s="229"/>
      <c r="TK200" s="229"/>
      <c r="TL200" s="229"/>
      <c r="TM200" s="229"/>
      <c r="TN200" s="229"/>
      <c r="TO200" s="229"/>
      <c r="TP200" s="229"/>
      <c r="TQ200" s="229"/>
      <c r="TR200" s="229"/>
      <c r="TS200" s="229"/>
      <c r="TV200" s="229"/>
      <c r="TY200" s="229"/>
      <c r="UB200" s="229"/>
      <c r="UE200" s="229"/>
      <c r="UH200" s="229"/>
      <c r="UT200" s="229"/>
      <c r="UW200" s="229"/>
      <c r="UZ200" s="229"/>
      <c r="VC200" s="229"/>
      <c r="VL200" s="229"/>
      <c r="VR200" s="229"/>
      <c r="VU200" s="229"/>
      <c r="VX200" s="229"/>
      <c r="WA200" s="229"/>
      <c r="WG200" s="229"/>
      <c r="WP200" s="229"/>
      <c r="WR200" s="229"/>
      <c r="WS200" s="229"/>
      <c r="WU200" s="229"/>
      <c r="WX200" s="229"/>
      <c r="XA200" s="229"/>
      <c r="XD200" s="229"/>
      <c r="XL200" s="229"/>
      <c r="XN200" s="229"/>
      <c r="XQ200" s="229"/>
      <c r="XT200" s="229"/>
      <c r="YC200" s="229"/>
      <c r="YF200" s="229"/>
      <c r="YK200" s="229"/>
      <c r="ZG200" s="229"/>
      <c r="ZH200" s="229"/>
      <c r="ZI200" s="229"/>
      <c r="ZJ200" s="229"/>
      <c r="ZK200" s="229"/>
      <c r="ZL200" s="229"/>
      <c r="AAD200" s="229"/>
      <c r="AAE200" s="229"/>
      <c r="AAH200" s="229"/>
      <c r="AAK200" s="229"/>
      <c r="AAM200" s="229"/>
      <c r="AAO200" s="229"/>
      <c r="AAR200" s="229"/>
      <c r="AAU200" s="229"/>
      <c r="AAX200" s="229"/>
      <c r="ABA200" s="229"/>
      <c r="ABD200" s="229"/>
      <c r="ABG200" s="229"/>
      <c r="ABJ200" s="229"/>
      <c r="ABM200" s="229"/>
      <c r="ABO200" s="229"/>
      <c r="ACB200" s="229"/>
      <c r="ACC200" s="229"/>
      <c r="ACD200" s="229"/>
      <c r="ACE200" s="229"/>
      <c r="ACF200" s="229"/>
      <c r="ACG200" s="229"/>
      <c r="ACH200" s="229"/>
      <c r="ACI200" s="229"/>
      <c r="ACJ200" s="229"/>
      <c r="ACK200" s="229"/>
      <c r="ACL200" s="229"/>
      <c r="ACM200" s="229"/>
      <c r="ACN200" s="229"/>
      <c r="ACO200" s="229"/>
      <c r="ACP200" s="229"/>
      <c r="ACQ200" s="229"/>
      <c r="ACR200" s="229"/>
      <c r="ACS200" s="229"/>
      <c r="ACT200" s="229"/>
      <c r="ACU200" s="229"/>
      <c r="ACV200" s="229"/>
      <c r="ACW200" s="229"/>
      <c r="ACX200" s="229"/>
      <c r="ACY200" s="229"/>
      <c r="ACZ200" s="229"/>
      <c r="ADA200" s="229"/>
      <c r="ADC200" s="229"/>
      <c r="ADD200" s="229"/>
      <c r="ADE200" s="229"/>
      <c r="ADF200" s="229"/>
      <c r="ADG200" s="229"/>
      <c r="ADH200" s="229"/>
      <c r="ADI200" s="229"/>
      <c r="ADJ200" s="229"/>
      <c r="ADK200" s="229"/>
      <c r="ADL200" s="229"/>
      <c r="ADM200" s="229"/>
      <c r="ADN200" s="229"/>
      <c r="ADO200" s="229"/>
      <c r="ADR200" s="229"/>
      <c r="ADU200" s="229"/>
      <c r="ADX200" s="229"/>
      <c r="AEA200" s="229"/>
      <c r="AED200" s="229"/>
      <c r="AEP200" s="229"/>
      <c r="AES200" s="229"/>
      <c r="AEV200" s="229"/>
      <c r="AEY200" s="229"/>
      <c r="AFH200" s="229"/>
      <c r="AFN200" s="229"/>
      <c r="AFQ200" s="229"/>
      <c r="AFT200" s="229"/>
      <c r="AFW200" s="229"/>
      <c r="AGC200" s="229"/>
      <c r="AGL200" s="229"/>
      <c r="AGN200" s="229"/>
      <c r="AGO200" s="229"/>
      <c r="AGQ200" s="229"/>
      <c r="AGT200" s="229"/>
      <c r="AGW200" s="229"/>
      <c r="AGZ200" s="229"/>
      <c r="AHH200" s="229"/>
      <c r="AHJ200" s="229"/>
      <c r="AHM200" s="229"/>
      <c r="AHP200" s="229"/>
      <c r="AHY200" s="229"/>
      <c r="AIB200" s="229"/>
      <c r="AIG200" s="229"/>
      <c r="AJC200" s="229"/>
      <c r="AJD200" s="229"/>
      <c r="AJE200" s="229"/>
      <c r="AJF200" s="229"/>
      <c r="AJG200" s="229"/>
      <c r="AJH200" s="229"/>
      <c r="AJZ200" s="229"/>
      <c r="AKA200" s="229"/>
      <c r="AKD200" s="229"/>
      <c r="AKG200" s="229"/>
      <c r="AKI200" s="229"/>
      <c r="AKK200" s="229"/>
      <c r="AKN200" s="229"/>
      <c r="AKQ200" s="229"/>
      <c r="AKT200" s="229"/>
      <c r="AKW200" s="229"/>
      <c r="AKZ200" s="229"/>
      <c r="ALC200" s="229"/>
      <c r="ALF200" s="229"/>
      <c r="ALI200" s="229"/>
      <c r="ALK200" s="229"/>
      <c r="ALX200" s="229"/>
      <c r="ALY200" s="229"/>
      <c r="ALZ200" s="229"/>
      <c r="AMA200" s="229"/>
      <c r="AMB200" s="229"/>
      <c r="AMC200" s="229"/>
      <c r="AMD200" s="229"/>
      <c r="AME200" s="229"/>
      <c r="AMF200" s="229"/>
      <c r="AMG200" s="229"/>
      <c r="AMH200" s="229"/>
      <c r="AMI200" s="229"/>
      <c r="AMJ200" s="229"/>
      <c r="AMK200" s="229"/>
      <c r="AML200" s="229"/>
      <c r="AMM200" s="229"/>
      <c r="AMN200" s="229"/>
      <c r="AMO200" s="229"/>
      <c r="AMP200" s="229"/>
      <c r="AMQ200" s="229"/>
      <c r="AMR200" s="229"/>
      <c r="AMS200" s="229"/>
      <c r="AMT200" s="229"/>
      <c r="AMU200" s="229"/>
      <c r="AMV200" s="229"/>
      <c r="AMW200" s="229"/>
      <c r="AMY200" s="229"/>
      <c r="AMZ200" s="229"/>
      <c r="ANA200" s="229"/>
      <c r="ANB200" s="229"/>
      <c r="ANC200" s="229"/>
      <c r="AND200" s="229"/>
      <c r="ANE200" s="229"/>
      <c r="ANF200" s="229"/>
      <c r="ANG200" s="229"/>
      <c r="ANH200" s="229"/>
      <c r="ANI200" s="229"/>
      <c r="ANJ200" s="229"/>
      <c r="ANK200" s="229"/>
      <c r="ANN200" s="229"/>
      <c r="ANQ200" s="229"/>
      <c r="ANT200" s="229"/>
      <c r="ANW200" s="229"/>
      <c r="ANZ200" s="229"/>
      <c r="AOL200" s="229"/>
      <c r="AOO200" s="229"/>
      <c r="AOR200" s="229"/>
      <c r="AOU200" s="229"/>
      <c r="APD200" s="229"/>
      <c r="APJ200" s="229"/>
      <c r="APM200" s="229"/>
      <c r="APP200" s="229"/>
      <c r="APS200" s="229"/>
      <c r="APY200" s="229"/>
      <c r="AQH200" s="229"/>
      <c r="AQJ200" s="229"/>
      <c r="AQK200" s="229"/>
      <c r="AQM200" s="229"/>
      <c r="AQP200" s="229"/>
      <c r="AQS200" s="229"/>
      <c r="AQV200" s="229"/>
      <c r="ARD200" s="229"/>
      <c r="ARF200" s="229"/>
      <c r="ARI200" s="229"/>
      <c r="ARL200" s="229"/>
      <c r="ARU200" s="229"/>
      <c r="ARX200" s="229"/>
      <c r="ASC200" s="229"/>
      <c r="ASY200" s="229"/>
      <c r="ASZ200" s="229"/>
      <c r="ATA200" s="229"/>
      <c r="ATB200" s="229"/>
      <c r="ATC200" s="229"/>
      <c r="ATD200" s="229"/>
      <c r="ATV200" s="229"/>
      <c r="ATW200" s="229"/>
      <c r="ATZ200" s="229"/>
      <c r="AUC200" s="229"/>
      <c r="AUE200" s="229"/>
      <c r="AUG200" s="229"/>
      <c r="AUJ200" s="229"/>
      <c r="AUM200" s="229"/>
      <c r="AUP200" s="229"/>
      <c r="AUS200" s="229"/>
      <c r="AUV200" s="229"/>
      <c r="AUY200" s="229"/>
      <c r="AVB200" s="229"/>
      <c r="AVE200" s="229"/>
      <c r="AVG200" s="229"/>
      <c r="AVT200" s="229"/>
      <c r="AVU200" s="229"/>
      <c r="AVV200" s="229"/>
      <c r="AVW200" s="229"/>
      <c r="AVX200" s="229"/>
      <c r="AVY200" s="229"/>
      <c r="AVZ200" s="229"/>
      <c r="AWA200" s="229"/>
      <c r="AWB200" s="229"/>
      <c r="AWC200" s="229"/>
      <c r="AWD200" s="229"/>
      <c r="AWE200" s="229"/>
      <c r="AWF200" s="229"/>
      <c r="AWG200" s="229"/>
      <c r="AWH200" s="229"/>
      <c r="AWI200" s="229"/>
      <c r="AWJ200" s="229"/>
      <c r="AWK200" s="229"/>
      <c r="AWL200" s="229"/>
      <c r="AWM200" s="229"/>
      <c r="AWN200" s="229"/>
      <c r="AWO200" s="229"/>
      <c r="AWP200" s="229"/>
      <c r="AWQ200" s="229"/>
      <c r="AWR200" s="229"/>
      <c r="AWS200" s="229"/>
      <c r="AWU200" s="229"/>
      <c r="AWV200" s="229"/>
      <c r="AWW200" s="229"/>
      <c r="AWX200" s="229"/>
      <c r="AWY200" s="229"/>
      <c r="AWZ200" s="229"/>
      <c r="AXA200" s="229"/>
      <c r="AXB200" s="229"/>
      <c r="AXC200" s="229"/>
      <c r="AXD200" s="229"/>
      <c r="AXE200" s="229"/>
      <c r="AXF200" s="229"/>
      <c r="AXG200" s="229"/>
      <c r="AXJ200" s="229"/>
      <c r="AXM200" s="229"/>
      <c r="AXP200" s="229"/>
      <c r="AXS200" s="229"/>
      <c r="AXV200" s="229"/>
      <c r="AYH200" s="229"/>
      <c r="AYK200" s="229"/>
      <c r="AYN200" s="229"/>
      <c r="AYQ200" s="229"/>
      <c r="AYZ200" s="229"/>
      <c r="AZF200" s="229"/>
      <c r="AZI200" s="229"/>
      <c r="AZL200" s="229"/>
      <c r="AZO200" s="229"/>
      <c r="AZU200" s="229"/>
      <c r="BAD200" s="229"/>
      <c r="BAF200" s="229"/>
      <c r="BAG200" s="229"/>
      <c r="BAI200" s="229"/>
      <c r="BAL200" s="229"/>
      <c r="BAO200" s="229"/>
      <c r="BAR200" s="229"/>
      <c r="BAZ200" s="229"/>
      <c r="BBB200" s="229"/>
      <c r="BBE200" s="229"/>
      <c r="BBH200" s="229"/>
      <c r="BBQ200" s="229"/>
      <c r="BBT200" s="229"/>
      <c r="BBY200" s="229"/>
      <c r="BCU200" s="229"/>
      <c r="BCV200" s="229"/>
      <c r="BCW200" s="229"/>
      <c r="BCX200" s="229"/>
      <c r="BCY200" s="229"/>
      <c r="BCZ200" s="229"/>
      <c r="BDR200" s="229"/>
      <c r="BDS200" s="229"/>
      <c r="BDV200" s="229"/>
      <c r="BDY200" s="229"/>
      <c r="BEA200" s="229"/>
      <c r="BEC200" s="229"/>
      <c r="BEF200" s="229"/>
      <c r="BEI200" s="229"/>
      <c r="BEL200" s="229"/>
      <c r="BEO200" s="229"/>
      <c r="BER200" s="229"/>
      <c r="BEU200" s="229"/>
      <c r="BEX200" s="229"/>
      <c r="BFA200" s="229"/>
      <c r="BFC200" s="229"/>
      <c r="BFP200" s="229"/>
      <c r="BFQ200" s="229"/>
      <c r="BFR200" s="229"/>
      <c r="BFS200" s="229"/>
      <c r="BFT200" s="229"/>
      <c r="BFU200" s="229"/>
      <c r="BFV200" s="229"/>
      <c r="BFW200" s="229"/>
      <c r="BFX200" s="229"/>
      <c r="BFY200" s="229"/>
      <c r="BFZ200" s="229"/>
      <c r="BGA200" s="229"/>
      <c r="BGB200" s="229"/>
      <c r="BGC200" s="229"/>
      <c r="BGD200" s="229"/>
      <c r="BGE200" s="229"/>
      <c r="BGF200" s="229"/>
      <c r="BGG200" s="229"/>
      <c r="BGH200" s="229"/>
      <c r="BGI200" s="229"/>
      <c r="BGJ200" s="229"/>
      <c r="BGK200" s="229"/>
      <c r="BGL200" s="229"/>
      <c r="BGM200" s="229"/>
      <c r="BGN200" s="229"/>
      <c r="BGO200" s="229"/>
      <c r="BGQ200" s="229"/>
      <c r="BGR200" s="229"/>
      <c r="BGS200" s="229"/>
      <c r="BGT200" s="229"/>
      <c r="BGU200" s="229"/>
      <c r="BGV200" s="229"/>
      <c r="BGW200" s="229"/>
      <c r="BGX200" s="229"/>
      <c r="BGY200" s="229"/>
      <c r="BGZ200" s="229"/>
      <c r="BHA200" s="229"/>
      <c r="BHB200" s="229"/>
      <c r="BHC200" s="229"/>
      <c r="BHF200" s="229"/>
      <c r="BHI200" s="229"/>
      <c r="BHL200" s="229"/>
      <c r="BHO200" s="229"/>
      <c r="BHR200" s="229"/>
      <c r="BID200" s="229"/>
      <c r="BIG200" s="229"/>
      <c r="BIJ200" s="229"/>
      <c r="BIM200" s="229"/>
      <c r="BIV200" s="229"/>
      <c r="BJB200" s="229"/>
      <c r="BJE200" s="229"/>
      <c r="BJH200" s="229"/>
      <c r="BJK200" s="229"/>
      <c r="BJQ200" s="229"/>
      <c r="BJZ200" s="229"/>
      <c r="BKB200" s="229"/>
      <c r="BKC200" s="229"/>
      <c r="BKE200" s="229"/>
      <c r="BKH200" s="229"/>
      <c r="BKK200" s="229"/>
      <c r="BKN200" s="229"/>
      <c r="BKV200" s="229"/>
      <c r="BKX200" s="229"/>
      <c r="BLA200" s="229"/>
      <c r="BLD200" s="229"/>
      <c r="BLM200" s="229"/>
      <c r="BLP200" s="229"/>
      <c r="BLU200" s="229"/>
      <c r="BMQ200" s="229"/>
      <c r="BMR200" s="229"/>
      <c r="BMS200" s="229"/>
      <c r="BMT200" s="229"/>
      <c r="BMU200" s="229"/>
      <c r="BMV200" s="229"/>
      <c r="BNN200" s="229"/>
      <c r="BNO200" s="229"/>
      <c r="BNR200" s="229"/>
      <c r="BNU200" s="229"/>
      <c r="BNW200" s="229"/>
      <c r="BNY200" s="229"/>
      <c r="BOB200" s="229"/>
      <c r="BOE200" s="229"/>
      <c r="BOH200" s="229"/>
      <c r="BOK200" s="229"/>
      <c r="BON200" s="229"/>
      <c r="BOQ200" s="229"/>
      <c r="BOT200" s="229"/>
      <c r="BOW200" s="229"/>
      <c r="BOY200" s="229"/>
      <c r="BPL200" s="229"/>
      <c r="BPM200" s="229"/>
      <c r="BPN200" s="229"/>
      <c r="BPO200" s="229"/>
      <c r="BPP200" s="229"/>
      <c r="BPQ200" s="229"/>
      <c r="BPR200" s="229"/>
      <c r="BPS200" s="229"/>
      <c r="BPT200" s="229"/>
      <c r="BPU200" s="229"/>
      <c r="BPV200" s="229"/>
      <c r="BPW200" s="229"/>
      <c r="BPX200" s="229"/>
      <c r="BPY200" s="229"/>
      <c r="BPZ200" s="229"/>
      <c r="BQA200" s="229"/>
      <c r="BQB200" s="229"/>
      <c r="BQC200" s="229"/>
      <c r="BQD200" s="229"/>
      <c r="BQE200" s="229"/>
      <c r="BQF200" s="229"/>
      <c r="BQG200" s="229"/>
      <c r="BQH200" s="229"/>
      <c r="BQI200" s="229"/>
      <c r="BQJ200" s="229"/>
      <c r="BQK200" s="229"/>
      <c r="BQM200" s="229"/>
      <c r="BQN200" s="229"/>
      <c r="BQO200" s="229"/>
      <c r="BQP200" s="229"/>
      <c r="BQQ200" s="229"/>
      <c r="BQR200" s="229"/>
      <c r="BQS200" s="229"/>
      <c r="BQT200" s="229"/>
      <c r="BQU200" s="229"/>
      <c r="BQV200" s="229"/>
      <c r="BQW200" s="229"/>
      <c r="BQX200" s="229"/>
      <c r="BQY200" s="229"/>
      <c r="BRB200" s="229"/>
      <c r="BRE200" s="229"/>
      <c r="BRH200" s="229"/>
      <c r="BRK200" s="229"/>
      <c r="BRN200" s="229"/>
      <c r="BRZ200" s="229"/>
      <c r="BSC200" s="229"/>
      <c r="BSF200" s="229"/>
      <c r="BSI200" s="229"/>
      <c r="BSR200" s="229"/>
      <c r="BSX200" s="229"/>
      <c r="BTA200" s="229"/>
      <c r="BTD200" s="229"/>
      <c r="BTG200" s="229"/>
      <c r="BTM200" s="229"/>
      <c r="BTV200" s="229"/>
      <c r="BTX200" s="229"/>
      <c r="BTY200" s="229"/>
      <c r="BUA200" s="229"/>
      <c r="BUD200" s="229"/>
      <c r="BUG200" s="229"/>
      <c r="BUJ200" s="229"/>
      <c r="BUR200" s="229"/>
      <c r="BUT200" s="229"/>
      <c r="BUW200" s="229"/>
      <c r="BUZ200" s="229"/>
      <c r="BVI200" s="229"/>
      <c r="BVL200" s="229"/>
      <c r="BVQ200" s="229"/>
      <c r="BWM200" s="229"/>
      <c r="BWN200" s="229"/>
      <c r="BWO200" s="229"/>
      <c r="BWP200" s="229"/>
      <c r="BWQ200" s="229"/>
      <c r="BWR200" s="229"/>
      <c r="BXJ200" s="229"/>
      <c r="BXK200" s="229"/>
      <c r="BXN200" s="229"/>
      <c r="BXQ200" s="229"/>
      <c r="BXS200" s="229"/>
      <c r="BXU200" s="229"/>
      <c r="BXX200" s="229"/>
      <c r="BYA200" s="229"/>
      <c r="BYD200" s="229"/>
      <c r="BYG200" s="229"/>
      <c r="BYJ200" s="229"/>
      <c r="BYM200" s="229"/>
      <c r="BYP200" s="229"/>
      <c r="BYS200" s="229"/>
      <c r="BYU200" s="229"/>
      <c r="BZH200" s="229"/>
      <c r="BZI200" s="229"/>
      <c r="BZJ200" s="229"/>
      <c r="BZK200" s="229"/>
      <c r="BZL200" s="229"/>
      <c r="BZM200" s="229"/>
      <c r="BZN200" s="229"/>
      <c r="BZO200" s="229"/>
      <c r="BZP200" s="229"/>
      <c r="BZQ200" s="229"/>
      <c r="BZR200" s="229"/>
      <c r="BZS200" s="229"/>
      <c r="BZT200" s="229"/>
      <c r="BZU200" s="229"/>
      <c r="BZV200" s="229"/>
      <c r="BZW200" s="229"/>
      <c r="BZX200" s="229"/>
      <c r="BZY200" s="229"/>
      <c r="BZZ200" s="229"/>
      <c r="CAA200" s="229"/>
      <c r="CAB200" s="229"/>
      <c r="CAC200" s="229"/>
      <c r="CAD200" s="229"/>
      <c r="CAE200" s="229"/>
      <c r="CAF200" s="229"/>
      <c r="CAG200" s="229"/>
      <c r="CAI200" s="229"/>
      <c r="CAJ200" s="229"/>
      <c r="CAK200" s="229"/>
      <c r="CAL200" s="229"/>
      <c r="CAM200" s="229"/>
      <c r="CAN200" s="229"/>
      <c r="CAO200" s="229"/>
      <c r="CAP200" s="229"/>
      <c r="CAQ200" s="229"/>
      <c r="CAR200" s="229"/>
      <c r="CAS200" s="229"/>
      <c r="CAT200" s="229"/>
      <c r="CAU200" s="229"/>
      <c r="CAX200" s="229"/>
      <c r="CBA200" s="229"/>
      <c r="CBD200" s="229"/>
      <c r="CBG200" s="229"/>
      <c r="CBJ200" s="229"/>
      <c r="CBV200" s="229"/>
      <c r="CBY200" s="229"/>
      <c r="CCB200" s="229"/>
      <c r="CCE200" s="229"/>
      <c r="CCN200" s="229"/>
      <c r="CCT200" s="229"/>
      <c r="CCW200" s="229"/>
      <c r="CCZ200" s="229"/>
      <c r="CDC200" s="229"/>
      <c r="CDI200" s="229"/>
      <c r="CDR200" s="229"/>
      <c r="CDT200" s="229"/>
      <c r="CDU200" s="229"/>
      <c r="CDW200" s="229"/>
      <c r="CDZ200" s="229"/>
      <c r="CEC200" s="229"/>
      <c r="CEF200" s="229"/>
      <c r="CEN200" s="229"/>
      <c r="CEP200" s="229"/>
      <c r="CES200" s="229"/>
      <c r="CEV200" s="229"/>
      <c r="CFE200" s="229"/>
      <c r="CFH200" s="229"/>
      <c r="CFM200" s="229"/>
      <c r="CGI200" s="229"/>
      <c r="CGJ200" s="229"/>
      <c r="CGK200" s="229"/>
      <c r="CGL200" s="229"/>
      <c r="CGM200" s="229"/>
      <c r="CGN200" s="229"/>
      <c r="CHF200" s="229"/>
      <c r="CHG200" s="229"/>
      <c r="CHJ200" s="229"/>
      <c r="CHM200" s="229"/>
      <c r="CHO200" s="229"/>
      <c r="CHQ200" s="229"/>
      <c r="CHT200" s="229"/>
      <c r="CHW200" s="229"/>
      <c r="CHZ200" s="229"/>
      <c r="CIC200" s="229"/>
      <c r="CIF200" s="229"/>
      <c r="CII200" s="229"/>
      <c r="CIL200" s="229"/>
      <c r="CIO200" s="229"/>
      <c r="CIQ200" s="229"/>
      <c r="CJD200" s="229"/>
      <c r="CJE200" s="229"/>
      <c r="CJF200" s="229"/>
      <c r="CJG200" s="229"/>
      <c r="CJH200" s="229"/>
      <c r="CJI200" s="229"/>
      <c r="CJJ200" s="229"/>
      <c r="CJK200" s="229"/>
      <c r="CJL200" s="229"/>
      <c r="CJM200" s="229"/>
      <c r="CJN200" s="229"/>
      <c r="CJO200" s="229"/>
      <c r="CJP200" s="229"/>
      <c r="CJQ200" s="229"/>
      <c r="CJR200" s="229"/>
      <c r="CJS200" s="229"/>
      <c r="CJT200" s="229"/>
      <c r="CJU200" s="229"/>
      <c r="CJV200" s="229"/>
      <c r="CJW200" s="229"/>
      <c r="CJX200" s="229"/>
      <c r="CJY200" s="229"/>
      <c r="CJZ200" s="229"/>
      <c r="CKA200" s="229"/>
      <c r="CKB200" s="229"/>
      <c r="CKC200" s="229"/>
      <c r="CKE200" s="229"/>
      <c r="CKF200" s="229"/>
      <c r="CKG200" s="229"/>
      <c r="CKH200" s="229"/>
      <c r="CKI200" s="229"/>
      <c r="CKJ200" s="229"/>
      <c r="CKK200" s="229"/>
      <c r="CKL200" s="229"/>
      <c r="CKM200" s="229"/>
      <c r="CKN200" s="229"/>
      <c r="CKO200" s="229"/>
      <c r="CKP200" s="229"/>
      <c r="CKQ200" s="229"/>
      <c r="CKT200" s="229"/>
      <c r="CKW200" s="229"/>
      <c r="CKZ200" s="229"/>
      <c r="CLC200" s="229"/>
      <c r="CLF200" s="229"/>
      <c r="CLR200" s="229"/>
      <c r="CLU200" s="229"/>
      <c r="CLX200" s="229"/>
      <c r="CMA200" s="229"/>
      <c r="CMJ200" s="229"/>
      <c r="CMP200" s="229"/>
      <c r="CMS200" s="229"/>
      <c r="CMV200" s="229"/>
      <c r="CMY200" s="229"/>
      <c r="CNE200" s="229"/>
      <c r="CNN200" s="229"/>
      <c r="CNP200" s="229"/>
      <c r="CNQ200" s="229"/>
      <c r="CNS200" s="229"/>
      <c r="CNV200" s="229"/>
      <c r="CNY200" s="229"/>
      <c r="COB200" s="229"/>
      <c r="COJ200" s="229"/>
      <c r="COL200" s="229"/>
      <c r="COO200" s="229"/>
      <c r="COR200" s="229"/>
      <c r="CPA200" s="229"/>
      <c r="CPD200" s="229"/>
      <c r="CPI200" s="229"/>
      <c r="CQE200" s="229"/>
      <c r="CQF200" s="229"/>
      <c r="CQG200" s="229"/>
      <c r="CQH200" s="229"/>
      <c r="CQI200" s="229"/>
      <c r="CQJ200" s="229"/>
      <c r="CRB200" s="229"/>
      <c r="CRC200" s="229"/>
      <c r="CRF200" s="229"/>
      <c r="CRI200" s="229"/>
      <c r="CRK200" s="229"/>
      <c r="CRM200" s="229"/>
      <c r="CRP200" s="229"/>
      <c r="CRS200" s="229"/>
      <c r="CRV200" s="229"/>
      <c r="CRY200" s="229"/>
      <c r="CSB200" s="229"/>
      <c r="CSE200" s="229"/>
      <c r="CSH200" s="229"/>
      <c r="CSK200" s="229"/>
      <c r="CSM200" s="229"/>
      <c r="CSZ200" s="229"/>
      <c r="CTA200" s="229"/>
      <c r="CTB200" s="229"/>
      <c r="CTC200" s="229"/>
      <c r="CTD200" s="229"/>
      <c r="CTE200" s="229"/>
      <c r="CTF200" s="229"/>
      <c r="CTG200" s="229"/>
      <c r="CTH200" s="229"/>
      <c r="CTI200" s="229"/>
      <c r="CTJ200" s="229"/>
      <c r="CTK200" s="229"/>
      <c r="CTL200" s="229"/>
      <c r="CTM200" s="229"/>
      <c r="CTN200" s="229"/>
      <c r="CTO200" s="229"/>
      <c r="CTP200" s="229"/>
      <c r="CTQ200" s="229"/>
      <c r="CTR200" s="229"/>
      <c r="CTS200" s="229"/>
      <c r="CTT200" s="229"/>
      <c r="CTU200" s="229"/>
      <c r="CTV200" s="229"/>
      <c r="CTW200" s="229"/>
      <c r="CTX200" s="229"/>
      <c r="CTY200" s="229"/>
      <c r="CUA200" s="229"/>
      <c r="CUB200" s="229"/>
      <c r="CUC200" s="229"/>
      <c r="CUD200" s="229"/>
      <c r="CUE200" s="229"/>
      <c r="CUF200" s="229"/>
      <c r="CUG200" s="229"/>
      <c r="CUH200" s="229"/>
      <c r="CUI200" s="229"/>
      <c r="CUJ200" s="229"/>
      <c r="CUK200" s="229"/>
      <c r="CUL200" s="229"/>
      <c r="CUM200" s="229"/>
      <c r="CUP200" s="229"/>
      <c r="CUS200" s="229"/>
      <c r="CUV200" s="229"/>
      <c r="CUY200" s="229"/>
      <c r="CVB200" s="229"/>
      <c r="CVN200" s="229"/>
      <c r="CVQ200" s="229"/>
      <c r="CVT200" s="229"/>
      <c r="CVW200" s="229"/>
      <c r="CWF200" s="229"/>
      <c r="CWL200" s="229"/>
      <c r="CWO200" s="229"/>
      <c r="CWR200" s="229"/>
      <c r="CWU200" s="229"/>
      <c r="CXA200" s="229"/>
      <c r="CXJ200" s="229"/>
      <c r="CXL200" s="229"/>
      <c r="CXM200" s="229"/>
      <c r="CXO200" s="229"/>
      <c r="CXR200" s="229"/>
      <c r="CXU200" s="229"/>
      <c r="CXX200" s="229"/>
      <c r="CYF200" s="229"/>
      <c r="CYH200" s="229"/>
      <c r="CYK200" s="229"/>
      <c r="CYN200" s="229"/>
      <c r="CYW200" s="229"/>
      <c r="CYZ200" s="229"/>
      <c r="CZE200" s="229"/>
      <c r="DAA200" s="229"/>
      <c r="DAB200" s="229"/>
      <c r="DAC200" s="229"/>
      <c r="DAD200" s="229"/>
      <c r="DAE200" s="229"/>
      <c r="DAF200" s="229"/>
      <c r="DAX200" s="229"/>
      <c r="DAY200" s="229"/>
      <c r="DBB200" s="229"/>
      <c r="DBE200" s="229"/>
      <c r="DBG200" s="229"/>
      <c r="DBI200" s="229"/>
      <c r="DBL200" s="229"/>
      <c r="DBO200" s="229"/>
      <c r="DBR200" s="229"/>
      <c r="DBU200" s="229"/>
      <c r="DBX200" s="229"/>
      <c r="DCA200" s="229"/>
      <c r="DCD200" s="229"/>
      <c r="DCG200" s="229"/>
      <c r="DCI200" s="229"/>
      <c r="DCV200" s="229"/>
      <c r="DCW200" s="229"/>
      <c r="DCX200" s="229"/>
      <c r="DCY200" s="229"/>
      <c r="DCZ200" s="229"/>
      <c r="DDA200" s="229"/>
      <c r="DDB200" s="229"/>
      <c r="DDC200" s="229"/>
      <c r="DDD200" s="229"/>
      <c r="DDE200" s="229"/>
      <c r="DDF200" s="229"/>
      <c r="DDG200" s="229"/>
      <c r="DDH200" s="229"/>
      <c r="DDI200" s="229"/>
      <c r="DDJ200" s="229"/>
      <c r="DDK200" s="229"/>
      <c r="DDL200" s="229"/>
      <c r="DDM200" s="229"/>
      <c r="DDN200" s="229"/>
      <c r="DDO200" s="229"/>
      <c r="DDP200" s="229"/>
      <c r="DDQ200" s="229"/>
      <c r="DDR200" s="229"/>
      <c r="DDS200" s="229"/>
      <c r="DDT200" s="229"/>
      <c r="DDU200" s="229"/>
      <c r="DDW200" s="229"/>
      <c r="DDX200" s="229"/>
      <c r="DDY200" s="229"/>
      <c r="DDZ200" s="229"/>
      <c r="DEA200" s="229"/>
      <c r="DEB200" s="229"/>
      <c r="DEC200" s="229"/>
      <c r="DED200" s="229"/>
      <c r="DEE200" s="229"/>
      <c r="DEF200" s="229"/>
      <c r="DEG200" s="229"/>
      <c r="DEH200" s="229"/>
      <c r="DEI200" s="229"/>
      <c r="DEL200" s="229"/>
      <c r="DEO200" s="229"/>
      <c r="DER200" s="229"/>
      <c r="DEU200" s="229"/>
      <c r="DEX200" s="229"/>
      <c r="DFJ200" s="229"/>
      <c r="DFM200" s="229"/>
      <c r="DFP200" s="229"/>
      <c r="DFS200" s="229"/>
      <c r="DGB200" s="229"/>
      <c r="DGH200" s="229"/>
      <c r="DGK200" s="229"/>
      <c r="DGN200" s="229"/>
      <c r="DGQ200" s="229"/>
      <c r="DGW200" s="229"/>
      <c r="DHF200" s="229"/>
      <c r="DHH200" s="229"/>
      <c r="DHI200" s="229"/>
      <c r="DHK200" s="229"/>
      <c r="DHN200" s="229"/>
      <c r="DHQ200" s="229"/>
      <c r="DHT200" s="229"/>
      <c r="DIB200" s="229"/>
      <c r="DID200" s="229"/>
      <c r="DIG200" s="229"/>
      <c r="DIJ200" s="229"/>
      <c r="DIS200" s="229"/>
      <c r="DIV200" s="229"/>
      <c r="DJA200" s="229"/>
      <c r="DJW200" s="229"/>
      <c r="DJX200" s="229"/>
      <c r="DJY200" s="229"/>
      <c r="DJZ200" s="229"/>
      <c r="DKA200" s="229"/>
      <c r="DKB200" s="229"/>
      <c r="DKT200" s="229"/>
      <c r="DKU200" s="229"/>
      <c r="DKX200" s="229"/>
      <c r="DLA200" s="229"/>
      <c r="DLC200" s="229"/>
      <c r="DLE200" s="229"/>
      <c r="DLH200" s="229"/>
      <c r="DLK200" s="229"/>
      <c r="DLN200" s="229"/>
      <c r="DLQ200" s="229"/>
      <c r="DLT200" s="229"/>
      <c r="DLW200" s="229"/>
      <c r="DLZ200" s="229"/>
      <c r="DMC200" s="229"/>
      <c r="DME200" s="229"/>
      <c r="DMR200" s="229"/>
      <c r="DMS200" s="229"/>
      <c r="DMT200" s="229"/>
      <c r="DMU200" s="229"/>
      <c r="DMV200" s="229"/>
      <c r="DMW200" s="229"/>
      <c r="DMX200" s="229"/>
      <c r="DMY200" s="229"/>
      <c r="DMZ200" s="229"/>
      <c r="DNA200" s="229"/>
      <c r="DNB200" s="229"/>
      <c r="DNC200" s="229"/>
      <c r="DND200" s="229"/>
      <c r="DNE200" s="229"/>
      <c r="DNF200" s="229"/>
      <c r="DNG200" s="229"/>
      <c r="DNH200" s="229"/>
      <c r="DNI200" s="229"/>
      <c r="DNJ200" s="229"/>
      <c r="DNK200" s="229"/>
      <c r="DNL200" s="229"/>
      <c r="DNM200" s="229"/>
      <c r="DNN200" s="229"/>
      <c r="DNO200" s="229"/>
      <c r="DNP200" s="229"/>
      <c r="DNQ200" s="229"/>
      <c r="DNS200" s="229"/>
      <c r="DNT200" s="229"/>
      <c r="DNU200" s="229"/>
      <c r="DNV200" s="229"/>
      <c r="DNW200" s="229"/>
      <c r="DNX200" s="229"/>
      <c r="DNY200" s="229"/>
      <c r="DNZ200" s="229"/>
      <c r="DOA200" s="229"/>
      <c r="DOB200" s="229"/>
      <c r="DOC200" s="229"/>
      <c r="DOD200" s="229"/>
      <c r="DOE200" s="229"/>
      <c r="DOH200" s="229"/>
      <c r="DOK200" s="229"/>
      <c r="DON200" s="229"/>
      <c r="DOQ200" s="229"/>
      <c r="DOT200" s="229"/>
      <c r="DPF200" s="229"/>
      <c r="DPI200" s="229"/>
      <c r="DPL200" s="229"/>
      <c r="DPO200" s="229"/>
      <c r="DPX200" s="229"/>
      <c r="DQD200" s="229"/>
      <c r="DQG200" s="229"/>
      <c r="DQJ200" s="229"/>
      <c r="DQM200" s="229"/>
      <c r="DQS200" s="229"/>
      <c r="DRB200" s="229"/>
      <c r="DRD200" s="229"/>
      <c r="DRE200" s="229"/>
      <c r="DRG200" s="229"/>
      <c r="DRJ200" s="229"/>
      <c r="DRM200" s="229"/>
      <c r="DRP200" s="229"/>
      <c r="DRX200" s="229"/>
      <c r="DRZ200" s="229"/>
      <c r="DSC200" s="229"/>
      <c r="DSF200" s="229"/>
      <c r="DSO200" s="229"/>
      <c r="DSR200" s="229"/>
      <c r="DSW200" s="229"/>
      <c r="DTS200" s="229"/>
      <c r="DTT200" s="229"/>
      <c r="DTU200" s="229"/>
      <c r="DTV200" s="229"/>
      <c r="DTW200" s="229"/>
      <c r="DTX200" s="229"/>
      <c r="DUP200" s="229"/>
      <c r="DUQ200" s="229"/>
      <c r="DUT200" s="229"/>
      <c r="DUW200" s="229"/>
      <c r="DUY200" s="229"/>
      <c r="DVA200" s="229"/>
      <c r="DVD200" s="229"/>
      <c r="DVG200" s="229"/>
      <c r="DVJ200" s="229"/>
      <c r="DVM200" s="229"/>
      <c r="DVP200" s="229"/>
      <c r="DVS200" s="229"/>
      <c r="DVV200" s="229"/>
      <c r="DVY200" s="229"/>
      <c r="DWA200" s="229"/>
      <c r="DWN200" s="229"/>
      <c r="DWO200" s="229"/>
      <c r="DWP200" s="229"/>
      <c r="DWQ200" s="229"/>
      <c r="DWR200" s="229"/>
      <c r="DWS200" s="229"/>
      <c r="DWT200" s="229"/>
      <c r="DWU200" s="229"/>
      <c r="DWV200" s="229"/>
      <c r="DWW200" s="229"/>
      <c r="DWX200" s="229"/>
      <c r="DWY200" s="229"/>
      <c r="DWZ200" s="229"/>
      <c r="DXA200" s="229"/>
      <c r="DXB200" s="229"/>
      <c r="DXC200" s="229"/>
      <c r="DXD200" s="229"/>
      <c r="DXE200" s="229"/>
      <c r="DXF200" s="229"/>
      <c r="DXG200" s="229"/>
      <c r="DXH200" s="229"/>
      <c r="DXI200" s="229"/>
      <c r="DXJ200" s="229"/>
      <c r="DXK200" s="229"/>
      <c r="DXL200" s="229"/>
      <c r="DXM200" s="229"/>
      <c r="DXO200" s="229"/>
      <c r="DXP200" s="229"/>
      <c r="DXQ200" s="229"/>
      <c r="DXR200" s="229"/>
      <c r="DXS200" s="229"/>
      <c r="DXT200" s="229"/>
      <c r="DXU200" s="229"/>
      <c r="DXV200" s="229"/>
      <c r="DXW200" s="229"/>
      <c r="DXX200" s="229"/>
      <c r="DXY200" s="229"/>
      <c r="DXZ200" s="229"/>
      <c r="DYA200" s="229"/>
      <c r="DYD200" s="229"/>
      <c r="DYG200" s="229"/>
      <c r="DYJ200" s="229"/>
      <c r="DYM200" s="229"/>
      <c r="DYP200" s="229"/>
      <c r="DZB200" s="229"/>
      <c r="DZE200" s="229"/>
      <c r="DZH200" s="229"/>
      <c r="DZK200" s="229"/>
      <c r="DZT200" s="229"/>
      <c r="DZZ200" s="229"/>
      <c r="EAC200" s="229"/>
      <c r="EAF200" s="229"/>
      <c r="EAI200" s="229"/>
      <c r="EAO200" s="229"/>
      <c r="EAX200" s="229"/>
      <c r="EAZ200" s="229"/>
      <c r="EBA200" s="229"/>
      <c r="EBC200" s="229"/>
      <c r="EBF200" s="229"/>
      <c r="EBI200" s="229"/>
      <c r="EBL200" s="229"/>
      <c r="EBT200" s="229"/>
      <c r="EBV200" s="229"/>
      <c r="EBY200" s="229"/>
      <c r="ECB200" s="229"/>
      <c r="ECK200" s="229"/>
      <c r="ECN200" s="229"/>
      <c r="ECS200" s="229"/>
      <c r="EDO200" s="229"/>
      <c r="EDP200" s="229"/>
      <c r="EDQ200" s="229"/>
      <c r="EDR200" s="229"/>
      <c r="EDS200" s="229"/>
      <c r="EDT200" s="229"/>
      <c r="EEL200" s="229"/>
      <c r="EEM200" s="229"/>
      <c r="EEP200" s="229"/>
      <c r="EES200" s="229"/>
      <c r="EEU200" s="229"/>
      <c r="EEW200" s="229"/>
      <c r="EEZ200" s="229"/>
      <c r="EFC200" s="229"/>
      <c r="EFF200" s="229"/>
      <c r="EFI200" s="229"/>
      <c r="EFL200" s="229"/>
      <c r="EFO200" s="229"/>
      <c r="EFR200" s="229"/>
      <c r="EFU200" s="229"/>
      <c r="EFW200" s="229"/>
      <c r="EGJ200" s="229"/>
      <c r="EGK200" s="229"/>
      <c r="EGL200" s="229"/>
      <c r="EGM200" s="229"/>
      <c r="EGN200" s="229"/>
      <c r="EGO200" s="229"/>
      <c r="EGP200" s="229"/>
      <c r="EGQ200" s="229"/>
      <c r="EGR200" s="229"/>
      <c r="EGS200" s="229"/>
      <c r="EGT200" s="229"/>
      <c r="EGU200" s="229"/>
      <c r="EGV200" s="229"/>
      <c r="EGW200" s="229"/>
      <c r="EGX200" s="229"/>
      <c r="EGY200" s="229"/>
      <c r="EGZ200" s="229"/>
      <c r="EHA200" s="229"/>
      <c r="EHB200" s="229"/>
      <c r="EHC200" s="229"/>
      <c r="EHD200" s="229"/>
      <c r="EHE200" s="229"/>
      <c r="EHF200" s="229"/>
      <c r="EHG200" s="229"/>
      <c r="EHH200" s="229"/>
      <c r="EHI200" s="229"/>
      <c r="EHK200" s="229"/>
      <c r="EHL200" s="229"/>
      <c r="EHM200" s="229"/>
      <c r="EHN200" s="229"/>
      <c r="EHO200" s="229"/>
      <c r="EHP200" s="229"/>
      <c r="EHQ200" s="229"/>
      <c r="EHR200" s="229"/>
      <c r="EHS200" s="229"/>
      <c r="EHT200" s="229"/>
      <c r="EHU200" s="229"/>
      <c r="EHV200" s="229"/>
      <c r="EHW200" s="229"/>
      <c r="EHZ200" s="229"/>
      <c r="EIC200" s="229"/>
      <c r="EIF200" s="229"/>
      <c r="EII200" s="229"/>
      <c r="EIL200" s="229"/>
      <c r="EIX200" s="229"/>
      <c r="EJA200" s="229"/>
      <c r="EJD200" s="229"/>
      <c r="EJG200" s="229"/>
      <c r="EJP200" s="229"/>
      <c r="EJV200" s="229"/>
      <c r="EJY200" s="229"/>
      <c r="EKB200" s="229"/>
      <c r="EKE200" s="229"/>
      <c r="EKK200" s="229"/>
      <c r="EKT200" s="229"/>
      <c r="EKV200" s="229"/>
      <c r="EKW200" s="229"/>
      <c r="EKY200" s="229"/>
      <c r="ELB200" s="229"/>
      <c r="ELE200" s="229"/>
      <c r="ELH200" s="229"/>
      <c r="ELP200" s="229"/>
      <c r="ELR200" s="229"/>
      <c r="ELU200" s="229"/>
      <c r="ELX200" s="229"/>
      <c r="EMG200" s="229"/>
      <c r="EMJ200" s="229"/>
      <c r="EMO200" s="229"/>
      <c r="ENK200" s="229"/>
      <c r="ENL200" s="229"/>
      <c r="ENM200" s="229"/>
      <c r="ENN200" s="229"/>
      <c r="ENO200" s="229"/>
      <c r="ENP200" s="229"/>
      <c r="EOH200" s="229"/>
      <c r="EOI200" s="229"/>
      <c r="EOL200" s="229"/>
      <c r="EOO200" s="229"/>
      <c r="EOQ200" s="229"/>
      <c r="EOS200" s="229"/>
      <c r="EOV200" s="229"/>
      <c r="EOY200" s="229"/>
      <c r="EPB200" s="229"/>
      <c r="EPE200" s="229"/>
      <c r="EPH200" s="229"/>
      <c r="EPK200" s="229"/>
      <c r="EPN200" s="229"/>
      <c r="EPQ200" s="229"/>
      <c r="EPS200" s="229"/>
      <c r="EQF200" s="229"/>
      <c r="EQG200" s="229"/>
      <c r="EQH200" s="229"/>
      <c r="EQI200" s="229"/>
      <c r="EQJ200" s="229"/>
      <c r="EQK200" s="229"/>
      <c r="EQL200" s="229"/>
      <c r="EQM200" s="229"/>
      <c r="EQN200" s="229"/>
      <c r="EQO200" s="229"/>
      <c r="EQP200" s="229"/>
      <c r="EQQ200" s="229"/>
      <c r="EQR200" s="229"/>
      <c r="EQS200" s="229"/>
      <c r="EQT200" s="229"/>
      <c r="EQU200" s="229"/>
      <c r="EQV200" s="229"/>
      <c r="EQW200" s="229"/>
      <c r="EQX200" s="229"/>
      <c r="EQY200" s="229"/>
      <c r="EQZ200" s="229"/>
      <c r="ERA200" s="229"/>
      <c r="ERB200" s="229"/>
      <c r="ERC200" s="229"/>
      <c r="ERD200" s="229"/>
      <c r="ERE200" s="229"/>
      <c r="ERG200" s="229"/>
      <c r="ERH200" s="229"/>
      <c r="ERI200" s="229"/>
      <c r="ERJ200" s="229"/>
      <c r="ERK200" s="229"/>
      <c r="ERL200" s="229"/>
      <c r="ERM200" s="229"/>
      <c r="ERN200" s="229"/>
      <c r="ERO200" s="229"/>
      <c r="ERP200" s="229"/>
      <c r="ERQ200" s="229"/>
      <c r="ERR200" s="229"/>
      <c r="ERS200" s="229"/>
      <c r="ERV200" s="229"/>
      <c r="ERY200" s="229"/>
      <c r="ESB200" s="229"/>
      <c r="ESE200" s="229"/>
      <c r="ESH200" s="229"/>
      <c r="EST200" s="229"/>
      <c r="ESW200" s="229"/>
      <c r="ESZ200" s="229"/>
      <c r="ETC200" s="229"/>
      <c r="ETL200" s="229"/>
      <c r="ETR200" s="229"/>
      <c r="ETU200" s="229"/>
      <c r="ETX200" s="229"/>
      <c r="EUA200" s="229"/>
      <c r="EUG200" s="229"/>
      <c r="EUP200" s="229"/>
      <c r="EUR200" s="229"/>
      <c r="EUS200" s="229"/>
      <c r="EUU200" s="229"/>
      <c r="EUX200" s="229"/>
      <c r="EVA200" s="229"/>
      <c r="EVD200" s="229"/>
      <c r="EVL200" s="229"/>
      <c r="EVN200" s="229"/>
      <c r="EVQ200" s="229"/>
      <c r="EVT200" s="229"/>
      <c r="EWC200" s="229"/>
      <c r="EWF200" s="229"/>
      <c r="EWK200" s="229"/>
      <c r="EXG200" s="229"/>
      <c r="EXH200" s="229"/>
      <c r="EXI200" s="229"/>
      <c r="EXJ200" s="229"/>
      <c r="EXK200" s="229"/>
      <c r="EXL200" s="229"/>
      <c r="EYD200" s="229"/>
      <c r="EYE200" s="229"/>
      <c r="EYH200" s="229"/>
      <c r="EYK200" s="229"/>
      <c r="EYM200" s="229"/>
      <c r="EYO200" s="229"/>
      <c r="EYR200" s="229"/>
      <c r="EYU200" s="229"/>
      <c r="EYX200" s="229"/>
      <c r="EZA200" s="229"/>
      <c r="EZD200" s="229"/>
      <c r="EZG200" s="229"/>
      <c r="EZJ200" s="229"/>
      <c r="EZM200" s="229"/>
      <c r="EZO200" s="229"/>
      <c r="FAB200" s="229"/>
      <c r="FAC200" s="229"/>
      <c r="FAD200" s="229"/>
      <c r="FAE200" s="229"/>
      <c r="FAF200" s="229"/>
      <c r="FAG200" s="229"/>
      <c r="FAH200" s="229"/>
      <c r="FAI200" s="229"/>
      <c r="FAJ200" s="229"/>
      <c r="FAK200" s="229"/>
      <c r="FAL200" s="229"/>
      <c r="FAM200" s="229"/>
      <c r="FAN200" s="229"/>
      <c r="FAO200" s="229"/>
      <c r="FAP200" s="229"/>
      <c r="FAQ200" s="229"/>
      <c r="FAR200" s="229"/>
      <c r="FAS200" s="229"/>
      <c r="FAT200" s="229"/>
      <c r="FAU200" s="229"/>
      <c r="FAV200" s="229"/>
      <c r="FAW200" s="229"/>
      <c r="FAX200" s="229"/>
      <c r="FAY200" s="229"/>
      <c r="FAZ200" s="229"/>
      <c r="FBA200" s="229"/>
      <c r="FBC200" s="229"/>
      <c r="FBD200" s="229"/>
      <c r="FBE200" s="229"/>
      <c r="FBF200" s="229"/>
      <c r="FBG200" s="229"/>
      <c r="FBH200" s="229"/>
      <c r="FBI200" s="229"/>
      <c r="FBJ200" s="229"/>
      <c r="FBK200" s="229"/>
      <c r="FBL200" s="229"/>
      <c r="FBM200" s="229"/>
      <c r="FBN200" s="229"/>
      <c r="FBO200" s="229"/>
      <c r="FBR200" s="229"/>
      <c r="FBU200" s="229"/>
      <c r="FBX200" s="229"/>
      <c r="FCA200" s="229"/>
      <c r="FCD200" s="229"/>
      <c r="FCP200" s="229"/>
      <c r="FCS200" s="229"/>
      <c r="FCV200" s="229"/>
      <c r="FCY200" s="229"/>
      <c r="FDH200" s="229"/>
      <c r="FDN200" s="229"/>
      <c r="FDQ200" s="229"/>
      <c r="FDT200" s="229"/>
      <c r="FDW200" s="229"/>
      <c r="FEC200" s="229"/>
      <c r="FEL200" s="229"/>
      <c r="FEN200" s="229"/>
      <c r="FEO200" s="229"/>
      <c r="FEQ200" s="229"/>
      <c r="FET200" s="229"/>
      <c r="FEW200" s="229"/>
      <c r="FEZ200" s="229"/>
      <c r="FFH200" s="229"/>
      <c r="FFJ200" s="229"/>
      <c r="FFM200" s="229"/>
      <c r="FFP200" s="229"/>
      <c r="FFY200" s="229"/>
      <c r="FGB200" s="229"/>
      <c r="FGG200" s="229"/>
      <c r="FHC200" s="229"/>
      <c r="FHD200" s="229"/>
      <c r="FHE200" s="229"/>
      <c r="FHF200" s="229"/>
      <c r="FHG200" s="229"/>
      <c r="FHH200" s="229"/>
      <c r="FHZ200" s="229"/>
      <c r="FIA200" s="229"/>
      <c r="FID200" s="229"/>
      <c r="FIG200" s="229"/>
      <c r="FII200" s="229"/>
      <c r="FIK200" s="229"/>
      <c r="FIN200" s="229"/>
      <c r="FIQ200" s="229"/>
      <c r="FIT200" s="229"/>
      <c r="FIW200" s="229"/>
      <c r="FIZ200" s="229"/>
      <c r="FJC200" s="229"/>
      <c r="FJF200" s="229"/>
      <c r="FJI200" s="229"/>
      <c r="FJK200" s="229"/>
      <c r="FJX200" s="229"/>
      <c r="FJY200" s="229"/>
      <c r="FJZ200" s="229"/>
      <c r="FKA200" s="229"/>
      <c r="FKB200" s="229"/>
      <c r="FKC200" s="229"/>
      <c r="FKD200" s="229"/>
      <c r="FKE200" s="229"/>
      <c r="FKF200" s="229"/>
      <c r="FKG200" s="229"/>
      <c r="FKH200" s="229"/>
      <c r="FKI200" s="229"/>
      <c r="FKJ200" s="229"/>
      <c r="FKK200" s="229"/>
      <c r="FKL200" s="229"/>
      <c r="FKM200" s="229"/>
      <c r="FKN200" s="229"/>
      <c r="FKO200" s="229"/>
      <c r="FKP200" s="229"/>
      <c r="FKQ200" s="229"/>
      <c r="FKR200" s="229"/>
      <c r="FKS200" s="229"/>
      <c r="FKT200" s="229"/>
      <c r="FKU200" s="229"/>
      <c r="FKV200" s="229"/>
      <c r="FKW200" s="229"/>
      <c r="FKY200" s="229"/>
      <c r="FKZ200" s="229"/>
      <c r="FLA200" s="229"/>
      <c r="FLB200" s="229"/>
      <c r="FLC200" s="229"/>
      <c r="FLD200" s="229"/>
      <c r="FLE200" s="229"/>
      <c r="FLF200" s="229"/>
      <c r="FLG200" s="229"/>
      <c r="FLH200" s="229"/>
      <c r="FLI200" s="229"/>
      <c r="FLJ200" s="229"/>
      <c r="FLK200" s="229"/>
      <c r="FLN200" s="229"/>
      <c r="FLQ200" s="229"/>
      <c r="FLT200" s="229"/>
      <c r="FLW200" s="229"/>
      <c r="FLZ200" s="229"/>
      <c r="FML200" s="229"/>
      <c r="FMO200" s="229"/>
      <c r="FMR200" s="229"/>
      <c r="FMU200" s="229"/>
      <c r="FND200" s="229"/>
      <c r="FNJ200" s="229"/>
      <c r="FNM200" s="229"/>
      <c r="FNP200" s="229"/>
      <c r="FNS200" s="229"/>
      <c r="FNY200" s="229"/>
      <c r="FOH200" s="229"/>
      <c r="FOJ200" s="229"/>
      <c r="FOK200" s="229"/>
      <c r="FOM200" s="229"/>
      <c r="FOP200" s="229"/>
      <c r="FOS200" s="229"/>
      <c r="FOV200" s="229"/>
      <c r="FPD200" s="229"/>
      <c r="FPF200" s="229"/>
      <c r="FPI200" s="229"/>
      <c r="FPL200" s="229"/>
      <c r="FPU200" s="229"/>
      <c r="FPX200" s="229"/>
      <c r="FQC200" s="229"/>
      <c r="FQY200" s="229"/>
      <c r="FQZ200" s="229"/>
      <c r="FRA200" s="229"/>
      <c r="FRB200" s="229"/>
      <c r="FRC200" s="229"/>
      <c r="FRD200" s="229"/>
      <c r="FRV200" s="229"/>
      <c r="FRW200" s="229"/>
      <c r="FRZ200" s="229"/>
      <c r="FSC200" s="229"/>
      <c r="FSE200" s="229"/>
      <c r="FSG200" s="229"/>
      <c r="FSJ200" s="229"/>
      <c r="FSM200" s="229"/>
      <c r="FSP200" s="229"/>
      <c r="FSS200" s="229"/>
      <c r="FSV200" s="229"/>
      <c r="FSY200" s="229"/>
      <c r="FTB200" s="229"/>
      <c r="FTE200" s="229"/>
      <c r="FTG200" s="229"/>
      <c r="FTT200" s="229"/>
      <c r="FTU200" s="229"/>
      <c r="FTV200" s="229"/>
      <c r="FTW200" s="229"/>
      <c r="FTX200" s="229"/>
      <c r="FTY200" s="229"/>
      <c r="FTZ200" s="229"/>
      <c r="FUA200" s="229"/>
      <c r="FUB200" s="229"/>
      <c r="FUC200" s="229"/>
      <c r="FUD200" s="229"/>
      <c r="FUE200" s="229"/>
      <c r="FUF200" s="229"/>
      <c r="FUG200" s="229"/>
      <c r="FUH200" s="229"/>
      <c r="FUI200" s="229"/>
      <c r="FUJ200" s="229"/>
      <c r="FUK200" s="229"/>
      <c r="FUL200" s="229"/>
      <c r="FUM200" s="229"/>
      <c r="FUN200" s="229"/>
      <c r="FUO200" s="229"/>
      <c r="FUP200" s="229"/>
      <c r="FUQ200" s="229"/>
      <c r="FUR200" s="229"/>
      <c r="FUS200" s="229"/>
      <c r="FUU200" s="229"/>
      <c r="FUV200" s="229"/>
      <c r="FUW200" s="229"/>
      <c r="FUX200" s="229"/>
      <c r="FUY200" s="229"/>
      <c r="FUZ200" s="229"/>
      <c r="FVA200" s="229"/>
      <c r="FVB200" s="229"/>
      <c r="FVC200" s="229"/>
      <c r="FVD200" s="229"/>
      <c r="FVE200" s="229"/>
      <c r="FVF200" s="229"/>
      <c r="FVG200" s="229"/>
      <c r="FVJ200" s="229"/>
      <c r="FVM200" s="229"/>
      <c r="FVP200" s="229"/>
      <c r="FVS200" s="229"/>
      <c r="FVV200" s="229"/>
      <c r="FWH200" s="229"/>
      <c r="FWK200" s="229"/>
      <c r="FWN200" s="229"/>
      <c r="FWQ200" s="229"/>
      <c r="FWZ200" s="229"/>
      <c r="FXF200" s="229"/>
      <c r="FXI200" s="229"/>
      <c r="FXL200" s="229"/>
      <c r="FXO200" s="229"/>
      <c r="FXU200" s="229"/>
      <c r="FYD200" s="229"/>
      <c r="FYF200" s="229"/>
      <c r="FYG200" s="229"/>
      <c r="FYI200" s="229"/>
      <c r="FYL200" s="229"/>
      <c r="FYO200" s="229"/>
      <c r="FYR200" s="229"/>
      <c r="FYZ200" s="229"/>
      <c r="FZB200" s="229"/>
      <c r="FZE200" s="229"/>
      <c r="FZH200" s="229"/>
      <c r="FZQ200" s="229"/>
      <c r="FZT200" s="229"/>
      <c r="FZY200" s="229"/>
      <c r="GAU200" s="229"/>
      <c r="GAV200" s="229"/>
      <c r="GAW200" s="229"/>
      <c r="GAX200" s="229"/>
      <c r="GAY200" s="229"/>
      <c r="GAZ200" s="229"/>
      <c r="GBR200" s="229"/>
      <c r="GBS200" s="229"/>
      <c r="GBV200" s="229"/>
      <c r="GBY200" s="229"/>
      <c r="GCA200" s="229"/>
      <c r="GCC200" s="229"/>
      <c r="GCF200" s="229"/>
      <c r="GCI200" s="229"/>
      <c r="GCL200" s="229"/>
      <c r="GCO200" s="229"/>
      <c r="GCR200" s="229"/>
      <c r="GCU200" s="229"/>
      <c r="GCX200" s="229"/>
      <c r="GDA200" s="229"/>
      <c r="GDC200" s="229"/>
      <c r="GDP200" s="229"/>
      <c r="GDQ200" s="229"/>
      <c r="GDR200" s="229"/>
      <c r="GDS200" s="229"/>
      <c r="GDT200" s="229"/>
      <c r="GDU200" s="229"/>
      <c r="GDV200" s="229"/>
      <c r="GDW200" s="229"/>
      <c r="GDX200" s="229"/>
      <c r="GDY200" s="229"/>
      <c r="GDZ200" s="229"/>
      <c r="GEA200" s="229"/>
      <c r="GEB200" s="229"/>
      <c r="GEC200" s="229"/>
      <c r="GED200" s="229"/>
      <c r="GEE200" s="229"/>
      <c r="GEF200" s="229"/>
      <c r="GEG200" s="229"/>
      <c r="GEH200" s="229"/>
      <c r="GEI200" s="229"/>
      <c r="GEJ200" s="229"/>
      <c r="GEK200" s="229"/>
      <c r="GEL200" s="229"/>
      <c r="GEM200" s="229"/>
      <c r="GEN200" s="229"/>
      <c r="GEO200" s="229"/>
      <c r="GEQ200" s="229"/>
      <c r="GER200" s="229"/>
      <c r="GES200" s="229"/>
      <c r="GET200" s="229"/>
      <c r="GEU200" s="229"/>
      <c r="GEV200" s="229"/>
      <c r="GEW200" s="229"/>
      <c r="GEX200" s="229"/>
      <c r="GEY200" s="229"/>
      <c r="GEZ200" s="229"/>
      <c r="GFA200" s="229"/>
      <c r="GFB200" s="229"/>
      <c r="GFC200" s="229"/>
      <c r="GFF200" s="229"/>
      <c r="GFI200" s="229"/>
      <c r="GFL200" s="229"/>
      <c r="GFO200" s="229"/>
      <c r="GFR200" s="229"/>
      <c r="GGD200" s="229"/>
      <c r="GGG200" s="229"/>
      <c r="GGJ200" s="229"/>
      <c r="GGM200" s="229"/>
      <c r="GGV200" s="229"/>
      <c r="GHB200" s="229"/>
      <c r="GHE200" s="229"/>
      <c r="GHH200" s="229"/>
      <c r="GHK200" s="229"/>
      <c r="GHQ200" s="229"/>
      <c r="GHZ200" s="229"/>
      <c r="GIB200" s="229"/>
      <c r="GIC200" s="229"/>
      <c r="GIE200" s="229"/>
      <c r="GIH200" s="229"/>
      <c r="GIK200" s="229"/>
      <c r="GIN200" s="229"/>
      <c r="GIV200" s="229"/>
      <c r="GIX200" s="229"/>
      <c r="GJA200" s="229"/>
      <c r="GJD200" s="229"/>
      <c r="GJM200" s="229"/>
      <c r="GJP200" s="229"/>
      <c r="GJU200" s="229"/>
      <c r="GKQ200" s="229"/>
      <c r="GKR200" s="229"/>
      <c r="GKS200" s="229"/>
      <c r="GKT200" s="229"/>
      <c r="GKU200" s="229"/>
      <c r="GKV200" s="229"/>
      <c r="GLN200" s="229"/>
      <c r="GLO200" s="229"/>
      <c r="GLR200" s="229"/>
      <c r="GLU200" s="229"/>
      <c r="GLW200" s="229"/>
      <c r="GLY200" s="229"/>
      <c r="GMB200" s="229"/>
      <c r="GME200" s="229"/>
      <c r="GMH200" s="229"/>
      <c r="GMK200" s="229"/>
      <c r="GMN200" s="229"/>
      <c r="GMQ200" s="229"/>
      <c r="GMT200" s="229"/>
      <c r="GMW200" s="229"/>
      <c r="GMY200" s="229"/>
      <c r="GNL200" s="229"/>
      <c r="GNM200" s="229"/>
      <c r="GNN200" s="229"/>
      <c r="GNO200" s="229"/>
      <c r="GNP200" s="229"/>
      <c r="GNQ200" s="229"/>
      <c r="GNR200" s="229"/>
      <c r="GNS200" s="229"/>
      <c r="GNT200" s="229"/>
      <c r="GNU200" s="229"/>
      <c r="GNV200" s="229"/>
      <c r="GNW200" s="229"/>
      <c r="GNX200" s="229"/>
      <c r="GNY200" s="229"/>
      <c r="GNZ200" s="229"/>
      <c r="GOA200" s="229"/>
      <c r="GOB200" s="229"/>
      <c r="GOC200" s="229"/>
      <c r="GOD200" s="229"/>
      <c r="GOE200" s="229"/>
      <c r="GOF200" s="229"/>
      <c r="GOG200" s="229"/>
      <c r="GOH200" s="229"/>
      <c r="GOI200" s="229"/>
      <c r="GOJ200" s="229"/>
      <c r="GOK200" s="229"/>
      <c r="GOM200" s="229"/>
      <c r="GON200" s="229"/>
      <c r="GOO200" s="229"/>
      <c r="GOP200" s="229"/>
      <c r="GOQ200" s="229"/>
      <c r="GOR200" s="229"/>
      <c r="GOS200" s="229"/>
      <c r="GOT200" s="229"/>
      <c r="GOU200" s="229"/>
      <c r="GOV200" s="229"/>
      <c r="GOW200" s="229"/>
      <c r="GOX200" s="229"/>
      <c r="GOY200" s="229"/>
      <c r="GPB200" s="229"/>
      <c r="GPE200" s="229"/>
      <c r="GPH200" s="229"/>
      <c r="GPK200" s="229"/>
      <c r="GPN200" s="229"/>
      <c r="GPZ200" s="229"/>
      <c r="GQC200" s="229"/>
      <c r="GQF200" s="229"/>
      <c r="GQI200" s="229"/>
      <c r="GQR200" s="229"/>
      <c r="GQX200" s="229"/>
      <c r="GRA200" s="229"/>
      <c r="GRD200" s="229"/>
      <c r="GRG200" s="229"/>
      <c r="GRM200" s="229"/>
      <c r="GRV200" s="229"/>
      <c r="GRX200" s="229"/>
      <c r="GRY200" s="229"/>
      <c r="GSA200" s="229"/>
      <c r="GSD200" s="229"/>
      <c r="GSG200" s="229"/>
      <c r="GSJ200" s="229"/>
      <c r="GSR200" s="229"/>
      <c r="GST200" s="229"/>
      <c r="GSW200" s="229"/>
      <c r="GSZ200" s="229"/>
      <c r="GTI200" s="229"/>
      <c r="GTL200" s="229"/>
      <c r="GTQ200" s="229"/>
      <c r="GUM200" s="229"/>
      <c r="GUN200" s="229"/>
      <c r="GUO200" s="229"/>
      <c r="GUP200" s="229"/>
      <c r="GUQ200" s="229"/>
      <c r="GUR200" s="229"/>
      <c r="GVJ200" s="229"/>
      <c r="GVK200" s="229"/>
      <c r="GVN200" s="229"/>
      <c r="GVQ200" s="229"/>
      <c r="GVS200" s="229"/>
      <c r="GVU200" s="229"/>
      <c r="GVX200" s="229"/>
      <c r="GWA200" s="229"/>
      <c r="GWD200" s="229"/>
      <c r="GWG200" s="229"/>
      <c r="GWJ200" s="229"/>
      <c r="GWM200" s="229"/>
      <c r="GWP200" s="229"/>
      <c r="GWS200" s="229"/>
      <c r="GWU200" s="229"/>
      <c r="GXH200" s="229"/>
      <c r="GXI200" s="229"/>
      <c r="GXJ200" s="229"/>
      <c r="GXK200" s="229"/>
      <c r="GXL200" s="229"/>
      <c r="GXM200" s="229"/>
      <c r="GXN200" s="229"/>
      <c r="GXO200" s="229"/>
      <c r="GXP200" s="229"/>
      <c r="GXQ200" s="229"/>
      <c r="GXR200" s="229"/>
      <c r="GXS200" s="229"/>
      <c r="GXT200" s="229"/>
      <c r="GXU200" s="229"/>
      <c r="GXV200" s="229"/>
      <c r="GXW200" s="229"/>
      <c r="GXX200" s="229"/>
      <c r="GXY200" s="229"/>
      <c r="GXZ200" s="229"/>
      <c r="GYA200" s="229"/>
      <c r="GYB200" s="229"/>
      <c r="GYC200" s="229"/>
      <c r="GYD200" s="229"/>
      <c r="GYE200" s="229"/>
      <c r="GYF200" s="229"/>
      <c r="GYG200" s="229"/>
      <c r="GYI200" s="229"/>
      <c r="GYJ200" s="229"/>
      <c r="GYK200" s="229"/>
      <c r="GYL200" s="229"/>
      <c r="GYM200" s="229"/>
      <c r="GYN200" s="229"/>
      <c r="GYO200" s="229"/>
      <c r="GYP200" s="229"/>
      <c r="GYQ200" s="229"/>
      <c r="GYR200" s="229"/>
      <c r="GYS200" s="229"/>
      <c r="GYT200" s="229"/>
      <c r="GYU200" s="229"/>
      <c r="GYX200" s="229"/>
      <c r="GZA200" s="229"/>
      <c r="GZD200" s="229"/>
      <c r="GZG200" s="229"/>
      <c r="GZJ200" s="229"/>
      <c r="GZV200" s="229"/>
      <c r="GZY200" s="229"/>
      <c r="HAB200" s="229"/>
      <c r="HAE200" s="229"/>
      <c r="HAN200" s="229"/>
      <c r="HAT200" s="229"/>
      <c r="HAW200" s="229"/>
      <c r="HAZ200" s="229"/>
      <c r="HBC200" s="229"/>
      <c r="HBI200" s="229"/>
      <c r="HBR200" s="229"/>
      <c r="HBT200" s="229"/>
      <c r="HBU200" s="229"/>
      <c r="HBW200" s="229"/>
      <c r="HBZ200" s="229"/>
      <c r="HCC200" s="229"/>
      <c r="HCF200" s="229"/>
      <c r="HCN200" s="229"/>
      <c r="HCP200" s="229"/>
      <c r="HCS200" s="229"/>
      <c r="HCV200" s="229"/>
      <c r="HDE200" s="229"/>
      <c r="HDH200" s="229"/>
      <c r="HDM200" s="229"/>
      <c r="HEI200" s="229"/>
      <c r="HEJ200" s="229"/>
      <c r="HEK200" s="229"/>
      <c r="HEL200" s="229"/>
      <c r="HEM200" s="229"/>
      <c r="HEN200" s="229"/>
      <c r="HFF200" s="229"/>
      <c r="HFG200" s="229"/>
      <c r="HFJ200" s="229"/>
      <c r="HFM200" s="229"/>
      <c r="HFO200" s="229"/>
      <c r="HFQ200" s="229"/>
      <c r="HFT200" s="229"/>
      <c r="HFW200" s="229"/>
      <c r="HFZ200" s="229"/>
      <c r="HGC200" s="229"/>
      <c r="HGF200" s="229"/>
      <c r="HGI200" s="229"/>
      <c r="HGL200" s="229"/>
      <c r="HGO200" s="229"/>
      <c r="HGQ200" s="229"/>
      <c r="HHD200" s="229"/>
      <c r="HHE200" s="229"/>
      <c r="HHF200" s="229"/>
      <c r="HHG200" s="229"/>
      <c r="HHH200" s="229"/>
      <c r="HHI200" s="229"/>
      <c r="HHJ200" s="229"/>
      <c r="HHK200" s="229"/>
      <c r="HHL200" s="229"/>
      <c r="HHM200" s="229"/>
      <c r="HHN200" s="229"/>
      <c r="HHO200" s="229"/>
      <c r="HHP200" s="229"/>
      <c r="HHQ200" s="229"/>
      <c r="HHR200" s="229"/>
      <c r="HHS200" s="229"/>
      <c r="HHT200" s="229"/>
      <c r="HHU200" s="229"/>
      <c r="HHV200" s="229"/>
      <c r="HHW200" s="229"/>
      <c r="HHX200" s="229"/>
      <c r="HHY200" s="229"/>
      <c r="HHZ200" s="229"/>
      <c r="HIA200" s="229"/>
      <c r="HIB200" s="229"/>
      <c r="HIC200" s="229"/>
      <c r="HIE200" s="229"/>
      <c r="HIF200" s="229"/>
      <c r="HIG200" s="229"/>
      <c r="HIH200" s="229"/>
      <c r="HII200" s="229"/>
      <c r="HIJ200" s="229"/>
      <c r="HIK200" s="229"/>
      <c r="HIL200" s="229"/>
      <c r="HIM200" s="229"/>
      <c r="HIN200" s="229"/>
      <c r="HIO200" s="229"/>
      <c r="HIP200" s="229"/>
      <c r="HIQ200" s="229"/>
      <c r="HIT200" s="229"/>
      <c r="HIW200" s="229"/>
      <c r="HIZ200" s="229"/>
      <c r="HJC200" s="229"/>
      <c r="HJF200" s="229"/>
      <c r="HJR200" s="229"/>
      <c r="HJU200" s="229"/>
      <c r="HJX200" s="229"/>
      <c r="HKA200" s="229"/>
      <c r="HKJ200" s="229"/>
      <c r="HKP200" s="229"/>
      <c r="HKS200" s="229"/>
      <c r="HKV200" s="229"/>
      <c r="HKY200" s="229"/>
      <c r="HLE200" s="229"/>
      <c r="HLN200" s="229"/>
      <c r="HLP200" s="229"/>
      <c r="HLQ200" s="229"/>
      <c r="HLS200" s="229"/>
      <c r="HLV200" s="229"/>
      <c r="HLY200" s="229"/>
      <c r="HMB200" s="229"/>
      <c r="HMJ200" s="229"/>
      <c r="HML200" s="229"/>
      <c r="HMO200" s="229"/>
      <c r="HMR200" s="229"/>
      <c r="HNA200" s="229"/>
      <c r="HND200" s="229"/>
      <c r="HNI200" s="229"/>
      <c r="HOE200" s="229"/>
      <c r="HOF200" s="229"/>
      <c r="HOG200" s="229"/>
      <c r="HOH200" s="229"/>
      <c r="HOI200" s="229"/>
      <c r="HOJ200" s="229"/>
      <c r="HPB200" s="229"/>
      <c r="HPC200" s="229"/>
      <c r="HPF200" s="229"/>
      <c r="HPI200" s="229"/>
      <c r="HPK200" s="229"/>
      <c r="HPM200" s="229"/>
      <c r="HPP200" s="229"/>
      <c r="HPS200" s="229"/>
      <c r="HPV200" s="229"/>
      <c r="HPY200" s="229"/>
      <c r="HQB200" s="229"/>
      <c r="HQE200" s="229"/>
      <c r="HQH200" s="229"/>
      <c r="HQK200" s="229"/>
      <c r="HQM200" s="229"/>
      <c r="HQZ200" s="229"/>
      <c r="HRA200" s="229"/>
      <c r="HRB200" s="229"/>
      <c r="HRC200" s="229"/>
      <c r="HRD200" s="229"/>
      <c r="HRE200" s="229"/>
      <c r="HRF200" s="229"/>
      <c r="HRG200" s="229"/>
      <c r="HRH200" s="229"/>
      <c r="HRI200" s="229"/>
      <c r="HRJ200" s="229"/>
      <c r="HRK200" s="229"/>
      <c r="HRL200" s="229"/>
      <c r="HRM200" s="229"/>
      <c r="HRN200" s="229"/>
      <c r="HRO200" s="229"/>
      <c r="HRP200" s="229"/>
      <c r="HRQ200" s="229"/>
      <c r="HRR200" s="229"/>
      <c r="HRS200" s="229"/>
      <c r="HRT200" s="229"/>
      <c r="HRU200" s="229"/>
      <c r="HRV200" s="229"/>
      <c r="HRW200" s="229"/>
      <c r="HRX200" s="229"/>
      <c r="HRY200" s="229"/>
      <c r="HSA200" s="229"/>
      <c r="HSB200" s="229"/>
      <c r="HSC200" s="229"/>
      <c r="HSD200" s="229"/>
      <c r="HSE200" s="229"/>
      <c r="HSF200" s="229"/>
      <c r="HSG200" s="229"/>
      <c r="HSH200" s="229"/>
      <c r="HSI200" s="229"/>
      <c r="HSJ200" s="229"/>
      <c r="HSK200" s="229"/>
      <c r="HSL200" s="229"/>
      <c r="HSM200" s="229"/>
      <c r="HSP200" s="229"/>
      <c r="HSS200" s="229"/>
      <c r="HSV200" s="229"/>
      <c r="HSY200" s="229"/>
      <c r="HTB200" s="229"/>
      <c r="HTN200" s="229"/>
      <c r="HTQ200" s="229"/>
      <c r="HTT200" s="229"/>
      <c r="HTW200" s="229"/>
      <c r="HUF200" s="229"/>
      <c r="HUL200" s="229"/>
      <c r="HUO200" s="229"/>
      <c r="HUR200" s="229"/>
      <c r="HUU200" s="229"/>
      <c r="HVA200" s="229"/>
      <c r="HVJ200" s="229"/>
      <c r="HVL200" s="229"/>
      <c r="HVM200" s="229"/>
      <c r="HVO200" s="229"/>
      <c r="HVR200" s="229"/>
      <c r="HVU200" s="229"/>
      <c r="HVX200" s="229"/>
      <c r="HWF200" s="229"/>
      <c r="HWH200" s="229"/>
      <c r="HWK200" s="229"/>
      <c r="HWN200" s="229"/>
      <c r="HWW200" s="229"/>
      <c r="HWZ200" s="229"/>
      <c r="HXE200" s="229"/>
      <c r="HYA200" s="229"/>
      <c r="HYB200" s="229"/>
      <c r="HYC200" s="229"/>
      <c r="HYD200" s="229"/>
      <c r="HYE200" s="229"/>
      <c r="HYF200" s="229"/>
      <c r="HYX200" s="229"/>
      <c r="HYY200" s="229"/>
      <c r="HZB200" s="229"/>
      <c r="HZE200" s="229"/>
      <c r="HZG200" s="229"/>
      <c r="HZI200" s="229"/>
      <c r="HZL200" s="229"/>
      <c r="HZO200" s="229"/>
      <c r="HZR200" s="229"/>
      <c r="HZU200" s="229"/>
      <c r="HZX200" s="229"/>
      <c r="IAA200" s="229"/>
      <c r="IAD200" s="229"/>
      <c r="IAG200" s="229"/>
      <c r="IAI200" s="229"/>
      <c r="IAV200" s="229"/>
      <c r="IAW200" s="229"/>
      <c r="IAX200" s="229"/>
      <c r="IAY200" s="229"/>
      <c r="IAZ200" s="229"/>
      <c r="IBA200" s="229"/>
      <c r="IBB200" s="229"/>
      <c r="IBC200" s="229"/>
      <c r="IBD200" s="229"/>
      <c r="IBE200" s="229"/>
      <c r="IBF200" s="229"/>
      <c r="IBG200" s="229"/>
      <c r="IBH200" s="229"/>
      <c r="IBI200" s="229"/>
      <c r="IBJ200" s="229"/>
      <c r="IBK200" s="229"/>
      <c r="IBL200" s="229"/>
      <c r="IBM200" s="229"/>
      <c r="IBN200" s="229"/>
      <c r="IBO200" s="229"/>
      <c r="IBP200" s="229"/>
      <c r="IBQ200" s="229"/>
      <c r="IBR200" s="229"/>
      <c r="IBS200" s="229"/>
      <c r="IBT200" s="229"/>
      <c r="IBU200" s="229"/>
      <c r="IBW200" s="229"/>
      <c r="IBX200" s="229"/>
      <c r="IBY200" s="229"/>
      <c r="IBZ200" s="229"/>
      <c r="ICA200" s="229"/>
      <c r="ICB200" s="229"/>
      <c r="ICC200" s="229"/>
      <c r="ICD200" s="229"/>
      <c r="ICE200" s="229"/>
      <c r="ICF200" s="229"/>
      <c r="ICG200" s="229"/>
      <c r="ICH200" s="229"/>
      <c r="ICI200" s="229"/>
      <c r="ICL200" s="229"/>
      <c r="ICO200" s="229"/>
      <c r="ICR200" s="229"/>
      <c r="ICU200" s="229"/>
      <c r="ICX200" s="229"/>
      <c r="IDJ200" s="229"/>
      <c r="IDM200" s="229"/>
      <c r="IDP200" s="229"/>
      <c r="IDS200" s="229"/>
      <c r="IEB200" s="229"/>
      <c r="IEH200" s="229"/>
      <c r="IEK200" s="229"/>
      <c r="IEN200" s="229"/>
      <c r="IEQ200" s="229"/>
      <c r="IEW200" s="229"/>
      <c r="IFF200" s="229"/>
      <c r="IFH200" s="229"/>
      <c r="IFI200" s="229"/>
      <c r="IFK200" s="229"/>
      <c r="IFN200" s="229"/>
      <c r="IFQ200" s="229"/>
      <c r="IFT200" s="229"/>
      <c r="IGB200" s="229"/>
      <c r="IGD200" s="229"/>
      <c r="IGG200" s="229"/>
      <c r="IGJ200" s="229"/>
      <c r="IGS200" s="229"/>
      <c r="IGV200" s="229"/>
      <c r="IHA200" s="229"/>
      <c r="IHW200" s="229"/>
      <c r="IHX200" s="229"/>
      <c r="IHY200" s="229"/>
      <c r="IHZ200" s="229"/>
      <c r="IIA200" s="229"/>
      <c r="IIB200" s="229"/>
      <c r="IIT200" s="229"/>
      <c r="IIU200" s="229"/>
      <c r="IIX200" s="229"/>
      <c r="IJA200" s="229"/>
      <c r="IJC200" s="229"/>
      <c r="IJE200" s="229"/>
      <c r="IJH200" s="229"/>
      <c r="IJK200" s="229"/>
      <c r="IJN200" s="229"/>
      <c r="IJQ200" s="229"/>
      <c r="IJT200" s="229"/>
      <c r="IJW200" s="229"/>
      <c r="IJZ200" s="229"/>
      <c r="IKC200" s="229"/>
      <c r="IKE200" s="229"/>
      <c r="IKR200" s="229"/>
      <c r="IKS200" s="229"/>
      <c r="IKT200" s="229"/>
      <c r="IKU200" s="229"/>
      <c r="IKV200" s="229"/>
      <c r="IKW200" s="229"/>
      <c r="IKX200" s="229"/>
      <c r="IKY200" s="229"/>
      <c r="IKZ200" s="229"/>
      <c r="ILA200" s="229"/>
      <c r="ILB200" s="229"/>
      <c r="ILC200" s="229"/>
      <c r="ILD200" s="229"/>
      <c r="ILE200" s="229"/>
      <c r="ILF200" s="229"/>
      <c r="ILG200" s="229"/>
      <c r="ILH200" s="229"/>
      <c r="ILI200" s="229"/>
      <c r="ILJ200" s="229"/>
      <c r="ILK200" s="229"/>
      <c r="ILL200" s="229"/>
      <c r="ILM200" s="229"/>
      <c r="ILN200" s="229"/>
      <c r="ILO200" s="229"/>
      <c r="ILP200" s="229"/>
      <c r="ILQ200" s="229"/>
      <c r="ILS200" s="229"/>
      <c r="ILT200" s="229"/>
      <c r="ILU200" s="229"/>
      <c r="ILV200" s="229"/>
      <c r="ILW200" s="229"/>
      <c r="ILX200" s="229"/>
      <c r="ILY200" s="229"/>
      <c r="ILZ200" s="229"/>
      <c r="IMA200" s="229"/>
      <c r="IMB200" s="229"/>
      <c r="IMC200" s="229"/>
      <c r="IMD200" s="229"/>
      <c r="IME200" s="229"/>
      <c r="IMH200" s="229"/>
      <c r="IMK200" s="229"/>
      <c r="IMN200" s="229"/>
      <c r="IMQ200" s="229"/>
      <c r="IMT200" s="229"/>
      <c r="INF200" s="229"/>
      <c r="INI200" s="229"/>
      <c r="INL200" s="229"/>
      <c r="INO200" s="229"/>
      <c r="INX200" s="229"/>
      <c r="IOD200" s="229"/>
      <c r="IOG200" s="229"/>
      <c r="IOJ200" s="229"/>
      <c r="IOM200" s="229"/>
      <c r="IOS200" s="229"/>
      <c r="IPB200" s="229"/>
      <c r="IPD200" s="229"/>
      <c r="IPE200" s="229"/>
      <c r="IPG200" s="229"/>
      <c r="IPJ200" s="229"/>
      <c r="IPM200" s="229"/>
      <c r="IPP200" s="229"/>
      <c r="IPX200" s="229"/>
      <c r="IPZ200" s="229"/>
      <c r="IQC200" s="229"/>
      <c r="IQF200" s="229"/>
      <c r="IQO200" s="229"/>
      <c r="IQR200" s="229"/>
      <c r="IQW200" s="229"/>
      <c r="IRS200" s="229"/>
      <c r="IRT200" s="229"/>
      <c r="IRU200" s="229"/>
      <c r="IRV200" s="229"/>
      <c r="IRW200" s="229"/>
      <c r="IRX200" s="229"/>
      <c r="ISP200" s="229"/>
      <c r="ISQ200" s="229"/>
      <c r="IST200" s="229"/>
      <c r="ISW200" s="229"/>
      <c r="ISY200" s="229"/>
      <c r="ITA200" s="229"/>
      <c r="ITD200" s="229"/>
      <c r="ITG200" s="229"/>
      <c r="ITJ200" s="229"/>
      <c r="ITM200" s="229"/>
      <c r="ITP200" s="229"/>
      <c r="ITS200" s="229"/>
      <c r="ITV200" s="229"/>
      <c r="ITY200" s="229"/>
      <c r="IUA200" s="229"/>
      <c r="IUN200" s="229"/>
      <c r="IUO200" s="229"/>
      <c r="IUP200" s="229"/>
      <c r="IUQ200" s="229"/>
      <c r="IUR200" s="229"/>
      <c r="IUS200" s="229"/>
      <c r="IUT200" s="229"/>
      <c r="IUU200" s="229"/>
      <c r="IUV200" s="229"/>
      <c r="IUW200" s="229"/>
      <c r="IUX200" s="229"/>
      <c r="IUY200" s="229"/>
      <c r="IUZ200" s="229"/>
      <c r="IVA200" s="229"/>
      <c r="IVB200" s="229"/>
      <c r="IVC200" s="229"/>
      <c r="IVD200" s="229"/>
      <c r="IVE200" s="229"/>
      <c r="IVF200" s="229"/>
      <c r="IVG200" s="229"/>
      <c r="IVH200" s="229"/>
      <c r="IVI200" s="229"/>
      <c r="IVJ200" s="229"/>
      <c r="IVK200" s="229"/>
      <c r="IVL200" s="229"/>
      <c r="IVM200" s="229"/>
      <c r="IVO200" s="229"/>
      <c r="IVP200" s="229"/>
      <c r="IVQ200" s="229"/>
      <c r="IVR200" s="229"/>
      <c r="IVS200" s="229"/>
      <c r="IVT200" s="229"/>
      <c r="IVU200" s="229"/>
      <c r="IVV200" s="229"/>
      <c r="IVW200" s="229"/>
      <c r="IVX200" s="229"/>
      <c r="IVY200" s="229"/>
      <c r="IVZ200" s="229"/>
      <c r="IWA200" s="229"/>
      <c r="IWD200" s="229"/>
      <c r="IWG200" s="229"/>
      <c r="IWJ200" s="229"/>
      <c r="IWM200" s="229"/>
      <c r="IWP200" s="229"/>
      <c r="IXB200" s="229"/>
      <c r="IXE200" s="229"/>
      <c r="IXH200" s="229"/>
      <c r="IXK200" s="229"/>
      <c r="IXT200" s="229"/>
      <c r="IXZ200" s="229"/>
      <c r="IYC200" s="229"/>
      <c r="IYF200" s="229"/>
      <c r="IYI200" s="229"/>
      <c r="IYO200" s="229"/>
      <c r="IYX200" s="229"/>
      <c r="IYZ200" s="229"/>
      <c r="IZA200" s="229"/>
      <c r="IZC200" s="229"/>
      <c r="IZF200" s="229"/>
      <c r="IZI200" s="229"/>
      <c r="IZL200" s="229"/>
      <c r="IZT200" s="229"/>
      <c r="IZV200" s="229"/>
      <c r="IZY200" s="229"/>
      <c r="JAB200" s="229"/>
      <c r="JAK200" s="229"/>
      <c r="JAN200" s="229"/>
      <c r="JAS200" s="229"/>
      <c r="JBO200" s="229"/>
      <c r="JBP200" s="229"/>
      <c r="JBQ200" s="229"/>
      <c r="JBR200" s="229"/>
      <c r="JBS200" s="229"/>
      <c r="JBT200" s="229"/>
      <c r="JCL200" s="229"/>
      <c r="JCM200" s="229"/>
      <c r="JCP200" s="229"/>
      <c r="JCS200" s="229"/>
      <c r="JCU200" s="229"/>
      <c r="JCW200" s="229"/>
      <c r="JCZ200" s="229"/>
      <c r="JDC200" s="229"/>
      <c r="JDF200" s="229"/>
      <c r="JDI200" s="229"/>
      <c r="JDL200" s="229"/>
      <c r="JDO200" s="229"/>
      <c r="JDR200" s="229"/>
      <c r="JDU200" s="229"/>
      <c r="JDW200" s="229"/>
      <c r="JEJ200" s="229"/>
      <c r="JEK200" s="229"/>
      <c r="JEL200" s="229"/>
      <c r="JEM200" s="229"/>
      <c r="JEN200" s="229"/>
      <c r="JEO200" s="229"/>
      <c r="JEP200" s="229"/>
      <c r="JEQ200" s="229"/>
      <c r="JER200" s="229"/>
      <c r="JES200" s="229"/>
      <c r="JET200" s="229"/>
      <c r="JEU200" s="229"/>
      <c r="JEV200" s="229"/>
      <c r="JEW200" s="229"/>
      <c r="JEX200" s="229"/>
      <c r="JEY200" s="229"/>
      <c r="JEZ200" s="229"/>
      <c r="JFA200" s="229"/>
      <c r="JFB200" s="229"/>
      <c r="JFC200" s="229"/>
      <c r="JFD200" s="229"/>
      <c r="JFE200" s="229"/>
      <c r="JFF200" s="229"/>
      <c r="JFG200" s="229"/>
      <c r="JFH200" s="229"/>
      <c r="JFI200" s="229"/>
      <c r="JFK200" s="229"/>
      <c r="JFL200" s="229"/>
      <c r="JFM200" s="229"/>
      <c r="JFN200" s="229"/>
      <c r="JFO200" s="229"/>
      <c r="JFP200" s="229"/>
      <c r="JFQ200" s="229"/>
      <c r="JFR200" s="229"/>
      <c r="JFS200" s="229"/>
      <c r="JFT200" s="229"/>
      <c r="JFU200" s="229"/>
      <c r="JFV200" s="229"/>
      <c r="JFW200" s="229"/>
      <c r="JFZ200" s="229"/>
      <c r="JGC200" s="229"/>
      <c r="JGF200" s="229"/>
      <c r="JGI200" s="229"/>
      <c r="JGL200" s="229"/>
      <c r="JGX200" s="229"/>
      <c r="JHA200" s="229"/>
      <c r="JHD200" s="229"/>
      <c r="JHG200" s="229"/>
      <c r="JHP200" s="229"/>
      <c r="JHV200" s="229"/>
      <c r="JHY200" s="229"/>
      <c r="JIB200" s="229"/>
      <c r="JIE200" s="229"/>
      <c r="JIK200" s="229"/>
      <c r="JIT200" s="229"/>
      <c r="JIV200" s="229"/>
      <c r="JIW200" s="229"/>
      <c r="JIY200" s="229"/>
      <c r="JJB200" s="229"/>
      <c r="JJE200" s="229"/>
      <c r="JJH200" s="229"/>
      <c r="JJP200" s="229"/>
      <c r="JJR200" s="229"/>
      <c r="JJU200" s="229"/>
      <c r="JJX200" s="229"/>
      <c r="JKG200" s="229"/>
      <c r="JKJ200" s="229"/>
      <c r="JKO200" s="229"/>
      <c r="JLK200" s="229"/>
      <c r="JLL200" s="229"/>
      <c r="JLM200" s="229"/>
      <c r="JLN200" s="229"/>
      <c r="JLO200" s="229"/>
      <c r="JLP200" s="229"/>
      <c r="JMH200" s="229"/>
      <c r="JMI200" s="229"/>
      <c r="JML200" s="229"/>
      <c r="JMO200" s="229"/>
      <c r="JMQ200" s="229"/>
      <c r="JMS200" s="229"/>
      <c r="JMV200" s="229"/>
      <c r="JMY200" s="229"/>
      <c r="JNB200" s="229"/>
      <c r="JNE200" s="229"/>
      <c r="JNH200" s="229"/>
      <c r="JNK200" s="229"/>
      <c r="JNN200" s="229"/>
      <c r="JNQ200" s="229"/>
      <c r="JNS200" s="229"/>
      <c r="JOF200" s="229"/>
      <c r="JOG200" s="229"/>
      <c r="JOH200" s="229"/>
      <c r="JOI200" s="229"/>
      <c r="JOJ200" s="229"/>
      <c r="JOK200" s="229"/>
      <c r="JOL200" s="229"/>
      <c r="JOM200" s="229"/>
      <c r="JON200" s="229"/>
      <c r="JOO200" s="229"/>
      <c r="JOP200" s="229"/>
      <c r="JOQ200" s="229"/>
      <c r="JOR200" s="229"/>
      <c r="JOS200" s="229"/>
      <c r="JOT200" s="229"/>
      <c r="JOU200" s="229"/>
      <c r="JOV200" s="229"/>
      <c r="JOW200" s="229"/>
      <c r="JOX200" s="229"/>
      <c r="JOY200" s="229"/>
      <c r="JOZ200" s="229"/>
      <c r="JPA200" s="229"/>
      <c r="JPB200" s="229"/>
      <c r="JPC200" s="229"/>
      <c r="JPD200" s="229"/>
      <c r="JPE200" s="229"/>
      <c r="JPG200" s="229"/>
      <c r="JPH200" s="229"/>
      <c r="JPI200" s="229"/>
      <c r="JPJ200" s="229"/>
      <c r="JPK200" s="229"/>
      <c r="JPL200" s="229"/>
      <c r="JPM200" s="229"/>
      <c r="JPN200" s="229"/>
      <c r="JPO200" s="229"/>
      <c r="JPP200" s="229"/>
      <c r="JPQ200" s="229"/>
      <c r="JPR200" s="229"/>
      <c r="JPS200" s="229"/>
      <c r="JPV200" s="229"/>
      <c r="JPY200" s="229"/>
      <c r="JQB200" s="229"/>
      <c r="JQE200" s="229"/>
      <c r="JQH200" s="229"/>
      <c r="JQT200" s="229"/>
      <c r="JQW200" s="229"/>
      <c r="JQZ200" s="229"/>
      <c r="JRC200" s="229"/>
      <c r="JRL200" s="229"/>
      <c r="JRR200" s="229"/>
      <c r="JRU200" s="229"/>
      <c r="JRX200" s="229"/>
      <c r="JSA200" s="229"/>
      <c r="JSG200" s="229"/>
      <c r="JSP200" s="229"/>
      <c r="JSR200" s="229"/>
      <c r="JSS200" s="229"/>
      <c r="JSU200" s="229"/>
      <c r="JSX200" s="229"/>
      <c r="JTA200" s="229"/>
      <c r="JTD200" s="229"/>
      <c r="JTL200" s="229"/>
      <c r="JTN200" s="229"/>
      <c r="JTQ200" s="229"/>
      <c r="JTT200" s="229"/>
      <c r="JUC200" s="229"/>
      <c r="JUF200" s="229"/>
      <c r="JUK200" s="229"/>
      <c r="JVG200" s="229"/>
      <c r="JVH200" s="229"/>
      <c r="JVI200" s="229"/>
      <c r="JVJ200" s="229"/>
      <c r="JVK200" s="229"/>
      <c r="JVL200" s="229"/>
      <c r="JWD200" s="229"/>
      <c r="JWE200" s="229"/>
      <c r="JWH200" s="229"/>
      <c r="JWK200" s="229"/>
      <c r="JWM200" s="229"/>
      <c r="JWO200" s="229"/>
      <c r="JWR200" s="229"/>
      <c r="JWU200" s="229"/>
      <c r="JWX200" s="229"/>
      <c r="JXA200" s="229"/>
      <c r="JXD200" s="229"/>
      <c r="JXG200" s="229"/>
      <c r="JXJ200" s="229"/>
      <c r="JXM200" s="229"/>
      <c r="JXO200" s="229"/>
      <c r="JYB200" s="229"/>
      <c r="JYC200" s="229"/>
      <c r="JYD200" s="229"/>
      <c r="JYE200" s="229"/>
      <c r="JYF200" s="229"/>
      <c r="JYG200" s="229"/>
      <c r="JYH200" s="229"/>
      <c r="JYI200" s="229"/>
      <c r="JYJ200" s="229"/>
      <c r="JYK200" s="229"/>
      <c r="JYL200" s="229"/>
      <c r="JYM200" s="229"/>
      <c r="JYN200" s="229"/>
      <c r="JYO200" s="229"/>
      <c r="JYP200" s="229"/>
      <c r="JYQ200" s="229"/>
      <c r="JYR200" s="229"/>
      <c r="JYS200" s="229"/>
      <c r="JYT200" s="229"/>
      <c r="JYU200" s="229"/>
      <c r="JYV200" s="229"/>
      <c r="JYW200" s="229"/>
      <c r="JYX200" s="229"/>
      <c r="JYY200" s="229"/>
      <c r="JYZ200" s="229"/>
      <c r="JZA200" s="229"/>
      <c r="JZC200" s="229"/>
      <c r="JZD200" s="229"/>
      <c r="JZE200" s="229"/>
      <c r="JZF200" s="229"/>
      <c r="JZG200" s="229"/>
      <c r="JZH200" s="229"/>
      <c r="JZI200" s="229"/>
      <c r="JZJ200" s="229"/>
      <c r="JZK200" s="229"/>
      <c r="JZL200" s="229"/>
      <c r="JZM200" s="229"/>
      <c r="JZN200" s="229"/>
      <c r="JZO200" s="229"/>
      <c r="JZR200" s="229"/>
      <c r="JZU200" s="229"/>
      <c r="JZX200" s="229"/>
      <c r="KAA200" s="229"/>
      <c r="KAD200" s="229"/>
      <c r="KAP200" s="229"/>
      <c r="KAS200" s="229"/>
      <c r="KAV200" s="229"/>
      <c r="KAY200" s="229"/>
      <c r="KBH200" s="229"/>
      <c r="KBN200" s="229"/>
      <c r="KBQ200" s="229"/>
      <c r="KBT200" s="229"/>
      <c r="KBW200" s="229"/>
      <c r="KCC200" s="229"/>
      <c r="KCL200" s="229"/>
      <c r="KCN200" s="229"/>
      <c r="KCO200" s="229"/>
      <c r="KCQ200" s="229"/>
      <c r="KCT200" s="229"/>
      <c r="KCW200" s="229"/>
      <c r="KCZ200" s="229"/>
      <c r="KDH200" s="229"/>
      <c r="KDJ200" s="229"/>
      <c r="KDM200" s="229"/>
      <c r="KDP200" s="229"/>
      <c r="KDY200" s="229"/>
      <c r="KEB200" s="229"/>
      <c r="KEG200" s="229"/>
      <c r="KFC200" s="229"/>
      <c r="KFD200" s="229"/>
      <c r="KFE200" s="229"/>
      <c r="KFF200" s="229"/>
      <c r="KFG200" s="229"/>
      <c r="KFH200" s="229"/>
      <c r="KFZ200" s="229"/>
      <c r="KGA200" s="229"/>
      <c r="KGD200" s="229"/>
      <c r="KGG200" s="229"/>
      <c r="KGI200" s="229"/>
      <c r="KGK200" s="229"/>
      <c r="KGN200" s="229"/>
      <c r="KGQ200" s="229"/>
      <c r="KGT200" s="229"/>
      <c r="KGW200" s="229"/>
      <c r="KGZ200" s="229"/>
      <c r="KHC200" s="229"/>
      <c r="KHF200" s="229"/>
      <c r="KHI200" s="229"/>
      <c r="KHK200" s="229"/>
      <c r="KHX200" s="229"/>
      <c r="KHY200" s="229"/>
      <c r="KHZ200" s="229"/>
      <c r="KIA200" s="229"/>
      <c r="KIB200" s="229"/>
      <c r="KIC200" s="229"/>
      <c r="KID200" s="229"/>
      <c r="KIE200" s="229"/>
      <c r="KIF200" s="229"/>
      <c r="KIG200" s="229"/>
      <c r="KIH200" s="229"/>
      <c r="KII200" s="229"/>
      <c r="KIJ200" s="229"/>
      <c r="KIK200" s="229"/>
      <c r="KIL200" s="229"/>
      <c r="KIM200" s="229"/>
      <c r="KIN200" s="229"/>
      <c r="KIO200" s="229"/>
      <c r="KIP200" s="229"/>
      <c r="KIQ200" s="229"/>
      <c r="KIR200" s="229"/>
      <c r="KIS200" s="229"/>
      <c r="KIT200" s="229"/>
      <c r="KIU200" s="229"/>
      <c r="KIV200" s="229"/>
      <c r="KIW200" s="229"/>
      <c r="KIY200" s="229"/>
      <c r="KIZ200" s="229"/>
      <c r="KJA200" s="229"/>
      <c r="KJB200" s="229"/>
      <c r="KJC200" s="229"/>
      <c r="KJD200" s="229"/>
      <c r="KJE200" s="229"/>
      <c r="KJF200" s="229"/>
      <c r="KJG200" s="229"/>
      <c r="KJH200" s="229"/>
      <c r="KJI200" s="229"/>
      <c r="KJJ200" s="229"/>
      <c r="KJK200" s="229"/>
      <c r="KJN200" s="229"/>
      <c r="KJQ200" s="229"/>
      <c r="KJT200" s="229"/>
      <c r="KJW200" s="229"/>
      <c r="KJZ200" s="229"/>
      <c r="KKL200" s="229"/>
      <c r="KKO200" s="229"/>
      <c r="KKR200" s="229"/>
      <c r="KKU200" s="229"/>
      <c r="KLD200" s="229"/>
      <c r="KLJ200" s="229"/>
      <c r="KLM200" s="229"/>
      <c r="KLP200" s="229"/>
      <c r="KLS200" s="229"/>
      <c r="KLY200" s="229"/>
      <c r="KMH200" s="229"/>
      <c r="KMJ200" s="229"/>
      <c r="KMK200" s="229"/>
      <c r="KMM200" s="229"/>
      <c r="KMP200" s="229"/>
      <c r="KMS200" s="229"/>
      <c r="KMV200" s="229"/>
      <c r="KND200" s="229"/>
      <c r="KNF200" s="229"/>
      <c r="KNI200" s="229"/>
      <c r="KNL200" s="229"/>
      <c r="KNU200" s="229"/>
      <c r="KNX200" s="229"/>
      <c r="KOC200" s="229"/>
      <c r="KOY200" s="229"/>
      <c r="KOZ200" s="229"/>
      <c r="KPA200" s="229"/>
      <c r="KPB200" s="229"/>
      <c r="KPC200" s="229"/>
      <c r="KPD200" s="229"/>
      <c r="KPV200" s="229"/>
      <c r="KPW200" s="229"/>
      <c r="KPZ200" s="229"/>
      <c r="KQC200" s="229"/>
      <c r="KQE200" s="229"/>
      <c r="KQG200" s="229"/>
      <c r="KQJ200" s="229"/>
      <c r="KQM200" s="229"/>
      <c r="KQP200" s="229"/>
      <c r="KQS200" s="229"/>
      <c r="KQV200" s="229"/>
      <c r="KQY200" s="229"/>
      <c r="KRB200" s="229"/>
      <c r="KRE200" s="229"/>
      <c r="KRG200" s="229"/>
      <c r="KRT200" s="229"/>
      <c r="KRU200" s="229"/>
      <c r="KRV200" s="229"/>
      <c r="KRW200" s="229"/>
      <c r="KRX200" s="229"/>
      <c r="KRY200" s="229"/>
      <c r="KRZ200" s="229"/>
      <c r="KSA200" s="229"/>
      <c r="KSB200" s="229"/>
      <c r="KSC200" s="229"/>
      <c r="KSD200" s="229"/>
      <c r="KSE200" s="229"/>
      <c r="KSF200" s="229"/>
      <c r="KSG200" s="229"/>
      <c r="KSH200" s="229"/>
      <c r="KSI200" s="229"/>
      <c r="KSJ200" s="229"/>
      <c r="KSK200" s="229"/>
      <c r="KSL200" s="229"/>
      <c r="KSM200" s="229"/>
      <c r="KSN200" s="229"/>
      <c r="KSO200" s="229"/>
      <c r="KSP200" s="229"/>
      <c r="KSQ200" s="229"/>
      <c r="KSR200" s="229"/>
      <c r="KSS200" s="229"/>
      <c r="KSU200" s="229"/>
      <c r="KSV200" s="229"/>
      <c r="KSW200" s="229"/>
      <c r="KSX200" s="229"/>
      <c r="KSY200" s="229"/>
      <c r="KSZ200" s="229"/>
      <c r="KTA200" s="229"/>
      <c r="KTB200" s="229"/>
      <c r="KTC200" s="229"/>
      <c r="KTD200" s="229"/>
      <c r="KTE200" s="229"/>
      <c r="KTF200" s="229"/>
      <c r="KTG200" s="229"/>
      <c r="KTJ200" s="229"/>
      <c r="KTM200" s="229"/>
      <c r="KTP200" s="229"/>
      <c r="KTS200" s="229"/>
      <c r="KTV200" s="229"/>
      <c r="KUH200" s="229"/>
      <c r="KUK200" s="229"/>
      <c r="KUN200" s="229"/>
      <c r="KUQ200" s="229"/>
      <c r="KUZ200" s="229"/>
      <c r="KVF200" s="229"/>
      <c r="KVI200" s="229"/>
      <c r="KVL200" s="229"/>
      <c r="KVO200" s="229"/>
      <c r="KVU200" s="229"/>
      <c r="KWD200" s="229"/>
      <c r="KWF200" s="229"/>
      <c r="KWG200" s="229"/>
      <c r="KWI200" s="229"/>
      <c r="KWL200" s="229"/>
      <c r="KWO200" s="229"/>
      <c r="KWR200" s="229"/>
      <c r="KWZ200" s="229"/>
      <c r="KXB200" s="229"/>
      <c r="KXE200" s="229"/>
      <c r="KXH200" s="229"/>
      <c r="KXQ200" s="229"/>
      <c r="KXT200" s="229"/>
      <c r="KXY200" s="229"/>
      <c r="KYU200" s="229"/>
      <c r="KYV200" s="229"/>
      <c r="KYW200" s="229"/>
      <c r="KYX200" s="229"/>
      <c r="KYY200" s="229"/>
      <c r="KYZ200" s="229"/>
      <c r="KZR200" s="229"/>
      <c r="KZS200" s="229"/>
      <c r="KZV200" s="229"/>
      <c r="KZY200" s="229"/>
      <c r="LAA200" s="229"/>
      <c r="LAC200" s="229"/>
      <c r="LAF200" s="229"/>
      <c r="LAI200" s="229"/>
      <c r="LAL200" s="229"/>
      <c r="LAO200" s="229"/>
      <c r="LAR200" s="229"/>
      <c r="LAU200" s="229"/>
      <c r="LAX200" s="229"/>
      <c r="LBA200" s="229"/>
      <c r="LBC200" s="229"/>
      <c r="LBP200" s="229"/>
      <c r="LBQ200" s="229"/>
      <c r="LBR200" s="229"/>
      <c r="LBS200" s="229"/>
      <c r="LBT200" s="229"/>
      <c r="LBU200" s="229"/>
      <c r="LBV200" s="229"/>
      <c r="LBW200" s="229"/>
      <c r="LBX200" s="229"/>
      <c r="LBY200" s="229"/>
      <c r="LBZ200" s="229"/>
      <c r="LCA200" s="229"/>
      <c r="LCB200" s="229"/>
      <c r="LCC200" s="229"/>
      <c r="LCD200" s="229"/>
      <c r="LCE200" s="229"/>
      <c r="LCF200" s="229"/>
      <c r="LCG200" s="229"/>
      <c r="LCH200" s="229"/>
      <c r="LCI200" s="229"/>
      <c r="LCJ200" s="229"/>
      <c r="LCK200" s="229"/>
      <c r="LCL200" s="229"/>
      <c r="LCM200" s="229"/>
      <c r="LCN200" s="229"/>
      <c r="LCO200" s="229"/>
      <c r="LCQ200" s="229"/>
      <c r="LCR200" s="229"/>
      <c r="LCS200" s="229"/>
      <c r="LCT200" s="229"/>
      <c r="LCU200" s="229"/>
      <c r="LCV200" s="229"/>
      <c r="LCW200" s="229"/>
      <c r="LCX200" s="229"/>
      <c r="LCY200" s="229"/>
      <c r="LCZ200" s="229"/>
      <c r="LDA200" s="229"/>
      <c r="LDB200" s="229"/>
      <c r="LDC200" s="229"/>
      <c r="LDF200" s="229"/>
      <c r="LDI200" s="229"/>
      <c r="LDL200" s="229"/>
      <c r="LDO200" s="229"/>
      <c r="LDR200" s="229"/>
      <c r="LED200" s="229"/>
      <c r="LEG200" s="229"/>
      <c r="LEJ200" s="229"/>
      <c r="LEM200" s="229"/>
      <c r="LEV200" s="229"/>
      <c r="LFB200" s="229"/>
      <c r="LFE200" s="229"/>
      <c r="LFH200" s="229"/>
      <c r="LFK200" s="229"/>
      <c r="LFQ200" s="229"/>
      <c r="LFZ200" s="229"/>
      <c r="LGB200" s="229"/>
      <c r="LGC200" s="229"/>
      <c r="LGE200" s="229"/>
      <c r="LGH200" s="229"/>
      <c r="LGK200" s="229"/>
      <c r="LGN200" s="229"/>
      <c r="LGV200" s="229"/>
      <c r="LGX200" s="229"/>
      <c r="LHA200" s="229"/>
      <c r="LHD200" s="229"/>
      <c r="LHM200" s="229"/>
      <c r="LHP200" s="229"/>
      <c r="LHU200" s="229"/>
      <c r="LIQ200" s="229"/>
      <c r="LIR200" s="229"/>
      <c r="LIS200" s="229"/>
      <c r="LIT200" s="229"/>
      <c r="LIU200" s="229"/>
      <c r="LIV200" s="229"/>
      <c r="LJN200" s="229"/>
      <c r="LJO200" s="229"/>
      <c r="LJR200" s="229"/>
      <c r="LJU200" s="229"/>
      <c r="LJW200" s="229"/>
      <c r="LJY200" s="229"/>
      <c r="LKB200" s="229"/>
      <c r="LKE200" s="229"/>
      <c r="LKH200" s="229"/>
      <c r="LKK200" s="229"/>
      <c r="LKN200" s="229"/>
      <c r="LKQ200" s="229"/>
      <c r="LKT200" s="229"/>
      <c r="LKW200" s="229"/>
      <c r="LKY200" s="229"/>
      <c r="LLL200" s="229"/>
      <c r="LLM200" s="229"/>
      <c r="LLN200" s="229"/>
      <c r="LLO200" s="229"/>
      <c r="LLP200" s="229"/>
      <c r="LLQ200" s="229"/>
      <c r="LLR200" s="229"/>
      <c r="LLS200" s="229"/>
      <c r="LLT200" s="229"/>
      <c r="LLU200" s="229"/>
      <c r="LLV200" s="229"/>
      <c r="LLW200" s="229"/>
      <c r="LLX200" s="229"/>
      <c r="LLY200" s="229"/>
      <c r="LLZ200" s="229"/>
      <c r="LMA200" s="229"/>
      <c r="LMB200" s="229"/>
      <c r="LMC200" s="229"/>
      <c r="LMD200" s="229"/>
      <c r="LME200" s="229"/>
      <c r="LMF200" s="229"/>
      <c r="LMG200" s="229"/>
      <c r="LMH200" s="229"/>
      <c r="LMI200" s="229"/>
      <c r="LMJ200" s="229"/>
      <c r="LMK200" s="229"/>
      <c r="LMM200" s="229"/>
      <c r="LMN200" s="229"/>
      <c r="LMO200" s="229"/>
      <c r="LMP200" s="229"/>
      <c r="LMQ200" s="229"/>
      <c r="LMR200" s="229"/>
      <c r="LMS200" s="229"/>
      <c r="LMT200" s="229"/>
      <c r="LMU200" s="229"/>
      <c r="LMV200" s="229"/>
      <c r="LMW200" s="229"/>
      <c r="LMX200" s="229"/>
      <c r="LMY200" s="229"/>
      <c r="LNB200" s="229"/>
      <c r="LNE200" s="229"/>
      <c r="LNH200" s="229"/>
      <c r="LNK200" s="229"/>
      <c r="LNN200" s="229"/>
      <c r="LNZ200" s="229"/>
      <c r="LOC200" s="229"/>
      <c r="LOF200" s="229"/>
      <c r="LOI200" s="229"/>
      <c r="LOR200" s="229"/>
      <c r="LOX200" s="229"/>
      <c r="LPA200" s="229"/>
      <c r="LPD200" s="229"/>
      <c r="LPG200" s="229"/>
      <c r="LPM200" s="229"/>
      <c r="LPV200" s="229"/>
      <c r="LPX200" s="229"/>
      <c r="LPY200" s="229"/>
      <c r="LQA200" s="229"/>
      <c r="LQD200" s="229"/>
      <c r="LQG200" s="229"/>
      <c r="LQJ200" s="229"/>
      <c r="LQR200" s="229"/>
      <c r="LQT200" s="229"/>
      <c r="LQW200" s="229"/>
      <c r="LQZ200" s="229"/>
      <c r="LRI200" s="229"/>
      <c r="LRL200" s="229"/>
      <c r="LRQ200" s="229"/>
      <c r="LSM200" s="229"/>
      <c r="LSN200" s="229"/>
      <c r="LSO200" s="229"/>
      <c r="LSP200" s="229"/>
      <c r="LSQ200" s="229"/>
      <c r="LSR200" s="229"/>
      <c r="LTJ200" s="229"/>
      <c r="LTK200" s="229"/>
      <c r="LTN200" s="229"/>
      <c r="LTQ200" s="229"/>
      <c r="LTS200" s="229"/>
      <c r="LTU200" s="229"/>
      <c r="LTX200" s="229"/>
      <c r="LUA200" s="229"/>
      <c r="LUD200" s="229"/>
      <c r="LUG200" s="229"/>
      <c r="LUJ200" s="229"/>
      <c r="LUM200" s="229"/>
      <c r="LUP200" s="229"/>
      <c r="LUS200" s="229"/>
      <c r="LUU200" s="229"/>
      <c r="LVH200" s="229"/>
      <c r="LVI200" s="229"/>
      <c r="LVJ200" s="229"/>
      <c r="LVK200" s="229"/>
      <c r="LVL200" s="229"/>
      <c r="LVM200" s="229"/>
      <c r="LVN200" s="229"/>
      <c r="LVO200" s="229"/>
      <c r="LVP200" s="229"/>
      <c r="LVQ200" s="229"/>
      <c r="LVR200" s="229"/>
      <c r="LVS200" s="229"/>
      <c r="LVT200" s="229"/>
      <c r="LVU200" s="229"/>
      <c r="LVV200" s="229"/>
      <c r="LVW200" s="229"/>
      <c r="LVX200" s="229"/>
      <c r="LVY200" s="229"/>
      <c r="LVZ200" s="229"/>
      <c r="LWA200" s="229"/>
      <c r="LWB200" s="229"/>
      <c r="LWC200" s="229"/>
      <c r="LWD200" s="229"/>
      <c r="LWE200" s="229"/>
      <c r="LWF200" s="229"/>
      <c r="LWG200" s="229"/>
      <c r="LWI200" s="229"/>
      <c r="LWJ200" s="229"/>
      <c r="LWK200" s="229"/>
      <c r="LWL200" s="229"/>
      <c r="LWM200" s="229"/>
      <c r="LWN200" s="229"/>
      <c r="LWO200" s="229"/>
      <c r="LWP200" s="229"/>
      <c r="LWQ200" s="229"/>
      <c r="LWR200" s="229"/>
      <c r="LWS200" s="229"/>
      <c r="LWT200" s="229"/>
      <c r="LWU200" s="229"/>
      <c r="LWX200" s="229"/>
      <c r="LXA200" s="229"/>
      <c r="LXD200" s="229"/>
      <c r="LXG200" s="229"/>
      <c r="LXJ200" s="229"/>
      <c r="LXV200" s="229"/>
      <c r="LXY200" s="229"/>
      <c r="LYB200" s="229"/>
      <c r="LYE200" s="229"/>
      <c r="LYN200" s="229"/>
      <c r="LYT200" s="229"/>
      <c r="LYW200" s="229"/>
      <c r="LYZ200" s="229"/>
      <c r="LZC200" s="229"/>
      <c r="LZI200" s="229"/>
      <c r="LZR200" s="229"/>
      <c r="LZT200" s="229"/>
      <c r="LZU200" s="229"/>
      <c r="LZW200" s="229"/>
      <c r="LZZ200" s="229"/>
      <c r="MAC200" s="229"/>
      <c r="MAF200" s="229"/>
      <c r="MAN200" s="229"/>
      <c r="MAP200" s="229"/>
      <c r="MAS200" s="229"/>
      <c r="MAV200" s="229"/>
      <c r="MBE200" s="229"/>
      <c r="MBH200" s="229"/>
      <c r="MBM200" s="229"/>
      <c r="MCI200" s="229"/>
      <c r="MCJ200" s="229"/>
      <c r="MCK200" s="229"/>
      <c r="MCL200" s="229"/>
      <c r="MCM200" s="229"/>
      <c r="MCN200" s="229"/>
      <c r="MDF200" s="229"/>
      <c r="MDG200" s="229"/>
      <c r="MDJ200" s="229"/>
      <c r="MDM200" s="229"/>
      <c r="MDO200" s="229"/>
      <c r="MDQ200" s="229"/>
      <c r="MDT200" s="229"/>
      <c r="MDW200" s="229"/>
      <c r="MDZ200" s="229"/>
      <c r="MEC200" s="229"/>
      <c r="MEF200" s="229"/>
      <c r="MEI200" s="229"/>
      <c r="MEL200" s="229"/>
      <c r="MEO200" s="229"/>
      <c r="MEQ200" s="229"/>
      <c r="MFD200" s="229"/>
      <c r="MFE200" s="229"/>
      <c r="MFF200" s="229"/>
      <c r="MFG200" s="229"/>
      <c r="MFH200" s="229"/>
      <c r="MFI200" s="229"/>
      <c r="MFJ200" s="229"/>
      <c r="MFK200" s="229"/>
      <c r="MFL200" s="229"/>
      <c r="MFM200" s="229"/>
      <c r="MFN200" s="229"/>
      <c r="MFO200" s="229"/>
      <c r="MFP200" s="229"/>
      <c r="MFQ200" s="229"/>
      <c r="MFR200" s="229"/>
      <c r="MFS200" s="229"/>
      <c r="MFT200" s="229"/>
      <c r="MFU200" s="229"/>
      <c r="MFV200" s="229"/>
      <c r="MFW200" s="229"/>
      <c r="MFX200" s="229"/>
      <c r="MFY200" s="229"/>
      <c r="MFZ200" s="229"/>
      <c r="MGA200" s="229"/>
      <c r="MGB200" s="229"/>
      <c r="MGC200" s="229"/>
      <c r="MGE200" s="229"/>
      <c r="MGF200" s="229"/>
      <c r="MGG200" s="229"/>
      <c r="MGH200" s="229"/>
      <c r="MGI200" s="229"/>
      <c r="MGJ200" s="229"/>
      <c r="MGK200" s="229"/>
      <c r="MGL200" s="229"/>
      <c r="MGM200" s="229"/>
      <c r="MGN200" s="229"/>
      <c r="MGO200" s="229"/>
      <c r="MGP200" s="229"/>
      <c r="MGQ200" s="229"/>
      <c r="MGT200" s="229"/>
      <c r="MGW200" s="229"/>
      <c r="MGZ200" s="229"/>
      <c r="MHC200" s="229"/>
      <c r="MHF200" s="229"/>
      <c r="MHR200" s="229"/>
      <c r="MHU200" s="229"/>
      <c r="MHX200" s="229"/>
      <c r="MIA200" s="229"/>
      <c r="MIJ200" s="229"/>
      <c r="MIP200" s="229"/>
      <c r="MIS200" s="229"/>
      <c r="MIV200" s="229"/>
      <c r="MIY200" s="229"/>
      <c r="MJE200" s="229"/>
      <c r="MJN200" s="229"/>
      <c r="MJP200" s="229"/>
      <c r="MJQ200" s="229"/>
      <c r="MJS200" s="229"/>
      <c r="MJV200" s="229"/>
      <c r="MJY200" s="229"/>
      <c r="MKB200" s="229"/>
      <c r="MKJ200" s="229"/>
      <c r="MKL200" s="229"/>
      <c r="MKO200" s="229"/>
      <c r="MKR200" s="229"/>
      <c r="MLA200" s="229"/>
      <c r="MLD200" s="229"/>
      <c r="MLI200" s="229"/>
      <c r="MME200" s="229"/>
      <c r="MMF200" s="229"/>
      <c r="MMG200" s="229"/>
      <c r="MMH200" s="229"/>
      <c r="MMI200" s="229"/>
      <c r="MMJ200" s="229"/>
      <c r="MNB200" s="229"/>
      <c r="MNC200" s="229"/>
      <c r="MNF200" s="229"/>
      <c r="MNI200" s="229"/>
      <c r="MNK200" s="229"/>
      <c r="MNM200" s="229"/>
      <c r="MNP200" s="229"/>
      <c r="MNS200" s="229"/>
      <c r="MNV200" s="229"/>
      <c r="MNY200" s="229"/>
      <c r="MOB200" s="229"/>
      <c r="MOE200" s="229"/>
      <c r="MOH200" s="229"/>
      <c r="MOK200" s="229"/>
      <c r="MOM200" s="229"/>
      <c r="MOZ200" s="229"/>
      <c r="MPA200" s="229"/>
      <c r="MPB200" s="229"/>
      <c r="MPC200" s="229"/>
      <c r="MPD200" s="229"/>
      <c r="MPE200" s="229"/>
      <c r="MPF200" s="229"/>
      <c r="MPG200" s="229"/>
      <c r="MPH200" s="229"/>
      <c r="MPI200" s="229"/>
      <c r="MPJ200" s="229"/>
      <c r="MPK200" s="229"/>
      <c r="MPL200" s="229"/>
      <c r="MPM200" s="229"/>
      <c r="MPN200" s="229"/>
      <c r="MPO200" s="229"/>
      <c r="MPP200" s="229"/>
      <c r="MPQ200" s="229"/>
      <c r="MPR200" s="229"/>
      <c r="MPS200" s="229"/>
      <c r="MPT200" s="229"/>
      <c r="MPU200" s="229"/>
      <c r="MPV200" s="229"/>
      <c r="MPW200" s="229"/>
      <c r="MPX200" s="229"/>
      <c r="MPY200" s="229"/>
      <c r="MQA200" s="229"/>
      <c r="MQB200" s="229"/>
      <c r="MQC200" s="229"/>
      <c r="MQD200" s="229"/>
      <c r="MQE200" s="229"/>
      <c r="MQF200" s="229"/>
      <c r="MQG200" s="229"/>
      <c r="MQH200" s="229"/>
      <c r="MQI200" s="229"/>
      <c r="MQJ200" s="229"/>
      <c r="MQK200" s="229"/>
      <c r="MQL200" s="229"/>
      <c r="MQM200" s="229"/>
      <c r="MQP200" s="229"/>
      <c r="MQS200" s="229"/>
      <c r="MQV200" s="229"/>
      <c r="MQY200" s="229"/>
      <c r="MRB200" s="229"/>
      <c r="MRN200" s="229"/>
      <c r="MRQ200" s="229"/>
      <c r="MRT200" s="229"/>
      <c r="MRW200" s="229"/>
      <c r="MSF200" s="229"/>
      <c r="MSL200" s="229"/>
      <c r="MSO200" s="229"/>
      <c r="MSR200" s="229"/>
      <c r="MSU200" s="229"/>
      <c r="MTA200" s="229"/>
      <c r="MTJ200" s="229"/>
      <c r="MTL200" s="229"/>
      <c r="MTM200" s="229"/>
      <c r="MTO200" s="229"/>
      <c r="MTR200" s="229"/>
      <c r="MTU200" s="229"/>
      <c r="MTX200" s="229"/>
      <c r="MUF200" s="229"/>
      <c r="MUH200" s="229"/>
      <c r="MUK200" s="229"/>
      <c r="MUN200" s="229"/>
      <c r="MUW200" s="229"/>
      <c r="MUZ200" s="229"/>
      <c r="MVE200" s="229"/>
      <c r="MWA200" s="229"/>
      <c r="MWB200" s="229"/>
      <c r="MWC200" s="229"/>
      <c r="MWD200" s="229"/>
      <c r="MWE200" s="229"/>
      <c r="MWF200" s="229"/>
      <c r="MWX200" s="229"/>
      <c r="MWY200" s="229"/>
      <c r="MXB200" s="229"/>
      <c r="MXE200" s="229"/>
      <c r="MXG200" s="229"/>
      <c r="MXI200" s="229"/>
      <c r="MXL200" s="229"/>
      <c r="MXO200" s="229"/>
      <c r="MXR200" s="229"/>
      <c r="MXU200" s="229"/>
      <c r="MXX200" s="229"/>
      <c r="MYA200" s="229"/>
      <c r="MYD200" s="229"/>
      <c r="MYG200" s="229"/>
      <c r="MYI200" s="229"/>
      <c r="MYV200" s="229"/>
      <c r="MYW200" s="229"/>
      <c r="MYX200" s="229"/>
      <c r="MYY200" s="229"/>
      <c r="MYZ200" s="229"/>
      <c r="MZA200" s="229"/>
      <c r="MZB200" s="229"/>
      <c r="MZC200" s="229"/>
      <c r="MZD200" s="229"/>
      <c r="MZE200" s="229"/>
      <c r="MZF200" s="229"/>
      <c r="MZG200" s="229"/>
      <c r="MZH200" s="229"/>
      <c r="MZI200" s="229"/>
      <c r="MZJ200" s="229"/>
      <c r="MZK200" s="229"/>
      <c r="MZL200" s="229"/>
      <c r="MZM200" s="229"/>
      <c r="MZN200" s="229"/>
      <c r="MZO200" s="229"/>
      <c r="MZP200" s="229"/>
      <c r="MZQ200" s="229"/>
      <c r="MZR200" s="229"/>
      <c r="MZS200" s="229"/>
      <c r="MZT200" s="229"/>
      <c r="MZU200" s="229"/>
      <c r="MZW200" s="229"/>
      <c r="MZX200" s="229"/>
      <c r="MZY200" s="229"/>
      <c r="MZZ200" s="229"/>
      <c r="NAA200" s="229"/>
      <c r="NAB200" s="229"/>
      <c r="NAC200" s="229"/>
      <c r="NAD200" s="229"/>
      <c r="NAE200" s="229"/>
      <c r="NAF200" s="229"/>
      <c r="NAG200" s="229"/>
      <c r="NAH200" s="229"/>
      <c r="NAI200" s="229"/>
      <c r="NAL200" s="229"/>
      <c r="NAO200" s="229"/>
      <c r="NAR200" s="229"/>
      <c r="NAU200" s="229"/>
      <c r="NAX200" s="229"/>
      <c r="NBJ200" s="229"/>
      <c r="NBM200" s="229"/>
      <c r="NBP200" s="229"/>
      <c r="NBS200" s="229"/>
      <c r="NCB200" s="229"/>
      <c r="NCH200" s="229"/>
      <c r="NCK200" s="229"/>
      <c r="NCN200" s="229"/>
      <c r="NCQ200" s="229"/>
      <c r="NCW200" s="229"/>
      <c r="NDF200" s="229"/>
      <c r="NDH200" s="229"/>
      <c r="NDI200" s="229"/>
      <c r="NDK200" s="229"/>
      <c r="NDN200" s="229"/>
      <c r="NDQ200" s="229"/>
      <c r="NDT200" s="229"/>
      <c r="NEB200" s="229"/>
      <c r="NED200" s="229"/>
      <c r="NEG200" s="229"/>
      <c r="NEJ200" s="229"/>
      <c r="NES200" s="229"/>
      <c r="NEV200" s="229"/>
      <c r="NFA200" s="229"/>
      <c r="NFW200" s="229"/>
      <c r="NFX200" s="229"/>
      <c r="NFY200" s="229"/>
      <c r="NFZ200" s="229"/>
      <c r="NGA200" s="229"/>
      <c r="NGB200" s="229"/>
      <c r="NGT200" s="229"/>
      <c r="NGU200" s="229"/>
      <c r="NGX200" s="229"/>
      <c r="NHA200" s="229"/>
      <c r="NHC200" s="229"/>
      <c r="NHE200" s="229"/>
      <c r="NHH200" s="229"/>
      <c r="NHK200" s="229"/>
      <c r="NHN200" s="229"/>
      <c r="NHQ200" s="229"/>
      <c r="NHT200" s="229"/>
      <c r="NHW200" s="229"/>
      <c r="NHZ200" s="229"/>
      <c r="NIC200" s="229"/>
      <c r="NIE200" s="229"/>
      <c r="NIR200" s="229"/>
      <c r="NIS200" s="229"/>
      <c r="NIT200" s="229"/>
      <c r="NIU200" s="229"/>
      <c r="NIV200" s="229"/>
      <c r="NIW200" s="229"/>
      <c r="NIX200" s="229"/>
      <c r="NIY200" s="229"/>
      <c r="NIZ200" s="229"/>
      <c r="NJA200" s="229"/>
      <c r="NJB200" s="229"/>
      <c r="NJC200" s="229"/>
      <c r="NJD200" s="229"/>
      <c r="NJE200" s="229"/>
      <c r="NJF200" s="229"/>
      <c r="NJG200" s="229"/>
      <c r="NJH200" s="229"/>
      <c r="NJI200" s="229"/>
      <c r="NJJ200" s="229"/>
      <c r="NJK200" s="229"/>
      <c r="NJL200" s="229"/>
      <c r="NJM200" s="229"/>
      <c r="NJN200" s="229"/>
      <c r="NJO200" s="229"/>
      <c r="NJP200" s="229"/>
      <c r="NJQ200" s="229"/>
      <c r="NJS200" s="229"/>
      <c r="NJT200" s="229"/>
      <c r="NJU200" s="229"/>
      <c r="NJV200" s="229"/>
      <c r="NJW200" s="229"/>
      <c r="NJX200" s="229"/>
      <c r="NJY200" s="229"/>
      <c r="NJZ200" s="229"/>
      <c r="NKA200" s="229"/>
      <c r="NKB200" s="229"/>
      <c r="NKC200" s="229"/>
      <c r="NKD200" s="229"/>
      <c r="NKE200" s="229"/>
      <c r="NKH200" s="229"/>
      <c r="NKK200" s="229"/>
      <c r="NKN200" s="229"/>
      <c r="NKQ200" s="229"/>
      <c r="NKT200" s="229"/>
      <c r="NLF200" s="229"/>
      <c r="NLI200" s="229"/>
      <c r="NLL200" s="229"/>
      <c r="NLO200" s="229"/>
      <c r="NLX200" s="229"/>
      <c r="NMD200" s="229"/>
      <c r="NMG200" s="229"/>
      <c r="NMJ200" s="229"/>
      <c r="NMM200" s="229"/>
      <c r="NMS200" s="229"/>
      <c r="NNB200" s="229"/>
      <c r="NND200" s="229"/>
      <c r="NNE200" s="229"/>
      <c r="NNG200" s="229"/>
      <c r="NNJ200" s="229"/>
      <c r="NNM200" s="229"/>
      <c r="NNP200" s="229"/>
      <c r="NNX200" s="229"/>
      <c r="NNZ200" s="229"/>
      <c r="NOC200" s="229"/>
      <c r="NOF200" s="229"/>
      <c r="NOO200" s="229"/>
      <c r="NOR200" s="229"/>
      <c r="NOW200" s="229"/>
      <c r="NPS200" s="229"/>
      <c r="NPT200" s="229"/>
      <c r="NPU200" s="229"/>
      <c r="NPV200" s="229"/>
      <c r="NPW200" s="229"/>
      <c r="NPX200" s="229"/>
      <c r="NQP200" s="229"/>
      <c r="NQQ200" s="229"/>
      <c r="NQT200" s="229"/>
      <c r="NQW200" s="229"/>
      <c r="NQY200" s="229"/>
      <c r="NRA200" s="229"/>
      <c r="NRD200" s="229"/>
      <c r="NRG200" s="229"/>
      <c r="NRJ200" s="229"/>
      <c r="NRM200" s="229"/>
      <c r="NRP200" s="229"/>
      <c r="NRS200" s="229"/>
      <c r="NRV200" s="229"/>
      <c r="NRY200" s="229"/>
      <c r="NSA200" s="229"/>
      <c r="NSN200" s="229"/>
      <c r="NSO200" s="229"/>
      <c r="NSP200" s="229"/>
      <c r="NSQ200" s="229"/>
      <c r="NSR200" s="229"/>
      <c r="NSS200" s="229"/>
      <c r="NST200" s="229"/>
      <c r="NSU200" s="229"/>
      <c r="NSV200" s="229"/>
      <c r="NSW200" s="229"/>
      <c r="NSX200" s="229"/>
      <c r="NSY200" s="229"/>
      <c r="NSZ200" s="229"/>
      <c r="NTA200" s="229"/>
      <c r="NTB200" s="229"/>
      <c r="NTC200" s="229"/>
      <c r="NTD200" s="229"/>
      <c r="NTE200" s="229"/>
      <c r="NTF200" s="229"/>
      <c r="NTG200" s="229"/>
      <c r="NTH200" s="229"/>
      <c r="NTI200" s="229"/>
      <c r="NTJ200" s="229"/>
      <c r="NTK200" s="229"/>
      <c r="NTL200" s="229"/>
      <c r="NTM200" s="229"/>
      <c r="NTO200" s="229"/>
      <c r="NTP200" s="229"/>
      <c r="NTQ200" s="229"/>
      <c r="NTR200" s="229"/>
      <c r="NTS200" s="229"/>
      <c r="NTT200" s="229"/>
      <c r="NTU200" s="229"/>
      <c r="NTV200" s="229"/>
      <c r="NTW200" s="229"/>
      <c r="NTX200" s="229"/>
      <c r="NTY200" s="229"/>
      <c r="NTZ200" s="229"/>
      <c r="NUA200" s="229"/>
      <c r="NUD200" s="229"/>
      <c r="NUG200" s="229"/>
      <c r="NUJ200" s="229"/>
      <c r="NUM200" s="229"/>
      <c r="NUP200" s="229"/>
      <c r="NVB200" s="229"/>
      <c r="NVE200" s="229"/>
      <c r="NVH200" s="229"/>
      <c r="NVK200" s="229"/>
      <c r="NVT200" s="229"/>
      <c r="NVZ200" s="229"/>
      <c r="NWC200" s="229"/>
      <c r="NWF200" s="229"/>
      <c r="NWI200" s="229"/>
      <c r="NWO200" s="229"/>
      <c r="NWX200" s="229"/>
      <c r="NWZ200" s="229"/>
      <c r="NXA200" s="229"/>
      <c r="NXC200" s="229"/>
      <c r="NXF200" s="229"/>
      <c r="NXI200" s="229"/>
      <c r="NXL200" s="229"/>
      <c r="NXT200" s="229"/>
      <c r="NXV200" s="229"/>
      <c r="NXY200" s="229"/>
      <c r="NYB200" s="229"/>
      <c r="NYK200" s="229"/>
      <c r="NYN200" s="229"/>
      <c r="NYS200" s="229"/>
      <c r="NZO200" s="229"/>
      <c r="NZP200" s="229"/>
      <c r="NZQ200" s="229"/>
      <c r="NZR200" s="229"/>
      <c r="NZS200" s="229"/>
      <c r="NZT200" s="229"/>
      <c r="OAL200" s="229"/>
      <c r="OAM200" s="229"/>
      <c r="OAP200" s="229"/>
      <c r="OAS200" s="229"/>
      <c r="OAU200" s="229"/>
      <c r="OAW200" s="229"/>
      <c r="OAZ200" s="229"/>
      <c r="OBC200" s="229"/>
      <c r="OBF200" s="229"/>
      <c r="OBI200" s="229"/>
      <c r="OBL200" s="229"/>
      <c r="OBO200" s="229"/>
      <c r="OBR200" s="229"/>
      <c r="OBU200" s="229"/>
      <c r="OBW200" s="229"/>
      <c r="OCJ200" s="229"/>
      <c r="OCK200" s="229"/>
      <c r="OCL200" s="229"/>
      <c r="OCM200" s="229"/>
      <c r="OCN200" s="229"/>
      <c r="OCO200" s="229"/>
      <c r="OCP200" s="229"/>
      <c r="OCQ200" s="229"/>
      <c r="OCR200" s="229"/>
      <c r="OCS200" s="229"/>
      <c r="OCT200" s="229"/>
      <c r="OCU200" s="229"/>
      <c r="OCV200" s="229"/>
      <c r="OCW200" s="229"/>
      <c r="OCX200" s="229"/>
      <c r="OCY200" s="229"/>
      <c r="OCZ200" s="229"/>
      <c r="ODA200" s="229"/>
      <c r="ODB200" s="229"/>
      <c r="ODC200" s="229"/>
      <c r="ODD200" s="229"/>
      <c r="ODE200" s="229"/>
      <c r="ODF200" s="229"/>
      <c r="ODG200" s="229"/>
      <c r="ODH200" s="229"/>
      <c r="ODI200" s="229"/>
      <c r="ODK200" s="229"/>
      <c r="ODL200" s="229"/>
      <c r="ODM200" s="229"/>
      <c r="ODN200" s="229"/>
      <c r="ODO200" s="229"/>
      <c r="ODP200" s="229"/>
      <c r="ODQ200" s="229"/>
      <c r="ODR200" s="229"/>
      <c r="ODS200" s="229"/>
      <c r="ODT200" s="229"/>
      <c r="ODU200" s="229"/>
      <c r="ODV200" s="229"/>
      <c r="ODW200" s="229"/>
      <c r="ODZ200" s="229"/>
      <c r="OEC200" s="229"/>
      <c r="OEF200" s="229"/>
      <c r="OEI200" s="229"/>
      <c r="OEL200" s="229"/>
      <c r="OEX200" s="229"/>
      <c r="OFA200" s="229"/>
      <c r="OFD200" s="229"/>
      <c r="OFG200" s="229"/>
      <c r="OFP200" s="229"/>
      <c r="OFV200" s="229"/>
      <c r="OFY200" s="229"/>
      <c r="OGB200" s="229"/>
      <c r="OGE200" s="229"/>
      <c r="OGK200" s="229"/>
      <c r="OGT200" s="229"/>
      <c r="OGV200" s="229"/>
      <c r="OGW200" s="229"/>
      <c r="OGY200" s="229"/>
      <c r="OHB200" s="229"/>
      <c r="OHE200" s="229"/>
      <c r="OHH200" s="229"/>
      <c r="OHP200" s="229"/>
      <c r="OHR200" s="229"/>
      <c r="OHU200" s="229"/>
      <c r="OHX200" s="229"/>
      <c r="OIG200" s="229"/>
      <c r="OIJ200" s="229"/>
      <c r="OIO200" s="229"/>
      <c r="OJK200" s="229"/>
      <c r="OJL200" s="229"/>
      <c r="OJM200" s="229"/>
      <c r="OJN200" s="229"/>
      <c r="OJO200" s="229"/>
      <c r="OJP200" s="229"/>
      <c r="OKH200" s="229"/>
      <c r="OKI200" s="229"/>
      <c r="OKL200" s="229"/>
      <c r="OKO200" s="229"/>
      <c r="OKQ200" s="229"/>
      <c r="OKS200" s="229"/>
      <c r="OKV200" s="229"/>
      <c r="OKY200" s="229"/>
      <c r="OLB200" s="229"/>
      <c r="OLE200" s="229"/>
      <c r="OLH200" s="229"/>
      <c r="OLK200" s="229"/>
      <c r="OLN200" s="229"/>
      <c r="OLQ200" s="229"/>
      <c r="OLS200" s="229"/>
      <c r="OMF200" s="229"/>
      <c r="OMG200" s="229"/>
      <c r="OMH200" s="229"/>
      <c r="OMI200" s="229"/>
      <c r="OMJ200" s="229"/>
      <c r="OMK200" s="229"/>
      <c r="OML200" s="229"/>
      <c r="OMM200" s="229"/>
      <c r="OMN200" s="229"/>
      <c r="OMO200" s="229"/>
      <c r="OMP200" s="229"/>
      <c r="OMQ200" s="229"/>
      <c r="OMR200" s="229"/>
      <c r="OMS200" s="229"/>
      <c r="OMT200" s="229"/>
      <c r="OMU200" s="229"/>
      <c r="OMV200" s="229"/>
      <c r="OMW200" s="229"/>
      <c r="OMX200" s="229"/>
      <c r="OMY200" s="229"/>
      <c r="OMZ200" s="229"/>
      <c r="ONA200" s="229"/>
      <c r="ONB200" s="229"/>
      <c r="ONC200" s="229"/>
      <c r="OND200" s="229"/>
      <c r="ONE200" s="229"/>
      <c r="ONG200" s="229"/>
      <c r="ONH200" s="229"/>
      <c r="ONI200" s="229"/>
      <c r="ONJ200" s="229"/>
      <c r="ONK200" s="229"/>
      <c r="ONL200" s="229"/>
      <c r="ONM200" s="229"/>
      <c r="ONN200" s="229"/>
      <c r="ONO200" s="229"/>
      <c r="ONP200" s="229"/>
      <c r="ONQ200" s="229"/>
      <c r="ONR200" s="229"/>
      <c r="ONS200" s="229"/>
      <c r="ONV200" s="229"/>
      <c r="ONY200" s="229"/>
      <c r="OOB200" s="229"/>
      <c r="OOE200" s="229"/>
      <c r="OOH200" s="229"/>
      <c r="OOT200" s="229"/>
      <c r="OOW200" s="229"/>
      <c r="OOZ200" s="229"/>
      <c r="OPC200" s="229"/>
      <c r="OPL200" s="229"/>
      <c r="OPR200" s="229"/>
      <c r="OPU200" s="229"/>
      <c r="OPX200" s="229"/>
      <c r="OQA200" s="229"/>
      <c r="OQG200" s="229"/>
      <c r="OQP200" s="229"/>
      <c r="OQR200" s="229"/>
      <c r="OQS200" s="229"/>
      <c r="OQU200" s="229"/>
      <c r="OQX200" s="229"/>
      <c r="ORA200" s="229"/>
      <c r="ORD200" s="229"/>
      <c r="ORL200" s="229"/>
      <c r="ORN200" s="229"/>
      <c r="ORQ200" s="229"/>
      <c r="ORT200" s="229"/>
      <c r="OSC200" s="229"/>
      <c r="OSF200" s="229"/>
      <c r="OSK200" s="229"/>
      <c r="OTG200" s="229"/>
      <c r="OTH200" s="229"/>
      <c r="OTI200" s="229"/>
      <c r="OTJ200" s="229"/>
      <c r="OTK200" s="229"/>
      <c r="OTL200" s="229"/>
      <c r="OUD200" s="229"/>
      <c r="OUE200" s="229"/>
      <c r="OUH200" s="229"/>
      <c r="OUK200" s="229"/>
      <c r="OUM200" s="229"/>
      <c r="OUO200" s="229"/>
      <c r="OUR200" s="229"/>
      <c r="OUU200" s="229"/>
      <c r="OUX200" s="229"/>
      <c r="OVA200" s="229"/>
      <c r="OVD200" s="229"/>
      <c r="OVG200" s="229"/>
      <c r="OVJ200" s="229"/>
      <c r="OVM200" s="229"/>
      <c r="OVO200" s="229"/>
      <c r="OWB200" s="229"/>
      <c r="OWC200" s="229"/>
      <c r="OWD200" s="229"/>
      <c r="OWE200" s="229"/>
      <c r="OWF200" s="229"/>
      <c r="OWG200" s="229"/>
      <c r="OWH200" s="229"/>
      <c r="OWI200" s="229"/>
      <c r="OWJ200" s="229"/>
      <c r="OWK200" s="229"/>
      <c r="OWL200" s="229"/>
      <c r="OWM200" s="229"/>
      <c r="OWN200" s="229"/>
      <c r="OWO200" s="229"/>
      <c r="OWP200" s="229"/>
      <c r="OWQ200" s="229"/>
      <c r="OWR200" s="229"/>
      <c r="OWS200" s="229"/>
      <c r="OWT200" s="229"/>
      <c r="OWU200" s="229"/>
      <c r="OWV200" s="229"/>
      <c r="OWW200" s="229"/>
      <c r="OWX200" s="229"/>
      <c r="OWY200" s="229"/>
      <c r="OWZ200" s="229"/>
      <c r="OXA200" s="229"/>
      <c r="OXC200" s="229"/>
      <c r="OXD200" s="229"/>
      <c r="OXE200" s="229"/>
      <c r="OXF200" s="229"/>
      <c r="OXG200" s="229"/>
      <c r="OXH200" s="229"/>
      <c r="OXI200" s="229"/>
      <c r="OXJ200" s="229"/>
      <c r="OXK200" s="229"/>
      <c r="OXL200" s="229"/>
      <c r="OXM200" s="229"/>
      <c r="OXN200" s="229"/>
      <c r="OXO200" s="229"/>
      <c r="OXR200" s="229"/>
      <c r="OXU200" s="229"/>
      <c r="OXX200" s="229"/>
      <c r="OYA200" s="229"/>
      <c r="OYD200" s="229"/>
      <c r="OYP200" s="229"/>
      <c r="OYS200" s="229"/>
      <c r="OYV200" s="229"/>
      <c r="OYY200" s="229"/>
      <c r="OZH200" s="229"/>
      <c r="OZN200" s="229"/>
      <c r="OZQ200" s="229"/>
      <c r="OZT200" s="229"/>
      <c r="OZW200" s="229"/>
      <c r="PAC200" s="229"/>
      <c r="PAL200" s="229"/>
      <c r="PAN200" s="229"/>
      <c r="PAO200" s="229"/>
      <c r="PAQ200" s="229"/>
      <c r="PAT200" s="229"/>
      <c r="PAW200" s="229"/>
      <c r="PAZ200" s="229"/>
      <c r="PBH200" s="229"/>
      <c r="PBJ200" s="229"/>
      <c r="PBM200" s="229"/>
      <c r="PBP200" s="229"/>
      <c r="PBY200" s="229"/>
      <c r="PCB200" s="229"/>
      <c r="PCG200" s="229"/>
      <c r="PDC200" s="229"/>
      <c r="PDD200" s="229"/>
      <c r="PDE200" s="229"/>
      <c r="PDF200" s="229"/>
      <c r="PDG200" s="229"/>
      <c r="PDH200" s="229"/>
      <c r="PDZ200" s="229"/>
      <c r="PEA200" s="229"/>
      <c r="PED200" s="229"/>
      <c r="PEG200" s="229"/>
      <c r="PEI200" s="229"/>
      <c r="PEK200" s="229"/>
      <c r="PEN200" s="229"/>
      <c r="PEQ200" s="229"/>
      <c r="PET200" s="229"/>
      <c r="PEW200" s="229"/>
      <c r="PEZ200" s="229"/>
      <c r="PFC200" s="229"/>
      <c r="PFF200" s="229"/>
      <c r="PFI200" s="229"/>
      <c r="PFK200" s="229"/>
      <c r="PFX200" s="229"/>
      <c r="PFY200" s="229"/>
      <c r="PFZ200" s="229"/>
      <c r="PGA200" s="229"/>
      <c r="PGB200" s="229"/>
      <c r="PGC200" s="229"/>
      <c r="PGD200" s="229"/>
      <c r="PGE200" s="229"/>
      <c r="PGF200" s="229"/>
      <c r="PGG200" s="229"/>
      <c r="PGH200" s="229"/>
      <c r="PGI200" s="229"/>
      <c r="PGJ200" s="229"/>
      <c r="PGK200" s="229"/>
      <c r="PGL200" s="229"/>
      <c r="PGM200" s="229"/>
      <c r="PGN200" s="229"/>
      <c r="PGO200" s="229"/>
      <c r="PGP200" s="229"/>
      <c r="PGQ200" s="229"/>
      <c r="PGR200" s="229"/>
      <c r="PGS200" s="229"/>
      <c r="PGT200" s="229"/>
      <c r="PGU200" s="229"/>
      <c r="PGV200" s="229"/>
      <c r="PGW200" s="229"/>
      <c r="PGY200" s="229"/>
      <c r="PGZ200" s="229"/>
      <c r="PHA200" s="229"/>
      <c r="PHB200" s="229"/>
      <c r="PHC200" s="229"/>
      <c r="PHD200" s="229"/>
      <c r="PHE200" s="229"/>
      <c r="PHF200" s="229"/>
      <c r="PHG200" s="229"/>
      <c r="PHH200" s="229"/>
      <c r="PHI200" s="229"/>
      <c r="PHJ200" s="229"/>
      <c r="PHK200" s="229"/>
      <c r="PHN200" s="229"/>
      <c r="PHQ200" s="229"/>
      <c r="PHT200" s="229"/>
      <c r="PHW200" s="229"/>
      <c r="PHZ200" s="229"/>
      <c r="PIL200" s="229"/>
      <c r="PIO200" s="229"/>
      <c r="PIR200" s="229"/>
      <c r="PIU200" s="229"/>
      <c r="PJD200" s="229"/>
      <c r="PJJ200" s="229"/>
      <c r="PJM200" s="229"/>
      <c r="PJP200" s="229"/>
      <c r="PJS200" s="229"/>
      <c r="PJY200" s="229"/>
      <c r="PKH200" s="229"/>
      <c r="PKJ200" s="229"/>
      <c r="PKK200" s="229"/>
      <c r="PKM200" s="229"/>
      <c r="PKP200" s="229"/>
      <c r="PKS200" s="229"/>
      <c r="PKV200" s="229"/>
      <c r="PLD200" s="229"/>
      <c r="PLF200" s="229"/>
      <c r="PLI200" s="229"/>
      <c r="PLL200" s="229"/>
      <c r="PLU200" s="229"/>
      <c r="PLX200" s="229"/>
      <c r="PMC200" s="229"/>
      <c r="PMY200" s="229"/>
      <c r="PMZ200" s="229"/>
      <c r="PNA200" s="229"/>
      <c r="PNB200" s="229"/>
      <c r="PNC200" s="229"/>
      <c r="PND200" s="229"/>
      <c r="PNV200" s="229"/>
      <c r="PNW200" s="229"/>
      <c r="PNZ200" s="229"/>
      <c r="POC200" s="229"/>
      <c r="POE200" s="229"/>
      <c r="POG200" s="229"/>
      <c r="POJ200" s="229"/>
      <c r="POM200" s="229"/>
      <c r="POP200" s="229"/>
      <c r="POS200" s="229"/>
      <c r="POV200" s="229"/>
      <c r="POY200" s="229"/>
      <c r="PPB200" s="229"/>
      <c r="PPE200" s="229"/>
      <c r="PPG200" s="229"/>
      <c r="PPT200" s="229"/>
      <c r="PPU200" s="229"/>
      <c r="PPV200" s="229"/>
      <c r="PPW200" s="229"/>
      <c r="PPX200" s="229"/>
      <c r="PPY200" s="229"/>
      <c r="PPZ200" s="229"/>
      <c r="PQA200" s="229"/>
      <c r="PQB200" s="229"/>
      <c r="PQC200" s="229"/>
      <c r="PQD200" s="229"/>
      <c r="PQE200" s="229"/>
      <c r="PQF200" s="229"/>
      <c r="PQG200" s="229"/>
      <c r="PQH200" s="229"/>
      <c r="PQI200" s="229"/>
      <c r="PQJ200" s="229"/>
      <c r="PQK200" s="229"/>
      <c r="PQL200" s="229"/>
      <c r="PQM200" s="229"/>
      <c r="PQN200" s="229"/>
      <c r="PQO200" s="229"/>
      <c r="PQP200" s="229"/>
      <c r="PQQ200" s="229"/>
      <c r="PQR200" s="229"/>
      <c r="PQS200" s="229"/>
      <c r="PQU200" s="229"/>
      <c r="PQV200" s="229"/>
      <c r="PQW200" s="229"/>
      <c r="PQX200" s="229"/>
      <c r="PQY200" s="229"/>
      <c r="PQZ200" s="229"/>
      <c r="PRA200" s="229"/>
      <c r="PRB200" s="229"/>
      <c r="PRC200" s="229"/>
      <c r="PRD200" s="229"/>
      <c r="PRE200" s="229"/>
      <c r="PRF200" s="229"/>
      <c r="PRG200" s="229"/>
      <c r="PRJ200" s="229"/>
      <c r="PRM200" s="229"/>
      <c r="PRP200" s="229"/>
      <c r="PRS200" s="229"/>
      <c r="PRV200" s="229"/>
      <c r="PSH200" s="229"/>
      <c r="PSK200" s="229"/>
      <c r="PSN200" s="229"/>
      <c r="PSQ200" s="229"/>
      <c r="PSZ200" s="229"/>
      <c r="PTF200" s="229"/>
      <c r="PTI200" s="229"/>
      <c r="PTL200" s="229"/>
      <c r="PTO200" s="229"/>
      <c r="PTU200" s="229"/>
      <c r="PUD200" s="229"/>
      <c r="PUF200" s="229"/>
      <c r="PUG200" s="229"/>
      <c r="PUI200" s="229"/>
      <c r="PUL200" s="229"/>
      <c r="PUO200" s="229"/>
      <c r="PUR200" s="229"/>
      <c r="PUZ200" s="229"/>
      <c r="PVB200" s="229"/>
      <c r="PVE200" s="229"/>
      <c r="PVH200" s="229"/>
      <c r="PVQ200" s="229"/>
      <c r="PVT200" s="229"/>
      <c r="PVY200" s="229"/>
      <c r="PWU200" s="229"/>
      <c r="PWV200" s="229"/>
      <c r="PWW200" s="229"/>
      <c r="PWX200" s="229"/>
      <c r="PWY200" s="229"/>
      <c r="PWZ200" s="229"/>
      <c r="PXR200" s="229"/>
      <c r="PXS200" s="229"/>
      <c r="PXV200" s="229"/>
      <c r="PXY200" s="229"/>
      <c r="PYA200" s="229"/>
      <c r="PYC200" s="229"/>
      <c r="PYF200" s="229"/>
      <c r="PYI200" s="229"/>
      <c r="PYL200" s="229"/>
      <c r="PYO200" s="229"/>
      <c r="PYR200" s="229"/>
      <c r="PYU200" s="229"/>
      <c r="PYX200" s="229"/>
      <c r="PZA200" s="229"/>
      <c r="PZC200" s="229"/>
      <c r="PZP200" s="229"/>
      <c r="PZQ200" s="229"/>
      <c r="PZR200" s="229"/>
      <c r="PZS200" s="229"/>
      <c r="PZT200" s="229"/>
      <c r="PZU200" s="229"/>
      <c r="PZV200" s="229"/>
      <c r="PZW200" s="229"/>
      <c r="PZX200" s="229"/>
      <c r="PZY200" s="229"/>
      <c r="PZZ200" s="229"/>
      <c r="QAA200" s="229"/>
      <c r="QAB200" s="229"/>
      <c r="QAC200" s="229"/>
      <c r="QAD200" s="229"/>
      <c r="QAE200" s="229"/>
      <c r="QAF200" s="229"/>
      <c r="QAG200" s="229"/>
      <c r="QAH200" s="229"/>
      <c r="QAI200" s="229"/>
      <c r="QAJ200" s="229"/>
      <c r="QAK200" s="229"/>
      <c r="QAL200" s="229"/>
      <c r="QAM200" s="229"/>
      <c r="QAN200" s="229"/>
      <c r="QAO200" s="229"/>
      <c r="QAQ200" s="229"/>
      <c r="QAR200" s="229"/>
      <c r="QAS200" s="229"/>
      <c r="QAT200" s="229"/>
      <c r="QAU200" s="229"/>
      <c r="QAV200" s="229"/>
      <c r="QAW200" s="229"/>
      <c r="QAX200" s="229"/>
      <c r="QAY200" s="229"/>
      <c r="QAZ200" s="229"/>
      <c r="QBA200" s="229"/>
      <c r="QBB200" s="229"/>
      <c r="QBC200" s="229"/>
      <c r="QBF200" s="229"/>
      <c r="QBI200" s="229"/>
      <c r="QBL200" s="229"/>
      <c r="QBO200" s="229"/>
      <c r="QBR200" s="229"/>
      <c r="QCD200" s="229"/>
      <c r="QCG200" s="229"/>
      <c r="QCJ200" s="229"/>
      <c r="QCM200" s="229"/>
      <c r="QCV200" s="229"/>
      <c r="QDB200" s="229"/>
      <c r="QDE200" s="229"/>
      <c r="QDH200" s="229"/>
      <c r="QDK200" s="229"/>
      <c r="QDQ200" s="229"/>
      <c r="QDZ200" s="229"/>
      <c r="QEB200" s="229"/>
      <c r="QEC200" s="229"/>
      <c r="QEE200" s="229"/>
      <c r="QEH200" s="229"/>
      <c r="QEK200" s="229"/>
      <c r="QEN200" s="229"/>
      <c r="QEV200" s="229"/>
      <c r="QEX200" s="229"/>
      <c r="QFA200" s="229"/>
      <c r="QFD200" s="229"/>
      <c r="QFM200" s="229"/>
      <c r="QFP200" s="229"/>
      <c r="QFU200" s="229"/>
      <c r="QGQ200" s="229"/>
      <c r="QGR200" s="229"/>
      <c r="QGS200" s="229"/>
      <c r="QGT200" s="229"/>
      <c r="QGU200" s="229"/>
      <c r="QGV200" s="229"/>
      <c r="QHN200" s="229"/>
      <c r="QHO200" s="229"/>
      <c r="QHR200" s="229"/>
      <c r="QHU200" s="229"/>
      <c r="QHW200" s="229"/>
      <c r="QHY200" s="229"/>
      <c r="QIB200" s="229"/>
      <c r="QIE200" s="229"/>
      <c r="QIH200" s="229"/>
      <c r="QIK200" s="229"/>
      <c r="QIN200" s="229"/>
      <c r="QIQ200" s="229"/>
      <c r="QIT200" s="229"/>
      <c r="QIW200" s="229"/>
      <c r="QIY200" s="229"/>
      <c r="QJL200" s="229"/>
      <c r="QJM200" s="229"/>
      <c r="QJN200" s="229"/>
      <c r="QJO200" s="229"/>
      <c r="QJP200" s="229"/>
      <c r="QJQ200" s="229"/>
      <c r="QJR200" s="229"/>
      <c r="QJS200" s="229"/>
      <c r="QJT200" s="229"/>
      <c r="QJU200" s="229"/>
      <c r="QJV200" s="229"/>
      <c r="QJW200" s="229"/>
      <c r="QJX200" s="229"/>
      <c r="QJY200" s="229"/>
      <c r="QJZ200" s="229"/>
      <c r="QKA200" s="229"/>
      <c r="QKB200" s="229"/>
      <c r="QKC200" s="229"/>
      <c r="QKD200" s="229"/>
      <c r="QKE200" s="229"/>
      <c r="QKF200" s="229"/>
      <c r="QKG200" s="229"/>
      <c r="QKH200" s="229"/>
      <c r="QKI200" s="229"/>
      <c r="QKJ200" s="229"/>
      <c r="QKK200" s="229"/>
      <c r="QKM200" s="229"/>
      <c r="QKN200" s="229"/>
      <c r="QKO200" s="229"/>
      <c r="QKP200" s="229"/>
      <c r="QKQ200" s="229"/>
      <c r="QKR200" s="229"/>
      <c r="QKS200" s="229"/>
      <c r="QKT200" s="229"/>
      <c r="QKU200" s="229"/>
      <c r="QKV200" s="229"/>
      <c r="QKW200" s="229"/>
      <c r="QKX200" s="229"/>
      <c r="QKY200" s="229"/>
      <c r="QLB200" s="229"/>
      <c r="QLE200" s="229"/>
      <c r="QLH200" s="229"/>
      <c r="QLK200" s="229"/>
      <c r="QLN200" s="229"/>
      <c r="QLZ200" s="229"/>
      <c r="QMC200" s="229"/>
      <c r="QMF200" s="229"/>
      <c r="QMI200" s="229"/>
      <c r="QMR200" s="229"/>
      <c r="QMX200" s="229"/>
      <c r="QNA200" s="229"/>
      <c r="QND200" s="229"/>
      <c r="QNG200" s="229"/>
      <c r="QNM200" s="229"/>
      <c r="QNV200" s="229"/>
      <c r="QNX200" s="229"/>
      <c r="QNY200" s="229"/>
      <c r="QOA200" s="229"/>
      <c r="QOD200" s="229"/>
      <c r="QOG200" s="229"/>
      <c r="QOJ200" s="229"/>
      <c r="QOR200" s="229"/>
      <c r="QOT200" s="229"/>
      <c r="QOW200" s="229"/>
      <c r="QOZ200" s="229"/>
      <c r="QPI200" s="229"/>
      <c r="QPL200" s="229"/>
      <c r="QPQ200" s="229"/>
      <c r="QQM200" s="229"/>
      <c r="QQN200" s="229"/>
      <c r="QQO200" s="229"/>
      <c r="QQP200" s="229"/>
      <c r="QQQ200" s="229"/>
      <c r="QQR200" s="229"/>
      <c r="QRJ200" s="229"/>
      <c r="QRK200" s="229"/>
      <c r="QRN200" s="229"/>
      <c r="QRQ200" s="229"/>
      <c r="QRS200" s="229"/>
      <c r="QRU200" s="229"/>
      <c r="QRX200" s="229"/>
      <c r="QSA200" s="229"/>
      <c r="QSD200" s="229"/>
      <c r="QSG200" s="229"/>
      <c r="QSJ200" s="229"/>
      <c r="QSM200" s="229"/>
      <c r="QSP200" s="229"/>
      <c r="QSS200" s="229"/>
      <c r="QSU200" s="229"/>
      <c r="QTH200" s="229"/>
      <c r="QTI200" s="229"/>
      <c r="QTJ200" s="229"/>
      <c r="QTK200" s="229"/>
      <c r="QTL200" s="229"/>
      <c r="QTM200" s="229"/>
      <c r="QTN200" s="229"/>
      <c r="QTO200" s="229"/>
      <c r="QTP200" s="229"/>
      <c r="QTQ200" s="229"/>
      <c r="QTR200" s="229"/>
      <c r="QTS200" s="229"/>
      <c r="QTT200" s="229"/>
      <c r="QTU200" s="229"/>
      <c r="QTV200" s="229"/>
      <c r="QTW200" s="229"/>
      <c r="QTX200" s="229"/>
      <c r="QTY200" s="229"/>
      <c r="QTZ200" s="229"/>
      <c r="QUA200" s="229"/>
      <c r="QUB200" s="229"/>
      <c r="QUC200" s="229"/>
      <c r="QUD200" s="229"/>
      <c r="QUE200" s="229"/>
      <c r="QUF200" s="229"/>
      <c r="QUG200" s="229"/>
      <c r="QUI200" s="229"/>
      <c r="QUJ200" s="229"/>
      <c r="QUK200" s="229"/>
      <c r="QUL200" s="229"/>
      <c r="QUM200" s="229"/>
      <c r="QUN200" s="229"/>
      <c r="QUO200" s="229"/>
      <c r="QUP200" s="229"/>
      <c r="QUQ200" s="229"/>
      <c r="QUR200" s="229"/>
      <c r="QUS200" s="229"/>
      <c r="QUT200" s="229"/>
      <c r="QUU200" s="229"/>
      <c r="QUX200" s="229"/>
      <c r="QVA200" s="229"/>
      <c r="QVD200" s="229"/>
      <c r="QVG200" s="229"/>
      <c r="QVJ200" s="229"/>
      <c r="QVV200" s="229"/>
      <c r="QVY200" s="229"/>
      <c r="QWB200" s="229"/>
      <c r="QWE200" s="229"/>
      <c r="QWN200" s="229"/>
      <c r="QWT200" s="229"/>
      <c r="QWW200" s="229"/>
      <c r="QWZ200" s="229"/>
      <c r="QXC200" s="229"/>
      <c r="QXI200" s="229"/>
      <c r="QXR200" s="229"/>
      <c r="QXT200" s="229"/>
      <c r="QXU200" s="229"/>
      <c r="QXW200" s="229"/>
      <c r="QXZ200" s="229"/>
      <c r="QYC200" s="229"/>
      <c r="QYF200" s="229"/>
      <c r="QYN200" s="229"/>
      <c r="QYP200" s="229"/>
      <c r="QYS200" s="229"/>
      <c r="QYV200" s="229"/>
      <c r="QZE200" s="229"/>
      <c r="QZH200" s="229"/>
      <c r="QZM200" s="229"/>
      <c r="RAI200" s="229"/>
      <c r="RAJ200" s="229"/>
      <c r="RAK200" s="229"/>
      <c r="RAL200" s="229"/>
      <c r="RAM200" s="229"/>
      <c r="RAN200" s="229"/>
      <c r="RBF200" s="229"/>
      <c r="RBG200" s="229"/>
      <c r="RBJ200" s="229"/>
      <c r="RBM200" s="229"/>
      <c r="RBO200" s="229"/>
      <c r="RBQ200" s="229"/>
      <c r="RBT200" s="229"/>
      <c r="RBW200" s="229"/>
      <c r="RBZ200" s="229"/>
      <c r="RCC200" s="229"/>
      <c r="RCF200" s="229"/>
      <c r="RCI200" s="229"/>
      <c r="RCL200" s="229"/>
      <c r="RCO200" s="229"/>
      <c r="RCQ200" s="229"/>
      <c r="RDD200" s="229"/>
      <c r="RDE200" s="229"/>
      <c r="RDF200" s="229"/>
      <c r="RDG200" s="229"/>
      <c r="RDH200" s="229"/>
      <c r="RDI200" s="229"/>
      <c r="RDJ200" s="229"/>
      <c r="RDK200" s="229"/>
      <c r="RDL200" s="229"/>
      <c r="RDM200" s="229"/>
      <c r="RDN200" s="229"/>
      <c r="RDO200" s="229"/>
      <c r="RDP200" s="229"/>
      <c r="RDQ200" s="229"/>
      <c r="RDR200" s="229"/>
      <c r="RDS200" s="229"/>
      <c r="RDT200" s="229"/>
      <c r="RDU200" s="229"/>
      <c r="RDV200" s="229"/>
      <c r="RDW200" s="229"/>
      <c r="RDX200" s="229"/>
      <c r="RDY200" s="229"/>
      <c r="RDZ200" s="229"/>
      <c r="REA200" s="229"/>
      <c r="REB200" s="229"/>
      <c r="REC200" s="229"/>
      <c r="REE200" s="229"/>
      <c r="REF200" s="229"/>
      <c r="REG200" s="229"/>
      <c r="REH200" s="229"/>
      <c r="REI200" s="229"/>
      <c r="REJ200" s="229"/>
      <c r="REK200" s="229"/>
      <c r="REL200" s="229"/>
      <c r="REM200" s="229"/>
      <c r="REN200" s="229"/>
      <c r="REO200" s="229"/>
      <c r="REP200" s="229"/>
      <c r="REQ200" s="229"/>
      <c r="RET200" s="229"/>
      <c r="REW200" s="229"/>
      <c r="REZ200" s="229"/>
      <c r="RFC200" s="229"/>
      <c r="RFF200" s="229"/>
      <c r="RFR200" s="229"/>
      <c r="RFU200" s="229"/>
      <c r="RFX200" s="229"/>
      <c r="RGA200" s="229"/>
      <c r="RGJ200" s="229"/>
      <c r="RGP200" s="229"/>
      <c r="RGS200" s="229"/>
      <c r="RGV200" s="229"/>
      <c r="RGY200" s="229"/>
      <c r="RHE200" s="229"/>
      <c r="RHN200" s="229"/>
      <c r="RHP200" s="229"/>
      <c r="RHQ200" s="229"/>
      <c r="RHS200" s="229"/>
      <c r="RHV200" s="229"/>
      <c r="RHY200" s="229"/>
      <c r="RIB200" s="229"/>
      <c r="RIJ200" s="229"/>
      <c r="RIL200" s="229"/>
      <c r="RIO200" s="229"/>
      <c r="RIR200" s="229"/>
      <c r="RJA200" s="229"/>
      <c r="RJD200" s="229"/>
      <c r="RJI200" s="229"/>
      <c r="RKE200" s="229"/>
      <c r="RKF200" s="229"/>
      <c r="RKG200" s="229"/>
      <c r="RKH200" s="229"/>
      <c r="RKI200" s="229"/>
      <c r="RKJ200" s="229"/>
      <c r="RLB200" s="229"/>
      <c r="RLC200" s="229"/>
      <c r="RLF200" s="229"/>
      <c r="RLI200" s="229"/>
      <c r="RLK200" s="229"/>
      <c r="RLM200" s="229"/>
      <c r="RLP200" s="229"/>
      <c r="RLS200" s="229"/>
      <c r="RLV200" s="229"/>
      <c r="RLY200" s="229"/>
      <c r="RMB200" s="229"/>
      <c r="RME200" s="229"/>
      <c r="RMH200" s="229"/>
      <c r="RMK200" s="229"/>
      <c r="RMM200" s="229"/>
      <c r="RMZ200" s="229"/>
      <c r="RNA200" s="229"/>
      <c r="RNB200" s="229"/>
      <c r="RNC200" s="229"/>
      <c r="RND200" s="229"/>
      <c r="RNE200" s="229"/>
      <c r="RNF200" s="229"/>
      <c r="RNG200" s="229"/>
      <c r="RNH200" s="229"/>
      <c r="RNI200" s="229"/>
      <c r="RNJ200" s="229"/>
      <c r="RNK200" s="229"/>
      <c r="RNL200" s="229"/>
      <c r="RNM200" s="229"/>
      <c r="RNN200" s="229"/>
      <c r="RNO200" s="229"/>
      <c r="RNP200" s="229"/>
      <c r="RNQ200" s="229"/>
      <c r="RNR200" s="229"/>
      <c r="RNS200" s="229"/>
      <c r="RNT200" s="229"/>
      <c r="RNU200" s="229"/>
      <c r="RNV200" s="229"/>
      <c r="RNW200" s="229"/>
      <c r="RNX200" s="229"/>
      <c r="RNY200" s="229"/>
      <c r="ROA200" s="229"/>
      <c r="ROB200" s="229"/>
      <c r="ROC200" s="229"/>
      <c r="ROD200" s="229"/>
      <c r="ROE200" s="229"/>
      <c r="ROF200" s="229"/>
      <c r="ROG200" s="229"/>
      <c r="ROH200" s="229"/>
      <c r="ROI200" s="229"/>
      <c r="ROJ200" s="229"/>
      <c r="ROK200" s="229"/>
      <c r="ROL200" s="229"/>
      <c r="ROM200" s="229"/>
      <c r="ROP200" s="229"/>
      <c r="ROS200" s="229"/>
      <c r="ROV200" s="229"/>
      <c r="ROY200" s="229"/>
      <c r="RPB200" s="229"/>
      <c r="RPN200" s="229"/>
      <c r="RPQ200" s="229"/>
      <c r="RPT200" s="229"/>
      <c r="RPW200" s="229"/>
      <c r="RQF200" s="229"/>
      <c r="RQL200" s="229"/>
      <c r="RQO200" s="229"/>
      <c r="RQR200" s="229"/>
      <c r="RQU200" s="229"/>
      <c r="RRA200" s="229"/>
      <c r="RRJ200" s="229"/>
      <c r="RRL200" s="229"/>
      <c r="RRM200" s="229"/>
      <c r="RRO200" s="229"/>
      <c r="RRR200" s="229"/>
      <c r="RRU200" s="229"/>
      <c r="RRX200" s="229"/>
      <c r="RSF200" s="229"/>
      <c r="RSH200" s="229"/>
      <c r="RSK200" s="229"/>
      <c r="RSN200" s="229"/>
      <c r="RSW200" s="229"/>
      <c r="RSZ200" s="229"/>
      <c r="RTE200" s="229"/>
      <c r="RUA200" s="229"/>
      <c r="RUB200" s="229"/>
      <c r="RUC200" s="229"/>
      <c r="RUD200" s="229"/>
      <c r="RUE200" s="229"/>
      <c r="RUF200" s="229"/>
      <c r="RUX200" s="229"/>
      <c r="RUY200" s="229"/>
      <c r="RVB200" s="229"/>
      <c r="RVE200" s="229"/>
      <c r="RVG200" s="229"/>
      <c r="RVI200" s="229"/>
      <c r="RVL200" s="229"/>
      <c r="RVO200" s="229"/>
      <c r="RVR200" s="229"/>
      <c r="RVU200" s="229"/>
      <c r="RVX200" s="229"/>
      <c r="RWA200" s="229"/>
      <c r="RWD200" s="229"/>
      <c r="RWG200" s="229"/>
      <c r="RWI200" s="229"/>
      <c r="RWV200" s="229"/>
      <c r="RWW200" s="229"/>
      <c r="RWX200" s="229"/>
      <c r="RWY200" s="229"/>
      <c r="RWZ200" s="229"/>
      <c r="RXA200" s="229"/>
      <c r="RXB200" s="229"/>
      <c r="RXC200" s="229"/>
      <c r="RXD200" s="229"/>
      <c r="RXE200" s="229"/>
      <c r="RXF200" s="229"/>
      <c r="RXG200" s="229"/>
      <c r="RXH200" s="229"/>
      <c r="RXI200" s="229"/>
      <c r="RXJ200" s="229"/>
      <c r="RXK200" s="229"/>
      <c r="RXL200" s="229"/>
      <c r="RXM200" s="229"/>
      <c r="RXN200" s="229"/>
      <c r="RXO200" s="229"/>
      <c r="RXP200" s="229"/>
      <c r="RXQ200" s="229"/>
      <c r="RXR200" s="229"/>
      <c r="RXS200" s="229"/>
      <c r="RXT200" s="229"/>
      <c r="RXU200" s="229"/>
      <c r="RXW200" s="229"/>
      <c r="RXX200" s="229"/>
      <c r="RXY200" s="229"/>
      <c r="RXZ200" s="229"/>
      <c r="RYA200" s="229"/>
      <c r="RYB200" s="229"/>
      <c r="RYC200" s="229"/>
      <c r="RYD200" s="229"/>
      <c r="RYE200" s="229"/>
      <c r="RYF200" s="229"/>
      <c r="RYG200" s="229"/>
      <c r="RYH200" s="229"/>
      <c r="RYI200" s="229"/>
      <c r="RYL200" s="229"/>
      <c r="RYO200" s="229"/>
      <c r="RYR200" s="229"/>
      <c r="RYU200" s="229"/>
      <c r="RYX200" s="229"/>
      <c r="RZJ200" s="229"/>
      <c r="RZM200" s="229"/>
      <c r="RZP200" s="229"/>
      <c r="RZS200" s="229"/>
      <c r="SAB200" s="229"/>
      <c r="SAH200" s="229"/>
      <c r="SAK200" s="229"/>
      <c r="SAN200" s="229"/>
      <c r="SAQ200" s="229"/>
      <c r="SAW200" s="229"/>
      <c r="SBF200" s="229"/>
      <c r="SBH200" s="229"/>
      <c r="SBI200" s="229"/>
      <c r="SBK200" s="229"/>
      <c r="SBN200" s="229"/>
      <c r="SBQ200" s="229"/>
      <c r="SBT200" s="229"/>
      <c r="SCB200" s="229"/>
      <c r="SCD200" s="229"/>
      <c r="SCG200" s="229"/>
      <c r="SCJ200" s="229"/>
      <c r="SCS200" s="229"/>
      <c r="SCV200" s="229"/>
      <c r="SDA200" s="229"/>
      <c r="SDW200" s="229"/>
      <c r="SDX200" s="229"/>
      <c r="SDY200" s="229"/>
      <c r="SDZ200" s="229"/>
      <c r="SEA200" s="229"/>
      <c r="SEB200" s="229"/>
      <c r="SET200" s="229"/>
      <c r="SEU200" s="229"/>
      <c r="SEX200" s="229"/>
      <c r="SFA200" s="229"/>
      <c r="SFC200" s="229"/>
      <c r="SFE200" s="229"/>
      <c r="SFH200" s="229"/>
      <c r="SFK200" s="229"/>
      <c r="SFN200" s="229"/>
      <c r="SFQ200" s="229"/>
      <c r="SFT200" s="229"/>
      <c r="SFW200" s="229"/>
      <c r="SFZ200" s="229"/>
      <c r="SGC200" s="229"/>
      <c r="SGE200" s="229"/>
      <c r="SGR200" s="229"/>
      <c r="SGS200" s="229"/>
      <c r="SGT200" s="229"/>
      <c r="SGU200" s="229"/>
      <c r="SGV200" s="229"/>
      <c r="SGW200" s="229"/>
      <c r="SGX200" s="229"/>
      <c r="SGY200" s="229"/>
      <c r="SGZ200" s="229"/>
      <c r="SHA200" s="229"/>
      <c r="SHB200" s="229"/>
      <c r="SHC200" s="229"/>
      <c r="SHD200" s="229"/>
      <c r="SHE200" s="229"/>
      <c r="SHF200" s="229"/>
      <c r="SHG200" s="229"/>
      <c r="SHH200" s="229"/>
      <c r="SHI200" s="229"/>
      <c r="SHJ200" s="229"/>
      <c r="SHK200" s="229"/>
      <c r="SHL200" s="229"/>
      <c r="SHM200" s="229"/>
      <c r="SHN200" s="229"/>
      <c r="SHO200" s="229"/>
      <c r="SHP200" s="229"/>
      <c r="SHQ200" s="229"/>
      <c r="SHS200" s="229"/>
      <c r="SHT200" s="229"/>
      <c r="SHU200" s="229"/>
      <c r="SHV200" s="229"/>
      <c r="SHW200" s="229"/>
      <c r="SHX200" s="229"/>
      <c r="SHY200" s="229"/>
      <c r="SHZ200" s="229"/>
      <c r="SIA200" s="229"/>
      <c r="SIB200" s="229"/>
      <c r="SIC200" s="229"/>
      <c r="SID200" s="229"/>
      <c r="SIE200" s="229"/>
      <c r="SIH200" s="229"/>
      <c r="SIK200" s="229"/>
      <c r="SIN200" s="229"/>
      <c r="SIQ200" s="229"/>
      <c r="SIT200" s="229"/>
      <c r="SJF200" s="229"/>
      <c r="SJI200" s="229"/>
      <c r="SJL200" s="229"/>
      <c r="SJO200" s="229"/>
      <c r="SJX200" s="229"/>
      <c r="SKD200" s="229"/>
      <c r="SKG200" s="229"/>
      <c r="SKJ200" s="229"/>
      <c r="SKM200" s="229"/>
      <c r="SKS200" s="229"/>
      <c r="SLB200" s="229"/>
      <c r="SLD200" s="229"/>
      <c r="SLE200" s="229"/>
      <c r="SLG200" s="229"/>
      <c r="SLJ200" s="229"/>
      <c r="SLM200" s="229"/>
      <c r="SLP200" s="229"/>
      <c r="SLX200" s="229"/>
      <c r="SLZ200" s="229"/>
      <c r="SMC200" s="229"/>
      <c r="SMF200" s="229"/>
      <c r="SMO200" s="229"/>
      <c r="SMR200" s="229"/>
      <c r="SMW200" s="229"/>
      <c r="SNS200" s="229"/>
      <c r="SNT200" s="229"/>
      <c r="SNU200" s="229"/>
      <c r="SNV200" s="229"/>
      <c r="SNW200" s="229"/>
      <c r="SNX200" s="229"/>
      <c r="SOP200" s="229"/>
      <c r="SOQ200" s="229"/>
      <c r="SOT200" s="229"/>
      <c r="SOW200" s="229"/>
      <c r="SOY200" s="229"/>
      <c r="SPA200" s="229"/>
      <c r="SPD200" s="229"/>
      <c r="SPG200" s="229"/>
      <c r="SPJ200" s="229"/>
      <c r="SPM200" s="229"/>
      <c r="SPP200" s="229"/>
      <c r="SPS200" s="229"/>
      <c r="SPV200" s="229"/>
      <c r="SPY200" s="229"/>
      <c r="SQA200" s="229"/>
      <c r="SQN200" s="229"/>
      <c r="SQO200" s="229"/>
      <c r="SQP200" s="229"/>
      <c r="SQQ200" s="229"/>
      <c r="SQR200" s="229"/>
      <c r="SQS200" s="229"/>
      <c r="SQT200" s="229"/>
      <c r="SQU200" s="229"/>
      <c r="SQV200" s="229"/>
      <c r="SQW200" s="229"/>
      <c r="SQX200" s="229"/>
      <c r="SQY200" s="229"/>
      <c r="SQZ200" s="229"/>
      <c r="SRA200" s="229"/>
      <c r="SRB200" s="229"/>
      <c r="SRC200" s="229"/>
      <c r="SRD200" s="229"/>
      <c r="SRE200" s="229"/>
      <c r="SRF200" s="229"/>
      <c r="SRG200" s="229"/>
      <c r="SRH200" s="229"/>
      <c r="SRI200" s="229"/>
      <c r="SRJ200" s="229"/>
      <c r="SRK200" s="229"/>
      <c r="SRL200" s="229"/>
      <c r="SRM200" s="229"/>
      <c r="SRO200" s="229"/>
      <c r="SRP200" s="229"/>
      <c r="SRQ200" s="229"/>
      <c r="SRR200" s="229"/>
      <c r="SRS200" s="229"/>
      <c r="SRT200" s="229"/>
      <c r="SRU200" s="229"/>
      <c r="SRV200" s="229"/>
      <c r="SRW200" s="229"/>
      <c r="SRX200" s="229"/>
      <c r="SRY200" s="229"/>
      <c r="SRZ200" s="229"/>
      <c r="SSA200" s="229"/>
      <c r="SSD200" s="229"/>
      <c r="SSG200" s="229"/>
      <c r="SSJ200" s="229"/>
      <c r="SSM200" s="229"/>
      <c r="SSP200" s="229"/>
      <c r="STB200" s="229"/>
      <c r="STE200" s="229"/>
      <c r="STH200" s="229"/>
      <c r="STK200" s="229"/>
      <c r="STT200" s="229"/>
      <c r="STZ200" s="229"/>
      <c r="SUC200" s="229"/>
      <c r="SUF200" s="229"/>
      <c r="SUI200" s="229"/>
      <c r="SUO200" s="229"/>
      <c r="SUX200" s="229"/>
      <c r="SUZ200" s="229"/>
      <c r="SVA200" s="229"/>
      <c r="SVC200" s="229"/>
      <c r="SVF200" s="229"/>
      <c r="SVI200" s="229"/>
      <c r="SVL200" s="229"/>
      <c r="SVT200" s="229"/>
      <c r="SVV200" s="229"/>
      <c r="SVY200" s="229"/>
      <c r="SWB200" s="229"/>
      <c r="SWK200" s="229"/>
      <c r="SWN200" s="229"/>
      <c r="SWS200" s="229"/>
      <c r="SXO200" s="229"/>
      <c r="SXP200" s="229"/>
      <c r="SXQ200" s="229"/>
      <c r="SXR200" s="229"/>
      <c r="SXS200" s="229"/>
      <c r="SXT200" s="229"/>
      <c r="SYL200" s="229"/>
      <c r="SYM200" s="229"/>
      <c r="SYP200" s="229"/>
      <c r="SYS200" s="229"/>
      <c r="SYU200" s="229"/>
      <c r="SYW200" s="229"/>
      <c r="SYZ200" s="229"/>
      <c r="SZC200" s="229"/>
      <c r="SZF200" s="229"/>
      <c r="SZI200" s="229"/>
      <c r="SZL200" s="229"/>
      <c r="SZO200" s="229"/>
      <c r="SZR200" s="229"/>
      <c r="SZU200" s="229"/>
      <c r="SZW200" s="229"/>
      <c r="TAJ200" s="229"/>
      <c r="TAK200" s="229"/>
      <c r="TAL200" s="229"/>
      <c r="TAM200" s="229"/>
      <c r="TAN200" s="229"/>
      <c r="TAO200" s="229"/>
      <c r="TAP200" s="229"/>
      <c r="TAQ200" s="229"/>
      <c r="TAR200" s="229"/>
      <c r="TAS200" s="229"/>
      <c r="TAT200" s="229"/>
      <c r="TAU200" s="229"/>
      <c r="TAV200" s="229"/>
      <c r="TAW200" s="229"/>
      <c r="TAX200" s="229"/>
      <c r="TAY200" s="229"/>
      <c r="TAZ200" s="229"/>
      <c r="TBA200" s="229"/>
      <c r="TBB200" s="229"/>
      <c r="TBC200" s="229"/>
      <c r="TBD200" s="229"/>
      <c r="TBE200" s="229"/>
      <c r="TBF200" s="229"/>
      <c r="TBG200" s="229"/>
      <c r="TBH200" s="229"/>
      <c r="TBI200" s="229"/>
      <c r="TBK200" s="229"/>
      <c r="TBL200" s="229"/>
      <c r="TBM200" s="229"/>
      <c r="TBN200" s="229"/>
      <c r="TBO200" s="229"/>
      <c r="TBP200" s="229"/>
      <c r="TBQ200" s="229"/>
      <c r="TBR200" s="229"/>
      <c r="TBS200" s="229"/>
      <c r="TBT200" s="229"/>
      <c r="TBU200" s="229"/>
      <c r="TBV200" s="229"/>
      <c r="TBW200" s="229"/>
      <c r="TBZ200" s="229"/>
      <c r="TCC200" s="229"/>
      <c r="TCF200" s="229"/>
      <c r="TCI200" s="229"/>
      <c r="TCL200" s="229"/>
      <c r="TCX200" s="229"/>
      <c r="TDA200" s="229"/>
      <c r="TDD200" s="229"/>
      <c r="TDG200" s="229"/>
      <c r="TDP200" s="229"/>
      <c r="TDV200" s="229"/>
      <c r="TDY200" s="229"/>
      <c r="TEB200" s="229"/>
      <c r="TEE200" s="229"/>
      <c r="TEK200" s="229"/>
      <c r="TET200" s="229"/>
      <c r="TEV200" s="229"/>
      <c r="TEW200" s="229"/>
      <c r="TEY200" s="229"/>
      <c r="TFB200" s="229"/>
      <c r="TFE200" s="229"/>
      <c r="TFH200" s="229"/>
      <c r="TFP200" s="229"/>
      <c r="TFR200" s="229"/>
      <c r="TFU200" s="229"/>
      <c r="TFX200" s="229"/>
      <c r="TGG200" s="229"/>
      <c r="TGJ200" s="229"/>
      <c r="TGO200" s="229"/>
      <c r="THK200" s="229"/>
      <c r="THL200" s="229"/>
      <c r="THM200" s="229"/>
      <c r="THN200" s="229"/>
      <c r="THO200" s="229"/>
      <c r="THP200" s="229"/>
      <c r="TIH200" s="229"/>
      <c r="TII200" s="229"/>
      <c r="TIL200" s="229"/>
      <c r="TIO200" s="229"/>
      <c r="TIQ200" s="229"/>
      <c r="TIS200" s="229"/>
      <c r="TIV200" s="229"/>
      <c r="TIY200" s="229"/>
      <c r="TJB200" s="229"/>
      <c r="TJE200" s="229"/>
      <c r="TJH200" s="229"/>
      <c r="TJK200" s="229"/>
      <c r="TJN200" s="229"/>
      <c r="TJQ200" s="229"/>
      <c r="TJS200" s="229"/>
      <c r="TKF200" s="229"/>
      <c r="TKG200" s="229"/>
      <c r="TKH200" s="229"/>
      <c r="TKI200" s="229"/>
      <c r="TKJ200" s="229"/>
      <c r="TKK200" s="229"/>
      <c r="TKL200" s="229"/>
      <c r="TKM200" s="229"/>
      <c r="TKN200" s="229"/>
      <c r="TKO200" s="229"/>
      <c r="TKP200" s="229"/>
      <c r="TKQ200" s="229"/>
      <c r="TKR200" s="229"/>
      <c r="TKS200" s="229"/>
      <c r="TKT200" s="229"/>
      <c r="TKU200" s="229"/>
      <c r="TKV200" s="229"/>
      <c r="TKW200" s="229"/>
      <c r="TKX200" s="229"/>
      <c r="TKY200" s="229"/>
      <c r="TKZ200" s="229"/>
      <c r="TLA200" s="229"/>
      <c r="TLB200" s="229"/>
      <c r="TLC200" s="229"/>
      <c r="TLD200" s="229"/>
      <c r="TLE200" s="229"/>
      <c r="TLG200" s="229"/>
      <c r="TLH200" s="229"/>
      <c r="TLI200" s="229"/>
      <c r="TLJ200" s="229"/>
      <c r="TLK200" s="229"/>
      <c r="TLL200" s="229"/>
      <c r="TLM200" s="229"/>
      <c r="TLN200" s="229"/>
      <c r="TLO200" s="229"/>
      <c r="TLP200" s="229"/>
      <c r="TLQ200" s="229"/>
      <c r="TLR200" s="229"/>
      <c r="TLS200" s="229"/>
      <c r="TLV200" s="229"/>
      <c r="TLY200" s="229"/>
      <c r="TMB200" s="229"/>
      <c r="TME200" s="229"/>
      <c r="TMH200" s="229"/>
      <c r="TMT200" s="229"/>
      <c r="TMW200" s="229"/>
      <c r="TMZ200" s="229"/>
      <c r="TNC200" s="229"/>
      <c r="TNL200" s="229"/>
      <c r="TNR200" s="229"/>
      <c r="TNU200" s="229"/>
      <c r="TNX200" s="229"/>
      <c r="TOA200" s="229"/>
      <c r="TOG200" s="229"/>
      <c r="TOP200" s="229"/>
      <c r="TOR200" s="229"/>
      <c r="TOS200" s="229"/>
      <c r="TOU200" s="229"/>
      <c r="TOX200" s="229"/>
      <c r="TPA200" s="229"/>
      <c r="TPD200" s="229"/>
      <c r="TPL200" s="229"/>
      <c r="TPN200" s="229"/>
      <c r="TPQ200" s="229"/>
      <c r="TPT200" s="229"/>
      <c r="TQC200" s="229"/>
      <c r="TQF200" s="229"/>
      <c r="TQK200" s="229"/>
      <c r="TRG200" s="229"/>
      <c r="TRH200" s="229"/>
      <c r="TRI200" s="229"/>
      <c r="TRJ200" s="229"/>
      <c r="TRK200" s="229"/>
      <c r="TRL200" s="229"/>
      <c r="TSD200" s="229"/>
      <c r="TSE200" s="229"/>
      <c r="TSH200" s="229"/>
      <c r="TSK200" s="229"/>
      <c r="TSM200" s="229"/>
      <c r="TSO200" s="229"/>
      <c r="TSR200" s="229"/>
      <c r="TSU200" s="229"/>
      <c r="TSX200" s="229"/>
      <c r="TTA200" s="229"/>
      <c r="TTD200" s="229"/>
      <c r="TTG200" s="229"/>
      <c r="TTJ200" s="229"/>
      <c r="TTM200" s="229"/>
      <c r="TTO200" s="229"/>
      <c r="TUB200" s="229"/>
      <c r="TUC200" s="229"/>
      <c r="TUD200" s="229"/>
      <c r="TUE200" s="229"/>
      <c r="TUF200" s="229"/>
      <c r="TUG200" s="229"/>
      <c r="TUH200" s="229"/>
      <c r="TUI200" s="229"/>
      <c r="TUJ200" s="229"/>
      <c r="TUK200" s="229"/>
      <c r="TUL200" s="229"/>
      <c r="TUM200" s="229"/>
      <c r="TUN200" s="229"/>
      <c r="TUO200" s="229"/>
      <c r="TUP200" s="229"/>
      <c r="TUQ200" s="229"/>
      <c r="TUR200" s="229"/>
      <c r="TUS200" s="229"/>
      <c r="TUT200" s="229"/>
      <c r="TUU200" s="229"/>
      <c r="TUV200" s="229"/>
      <c r="TUW200" s="229"/>
      <c r="TUX200" s="229"/>
      <c r="TUY200" s="229"/>
      <c r="TUZ200" s="229"/>
      <c r="TVA200" s="229"/>
      <c r="TVC200" s="229"/>
      <c r="TVD200" s="229"/>
      <c r="TVE200" s="229"/>
      <c r="TVF200" s="229"/>
      <c r="TVG200" s="229"/>
      <c r="TVH200" s="229"/>
      <c r="TVI200" s="229"/>
      <c r="TVJ200" s="229"/>
      <c r="TVK200" s="229"/>
      <c r="TVL200" s="229"/>
      <c r="TVM200" s="229"/>
      <c r="TVN200" s="229"/>
      <c r="TVO200" s="229"/>
      <c r="TVR200" s="229"/>
      <c r="TVU200" s="229"/>
      <c r="TVX200" s="229"/>
      <c r="TWA200" s="229"/>
      <c r="TWD200" s="229"/>
      <c r="TWP200" s="229"/>
      <c r="TWS200" s="229"/>
      <c r="TWV200" s="229"/>
      <c r="TWY200" s="229"/>
      <c r="TXH200" s="229"/>
      <c r="TXN200" s="229"/>
      <c r="TXQ200" s="229"/>
      <c r="TXT200" s="229"/>
      <c r="TXW200" s="229"/>
      <c r="TYC200" s="229"/>
      <c r="TYL200" s="229"/>
      <c r="TYN200" s="229"/>
      <c r="TYO200" s="229"/>
      <c r="TYQ200" s="229"/>
      <c r="TYT200" s="229"/>
      <c r="TYW200" s="229"/>
      <c r="TYZ200" s="229"/>
      <c r="TZH200" s="229"/>
      <c r="TZJ200" s="229"/>
      <c r="TZM200" s="229"/>
      <c r="TZP200" s="229"/>
      <c r="TZY200" s="229"/>
      <c r="UAB200" s="229"/>
      <c r="UAG200" s="229"/>
      <c r="UBC200" s="229"/>
      <c r="UBD200" s="229"/>
      <c r="UBE200" s="229"/>
      <c r="UBF200" s="229"/>
      <c r="UBG200" s="229"/>
      <c r="UBH200" s="229"/>
      <c r="UBZ200" s="229"/>
      <c r="UCA200" s="229"/>
      <c r="UCD200" s="229"/>
      <c r="UCG200" s="229"/>
      <c r="UCI200" s="229"/>
      <c r="UCK200" s="229"/>
      <c r="UCN200" s="229"/>
      <c r="UCQ200" s="229"/>
      <c r="UCT200" s="229"/>
      <c r="UCW200" s="229"/>
      <c r="UCZ200" s="229"/>
      <c r="UDC200" s="229"/>
      <c r="UDF200" s="229"/>
      <c r="UDI200" s="229"/>
      <c r="UDK200" s="229"/>
      <c r="UDX200" s="229"/>
      <c r="UDY200" s="229"/>
      <c r="UDZ200" s="229"/>
      <c r="UEA200" s="229"/>
      <c r="UEB200" s="229"/>
      <c r="UEC200" s="229"/>
      <c r="UED200" s="229"/>
      <c r="UEE200" s="229"/>
      <c r="UEF200" s="229"/>
      <c r="UEG200" s="229"/>
      <c r="UEH200" s="229"/>
      <c r="UEI200" s="229"/>
      <c r="UEJ200" s="229"/>
      <c r="UEK200" s="229"/>
      <c r="UEL200" s="229"/>
      <c r="UEM200" s="229"/>
      <c r="UEN200" s="229"/>
      <c r="UEO200" s="229"/>
      <c r="UEP200" s="229"/>
      <c r="UEQ200" s="229"/>
      <c r="UER200" s="229"/>
      <c r="UES200" s="229"/>
      <c r="UET200" s="229"/>
      <c r="UEU200" s="229"/>
      <c r="UEV200" s="229"/>
      <c r="UEW200" s="229"/>
      <c r="UEY200" s="229"/>
      <c r="UEZ200" s="229"/>
      <c r="UFA200" s="229"/>
      <c r="UFB200" s="229"/>
      <c r="UFC200" s="229"/>
      <c r="UFD200" s="229"/>
      <c r="UFE200" s="229"/>
      <c r="UFF200" s="229"/>
      <c r="UFG200" s="229"/>
      <c r="UFH200" s="229"/>
      <c r="UFI200" s="229"/>
      <c r="UFJ200" s="229"/>
      <c r="UFK200" s="229"/>
      <c r="UFN200" s="229"/>
      <c r="UFQ200" s="229"/>
      <c r="UFT200" s="229"/>
      <c r="UFW200" s="229"/>
      <c r="UFZ200" s="229"/>
      <c r="UGL200" s="229"/>
      <c r="UGO200" s="229"/>
      <c r="UGR200" s="229"/>
      <c r="UGU200" s="229"/>
      <c r="UHD200" s="229"/>
      <c r="UHJ200" s="229"/>
      <c r="UHM200" s="229"/>
      <c r="UHP200" s="229"/>
      <c r="UHS200" s="229"/>
      <c r="UHY200" s="229"/>
      <c r="UIH200" s="229"/>
      <c r="UIJ200" s="229"/>
      <c r="UIK200" s="229"/>
      <c r="UIM200" s="229"/>
      <c r="UIP200" s="229"/>
      <c r="UIS200" s="229"/>
      <c r="UIV200" s="229"/>
      <c r="UJD200" s="229"/>
      <c r="UJF200" s="229"/>
      <c r="UJI200" s="229"/>
      <c r="UJL200" s="229"/>
      <c r="UJU200" s="229"/>
      <c r="UJX200" s="229"/>
      <c r="UKC200" s="229"/>
      <c r="UKY200" s="229"/>
      <c r="UKZ200" s="229"/>
      <c r="ULA200" s="229"/>
      <c r="ULB200" s="229"/>
      <c r="ULC200" s="229"/>
      <c r="ULD200" s="229"/>
      <c r="ULV200" s="229"/>
      <c r="ULW200" s="229"/>
      <c r="ULZ200" s="229"/>
      <c r="UMC200" s="229"/>
      <c r="UME200" s="229"/>
      <c r="UMG200" s="229"/>
      <c r="UMJ200" s="229"/>
      <c r="UMM200" s="229"/>
      <c r="UMP200" s="229"/>
      <c r="UMS200" s="229"/>
      <c r="UMV200" s="229"/>
      <c r="UMY200" s="229"/>
      <c r="UNB200" s="229"/>
      <c r="UNE200" s="229"/>
      <c r="UNG200" s="229"/>
      <c r="UNT200" s="229"/>
      <c r="UNU200" s="229"/>
      <c r="UNV200" s="229"/>
      <c r="UNW200" s="229"/>
      <c r="UNX200" s="229"/>
      <c r="UNY200" s="229"/>
      <c r="UNZ200" s="229"/>
      <c r="UOA200" s="229"/>
      <c r="UOB200" s="229"/>
      <c r="UOC200" s="229"/>
      <c r="UOD200" s="229"/>
      <c r="UOE200" s="229"/>
      <c r="UOF200" s="229"/>
      <c r="UOG200" s="229"/>
      <c r="UOH200" s="229"/>
      <c r="UOI200" s="229"/>
      <c r="UOJ200" s="229"/>
      <c r="UOK200" s="229"/>
      <c r="UOL200" s="229"/>
      <c r="UOM200" s="229"/>
      <c r="UON200" s="229"/>
      <c r="UOO200" s="229"/>
      <c r="UOP200" s="229"/>
      <c r="UOQ200" s="229"/>
      <c r="UOR200" s="229"/>
      <c r="UOS200" s="229"/>
      <c r="UOU200" s="229"/>
      <c r="UOV200" s="229"/>
      <c r="UOW200" s="229"/>
      <c r="UOX200" s="229"/>
      <c r="UOY200" s="229"/>
      <c r="UOZ200" s="229"/>
      <c r="UPA200" s="229"/>
      <c r="UPB200" s="229"/>
      <c r="UPC200" s="229"/>
      <c r="UPD200" s="229"/>
      <c r="UPE200" s="229"/>
      <c r="UPF200" s="229"/>
      <c r="UPG200" s="229"/>
      <c r="UPJ200" s="229"/>
      <c r="UPM200" s="229"/>
      <c r="UPP200" s="229"/>
      <c r="UPS200" s="229"/>
      <c r="UPV200" s="229"/>
      <c r="UQH200" s="229"/>
      <c r="UQK200" s="229"/>
      <c r="UQN200" s="229"/>
      <c r="UQQ200" s="229"/>
      <c r="UQZ200" s="229"/>
      <c r="URF200" s="229"/>
      <c r="URI200" s="229"/>
      <c r="URL200" s="229"/>
      <c r="URO200" s="229"/>
      <c r="URU200" s="229"/>
      <c r="USD200" s="229"/>
      <c r="USF200" s="229"/>
      <c r="USG200" s="229"/>
      <c r="USI200" s="229"/>
      <c r="USL200" s="229"/>
      <c r="USO200" s="229"/>
      <c r="USR200" s="229"/>
      <c r="USZ200" s="229"/>
      <c r="UTB200" s="229"/>
      <c r="UTE200" s="229"/>
      <c r="UTH200" s="229"/>
      <c r="UTQ200" s="229"/>
      <c r="UTT200" s="229"/>
      <c r="UTY200" s="229"/>
      <c r="UUU200" s="229"/>
      <c r="UUV200" s="229"/>
      <c r="UUW200" s="229"/>
      <c r="UUX200" s="229"/>
      <c r="UUY200" s="229"/>
      <c r="UUZ200" s="229"/>
      <c r="UVR200" s="229"/>
      <c r="UVS200" s="229"/>
      <c r="UVV200" s="229"/>
      <c r="UVY200" s="229"/>
      <c r="UWA200" s="229"/>
      <c r="UWC200" s="229"/>
      <c r="UWF200" s="229"/>
      <c r="UWI200" s="229"/>
      <c r="UWL200" s="229"/>
      <c r="UWO200" s="229"/>
      <c r="UWR200" s="229"/>
      <c r="UWU200" s="229"/>
      <c r="UWX200" s="229"/>
      <c r="UXA200" s="229"/>
      <c r="UXC200" s="229"/>
      <c r="UXP200" s="229"/>
      <c r="UXQ200" s="229"/>
      <c r="UXR200" s="229"/>
      <c r="UXS200" s="229"/>
      <c r="UXT200" s="229"/>
      <c r="UXU200" s="229"/>
      <c r="UXV200" s="229"/>
      <c r="UXW200" s="229"/>
      <c r="UXX200" s="229"/>
      <c r="UXY200" s="229"/>
      <c r="UXZ200" s="229"/>
      <c r="UYA200" s="229"/>
      <c r="UYB200" s="229"/>
      <c r="UYC200" s="229"/>
      <c r="UYD200" s="229"/>
      <c r="UYE200" s="229"/>
      <c r="UYF200" s="229"/>
      <c r="UYG200" s="229"/>
      <c r="UYH200" s="229"/>
      <c r="UYI200" s="229"/>
      <c r="UYJ200" s="229"/>
      <c r="UYK200" s="229"/>
      <c r="UYL200" s="229"/>
      <c r="UYM200" s="229"/>
      <c r="UYN200" s="229"/>
      <c r="UYO200" s="229"/>
      <c r="UYQ200" s="229"/>
      <c r="UYR200" s="229"/>
      <c r="UYS200" s="229"/>
      <c r="UYT200" s="229"/>
      <c r="UYU200" s="229"/>
      <c r="UYV200" s="229"/>
      <c r="UYW200" s="229"/>
      <c r="UYX200" s="229"/>
      <c r="UYY200" s="229"/>
      <c r="UYZ200" s="229"/>
      <c r="UZA200" s="229"/>
      <c r="UZB200" s="229"/>
      <c r="UZC200" s="229"/>
      <c r="UZF200" s="229"/>
      <c r="UZI200" s="229"/>
      <c r="UZL200" s="229"/>
      <c r="UZO200" s="229"/>
      <c r="UZR200" s="229"/>
      <c r="VAD200" s="229"/>
      <c r="VAG200" s="229"/>
      <c r="VAJ200" s="229"/>
      <c r="VAM200" s="229"/>
      <c r="VAV200" s="229"/>
      <c r="VBB200" s="229"/>
      <c r="VBE200" s="229"/>
      <c r="VBH200" s="229"/>
      <c r="VBK200" s="229"/>
      <c r="VBQ200" s="229"/>
      <c r="VBZ200" s="229"/>
      <c r="VCB200" s="229"/>
      <c r="VCC200" s="229"/>
      <c r="VCE200" s="229"/>
      <c r="VCH200" s="229"/>
      <c r="VCK200" s="229"/>
      <c r="VCN200" s="229"/>
      <c r="VCV200" s="229"/>
      <c r="VCX200" s="229"/>
      <c r="VDA200" s="229"/>
      <c r="VDD200" s="229"/>
      <c r="VDM200" s="229"/>
      <c r="VDP200" s="229"/>
      <c r="VDU200" s="229"/>
      <c r="VEQ200" s="229"/>
      <c r="VER200" s="229"/>
      <c r="VES200" s="229"/>
      <c r="VET200" s="229"/>
      <c r="VEU200" s="229"/>
      <c r="VEV200" s="229"/>
      <c r="VFN200" s="229"/>
      <c r="VFO200" s="229"/>
      <c r="VFR200" s="229"/>
      <c r="VFU200" s="229"/>
      <c r="VFW200" s="229"/>
      <c r="VFY200" s="229"/>
      <c r="VGB200" s="229"/>
      <c r="VGE200" s="229"/>
      <c r="VGH200" s="229"/>
      <c r="VGK200" s="229"/>
      <c r="VGN200" s="229"/>
      <c r="VGQ200" s="229"/>
      <c r="VGT200" s="229"/>
      <c r="VGW200" s="229"/>
      <c r="VGY200" s="229"/>
      <c r="VHL200" s="229"/>
      <c r="VHM200" s="229"/>
      <c r="VHN200" s="229"/>
      <c r="VHO200" s="229"/>
      <c r="VHP200" s="229"/>
      <c r="VHQ200" s="229"/>
      <c r="VHR200" s="229"/>
      <c r="VHS200" s="229"/>
      <c r="VHT200" s="229"/>
      <c r="VHU200" s="229"/>
      <c r="VHV200" s="229"/>
      <c r="VHW200" s="229"/>
      <c r="VHX200" s="229"/>
      <c r="VHY200" s="229"/>
      <c r="VHZ200" s="229"/>
      <c r="VIA200" s="229"/>
      <c r="VIB200" s="229"/>
      <c r="VIC200" s="229"/>
      <c r="VID200" s="229"/>
      <c r="VIE200" s="229"/>
      <c r="VIF200" s="229"/>
      <c r="VIG200" s="229"/>
      <c r="VIH200" s="229"/>
      <c r="VII200" s="229"/>
      <c r="VIJ200" s="229"/>
      <c r="VIK200" s="229"/>
      <c r="VIM200" s="229"/>
      <c r="VIN200" s="229"/>
      <c r="VIO200" s="229"/>
      <c r="VIP200" s="229"/>
      <c r="VIQ200" s="229"/>
      <c r="VIR200" s="229"/>
      <c r="VIS200" s="229"/>
      <c r="VIT200" s="229"/>
      <c r="VIU200" s="229"/>
      <c r="VIV200" s="229"/>
      <c r="VIW200" s="229"/>
      <c r="VIX200" s="229"/>
      <c r="VIY200" s="229"/>
      <c r="VJB200" s="229"/>
      <c r="VJE200" s="229"/>
      <c r="VJH200" s="229"/>
      <c r="VJK200" s="229"/>
      <c r="VJN200" s="229"/>
      <c r="VJZ200" s="229"/>
      <c r="VKC200" s="229"/>
      <c r="VKF200" s="229"/>
      <c r="VKI200" s="229"/>
      <c r="VKR200" s="229"/>
      <c r="VKX200" s="229"/>
      <c r="VLA200" s="229"/>
      <c r="VLD200" s="229"/>
      <c r="VLG200" s="229"/>
      <c r="VLM200" s="229"/>
      <c r="VLV200" s="229"/>
      <c r="VLX200" s="229"/>
      <c r="VLY200" s="229"/>
      <c r="VMA200" s="229"/>
      <c r="VMD200" s="229"/>
      <c r="VMG200" s="229"/>
      <c r="VMJ200" s="229"/>
      <c r="VMR200" s="229"/>
      <c r="VMT200" s="229"/>
      <c r="VMW200" s="229"/>
      <c r="VMZ200" s="229"/>
      <c r="VNI200" s="229"/>
      <c r="VNL200" s="229"/>
      <c r="VNQ200" s="229"/>
      <c r="VOM200" s="229"/>
      <c r="VON200" s="229"/>
      <c r="VOO200" s="229"/>
      <c r="VOP200" s="229"/>
      <c r="VOQ200" s="229"/>
      <c r="VOR200" s="229"/>
      <c r="VPJ200" s="229"/>
      <c r="VPK200" s="229"/>
      <c r="VPN200" s="229"/>
      <c r="VPQ200" s="229"/>
      <c r="VPS200" s="229"/>
      <c r="VPU200" s="229"/>
      <c r="VPX200" s="229"/>
      <c r="VQA200" s="229"/>
      <c r="VQD200" s="229"/>
      <c r="VQG200" s="229"/>
      <c r="VQJ200" s="229"/>
      <c r="VQM200" s="229"/>
      <c r="VQP200" s="229"/>
      <c r="VQS200" s="229"/>
      <c r="VQU200" s="229"/>
      <c r="VRH200" s="229"/>
      <c r="VRI200" s="229"/>
      <c r="VRJ200" s="229"/>
      <c r="VRK200" s="229"/>
      <c r="VRL200" s="229"/>
      <c r="VRM200" s="229"/>
      <c r="VRN200" s="229"/>
      <c r="VRO200" s="229"/>
      <c r="VRP200" s="229"/>
      <c r="VRQ200" s="229"/>
      <c r="VRR200" s="229"/>
      <c r="VRS200" s="229"/>
      <c r="VRT200" s="229"/>
      <c r="VRU200" s="229"/>
      <c r="VRV200" s="229"/>
      <c r="VRW200" s="229"/>
      <c r="VRX200" s="229"/>
      <c r="VRY200" s="229"/>
      <c r="VRZ200" s="229"/>
      <c r="VSA200" s="229"/>
      <c r="VSB200" s="229"/>
      <c r="VSC200" s="229"/>
      <c r="VSD200" s="229"/>
      <c r="VSE200" s="229"/>
      <c r="VSF200" s="229"/>
      <c r="VSG200" s="229"/>
      <c r="VSI200" s="229"/>
      <c r="VSJ200" s="229"/>
      <c r="VSK200" s="229"/>
      <c r="VSL200" s="229"/>
      <c r="VSM200" s="229"/>
      <c r="VSN200" s="229"/>
      <c r="VSO200" s="229"/>
      <c r="VSP200" s="229"/>
      <c r="VSQ200" s="229"/>
      <c r="VSR200" s="229"/>
      <c r="VSS200" s="229"/>
      <c r="VST200" s="229"/>
      <c r="VSU200" s="229"/>
      <c r="VSX200" s="229"/>
      <c r="VTA200" s="229"/>
      <c r="VTD200" s="229"/>
      <c r="VTG200" s="229"/>
      <c r="VTJ200" s="229"/>
      <c r="VTV200" s="229"/>
      <c r="VTY200" s="229"/>
      <c r="VUB200" s="229"/>
      <c r="VUE200" s="229"/>
      <c r="VUN200" s="229"/>
      <c r="VUT200" s="229"/>
      <c r="VUW200" s="229"/>
      <c r="VUZ200" s="229"/>
      <c r="VVC200" s="229"/>
      <c r="VVI200" s="229"/>
      <c r="VVR200" s="229"/>
      <c r="VVT200" s="229"/>
      <c r="VVU200" s="229"/>
      <c r="VVW200" s="229"/>
      <c r="VVZ200" s="229"/>
      <c r="VWC200" s="229"/>
      <c r="VWF200" s="229"/>
      <c r="VWN200" s="229"/>
      <c r="VWP200" s="229"/>
      <c r="VWS200" s="229"/>
      <c r="VWV200" s="229"/>
      <c r="VXE200" s="229"/>
      <c r="VXH200" s="229"/>
      <c r="VXM200" s="229"/>
      <c r="VYI200" s="229"/>
      <c r="VYJ200" s="229"/>
      <c r="VYK200" s="229"/>
      <c r="VYL200" s="229"/>
      <c r="VYM200" s="229"/>
      <c r="VYN200" s="229"/>
      <c r="VZF200" s="229"/>
      <c r="VZG200" s="229"/>
      <c r="VZJ200" s="229"/>
      <c r="VZM200" s="229"/>
      <c r="VZO200" s="229"/>
      <c r="VZQ200" s="229"/>
      <c r="VZT200" s="229"/>
      <c r="VZW200" s="229"/>
      <c r="VZZ200" s="229"/>
      <c r="WAC200" s="229"/>
      <c r="WAF200" s="229"/>
      <c r="WAI200" s="229"/>
      <c r="WAL200" s="229"/>
      <c r="WAO200" s="229"/>
      <c r="WAQ200" s="229"/>
      <c r="WBD200" s="229"/>
      <c r="WBE200" s="229"/>
      <c r="WBF200" s="229"/>
      <c r="WBG200" s="229"/>
      <c r="WBH200" s="229"/>
      <c r="WBI200" s="229"/>
      <c r="WBJ200" s="229"/>
      <c r="WBK200" s="229"/>
      <c r="WBL200" s="229"/>
      <c r="WBM200" s="229"/>
      <c r="WBN200" s="229"/>
      <c r="WBO200" s="229"/>
      <c r="WBP200" s="229"/>
      <c r="WBQ200" s="229"/>
      <c r="WBR200" s="229"/>
      <c r="WBS200" s="229"/>
      <c r="WBT200" s="229"/>
      <c r="WBU200" s="229"/>
      <c r="WBV200" s="229"/>
      <c r="WBW200" s="229"/>
      <c r="WBX200" s="229"/>
      <c r="WBY200" s="229"/>
      <c r="WBZ200" s="229"/>
      <c r="WCA200" s="229"/>
      <c r="WCB200" s="229"/>
      <c r="WCC200" s="229"/>
      <c r="WCE200" s="229"/>
      <c r="WCF200" s="229"/>
      <c r="WCG200" s="229"/>
      <c r="WCH200" s="229"/>
      <c r="WCI200" s="229"/>
      <c r="WCJ200" s="229"/>
      <c r="WCK200" s="229"/>
      <c r="WCL200" s="229"/>
      <c r="WCM200" s="229"/>
      <c r="WCN200" s="229"/>
      <c r="WCO200" s="229"/>
      <c r="WCP200" s="229"/>
      <c r="WCQ200" s="229"/>
      <c r="WCT200" s="229"/>
      <c r="WCW200" s="229"/>
      <c r="WCZ200" s="229"/>
      <c r="WDC200" s="229"/>
      <c r="WDF200" s="229"/>
      <c r="WDR200" s="229"/>
      <c r="WDU200" s="229"/>
      <c r="WDX200" s="229"/>
      <c r="WEA200" s="229"/>
      <c r="WEJ200" s="229"/>
      <c r="WEP200" s="229"/>
      <c r="WES200" s="229"/>
      <c r="WEV200" s="229"/>
      <c r="WEY200" s="229"/>
      <c r="WFE200" s="229"/>
      <c r="WFN200" s="229"/>
      <c r="WFP200" s="229"/>
      <c r="WFQ200" s="229"/>
      <c r="WFS200" s="229"/>
      <c r="WFV200" s="229"/>
      <c r="WFY200" s="229"/>
      <c r="WGB200" s="229"/>
      <c r="WGJ200" s="229"/>
      <c r="WGL200" s="229"/>
      <c r="WGO200" s="229"/>
      <c r="WGR200" s="229"/>
      <c r="WHA200" s="229"/>
      <c r="WHD200" s="229"/>
      <c r="WHI200" s="229"/>
      <c r="WIE200" s="229"/>
      <c r="WIF200" s="229"/>
      <c r="WIG200" s="229"/>
      <c r="WIH200" s="229"/>
      <c r="WII200" s="229"/>
      <c r="WIJ200" s="229"/>
      <c r="WJB200" s="229"/>
      <c r="WJC200" s="229"/>
      <c r="WJF200" s="229"/>
      <c r="WJI200" s="229"/>
      <c r="WJK200" s="229"/>
      <c r="WJM200" s="229"/>
      <c r="WJP200" s="229"/>
      <c r="WJS200" s="229"/>
      <c r="WJV200" s="229"/>
      <c r="WJY200" s="229"/>
      <c r="WKB200" s="229"/>
      <c r="WKE200" s="229"/>
      <c r="WKH200" s="229"/>
      <c r="WKK200" s="229"/>
      <c r="WKM200" s="229"/>
      <c r="WKZ200" s="229"/>
      <c r="WLA200" s="229"/>
      <c r="WLB200" s="229"/>
      <c r="WLC200" s="229"/>
      <c r="WLD200" s="229"/>
      <c r="WLE200" s="229"/>
      <c r="WLF200" s="229"/>
      <c r="WLG200" s="229"/>
      <c r="WLH200" s="229"/>
      <c r="WLI200" s="229"/>
      <c r="WLJ200" s="229"/>
      <c r="WLK200" s="229"/>
      <c r="WLL200" s="229"/>
      <c r="WLM200" s="229"/>
      <c r="WLN200" s="229"/>
      <c r="WLO200" s="229"/>
      <c r="WLP200" s="229"/>
      <c r="WLQ200" s="229"/>
      <c r="WLR200" s="229"/>
      <c r="WLS200" s="229"/>
      <c r="WLT200" s="229"/>
      <c r="WLU200" s="229"/>
      <c r="WLV200" s="229"/>
      <c r="WLW200" s="229"/>
      <c r="WLX200" s="229"/>
      <c r="WLY200" s="229"/>
      <c r="WMA200" s="229"/>
      <c r="WMB200" s="229"/>
      <c r="WMC200" s="229"/>
      <c r="WMD200" s="229"/>
      <c r="WME200" s="229"/>
      <c r="WMF200" s="229"/>
      <c r="WMG200" s="229"/>
      <c r="WMH200" s="229"/>
      <c r="WMI200" s="229"/>
      <c r="WMJ200" s="229"/>
      <c r="WMK200" s="229"/>
      <c r="WML200" s="229"/>
      <c r="WMM200" s="229"/>
      <c r="WMP200" s="229"/>
      <c r="WMS200" s="229"/>
      <c r="WMV200" s="229"/>
      <c r="WMY200" s="229"/>
      <c r="WNB200" s="229"/>
      <c r="WNN200" s="229"/>
      <c r="WNQ200" s="229"/>
      <c r="WNT200" s="229"/>
      <c r="WNW200" s="229"/>
      <c r="WOF200" s="229"/>
      <c r="WOL200" s="229"/>
      <c r="WOO200" s="229"/>
      <c r="WOR200" s="229"/>
      <c r="WOU200" s="229"/>
      <c r="WPA200" s="229"/>
      <c r="WPJ200" s="229"/>
      <c r="WPL200" s="229"/>
      <c r="WPM200" s="229"/>
      <c r="WPO200" s="229"/>
      <c r="WPR200" s="229"/>
      <c r="WPU200" s="229"/>
      <c r="WPX200" s="229"/>
      <c r="WQF200" s="229"/>
      <c r="WQH200" s="229"/>
      <c r="WQK200" s="229"/>
      <c r="WQN200" s="229"/>
      <c r="WQW200" s="229"/>
      <c r="WQZ200" s="229"/>
      <c r="WRE200" s="229"/>
      <c r="WSA200" s="229"/>
      <c r="WSB200" s="229"/>
      <c r="WSC200" s="229"/>
      <c r="WSD200" s="229"/>
      <c r="WSE200" s="229"/>
      <c r="WSF200" s="229"/>
      <c r="WSX200" s="229"/>
      <c r="WSY200" s="229"/>
      <c r="WTB200" s="229"/>
      <c r="WTE200" s="229"/>
      <c r="WTG200" s="229"/>
      <c r="WTI200" s="229"/>
      <c r="WTL200" s="229"/>
      <c r="WTO200" s="229"/>
      <c r="WTR200" s="229"/>
      <c r="WTU200" s="229"/>
      <c r="WTX200" s="229"/>
      <c r="WUA200" s="229"/>
      <c r="WUD200" s="229"/>
      <c r="WUG200" s="229"/>
      <c r="WUI200" s="229"/>
      <c r="WUV200" s="229"/>
      <c r="WUW200" s="229"/>
      <c r="WUX200" s="229"/>
      <c r="WUY200" s="229"/>
      <c r="WUZ200" s="229"/>
      <c r="WVA200" s="229"/>
      <c r="WVB200" s="229"/>
      <c r="WVC200" s="229"/>
      <c r="WVD200" s="229"/>
      <c r="WVE200" s="229"/>
      <c r="WVF200" s="229"/>
      <c r="WVG200" s="229"/>
      <c r="WVH200" s="229"/>
      <c r="WVI200" s="229"/>
      <c r="WVJ200" s="229"/>
      <c r="WVK200" s="229"/>
      <c r="WVL200" s="229"/>
      <c r="WVM200" s="229"/>
      <c r="WVN200" s="229"/>
      <c r="WVO200" s="229"/>
      <c r="WVP200" s="229"/>
      <c r="WVQ200" s="229"/>
      <c r="WVR200" s="229"/>
      <c r="WVS200" s="229"/>
      <c r="WVT200" s="229"/>
      <c r="WVU200" s="229"/>
      <c r="WVV200" s="229"/>
      <c r="WVW200" s="229"/>
      <c r="WVX200" s="229"/>
      <c r="WVY200" s="229"/>
      <c r="WVZ200" s="229"/>
      <c r="WWA200" s="229"/>
      <c r="WWB200" s="229"/>
      <c r="WWC200" s="229"/>
      <c r="WWD200" s="229"/>
      <c r="WWE200" s="229"/>
      <c r="WWF200" s="229"/>
      <c r="WWG200" s="229"/>
      <c r="WWH200" s="229"/>
      <c r="WWI200" s="229"/>
      <c r="WWJ200" s="229"/>
      <c r="WWK200" s="229"/>
      <c r="WWL200" s="229"/>
      <c r="WWM200" s="229"/>
      <c r="WWN200" s="229"/>
      <c r="WWO200" s="229"/>
      <c r="WWP200" s="229"/>
      <c r="WWQ200" s="229"/>
      <c r="WWR200" s="229"/>
      <c r="WWS200" s="229"/>
      <c r="WWT200" s="229"/>
      <c r="WWU200" s="229"/>
      <c r="WWV200" s="229"/>
      <c r="WWW200" s="229"/>
      <c r="WWX200" s="229"/>
      <c r="WWY200" s="229"/>
      <c r="WWZ200" s="229"/>
      <c r="WXA200" s="229"/>
      <c r="WXB200" s="229"/>
      <c r="WXC200" s="229"/>
      <c r="WXD200" s="229"/>
      <c r="WXE200" s="229"/>
      <c r="WXF200" s="229"/>
      <c r="WXG200" s="229"/>
      <c r="WXH200" s="229"/>
      <c r="WXI200" s="229"/>
      <c r="WXJ200" s="229"/>
      <c r="WXK200" s="229"/>
      <c r="WXL200" s="229"/>
      <c r="WXM200" s="229"/>
      <c r="WXN200" s="229"/>
      <c r="WXO200" s="229"/>
      <c r="WXP200" s="229"/>
      <c r="WXQ200" s="229"/>
      <c r="WXR200" s="229"/>
      <c r="WXS200" s="229"/>
      <c r="WXT200" s="229"/>
      <c r="WXU200" s="229"/>
      <c r="WXV200" s="229"/>
      <c r="WXW200" s="229"/>
      <c r="WXX200" s="229"/>
      <c r="WXY200" s="229"/>
      <c r="WXZ200" s="229"/>
      <c r="WYA200" s="229"/>
      <c r="WYB200" s="229"/>
      <c r="WYC200" s="229"/>
      <c r="WYD200" s="229"/>
      <c r="WYE200" s="229"/>
      <c r="WYF200" s="229"/>
      <c r="WYG200" s="229"/>
      <c r="WYH200" s="229"/>
      <c r="WYI200" s="229"/>
      <c r="WYJ200" s="229"/>
      <c r="WYK200" s="229"/>
      <c r="WYL200" s="229"/>
      <c r="WYM200" s="229"/>
      <c r="WYN200" s="229"/>
      <c r="WYO200" s="229"/>
      <c r="WYP200" s="229"/>
      <c r="WYQ200" s="229"/>
      <c r="WYR200" s="229"/>
      <c r="WYS200" s="229"/>
      <c r="WYT200" s="229"/>
      <c r="WYU200" s="229"/>
      <c r="WYV200" s="229"/>
      <c r="WYW200" s="229"/>
      <c r="WYX200" s="229"/>
      <c r="WYY200" s="229"/>
      <c r="WYZ200" s="229"/>
      <c r="WZA200" s="229"/>
      <c r="WZB200" s="229"/>
      <c r="WZC200" s="229"/>
      <c r="WZD200" s="229"/>
      <c r="WZE200" s="229"/>
      <c r="WZF200" s="229"/>
      <c r="WZG200" s="229"/>
      <c r="WZH200" s="229"/>
      <c r="WZI200" s="229"/>
      <c r="WZJ200" s="229"/>
      <c r="WZK200" s="229"/>
      <c r="WZL200" s="229"/>
      <c r="WZM200" s="229"/>
      <c r="WZN200" s="229"/>
      <c r="WZO200" s="229"/>
      <c r="WZP200" s="229"/>
      <c r="WZQ200" s="229"/>
      <c r="WZR200" s="229"/>
      <c r="WZS200" s="229"/>
      <c r="WZT200" s="229"/>
      <c r="WZU200" s="229"/>
      <c r="WZV200" s="229"/>
      <c r="WZW200" s="229"/>
      <c r="WZX200" s="229"/>
      <c r="WZY200" s="229"/>
      <c r="WZZ200" s="229"/>
      <c r="XAA200" s="229"/>
      <c r="XAB200" s="229"/>
      <c r="XAC200" s="229"/>
      <c r="XAD200" s="229"/>
      <c r="XAE200" s="229"/>
      <c r="XAF200" s="229"/>
      <c r="XAG200" s="229"/>
      <c r="XAH200" s="229"/>
      <c r="XAI200" s="229"/>
      <c r="XAJ200" s="229"/>
      <c r="XAK200" s="229"/>
      <c r="XAL200" s="229"/>
      <c r="XAM200" s="229"/>
      <c r="XAN200" s="229"/>
      <c r="XAO200" s="229"/>
      <c r="XAP200" s="229"/>
      <c r="XAQ200" s="229"/>
      <c r="XAR200" s="229"/>
      <c r="XAS200" s="229"/>
      <c r="XAT200" s="229"/>
      <c r="XAU200" s="229"/>
      <c r="XAV200" s="229"/>
      <c r="XAW200" s="229"/>
      <c r="XAX200" s="229"/>
      <c r="XAY200" s="229"/>
      <c r="XAZ200" s="229"/>
      <c r="XBA200" s="229"/>
      <c r="XBB200" s="229"/>
      <c r="XBC200" s="229"/>
      <c r="XBD200" s="229"/>
      <c r="XBE200" s="229"/>
      <c r="XBF200" s="229"/>
      <c r="XBG200" s="229"/>
      <c r="XBH200" s="229"/>
      <c r="XBI200" s="229"/>
      <c r="XBJ200" s="229"/>
      <c r="XBK200" s="229"/>
      <c r="XBL200" s="229"/>
      <c r="XBM200" s="229"/>
      <c r="XBN200" s="229"/>
      <c r="XBO200" s="229"/>
      <c r="XBP200" s="229"/>
      <c r="XBQ200" s="229"/>
      <c r="XBR200" s="229"/>
      <c r="XBS200" s="229"/>
      <c r="XBT200" s="229"/>
      <c r="XBU200" s="229"/>
      <c r="XBV200" s="229"/>
      <c r="XBW200" s="229"/>
      <c r="XBX200" s="229"/>
      <c r="XBY200" s="229"/>
      <c r="XBZ200" s="229"/>
      <c r="XCA200" s="229"/>
      <c r="XCB200" s="229"/>
      <c r="XCC200" s="229"/>
      <c r="XCD200" s="229"/>
      <c r="XCE200" s="229"/>
      <c r="XCF200" s="229"/>
      <c r="XCG200" s="229"/>
      <c r="XCH200" s="229"/>
      <c r="XCI200" s="229"/>
      <c r="XCJ200" s="229"/>
      <c r="XCK200" s="229"/>
      <c r="XCL200" s="229"/>
      <c r="XCM200" s="229"/>
      <c r="XCN200" s="229"/>
      <c r="XCO200" s="229"/>
      <c r="XCP200" s="229"/>
      <c r="XCQ200" s="229"/>
      <c r="XCR200" s="229"/>
      <c r="XCS200" s="229"/>
      <c r="XCT200" s="229"/>
      <c r="XCU200" s="229"/>
      <c r="XCV200" s="229"/>
      <c r="XCW200" s="229"/>
      <c r="XCX200" s="229"/>
      <c r="XCY200" s="229"/>
      <c r="XCZ200" s="229"/>
      <c r="XDA200" s="229"/>
      <c r="XDB200" s="229"/>
      <c r="XDC200" s="229"/>
      <c r="XDD200" s="229"/>
      <c r="XDE200" s="229"/>
      <c r="XDF200" s="229"/>
      <c r="XDG200" s="229"/>
      <c r="XDH200" s="229"/>
      <c r="XDI200" s="229"/>
      <c r="XDJ200" s="229"/>
      <c r="XDK200" s="229"/>
      <c r="XDL200" s="229"/>
      <c r="XDM200" s="229"/>
      <c r="XDN200" s="229"/>
      <c r="XDO200" s="229"/>
      <c r="XDP200" s="229"/>
      <c r="XDQ200" s="229"/>
      <c r="XDR200" s="229"/>
      <c r="XDS200" s="229"/>
      <c r="XDT200" s="229"/>
      <c r="XDU200" s="229"/>
      <c r="XDV200" s="229"/>
      <c r="XDW200" s="229"/>
      <c r="XDX200" s="229"/>
      <c r="XDY200" s="229"/>
      <c r="XDZ200" s="229"/>
      <c r="XEA200" s="229"/>
      <c r="XEB200" s="229"/>
      <c r="XEC200" s="229"/>
      <c r="XED200" s="229"/>
      <c r="XEE200" s="229"/>
      <c r="XEF200" s="229"/>
      <c r="XEG200" s="229"/>
      <c r="XEH200" s="229"/>
      <c r="XEI200" s="229"/>
      <c r="XEJ200" s="229"/>
      <c r="XEK200" s="229"/>
      <c r="XEL200" s="229"/>
      <c r="XEM200" s="229"/>
      <c r="XEN200" s="229"/>
      <c r="XEO200" s="229"/>
      <c r="XEP200" s="229"/>
      <c r="XEQ200" s="229"/>
      <c r="XER200" s="229"/>
      <c r="XES200" s="229"/>
      <c r="XET200" s="229"/>
      <c r="XEU200" s="229"/>
      <c r="XEV200" s="229"/>
      <c r="XEW200" s="229"/>
      <c r="XEX200" s="229"/>
      <c r="XEY200" s="229"/>
      <c r="XEZ200" s="229"/>
      <c r="XFA200" s="229"/>
      <c r="XFB200" s="229"/>
      <c r="XFC200" s="229"/>
      <c r="XFD200" s="229"/>
    </row>
    <row r="201" spans="1:16384" s="192" customFormat="1" ht="23.25" hidden="1">
      <c r="A201" s="207" t="s">
        <v>202</v>
      </c>
      <c r="B201" s="204" t="s">
        <v>323</v>
      </c>
      <c r="C201" s="205"/>
      <c r="D201" s="168">
        <f>IFERROR(VLOOKUP(A201,'4.1'!A220:C502,3,0),)</f>
        <v>0</v>
      </c>
      <c r="E201" s="166">
        <f t="shared" si="3"/>
        <v>0</v>
      </c>
    </row>
    <row r="202" spans="1:16384" s="192" customFormat="1" ht="20.25" hidden="1" customHeight="1">
      <c r="A202" s="207" t="s">
        <v>203</v>
      </c>
      <c r="B202" s="204" t="s">
        <v>323</v>
      </c>
      <c r="C202" s="205"/>
      <c r="D202" s="168">
        <f>IFERROR(VLOOKUP(A202,'4.1'!A221:C503,3,0),)</f>
        <v>0</v>
      </c>
      <c r="E202" s="166">
        <f t="shared" si="3"/>
        <v>0</v>
      </c>
    </row>
    <row r="203" spans="1:16384" s="192" customFormat="1" ht="20.25" hidden="1" customHeight="1">
      <c r="A203" s="206" t="s">
        <v>204</v>
      </c>
      <c r="B203" s="204" t="s">
        <v>323</v>
      </c>
      <c r="C203" s="205"/>
      <c r="D203" s="168">
        <f>IFERROR(VLOOKUP(A203,'4.1'!A222:C504,3,0),)</f>
        <v>0</v>
      </c>
      <c r="E203" s="166">
        <f t="shared" si="3"/>
        <v>0</v>
      </c>
    </row>
    <row r="204" spans="1:16384" s="192" customFormat="1" ht="21.75" hidden="1" customHeight="1">
      <c r="A204" s="141" t="s">
        <v>205</v>
      </c>
      <c r="B204" s="204" t="s">
        <v>322</v>
      </c>
      <c r="C204" s="205"/>
      <c r="D204" s="168">
        <f>IFERROR(VLOOKUP(A204,'4.1'!A223:C505,3,0),)</f>
        <v>0</v>
      </c>
      <c r="E204" s="166">
        <f t="shared" si="3"/>
        <v>0</v>
      </c>
    </row>
    <row r="205" spans="1:16384" s="192" customFormat="1" ht="21.75" customHeight="1">
      <c r="A205" s="112" t="s">
        <v>206</v>
      </c>
      <c r="B205" s="202" t="s">
        <v>323</v>
      </c>
      <c r="C205" s="203">
        <v>13</v>
      </c>
      <c r="D205" s="86">
        <v>10000</v>
      </c>
      <c r="E205" s="87">
        <f t="shared" si="3"/>
        <v>130000</v>
      </c>
      <c r="F205" s="73"/>
      <c r="G205" s="73"/>
      <c r="H205" s="73"/>
      <c r="I205" s="73"/>
      <c r="J205" s="73"/>
      <c r="K205" s="73"/>
      <c r="L205" s="73"/>
      <c r="M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D205" s="73"/>
      <c r="AG205" s="73"/>
      <c r="AJ205" s="73"/>
      <c r="AM205" s="73"/>
      <c r="AP205" s="73"/>
      <c r="BB205" s="73"/>
      <c r="BE205" s="73"/>
      <c r="BH205" s="73"/>
      <c r="BK205" s="73"/>
      <c r="BT205" s="73"/>
      <c r="BZ205" s="73"/>
      <c r="CC205" s="73"/>
      <c r="CF205" s="73"/>
      <c r="CI205" s="73"/>
      <c r="CO205" s="73"/>
      <c r="CX205" s="73"/>
      <c r="CZ205" s="73"/>
      <c r="DA205" s="73"/>
      <c r="DC205" s="73"/>
      <c r="DF205" s="73"/>
      <c r="DI205" s="73"/>
      <c r="DL205" s="73"/>
      <c r="DT205" s="73"/>
      <c r="DV205" s="73"/>
      <c r="DY205" s="73"/>
      <c r="EB205" s="73"/>
      <c r="EK205" s="73"/>
      <c r="EN205" s="73"/>
      <c r="ES205" s="73"/>
      <c r="FO205" s="73"/>
      <c r="FP205" s="73"/>
      <c r="FQ205" s="73"/>
      <c r="FR205" s="73"/>
      <c r="FS205" s="73"/>
      <c r="FT205" s="73"/>
      <c r="GL205" s="73"/>
      <c r="GM205" s="73"/>
      <c r="GP205" s="73"/>
      <c r="GS205" s="73"/>
      <c r="GU205" s="73"/>
      <c r="GW205" s="73"/>
      <c r="GZ205" s="73"/>
      <c r="HC205" s="73"/>
      <c r="HF205" s="73"/>
      <c r="HI205" s="73"/>
      <c r="HL205" s="73"/>
      <c r="HO205" s="73"/>
      <c r="HR205" s="73"/>
      <c r="HU205" s="73"/>
      <c r="HW205" s="73"/>
      <c r="IJ205" s="73"/>
      <c r="IK205" s="73"/>
      <c r="IL205" s="73"/>
      <c r="IM205" s="73"/>
      <c r="IN205" s="73"/>
      <c r="IO205" s="73"/>
      <c r="IP205" s="73"/>
      <c r="IQ205" s="73"/>
      <c r="IR205" s="73"/>
      <c r="IS205" s="73"/>
      <c r="IT205" s="73"/>
      <c r="IU205" s="73"/>
      <c r="IV205" s="73"/>
      <c r="IW205" s="73"/>
      <c r="IX205" s="73"/>
      <c r="IY205" s="73"/>
      <c r="IZ205" s="73"/>
      <c r="JA205" s="73"/>
      <c r="JB205" s="73"/>
      <c r="JC205" s="73"/>
      <c r="JD205" s="73"/>
      <c r="JE205" s="73"/>
      <c r="JF205" s="73"/>
      <c r="JG205" s="73"/>
      <c r="JH205" s="73"/>
      <c r="JI205" s="73"/>
      <c r="JK205" s="73"/>
      <c r="JL205" s="73"/>
      <c r="JM205" s="73"/>
      <c r="JN205" s="73"/>
      <c r="JO205" s="73"/>
      <c r="JP205" s="73"/>
      <c r="JQ205" s="73"/>
      <c r="JR205" s="73"/>
      <c r="JS205" s="73"/>
      <c r="JT205" s="73"/>
      <c r="JU205" s="73"/>
      <c r="JV205" s="73"/>
      <c r="JW205" s="73"/>
      <c r="JZ205" s="73"/>
      <c r="KC205" s="73"/>
      <c r="KF205" s="73"/>
      <c r="KI205" s="73"/>
      <c r="KL205" s="73"/>
      <c r="KX205" s="73"/>
      <c r="LA205" s="73"/>
      <c r="LD205" s="73"/>
      <c r="LG205" s="73"/>
      <c r="LP205" s="73"/>
      <c r="LV205" s="73"/>
      <c r="LY205" s="73"/>
      <c r="MB205" s="73"/>
      <c r="ME205" s="73"/>
      <c r="MK205" s="73"/>
      <c r="MT205" s="73"/>
      <c r="MV205" s="73"/>
      <c r="MW205" s="73"/>
      <c r="MY205" s="73"/>
      <c r="NB205" s="73"/>
      <c r="NE205" s="73"/>
      <c r="NH205" s="73"/>
      <c r="NP205" s="73"/>
      <c r="NR205" s="73"/>
      <c r="NU205" s="73"/>
      <c r="NX205" s="73"/>
      <c r="OG205" s="73"/>
      <c r="OJ205" s="73"/>
      <c r="OO205" s="73"/>
      <c r="PK205" s="73"/>
      <c r="PL205" s="73"/>
      <c r="PM205" s="73"/>
      <c r="PN205" s="73"/>
      <c r="PO205" s="73"/>
      <c r="PP205" s="73"/>
      <c r="QH205" s="73"/>
      <c r="QI205" s="73"/>
      <c r="QL205" s="73"/>
      <c r="QO205" s="73"/>
      <c r="QQ205" s="73"/>
      <c r="QS205" s="73"/>
      <c r="QV205" s="73"/>
      <c r="QY205" s="73"/>
      <c r="RB205" s="73"/>
      <c r="RE205" s="73"/>
      <c r="RH205" s="73"/>
      <c r="RK205" s="73"/>
      <c r="RN205" s="73"/>
      <c r="RQ205" s="73"/>
      <c r="RS205" s="73"/>
      <c r="SF205" s="73"/>
      <c r="SG205" s="73"/>
      <c r="SH205" s="73"/>
      <c r="SI205" s="73"/>
      <c r="SJ205" s="73"/>
      <c r="SK205" s="73"/>
      <c r="SL205" s="73"/>
      <c r="SM205" s="73"/>
      <c r="SN205" s="73"/>
      <c r="SO205" s="73"/>
      <c r="SP205" s="73"/>
      <c r="SQ205" s="73"/>
      <c r="SR205" s="73"/>
      <c r="SS205" s="73"/>
      <c r="ST205" s="73"/>
      <c r="SU205" s="73"/>
      <c r="SV205" s="73"/>
      <c r="SW205" s="73"/>
      <c r="SX205" s="73"/>
      <c r="SY205" s="73"/>
      <c r="SZ205" s="73"/>
      <c r="TA205" s="73"/>
      <c r="TB205" s="73"/>
      <c r="TC205" s="73"/>
      <c r="TD205" s="73"/>
      <c r="TE205" s="73"/>
      <c r="TG205" s="73"/>
      <c r="TH205" s="73"/>
      <c r="TI205" s="73"/>
      <c r="TJ205" s="73"/>
      <c r="TK205" s="73"/>
      <c r="TL205" s="73"/>
      <c r="TM205" s="73"/>
      <c r="TN205" s="73"/>
      <c r="TO205" s="73"/>
      <c r="TP205" s="73"/>
      <c r="TQ205" s="73"/>
      <c r="TR205" s="73"/>
      <c r="TS205" s="73"/>
      <c r="TV205" s="73"/>
      <c r="TY205" s="73"/>
      <c r="UB205" s="73"/>
      <c r="UE205" s="73"/>
      <c r="UH205" s="73"/>
      <c r="UT205" s="73"/>
      <c r="UW205" s="73"/>
      <c r="UZ205" s="73"/>
      <c r="VC205" s="73"/>
      <c r="VL205" s="73"/>
      <c r="VR205" s="73"/>
      <c r="VU205" s="73"/>
      <c r="VX205" s="73"/>
      <c r="WA205" s="73"/>
      <c r="WG205" s="73"/>
      <c r="WP205" s="73"/>
      <c r="WR205" s="73"/>
      <c r="WS205" s="73"/>
      <c r="WU205" s="73"/>
      <c r="WX205" s="73"/>
      <c r="XA205" s="73"/>
      <c r="XD205" s="73"/>
      <c r="XL205" s="73"/>
      <c r="XN205" s="73"/>
      <c r="XQ205" s="73"/>
      <c r="XT205" s="73"/>
      <c r="YC205" s="73"/>
      <c r="YF205" s="73"/>
      <c r="YK205" s="73"/>
      <c r="ZG205" s="73"/>
      <c r="ZH205" s="73"/>
      <c r="ZI205" s="73"/>
      <c r="ZJ205" s="73"/>
      <c r="ZK205" s="73"/>
      <c r="ZL205" s="73"/>
      <c r="AAD205" s="73"/>
      <c r="AAE205" s="73"/>
      <c r="AAH205" s="73"/>
      <c r="AAK205" s="73"/>
      <c r="AAM205" s="73"/>
      <c r="AAO205" s="73"/>
      <c r="AAR205" s="73"/>
      <c r="AAU205" s="73"/>
      <c r="AAX205" s="73"/>
      <c r="ABA205" s="73"/>
      <c r="ABD205" s="73"/>
      <c r="ABG205" s="73"/>
      <c r="ABJ205" s="73"/>
      <c r="ABM205" s="73"/>
      <c r="ABO205" s="73"/>
      <c r="ACB205" s="73"/>
      <c r="ACC205" s="73"/>
      <c r="ACD205" s="73"/>
      <c r="ACE205" s="73"/>
      <c r="ACF205" s="73"/>
      <c r="ACG205" s="73"/>
      <c r="ACH205" s="73"/>
      <c r="ACI205" s="73"/>
      <c r="ACJ205" s="73"/>
      <c r="ACK205" s="73"/>
      <c r="ACL205" s="73"/>
      <c r="ACM205" s="73"/>
      <c r="ACN205" s="73"/>
      <c r="ACO205" s="73"/>
      <c r="ACP205" s="73"/>
      <c r="ACQ205" s="73"/>
      <c r="ACR205" s="73"/>
      <c r="ACS205" s="73"/>
      <c r="ACT205" s="73"/>
      <c r="ACU205" s="73"/>
      <c r="ACV205" s="73"/>
      <c r="ACW205" s="73"/>
      <c r="ACX205" s="73"/>
      <c r="ACY205" s="73"/>
      <c r="ACZ205" s="73"/>
      <c r="ADA205" s="73"/>
      <c r="ADC205" s="73"/>
      <c r="ADD205" s="73"/>
      <c r="ADE205" s="73"/>
      <c r="ADF205" s="73"/>
      <c r="ADG205" s="73"/>
      <c r="ADH205" s="73"/>
      <c r="ADI205" s="73"/>
      <c r="ADJ205" s="73"/>
      <c r="ADK205" s="73"/>
      <c r="ADL205" s="73"/>
      <c r="ADM205" s="73"/>
      <c r="ADN205" s="73"/>
      <c r="ADO205" s="73"/>
      <c r="ADR205" s="73"/>
      <c r="ADU205" s="73"/>
      <c r="ADX205" s="73"/>
      <c r="AEA205" s="73"/>
      <c r="AED205" s="73"/>
      <c r="AEP205" s="73"/>
      <c r="AES205" s="73"/>
      <c r="AEV205" s="73"/>
      <c r="AEY205" s="73"/>
      <c r="AFH205" s="73"/>
      <c r="AFN205" s="73"/>
      <c r="AFQ205" s="73"/>
      <c r="AFT205" s="73"/>
      <c r="AFW205" s="73"/>
      <c r="AGC205" s="73"/>
      <c r="AGL205" s="73"/>
      <c r="AGN205" s="73"/>
      <c r="AGO205" s="73"/>
      <c r="AGQ205" s="73"/>
      <c r="AGT205" s="73"/>
      <c r="AGW205" s="73"/>
      <c r="AGZ205" s="73"/>
      <c r="AHH205" s="73"/>
      <c r="AHJ205" s="73"/>
      <c r="AHM205" s="73"/>
      <c r="AHP205" s="73"/>
      <c r="AHY205" s="73"/>
      <c r="AIB205" s="73"/>
      <c r="AIG205" s="73"/>
      <c r="AJC205" s="73"/>
      <c r="AJD205" s="73"/>
      <c r="AJE205" s="73"/>
      <c r="AJF205" s="73"/>
      <c r="AJG205" s="73"/>
      <c r="AJH205" s="73"/>
      <c r="AJZ205" s="73"/>
      <c r="AKA205" s="73"/>
      <c r="AKD205" s="73"/>
      <c r="AKG205" s="73"/>
      <c r="AKI205" s="73"/>
      <c r="AKK205" s="73"/>
      <c r="AKN205" s="73"/>
      <c r="AKQ205" s="73"/>
      <c r="AKT205" s="73"/>
      <c r="AKW205" s="73"/>
      <c r="AKZ205" s="73"/>
      <c r="ALC205" s="73"/>
      <c r="ALF205" s="73"/>
      <c r="ALI205" s="73"/>
      <c r="ALK205" s="73"/>
      <c r="ALX205" s="73"/>
      <c r="ALY205" s="73"/>
      <c r="ALZ205" s="73"/>
      <c r="AMA205" s="73"/>
      <c r="AMB205" s="73"/>
      <c r="AMC205" s="73"/>
      <c r="AMD205" s="73"/>
      <c r="AME205" s="73"/>
      <c r="AMF205" s="73"/>
      <c r="AMG205" s="73"/>
      <c r="AMH205" s="73"/>
      <c r="AMI205" s="73"/>
      <c r="AMJ205" s="73"/>
      <c r="AMK205" s="73"/>
      <c r="AML205" s="73"/>
      <c r="AMM205" s="73"/>
      <c r="AMN205" s="73"/>
      <c r="AMO205" s="73"/>
      <c r="AMP205" s="73"/>
      <c r="AMQ205" s="73"/>
      <c r="AMR205" s="73"/>
      <c r="AMS205" s="73"/>
      <c r="AMT205" s="73"/>
      <c r="AMU205" s="73"/>
      <c r="AMV205" s="73"/>
      <c r="AMW205" s="73"/>
      <c r="AMY205" s="73"/>
      <c r="AMZ205" s="73"/>
      <c r="ANA205" s="73"/>
      <c r="ANB205" s="73"/>
      <c r="ANC205" s="73"/>
      <c r="AND205" s="73"/>
      <c r="ANE205" s="73"/>
      <c r="ANF205" s="73"/>
      <c r="ANG205" s="73"/>
      <c r="ANH205" s="73"/>
      <c r="ANI205" s="73"/>
      <c r="ANJ205" s="73"/>
      <c r="ANK205" s="73"/>
      <c r="ANN205" s="73"/>
      <c r="ANQ205" s="73"/>
      <c r="ANT205" s="73"/>
      <c r="ANW205" s="73"/>
      <c r="ANZ205" s="73"/>
      <c r="AOL205" s="73"/>
      <c r="AOO205" s="73"/>
      <c r="AOR205" s="73"/>
      <c r="AOU205" s="73"/>
      <c r="APD205" s="73"/>
      <c r="APJ205" s="73"/>
      <c r="APM205" s="73"/>
      <c r="APP205" s="73"/>
      <c r="APS205" s="73"/>
      <c r="APY205" s="73"/>
      <c r="AQH205" s="73"/>
      <c r="AQJ205" s="73"/>
      <c r="AQK205" s="73"/>
      <c r="AQM205" s="73"/>
      <c r="AQP205" s="73"/>
      <c r="AQS205" s="73"/>
      <c r="AQV205" s="73"/>
      <c r="ARD205" s="73"/>
      <c r="ARF205" s="73"/>
      <c r="ARI205" s="73"/>
      <c r="ARL205" s="73"/>
      <c r="ARU205" s="73"/>
      <c r="ARX205" s="73"/>
      <c r="ASC205" s="73"/>
      <c r="ASY205" s="73"/>
      <c r="ASZ205" s="73"/>
      <c r="ATA205" s="73"/>
      <c r="ATB205" s="73"/>
      <c r="ATC205" s="73"/>
      <c r="ATD205" s="73"/>
      <c r="ATV205" s="73"/>
      <c r="ATW205" s="73"/>
      <c r="ATZ205" s="73"/>
      <c r="AUC205" s="73"/>
      <c r="AUE205" s="73"/>
      <c r="AUG205" s="73"/>
      <c r="AUJ205" s="73"/>
      <c r="AUM205" s="73"/>
      <c r="AUP205" s="73"/>
      <c r="AUS205" s="73"/>
      <c r="AUV205" s="73"/>
      <c r="AUY205" s="73"/>
      <c r="AVB205" s="73"/>
      <c r="AVE205" s="73"/>
      <c r="AVG205" s="73"/>
      <c r="AVT205" s="73"/>
      <c r="AVU205" s="73"/>
      <c r="AVV205" s="73"/>
      <c r="AVW205" s="73"/>
      <c r="AVX205" s="73"/>
      <c r="AVY205" s="73"/>
      <c r="AVZ205" s="73"/>
      <c r="AWA205" s="73"/>
      <c r="AWB205" s="73"/>
      <c r="AWC205" s="73"/>
      <c r="AWD205" s="73"/>
      <c r="AWE205" s="73"/>
      <c r="AWF205" s="73"/>
      <c r="AWG205" s="73"/>
      <c r="AWH205" s="73"/>
      <c r="AWI205" s="73"/>
      <c r="AWJ205" s="73"/>
      <c r="AWK205" s="73"/>
      <c r="AWL205" s="73"/>
      <c r="AWM205" s="73"/>
      <c r="AWN205" s="73"/>
      <c r="AWO205" s="73"/>
      <c r="AWP205" s="73"/>
      <c r="AWQ205" s="73"/>
      <c r="AWR205" s="73"/>
      <c r="AWS205" s="73"/>
      <c r="AWU205" s="73"/>
      <c r="AWV205" s="73"/>
      <c r="AWW205" s="73"/>
      <c r="AWX205" s="73"/>
      <c r="AWY205" s="73"/>
      <c r="AWZ205" s="73"/>
      <c r="AXA205" s="73"/>
      <c r="AXB205" s="73"/>
      <c r="AXC205" s="73"/>
      <c r="AXD205" s="73"/>
      <c r="AXE205" s="73"/>
      <c r="AXF205" s="73"/>
      <c r="AXG205" s="73"/>
      <c r="AXJ205" s="73"/>
      <c r="AXM205" s="73"/>
      <c r="AXP205" s="73"/>
      <c r="AXS205" s="73"/>
      <c r="AXV205" s="73"/>
      <c r="AYH205" s="73"/>
      <c r="AYK205" s="73"/>
      <c r="AYN205" s="73"/>
      <c r="AYQ205" s="73"/>
      <c r="AYZ205" s="73"/>
      <c r="AZF205" s="73"/>
      <c r="AZI205" s="73"/>
      <c r="AZL205" s="73"/>
      <c r="AZO205" s="73"/>
      <c r="AZU205" s="73"/>
      <c r="BAD205" s="73"/>
      <c r="BAF205" s="73"/>
      <c r="BAG205" s="73"/>
      <c r="BAI205" s="73"/>
      <c r="BAL205" s="73"/>
      <c r="BAO205" s="73"/>
      <c r="BAR205" s="73"/>
      <c r="BAZ205" s="73"/>
      <c r="BBB205" s="73"/>
      <c r="BBE205" s="73"/>
      <c r="BBH205" s="73"/>
      <c r="BBQ205" s="73"/>
      <c r="BBT205" s="73"/>
      <c r="BBY205" s="73"/>
      <c r="BCU205" s="73"/>
      <c r="BCV205" s="73"/>
      <c r="BCW205" s="73"/>
      <c r="BCX205" s="73"/>
      <c r="BCY205" s="73"/>
      <c r="BCZ205" s="73"/>
      <c r="BDR205" s="73"/>
      <c r="BDS205" s="73"/>
      <c r="BDV205" s="73"/>
      <c r="BDY205" s="73"/>
      <c r="BEA205" s="73"/>
      <c r="BEC205" s="73"/>
      <c r="BEF205" s="73"/>
      <c r="BEI205" s="73"/>
      <c r="BEL205" s="73"/>
      <c r="BEO205" s="73"/>
      <c r="BER205" s="73"/>
      <c r="BEU205" s="73"/>
      <c r="BEX205" s="73"/>
      <c r="BFA205" s="73"/>
      <c r="BFC205" s="73"/>
      <c r="BFP205" s="73"/>
      <c r="BFQ205" s="73"/>
      <c r="BFR205" s="73"/>
      <c r="BFS205" s="73"/>
      <c r="BFT205" s="73"/>
      <c r="BFU205" s="73"/>
      <c r="BFV205" s="73"/>
      <c r="BFW205" s="73"/>
      <c r="BFX205" s="73"/>
      <c r="BFY205" s="73"/>
      <c r="BFZ205" s="73"/>
      <c r="BGA205" s="73"/>
      <c r="BGB205" s="73"/>
      <c r="BGC205" s="73"/>
      <c r="BGD205" s="73"/>
      <c r="BGE205" s="73"/>
      <c r="BGF205" s="73"/>
      <c r="BGG205" s="73"/>
      <c r="BGH205" s="73"/>
      <c r="BGI205" s="73"/>
      <c r="BGJ205" s="73"/>
      <c r="BGK205" s="73"/>
      <c r="BGL205" s="73"/>
      <c r="BGM205" s="73"/>
      <c r="BGN205" s="73"/>
      <c r="BGO205" s="73"/>
      <c r="BGQ205" s="73"/>
      <c r="BGR205" s="73"/>
      <c r="BGS205" s="73"/>
      <c r="BGT205" s="73"/>
      <c r="BGU205" s="73"/>
      <c r="BGV205" s="73"/>
      <c r="BGW205" s="73"/>
      <c r="BGX205" s="73"/>
      <c r="BGY205" s="73"/>
      <c r="BGZ205" s="73"/>
      <c r="BHA205" s="73"/>
      <c r="BHB205" s="73"/>
      <c r="BHC205" s="73"/>
      <c r="BHF205" s="73"/>
      <c r="BHI205" s="73"/>
      <c r="BHL205" s="73"/>
      <c r="BHO205" s="73"/>
      <c r="BHR205" s="73"/>
      <c r="BID205" s="73"/>
      <c r="BIG205" s="73"/>
      <c r="BIJ205" s="73"/>
      <c r="BIM205" s="73"/>
      <c r="BIV205" s="73"/>
      <c r="BJB205" s="73"/>
      <c r="BJE205" s="73"/>
      <c r="BJH205" s="73"/>
      <c r="BJK205" s="73"/>
      <c r="BJQ205" s="73"/>
      <c r="BJZ205" s="73"/>
      <c r="BKB205" s="73"/>
      <c r="BKC205" s="73"/>
      <c r="BKE205" s="73"/>
      <c r="BKH205" s="73"/>
      <c r="BKK205" s="73"/>
      <c r="BKN205" s="73"/>
      <c r="BKV205" s="73"/>
      <c r="BKX205" s="73"/>
      <c r="BLA205" s="73"/>
      <c r="BLD205" s="73"/>
      <c r="BLM205" s="73"/>
      <c r="BLP205" s="73"/>
      <c r="BLU205" s="73"/>
      <c r="BMQ205" s="73"/>
      <c r="BMR205" s="73"/>
      <c r="BMS205" s="73"/>
      <c r="BMT205" s="73"/>
      <c r="BMU205" s="73"/>
      <c r="BMV205" s="73"/>
      <c r="BNN205" s="73"/>
      <c r="BNO205" s="73"/>
      <c r="BNR205" s="73"/>
      <c r="BNU205" s="73"/>
      <c r="BNW205" s="73"/>
      <c r="BNY205" s="73"/>
      <c r="BOB205" s="73"/>
      <c r="BOE205" s="73"/>
      <c r="BOH205" s="73"/>
      <c r="BOK205" s="73"/>
      <c r="BON205" s="73"/>
      <c r="BOQ205" s="73"/>
      <c r="BOT205" s="73"/>
      <c r="BOW205" s="73"/>
      <c r="BOY205" s="73"/>
      <c r="BPL205" s="73"/>
      <c r="BPM205" s="73"/>
      <c r="BPN205" s="73"/>
      <c r="BPO205" s="73"/>
      <c r="BPP205" s="73"/>
      <c r="BPQ205" s="73"/>
      <c r="BPR205" s="73"/>
      <c r="BPS205" s="73"/>
      <c r="BPT205" s="73"/>
      <c r="BPU205" s="73"/>
      <c r="BPV205" s="73"/>
      <c r="BPW205" s="73"/>
      <c r="BPX205" s="73"/>
      <c r="BPY205" s="73"/>
      <c r="BPZ205" s="73"/>
      <c r="BQA205" s="73"/>
      <c r="BQB205" s="73"/>
      <c r="BQC205" s="73"/>
      <c r="BQD205" s="73"/>
      <c r="BQE205" s="73"/>
      <c r="BQF205" s="73"/>
      <c r="BQG205" s="73"/>
      <c r="BQH205" s="73"/>
      <c r="BQI205" s="73"/>
      <c r="BQJ205" s="73"/>
      <c r="BQK205" s="73"/>
      <c r="BQM205" s="73"/>
      <c r="BQN205" s="73"/>
      <c r="BQO205" s="73"/>
      <c r="BQP205" s="73"/>
      <c r="BQQ205" s="73"/>
      <c r="BQR205" s="73"/>
      <c r="BQS205" s="73"/>
      <c r="BQT205" s="73"/>
      <c r="BQU205" s="73"/>
      <c r="BQV205" s="73"/>
      <c r="BQW205" s="73"/>
      <c r="BQX205" s="73"/>
      <c r="BQY205" s="73"/>
      <c r="BRB205" s="73"/>
      <c r="BRE205" s="73"/>
      <c r="BRH205" s="73"/>
      <c r="BRK205" s="73"/>
      <c r="BRN205" s="73"/>
      <c r="BRZ205" s="73"/>
      <c r="BSC205" s="73"/>
      <c r="BSF205" s="73"/>
      <c r="BSI205" s="73"/>
      <c r="BSR205" s="73"/>
      <c r="BSX205" s="73"/>
      <c r="BTA205" s="73"/>
      <c r="BTD205" s="73"/>
      <c r="BTG205" s="73"/>
      <c r="BTM205" s="73"/>
      <c r="BTV205" s="73"/>
      <c r="BTX205" s="73"/>
      <c r="BTY205" s="73"/>
      <c r="BUA205" s="73"/>
      <c r="BUD205" s="73"/>
      <c r="BUG205" s="73"/>
      <c r="BUJ205" s="73"/>
      <c r="BUR205" s="73"/>
      <c r="BUT205" s="73"/>
      <c r="BUW205" s="73"/>
      <c r="BUZ205" s="73"/>
      <c r="BVI205" s="73"/>
      <c r="BVL205" s="73"/>
      <c r="BVQ205" s="73"/>
      <c r="BWM205" s="73"/>
      <c r="BWN205" s="73"/>
      <c r="BWO205" s="73"/>
      <c r="BWP205" s="73"/>
      <c r="BWQ205" s="73"/>
      <c r="BWR205" s="73"/>
      <c r="BXJ205" s="73"/>
      <c r="BXK205" s="73"/>
      <c r="BXN205" s="73"/>
      <c r="BXQ205" s="73"/>
      <c r="BXS205" s="73"/>
      <c r="BXU205" s="73"/>
      <c r="BXX205" s="73"/>
      <c r="BYA205" s="73"/>
      <c r="BYD205" s="73"/>
      <c r="BYG205" s="73"/>
      <c r="BYJ205" s="73"/>
      <c r="BYM205" s="73"/>
      <c r="BYP205" s="73"/>
      <c r="BYS205" s="73"/>
      <c r="BYU205" s="73"/>
      <c r="BZH205" s="73"/>
      <c r="BZI205" s="73"/>
      <c r="BZJ205" s="73"/>
      <c r="BZK205" s="73"/>
      <c r="BZL205" s="73"/>
      <c r="BZM205" s="73"/>
      <c r="BZN205" s="73"/>
      <c r="BZO205" s="73"/>
      <c r="BZP205" s="73"/>
      <c r="BZQ205" s="73"/>
      <c r="BZR205" s="73"/>
      <c r="BZS205" s="73"/>
      <c r="BZT205" s="73"/>
      <c r="BZU205" s="73"/>
      <c r="BZV205" s="73"/>
      <c r="BZW205" s="73"/>
      <c r="BZX205" s="73"/>
      <c r="BZY205" s="73"/>
      <c r="BZZ205" s="73"/>
      <c r="CAA205" s="73"/>
      <c r="CAB205" s="73"/>
      <c r="CAC205" s="73"/>
      <c r="CAD205" s="73"/>
      <c r="CAE205" s="73"/>
      <c r="CAF205" s="73"/>
      <c r="CAG205" s="73"/>
      <c r="CAI205" s="73"/>
      <c r="CAJ205" s="73"/>
      <c r="CAK205" s="73"/>
      <c r="CAL205" s="73"/>
      <c r="CAM205" s="73"/>
      <c r="CAN205" s="73"/>
      <c r="CAO205" s="73"/>
      <c r="CAP205" s="73"/>
      <c r="CAQ205" s="73"/>
      <c r="CAR205" s="73"/>
      <c r="CAS205" s="73"/>
      <c r="CAT205" s="73"/>
      <c r="CAU205" s="73"/>
      <c r="CAX205" s="73"/>
      <c r="CBA205" s="73"/>
      <c r="CBD205" s="73"/>
      <c r="CBG205" s="73"/>
      <c r="CBJ205" s="73"/>
      <c r="CBV205" s="73"/>
      <c r="CBY205" s="73"/>
      <c r="CCB205" s="73"/>
      <c r="CCE205" s="73"/>
      <c r="CCN205" s="73"/>
      <c r="CCT205" s="73"/>
      <c r="CCW205" s="73"/>
      <c r="CCZ205" s="73"/>
      <c r="CDC205" s="73"/>
      <c r="CDI205" s="73"/>
      <c r="CDR205" s="73"/>
      <c r="CDT205" s="73"/>
      <c r="CDU205" s="73"/>
      <c r="CDW205" s="73"/>
      <c r="CDZ205" s="73"/>
      <c r="CEC205" s="73"/>
      <c r="CEF205" s="73"/>
      <c r="CEN205" s="73"/>
      <c r="CEP205" s="73"/>
      <c r="CES205" s="73"/>
      <c r="CEV205" s="73"/>
      <c r="CFE205" s="73"/>
      <c r="CFH205" s="73"/>
      <c r="CFM205" s="73"/>
      <c r="CGI205" s="73"/>
      <c r="CGJ205" s="73"/>
      <c r="CGK205" s="73"/>
      <c r="CGL205" s="73"/>
      <c r="CGM205" s="73"/>
      <c r="CGN205" s="73"/>
      <c r="CHF205" s="73"/>
      <c r="CHG205" s="73"/>
      <c r="CHJ205" s="73"/>
      <c r="CHM205" s="73"/>
      <c r="CHO205" s="73"/>
      <c r="CHQ205" s="73"/>
      <c r="CHT205" s="73"/>
      <c r="CHW205" s="73"/>
      <c r="CHZ205" s="73"/>
      <c r="CIC205" s="73"/>
      <c r="CIF205" s="73"/>
      <c r="CII205" s="73"/>
      <c r="CIL205" s="73"/>
      <c r="CIO205" s="73"/>
      <c r="CIQ205" s="73"/>
      <c r="CJD205" s="73"/>
      <c r="CJE205" s="73"/>
      <c r="CJF205" s="73"/>
      <c r="CJG205" s="73"/>
      <c r="CJH205" s="73"/>
      <c r="CJI205" s="73"/>
      <c r="CJJ205" s="73"/>
      <c r="CJK205" s="73"/>
      <c r="CJL205" s="73"/>
      <c r="CJM205" s="73"/>
      <c r="CJN205" s="73"/>
      <c r="CJO205" s="73"/>
      <c r="CJP205" s="73"/>
      <c r="CJQ205" s="73"/>
      <c r="CJR205" s="73"/>
      <c r="CJS205" s="73"/>
      <c r="CJT205" s="73"/>
      <c r="CJU205" s="73"/>
      <c r="CJV205" s="73"/>
      <c r="CJW205" s="73"/>
      <c r="CJX205" s="73"/>
      <c r="CJY205" s="73"/>
      <c r="CJZ205" s="73"/>
      <c r="CKA205" s="73"/>
      <c r="CKB205" s="73"/>
      <c r="CKC205" s="73"/>
      <c r="CKE205" s="73"/>
      <c r="CKF205" s="73"/>
      <c r="CKG205" s="73"/>
      <c r="CKH205" s="73"/>
      <c r="CKI205" s="73"/>
      <c r="CKJ205" s="73"/>
      <c r="CKK205" s="73"/>
      <c r="CKL205" s="73"/>
      <c r="CKM205" s="73"/>
      <c r="CKN205" s="73"/>
      <c r="CKO205" s="73"/>
      <c r="CKP205" s="73"/>
      <c r="CKQ205" s="73"/>
      <c r="CKT205" s="73"/>
      <c r="CKW205" s="73"/>
      <c r="CKZ205" s="73"/>
      <c r="CLC205" s="73"/>
      <c r="CLF205" s="73"/>
      <c r="CLR205" s="73"/>
      <c r="CLU205" s="73"/>
      <c r="CLX205" s="73"/>
      <c r="CMA205" s="73"/>
      <c r="CMJ205" s="73"/>
      <c r="CMP205" s="73"/>
      <c r="CMS205" s="73"/>
      <c r="CMV205" s="73"/>
      <c r="CMY205" s="73"/>
      <c r="CNE205" s="73"/>
      <c r="CNN205" s="73"/>
      <c r="CNP205" s="73"/>
      <c r="CNQ205" s="73"/>
      <c r="CNS205" s="73"/>
      <c r="CNV205" s="73"/>
      <c r="CNY205" s="73"/>
      <c r="COB205" s="73"/>
      <c r="COJ205" s="73"/>
      <c r="COL205" s="73"/>
      <c r="COO205" s="73"/>
      <c r="COR205" s="73"/>
      <c r="CPA205" s="73"/>
      <c r="CPD205" s="73"/>
      <c r="CPI205" s="73"/>
      <c r="CQE205" s="73"/>
      <c r="CQF205" s="73"/>
      <c r="CQG205" s="73"/>
      <c r="CQH205" s="73"/>
      <c r="CQI205" s="73"/>
      <c r="CQJ205" s="73"/>
      <c r="CRB205" s="73"/>
      <c r="CRC205" s="73"/>
      <c r="CRF205" s="73"/>
      <c r="CRI205" s="73"/>
      <c r="CRK205" s="73"/>
      <c r="CRM205" s="73"/>
      <c r="CRP205" s="73"/>
      <c r="CRS205" s="73"/>
      <c r="CRV205" s="73"/>
      <c r="CRY205" s="73"/>
      <c r="CSB205" s="73"/>
      <c r="CSE205" s="73"/>
      <c r="CSH205" s="73"/>
      <c r="CSK205" s="73"/>
      <c r="CSM205" s="73"/>
      <c r="CSZ205" s="73"/>
      <c r="CTA205" s="73"/>
      <c r="CTB205" s="73"/>
      <c r="CTC205" s="73"/>
      <c r="CTD205" s="73"/>
      <c r="CTE205" s="73"/>
      <c r="CTF205" s="73"/>
      <c r="CTG205" s="73"/>
      <c r="CTH205" s="73"/>
      <c r="CTI205" s="73"/>
      <c r="CTJ205" s="73"/>
      <c r="CTK205" s="73"/>
      <c r="CTL205" s="73"/>
      <c r="CTM205" s="73"/>
      <c r="CTN205" s="73"/>
      <c r="CTO205" s="73"/>
      <c r="CTP205" s="73"/>
      <c r="CTQ205" s="73"/>
      <c r="CTR205" s="73"/>
      <c r="CTS205" s="73"/>
      <c r="CTT205" s="73"/>
      <c r="CTU205" s="73"/>
      <c r="CTV205" s="73"/>
      <c r="CTW205" s="73"/>
      <c r="CTX205" s="73"/>
      <c r="CTY205" s="73"/>
      <c r="CUA205" s="73"/>
      <c r="CUB205" s="73"/>
      <c r="CUC205" s="73"/>
      <c r="CUD205" s="73"/>
      <c r="CUE205" s="73"/>
      <c r="CUF205" s="73"/>
      <c r="CUG205" s="73"/>
      <c r="CUH205" s="73"/>
      <c r="CUI205" s="73"/>
      <c r="CUJ205" s="73"/>
      <c r="CUK205" s="73"/>
      <c r="CUL205" s="73"/>
      <c r="CUM205" s="73"/>
      <c r="CUP205" s="73"/>
      <c r="CUS205" s="73"/>
      <c r="CUV205" s="73"/>
      <c r="CUY205" s="73"/>
      <c r="CVB205" s="73"/>
      <c r="CVN205" s="73"/>
      <c r="CVQ205" s="73"/>
      <c r="CVT205" s="73"/>
      <c r="CVW205" s="73"/>
      <c r="CWF205" s="73"/>
      <c r="CWL205" s="73"/>
      <c r="CWO205" s="73"/>
      <c r="CWR205" s="73"/>
      <c r="CWU205" s="73"/>
      <c r="CXA205" s="73"/>
      <c r="CXJ205" s="73"/>
      <c r="CXL205" s="73"/>
      <c r="CXM205" s="73"/>
      <c r="CXO205" s="73"/>
      <c r="CXR205" s="73"/>
      <c r="CXU205" s="73"/>
      <c r="CXX205" s="73"/>
      <c r="CYF205" s="73"/>
      <c r="CYH205" s="73"/>
      <c r="CYK205" s="73"/>
      <c r="CYN205" s="73"/>
      <c r="CYW205" s="73"/>
      <c r="CYZ205" s="73"/>
      <c r="CZE205" s="73"/>
      <c r="DAA205" s="73"/>
      <c r="DAB205" s="73"/>
      <c r="DAC205" s="73"/>
      <c r="DAD205" s="73"/>
      <c r="DAE205" s="73"/>
      <c r="DAF205" s="73"/>
      <c r="DAX205" s="73"/>
      <c r="DAY205" s="73"/>
      <c r="DBB205" s="73"/>
      <c r="DBE205" s="73"/>
      <c r="DBG205" s="73"/>
      <c r="DBI205" s="73"/>
      <c r="DBL205" s="73"/>
      <c r="DBO205" s="73"/>
      <c r="DBR205" s="73"/>
      <c r="DBU205" s="73"/>
      <c r="DBX205" s="73"/>
      <c r="DCA205" s="73"/>
      <c r="DCD205" s="73"/>
      <c r="DCG205" s="73"/>
      <c r="DCI205" s="73"/>
      <c r="DCV205" s="73"/>
      <c r="DCW205" s="73"/>
      <c r="DCX205" s="73"/>
      <c r="DCY205" s="73"/>
      <c r="DCZ205" s="73"/>
      <c r="DDA205" s="73"/>
      <c r="DDB205" s="73"/>
      <c r="DDC205" s="73"/>
      <c r="DDD205" s="73"/>
      <c r="DDE205" s="73"/>
      <c r="DDF205" s="73"/>
      <c r="DDG205" s="73"/>
      <c r="DDH205" s="73"/>
      <c r="DDI205" s="73"/>
      <c r="DDJ205" s="73"/>
      <c r="DDK205" s="73"/>
      <c r="DDL205" s="73"/>
      <c r="DDM205" s="73"/>
      <c r="DDN205" s="73"/>
      <c r="DDO205" s="73"/>
      <c r="DDP205" s="73"/>
      <c r="DDQ205" s="73"/>
      <c r="DDR205" s="73"/>
      <c r="DDS205" s="73"/>
      <c r="DDT205" s="73"/>
      <c r="DDU205" s="73"/>
      <c r="DDW205" s="73"/>
      <c r="DDX205" s="73"/>
      <c r="DDY205" s="73"/>
      <c r="DDZ205" s="73"/>
      <c r="DEA205" s="73"/>
      <c r="DEB205" s="73"/>
      <c r="DEC205" s="73"/>
      <c r="DED205" s="73"/>
      <c r="DEE205" s="73"/>
      <c r="DEF205" s="73"/>
      <c r="DEG205" s="73"/>
      <c r="DEH205" s="73"/>
      <c r="DEI205" s="73"/>
      <c r="DEL205" s="73"/>
      <c r="DEO205" s="73"/>
      <c r="DER205" s="73"/>
      <c r="DEU205" s="73"/>
      <c r="DEX205" s="73"/>
      <c r="DFJ205" s="73"/>
      <c r="DFM205" s="73"/>
      <c r="DFP205" s="73"/>
      <c r="DFS205" s="73"/>
      <c r="DGB205" s="73"/>
      <c r="DGH205" s="73"/>
      <c r="DGK205" s="73"/>
      <c r="DGN205" s="73"/>
      <c r="DGQ205" s="73"/>
      <c r="DGW205" s="73"/>
      <c r="DHF205" s="73"/>
      <c r="DHH205" s="73"/>
      <c r="DHI205" s="73"/>
      <c r="DHK205" s="73"/>
      <c r="DHN205" s="73"/>
      <c r="DHQ205" s="73"/>
      <c r="DHT205" s="73"/>
      <c r="DIB205" s="73"/>
      <c r="DID205" s="73"/>
      <c r="DIG205" s="73"/>
      <c r="DIJ205" s="73"/>
      <c r="DIS205" s="73"/>
      <c r="DIV205" s="73"/>
      <c r="DJA205" s="73"/>
      <c r="DJW205" s="73"/>
      <c r="DJX205" s="73"/>
      <c r="DJY205" s="73"/>
      <c r="DJZ205" s="73"/>
      <c r="DKA205" s="73"/>
      <c r="DKB205" s="73"/>
      <c r="DKT205" s="73"/>
      <c r="DKU205" s="73"/>
      <c r="DKX205" s="73"/>
      <c r="DLA205" s="73"/>
      <c r="DLC205" s="73"/>
      <c r="DLE205" s="73"/>
      <c r="DLH205" s="73"/>
      <c r="DLK205" s="73"/>
      <c r="DLN205" s="73"/>
      <c r="DLQ205" s="73"/>
      <c r="DLT205" s="73"/>
      <c r="DLW205" s="73"/>
      <c r="DLZ205" s="73"/>
      <c r="DMC205" s="73"/>
      <c r="DME205" s="73"/>
      <c r="DMR205" s="73"/>
      <c r="DMS205" s="73"/>
      <c r="DMT205" s="73"/>
      <c r="DMU205" s="73"/>
      <c r="DMV205" s="73"/>
      <c r="DMW205" s="73"/>
      <c r="DMX205" s="73"/>
      <c r="DMY205" s="73"/>
      <c r="DMZ205" s="73"/>
      <c r="DNA205" s="73"/>
      <c r="DNB205" s="73"/>
      <c r="DNC205" s="73"/>
      <c r="DND205" s="73"/>
      <c r="DNE205" s="73"/>
      <c r="DNF205" s="73"/>
      <c r="DNG205" s="73"/>
      <c r="DNH205" s="73"/>
      <c r="DNI205" s="73"/>
      <c r="DNJ205" s="73"/>
      <c r="DNK205" s="73"/>
      <c r="DNL205" s="73"/>
      <c r="DNM205" s="73"/>
      <c r="DNN205" s="73"/>
      <c r="DNO205" s="73"/>
      <c r="DNP205" s="73"/>
      <c r="DNQ205" s="73"/>
      <c r="DNS205" s="73"/>
      <c r="DNT205" s="73"/>
      <c r="DNU205" s="73"/>
      <c r="DNV205" s="73"/>
      <c r="DNW205" s="73"/>
      <c r="DNX205" s="73"/>
      <c r="DNY205" s="73"/>
      <c r="DNZ205" s="73"/>
      <c r="DOA205" s="73"/>
      <c r="DOB205" s="73"/>
      <c r="DOC205" s="73"/>
      <c r="DOD205" s="73"/>
      <c r="DOE205" s="73"/>
      <c r="DOH205" s="73"/>
      <c r="DOK205" s="73"/>
      <c r="DON205" s="73"/>
      <c r="DOQ205" s="73"/>
      <c r="DOT205" s="73"/>
      <c r="DPF205" s="73"/>
      <c r="DPI205" s="73"/>
      <c r="DPL205" s="73"/>
      <c r="DPO205" s="73"/>
      <c r="DPX205" s="73"/>
      <c r="DQD205" s="73"/>
      <c r="DQG205" s="73"/>
      <c r="DQJ205" s="73"/>
      <c r="DQM205" s="73"/>
      <c r="DQS205" s="73"/>
      <c r="DRB205" s="73"/>
      <c r="DRD205" s="73"/>
      <c r="DRE205" s="73"/>
      <c r="DRG205" s="73"/>
      <c r="DRJ205" s="73"/>
      <c r="DRM205" s="73"/>
      <c r="DRP205" s="73"/>
      <c r="DRX205" s="73"/>
      <c r="DRZ205" s="73"/>
      <c r="DSC205" s="73"/>
      <c r="DSF205" s="73"/>
      <c r="DSO205" s="73"/>
      <c r="DSR205" s="73"/>
      <c r="DSW205" s="73"/>
      <c r="DTS205" s="73"/>
      <c r="DTT205" s="73"/>
      <c r="DTU205" s="73"/>
      <c r="DTV205" s="73"/>
      <c r="DTW205" s="73"/>
      <c r="DTX205" s="73"/>
      <c r="DUP205" s="73"/>
      <c r="DUQ205" s="73"/>
      <c r="DUT205" s="73"/>
      <c r="DUW205" s="73"/>
      <c r="DUY205" s="73"/>
      <c r="DVA205" s="73"/>
      <c r="DVD205" s="73"/>
      <c r="DVG205" s="73"/>
      <c r="DVJ205" s="73"/>
      <c r="DVM205" s="73"/>
      <c r="DVP205" s="73"/>
      <c r="DVS205" s="73"/>
      <c r="DVV205" s="73"/>
      <c r="DVY205" s="73"/>
      <c r="DWA205" s="73"/>
      <c r="DWN205" s="73"/>
      <c r="DWO205" s="73"/>
      <c r="DWP205" s="73"/>
      <c r="DWQ205" s="73"/>
      <c r="DWR205" s="73"/>
      <c r="DWS205" s="73"/>
      <c r="DWT205" s="73"/>
      <c r="DWU205" s="73"/>
      <c r="DWV205" s="73"/>
      <c r="DWW205" s="73"/>
      <c r="DWX205" s="73"/>
      <c r="DWY205" s="73"/>
      <c r="DWZ205" s="73"/>
      <c r="DXA205" s="73"/>
      <c r="DXB205" s="73"/>
      <c r="DXC205" s="73"/>
      <c r="DXD205" s="73"/>
      <c r="DXE205" s="73"/>
      <c r="DXF205" s="73"/>
      <c r="DXG205" s="73"/>
      <c r="DXH205" s="73"/>
      <c r="DXI205" s="73"/>
      <c r="DXJ205" s="73"/>
      <c r="DXK205" s="73"/>
      <c r="DXL205" s="73"/>
      <c r="DXM205" s="73"/>
      <c r="DXO205" s="73"/>
      <c r="DXP205" s="73"/>
      <c r="DXQ205" s="73"/>
      <c r="DXR205" s="73"/>
      <c r="DXS205" s="73"/>
      <c r="DXT205" s="73"/>
      <c r="DXU205" s="73"/>
      <c r="DXV205" s="73"/>
      <c r="DXW205" s="73"/>
      <c r="DXX205" s="73"/>
      <c r="DXY205" s="73"/>
      <c r="DXZ205" s="73"/>
      <c r="DYA205" s="73"/>
      <c r="DYD205" s="73"/>
      <c r="DYG205" s="73"/>
      <c r="DYJ205" s="73"/>
      <c r="DYM205" s="73"/>
      <c r="DYP205" s="73"/>
      <c r="DZB205" s="73"/>
      <c r="DZE205" s="73"/>
      <c r="DZH205" s="73"/>
      <c r="DZK205" s="73"/>
      <c r="DZT205" s="73"/>
      <c r="DZZ205" s="73"/>
      <c r="EAC205" s="73"/>
      <c r="EAF205" s="73"/>
      <c r="EAI205" s="73"/>
      <c r="EAO205" s="73"/>
      <c r="EAX205" s="73"/>
      <c r="EAZ205" s="73"/>
      <c r="EBA205" s="73"/>
      <c r="EBC205" s="73"/>
      <c r="EBF205" s="73"/>
      <c r="EBI205" s="73"/>
      <c r="EBL205" s="73"/>
      <c r="EBT205" s="73"/>
      <c r="EBV205" s="73"/>
      <c r="EBY205" s="73"/>
      <c r="ECB205" s="73"/>
      <c r="ECK205" s="73"/>
      <c r="ECN205" s="73"/>
      <c r="ECS205" s="73"/>
      <c r="EDO205" s="73"/>
      <c r="EDP205" s="73"/>
      <c r="EDQ205" s="73"/>
      <c r="EDR205" s="73"/>
      <c r="EDS205" s="73"/>
      <c r="EDT205" s="73"/>
      <c r="EEL205" s="73"/>
      <c r="EEM205" s="73"/>
      <c r="EEP205" s="73"/>
      <c r="EES205" s="73"/>
      <c r="EEU205" s="73"/>
      <c r="EEW205" s="73"/>
      <c r="EEZ205" s="73"/>
      <c r="EFC205" s="73"/>
      <c r="EFF205" s="73"/>
      <c r="EFI205" s="73"/>
      <c r="EFL205" s="73"/>
      <c r="EFO205" s="73"/>
      <c r="EFR205" s="73"/>
      <c r="EFU205" s="73"/>
      <c r="EFW205" s="73"/>
      <c r="EGJ205" s="73"/>
      <c r="EGK205" s="73"/>
      <c r="EGL205" s="73"/>
      <c r="EGM205" s="73"/>
      <c r="EGN205" s="73"/>
      <c r="EGO205" s="73"/>
      <c r="EGP205" s="73"/>
      <c r="EGQ205" s="73"/>
      <c r="EGR205" s="73"/>
      <c r="EGS205" s="73"/>
      <c r="EGT205" s="73"/>
      <c r="EGU205" s="73"/>
      <c r="EGV205" s="73"/>
      <c r="EGW205" s="73"/>
      <c r="EGX205" s="73"/>
      <c r="EGY205" s="73"/>
      <c r="EGZ205" s="73"/>
      <c r="EHA205" s="73"/>
      <c r="EHB205" s="73"/>
      <c r="EHC205" s="73"/>
      <c r="EHD205" s="73"/>
      <c r="EHE205" s="73"/>
      <c r="EHF205" s="73"/>
      <c r="EHG205" s="73"/>
      <c r="EHH205" s="73"/>
      <c r="EHI205" s="73"/>
      <c r="EHK205" s="73"/>
      <c r="EHL205" s="73"/>
      <c r="EHM205" s="73"/>
      <c r="EHN205" s="73"/>
      <c r="EHO205" s="73"/>
      <c r="EHP205" s="73"/>
      <c r="EHQ205" s="73"/>
      <c r="EHR205" s="73"/>
      <c r="EHS205" s="73"/>
      <c r="EHT205" s="73"/>
      <c r="EHU205" s="73"/>
      <c r="EHV205" s="73"/>
      <c r="EHW205" s="73"/>
      <c r="EHZ205" s="73"/>
      <c r="EIC205" s="73"/>
      <c r="EIF205" s="73"/>
      <c r="EII205" s="73"/>
      <c r="EIL205" s="73"/>
      <c r="EIX205" s="73"/>
      <c r="EJA205" s="73"/>
      <c r="EJD205" s="73"/>
      <c r="EJG205" s="73"/>
      <c r="EJP205" s="73"/>
      <c r="EJV205" s="73"/>
      <c r="EJY205" s="73"/>
      <c r="EKB205" s="73"/>
      <c r="EKE205" s="73"/>
      <c r="EKK205" s="73"/>
      <c r="EKT205" s="73"/>
      <c r="EKV205" s="73"/>
      <c r="EKW205" s="73"/>
      <c r="EKY205" s="73"/>
      <c r="ELB205" s="73"/>
      <c r="ELE205" s="73"/>
      <c r="ELH205" s="73"/>
      <c r="ELP205" s="73"/>
      <c r="ELR205" s="73"/>
      <c r="ELU205" s="73"/>
      <c r="ELX205" s="73"/>
      <c r="EMG205" s="73"/>
      <c r="EMJ205" s="73"/>
      <c r="EMO205" s="73"/>
      <c r="ENK205" s="73"/>
      <c r="ENL205" s="73"/>
      <c r="ENM205" s="73"/>
      <c r="ENN205" s="73"/>
      <c r="ENO205" s="73"/>
      <c r="ENP205" s="73"/>
      <c r="EOH205" s="73"/>
      <c r="EOI205" s="73"/>
      <c r="EOL205" s="73"/>
      <c r="EOO205" s="73"/>
      <c r="EOQ205" s="73"/>
      <c r="EOS205" s="73"/>
      <c r="EOV205" s="73"/>
      <c r="EOY205" s="73"/>
      <c r="EPB205" s="73"/>
      <c r="EPE205" s="73"/>
      <c r="EPH205" s="73"/>
      <c r="EPK205" s="73"/>
      <c r="EPN205" s="73"/>
      <c r="EPQ205" s="73"/>
      <c r="EPS205" s="73"/>
      <c r="EQF205" s="73"/>
      <c r="EQG205" s="73"/>
      <c r="EQH205" s="73"/>
      <c r="EQI205" s="73"/>
      <c r="EQJ205" s="73"/>
      <c r="EQK205" s="73"/>
      <c r="EQL205" s="73"/>
      <c r="EQM205" s="73"/>
      <c r="EQN205" s="73"/>
      <c r="EQO205" s="73"/>
      <c r="EQP205" s="73"/>
      <c r="EQQ205" s="73"/>
      <c r="EQR205" s="73"/>
      <c r="EQS205" s="73"/>
      <c r="EQT205" s="73"/>
      <c r="EQU205" s="73"/>
      <c r="EQV205" s="73"/>
      <c r="EQW205" s="73"/>
      <c r="EQX205" s="73"/>
      <c r="EQY205" s="73"/>
      <c r="EQZ205" s="73"/>
      <c r="ERA205" s="73"/>
      <c r="ERB205" s="73"/>
      <c r="ERC205" s="73"/>
      <c r="ERD205" s="73"/>
      <c r="ERE205" s="73"/>
      <c r="ERG205" s="73"/>
      <c r="ERH205" s="73"/>
      <c r="ERI205" s="73"/>
      <c r="ERJ205" s="73"/>
      <c r="ERK205" s="73"/>
      <c r="ERL205" s="73"/>
      <c r="ERM205" s="73"/>
      <c r="ERN205" s="73"/>
      <c r="ERO205" s="73"/>
      <c r="ERP205" s="73"/>
      <c r="ERQ205" s="73"/>
      <c r="ERR205" s="73"/>
      <c r="ERS205" s="73"/>
      <c r="ERV205" s="73"/>
      <c r="ERY205" s="73"/>
      <c r="ESB205" s="73"/>
      <c r="ESE205" s="73"/>
      <c r="ESH205" s="73"/>
      <c r="EST205" s="73"/>
      <c r="ESW205" s="73"/>
      <c r="ESZ205" s="73"/>
      <c r="ETC205" s="73"/>
      <c r="ETL205" s="73"/>
      <c r="ETR205" s="73"/>
      <c r="ETU205" s="73"/>
      <c r="ETX205" s="73"/>
      <c r="EUA205" s="73"/>
      <c r="EUG205" s="73"/>
      <c r="EUP205" s="73"/>
      <c r="EUR205" s="73"/>
      <c r="EUS205" s="73"/>
      <c r="EUU205" s="73"/>
      <c r="EUX205" s="73"/>
      <c r="EVA205" s="73"/>
      <c r="EVD205" s="73"/>
      <c r="EVL205" s="73"/>
      <c r="EVN205" s="73"/>
      <c r="EVQ205" s="73"/>
      <c r="EVT205" s="73"/>
      <c r="EWC205" s="73"/>
      <c r="EWF205" s="73"/>
      <c r="EWK205" s="73"/>
      <c r="EXG205" s="73"/>
      <c r="EXH205" s="73"/>
      <c r="EXI205" s="73"/>
      <c r="EXJ205" s="73"/>
      <c r="EXK205" s="73"/>
      <c r="EXL205" s="73"/>
      <c r="EYD205" s="73"/>
      <c r="EYE205" s="73"/>
      <c r="EYH205" s="73"/>
      <c r="EYK205" s="73"/>
      <c r="EYM205" s="73"/>
      <c r="EYO205" s="73"/>
      <c r="EYR205" s="73"/>
      <c r="EYU205" s="73"/>
      <c r="EYX205" s="73"/>
      <c r="EZA205" s="73"/>
      <c r="EZD205" s="73"/>
      <c r="EZG205" s="73"/>
      <c r="EZJ205" s="73"/>
      <c r="EZM205" s="73"/>
      <c r="EZO205" s="73"/>
      <c r="FAB205" s="73"/>
      <c r="FAC205" s="73"/>
      <c r="FAD205" s="73"/>
      <c r="FAE205" s="73"/>
      <c r="FAF205" s="73"/>
      <c r="FAG205" s="73"/>
      <c r="FAH205" s="73"/>
      <c r="FAI205" s="73"/>
      <c r="FAJ205" s="73"/>
      <c r="FAK205" s="73"/>
      <c r="FAL205" s="73"/>
      <c r="FAM205" s="73"/>
      <c r="FAN205" s="73"/>
      <c r="FAO205" s="73"/>
      <c r="FAP205" s="73"/>
      <c r="FAQ205" s="73"/>
      <c r="FAR205" s="73"/>
      <c r="FAS205" s="73"/>
      <c r="FAT205" s="73"/>
      <c r="FAU205" s="73"/>
      <c r="FAV205" s="73"/>
      <c r="FAW205" s="73"/>
      <c r="FAX205" s="73"/>
      <c r="FAY205" s="73"/>
      <c r="FAZ205" s="73"/>
      <c r="FBA205" s="73"/>
      <c r="FBC205" s="73"/>
      <c r="FBD205" s="73"/>
      <c r="FBE205" s="73"/>
      <c r="FBF205" s="73"/>
      <c r="FBG205" s="73"/>
      <c r="FBH205" s="73"/>
      <c r="FBI205" s="73"/>
      <c r="FBJ205" s="73"/>
      <c r="FBK205" s="73"/>
      <c r="FBL205" s="73"/>
      <c r="FBM205" s="73"/>
      <c r="FBN205" s="73"/>
      <c r="FBO205" s="73"/>
      <c r="FBR205" s="73"/>
      <c r="FBU205" s="73"/>
      <c r="FBX205" s="73"/>
      <c r="FCA205" s="73"/>
      <c r="FCD205" s="73"/>
      <c r="FCP205" s="73"/>
      <c r="FCS205" s="73"/>
      <c r="FCV205" s="73"/>
      <c r="FCY205" s="73"/>
      <c r="FDH205" s="73"/>
      <c r="FDN205" s="73"/>
      <c r="FDQ205" s="73"/>
      <c r="FDT205" s="73"/>
      <c r="FDW205" s="73"/>
      <c r="FEC205" s="73"/>
      <c r="FEL205" s="73"/>
      <c r="FEN205" s="73"/>
      <c r="FEO205" s="73"/>
      <c r="FEQ205" s="73"/>
      <c r="FET205" s="73"/>
      <c r="FEW205" s="73"/>
      <c r="FEZ205" s="73"/>
      <c r="FFH205" s="73"/>
      <c r="FFJ205" s="73"/>
      <c r="FFM205" s="73"/>
      <c r="FFP205" s="73"/>
      <c r="FFY205" s="73"/>
      <c r="FGB205" s="73"/>
      <c r="FGG205" s="73"/>
      <c r="FHC205" s="73"/>
      <c r="FHD205" s="73"/>
      <c r="FHE205" s="73"/>
      <c r="FHF205" s="73"/>
      <c r="FHG205" s="73"/>
      <c r="FHH205" s="73"/>
      <c r="FHZ205" s="73"/>
      <c r="FIA205" s="73"/>
      <c r="FID205" s="73"/>
      <c r="FIG205" s="73"/>
      <c r="FII205" s="73"/>
      <c r="FIK205" s="73"/>
      <c r="FIN205" s="73"/>
      <c r="FIQ205" s="73"/>
      <c r="FIT205" s="73"/>
      <c r="FIW205" s="73"/>
      <c r="FIZ205" s="73"/>
      <c r="FJC205" s="73"/>
      <c r="FJF205" s="73"/>
      <c r="FJI205" s="73"/>
      <c r="FJK205" s="73"/>
      <c r="FJX205" s="73"/>
      <c r="FJY205" s="73"/>
      <c r="FJZ205" s="73"/>
      <c r="FKA205" s="73"/>
      <c r="FKB205" s="73"/>
      <c r="FKC205" s="73"/>
      <c r="FKD205" s="73"/>
      <c r="FKE205" s="73"/>
      <c r="FKF205" s="73"/>
      <c r="FKG205" s="73"/>
      <c r="FKH205" s="73"/>
      <c r="FKI205" s="73"/>
      <c r="FKJ205" s="73"/>
      <c r="FKK205" s="73"/>
      <c r="FKL205" s="73"/>
      <c r="FKM205" s="73"/>
      <c r="FKN205" s="73"/>
      <c r="FKO205" s="73"/>
      <c r="FKP205" s="73"/>
      <c r="FKQ205" s="73"/>
      <c r="FKR205" s="73"/>
      <c r="FKS205" s="73"/>
      <c r="FKT205" s="73"/>
      <c r="FKU205" s="73"/>
      <c r="FKV205" s="73"/>
      <c r="FKW205" s="73"/>
      <c r="FKY205" s="73"/>
      <c r="FKZ205" s="73"/>
      <c r="FLA205" s="73"/>
      <c r="FLB205" s="73"/>
      <c r="FLC205" s="73"/>
      <c r="FLD205" s="73"/>
      <c r="FLE205" s="73"/>
      <c r="FLF205" s="73"/>
      <c r="FLG205" s="73"/>
      <c r="FLH205" s="73"/>
      <c r="FLI205" s="73"/>
      <c r="FLJ205" s="73"/>
      <c r="FLK205" s="73"/>
      <c r="FLN205" s="73"/>
      <c r="FLQ205" s="73"/>
      <c r="FLT205" s="73"/>
      <c r="FLW205" s="73"/>
      <c r="FLZ205" s="73"/>
      <c r="FML205" s="73"/>
      <c r="FMO205" s="73"/>
      <c r="FMR205" s="73"/>
      <c r="FMU205" s="73"/>
      <c r="FND205" s="73"/>
      <c r="FNJ205" s="73"/>
      <c r="FNM205" s="73"/>
      <c r="FNP205" s="73"/>
      <c r="FNS205" s="73"/>
      <c r="FNY205" s="73"/>
      <c r="FOH205" s="73"/>
      <c r="FOJ205" s="73"/>
      <c r="FOK205" s="73"/>
      <c r="FOM205" s="73"/>
      <c r="FOP205" s="73"/>
      <c r="FOS205" s="73"/>
      <c r="FOV205" s="73"/>
      <c r="FPD205" s="73"/>
      <c r="FPF205" s="73"/>
      <c r="FPI205" s="73"/>
      <c r="FPL205" s="73"/>
      <c r="FPU205" s="73"/>
      <c r="FPX205" s="73"/>
      <c r="FQC205" s="73"/>
      <c r="FQY205" s="73"/>
      <c r="FQZ205" s="73"/>
      <c r="FRA205" s="73"/>
      <c r="FRB205" s="73"/>
      <c r="FRC205" s="73"/>
      <c r="FRD205" s="73"/>
      <c r="FRV205" s="73"/>
      <c r="FRW205" s="73"/>
      <c r="FRZ205" s="73"/>
      <c r="FSC205" s="73"/>
      <c r="FSE205" s="73"/>
      <c r="FSG205" s="73"/>
      <c r="FSJ205" s="73"/>
      <c r="FSM205" s="73"/>
      <c r="FSP205" s="73"/>
      <c r="FSS205" s="73"/>
      <c r="FSV205" s="73"/>
      <c r="FSY205" s="73"/>
      <c r="FTB205" s="73"/>
      <c r="FTE205" s="73"/>
      <c r="FTG205" s="73"/>
      <c r="FTT205" s="73"/>
      <c r="FTU205" s="73"/>
      <c r="FTV205" s="73"/>
      <c r="FTW205" s="73"/>
      <c r="FTX205" s="73"/>
      <c r="FTY205" s="73"/>
      <c r="FTZ205" s="73"/>
      <c r="FUA205" s="73"/>
      <c r="FUB205" s="73"/>
      <c r="FUC205" s="73"/>
      <c r="FUD205" s="73"/>
      <c r="FUE205" s="73"/>
      <c r="FUF205" s="73"/>
      <c r="FUG205" s="73"/>
      <c r="FUH205" s="73"/>
      <c r="FUI205" s="73"/>
      <c r="FUJ205" s="73"/>
      <c r="FUK205" s="73"/>
      <c r="FUL205" s="73"/>
      <c r="FUM205" s="73"/>
      <c r="FUN205" s="73"/>
      <c r="FUO205" s="73"/>
      <c r="FUP205" s="73"/>
      <c r="FUQ205" s="73"/>
      <c r="FUR205" s="73"/>
      <c r="FUS205" s="73"/>
      <c r="FUU205" s="73"/>
      <c r="FUV205" s="73"/>
      <c r="FUW205" s="73"/>
      <c r="FUX205" s="73"/>
      <c r="FUY205" s="73"/>
      <c r="FUZ205" s="73"/>
      <c r="FVA205" s="73"/>
      <c r="FVB205" s="73"/>
      <c r="FVC205" s="73"/>
      <c r="FVD205" s="73"/>
      <c r="FVE205" s="73"/>
      <c r="FVF205" s="73"/>
      <c r="FVG205" s="73"/>
      <c r="FVJ205" s="73"/>
      <c r="FVM205" s="73"/>
      <c r="FVP205" s="73"/>
      <c r="FVS205" s="73"/>
      <c r="FVV205" s="73"/>
      <c r="FWH205" s="73"/>
      <c r="FWK205" s="73"/>
      <c r="FWN205" s="73"/>
      <c r="FWQ205" s="73"/>
      <c r="FWZ205" s="73"/>
      <c r="FXF205" s="73"/>
      <c r="FXI205" s="73"/>
      <c r="FXL205" s="73"/>
      <c r="FXO205" s="73"/>
      <c r="FXU205" s="73"/>
      <c r="FYD205" s="73"/>
      <c r="FYF205" s="73"/>
      <c r="FYG205" s="73"/>
      <c r="FYI205" s="73"/>
      <c r="FYL205" s="73"/>
      <c r="FYO205" s="73"/>
      <c r="FYR205" s="73"/>
      <c r="FYZ205" s="73"/>
      <c r="FZB205" s="73"/>
      <c r="FZE205" s="73"/>
      <c r="FZH205" s="73"/>
      <c r="FZQ205" s="73"/>
      <c r="FZT205" s="73"/>
      <c r="FZY205" s="73"/>
      <c r="GAU205" s="73"/>
      <c r="GAV205" s="73"/>
      <c r="GAW205" s="73"/>
      <c r="GAX205" s="73"/>
      <c r="GAY205" s="73"/>
      <c r="GAZ205" s="73"/>
      <c r="GBR205" s="73"/>
      <c r="GBS205" s="73"/>
      <c r="GBV205" s="73"/>
      <c r="GBY205" s="73"/>
      <c r="GCA205" s="73"/>
      <c r="GCC205" s="73"/>
      <c r="GCF205" s="73"/>
      <c r="GCI205" s="73"/>
      <c r="GCL205" s="73"/>
      <c r="GCO205" s="73"/>
      <c r="GCR205" s="73"/>
      <c r="GCU205" s="73"/>
      <c r="GCX205" s="73"/>
      <c r="GDA205" s="73"/>
      <c r="GDC205" s="73"/>
      <c r="GDP205" s="73"/>
      <c r="GDQ205" s="73"/>
      <c r="GDR205" s="73"/>
      <c r="GDS205" s="73"/>
      <c r="GDT205" s="73"/>
      <c r="GDU205" s="73"/>
      <c r="GDV205" s="73"/>
      <c r="GDW205" s="73"/>
      <c r="GDX205" s="73"/>
      <c r="GDY205" s="73"/>
      <c r="GDZ205" s="73"/>
      <c r="GEA205" s="73"/>
      <c r="GEB205" s="73"/>
      <c r="GEC205" s="73"/>
      <c r="GED205" s="73"/>
      <c r="GEE205" s="73"/>
      <c r="GEF205" s="73"/>
      <c r="GEG205" s="73"/>
      <c r="GEH205" s="73"/>
      <c r="GEI205" s="73"/>
      <c r="GEJ205" s="73"/>
      <c r="GEK205" s="73"/>
      <c r="GEL205" s="73"/>
      <c r="GEM205" s="73"/>
      <c r="GEN205" s="73"/>
      <c r="GEO205" s="73"/>
      <c r="GEQ205" s="73"/>
      <c r="GER205" s="73"/>
      <c r="GES205" s="73"/>
      <c r="GET205" s="73"/>
      <c r="GEU205" s="73"/>
      <c r="GEV205" s="73"/>
      <c r="GEW205" s="73"/>
      <c r="GEX205" s="73"/>
      <c r="GEY205" s="73"/>
      <c r="GEZ205" s="73"/>
      <c r="GFA205" s="73"/>
      <c r="GFB205" s="73"/>
      <c r="GFC205" s="73"/>
      <c r="GFF205" s="73"/>
      <c r="GFI205" s="73"/>
      <c r="GFL205" s="73"/>
      <c r="GFO205" s="73"/>
      <c r="GFR205" s="73"/>
      <c r="GGD205" s="73"/>
      <c r="GGG205" s="73"/>
      <c r="GGJ205" s="73"/>
      <c r="GGM205" s="73"/>
      <c r="GGV205" s="73"/>
      <c r="GHB205" s="73"/>
      <c r="GHE205" s="73"/>
      <c r="GHH205" s="73"/>
      <c r="GHK205" s="73"/>
      <c r="GHQ205" s="73"/>
      <c r="GHZ205" s="73"/>
      <c r="GIB205" s="73"/>
      <c r="GIC205" s="73"/>
      <c r="GIE205" s="73"/>
      <c r="GIH205" s="73"/>
      <c r="GIK205" s="73"/>
      <c r="GIN205" s="73"/>
      <c r="GIV205" s="73"/>
      <c r="GIX205" s="73"/>
      <c r="GJA205" s="73"/>
      <c r="GJD205" s="73"/>
      <c r="GJM205" s="73"/>
      <c r="GJP205" s="73"/>
      <c r="GJU205" s="73"/>
      <c r="GKQ205" s="73"/>
      <c r="GKR205" s="73"/>
      <c r="GKS205" s="73"/>
      <c r="GKT205" s="73"/>
      <c r="GKU205" s="73"/>
      <c r="GKV205" s="73"/>
      <c r="GLN205" s="73"/>
      <c r="GLO205" s="73"/>
      <c r="GLR205" s="73"/>
      <c r="GLU205" s="73"/>
      <c r="GLW205" s="73"/>
      <c r="GLY205" s="73"/>
      <c r="GMB205" s="73"/>
      <c r="GME205" s="73"/>
      <c r="GMH205" s="73"/>
      <c r="GMK205" s="73"/>
      <c r="GMN205" s="73"/>
      <c r="GMQ205" s="73"/>
      <c r="GMT205" s="73"/>
      <c r="GMW205" s="73"/>
      <c r="GMY205" s="73"/>
      <c r="GNL205" s="73"/>
      <c r="GNM205" s="73"/>
      <c r="GNN205" s="73"/>
      <c r="GNO205" s="73"/>
      <c r="GNP205" s="73"/>
      <c r="GNQ205" s="73"/>
      <c r="GNR205" s="73"/>
      <c r="GNS205" s="73"/>
      <c r="GNT205" s="73"/>
      <c r="GNU205" s="73"/>
      <c r="GNV205" s="73"/>
      <c r="GNW205" s="73"/>
      <c r="GNX205" s="73"/>
      <c r="GNY205" s="73"/>
      <c r="GNZ205" s="73"/>
      <c r="GOA205" s="73"/>
      <c r="GOB205" s="73"/>
      <c r="GOC205" s="73"/>
      <c r="GOD205" s="73"/>
      <c r="GOE205" s="73"/>
      <c r="GOF205" s="73"/>
      <c r="GOG205" s="73"/>
      <c r="GOH205" s="73"/>
      <c r="GOI205" s="73"/>
      <c r="GOJ205" s="73"/>
      <c r="GOK205" s="73"/>
      <c r="GOM205" s="73"/>
      <c r="GON205" s="73"/>
      <c r="GOO205" s="73"/>
      <c r="GOP205" s="73"/>
      <c r="GOQ205" s="73"/>
      <c r="GOR205" s="73"/>
      <c r="GOS205" s="73"/>
      <c r="GOT205" s="73"/>
      <c r="GOU205" s="73"/>
      <c r="GOV205" s="73"/>
      <c r="GOW205" s="73"/>
      <c r="GOX205" s="73"/>
      <c r="GOY205" s="73"/>
      <c r="GPB205" s="73"/>
      <c r="GPE205" s="73"/>
      <c r="GPH205" s="73"/>
      <c r="GPK205" s="73"/>
      <c r="GPN205" s="73"/>
      <c r="GPZ205" s="73"/>
      <c r="GQC205" s="73"/>
      <c r="GQF205" s="73"/>
      <c r="GQI205" s="73"/>
      <c r="GQR205" s="73"/>
      <c r="GQX205" s="73"/>
      <c r="GRA205" s="73"/>
      <c r="GRD205" s="73"/>
      <c r="GRG205" s="73"/>
      <c r="GRM205" s="73"/>
      <c r="GRV205" s="73"/>
      <c r="GRX205" s="73"/>
      <c r="GRY205" s="73"/>
      <c r="GSA205" s="73"/>
      <c r="GSD205" s="73"/>
      <c r="GSG205" s="73"/>
      <c r="GSJ205" s="73"/>
      <c r="GSR205" s="73"/>
      <c r="GST205" s="73"/>
      <c r="GSW205" s="73"/>
      <c r="GSZ205" s="73"/>
      <c r="GTI205" s="73"/>
      <c r="GTL205" s="73"/>
      <c r="GTQ205" s="73"/>
      <c r="GUM205" s="73"/>
      <c r="GUN205" s="73"/>
      <c r="GUO205" s="73"/>
      <c r="GUP205" s="73"/>
      <c r="GUQ205" s="73"/>
      <c r="GUR205" s="73"/>
      <c r="GVJ205" s="73"/>
      <c r="GVK205" s="73"/>
      <c r="GVN205" s="73"/>
      <c r="GVQ205" s="73"/>
      <c r="GVS205" s="73"/>
      <c r="GVU205" s="73"/>
      <c r="GVX205" s="73"/>
      <c r="GWA205" s="73"/>
      <c r="GWD205" s="73"/>
      <c r="GWG205" s="73"/>
      <c r="GWJ205" s="73"/>
      <c r="GWM205" s="73"/>
      <c r="GWP205" s="73"/>
      <c r="GWS205" s="73"/>
      <c r="GWU205" s="73"/>
      <c r="GXH205" s="73"/>
      <c r="GXI205" s="73"/>
      <c r="GXJ205" s="73"/>
      <c r="GXK205" s="73"/>
      <c r="GXL205" s="73"/>
      <c r="GXM205" s="73"/>
      <c r="GXN205" s="73"/>
      <c r="GXO205" s="73"/>
      <c r="GXP205" s="73"/>
      <c r="GXQ205" s="73"/>
      <c r="GXR205" s="73"/>
      <c r="GXS205" s="73"/>
      <c r="GXT205" s="73"/>
      <c r="GXU205" s="73"/>
      <c r="GXV205" s="73"/>
      <c r="GXW205" s="73"/>
      <c r="GXX205" s="73"/>
      <c r="GXY205" s="73"/>
      <c r="GXZ205" s="73"/>
      <c r="GYA205" s="73"/>
      <c r="GYB205" s="73"/>
      <c r="GYC205" s="73"/>
      <c r="GYD205" s="73"/>
      <c r="GYE205" s="73"/>
      <c r="GYF205" s="73"/>
      <c r="GYG205" s="73"/>
      <c r="GYI205" s="73"/>
      <c r="GYJ205" s="73"/>
      <c r="GYK205" s="73"/>
      <c r="GYL205" s="73"/>
      <c r="GYM205" s="73"/>
      <c r="GYN205" s="73"/>
      <c r="GYO205" s="73"/>
      <c r="GYP205" s="73"/>
      <c r="GYQ205" s="73"/>
      <c r="GYR205" s="73"/>
      <c r="GYS205" s="73"/>
      <c r="GYT205" s="73"/>
      <c r="GYU205" s="73"/>
      <c r="GYX205" s="73"/>
      <c r="GZA205" s="73"/>
      <c r="GZD205" s="73"/>
      <c r="GZG205" s="73"/>
      <c r="GZJ205" s="73"/>
      <c r="GZV205" s="73"/>
      <c r="GZY205" s="73"/>
      <c r="HAB205" s="73"/>
      <c r="HAE205" s="73"/>
      <c r="HAN205" s="73"/>
      <c r="HAT205" s="73"/>
      <c r="HAW205" s="73"/>
      <c r="HAZ205" s="73"/>
      <c r="HBC205" s="73"/>
      <c r="HBI205" s="73"/>
      <c r="HBR205" s="73"/>
      <c r="HBT205" s="73"/>
      <c r="HBU205" s="73"/>
      <c r="HBW205" s="73"/>
      <c r="HBZ205" s="73"/>
      <c r="HCC205" s="73"/>
      <c r="HCF205" s="73"/>
      <c r="HCN205" s="73"/>
      <c r="HCP205" s="73"/>
      <c r="HCS205" s="73"/>
      <c r="HCV205" s="73"/>
      <c r="HDE205" s="73"/>
      <c r="HDH205" s="73"/>
      <c r="HDM205" s="73"/>
      <c r="HEI205" s="73"/>
      <c r="HEJ205" s="73"/>
      <c r="HEK205" s="73"/>
      <c r="HEL205" s="73"/>
      <c r="HEM205" s="73"/>
      <c r="HEN205" s="73"/>
      <c r="HFF205" s="73"/>
      <c r="HFG205" s="73"/>
      <c r="HFJ205" s="73"/>
      <c r="HFM205" s="73"/>
      <c r="HFO205" s="73"/>
      <c r="HFQ205" s="73"/>
      <c r="HFT205" s="73"/>
      <c r="HFW205" s="73"/>
      <c r="HFZ205" s="73"/>
      <c r="HGC205" s="73"/>
      <c r="HGF205" s="73"/>
      <c r="HGI205" s="73"/>
      <c r="HGL205" s="73"/>
      <c r="HGO205" s="73"/>
      <c r="HGQ205" s="73"/>
      <c r="HHD205" s="73"/>
      <c r="HHE205" s="73"/>
      <c r="HHF205" s="73"/>
      <c r="HHG205" s="73"/>
      <c r="HHH205" s="73"/>
      <c r="HHI205" s="73"/>
      <c r="HHJ205" s="73"/>
      <c r="HHK205" s="73"/>
      <c r="HHL205" s="73"/>
      <c r="HHM205" s="73"/>
      <c r="HHN205" s="73"/>
      <c r="HHO205" s="73"/>
      <c r="HHP205" s="73"/>
      <c r="HHQ205" s="73"/>
      <c r="HHR205" s="73"/>
      <c r="HHS205" s="73"/>
      <c r="HHT205" s="73"/>
      <c r="HHU205" s="73"/>
      <c r="HHV205" s="73"/>
      <c r="HHW205" s="73"/>
      <c r="HHX205" s="73"/>
      <c r="HHY205" s="73"/>
      <c r="HHZ205" s="73"/>
      <c r="HIA205" s="73"/>
      <c r="HIB205" s="73"/>
      <c r="HIC205" s="73"/>
      <c r="HIE205" s="73"/>
      <c r="HIF205" s="73"/>
      <c r="HIG205" s="73"/>
      <c r="HIH205" s="73"/>
      <c r="HII205" s="73"/>
      <c r="HIJ205" s="73"/>
      <c r="HIK205" s="73"/>
      <c r="HIL205" s="73"/>
      <c r="HIM205" s="73"/>
      <c r="HIN205" s="73"/>
      <c r="HIO205" s="73"/>
      <c r="HIP205" s="73"/>
      <c r="HIQ205" s="73"/>
      <c r="HIT205" s="73"/>
      <c r="HIW205" s="73"/>
      <c r="HIZ205" s="73"/>
      <c r="HJC205" s="73"/>
      <c r="HJF205" s="73"/>
      <c r="HJR205" s="73"/>
      <c r="HJU205" s="73"/>
      <c r="HJX205" s="73"/>
      <c r="HKA205" s="73"/>
      <c r="HKJ205" s="73"/>
      <c r="HKP205" s="73"/>
      <c r="HKS205" s="73"/>
      <c r="HKV205" s="73"/>
      <c r="HKY205" s="73"/>
      <c r="HLE205" s="73"/>
      <c r="HLN205" s="73"/>
      <c r="HLP205" s="73"/>
      <c r="HLQ205" s="73"/>
      <c r="HLS205" s="73"/>
      <c r="HLV205" s="73"/>
      <c r="HLY205" s="73"/>
      <c r="HMB205" s="73"/>
      <c r="HMJ205" s="73"/>
      <c r="HML205" s="73"/>
      <c r="HMO205" s="73"/>
      <c r="HMR205" s="73"/>
      <c r="HNA205" s="73"/>
      <c r="HND205" s="73"/>
      <c r="HNI205" s="73"/>
      <c r="HOE205" s="73"/>
      <c r="HOF205" s="73"/>
      <c r="HOG205" s="73"/>
      <c r="HOH205" s="73"/>
      <c r="HOI205" s="73"/>
      <c r="HOJ205" s="73"/>
      <c r="HPB205" s="73"/>
      <c r="HPC205" s="73"/>
      <c r="HPF205" s="73"/>
      <c r="HPI205" s="73"/>
      <c r="HPK205" s="73"/>
      <c r="HPM205" s="73"/>
      <c r="HPP205" s="73"/>
      <c r="HPS205" s="73"/>
      <c r="HPV205" s="73"/>
      <c r="HPY205" s="73"/>
      <c r="HQB205" s="73"/>
      <c r="HQE205" s="73"/>
      <c r="HQH205" s="73"/>
      <c r="HQK205" s="73"/>
      <c r="HQM205" s="73"/>
      <c r="HQZ205" s="73"/>
      <c r="HRA205" s="73"/>
      <c r="HRB205" s="73"/>
      <c r="HRC205" s="73"/>
      <c r="HRD205" s="73"/>
      <c r="HRE205" s="73"/>
      <c r="HRF205" s="73"/>
      <c r="HRG205" s="73"/>
      <c r="HRH205" s="73"/>
      <c r="HRI205" s="73"/>
      <c r="HRJ205" s="73"/>
      <c r="HRK205" s="73"/>
      <c r="HRL205" s="73"/>
      <c r="HRM205" s="73"/>
      <c r="HRN205" s="73"/>
      <c r="HRO205" s="73"/>
      <c r="HRP205" s="73"/>
      <c r="HRQ205" s="73"/>
      <c r="HRR205" s="73"/>
      <c r="HRS205" s="73"/>
      <c r="HRT205" s="73"/>
      <c r="HRU205" s="73"/>
      <c r="HRV205" s="73"/>
      <c r="HRW205" s="73"/>
      <c r="HRX205" s="73"/>
      <c r="HRY205" s="73"/>
      <c r="HSA205" s="73"/>
      <c r="HSB205" s="73"/>
      <c r="HSC205" s="73"/>
      <c r="HSD205" s="73"/>
      <c r="HSE205" s="73"/>
      <c r="HSF205" s="73"/>
      <c r="HSG205" s="73"/>
      <c r="HSH205" s="73"/>
      <c r="HSI205" s="73"/>
      <c r="HSJ205" s="73"/>
      <c r="HSK205" s="73"/>
      <c r="HSL205" s="73"/>
      <c r="HSM205" s="73"/>
      <c r="HSP205" s="73"/>
      <c r="HSS205" s="73"/>
      <c r="HSV205" s="73"/>
      <c r="HSY205" s="73"/>
      <c r="HTB205" s="73"/>
      <c r="HTN205" s="73"/>
      <c r="HTQ205" s="73"/>
      <c r="HTT205" s="73"/>
      <c r="HTW205" s="73"/>
      <c r="HUF205" s="73"/>
      <c r="HUL205" s="73"/>
      <c r="HUO205" s="73"/>
      <c r="HUR205" s="73"/>
      <c r="HUU205" s="73"/>
      <c r="HVA205" s="73"/>
      <c r="HVJ205" s="73"/>
      <c r="HVL205" s="73"/>
      <c r="HVM205" s="73"/>
      <c r="HVO205" s="73"/>
      <c r="HVR205" s="73"/>
      <c r="HVU205" s="73"/>
      <c r="HVX205" s="73"/>
      <c r="HWF205" s="73"/>
      <c r="HWH205" s="73"/>
      <c r="HWK205" s="73"/>
      <c r="HWN205" s="73"/>
      <c r="HWW205" s="73"/>
      <c r="HWZ205" s="73"/>
      <c r="HXE205" s="73"/>
      <c r="HYA205" s="73"/>
      <c r="HYB205" s="73"/>
      <c r="HYC205" s="73"/>
      <c r="HYD205" s="73"/>
      <c r="HYE205" s="73"/>
      <c r="HYF205" s="73"/>
      <c r="HYX205" s="73"/>
      <c r="HYY205" s="73"/>
      <c r="HZB205" s="73"/>
      <c r="HZE205" s="73"/>
      <c r="HZG205" s="73"/>
      <c r="HZI205" s="73"/>
      <c r="HZL205" s="73"/>
      <c r="HZO205" s="73"/>
      <c r="HZR205" s="73"/>
      <c r="HZU205" s="73"/>
      <c r="HZX205" s="73"/>
      <c r="IAA205" s="73"/>
      <c r="IAD205" s="73"/>
      <c r="IAG205" s="73"/>
      <c r="IAI205" s="73"/>
      <c r="IAV205" s="73"/>
      <c r="IAW205" s="73"/>
      <c r="IAX205" s="73"/>
      <c r="IAY205" s="73"/>
      <c r="IAZ205" s="73"/>
      <c r="IBA205" s="73"/>
      <c r="IBB205" s="73"/>
      <c r="IBC205" s="73"/>
      <c r="IBD205" s="73"/>
      <c r="IBE205" s="73"/>
      <c r="IBF205" s="73"/>
      <c r="IBG205" s="73"/>
      <c r="IBH205" s="73"/>
      <c r="IBI205" s="73"/>
      <c r="IBJ205" s="73"/>
      <c r="IBK205" s="73"/>
      <c r="IBL205" s="73"/>
      <c r="IBM205" s="73"/>
      <c r="IBN205" s="73"/>
      <c r="IBO205" s="73"/>
      <c r="IBP205" s="73"/>
      <c r="IBQ205" s="73"/>
      <c r="IBR205" s="73"/>
      <c r="IBS205" s="73"/>
      <c r="IBT205" s="73"/>
      <c r="IBU205" s="73"/>
      <c r="IBW205" s="73"/>
      <c r="IBX205" s="73"/>
      <c r="IBY205" s="73"/>
      <c r="IBZ205" s="73"/>
      <c r="ICA205" s="73"/>
      <c r="ICB205" s="73"/>
      <c r="ICC205" s="73"/>
      <c r="ICD205" s="73"/>
      <c r="ICE205" s="73"/>
      <c r="ICF205" s="73"/>
      <c r="ICG205" s="73"/>
      <c r="ICH205" s="73"/>
      <c r="ICI205" s="73"/>
      <c r="ICL205" s="73"/>
      <c r="ICO205" s="73"/>
      <c r="ICR205" s="73"/>
      <c r="ICU205" s="73"/>
      <c r="ICX205" s="73"/>
      <c r="IDJ205" s="73"/>
      <c r="IDM205" s="73"/>
      <c r="IDP205" s="73"/>
      <c r="IDS205" s="73"/>
      <c r="IEB205" s="73"/>
      <c r="IEH205" s="73"/>
      <c r="IEK205" s="73"/>
      <c r="IEN205" s="73"/>
      <c r="IEQ205" s="73"/>
      <c r="IEW205" s="73"/>
      <c r="IFF205" s="73"/>
      <c r="IFH205" s="73"/>
      <c r="IFI205" s="73"/>
      <c r="IFK205" s="73"/>
      <c r="IFN205" s="73"/>
      <c r="IFQ205" s="73"/>
      <c r="IFT205" s="73"/>
      <c r="IGB205" s="73"/>
      <c r="IGD205" s="73"/>
      <c r="IGG205" s="73"/>
      <c r="IGJ205" s="73"/>
      <c r="IGS205" s="73"/>
      <c r="IGV205" s="73"/>
      <c r="IHA205" s="73"/>
      <c r="IHW205" s="73"/>
      <c r="IHX205" s="73"/>
      <c r="IHY205" s="73"/>
      <c r="IHZ205" s="73"/>
      <c r="IIA205" s="73"/>
      <c r="IIB205" s="73"/>
      <c r="IIT205" s="73"/>
      <c r="IIU205" s="73"/>
      <c r="IIX205" s="73"/>
      <c r="IJA205" s="73"/>
      <c r="IJC205" s="73"/>
      <c r="IJE205" s="73"/>
      <c r="IJH205" s="73"/>
      <c r="IJK205" s="73"/>
      <c r="IJN205" s="73"/>
      <c r="IJQ205" s="73"/>
      <c r="IJT205" s="73"/>
      <c r="IJW205" s="73"/>
      <c r="IJZ205" s="73"/>
      <c r="IKC205" s="73"/>
      <c r="IKE205" s="73"/>
      <c r="IKR205" s="73"/>
      <c r="IKS205" s="73"/>
      <c r="IKT205" s="73"/>
      <c r="IKU205" s="73"/>
      <c r="IKV205" s="73"/>
      <c r="IKW205" s="73"/>
      <c r="IKX205" s="73"/>
      <c r="IKY205" s="73"/>
      <c r="IKZ205" s="73"/>
      <c r="ILA205" s="73"/>
      <c r="ILB205" s="73"/>
      <c r="ILC205" s="73"/>
      <c r="ILD205" s="73"/>
      <c r="ILE205" s="73"/>
      <c r="ILF205" s="73"/>
      <c r="ILG205" s="73"/>
      <c r="ILH205" s="73"/>
      <c r="ILI205" s="73"/>
      <c r="ILJ205" s="73"/>
      <c r="ILK205" s="73"/>
      <c r="ILL205" s="73"/>
      <c r="ILM205" s="73"/>
      <c r="ILN205" s="73"/>
      <c r="ILO205" s="73"/>
      <c r="ILP205" s="73"/>
      <c r="ILQ205" s="73"/>
      <c r="ILS205" s="73"/>
      <c r="ILT205" s="73"/>
      <c r="ILU205" s="73"/>
      <c r="ILV205" s="73"/>
      <c r="ILW205" s="73"/>
      <c r="ILX205" s="73"/>
      <c r="ILY205" s="73"/>
      <c r="ILZ205" s="73"/>
      <c r="IMA205" s="73"/>
      <c r="IMB205" s="73"/>
      <c r="IMC205" s="73"/>
      <c r="IMD205" s="73"/>
      <c r="IME205" s="73"/>
      <c r="IMH205" s="73"/>
      <c r="IMK205" s="73"/>
      <c r="IMN205" s="73"/>
      <c r="IMQ205" s="73"/>
      <c r="IMT205" s="73"/>
      <c r="INF205" s="73"/>
      <c r="INI205" s="73"/>
      <c r="INL205" s="73"/>
      <c r="INO205" s="73"/>
      <c r="INX205" s="73"/>
      <c r="IOD205" s="73"/>
      <c r="IOG205" s="73"/>
      <c r="IOJ205" s="73"/>
      <c r="IOM205" s="73"/>
      <c r="IOS205" s="73"/>
      <c r="IPB205" s="73"/>
      <c r="IPD205" s="73"/>
      <c r="IPE205" s="73"/>
      <c r="IPG205" s="73"/>
      <c r="IPJ205" s="73"/>
      <c r="IPM205" s="73"/>
      <c r="IPP205" s="73"/>
      <c r="IPX205" s="73"/>
      <c r="IPZ205" s="73"/>
      <c r="IQC205" s="73"/>
      <c r="IQF205" s="73"/>
      <c r="IQO205" s="73"/>
      <c r="IQR205" s="73"/>
      <c r="IQW205" s="73"/>
      <c r="IRS205" s="73"/>
      <c r="IRT205" s="73"/>
      <c r="IRU205" s="73"/>
      <c r="IRV205" s="73"/>
      <c r="IRW205" s="73"/>
      <c r="IRX205" s="73"/>
      <c r="ISP205" s="73"/>
      <c r="ISQ205" s="73"/>
      <c r="IST205" s="73"/>
      <c r="ISW205" s="73"/>
      <c r="ISY205" s="73"/>
      <c r="ITA205" s="73"/>
      <c r="ITD205" s="73"/>
      <c r="ITG205" s="73"/>
      <c r="ITJ205" s="73"/>
      <c r="ITM205" s="73"/>
      <c r="ITP205" s="73"/>
      <c r="ITS205" s="73"/>
      <c r="ITV205" s="73"/>
      <c r="ITY205" s="73"/>
      <c r="IUA205" s="73"/>
      <c r="IUN205" s="73"/>
      <c r="IUO205" s="73"/>
      <c r="IUP205" s="73"/>
      <c r="IUQ205" s="73"/>
      <c r="IUR205" s="73"/>
      <c r="IUS205" s="73"/>
      <c r="IUT205" s="73"/>
      <c r="IUU205" s="73"/>
      <c r="IUV205" s="73"/>
      <c r="IUW205" s="73"/>
      <c r="IUX205" s="73"/>
      <c r="IUY205" s="73"/>
      <c r="IUZ205" s="73"/>
      <c r="IVA205" s="73"/>
      <c r="IVB205" s="73"/>
      <c r="IVC205" s="73"/>
      <c r="IVD205" s="73"/>
      <c r="IVE205" s="73"/>
      <c r="IVF205" s="73"/>
      <c r="IVG205" s="73"/>
      <c r="IVH205" s="73"/>
      <c r="IVI205" s="73"/>
      <c r="IVJ205" s="73"/>
      <c r="IVK205" s="73"/>
      <c r="IVL205" s="73"/>
      <c r="IVM205" s="73"/>
      <c r="IVO205" s="73"/>
      <c r="IVP205" s="73"/>
      <c r="IVQ205" s="73"/>
      <c r="IVR205" s="73"/>
      <c r="IVS205" s="73"/>
      <c r="IVT205" s="73"/>
      <c r="IVU205" s="73"/>
      <c r="IVV205" s="73"/>
      <c r="IVW205" s="73"/>
      <c r="IVX205" s="73"/>
      <c r="IVY205" s="73"/>
      <c r="IVZ205" s="73"/>
      <c r="IWA205" s="73"/>
      <c r="IWD205" s="73"/>
      <c r="IWG205" s="73"/>
      <c r="IWJ205" s="73"/>
      <c r="IWM205" s="73"/>
      <c r="IWP205" s="73"/>
      <c r="IXB205" s="73"/>
      <c r="IXE205" s="73"/>
      <c r="IXH205" s="73"/>
      <c r="IXK205" s="73"/>
      <c r="IXT205" s="73"/>
      <c r="IXZ205" s="73"/>
      <c r="IYC205" s="73"/>
      <c r="IYF205" s="73"/>
      <c r="IYI205" s="73"/>
      <c r="IYO205" s="73"/>
      <c r="IYX205" s="73"/>
      <c r="IYZ205" s="73"/>
      <c r="IZA205" s="73"/>
      <c r="IZC205" s="73"/>
      <c r="IZF205" s="73"/>
      <c r="IZI205" s="73"/>
      <c r="IZL205" s="73"/>
      <c r="IZT205" s="73"/>
      <c r="IZV205" s="73"/>
      <c r="IZY205" s="73"/>
      <c r="JAB205" s="73"/>
      <c r="JAK205" s="73"/>
      <c r="JAN205" s="73"/>
      <c r="JAS205" s="73"/>
      <c r="JBO205" s="73"/>
      <c r="JBP205" s="73"/>
      <c r="JBQ205" s="73"/>
      <c r="JBR205" s="73"/>
      <c r="JBS205" s="73"/>
      <c r="JBT205" s="73"/>
      <c r="JCL205" s="73"/>
      <c r="JCM205" s="73"/>
      <c r="JCP205" s="73"/>
      <c r="JCS205" s="73"/>
      <c r="JCU205" s="73"/>
      <c r="JCW205" s="73"/>
      <c r="JCZ205" s="73"/>
      <c r="JDC205" s="73"/>
      <c r="JDF205" s="73"/>
      <c r="JDI205" s="73"/>
      <c r="JDL205" s="73"/>
      <c r="JDO205" s="73"/>
      <c r="JDR205" s="73"/>
      <c r="JDU205" s="73"/>
      <c r="JDW205" s="73"/>
      <c r="JEJ205" s="73"/>
      <c r="JEK205" s="73"/>
      <c r="JEL205" s="73"/>
      <c r="JEM205" s="73"/>
      <c r="JEN205" s="73"/>
      <c r="JEO205" s="73"/>
      <c r="JEP205" s="73"/>
      <c r="JEQ205" s="73"/>
      <c r="JER205" s="73"/>
      <c r="JES205" s="73"/>
      <c r="JET205" s="73"/>
      <c r="JEU205" s="73"/>
      <c r="JEV205" s="73"/>
      <c r="JEW205" s="73"/>
      <c r="JEX205" s="73"/>
      <c r="JEY205" s="73"/>
      <c r="JEZ205" s="73"/>
      <c r="JFA205" s="73"/>
      <c r="JFB205" s="73"/>
      <c r="JFC205" s="73"/>
      <c r="JFD205" s="73"/>
      <c r="JFE205" s="73"/>
      <c r="JFF205" s="73"/>
      <c r="JFG205" s="73"/>
      <c r="JFH205" s="73"/>
      <c r="JFI205" s="73"/>
      <c r="JFK205" s="73"/>
      <c r="JFL205" s="73"/>
      <c r="JFM205" s="73"/>
      <c r="JFN205" s="73"/>
      <c r="JFO205" s="73"/>
      <c r="JFP205" s="73"/>
      <c r="JFQ205" s="73"/>
      <c r="JFR205" s="73"/>
      <c r="JFS205" s="73"/>
      <c r="JFT205" s="73"/>
      <c r="JFU205" s="73"/>
      <c r="JFV205" s="73"/>
      <c r="JFW205" s="73"/>
      <c r="JFZ205" s="73"/>
      <c r="JGC205" s="73"/>
      <c r="JGF205" s="73"/>
      <c r="JGI205" s="73"/>
      <c r="JGL205" s="73"/>
      <c r="JGX205" s="73"/>
      <c r="JHA205" s="73"/>
      <c r="JHD205" s="73"/>
      <c r="JHG205" s="73"/>
      <c r="JHP205" s="73"/>
      <c r="JHV205" s="73"/>
      <c r="JHY205" s="73"/>
      <c r="JIB205" s="73"/>
      <c r="JIE205" s="73"/>
      <c r="JIK205" s="73"/>
      <c r="JIT205" s="73"/>
      <c r="JIV205" s="73"/>
      <c r="JIW205" s="73"/>
      <c r="JIY205" s="73"/>
      <c r="JJB205" s="73"/>
      <c r="JJE205" s="73"/>
      <c r="JJH205" s="73"/>
      <c r="JJP205" s="73"/>
      <c r="JJR205" s="73"/>
      <c r="JJU205" s="73"/>
      <c r="JJX205" s="73"/>
      <c r="JKG205" s="73"/>
      <c r="JKJ205" s="73"/>
      <c r="JKO205" s="73"/>
      <c r="JLK205" s="73"/>
      <c r="JLL205" s="73"/>
      <c r="JLM205" s="73"/>
      <c r="JLN205" s="73"/>
      <c r="JLO205" s="73"/>
      <c r="JLP205" s="73"/>
      <c r="JMH205" s="73"/>
      <c r="JMI205" s="73"/>
      <c r="JML205" s="73"/>
      <c r="JMO205" s="73"/>
      <c r="JMQ205" s="73"/>
      <c r="JMS205" s="73"/>
      <c r="JMV205" s="73"/>
      <c r="JMY205" s="73"/>
      <c r="JNB205" s="73"/>
      <c r="JNE205" s="73"/>
      <c r="JNH205" s="73"/>
      <c r="JNK205" s="73"/>
      <c r="JNN205" s="73"/>
      <c r="JNQ205" s="73"/>
      <c r="JNS205" s="73"/>
      <c r="JOF205" s="73"/>
      <c r="JOG205" s="73"/>
      <c r="JOH205" s="73"/>
      <c r="JOI205" s="73"/>
      <c r="JOJ205" s="73"/>
      <c r="JOK205" s="73"/>
      <c r="JOL205" s="73"/>
      <c r="JOM205" s="73"/>
      <c r="JON205" s="73"/>
      <c r="JOO205" s="73"/>
      <c r="JOP205" s="73"/>
      <c r="JOQ205" s="73"/>
      <c r="JOR205" s="73"/>
      <c r="JOS205" s="73"/>
      <c r="JOT205" s="73"/>
      <c r="JOU205" s="73"/>
      <c r="JOV205" s="73"/>
      <c r="JOW205" s="73"/>
      <c r="JOX205" s="73"/>
      <c r="JOY205" s="73"/>
      <c r="JOZ205" s="73"/>
      <c r="JPA205" s="73"/>
      <c r="JPB205" s="73"/>
      <c r="JPC205" s="73"/>
      <c r="JPD205" s="73"/>
      <c r="JPE205" s="73"/>
      <c r="JPG205" s="73"/>
      <c r="JPH205" s="73"/>
      <c r="JPI205" s="73"/>
      <c r="JPJ205" s="73"/>
      <c r="JPK205" s="73"/>
      <c r="JPL205" s="73"/>
      <c r="JPM205" s="73"/>
      <c r="JPN205" s="73"/>
      <c r="JPO205" s="73"/>
      <c r="JPP205" s="73"/>
      <c r="JPQ205" s="73"/>
      <c r="JPR205" s="73"/>
      <c r="JPS205" s="73"/>
      <c r="JPV205" s="73"/>
      <c r="JPY205" s="73"/>
      <c r="JQB205" s="73"/>
      <c r="JQE205" s="73"/>
      <c r="JQH205" s="73"/>
      <c r="JQT205" s="73"/>
      <c r="JQW205" s="73"/>
      <c r="JQZ205" s="73"/>
      <c r="JRC205" s="73"/>
      <c r="JRL205" s="73"/>
      <c r="JRR205" s="73"/>
      <c r="JRU205" s="73"/>
      <c r="JRX205" s="73"/>
      <c r="JSA205" s="73"/>
      <c r="JSG205" s="73"/>
      <c r="JSP205" s="73"/>
      <c r="JSR205" s="73"/>
      <c r="JSS205" s="73"/>
      <c r="JSU205" s="73"/>
      <c r="JSX205" s="73"/>
      <c r="JTA205" s="73"/>
      <c r="JTD205" s="73"/>
      <c r="JTL205" s="73"/>
      <c r="JTN205" s="73"/>
      <c r="JTQ205" s="73"/>
      <c r="JTT205" s="73"/>
      <c r="JUC205" s="73"/>
      <c r="JUF205" s="73"/>
      <c r="JUK205" s="73"/>
      <c r="JVG205" s="73"/>
      <c r="JVH205" s="73"/>
      <c r="JVI205" s="73"/>
      <c r="JVJ205" s="73"/>
      <c r="JVK205" s="73"/>
      <c r="JVL205" s="73"/>
      <c r="JWD205" s="73"/>
      <c r="JWE205" s="73"/>
      <c r="JWH205" s="73"/>
      <c r="JWK205" s="73"/>
      <c r="JWM205" s="73"/>
      <c r="JWO205" s="73"/>
      <c r="JWR205" s="73"/>
      <c r="JWU205" s="73"/>
      <c r="JWX205" s="73"/>
      <c r="JXA205" s="73"/>
      <c r="JXD205" s="73"/>
      <c r="JXG205" s="73"/>
      <c r="JXJ205" s="73"/>
      <c r="JXM205" s="73"/>
      <c r="JXO205" s="73"/>
      <c r="JYB205" s="73"/>
      <c r="JYC205" s="73"/>
      <c r="JYD205" s="73"/>
      <c r="JYE205" s="73"/>
      <c r="JYF205" s="73"/>
      <c r="JYG205" s="73"/>
      <c r="JYH205" s="73"/>
      <c r="JYI205" s="73"/>
      <c r="JYJ205" s="73"/>
      <c r="JYK205" s="73"/>
      <c r="JYL205" s="73"/>
      <c r="JYM205" s="73"/>
      <c r="JYN205" s="73"/>
      <c r="JYO205" s="73"/>
      <c r="JYP205" s="73"/>
      <c r="JYQ205" s="73"/>
      <c r="JYR205" s="73"/>
      <c r="JYS205" s="73"/>
      <c r="JYT205" s="73"/>
      <c r="JYU205" s="73"/>
      <c r="JYV205" s="73"/>
      <c r="JYW205" s="73"/>
      <c r="JYX205" s="73"/>
      <c r="JYY205" s="73"/>
      <c r="JYZ205" s="73"/>
      <c r="JZA205" s="73"/>
      <c r="JZC205" s="73"/>
      <c r="JZD205" s="73"/>
      <c r="JZE205" s="73"/>
      <c r="JZF205" s="73"/>
      <c r="JZG205" s="73"/>
      <c r="JZH205" s="73"/>
      <c r="JZI205" s="73"/>
      <c r="JZJ205" s="73"/>
      <c r="JZK205" s="73"/>
      <c r="JZL205" s="73"/>
      <c r="JZM205" s="73"/>
      <c r="JZN205" s="73"/>
      <c r="JZO205" s="73"/>
      <c r="JZR205" s="73"/>
      <c r="JZU205" s="73"/>
      <c r="JZX205" s="73"/>
      <c r="KAA205" s="73"/>
      <c r="KAD205" s="73"/>
      <c r="KAP205" s="73"/>
      <c r="KAS205" s="73"/>
      <c r="KAV205" s="73"/>
      <c r="KAY205" s="73"/>
      <c r="KBH205" s="73"/>
      <c r="KBN205" s="73"/>
      <c r="KBQ205" s="73"/>
      <c r="KBT205" s="73"/>
      <c r="KBW205" s="73"/>
      <c r="KCC205" s="73"/>
      <c r="KCL205" s="73"/>
      <c r="KCN205" s="73"/>
      <c r="KCO205" s="73"/>
      <c r="KCQ205" s="73"/>
      <c r="KCT205" s="73"/>
      <c r="KCW205" s="73"/>
      <c r="KCZ205" s="73"/>
      <c r="KDH205" s="73"/>
      <c r="KDJ205" s="73"/>
      <c r="KDM205" s="73"/>
      <c r="KDP205" s="73"/>
      <c r="KDY205" s="73"/>
      <c r="KEB205" s="73"/>
      <c r="KEG205" s="73"/>
      <c r="KFC205" s="73"/>
      <c r="KFD205" s="73"/>
      <c r="KFE205" s="73"/>
      <c r="KFF205" s="73"/>
      <c r="KFG205" s="73"/>
      <c r="KFH205" s="73"/>
      <c r="KFZ205" s="73"/>
      <c r="KGA205" s="73"/>
      <c r="KGD205" s="73"/>
      <c r="KGG205" s="73"/>
      <c r="KGI205" s="73"/>
      <c r="KGK205" s="73"/>
      <c r="KGN205" s="73"/>
      <c r="KGQ205" s="73"/>
      <c r="KGT205" s="73"/>
      <c r="KGW205" s="73"/>
      <c r="KGZ205" s="73"/>
      <c r="KHC205" s="73"/>
      <c r="KHF205" s="73"/>
      <c r="KHI205" s="73"/>
      <c r="KHK205" s="73"/>
      <c r="KHX205" s="73"/>
      <c r="KHY205" s="73"/>
      <c r="KHZ205" s="73"/>
      <c r="KIA205" s="73"/>
      <c r="KIB205" s="73"/>
      <c r="KIC205" s="73"/>
      <c r="KID205" s="73"/>
      <c r="KIE205" s="73"/>
      <c r="KIF205" s="73"/>
      <c r="KIG205" s="73"/>
      <c r="KIH205" s="73"/>
      <c r="KII205" s="73"/>
      <c r="KIJ205" s="73"/>
      <c r="KIK205" s="73"/>
      <c r="KIL205" s="73"/>
      <c r="KIM205" s="73"/>
      <c r="KIN205" s="73"/>
      <c r="KIO205" s="73"/>
      <c r="KIP205" s="73"/>
      <c r="KIQ205" s="73"/>
      <c r="KIR205" s="73"/>
      <c r="KIS205" s="73"/>
      <c r="KIT205" s="73"/>
      <c r="KIU205" s="73"/>
      <c r="KIV205" s="73"/>
      <c r="KIW205" s="73"/>
      <c r="KIY205" s="73"/>
      <c r="KIZ205" s="73"/>
      <c r="KJA205" s="73"/>
      <c r="KJB205" s="73"/>
      <c r="KJC205" s="73"/>
      <c r="KJD205" s="73"/>
      <c r="KJE205" s="73"/>
      <c r="KJF205" s="73"/>
      <c r="KJG205" s="73"/>
      <c r="KJH205" s="73"/>
      <c r="KJI205" s="73"/>
      <c r="KJJ205" s="73"/>
      <c r="KJK205" s="73"/>
      <c r="KJN205" s="73"/>
      <c r="KJQ205" s="73"/>
      <c r="KJT205" s="73"/>
      <c r="KJW205" s="73"/>
      <c r="KJZ205" s="73"/>
      <c r="KKL205" s="73"/>
      <c r="KKO205" s="73"/>
      <c r="KKR205" s="73"/>
      <c r="KKU205" s="73"/>
      <c r="KLD205" s="73"/>
      <c r="KLJ205" s="73"/>
      <c r="KLM205" s="73"/>
      <c r="KLP205" s="73"/>
      <c r="KLS205" s="73"/>
      <c r="KLY205" s="73"/>
      <c r="KMH205" s="73"/>
      <c r="KMJ205" s="73"/>
      <c r="KMK205" s="73"/>
      <c r="KMM205" s="73"/>
      <c r="KMP205" s="73"/>
      <c r="KMS205" s="73"/>
      <c r="KMV205" s="73"/>
      <c r="KND205" s="73"/>
      <c r="KNF205" s="73"/>
      <c r="KNI205" s="73"/>
      <c r="KNL205" s="73"/>
      <c r="KNU205" s="73"/>
      <c r="KNX205" s="73"/>
      <c r="KOC205" s="73"/>
      <c r="KOY205" s="73"/>
      <c r="KOZ205" s="73"/>
      <c r="KPA205" s="73"/>
      <c r="KPB205" s="73"/>
      <c r="KPC205" s="73"/>
      <c r="KPD205" s="73"/>
      <c r="KPV205" s="73"/>
      <c r="KPW205" s="73"/>
      <c r="KPZ205" s="73"/>
      <c r="KQC205" s="73"/>
      <c r="KQE205" s="73"/>
      <c r="KQG205" s="73"/>
      <c r="KQJ205" s="73"/>
      <c r="KQM205" s="73"/>
      <c r="KQP205" s="73"/>
      <c r="KQS205" s="73"/>
      <c r="KQV205" s="73"/>
      <c r="KQY205" s="73"/>
      <c r="KRB205" s="73"/>
      <c r="KRE205" s="73"/>
      <c r="KRG205" s="73"/>
      <c r="KRT205" s="73"/>
      <c r="KRU205" s="73"/>
      <c r="KRV205" s="73"/>
      <c r="KRW205" s="73"/>
      <c r="KRX205" s="73"/>
      <c r="KRY205" s="73"/>
      <c r="KRZ205" s="73"/>
      <c r="KSA205" s="73"/>
      <c r="KSB205" s="73"/>
      <c r="KSC205" s="73"/>
      <c r="KSD205" s="73"/>
      <c r="KSE205" s="73"/>
      <c r="KSF205" s="73"/>
      <c r="KSG205" s="73"/>
      <c r="KSH205" s="73"/>
      <c r="KSI205" s="73"/>
      <c r="KSJ205" s="73"/>
      <c r="KSK205" s="73"/>
      <c r="KSL205" s="73"/>
      <c r="KSM205" s="73"/>
      <c r="KSN205" s="73"/>
      <c r="KSO205" s="73"/>
      <c r="KSP205" s="73"/>
      <c r="KSQ205" s="73"/>
      <c r="KSR205" s="73"/>
      <c r="KSS205" s="73"/>
      <c r="KSU205" s="73"/>
      <c r="KSV205" s="73"/>
      <c r="KSW205" s="73"/>
      <c r="KSX205" s="73"/>
      <c r="KSY205" s="73"/>
      <c r="KSZ205" s="73"/>
      <c r="KTA205" s="73"/>
      <c r="KTB205" s="73"/>
      <c r="KTC205" s="73"/>
      <c r="KTD205" s="73"/>
      <c r="KTE205" s="73"/>
      <c r="KTF205" s="73"/>
      <c r="KTG205" s="73"/>
      <c r="KTJ205" s="73"/>
      <c r="KTM205" s="73"/>
      <c r="KTP205" s="73"/>
      <c r="KTS205" s="73"/>
      <c r="KTV205" s="73"/>
      <c r="KUH205" s="73"/>
      <c r="KUK205" s="73"/>
      <c r="KUN205" s="73"/>
      <c r="KUQ205" s="73"/>
      <c r="KUZ205" s="73"/>
      <c r="KVF205" s="73"/>
      <c r="KVI205" s="73"/>
      <c r="KVL205" s="73"/>
      <c r="KVO205" s="73"/>
      <c r="KVU205" s="73"/>
      <c r="KWD205" s="73"/>
      <c r="KWF205" s="73"/>
      <c r="KWG205" s="73"/>
      <c r="KWI205" s="73"/>
      <c r="KWL205" s="73"/>
      <c r="KWO205" s="73"/>
      <c r="KWR205" s="73"/>
      <c r="KWZ205" s="73"/>
      <c r="KXB205" s="73"/>
      <c r="KXE205" s="73"/>
      <c r="KXH205" s="73"/>
      <c r="KXQ205" s="73"/>
      <c r="KXT205" s="73"/>
      <c r="KXY205" s="73"/>
      <c r="KYU205" s="73"/>
      <c r="KYV205" s="73"/>
      <c r="KYW205" s="73"/>
      <c r="KYX205" s="73"/>
      <c r="KYY205" s="73"/>
      <c r="KYZ205" s="73"/>
      <c r="KZR205" s="73"/>
      <c r="KZS205" s="73"/>
      <c r="KZV205" s="73"/>
      <c r="KZY205" s="73"/>
      <c r="LAA205" s="73"/>
      <c r="LAC205" s="73"/>
      <c r="LAF205" s="73"/>
      <c r="LAI205" s="73"/>
      <c r="LAL205" s="73"/>
      <c r="LAO205" s="73"/>
      <c r="LAR205" s="73"/>
      <c r="LAU205" s="73"/>
      <c r="LAX205" s="73"/>
      <c r="LBA205" s="73"/>
      <c r="LBC205" s="73"/>
      <c r="LBP205" s="73"/>
      <c r="LBQ205" s="73"/>
      <c r="LBR205" s="73"/>
      <c r="LBS205" s="73"/>
      <c r="LBT205" s="73"/>
      <c r="LBU205" s="73"/>
      <c r="LBV205" s="73"/>
      <c r="LBW205" s="73"/>
      <c r="LBX205" s="73"/>
      <c r="LBY205" s="73"/>
      <c r="LBZ205" s="73"/>
      <c r="LCA205" s="73"/>
      <c r="LCB205" s="73"/>
      <c r="LCC205" s="73"/>
      <c r="LCD205" s="73"/>
      <c r="LCE205" s="73"/>
      <c r="LCF205" s="73"/>
      <c r="LCG205" s="73"/>
      <c r="LCH205" s="73"/>
      <c r="LCI205" s="73"/>
      <c r="LCJ205" s="73"/>
      <c r="LCK205" s="73"/>
      <c r="LCL205" s="73"/>
      <c r="LCM205" s="73"/>
      <c r="LCN205" s="73"/>
      <c r="LCO205" s="73"/>
      <c r="LCQ205" s="73"/>
      <c r="LCR205" s="73"/>
      <c r="LCS205" s="73"/>
      <c r="LCT205" s="73"/>
      <c r="LCU205" s="73"/>
      <c r="LCV205" s="73"/>
      <c r="LCW205" s="73"/>
      <c r="LCX205" s="73"/>
      <c r="LCY205" s="73"/>
      <c r="LCZ205" s="73"/>
      <c r="LDA205" s="73"/>
      <c r="LDB205" s="73"/>
      <c r="LDC205" s="73"/>
      <c r="LDF205" s="73"/>
      <c r="LDI205" s="73"/>
      <c r="LDL205" s="73"/>
      <c r="LDO205" s="73"/>
      <c r="LDR205" s="73"/>
      <c r="LED205" s="73"/>
      <c r="LEG205" s="73"/>
      <c r="LEJ205" s="73"/>
      <c r="LEM205" s="73"/>
      <c r="LEV205" s="73"/>
      <c r="LFB205" s="73"/>
      <c r="LFE205" s="73"/>
      <c r="LFH205" s="73"/>
      <c r="LFK205" s="73"/>
      <c r="LFQ205" s="73"/>
      <c r="LFZ205" s="73"/>
      <c r="LGB205" s="73"/>
      <c r="LGC205" s="73"/>
      <c r="LGE205" s="73"/>
      <c r="LGH205" s="73"/>
      <c r="LGK205" s="73"/>
      <c r="LGN205" s="73"/>
      <c r="LGV205" s="73"/>
      <c r="LGX205" s="73"/>
      <c r="LHA205" s="73"/>
      <c r="LHD205" s="73"/>
      <c r="LHM205" s="73"/>
      <c r="LHP205" s="73"/>
      <c r="LHU205" s="73"/>
      <c r="LIQ205" s="73"/>
      <c r="LIR205" s="73"/>
      <c r="LIS205" s="73"/>
      <c r="LIT205" s="73"/>
      <c r="LIU205" s="73"/>
      <c r="LIV205" s="73"/>
      <c r="LJN205" s="73"/>
      <c r="LJO205" s="73"/>
      <c r="LJR205" s="73"/>
      <c r="LJU205" s="73"/>
      <c r="LJW205" s="73"/>
      <c r="LJY205" s="73"/>
      <c r="LKB205" s="73"/>
      <c r="LKE205" s="73"/>
      <c r="LKH205" s="73"/>
      <c r="LKK205" s="73"/>
      <c r="LKN205" s="73"/>
      <c r="LKQ205" s="73"/>
      <c r="LKT205" s="73"/>
      <c r="LKW205" s="73"/>
      <c r="LKY205" s="73"/>
      <c r="LLL205" s="73"/>
      <c r="LLM205" s="73"/>
      <c r="LLN205" s="73"/>
      <c r="LLO205" s="73"/>
      <c r="LLP205" s="73"/>
      <c r="LLQ205" s="73"/>
      <c r="LLR205" s="73"/>
      <c r="LLS205" s="73"/>
      <c r="LLT205" s="73"/>
      <c r="LLU205" s="73"/>
      <c r="LLV205" s="73"/>
      <c r="LLW205" s="73"/>
      <c r="LLX205" s="73"/>
      <c r="LLY205" s="73"/>
      <c r="LLZ205" s="73"/>
      <c r="LMA205" s="73"/>
      <c r="LMB205" s="73"/>
      <c r="LMC205" s="73"/>
      <c r="LMD205" s="73"/>
      <c r="LME205" s="73"/>
      <c r="LMF205" s="73"/>
      <c r="LMG205" s="73"/>
      <c r="LMH205" s="73"/>
      <c r="LMI205" s="73"/>
      <c r="LMJ205" s="73"/>
      <c r="LMK205" s="73"/>
      <c r="LMM205" s="73"/>
      <c r="LMN205" s="73"/>
      <c r="LMO205" s="73"/>
      <c r="LMP205" s="73"/>
      <c r="LMQ205" s="73"/>
      <c r="LMR205" s="73"/>
      <c r="LMS205" s="73"/>
      <c r="LMT205" s="73"/>
      <c r="LMU205" s="73"/>
      <c r="LMV205" s="73"/>
      <c r="LMW205" s="73"/>
      <c r="LMX205" s="73"/>
      <c r="LMY205" s="73"/>
      <c r="LNB205" s="73"/>
      <c r="LNE205" s="73"/>
      <c r="LNH205" s="73"/>
      <c r="LNK205" s="73"/>
      <c r="LNN205" s="73"/>
      <c r="LNZ205" s="73"/>
      <c r="LOC205" s="73"/>
      <c r="LOF205" s="73"/>
      <c r="LOI205" s="73"/>
      <c r="LOR205" s="73"/>
      <c r="LOX205" s="73"/>
      <c r="LPA205" s="73"/>
      <c r="LPD205" s="73"/>
      <c r="LPG205" s="73"/>
      <c r="LPM205" s="73"/>
      <c r="LPV205" s="73"/>
      <c r="LPX205" s="73"/>
      <c r="LPY205" s="73"/>
      <c r="LQA205" s="73"/>
      <c r="LQD205" s="73"/>
      <c r="LQG205" s="73"/>
      <c r="LQJ205" s="73"/>
      <c r="LQR205" s="73"/>
      <c r="LQT205" s="73"/>
      <c r="LQW205" s="73"/>
      <c r="LQZ205" s="73"/>
      <c r="LRI205" s="73"/>
      <c r="LRL205" s="73"/>
      <c r="LRQ205" s="73"/>
      <c r="LSM205" s="73"/>
      <c r="LSN205" s="73"/>
      <c r="LSO205" s="73"/>
      <c r="LSP205" s="73"/>
      <c r="LSQ205" s="73"/>
      <c r="LSR205" s="73"/>
      <c r="LTJ205" s="73"/>
      <c r="LTK205" s="73"/>
      <c r="LTN205" s="73"/>
      <c r="LTQ205" s="73"/>
      <c r="LTS205" s="73"/>
      <c r="LTU205" s="73"/>
      <c r="LTX205" s="73"/>
      <c r="LUA205" s="73"/>
      <c r="LUD205" s="73"/>
      <c r="LUG205" s="73"/>
      <c r="LUJ205" s="73"/>
      <c r="LUM205" s="73"/>
      <c r="LUP205" s="73"/>
      <c r="LUS205" s="73"/>
      <c r="LUU205" s="73"/>
      <c r="LVH205" s="73"/>
      <c r="LVI205" s="73"/>
      <c r="LVJ205" s="73"/>
      <c r="LVK205" s="73"/>
      <c r="LVL205" s="73"/>
      <c r="LVM205" s="73"/>
      <c r="LVN205" s="73"/>
      <c r="LVO205" s="73"/>
      <c r="LVP205" s="73"/>
      <c r="LVQ205" s="73"/>
      <c r="LVR205" s="73"/>
      <c r="LVS205" s="73"/>
      <c r="LVT205" s="73"/>
      <c r="LVU205" s="73"/>
      <c r="LVV205" s="73"/>
      <c r="LVW205" s="73"/>
      <c r="LVX205" s="73"/>
      <c r="LVY205" s="73"/>
      <c r="LVZ205" s="73"/>
      <c r="LWA205" s="73"/>
      <c r="LWB205" s="73"/>
      <c r="LWC205" s="73"/>
      <c r="LWD205" s="73"/>
      <c r="LWE205" s="73"/>
      <c r="LWF205" s="73"/>
      <c r="LWG205" s="73"/>
      <c r="LWI205" s="73"/>
      <c r="LWJ205" s="73"/>
      <c r="LWK205" s="73"/>
      <c r="LWL205" s="73"/>
      <c r="LWM205" s="73"/>
      <c r="LWN205" s="73"/>
      <c r="LWO205" s="73"/>
      <c r="LWP205" s="73"/>
      <c r="LWQ205" s="73"/>
      <c r="LWR205" s="73"/>
      <c r="LWS205" s="73"/>
      <c r="LWT205" s="73"/>
      <c r="LWU205" s="73"/>
      <c r="LWX205" s="73"/>
      <c r="LXA205" s="73"/>
      <c r="LXD205" s="73"/>
      <c r="LXG205" s="73"/>
      <c r="LXJ205" s="73"/>
      <c r="LXV205" s="73"/>
      <c r="LXY205" s="73"/>
      <c r="LYB205" s="73"/>
      <c r="LYE205" s="73"/>
      <c r="LYN205" s="73"/>
      <c r="LYT205" s="73"/>
      <c r="LYW205" s="73"/>
      <c r="LYZ205" s="73"/>
      <c r="LZC205" s="73"/>
      <c r="LZI205" s="73"/>
      <c r="LZR205" s="73"/>
      <c r="LZT205" s="73"/>
      <c r="LZU205" s="73"/>
      <c r="LZW205" s="73"/>
      <c r="LZZ205" s="73"/>
      <c r="MAC205" s="73"/>
      <c r="MAF205" s="73"/>
      <c r="MAN205" s="73"/>
      <c r="MAP205" s="73"/>
      <c r="MAS205" s="73"/>
      <c r="MAV205" s="73"/>
      <c r="MBE205" s="73"/>
      <c r="MBH205" s="73"/>
      <c r="MBM205" s="73"/>
      <c r="MCI205" s="73"/>
      <c r="MCJ205" s="73"/>
      <c r="MCK205" s="73"/>
      <c r="MCL205" s="73"/>
      <c r="MCM205" s="73"/>
      <c r="MCN205" s="73"/>
      <c r="MDF205" s="73"/>
      <c r="MDG205" s="73"/>
      <c r="MDJ205" s="73"/>
      <c r="MDM205" s="73"/>
      <c r="MDO205" s="73"/>
      <c r="MDQ205" s="73"/>
      <c r="MDT205" s="73"/>
      <c r="MDW205" s="73"/>
      <c r="MDZ205" s="73"/>
      <c r="MEC205" s="73"/>
      <c r="MEF205" s="73"/>
      <c r="MEI205" s="73"/>
      <c r="MEL205" s="73"/>
      <c r="MEO205" s="73"/>
      <c r="MEQ205" s="73"/>
      <c r="MFD205" s="73"/>
      <c r="MFE205" s="73"/>
      <c r="MFF205" s="73"/>
      <c r="MFG205" s="73"/>
      <c r="MFH205" s="73"/>
      <c r="MFI205" s="73"/>
      <c r="MFJ205" s="73"/>
      <c r="MFK205" s="73"/>
      <c r="MFL205" s="73"/>
      <c r="MFM205" s="73"/>
      <c r="MFN205" s="73"/>
      <c r="MFO205" s="73"/>
      <c r="MFP205" s="73"/>
      <c r="MFQ205" s="73"/>
      <c r="MFR205" s="73"/>
      <c r="MFS205" s="73"/>
      <c r="MFT205" s="73"/>
      <c r="MFU205" s="73"/>
      <c r="MFV205" s="73"/>
      <c r="MFW205" s="73"/>
      <c r="MFX205" s="73"/>
      <c r="MFY205" s="73"/>
      <c r="MFZ205" s="73"/>
      <c r="MGA205" s="73"/>
      <c r="MGB205" s="73"/>
      <c r="MGC205" s="73"/>
      <c r="MGE205" s="73"/>
      <c r="MGF205" s="73"/>
      <c r="MGG205" s="73"/>
      <c r="MGH205" s="73"/>
      <c r="MGI205" s="73"/>
      <c r="MGJ205" s="73"/>
      <c r="MGK205" s="73"/>
      <c r="MGL205" s="73"/>
      <c r="MGM205" s="73"/>
      <c r="MGN205" s="73"/>
      <c r="MGO205" s="73"/>
      <c r="MGP205" s="73"/>
      <c r="MGQ205" s="73"/>
      <c r="MGT205" s="73"/>
      <c r="MGW205" s="73"/>
      <c r="MGZ205" s="73"/>
      <c r="MHC205" s="73"/>
      <c r="MHF205" s="73"/>
      <c r="MHR205" s="73"/>
      <c r="MHU205" s="73"/>
      <c r="MHX205" s="73"/>
      <c r="MIA205" s="73"/>
      <c r="MIJ205" s="73"/>
      <c r="MIP205" s="73"/>
      <c r="MIS205" s="73"/>
      <c r="MIV205" s="73"/>
      <c r="MIY205" s="73"/>
      <c r="MJE205" s="73"/>
      <c r="MJN205" s="73"/>
      <c r="MJP205" s="73"/>
      <c r="MJQ205" s="73"/>
      <c r="MJS205" s="73"/>
      <c r="MJV205" s="73"/>
      <c r="MJY205" s="73"/>
      <c r="MKB205" s="73"/>
      <c r="MKJ205" s="73"/>
      <c r="MKL205" s="73"/>
      <c r="MKO205" s="73"/>
      <c r="MKR205" s="73"/>
      <c r="MLA205" s="73"/>
      <c r="MLD205" s="73"/>
      <c r="MLI205" s="73"/>
      <c r="MME205" s="73"/>
      <c r="MMF205" s="73"/>
      <c r="MMG205" s="73"/>
      <c r="MMH205" s="73"/>
      <c r="MMI205" s="73"/>
      <c r="MMJ205" s="73"/>
      <c r="MNB205" s="73"/>
      <c r="MNC205" s="73"/>
      <c r="MNF205" s="73"/>
      <c r="MNI205" s="73"/>
      <c r="MNK205" s="73"/>
      <c r="MNM205" s="73"/>
      <c r="MNP205" s="73"/>
      <c r="MNS205" s="73"/>
      <c r="MNV205" s="73"/>
      <c r="MNY205" s="73"/>
      <c r="MOB205" s="73"/>
      <c r="MOE205" s="73"/>
      <c r="MOH205" s="73"/>
      <c r="MOK205" s="73"/>
      <c r="MOM205" s="73"/>
      <c r="MOZ205" s="73"/>
      <c r="MPA205" s="73"/>
      <c r="MPB205" s="73"/>
      <c r="MPC205" s="73"/>
      <c r="MPD205" s="73"/>
      <c r="MPE205" s="73"/>
      <c r="MPF205" s="73"/>
      <c r="MPG205" s="73"/>
      <c r="MPH205" s="73"/>
      <c r="MPI205" s="73"/>
      <c r="MPJ205" s="73"/>
      <c r="MPK205" s="73"/>
      <c r="MPL205" s="73"/>
      <c r="MPM205" s="73"/>
      <c r="MPN205" s="73"/>
      <c r="MPO205" s="73"/>
      <c r="MPP205" s="73"/>
      <c r="MPQ205" s="73"/>
      <c r="MPR205" s="73"/>
      <c r="MPS205" s="73"/>
      <c r="MPT205" s="73"/>
      <c r="MPU205" s="73"/>
      <c r="MPV205" s="73"/>
      <c r="MPW205" s="73"/>
      <c r="MPX205" s="73"/>
      <c r="MPY205" s="73"/>
      <c r="MQA205" s="73"/>
      <c r="MQB205" s="73"/>
      <c r="MQC205" s="73"/>
      <c r="MQD205" s="73"/>
      <c r="MQE205" s="73"/>
      <c r="MQF205" s="73"/>
      <c r="MQG205" s="73"/>
      <c r="MQH205" s="73"/>
      <c r="MQI205" s="73"/>
      <c r="MQJ205" s="73"/>
      <c r="MQK205" s="73"/>
      <c r="MQL205" s="73"/>
      <c r="MQM205" s="73"/>
      <c r="MQP205" s="73"/>
      <c r="MQS205" s="73"/>
      <c r="MQV205" s="73"/>
      <c r="MQY205" s="73"/>
      <c r="MRB205" s="73"/>
      <c r="MRN205" s="73"/>
      <c r="MRQ205" s="73"/>
      <c r="MRT205" s="73"/>
      <c r="MRW205" s="73"/>
      <c r="MSF205" s="73"/>
      <c r="MSL205" s="73"/>
      <c r="MSO205" s="73"/>
      <c r="MSR205" s="73"/>
      <c r="MSU205" s="73"/>
      <c r="MTA205" s="73"/>
      <c r="MTJ205" s="73"/>
      <c r="MTL205" s="73"/>
      <c r="MTM205" s="73"/>
      <c r="MTO205" s="73"/>
      <c r="MTR205" s="73"/>
      <c r="MTU205" s="73"/>
      <c r="MTX205" s="73"/>
      <c r="MUF205" s="73"/>
      <c r="MUH205" s="73"/>
      <c r="MUK205" s="73"/>
      <c r="MUN205" s="73"/>
      <c r="MUW205" s="73"/>
      <c r="MUZ205" s="73"/>
      <c r="MVE205" s="73"/>
      <c r="MWA205" s="73"/>
      <c r="MWB205" s="73"/>
      <c r="MWC205" s="73"/>
      <c r="MWD205" s="73"/>
      <c r="MWE205" s="73"/>
      <c r="MWF205" s="73"/>
      <c r="MWX205" s="73"/>
      <c r="MWY205" s="73"/>
      <c r="MXB205" s="73"/>
      <c r="MXE205" s="73"/>
      <c r="MXG205" s="73"/>
      <c r="MXI205" s="73"/>
      <c r="MXL205" s="73"/>
      <c r="MXO205" s="73"/>
      <c r="MXR205" s="73"/>
      <c r="MXU205" s="73"/>
      <c r="MXX205" s="73"/>
      <c r="MYA205" s="73"/>
      <c r="MYD205" s="73"/>
      <c r="MYG205" s="73"/>
      <c r="MYI205" s="73"/>
      <c r="MYV205" s="73"/>
      <c r="MYW205" s="73"/>
      <c r="MYX205" s="73"/>
      <c r="MYY205" s="73"/>
      <c r="MYZ205" s="73"/>
      <c r="MZA205" s="73"/>
      <c r="MZB205" s="73"/>
      <c r="MZC205" s="73"/>
      <c r="MZD205" s="73"/>
      <c r="MZE205" s="73"/>
      <c r="MZF205" s="73"/>
      <c r="MZG205" s="73"/>
      <c r="MZH205" s="73"/>
      <c r="MZI205" s="73"/>
      <c r="MZJ205" s="73"/>
      <c r="MZK205" s="73"/>
      <c r="MZL205" s="73"/>
      <c r="MZM205" s="73"/>
      <c r="MZN205" s="73"/>
      <c r="MZO205" s="73"/>
      <c r="MZP205" s="73"/>
      <c r="MZQ205" s="73"/>
      <c r="MZR205" s="73"/>
      <c r="MZS205" s="73"/>
      <c r="MZT205" s="73"/>
      <c r="MZU205" s="73"/>
      <c r="MZW205" s="73"/>
      <c r="MZX205" s="73"/>
      <c r="MZY205" s="73"/>
      <c r="MZZ205" s="73"/>
      <c r="NAA205" s="73"/>
      <c r="NAB205" s="73"/>
      <c r="NAC205" s="73"/>
      <c r="NAD205" s="73"/>
      <c r="NAE205" s="73"/>
      <c r="NAF205" s="73"/>
      <c r="NAG205" s="73"/>
      <c r="NAH205" s="73"/>
      <c r="NAI205" s="73"/>
      <c r="NAL205" s="73"/>
      <c r="NAO205" s="73"/>
      <c r="NAR205" s="73"/>
      <c r="NAU205" s="73"/>
      <c r="NAX205" s="73"/>
      <c r="NBJ205" s="73"/>
      <c r="NBM205" s="73"/>
      <c r="NBP205" s="73"/>
      <c r="NBS205" s="73"/>
      <c r="NCB205" s="73"/>
      <c r="NCH205" s="73"/>
      <c r="NCK205" s="73"/>
      <c r="NCN205" s="73"/>
      <c r="NCQ205" s="73"/>
      <c r="NCW205" s="73"/>
      <c r="NDF205" s="73"/>
      <c r="NDH205" s="73"/>
      <c r="NDI205" s="73"/>
      <c r="NDK205" s="73"/>
      <c r="NDN205" s="73"/>
      <c r="NDQ205" s="73"/>
      <c r="NDT205" s="73"/>
      <c r="NEB205" s="73"/>
      <c r="NED205" s="73"/>
      <c r="NEG205" s="73"/>
      <c r="NEJ205" s="73"/>
      <c r="NES205" s="73"/>
      <c r="NEV205" s="73"/>
      <c r="NFA205" s="73"/>
      <c r="NFW205" s="73"/>
      <c r="NFX205" s="73"/>
      <c r="NFY205" s="73"/>
      <c r="NFZ205" s="73"/>
      <c r="NGA205" s="73"/>
      <c r="NGB205" s="73"/>
      <c r="NGT205" s="73"/>
      <c r="NGU205" s="73"/>
      <c r="NGX205" s="73"/>
      <c r="NHA205" s="73"/>
      <c r="NHC205" s="73"/>
      <c r="NHE205" s="73"/>
      <c r="NHH205" s="73"/>
      <c r="NHK205" s="73"/>
      <c r="NHN205" s="73"/>
      <c r="NHQ205" s="73"/>
      <c r="NHT205" s="73"/>
      <c r="NHW205" s="73"/>
      <c r="NHZ205" s="73"/>
      <c r="NIC205" s="73"/>
      <c r="NIE205" s="73"/>
      <c r="NIR205" s="73"/>
      <c r="NIS205" s="73"/>
      <c r="NIT205" s="73"/>
      <c r="NIU205" s="73"/>
      <c r="NIV205" s="73"/>
      <c r="NIW205" s="73"/>
      <c r="NIX205" s="73"/>
      <c r="NIY205" s="73"/>
      <c r="NIZ205" s="73"/>
      <c r="NJA205" s="73"/>
      <c r="NJB205" s="73"/>
      <c r="NJC205" s="73"/>
      <c r="NJD205" s="73"/>
      <c r="NJE205" s="73"/>
      <c r="NJF205" s="73"/>
      <c r="NJG205" s="73"/>
      <c r="NJH205" s="73"/>
      <c r="NJI205" s="73"/>
      <c r="NJJ205" s="73"/>
      <c r="NJK205" s="73"/>
      <c r="NJL205" s="73"/>
      <c r="NJM205" s="73"/>
      <c r="NJN205" s="73"/>
      <c r="NJO205" s="73"/>
      <c r="NJP205" s="73"/>
      <c r="NJQ205" s="73"/>
      <c r="NJS205" s="73"/>
      <c r="NJT205" s="73"/>
      <c r="NJU205" s="73"/>
      <c r="NJV205" s="73"/>
      <c r="NJW205" s="73"/>
      <c r="NJX205" s="73"/>
      <c r="NJY205" s="73"/>
      <c r="NJZ205" s="73"/>
      <c r="NKA205" s="73"/>
      <c r="NKB205" s="73"/>
      <c r="NKC205" s="73"/>
      <c r="NKD205" s="73"/>
      <c r="NKE205" s="73"/>
      <c r="NKH205" s="73"/>
      <c r="NKK205" s="73"/>
      <c r="NKN205" s="73"/>
      <c r="NKQ205" s="73"/>
      <c r="NKT205" s="73"/>
      <c r="NLF205" s="73"/>
      <c r="NLI205" s="73"/>
      <c r="NLL205" s="73"/>
      <c r="NLO205" s="73"/>
      <c r="NLX205" s="73"/>
      <c r="NMD205" s="73"/>
      <c r="NMG205" s="73"/>
      <c r="NMJ205" s="73"/>
      <c r="NMM205" s="73"/>
      <c r="NMS205" s="73"/>
      <c r="NNB205" s="73"/>
      <c r="NND205" s="73"/>
      <c r="NNE205" s="73"/>
      <c r="NNG205" s="73"/>
      <c r="NNJ205" s="73"/>
      <c r="NNM205" s="73"/>
      <c r="NNP205" s="73"/>
      <c r="NNX205" s="73"/>
      <c r="NNZ205" s="73"/>
      <c r="NOC205" s="73"/>
      <c r="NOF205" s="73"/>
      <c r="NOO205" s="73"/>
      <c r="NOR205" s="73"/>
      <c r="NOW205" s="73"/>
      <c r="NPS205" s="73"/>
      <c r="NPT205" s="73"/>
      <c r="NPU205" s="73"/>
      <c r="NPV205" s="73"/>
      <c r="NPW205" s="73"/>
      <c r="NPX205" s="73"/>
      <c r="NQP205" s="73"/>
      <c r="NQQ205" s="73"/>
      <c r="NQT205" s="73"/>
      <c r="NQW205" s="73"/>
      <c r="NQY205" s="73"/>
      <c r="NRA205" s="73"/>
      <c r="NRD205" s="73"/>
      <c r="NRG205" s="73"/>
      <c r="NRJ205" s="73"/>
      <c r="NRM205" s="73"/>
      <c r="NRP205" s="73"/>
      <c r="NRS205" s="73"/>
      <c r="NRV205" s="73"/>
      <c r="NRY205" s="73"/>
      <c r="NSA205" s="73"/>
      <c r="NSN205" s="73"/>
      <c r="NSO205" s="73"/>
      <c r="NSP205" s="73"/>
      <c r="NSQ205" s="73"/>
      <c r="NSR205" s="73"/>
      <c r="NSS205" s="73"/>
      <c r="NST205" s="73"/>
      <c r="NSU205" s="73"/>
      <c r="NSV205" s="73"/>
      <c r="NSW205" s="73"/>
      <c r="NSX205" s="73"/>
      <c r="NSY205" s="73"/>
      <c r="NSZ205" s="73"/>
      <c r="NTA205" s="73"/>
      <c r="NTB205" s="73"/>
      <c r="NTC205" s="73"/>
      <c r="NTD205" s="73"/>
      <c r="NTE205" s="73"/>
      <c r="NTF205" s="73"/>
      <c r="NTG205" s="73"/>
      <c r="NTH205" s="73"/>
      <c r="NTI205" s="73"/>
      <c r="NTJ205" s="73"/>
      <c r="NTK205" s="73"/>
      <c r="NTL205" s="73"/>
      <c r="NTM205" s="73"/>
      <c r="NTO205" s="73"/>
      <c r="NTP205" s="73"/>
      <c r="NTQ205" s="73"/>
      <c r="NTR205" s="73"/>
      <c r="NTS205" s="73"/>
      <c r="NTT205" s="73"/>
      <c r="NTU205" s="73"/>
      <c r="NTV205" s="73"/>
      <c r="NTW205" s="73"/>
      <c r="NTX205" s="73"/>
      <c r="NTY205" s="73"/>
      <c r="NTZ205" s="73"/>
      <c r="NUA205" s="73"/>
      <c r="NUD205" s="73"/>
      <c r="NUG205" s="73"/>
      <c r="NUJ205" s="73"/>
      <c r="NUM205" s="73"/>
      <c r="NUP205" s="73"/>
      <c r="NVB205" s="73"/>
      <c r="NVE205" s="73"/>
      <c r="NVH205" s="73"/>
      <c r="NVK205" s="73"/>
      <c r="NVT205" s="73"/>
      <c r="NVZ205" s="73"/>
      <c r="NWC205" s="73"/>
      <c r="NWF205" s="73"/>
      <c r="NWI205" s="73"/>
      <c r="NWO205" s="73"/>
      <c r="NWX205" s="73"/>
      <c r="NWZ205" s="73"/>
      <c r="NXA205" s="73"/>
      <c r="NXC205" s="73"/>
      <c r="NXF205" s="73"/>
      <c r="NXI205" s="73"/>
      <c r="NXL205" s="73"/>
      <c r="NXT205" s="73"/>
      <c r="NXV205" s="73"/>
      <c r="NXY205" s="73"/>
      <c r="NYB205" s="73"/>
      <c r="NYK205" s="73"/>
      <c r="NYN205" s="73"/>
      <c r="NYS205" s="73"/>
      <c r="NZO205" s="73"/>
      <c r="NZP205" s="73"/>
      <c r="NZQ205" s="73"/>
      <c r="NZR205" s="73"/>
      <c r="NZS205" s="73"/>
      <c r="NZT205" s="73"/>
      <c r="OAL205" s="73"/>
      <c r="OAM205" s="73"/>
      <c r="OAP205" s="73"/>
      <c r="OAS205" s="73"/>
      <c r="OAU205" s="73"/>
      <c r="OAW205" s="73"/>
      <c r="OAZ205" s="73"/>
      <c r="OBC205" s="73"/>
      <c r="OBF205" s="73"/>
      <c r="OBI205" s="73"/>
      <c r="OBL205" s="73"/>
      <c r="OBO205" s="73"/>
      <c r="OBR205" s="73"/>
      <c r="OBU205" s="73"/>
      <c r="OBW205" s="73"/>
      <c r="OCJ205" s="73"/>
      <c r="OCK205" s="73"/>
      <c r="OCL205" s="73"/>
      <c r="OCM205" s="73"/>
      <c r="OCN205" s="73"/>
      <c r="OCO205" s="73"/>
      <c r="OCP205" s="73"/>
      <c r="OCQ205" s="73"/>
      <c r="OCR205" s="73"/>
      <c r="OCS205" s="73"/>
      <c r="OCT205" s="73"/>
      <c r="OCU205" s="73"/>
      <c r="OCV205" s="73"/>
      <c r="OCW205" s="73"/>
      <c r="OCX205" s="73"/>
      <c r="OCY205" s="73"/>
      <c r="OCZ205" s="73"/>
      <c r="ODA205" s="73"/>
      <c r="ODB205" s="73"/>
      <c r="ODC205" s="73"/>
      <c r="ODD205" s="73"/>
      <c r="ODE205" s="73"/>
      <c r="ODF205" s="73"/>
      <c r="ODG205" s="73"/>
      <c r="ODH205" s="73"/>
      <c r="ODI205" s="73"/>
      <c r="ODK205" s="73"/>
      <c r="ODL205" s="73"/>
      <c r="ODM205" s="73"/>
      <c r="ODN205" s="73"/>
      <c r="ODO205" s="73"/>
      <c r="ODP205" s="73"/>
      <c r="ODQ205" s="73"/>
      <c r="ODR205" s="73"/>
      <c r="ODS205" s="73"/>
      <c r="ODT205" s="73"/>
      <c r="ODU205" s="73"/>
      <c r="ODV205" s="73"/>
      <c r="ODW205" s="73"/>
      <c r="ODZ205" s="73"/>
      <c r="OEC205" s="73"/>
      <c r="OEF205" s="73"/>
      <c r="OEI205" s="73"/>
      <c r="OEL205" s="73"/>
      <c r="OEX205" s="73"/>
      <c r="OFA205" s="73"/>
      <c r="OFD205" s="73"/>
      <c r="OFG205" s="73"/>
      <c r="OFP205" s="73"/>
      <c r="OFV205" s="73"/>
      <c r="OFY205" s="73"/>
      <c r="OGB205" s="73"/>
      <c r="OGE205" s="73"/>
      <c r="OGK205" s="73"/>
      <c r="OGT205" s="73"/>
      <c r="OGV205" s="73"/>
      <c r="OGW205" s="73"/>
      <c r="OGY205" s="73"/>
      <c r="OHB205" s="73"/>
      <c r="OHE205" s="73"/>
      <c r="OHH205" s="73"/>
      <c r="OHP205" s="73"/>
      <c r="OHR205" s="73"/>
      <c r="OHU205" s="73"/>
      <c r="OHX205" s="73"/>
      <c r="OIG205" s="73"/>
      <c r="OIJ205" s="73"/>
      <c r="OIO205" s="73"/>
      <c r="OJK205" s="73"/>
      <c r="OJL205" s="73"/>
      <c r="OJM205" s="73"/>
      <c r="OJN205" s="73"/>
      <c r="OJO205" s="73"/>
      <c r="OJP205" s="73"/>
      <c r="OKH205" s="73"/>
      <c r="OKI205" s="73"/>
      <c r="OKL205" s="73"/>
      <c r="OKO205" s="73"/>
      <c r="OKQ205" s="73"/>
      <c r="OKS205" s="73"/>
      <c r="OKV205" s="73"/>
      <c r="OKY205" s="73"/>
      <c r="OLB205" s="73"/>
      <c r="OLE205" s="73"/>
      <c r="OLH205" s="73"/>
      <c r="OLK205" s="73"/>
      <c r="OLN205" s="73"/>
      <c r="OLQ205" s="73"/>
      <c r="OLS205" s="73"/>
      <c r="OMF205" s="73"/>
      <c r="OMG205" s="73"/>
      <c r="OMH205" s="73"/>
      <c r="OMI205" s="73"/>
      <c r="OMJ205" s="73"/>
      <c r="OMK205" s="73"/>
      <c r="OML205" s="73"/>
      <c r="OMM205" s="73"/>
      <c r="OMN205" s="73"/>
      <c r="OMO205" s="73"/>
      <c r="OMP205" s="73"/>
      <c r="OMQ205" s="73"/>
      <c r="OMR205" s="73"/>
      <c r="OMS205" s="73"/>
      <c r="OMT205" s="73"/>
      <c r="OMU205" s="73"/>
      <c r="OMV205" s="73"/>
      <c r="OMW205" s="73"/>
      <c r="OMX205" s="73"/>
      <c r="OMY205" s="73"/>
      <c r="OMZ205" s="73"/>
      <c r="ONA205" s="73"/>
      <c r="ONB205" s="73"/>
      <c r="ONC205" s="73"/>
      <c r="OND205" s="73"/>
      <c r="ONE205" s="73"/>
      <c r="ONG205" s="73"/>
      <c r="ONH205" s="73"/>
      <c r="ONI205" s="73"/>
      <c r="ONJ205" s="73"/>
      <c r="ONK205" s="73"/>
      <c r="ONL205" s="73"/>
      <c r="ONM205" s="73"/>
      <c r="ONN205" s="73"/>
      <c r="ONO205" s="73"/>
      <c r="ONP205" s="73"/>
      <c r="ONQ205" s="73"/>
      <c r="ONR205" s="73"/>
      <c r="ONS205" s="73"/>
      <c r="ONV205" s="73"/>
      <c r="ONY205" s="73"/>
      <c r="OOB205" s="73"/>
      <c r="OOE205" s="73"/>
      <c r="OOH205" s="73"/>
      <c r="OOT205" s="73"/>
      <c r="OOW205" s="73"/>
      <c r="OOZ205" s="73"/>
      <c r="OPC205" s="73"/>
      <c r="OPL205" s="73"/>
      <c r="OPR205" s="73"/>
      <c r="OPU205" s="73"/>
      <c r="OPX205" s="73"/>
      <c r="OQA205" s="73"/>
      <c r="OQG205" s="73"/>
      <c r="OQP205" s="73"/>
      <c r="OQR205" s="73"/>
      <c r="OQS205" s="73"/>
      <c r="OQU205" s="73"/>
      <c r="OQX205" s="73"/>
      <c r="ORA205" s="73"/>
      <c r="ORD205" s="73"/>
      <c r="ORL205" s="73"/>
      <c r="ORN205" s="73"/>
      <c r="ORQ205" s="73"/>
      <c r="ORT205" s="73"/>
      <c r="OSC205" s="73"/>
      <c r="OSF205" s="73"/>
      <c r="OSK205" s="73"/>
      <c r="OTG205" s="73"/>
      <c r="OTH205" s="73"/>
      <c r="OTI205" s="73"/>
      <c r="OTJ205" s="73"/>
      <c r="OTK205" s="73"/>
      <c r="OTL205" s="73"/>
      <c r="OUD205" s="73"/>
      <c r="OUE205" s="73"/>
      <c r="OUH205" s="73"/>
      <c r="OUK205" s="73"/>
      <c r="OUM205" s="73"/>
      <c r="OUO205" s="73"/>
      <c r="OUR205" s="73"/>
      <c r="OUU205" s="73"/>
      <c r="OUX205" s="73"/>
      <c r="OVA205" s="73"/>
      <c r="OVD205" s="73"/>
      <c r="OVG205" s="73"/>
      <c r="OVJ205" s="73"/>
      <c r="OVM205" s="73"/>
      <c r="OVO205" s="73"/>
      <c r="OWB205" s="73"/>
      <c r="OWC205" s="73"/>
      <c r="OWD205" s="73"/>
      <c r="OWE205" s="73"/>
      <c r="OWF205" s="73"/>
      <c r="OWG205" s="73"/>
      <c r="OWH205" s="73"/>
      <c r="OWI205" s="73"/>
      <c r="OWJ205" s="73"/>
      <c r="OWK205" s="73"/>
      <c r="OWL205" s="73"/>
      <c r="OWM205" s="73"/>
      <c r="OWN205" s="73"/>
      <c r="OWO205" s="73"/>
      <c r="OWP205" s="73"/>
      <c r="OWQ205" s="73"/>
      <c r="OWR205" s="73"/>
      <c r="OWS205" s="73"/>
      <c r="OWT205" s="73"/>
      <c r="OWU205" s="73"/>
      <c r="OWV205" s="73"/>
      <c r="OWW205" s="73"/>
      <c r="OWX205" s="73"/>
      <c r="OWY205" s="73"/>
      <c r="OWZ205" s="73"/>
      <c r="OXA205" s="73"/>
      <c r="OXC205" s="73"/>
      <c r="OXD205" s="73"/>
      <c r="OXE205" s="73"/>
      <c r="OXF205" s="73"/>
      <c r="OXG205" s="73"/>
      <c r="OXH205" s="73"/>
      <c r="OXI205" s="73"/>
      <c r="OXJ205" s="73"/>
      <c r="OXK205" s="73"/>
      <c r="OXL205" s="73"/>
      <c r="OXM205" s="73"/>
      <c r="OXN205" s="73"/>
      <c r="OXO205" s="73"/>
      <c r="OXR205" s="73"/>
      <c r="OXU205" s="73"/>
      <c r="OXX205" s="73"/>
      <c r="OYA205" s="73"/>
      <c r="OYD205" s="73"/>
      <c r="OYP205" s="73"/>
      <c r="OYS205" s="73"/>
      <c r="OYV205" s="73"/>
      <c r="OYY205" s="73"/>
      <c r="OZH205" s="73"/>
      <c r="OZN205" s="73"/>
      <c r="OZQ205" s="73"/>
      <c r="OZT205" s="73"/>
      <c r="OZW205" s="73"/>
      <c r="PAC205" s="73"/>
      <c r="PAL205" s="73"/>
      <c r="PAN205" s="73"/>
      <c r="PAO205" s="73"/>
      <c r="PAQ205" s="73"/>
      <c r="PAT205" s="73"/>
      <c r="PAW205" s="73"/>
      <c r="PAZ205" s="73"/>
      <c r="PBH205" s="73"/>
      <c r="PBJ205" s="73"/>
      <c r="PBM205" s="73"/>
      <c r="PBP205" s="73"/>
      <c r="PBY205" s="73"/>
      <c r="PCB205" s="73"/>
      <c r="PCG205" s="73"/>
      <c r="PDC205" s="73"/>
      <c r="PDD205" s="73"/>
      <c r="PDE205" s="73"/>
      <c r="PDF205" s="73"/>
      <c r="PDG205" s="73"/>
      <c r="PDH205" s="73"/>
      <c r="PDZ205" s="73"/>
      <c r="PEA205" s="73"/>
      <c r="PED205" s="73"/>
      <c r="PEG205" s="73"/>
      <c r="PEI205" s="73"/>
      <c r="PEK205" s="73"/>
      <c r="PEN205" s="73"/>
      <c r="PEQ205" s="73"/>
      <c r="PET205" s="73"/>
      <c r="PEW205" s="73"/>
      <c r="PEZ205" s="73"/>
      <c r="PFC205" s="73"/>
      <c r="PFF205" s="73"/>
      <c r="PFI205" s="73"/>
      <c r="PFK205" s="73"/>
      <c r="PFX205" s="73"/>
      <c r="PFY205" s="73"/>
      <c r="PFZ205" s="73"/>
      <c r="PGA205" s="73"/>
      <c r="PGB205" s="73"/>
      <c r="PGC205" s="73"/>
      <c r="PGD205" s="73"/>
      <c r="PGE205" s="73"/>
      <c r="PGF205" s="73"/>
      <c r="PGG205" s="73"/>
      <c r="PGH205" s="73"/>
      <c r="PGI205" s="73"/>
      <c r="PGJ205" s="73"/>
      <c r="PGK205" s="73"/>
      <c r="PGL205" s="73"/>
      <c r="PGM205" s="73"/>
      <c r="PGN205" s="73"/>
      <c r="PGO205" s="73"/>
      <c r="PGP205" s="73"/>
      <c r="PGQ205" s="73"/>
      <c r="PGR205" s="73"/>
      <c r="PGS205" s="73"/>
      <c r="PGT205" s="73"/>
      <c r="PGU205" s="73"/>
      <c r="PGV205" s="73"/>
      <c r="PGW205" s="73"/>
      <c r="PGY205" s="73"/>
      <c r="PGZ205" s="73"/>
      <c r="PHA205" s="73"/>
      <c r="PHB205" s="73"/>
      <c r="PHC205" s="73"/>
      <c r="PHD205" s="73"/>
      <c r="PHE205" s="73"/>
      <c r="PHF205" s="73"/>
      <c r="PHG205" s="73"/>
      <c r="PHH205" s="73"/>
      <c r="PHI205" s="73"/>
      <c r="PHJ205" s="73"/>
      <c r="PHK205" s="73"/>
      <c r="PHN205" s="73"/>
      <c r="PHQ205" s="73"/>
      <c r="PHT205" s="73"/>
      <c r="PHW205" s="73"/>
      <c r="PHZ205" s="73"/>
      <c r="PIL205" s="73"/>
      <c r="PIO205" s="73"/>
      <c r="PIR205" s="73"/>
      <c r="PIU205" s="73"/>
      <c r="PJD205" s="73"/>
      <c r="PJJ205" s="73"/>
      <c r="PJM205" s="73"/>
      <c r="PJP205" s="73"/>
      <c r="PJS205" s="73"/>
      <c r="PJY205" s="73"/>
      <c r="PKH205" s="73"/>
      <c r="PKJ205" s="73"/>
      <c r="PKK205" s="73"/>
      <c r="PKM205" s="73"/>
      <c r="PKP205" s="73"/>
      <c r="PKS205" s="73"/>
      <c r="PKV205" s="73"/>
      <c r="PLD205" s="73"/>
      <c r="PLF205" s="73"/>
      <c r="PLI205" s="73"/>
      <c r="PLL205" s="73"/>
      <c r="PLU205" s="73"/>
      <c r="PLX205" s="73"/>
      <c r="PMC205" s="73"/>
      <c r="PMY205" s="73"/>
      <c r="PMZ205" s="73"/>
      <c r="PNA205" s="73"/>
      <c r="PNB205" s="73"/>
      <c r="PNC205" s="73"/>
      <c r="PND205" s="73"/>
      <c r="PNV205" s="73"/>
      <c r="PNW205" s="73"/>
      <c r="PNZ205" s="73"/>
      <c r="POC205" s="73"/>
      <c r="POE205" s="73"/>
      <c r="POG205" s="73"/>
      <c r="POJ205" s="73"/>
      <c r="POM205" s="73"/>
      <c r="POP205" s="73"/>
      <c r="POS205" s="73"/>
      <c r="POV205" s="73"/>
      <c r="POY205" s="73"/>
      <c r="PPB205" s="73"/>
      <c r="PPE205" s="73"/>
      <c r="PPG205" s="73"/>
      <c r="PPT205" s="73"/>
      <c r="PPU205" s="73"/>
      <c r="PPV205" s="73"/>
      <c r="PPW205" s="73"/>
      <c r="PPX205" s="73"/>
      <c r="PPY205" s="73"/>
      <c r="PPZ205" s="73"/>
      <c r="PQA205" s="73"/>
      <c r="PQB205" s="73"/>
      <c r="PQC205" s="73"/>
      <c r="PQD205" s="73"/>
      <c r="PQE205" s="73"/>
      <c r="PQF205" s="73"/>
      <c r="PQG205" s="73"/>
      <c r="PQH205" s="73"/>
      <c r="PQI205" s="73"/>
      <c r="PQJ205" s="73"/>
      <c r="PQK205" s="73"/>
      <c r="PQL205" s="73"/>
      <c r="PQM205" s="73"/>
      <c r="PQN205" s="73"/>
      <c r="PQO205" s="73"/>
      <c r="PQP205" s="73"/>
      <c r="PQQ205" s="73"/>
      <c r="PQR205" s="73"/>
      <c r="PQS205" s="73"/>
      <c r="PQU205" s="73"/>
      <c r="PQV205" s="73"/>
      <c r="PQW205" s="73"/>
      <c r="PQX205" s="73"/>
      <c r="PQY205" s="73"/>
      <c r="PQZ205" s="73"/>
      <c r="PRA205" s="73"/>
      <c r="PRB205" s="73"/>
      <c r="PRC205" s="73"/>
      <c r="PRD205" s="73"/>
      <c r="PRE205" s="73"/>
      <c r="PRF205" s="73"/>
      <c r="PRG205" s="73"/>
      <c r="PRJ205" s="73"/>
      <c r="PRM205" s="73"/>
      <c r="PRP205" s="73"/>
      <c r="PRS205" s="73"/>
      <c r="PRV205" s="73"/>
      <c r="PSH205" s="73"/>
      <c r="PSK205" s="73"/>
      <c r="PSN205" s="73"/>
      <c r="PSQ205" s="73"/>
      <c r="PSZ205" s="73"/>
      <c r="PTF205" s="73"/>
      <c r="PTI205" s="73"/>
      <c r="PTL205" s="73"/>
      <c r="PTO205" s="73"/>
      <c r="PTU205" s="73"/>
      <c r="PUD205" s="73"/>
      <c r="PUF205" s="73"/>
      <c r="PUG205" s="73"/>
      <c r="PUI205" s="73"/>
      <c r="PUL205" s="73"/>
      <c r="PUO205" s="73"/>
      <c r="PUR205" s="73"/>
      <c r="PUZ205" s="73"/>
      <c r="PVB205" s="73"/>
      <c r="PVE205" s="73"/>
      <c r="PVH205" s="73"/>
      <c r="PVQ205" s="73"/>
      <c r="PVT205" s="73"/>
      <c r="PVY205" s="73"/>
      <c r="PWU205" s="73"/>
      <c r="PWV205" s="73"/>
      <c r="PWW205" s="73"/>
      <c r="PWX205" s="73"/>
      <c r="PWY205" s="73"/>
      <c r="PWZ205" s="73"/>
      <c r="PXR205" s="73"/>
      <c r="PXS205" s="73"/>
      <c r="PXV205" s="73"/>
      <c r="PXY205" s="73"/>
      <c r="PYA205" s="73"/>
      <c r="PYC205" s="73"/>
      <c r="PYF205" s="73"/>
      <c r="PYI205" s="73"/>
      <c r="PYL205" s="73"/>
      <c r="PYO205" s="73"/>
      <c r="PYR205" s="73"/>
      <c r="PYU205" s="73"/>
      <c r="PYX205" s="73"/>
      <c r="PZA205" s="73"/>
      <c r="PZC205" s="73"/>
      <c r="PZP205" s="73"/>
      <c r="PZQ205" s="73"/>
      <c r="PZR205" s="73"/>
      <c r="PZS205" s="73"/>
      <c r="PZT205" s="73"/>
      <c r="PZU205" s="73"/>
      <c r="PZV205" s="73"/>
      <c r="PZW205" s="73"/>
      <c r="PZX205" s="73"/>
      <c r="PZY205" s="73"/>
      <c r="PZZ205" s="73"/>
      <c r="QAA205" s="73"/>
      <c r="QAB205" s="73"/>
      <c r="QAC205" s="73"/>
      <c r="QAD205" s="73"/>
      <c r="QAE205" s="73"/>
      <c r="QAF205" s="73"/>
      <c r="QAG205" s="73"/>
      <c r="QAH205" s="73"/>
      <c r="QAI205" s="73"/>
      <c r="QAJ205" s="73"/>
      <c r="QAK205" s="73"/>
      <c r="QAL205" s="73"/>
      <c r="QAM205" s="73"/>
      <c r="QAN205" s="73"/>
      <c r="QAO205" s="73"/>
      <c r="QAQ205" s="73"/>
      <c r="QAR205" s="73"/>
      <c r="QAS205" s="73"/>
      <c r="QAT205" s="73"/>
      <c r="QAU205" s="73"/>
      <c r="QAV205" s="73"/>
      <c r="QAW205" s="73"/>
      <c r="QAX205" s="73"/>
      <c r="QAY205" s="73"/>
      <c r="QAZ205" s="73"/>
      <c r="QBA205" s="73"/>
      <c r="QBB205" s="73"/>
      <c r="QBC205" s="73"/>
      <c r="QBF205" s="73"/>
      <c r="QBI205" s="73"/>
      <c r="QBL205" s="73"/>
      <c r="QBO205" s="73"/>
      <c r="QBR205" s="73"/>
      <c r="QCD205" s="73"/>
      <c r="QCG205" s="73"/>
      <c r="QCJ205" s="73"/>
      <c r="QCM205" s="73"/>
      <c r="QCV205" s="73"/>
      <c r="QDB205" s="73"/>
      <c r="QDE205" s="73"/>
      <c r="QDH205" s="73"/>
      <c r="QDK205" s="73"/>
      <c r="QDQ205" s="73"/>
      <c r="QDZ205" s="73"/>
      <c r="QEB205" s="73"/>
      <c r="QEC205" s="73"/>
      <c r="QEE205" s="73"/>
      <c r="QEH205" s="73"/>
      <c r="QEK205" s="73"/>
      <c r="QEN205" s="73"/>
      <c r="QEV205" s="73"/>
      <c r="QEX205" s="73"/>
      <c r="QFA205" s="73"/>
      <c r="QFD205" s="73"/>
      <c r="QFM205" s="73"/>
      <c r="QFP205" s="73"/>
      <c r="QFU205" s="73"/>
      <c r="QGQ205" s="73"/>
      <c r="QGR205" s="73"/>
      <c r="QGS205" s="73"/>
      <c r="QGT205" s="73"/>
      <c r="QGU205" s="73"/>
      <c r="QGV205" s="73"/>
      <c r="QHN205" s="73"/>
      <c r="QHO205" s="73"/>
      <c r="QHR205" s="73"/>
      <c r="QHU205" s="73"/>
      <c r="QHW205" s="73"/>
      <c r="QHY205" s="73"/>
      <c r="QIB205" s="73"/>
      <c r="QIE205" s="73"/>
      <c r="QIH205" s="73"/>
      <c r="QIK205" s="73"/>
      <c r="QIN205" s="73"/>
      <c r="QIQ205" s="73"/>
      <c r="QIT205" s="73"/>
      <c r="QIW205" s="73"/>
      <c r="QIY205" s="73"/>
      <c r="QJL205" s="73"/>
      <c r="QJM205" s="73"/>
      <c r="QJN205" s="73"/>
      <c r="QJO205" s="73"/>
      <c r="QJP205" s="73"/>
      <c r="QJQ205" s="73"/>
      <c r="QJR205" s="73"/>
      <c r="QJS205" s="73"/>
      <c r="QJT205" s="73"/>
      <c r="QJU205" s="73"/>
      <c r="QJV205" s="73"/>
      <c r="QJW205" s="73"/>
      <c r="QJX205" s="73"/>
      <c r="QJY205" s="73"/>
      <c r="QJZ205" s="73"/>
      <c r="QKA205" s="73"/>
      <c r="QKB205" s="73"/>
      <c r="QKC205" s="73"/>
      <c r="QKD205" s="73"/>
      <c r="QKE205" s="73"/>
      <c r="QKF205" s="73"/>
      <c r="QKG205" s="73"/>
      <c r="QKH205" s="73"/>
      <c r="QKI205" s="73"/>
      <c r="QKJ205" s="73"/>
      <c r="QKK205" s="73"/>
      <c r="QKM205" s="73"/>
      <c r="QKN205" s="73"/>
      <c r="QKO205" s="73"/>
      <c r="QKP205" s="73"/>
      <c r="QKQ205" s="73"/>
      <c r="QKR205" s="73"/>
      <c r="QKS205" s="73"/>
      <c r="QKT205" s="73"/>
      <c r="QKU205" s="73"/>
      <c r="QKV205" s="73"/>
      <c r="QKW205" s="73"/>
      <c r="QKX205" s="73"/>
      <c r="QKY205" s="73"/>
      <c r="QLB205" s="73"/>
      <c r="QLE205" s="73"/>
      <c r="QLH205" s="73"/>
      <c r="QLK205" s="73"/>
      <c r="QLN205" s="73"/>
      <c r="QLZ205" s="73"/>
      <c r="QMC205" s="73"/>
      <c r="QMF205" s="73"/>
      <c r="QMI205" s="73"/>
      <c r="QMR205" s="73"/>
      <c r="QMX205" s="73"/>
      <c r="QNA205" s="73"/>
      <c r="QND205" s="73"/>
      <c r="QNG205" s="73"/>
      <c r="QNM205" s="73"/>
      <c r="QNV205" s="73"/>
      <c r="QNX205" s="73"/>
      <c r="QNY205" s="73"/>
      <c r="QOA205" s="73"/>
      <c r="QOD205" s="73"/>
      <c r="QOG205" s="73"/>
      <c r="QOJ205" s="73"/>
      <c r="QOR205" s="73"/>
      <c r="QOT205" s="73"/>
      <c r="QOW205" s="73"/>
      <c r="QOZ205" s="73"/>
      <c r="QPI205" s="73"/>
      <c r="QPL205" s="73"/>
      <c r="QPQ205" s="73"/>
      <c r="QQM205" s="73"/>
      <c r="QQN205" s="73"/>
      <c r="QQO205" s="73"/>
      <c r="QQP205" s="73"/>
      <c r="QQQ205" s="73"/>
      <c r="QQR205" s="73"/>
      <c r="QRJ205" s="73"/>
      <c r="QRK205" s="73"/>
      <c r="QRN205" s="73"/>
      <c r="QRQ205" s="73"/>
      <c r="QRS205" s="73"/>
      <c r="QRU205" s="73"/>
      <c r="QRX205" s="73"/>
      <c r="QSA205" s="73"/>
      <c r="QSD205" s="73"/>
      <c r="QSG205" s="73"/>
      <c r="QSJ205" s="73"/>
      <c r="QSM205" s="73"/>
      <c r="QSP205" s="73"/>
      <c r="QSS205" s="73"/>
      <c r="QSU205" s="73"/>
      <c r="QTH205" s="73"/>
      <c r="QTI205" s="73"/>
      <c r="QTJ205" s="73"/>
      <c r="QTK205" s="73"/>
      <c r="QTL205" s="73"/>
      <c r="QTM205" s="73"/>
      <c r="QTN205" s="73"/>
      <c r="QTO205" s="73"/>
      <c r="QTP205" s="73"/>
      <c r="QTQ205" s="73"/>
      <c r="QTR205" s="73"/>
      <c r="QTS205" s="73"/>
      <c r="QTT205" s="73"/>
      <c r="QTU205" s="73"/>
      <c r="QTV205" s="73"/>
      <c r="QTW205" s="73"/>
      <c r="QTX205" s="73"/>
      <c r="QTY205" s="73"/>
      <c r="QTZ205" s="73"/>
      <c r="QUA205" s="73"/>
      <c r="QUB205" s="73"/>
      <c r="QUC205" s="73"/>
      <c r="QUD205" s="73"/>
      <c r="QUE205" s="73"/>
      <c r="QUF205" s="73"/>
      <c r="QUG205" s="73"/>
      <c r="QUI205" s="73"/>
      <c r="QUJ205" s="73"/>
      <c r="QUK205" s="73"/>
      <c r="QUL205" s="73"/>
      <c r="QUM205" s="73"/>
      <c r="QUN205" s="73"/>
      <c r="QUO205" s="73"/>
      <c r="QUP205" s="73"/>
      <c r="QUQ205" s="73"/>
      <c r="QUR205" s="73"/>
      <c r="QUS205" s="73"/>
      <c r="QUT205" s="73"/>
      <c r="QUU205" s="73"/>
      <c r="QUX205" s="73"/>
      <c r="QVA205" s="73"/>
      <c r="QVD205" s="73"/>
      <c r="QVG205" s="73"/>
      <c r="QVJ205" s="73"/>
      <c r="QVV205" s="73"/>
      <c r="QVY205" s="73"/>
      <c r="QWB205" s="73"/>
      <c r="QWE205" s="73"/>
      <c r="QWN205" s="73"/>
      <c r="QWT205" s="73"/>
      <c r="QWW205" s="73"/>
      <c r="QWZ205" s="73"/>
      <c r="QXC205" s="73"/>
      <c r="QXI205" s="73"/>
      <c r="QXR205" s="73"/>
      <c r="QXT205" s="73"/>
      <c r="QXU205" s="73"/>
      <c r="QXW205" s="73"/>
      <c r="QXZ205" s="73"/>
      <c r="QYC205" s="73"/>
      <c r="QYF205" s="73"/>
      <c r="QYN205" s="73"/>
      <c r="QYP205" s="73"/>
      <c r="QYS205" s="73"/>
      <c r="QYV205" s="73"/>
      <c r="QZE205" s="73"/>
      <c r="QZH205" s="73"/>
      <c r="QZM205" s="73"/>
      <c r="RAI205" s="73"/>
      <c r="RAJ205" s="73"/>
      <c r="RAK205" s="73"/>
      <c r="RAL205" s="73"/>
      <c r="RAM205" s="73"/>
      <c r="RAN205" s="73"/>
      <c r="RBF205" s="73"/>
      <c r="RBG205" s="73"/>
      <c r="RBJ205" s="73"/>
      <c r="RBM205" s="73"/>
      <c r="RBO205" s="73"/>
      <c r="RBQ205" s="73"/>
      <c r="RBT205" s="73"/>
      <c r="RBW205" s="73"/>
      <c r="RBZ205" s="73"/>
      <c r="RCC205" s="73"/>
      <c r="RCF205" s="73"/>
      <c r="RCI205" s="73"/>
      <c r="RCL205" s="73"/>
      <c r="RCO205" s="73"/>
      <c r="RCQ205" s="73"/>
      <c r="RDD205" s="73"/>
      <c r="RDE205" s="73"/>
      <c r="RDF205" s="73"/>
      <c r="RDG205" s="73"/>
      <c r="RDH205" s="73"/>
      <c r="RDI205" s="73"/>
      <c r="RDJ205" s="73"/>
      <c r="RDK205" s="73"/>
      <c r="RDL205" s="73"/>
      <c r="RDM205" s="73"/>
      <c r="RDN205" s="73"/>
      <c r="RDO205" s="73"/>
      <c r="RDP205" s="73"/>
      <c r="RDQ205" s="73"/>
      <c r="RDR205" s="73"/>
      <c r="RDS205" s="73"/>
      <c r="RDT205" s="73"/>
      <c r="RDU205" s="73"/>
      <c r="RDV205" s="73"/>
      <c r="RDW205" s="73"/>
      <c r="RDX205" s="73"/>
      <c r="RDY205" s="73"/>
      <c r="RDZ205" s="73"/>
      <c r="REA205" s="73"/>
      <c r="REB205" s="73"/>
      <c r="REC205" s="73"/>
      <c r="REE205" s="73"/>
      <c r="REF205" s="73"/>
      <c r="REG205" s="73"/>
      <c r="REH205" s="73"/>
      <c r="REI205" s="73"/>
      <c r="REJ205" s="73"/>
      <c r="REK205" s="73"/>
      <c r="REL205" s="73"/>
      <c r="REM205" s="73"/>
      <c r="REN205" s="73"/>
      <c r="REO205" s="73"/>
      <c r="REP205" s="73"/>
      <c r="REQ205" s="73"/>
      <c r="RET205" s="73"/>
      <c r="REW205" s="73"/>
      <c r="REZ205" s="73"/>
      <c r="RFC205" s="73"/>
      <c r="RFF205" s="73"/>
      <c r="RFR205" s="73"/>
      <c r="RFU205" s="73"/>
      <c r="RFX205" s="73"/>
      <c r="RGA205" s="73"/>
      <c r="RGJ205" s="73"/>
      <c r="RGP205" s="73"/>
      <c r="RGS205" s="73"/>
      <c r="RGV205" s="73"/>
      <c r="RGY205" s="73"/>
      <c r="RHE205" s="73"/>
      <c r="RHN205" s="73"/>
      <c r="RHP205" s="73"/>
      <c r="RHQ205" s="73"/>
      <c r="RHS205" s="73"/>
      <c r="RHV205" s="73"/>
      <c r="RHY205" s="73"/>
      <c r="RIB205" s="73"/>
      <c r="RIJ205" s="73"/>
      <c r="RIL205" s="73"/>
      <c r="RIO205" s="73"/>
      <c r="RIR205" s="73"/>
      <c r="RJA205" s="73"/>
      <c r="RJD205" s="73"/>
      <c r="RJI205" s="73"/>
      <c r="RKE205" s="73"/>
      <c r="RKF205" s="73"/>
      <c r="RKG205" s="73"/>
      <c r="RKH205" s="73"/>
      <c r="RKI205" s="73"/>
      <c r="RKJ205" s="73"/>
      <c r="RLB205" s="73"/>
      <c r="RLC205" s="73"/>
      <c r="RLF205" s="73"/>
      <c r="RLI205" s="73"/>
      <c r="RLK205" s="73"/>
      <c r="RLM205" s="73"/>
      <c r="RLP205" s="73"/>
      <c r="RLS205" s="73"/>
      <c r="RLV205" s="73"/>
      <c r="RLY205" s="73"/>
      <c r="RMB205" s="73"/>
      <c r="RME205" s="73"/>
      <c r="RMH205" s="73"/>
      <c r="RMK205" s="73"/>
      <c r="RMM205" s="73"/>
      <c r="RMZ205" s="73"/>
      <c r="RNA205" s="73"/>
      <c r="RNB205" s="73"/>
      <c r="RNC205" s="73"/>
      <c r="RND205" s="73"/>
      <c r="RNE205" s="73"/>
      <c r="RNF205" s="73"/>
      <c r="RNG205" s="73"/>
      <c r="RNH205" s="73"/>
      <c r="RNI205" s="73"/>
      <c r="RNJ205" s="73"/>
      <c r="RNK205" s="73"/>
      <c r="RNL205" s="73"/>
      <c r="RNM205" s="73"/>
      <c r="RNN205" s="73"/>
      <c r="RNO205" s="73"/>
      <c r="RNP205" s="73"/>
      <c r="RNQ205" s="73"/>
      <c r="RNR205" s="73"/>
      <c r="RNS205" s="73"/>
      <c r="RNT205" s="73"/>
      <c r="RNU205" s="73"/>
      <c r="RNV205" s="73"/>
      <c r="RNW205" s="73"/>
      <c r="RNX205" s="73"/>
      <c r="RNY205" s="73"/>
      <c r="ROA205" s="73"/>
      <c r="ROB205" s="73"/>
      <c r="ROC205" s="73"/>
      <c r="ROD205" s="73"/>
      <c r="ROE205" s="73"/>
      <c r="ROF205" s="73"/>
      <c r="ROG205" s="73"/>
      <c r="ROH205" s="73"/>
      <c r="ROI205" s="73"/>
      <c r="ROJ205" s="73"/>
      <c r="ROK205" s="73"/>
      <c r="ROL205" s="73"/>
      <c r="ROM205" s="73"/>
      <c r="ROP205" s="73"/>
      <c r="ROS205" s="73"/>
      <c r="ROV205" s="73"/>
      <c r="ROY205" s="73"/>
      <c r="RPB205" s="73"/>
      <c r="RPN205" s="73"/>
      <c r="RPQ205" s="73"/>
      <c r="RPT205" s="73"/>
      <c r="RPW205" s="73"/>
      <c r="RQF205" s="73"/>
      <c r="RQL205" s="73"/>
      <c r="RQO205" s="73"/>
      <c r="RQR205" s="73"/>
      <c r="RQU205" s="73"/>
      <c r="RRA205" s="73"/>
      <c r="RRJ205" s="73"/>
      <c r="RRL205" s="73"/>
      <c r="RRM205" s="73"/>
      <c r="RRO205" s="73"/>
      <c r="RRR205" s="73"/>
      <c r="RRU205" s="73"/>
      <c r="RRX205" s="73"/>
      <c r="RSF205" s="73"/>
      <c r="RSH205" s="73"/>
      <c r="RSK205" s="73"/>
      <c r="RSN205" s="73"/>
      <c r="RSW205" s="73"/>
      <c r="RSZ205" s="73"/>
      <c r="RTE205" s="73"/>
      <c r="RUA205" s="73"/>
      <c r="RUB205" s="73"/>
      <c r="RUC205" s="73"/>
      <c r="RUD205" s="73"/>
      <c r="RUE205" s="73"/>
      <c r="RUF205" s="73"/>
      <c r="RUX205" s="73"/>
      <c r="RUY205" s="73"/>
      <c r="RVB205" s="73"/>
      <c r="RVE205" s="73"/>
      <c r="RVG205" s="73"/>
      <c r="RVI205" s="73"/>
      <c r="RVL205" s="73"/>
      <c r="RVO205" s="73"/>
      <c r="RVR205" s="73"/>
      <c r="RVU205" s="73"/>
      <c r="RVX205" s="73"/>
      <c r="RWA205" s="73"/>
      <c r="RWD205" s="73"/>
      <c r="RWG205" s="73"/>
      <c r="RWI205" s="73"/>
      <c r="RWV205" s="73"/>
      <c r="RWW205" s="73"/>
      <c r="RWX205" s="73"/>
      <c r="RWY205" s="73"/>
      <c r="RWZ205" s="73"/>
      <c r="RXA205" s="73"/>
      <c r="RXB205" s="73"/>
      <c r="RXC205" s="73"/>
      <c r="RXD205" s="73"/>
      <c r="RXE205" s="73"/>
      <c r="RXF205" s="73"/>
      <c r="RXG205" s="73"/>
      <c r="RXH205" s="73"/>
      <c r="RXI205" s="73"/>
      <c r="RXJ205" s="73"/>
      <c r="RXK205" s="73"/>
      <c r="RXL205" s="73"/>
      <c r="RXM205" s="73"/>
      <c r="RXN205" s="73"/>
      <c r="RXO205" s="73"/>
      <c r="RXP205" s="73"/>
      <c r="RXQ205" s="73"/>
      <c r="RXR205" s="73"/>
      <c r="RXS205" s="73"/>
      <c r="RXT205" s="73"/>
      <c r="RXU205" s="73"/>
      <c r="RXW205" s="73"/>
      <c r="RXX205" s="73"/>
      <c r="RXY205" s="73"/>
      <c r="RXZ205" s="73"/>
      <c r="RYA205" s="73"/>
      <c r="RYB205" s="73"/>
      <c r="RYC205" s="73"/>
      <c r="RYD205" s="73"/>
      <c r="RYE205" s="73"/>
      <c r="RYF205" s="73"/>
      <c r="RYG205" s="73"/>
      <c r="RYH205" s="73"/>
      <c r="RYI205" s="73"/>
      <c r="RYL205" s="73"/>
      <c r="RYO205" s="73"/>
      <c r="RYR205" s="73"/>
      <c r="RYU205" s="73"/>
      <c r="RYX205" s="73"/>
      <c r="RZJ205" s="73"/>
      <c r="RZM205" s="73"/>
      <c r="RZP205" s="73"/>
      <c r="RZS205" s="73"/>
      <c r="SAB205" s="73"/>
      <c r="SAH205" s="73"/>
      <c r="SAK205" s="73"/>
      <c r="SAN205" s="73"/>
      <c r="SAQ205" s="73"/>
      <c r="SAW205" s="73"/>
      <c r="SBF205" s="73"/>
      <c r="SBH205" s="73"/>
      <c r="SBI205" s="73"/>
      <c r="SBK205" s="73"/>
      <c r="SBN205" s="73"/>
      <c r="SBQ205" s="73"/>
      <c r="SBT205" s="73"/>
      <c r="SCB205" s="73"/>
      <c r="SCD205" s="73"/>
      <c r="SCG205" s="73"/>
      <c r="SCJ205" s="73"/>
      <c r="SCS205" s="73"/>
      <c r="SCV205" s="73"/>
      <c r="SDA205" s="73"/>
      <c r="SDW205" s="73"/>
      <c r="SDX205" s="73"/>
      <c r="SDY205" s="73"/>
      <c r="SDZ205" s="73"/>
      <c r="SEA205" s="73"/>
      <c r="SEB205" s="73"/>
      <c r="SET205" s="73"/>
      <c r="SEU205" s="73"/>
      <c r="SEX205" s="73"/>
      <c r="SFA205" s="73"/>
      <c r="SFC205" s="73"/>
      <c r="SFE205" s="73"/>
      <c r="SFH205" s="73"/>
      <c r="SFK205" s="73"/>
      <c r="SFN205" s="73"/>
      <c r="SFQ205" s="73"/>
      <c r="SFT205" s="73"/>
      <c r="SFW205" s="73"/>
      <c r="SFZ205" s="73"/>
      <c r="SGC205" s="73"/>
      <c r="SGE205" s="73"/>
      <c r="SGR205" s="73"/>
      <c r="SGS205" s="73"/>
      <c r="SGT205" s="73"/>
      <c r="SGU205" s="73"/>
      <c r="SGV205" s="73"/>
      <c r="SGW205" s="73"/>
      <c r="SGX205" s="73"/>
      <c r="SGY205" s="73"/>
      <c r="SGZ205" s="73"/>
      <c r="SHA205" s="73"/>
      <c r="SHB205" s="73"/>
      <c r="SHC205" s="73"/>
      <c r="SHD205" s="73"/>
      <c r="SHE205" s="73"/>
      <c r="SHF205" s="73"/>
      <c r="SHG205" s="73"/>
      <c r="SHH205" s="73"/>
      <c r="SHI205" s="73"/>
      <c r="SHJ205" s="73"/>
      <c r="SHK205" s="73"/>
      <c r="SHL205" s="73"/>
      <c r="SHM205" s="73"/>
      <c r="SHN205" s="73"/>
      <c r="SHO205" s="73"/>
      <c r="SHP205" s="73"/>
      <c r="SHQ205" s="73"/>
      <c r="SHS205" s="73"/>
      <c r="SHT205" s="73"/>
      <c r="SHU205" s="73"/>
      <c r="SHV205" s="73"/>
      <c r="SHW205" s="73"/>
      <c r="SHX205" s="73"/>
      <c r="SHY205" s="73"/>
      <c r="SHZ205" s="73"/>
      <c r="SIA205" s="73"/>
      <c r="SIB205" s="73"/>
      <c r="SIC205" s="73"/>
      <c r="SID205" s="73"/>
      <c r="SIE205" s="73"/>
      <c r="SIH205" s="73"/>
      <c r="SIK205" s="73"/>
      <c r="SIN205" s="73"/>
      <c r="SIQ205" s="73"/>
      <c r="SIT205" s="73"/>
      <c r="SJF205" s="73"/>
      <c r="SJI205" s="73"/>
      <c r="SJL205" s="73"/>
      <c r="SJO205" s="73"/>
      <c r="SJX205" s="73"/>
      <c r="SKD205" s="73"/>
      <c r="SKG205" s="73"/>
      <c r="SKJ205" s="73"/>
      <c r="SKM205" s="73"/>
      <c r="SKS205" s="73"/>
      <c r="SLB205" s="73"/>
      <c r="SLD205" s="73"/>
      <c r="SLE205" s="73"/>
      <c r="SLG205" s="73"/>
      <c r="SLJ205" s="73"/>
      <c r="SLM205" s="73"/>
      <c r="SLP205" s="73"/>
      <c r="SLX205" s="73"/>
      <c r="SLZ205" s="73"/>
      <c r="SMC205" s="73"/>
      <c r="SMF205" s="73"/>
      <c r="SMO205" s="73"/>
      <c r="SMR205" s="73"/>
      <c r="SMW205" s="73"/>
      <c r="SNS205" s="73"/>
      <c r="SNT205" s="73"/>
      <c r="SNU205" s="73"/>
      <c r="SNV205" s="73"/>
      <c r="SNW205" s="73"/>
      <c r="SNX205" s="73"/>
      <c r="SOP205" s="73"/>
      <c r="SOQ205" s="73"/>
      <c r="SOT205" s="73"/>
      <c r="SOW205" s="73"/>
      <c r="SOY205" s="73"/>
      <c r="SPA205" s="73"/>
      <c r="SPD205" s="73"/>
      <c r="SPG205" s="73"/>
      <c r="SPJ205" s="73"/>
      <c r="SPM205" s="73"/>
      <c r="SPP205" s="73"/>
      <c r="SPS205" s="73"/>
      <c r="SPV205" s="73"/>
      <c r="SPY205" s="73"/>
      <c r="SQA205" s="73"/>
      <c r="SQN205" s="73"/>
      <c r="SQO205" s="73"/>
      <c r="SQP205" s="73"/>
      <c r="SQQ205" s="73"/>
      <c r="SQR205" s="73"/>
      <c r="SQS205" s="73"/>
      <c r="SQT205" s="73"/>
      <c r="SQU205" s="73"/>
      <c r="SQV205" s="73"/>
      <c r="SQW205" s="73"/>
      <c r="SQX205" s="73"/>
      <c r="SQY205" s="73"/>
      <c r="SQZ205" s="73"/>
      <c r="SRA205" s="73"/>
      <c r="SRB205" s="73"/>
      <c r="SRC205" s="73"/>
      <c r="SRD205" s="73"/>
      <c r="SRE205" s="73"/>
      <c r="SRF205" s="73"/>
      <c r="SRG205" s="73"/>
      <c r="SRH205" s="73"/>
      <c r="SRI205" s="73"/>
      <c r="SRJ205" s="73"/>
      <c r="SRK205" s="73"/>
      <c r="SRL205" s="73"/>
      <c r="SRM205" s="73"/>
      <c r="SRO205" s="73"/>
      <c r="SRP205" s="73"/>
      <c r="SRQ205" s="73"/>
      <c r="SRR205" s="73"/>
      <c r="SRS205" s="73"/>
      <c r="SRT205" s="73"/>
      <c r="SRU205" s="73"/>
      <c r="SRV205" s="73"/>
      <c r="SRW205" s="73"/>
      <c r="SRX205" s="73"/>
      <c r="SRY205" s="73"/>
      <c r="SRZ205" s="73"/>
      <c r="SSA205" s="73"/>
      <c r="SSD205" s="73"/>
      <c r="SSG205" s="73"/>
      <c r="SSJ205" s="73"/>
      <c r="SSM205" s="73"/>
      <c r="SSP205" s="73"/>
      <c r="STB205" s="73"/>
      <c r="STE205" s="73"/>
      <c r="STH205" s="73"/>
      <c r="STK205" s="73"/>
      <c r="STT205" s="73"/>
      <c r="STZ205" s="73"/>
      <c r="SUC205" s="73"/>
      <c r="SUF205" s="73"/>
      <c r="SUI205" s="73"/>
      <c r="SUO205" s="73"/>
      <c r="SUX205" s="73"/>
      <c r="SUZ205" s="73"/>
      <c r="SVA205" s="73"/>
      <c r="SVC205" s="73"/>
      <c r="SVF205" s="73"/>
      <c r="SVI205" s="73"/>
      <c r="SVL205" s="73"/>
      <c r="SVT205" s="73"/>
      <c r="SVV205" s="73"/>
      <c r="SVY205" s="73"/>
      <c r="SWB205" s="73"/>
      <c r="SWK205" s="73"/>
      <c r="SWN205" s="73"/>
      <c r="SWS205" s="73"/>
      <c r="SXO205" s="73"/>
      <c r="SXP205" s="73"/>
      <c r="SXQ205" s="73"/>
      <c r="SXR205" s="73"/>
      <c r="SXS205" s="73"/>
      <c r="SXT205" s="73"/>
      <c r="SYL205" s="73"/>
      <c r="SYM205" s="73"/>
      <c r="SYP205" s="73"/>
      <c r="SYS205" s="73"/>
      <c r="SYU205" s="73"/>
      <c r="SYW205" s="73"/>
      <c r="SYZ205" s="73"/>
      <c r="SZC205" s="73"/>
      <c r="SZF205" s="73"/>
      <c r="SZI205" s="73"/>
      <c r="SZL205" s="73"/>
      <c r="SZO205" s="73"/>
      <c r="SZR205" s="73"/>
      <c r="SZU205" s="73"/>
      <c r="SZW205" s="73"/>
      <c r="TAJ205" s="73"/>
      <c r="TAK205" s="73"/>
      <c r="TAL205" s="73"/>
      <c r="TAM205" s="73"/>
      <c r="TAN205" s="73"/>
      <c r="TAO205" s="73"/>
      <c r="TAP205" s="73"/>
      <c r="TAQ205" s="73"/>
      <c r="TAR205" s="73"/>
      <c r="TAS205" s="73"/>
      <c r="TAT205" s="73"/>
      <c r="TAU205" s="73"/>
      <c r="TAV205" s="73"/>
      <c r="TAW205" s="73"/>
      <c r="TAX205" s="73"/>
      <c r="TAY205" s="73"/>
      <c r="TAZ205" s="73"/>
      <c r="TBA205" s="73"/>
      <c r="TBB205" s="73"/>
      <c r="TBC205" s="73"/>
      <c r="TBD205" s="73"/>
      <c r="TBE205" s="73"/>
      <c r="TBF205" s="73"/>
      <c r="TBG205" s="73"/>
      <c r="TBH205" s="73"/>
      <c r="TBI205" s="73"/>
      <c r="TBK205" s="73"/>
      <c r="TBL205" s="73"/>
      <c r="TBM205" s="73"/>
      <c r="TBN205" s="73"/>
      <c r="TBO205" s="73"/>
      <c r="TBP205" s="73"/>
      <c r="TBQ205" s="73"/>
      <c r="TBR205" s="73"/>
      <c r="TBS205" s="73"/>
      <c r="TBT205" s="73"/>
      <c r="TBU205" s="73"/>
      <c r="TBV205" s="73"/>
      <c r="TBW205" s="73"/>
      <c r="TBZ205" s="73"/>
      <c r="TCC205" s="73"/>
      <c r="TCF205" s="73"/>
      <c r="TCI205" s="73"/>
      <c r="TCL205" s="73"/>
      <c r="TCX205" s="73"/>
      <c r="TDA205" s="73"/>
      <c r="TDD205" s="73"/>
      <c r="TDG205" s="73"/>
      <c r="TDP205" s="73"/>
      <c r="TDV205" s="73"/>
      <c r="TDY205" s="73"/>
      <c r="TEB205" s="73"/>
      <c r="TEE205" s="73"/>
      <c r="TEK205" s="73"/>
      <c r="TET205" s="73"/>
      <c r="TEV205" s="73"/>
      <c r="TEW205" s="73"/>
      <c r="TEY205" s="73"/>
      <c r="TFB205" s="73"/>
      <c r="TFE205" s="73"/>
      <c r="TFH205" s="73"/>
      <c r="TFP205" s="73"/>
      <c r="TFR205" s="73"/>
      <c r="TFU205" s="73"/>
      <c r="TFX205" s="73"/>
      <c r="TGG205" s="73"/>
      <c r="TGJ205" s="73"/>
      <c r="TGO205" s="73"/>
      <c r="THK205" s="73"/>
      <c r="THL205" s="73"/>
      <c r="THM205" s="73"/>
      <c r="THN205" s="73"/>
      <c r="THO205" s="73"/>
      <c r="THP205" s="73"/>
      <c r="TIH205" s="73"/>
      <c r="TII205" s="73"/>
      <c r="TIL205" s="73"/>
      <c r="TIO205" s="73"/>
      <c r="TIQ205" s="73"/>
      <c r="TIS205" s="73"/>
      <c r="TIV205" s="73"/>
      <c r="TIY205" s="73"/>
      <c r="TJB205" s="73"/>
      <c r="TJE205" s="73"/>
      <c r="TJH205" s="73"/>
      <c r="TJK205" s="73"/>
      <c r="TJN205" s="73"/>
      <c r="TJQ205" s="73"/>
      <c r="TJS205" s="73"/>
      <c r="TKF205" s="73"/>
      <c r="TKG205" s="73"/>
      <c r="TKH205" s="73"/>
      <c r="TKI205" s="73"/>
      <c r="TKJ205" s="73"/>
      <c r="TKK205" s="73"/>
      <c r="TKL205" s="73"/>
      <c r="TKM205" s="73"/>
      <c r="TKN205" s="73"/>
      <c r="TKO205" s="73"/>
      <c r="TKP205" s="73"/>
      <c r="TKQ205" s="73"/>
      <c r="TKR205" s="73"/>
      <c r="TKS205" s="73"/>
      <c r="TKT205" s="73"/>
      <c r="TKU205" s="73"/>
      <c r="TKV205" s="73"/>
      <c r="TKW205" s="73"/>
      <c r="TKX205" s="73"/>
      <c r="TKY205" s="73"/>
      <c r="TKZ205" s="73"/>
      <c r="TLA205" s="73"/>
      <c r="TLB205" s="73"/>
      <c r="TLC205" s="73"/>
      <c r="TLD205" s="73"/>
      <c r="TLE205" s="73"/>
      <c r="TLG205" s="73"/>
      <c r="TLH205" s="73"/>
      <c r="TLI205" s="73"/>
      <c r="TLJ205" s="73"/>
      <c r="TLK205" s="73"/>
      <c r="TLL205" s="73"/>
      <c r="TLM205" s="73"/>
      <c r="TLN205" s="73"/>
      <c r="TLO205" s="73"/>
      <c r="TLP205" s="73"/>
      <c r="TLQ205" s="73"/>
      <c r="TLR205" s="73"/>
      <c r="TLS205" s="73"/>
      <c r="TLV205" s="73"/>
      <c r="TLY205" s="73"/>
      <c r="TMB205" s="73"/>
      <c r="TME205" s="73"/>
      <c r="TMH205" s="73"/>
      <c r="TMT205" s="73"/>
      <c r="TMW205" s="73"/>
      <c r="TMZ205" s="73"/>
      <c r="TNC205" s="73"/>
      <c r="TNL205" s="73"/>
      <c r="TNR205" s="73"/>
      <c r="TNU205" s="73"/>
      <c r="TNX205" s="73"/>
      <c r="TOA205" s="73"/>
      <c r="TOG205" s="73"/>
      <c r="TOP205" s="73"/>
      <c r="TOR205" s="73"/>
      <c r="TOS205" s="73"/>
      <c r="TOU205" s="73"/>
      <c r="TOX205" s="73"/>
      <c r="TPA205" s="73"/>
      <c r="TPD205" s="73"/>
      <c r="TPL205" s="73"/>
      <c r="TPN205" s="73"/>
      <c r="TPQ205" s="73"/>
      <c r="TPT205" s="73"/>
      <c r="TQC205" s="73"/>
      <c r="TQF205" s="73"/>
      <c r="TQK205" s="73"/>
      <c r="TRG205" s="73"/>
      <c r="TRH205" s="73"/>
      <c r="TRI205" s="73"/>
      <c r="TRJ205" s="73"/>
      <c r="TRK205" s="73"/>
      <c r="TRL205" s="73"/>
      <c r="TSD205" s="73"/>
      <c r="TSE205" s="73"/>
      <c r="TSH205" s="73"/>
      <c r="TSK205" s="73"/>
      <c r="TSM205" s="73"/>
      <c r="TSO205" s="73"/>
      <c r="TSR205" s="73"/>
      <c r="TSU205" s="73"/>
      <c r="TSX205" s="73"/>
      <c r="TTA205" s="73"/>
      <c r="TTD205" s="73"/>
      <c r="TTG205" s="73"/>
      <c r="TTJ205" s="73"/>
      <c r="TTM205" s="73"/>
      <c r="TTO205" s="73"/>
      <c r="TUB205" s="73"/>
      <c r="TUC205" s="73"/>
      <c r="TUD205" s="73"/>
      <c r="TUE205" s="73"/>
      <c r="TUF205" s="73"/>
      <c r="TUG205" s="73"/>
      <c r="TUH205" s="73"/>
      <c r="TUI205" s="73"/>
      <c r="TUJ205" s="73"/>
      <c r="TUK205" s="73"/>
      <c r="TUL205" s="73"/>
      <c r="TUM205" s="73"/>
      <c r="TUN205" s="73"/>
      <c r="TUO205" s="73"/>
      <c r="TUP205" s="73"/>
      <c r="TUQ205" s="73"/>
      <c r="TUR205" s="73"/>
      <c r="TUS205" s="73"/>
      <c r="TUT205" s="73"/>
      <c r="TUU205" s="73"/>
      <c r="TUV205" s="73"/>
      <c r="TUW205" s="73"/>
      <c r="TUX205" s="73"/>
      <c r="TUY205" s="73"/>
      <c r="TUZ205" s="73"/>
      <c r="TVA205" s="73"/>
      <c r="TVC205" s="73"/>
      <c r="TVD205" s="73"/>
      <c r="TVE205" s="73"/>
      <c r="TVF205" s="73"/>
      <c r="TVG205" s="73"/>
      <c r="TVH205" s="73"/>
      <c r="TVI205" s="73"/>
      <c r="TVJ205" s="73"/>
      <c r="TVK205" s="73"/>
      <c r="TVL205" s="73"/>
      <c r="TVM205" s="73"/>
      <c r="TVN205" s="73"/>
      <c r="TVO205" s="73"/>
      <c r="TVR205" s="73"/>
      <c r="TVU205" s="73"/>
      <c r="TVX205" s="73"/>
      <c r="TWA205" s="73"/>
      <c r="TWD205" s="73"/>
      <c r="TWP205" s="73"/>
      <c r="TWS205" s="73"/>
      <c r="TWV205" s="73"/>
      <c r="TWY205" s="73"/>
      <c r="TXH205" s="73"/>
      <c r="TXN205" s="73"/>
      <c r="TXQ205" s="73"/>
      <c r="TXT205" s="73"/>
      <c r="TXW205" s="73"/>
      <c r="TYC205" s="73"/>
      <c r="TYL205" s="73"/>
      <c r="TYN205" s="73"/>
      <c r="TYO205" s="73"/>
      <c r="TYQ205" s="73"/>
      <c r="TYT205" s="73"/>
      <c r="TYW205" s="73"/>
      <c r="TYZ205" s="73"/>
      <c r="TZH205" s="73"/>
      <c r="TZJ205" s="73"/>
      <c r="TZM205" s="73"/>
      <c r="TZP205" s="73"/>
      <c r="TZY205" s="73"/>
      <c r="UAB205" s="73"/>
      <c r="UAG205" s="73"/>
      <c r="UBC205" s="73"/>
      <c r="UBD205" s="73"/>
      <c r="UBE205" s="73"/>
      <c r="UBF205" s="73"/>
      <c r="UBG205" s="73"/>
      <c r="UBH205" s="73"/>
      <c r="UBZ205" s="73"/>
      <c r="UCA205" s="73"/>
      <c r="UCD205" s="73"/>
      <c r="UCG205" s="73"/>
      <c r="UCI205" s="73"/>
      <c r="UCK205" s="73"/>
      <c r="UCN205" s="73"/>
      <c r="UCQ205" s="73"/>
      <c r="UCT205" s="73"/>
      <c r="UCW205" s="73"/>
      <c r="UCZ205" s="73"/>
      <c r="UDC205" s="73"/>
      <c r="UDF205" s="73"/>
      <c r="UDI205" s="73"/>
      <c r="UDK205" s="73"/>
      <c r="UDX205" s="73"/>
      <c r="UDY205" s="73"/>
      <c r="UDZ205" s="73"/>
      <c r="UEA205" s="73"/>
      <c r="UEB205" s="73"/>
      <c r="UEC205" s="73"/>
      <c r="UED205" s="73"/>
      <c r="UEE205" s="73"/>
      <c r="UEF205" s="73"/>
      <c r="UEG205" s="73"/>
      <c r="UEH205" s="73"/>
      <c r="UEI205" s="73"/>
      <c r="UEJ205" s="73"/>
      <c r="UEK205" s="73"/>
      <c r="UEL205" s="73"/>
      <c r="UEM205" s="73"/>
      <c r="UEN205" s="73"/>
      <c r="UEO205" s="73"/>
      <c r="UEP205" s="73"/>
      <c r="UEQ205" s="73"/>
      <c r="UER205" s="73"/>
      <c r="UES205" s="73"/>
      <c r="UET205" s="73"/>
      <c r="UEU205" s="73"/>
      <c r="UEV205" s="73"/>
      <c r="UEW205" s="73"/>
      <c r="UEY205" s="73"/>
      <c r="UEZ205" s="73"/>
      <c r="UFA205" s="73"/>
      <c r="UFB205" s="73"/>
      <c r="UFC205" s="73"/>
      <c r="UFD205" s="73"/>
      <c r="UFE205" s="73"/>
      <c r="UFF205" s="73"/>
      <c r="UFG205" s="73"/>
      <c r="UFH205" s="73"/>
      <c r="UFI205" s="73"/>
      <c r="UFJ205" s="73"/>
      <c r="UFK205" s="73"/>
      <c r="UFN205" s="73"/>
      <c r="UFQ205" s="73"/>
      <c r="UFT205" s="73"/>
      <c r="UFW205" s="73"/>
      <c r="UFZ205" s="73"/>
      <c r="UGL205" s="73"/>
      <c r="UGO205" s="73"/>
      <c r="UGR205" s="73"/>
      <c r="UGU205" s="73"/>
      <c r="UHD205" s="73"/>
      <c r="UHJ205" s="73"/>
      <c r="UHM205" s="73"/>
      <c r="UHP205" s="73"/>
      <c r="UHS205" s="73"/>
      <c r="UHY205" s="73"/>
      <c r="UIH205" s="73"/>
      <c r="UIJ205" s="73"/>
      <c r="UIK205" s="73"/>
      <c r="UIM205" s="73"/>
      <c r="UIP205" s="73"/>
      <c r="UIS205" s="73"/>
      <c r="UIV205" s="73"/>
      <c r="UJD205" s="73"/>
      <c r="UJF205" s="73"/>
      <c r="UJI205" s="73"/>
      <c r="UJL205" s="73"/>
      <c r="UJU205" s="73"/>
      <c r="UJX205" s="73"/>
      <c r="UKC205" s="73"/>
      <c r="UKY205" s="73"/>
      <c r="UKZ205" s="73"/>
      <c r="ULA205" s="73"/>
      <c r="ULB205" s="73"/>
      <c r="ULC205" s="73"/>
      <c r="ULD205" s="73"/>
      <c r="ULV205" s="73"/>
      <c r="ULW205" s="73"/>
      <c r="ULZ205" s="73"/>
      <c r="UMC205" s="73"/>
      <c r="UME205" s="73"/>
      <c r="UMG205" s="73"/>
      <c r="UMJ205" s="73"/>
      <c r="UMM205" s="73"/>
      <c r="UMP205" s="73"/>
      <c r="UMS205" s="73"/>
      <c r="UMV205" s="73"/>
      <c r="UMY205" s="73"/>
      <c r="UNB205" s="73"/>
      <c r="UNE205" s="73"/>
      <c r="UNG205" s="73"/>
      <c r="UNT205" s="73"/>
      <c r="UNU205" s="73"/>
      <c r="UNV205" s="73"/>
      <c r="UNW205" s="73"/>
      <c r="UNX205" s="73"/>
      <c r="UNY205" s="73"/>
      <c r="UNZ205" s="73"/>
      <c r="UOA205" s="73"/>
      <c r="UOB205" s="73"/>
      <c r="UOC205" s="73"/>
      <c r="UOD205" s="73"/>
      <c r="UOE205" s="73"/>
      <c r="UOF205" s="73"/>
      <c r="UOG205" s="73"/>
      <c r="UOH205" s="73"/>
      <c r="UOI205" s="73"/>
      <c r="UOJ205" s="73"/>
      <c r="UOK205" s="73"/>
      <c r="UOL205" s="73"/>
      <c r="UOM205" s="73"/>
      <c r="UON205" s="73"/>
      <c r="UOO205" s="73"/>
      <c r="UOP205" s="73"/>
      <c r="UOQ205" s="73"/>
      <c r="UOR205" s="73"/>
      <c r="UOS205" s="73"/>
      <c r="UOU205" s="73"/>
      <c r="UOV205" s="73"/>
      <c r="UOW205" s="73"/>
      <c r="UOX205" s="73"/>
      <c r="UOY205" s="73"/>
      <c r="UOZ205" s="73"/>
      <c r="UPA205" s="73"/>
      <c r="UPB205" s="73"/>
      <c r="UPC205" s="73"/>
      <c r="UPD205" s="73"/>
      <c r="UPE205" s="73"/>
      <c r="UPF205" s="73"/>
      <c r="UPG205" s="73"/>
      <c r="UPJ205" s="73"/>
      <c r="UPM205" s="73"/>
      <c r="UPP205" s="73"/>
      <c r="UPS205" s="73"/>
      <c r="UPV205" s="73"/>
      <c r="UQH205" s="73"/>
      <c r="UQK205" s="73"/>
      <c r="UQN205" s="73"/>
      <c r="UQQ205" s="73"/>
      <c r="UQZ205" s="73"/>
      <c r="URF205" s="73"/>
      <c r="URI205" s="73"/>
      <c r="URL205" s="73"/>
      <c r="URO205" s="73"/>
      <c r="URU205" s="73"/>
      <c r="USD205" s="73"/>
      <c r="USF205" s="73"/>
      <c r="USG205" s="73"/>
      <c r="USI205" s="73"/>
      <c r="USL205" s="73"/>
      <c r="USO205" s="73"/>
      <c r="USR205" s="73"/>
      <c r="USZ205" s="73"/>
      <c r="UTB205" s="73"/>
      <c r="UTE205" s="73"/>
      <c r="UTH205" s="73"/>
      <c r="UTQ205" s="73"/>
      <c r="UTT205" s="73"/>
      <c r="UTY205" s="73"/>
      <c r="UUU205" s="73"/>
      <c r="UUV205" s="73"/>
      <c r="UUW205" s="73"/>
      <c r="UUX205" s="73"/>
      <c r="UUY205" s="73"/>
      <c r="UUZ205" s="73"/>
      <c r="UVR205" s="73"/>
      <c r="UVS205" s="73"/>
      <c r="UVV205" s="73"/>
      <c r="UVY205" s="73"/>
      <c r="UWA205" s="73"/>
      <c r="UWC205" s="73"/>
      <c r="UWF205" s="73"/>
      <c r="UWI205" s="73"/>
      <c r="UWL205" s="73"/>
      <c r="UWO205" s="73"/>
      <c r="UWR205" s="73"/>
      <c r="UWU205" s="73"/>
      <c r="UWX205" s="73"/>
      <c r="UXA205" s="73"/>
      <c r="UXC205" s="73"/>
      <c r="UXP205" s="73"/>
      <c r="UXQ205" s="73"/>
      <c r="UXR205" s="73"/>
      <c r="UXS205" s="73"/>
      <c r="UXT205" s="73"/>
      <c r="UXU205" s="73"/>
      <c r="UXV205" s="73"/>
      <c r="UXW205" s="73"/>
      <c r="UXX205" s="73"/>
      <c r="UXY205" s="73"/>
      <c r="UXZ205" s="73"/>
      <c r="UYA205" s="73"/>
      <c r="UYB205" s="73"/>
      <c r="UYC205" s="73"/>
      <c r="UYD205" s="73"/>
      <c r="UYE205" s="73"/>
      <c r="UYF205" s="73"/>
      <c r="UYG205" s="73"/>
      <c r="UYH205" s="73"/>
      <c r="UYI205" s="73"/>
      <c r="UYJ205" s="73"/>
      <c r="UYK205" s="73"/>
      <c r="UYL205" s="73"/>
      <c r="UYM205" s="73"/>
      <c r="UYN205" s="73"/>
      <c r="UYO205" s="73"/>
      <c r="UYQ205" s="73"/>
      <c r="UYR205" s="73"/>
      <c r="UYS205" s="73"/>
      <c r="UYT205" s="73"/>
      <c r="UYU205" s="73"/>
      <c r="UYV205" s="73"/>
      <c r="UYW205" s="73"/>
      <c r="UYX205" s="73"/>
      <c r="UYY205" s="73"/>
      <c r="UYZ205" s="73"/>
      <c r="UZA205" s="73"/>
      <c r="UZB205" s="73"/>
      <c r="UZC205" s="73"/>
      <c r="UZF205" s="73"/>
      <c r="UZI205" s="73"/>
      <c r="UZL205" s="73"/>
      <c r="UZO205" s="73"/>
      <c r="UZR205" s="73"/>
      <c r="VAD205" s="73"/>
      <c r="VAG205" s="73"/>
      <c r="VAJ205" s="73"/>
      <c r="VAM205" s="73"/>
      <c r="VAV205" s="73"/>
      <c r="VBB205" s="73"/>
      <c r="VBE205" s="73"/>
      <c r="VBH205" s="73"/>
      <c r="VBK205" s="73"/>
      <c r="VBQ205" s="73"/>
      <c r="VBZ205" s="73"/>
      <c r="VCB205" s="73"/>
      <c r="VCC205" s="73"/>
      <c r="VCE205" s="73"/>
      <c r="VCH205" s="73"/>
      <c r="VCK205" s="73"/>
      <c r="VCN205" s="73"/>
      <c r="VCV205" s="73"/>
      <c r="VCX205" s="73"/>
      <c r="VDA205" s="73"/>
      <c r="VDD205" s="73"/>
      <c r="VDM205" s="73"/>
      <c r="VDP205" s="73"/>
      <c r="VDU205" s="73"/>
      <c r="VEQ205" s="73"/>
      <c r="VER205" s="73"/>
      <c r="VES205" s="73"/>
      <c r="VET205" s="73"/>
      <c r="VEU205" s="73"/>
      <c r="VEV205" s="73"/>
      <c r="VFN205" s="73"/>
      <c r="VFO205" s="73"/>
      <c r="VFR205" s="73"/>
      <c r="VFU205" s="73"/>
      <c r="VFW205" s="73"/>
      <c r="VFY205" s="73"/>
      <c r="VGB205" s="73"/>
      <c r="VGE205" s="73"/>
      <c r="VGH205" s="73"/>
      <c r="VGK205" s="73"/>
      <c r="VGN205" s="73"/>
      <c r="VGQ205" s="73"/>
      <c r="VGT205" s="73"/>
      <c r="VGW205" s="73"/>
      <c r="VGY205" s="73"/>
      <c r="VHL205" s="73"/>
      <c r="VHM205" s="73"/>
      <c r="VHN205" s="73"/>
      <c r="VHO205" s="73"/>
      <c r="VHP205" s="73"/>
      <c r="VHQ205" s="73"/>
      <c r="VHR205" s="73"/>
      <c r="VHS205" s="73"/>
      <c r="VHT205" s="73"/>
      <c r="VHU205" s="73"/>
      <c r="VHV205" s="73"/>
      <c r="VHW205" s="73"/>
      <c r="VHX205" s="73"/>
      <c r="VHY205" s="73"/>
      <c r="VHZ205" s="73"/>
      <c r="VIA205" s="73"/>
      <c r="VIB205" s="73"/>
      <c r="VIC205" s="73"/>
      <c r="VID205" s="73"/>
      <c r="VIE205" s="73"/>
      <c r="VIF205" s="73"/>
      <c r="VIG205" s="73"/>
      <c r="VIH205" s="73"/>
      <c r="VII205" s="73"/>
      <c r="VIJ205" s="73"/>
      <c r="VIK205" s="73"/>
      <c r="VIM205" s="73"/>
      <c r="VIN205" s="73"/>
      <c r="VIO205" s="73"/>
      <c r="VIP205" s="73"/>
      <c r="VIQ205" s="73"/>
      <c r="VIR205" s="73"/>
      <c r="VIS205" s="73"/>
      <c r="VIT205" s="73"/>
      <c r="VIU205" s="73"/>
      <c r="VIV205" s="73"/>
      <c r="VIW205" s="73"/>
      <c r="VIX205" s="73"/>
      <c r="VIY205" s="73"/>
      <c r="VJB205" s="73"/>
      <c r="VJE205" s="73"/>
      <c r="VJH205" s="73"/>
      <c r="VJK205" s="73"/>
      <c r="VJN205" s="73"/>
      <c r="VJZ205" s="73"/>
      <c r="VKC205" s="73"/>
      <c r="VKF205" s="73"/>
      <c r="VKI205" s="73"/>
      <c r="VKR205" s="73"/>
      <c r="VKX205" s="73"/>
      <c r="VLA205" s="73"/>
      <c r="VLD205" s="73"/>
      <c r="VLG205" s="73"/>
      <c r="VLM205" s="73"/>
      <c r="VLV205" s="73"/>
      <c r="VLX205" s="73"/>
      <c r="VLY205" s="73"/>
      <c r="VMA205" s="73"/>
      <c r="VMD205" s="73"/>
      <c r="VMG205" s="73"/>
      <c r="VMJ205" s="73"/>
      <c r="VMR205" s="73"/>
      <c r="VMT205" s="73"/>
      <c r="VMW205" s="73"/>
      <c r="VMZ205" s="73"/>
      <c r="VNI205" s="73"/>
      <c r="VNL205" s="73"/>
      <c r="VNQ205" s="73"/>
      <c r="VOM205" s="73"/>
      <c r="VON205" s="73"/>
      <c r="VOO205" s="73"/>
      <c r="VOP205" s="73"/>
      <c r="VOQ205" s="73"/>
      <c r="VOR205" s="73"/>
      <c r="VPJ205" s="73"/>
      <c r="VPK205" s="73"/>
      <c r="VPN205" s="73"/>
      <c r="VPQ205" s="73"/>
      <c r="VPS205" s="73"/>
      <c r="VPU205" s="73"/>
      <c r="VPX205" s="73"/>
      <c r="VQA205" s="73"/>
      <c r="VQD205" s="73"/>
      <c r="VQG205" s="73"/>
      <c r="VQJ205" s="73"/>
      <c r="VQM205" s="73"/>
      <c r="VQP205" s="73"/>
      <c r="VQS205" s="73"/>
      <c r="VQU205" s="73"/>
      <c r="VRH205" s="73"/>
      <c r="VRI205" s="73"/>
      <c r="VRJ205" s="73"/>
      <c r="VRK205" s="73"/>
      <c r="VRL205" s="73"/>
      <c r="VRM205" s="73"/>
      <c r="VRN205" s="73"/>
      <c r="VRO205" s="73"/>
      <c r="VRP205" s="73"/>
      <c r="VRQ205" s="73"/>
      <c r="VRR205" s="73"/>
      <c r="VRS205" s="73"/>
      <c r="VRT205" s="73"/>
      <c r="VRU205" s="73"/>
      <c r="VRV205" s="73"/>
      <c r="VRW205" s="73"/>
      <c r="VRX205" s="73"/>
      <c r="VRY205" s="73"/>
      <c r="VRZ205" s="73"/>
      <c r="VSA205" s="73"/>
      <c r="VSB205" s="73"/>
      <c r="VSC205" s="73"/>
      <c r="VSD205" s="73"/>
      <c r="VSE205" s="73"/>
      <c r="VSF205" s="73"/>
      <c r="VSG205" s="73"/>
      <c r="VSI205" s="73"/>
      <c r="VSJ205" s="73"/>
      <c r="VSK205" s="73"/>
      <c r="VSL205" s="73"/>
      <c r="VSM205" s="73"/>
      <c r="VSN205" s="73"/>
      <c r="VSO205" s="73"/>
      <c r="VSP205" s="73"/>
      <c r="VSQ205" s="73"/>
      <c r="VSR205" s="73"/>
      <c r="VSS205" s="73"/>
      <c r="VST205" s="73"/>
      <c r="VSU205" s="73"/>
      <c r="VSX205" s="73"/>
      <c r="VTA205" s="73"/>
      <c r="VTD205" s="73"/>
      <c r="VTG205" s="73"/>
      <c r="VTJ205" s="73"/>
      <c r="VTV205" s="73"/>
      <c r="VTY205" s="73"/>
      <c r="VUB205" s="73"/>
      <c r="VUE205" s="73"/>
      <c r="VUN205" s="73"/>
      <c r="VUT205" s="73"/>
      <c r="VUW205" s="73"/>
      <c r="VUZ205" s="73"/>
      <c r="VVC205" s="73"/>
      <c r="VVI205" s="73"/>
      <c r="VVR205" s="73"/>
      <c r="VVT205" s="73"/>
      <c r="VVU205" s="73"/>
      <c r="VVW205" s="73"/>
      <c r="VVZ205" s="73"/>
      <c r="VWC205" s="73"/>
      <c r="VWF205" s="73"/>
      <c r="VWN205" s="73"/>
      <c r="VWP205" s="73"/>
      <c r="VWS205" s="73"/>
      <c r="VWV205" s="73"/>
      <c r="VXE205" s="73"/>
      <c r="VXH205" s="73"/>
      <c r="VXM205" s="73"/>
      <c r="VYI205" s="73"/>
      <c r="VYJ205" s="73"/>
      <c r="VYK205" s="73"/>
      <c r="VYL205" s="73"/>
      <c r="VYM205" s="73"/>
      <c r="VYN205" s="73"/>
      <c r="VZF205" s="73"/>
      <c r="VZG205" s="73"/>
      <c r="VZJ205" s="73"/>
      <c r="VZM205" s="73"/>
      <c r="VZO205" s="73"/>
      <c r="VZQ205" s="73"/>
      <c r="VZT205" s="73"/>
      <c r="VZW205" s="73"/>
      <c r="VZZ205" s="73"/>
      <c r="WAC205" s="73"/>
      <c r="WAF205" s="73"/>
      <c r="WAI205" s="73"/>
      <c r="WAL205" s="73"/>
      <c r="WAO205" s="73"/>
      <c r="WAQ205" s="73"/>
      <c r="WBD205" s="73"/>
      <c r="WBE205" s="73"/>
      <c r="WBF205" s="73"/>
      <c r="WBG205" s="73"/>
      <c r="WBH205" s="73"/>
      <c r="WBI205" s="73"/>
      <c r="WBJ205" s="73"/>
      <c r="WBK205" s="73"/>
      <c r="WBL205" s="73"/>
      <c r="WBM205" s="73"/>
      <c r="WBN205" s="73"/>
      <c r="WBO205" s="73"/>
      <c r="WBP205" s="73"/>
      <c r="WBQ205" s="73"/>
      <c r="WBR205" s="73"/>
      <c r="WBS205" s="73"/>
      <c r="WBT205" s="73"/>
      <c r="WBU205" s="73"/>
      <c r="WBV205" s="73"/>
      <c r="WBW205" s="73"/>
      <c r="WBX205" s="73"/>
      <c r="WBY205" s="73"/>
      <c r="WBZ205" s="73"/>
      <c r="WCA205" s="73"/>
      <c r="WCB205" s="73"/>
      <c r="WCC205" s="73"/>
      <c r="WCE205" s="73"/>
      <c r="WCF205" s="73"/>
      <c r="WCG205" s="73"/>
      <c r="WCH205" s="73"/>
      <c r="WCI205" s="73"/>
      <c r="WCJ205" s="73"/>
      <c r="WCK205" s="73"/>
      <c r="WCL205" s="73"/>
      <c r="WCM205" s="73"/>
      <c r="WCN205" s="73"/>
      <c r="WCO205" s="73"/>
      <c r="WCP205" s="73"/>
      <c r="WCQ205" s="73"/>
      <c r="WCT205" s="73"/>
      <c r="WCW205" s="73"/>
      <c r="WCZ205" s="73"/>
      <c r="WDC205" s="73"/>
      <c r="WDF205" s="73"/>
      <c r="WDR205" s="73"/>
      <c r="WDU205" s="73"/>
      <c r="WDX205" s="73"/>
      <c r="WEA205" s="73"/>
      <c r="WEJ205" s="73"/>
      <c r="WEP205" s="73"/>
      <c r="WES205" s="73"/>
      <c r="WEV205" s="73"/>
      <c r="WEY205" s="73"/>
      <c r="WFE205" s="73"/>
      <c r="WFN205" s="73"/>
      <c r="WFP205" s="73"/>
      <c r="WFQ205" s="73"/>
      <c r="WFS205" s="73"/>
      <c r="WFV205" s="73"/>
      <c r="WFY205" s="73"/>
      <c r="WGB205" s="73"/>
      <c r="WGJ205" s="73"/>
      <c r="WGL205" s="73"/>
      <c r="WGO205" s="73"/>
      <c r="WGR205" s="73"/>
      <c r="WHA205" s="73"/>
      <c r="WHD205" s="73"/>
      <c r="WHI205" s="73"/>
      <c r="WIE205" s="73"/>
      <c r="WIF205" s="73"/>
      <c r="WIG205" s="73"/>
      <c r="WIH205" s="73"/>
      <c r="WII205" s="73"/>
      <c r="WIJ205" s="73"/>
      <c r="WJB205" s="73"/>
      <c r="WJC205" s="73"/>
      <c r="WJF205" s="73"/>
      <c r="WJI205" s="73"/>
      <c r="WJK205" s="73"/>
      <c r="WJM205" s="73"/>
      <c r="WJP205" s="73"/>
      <c r="WJS205" s="73"/>
      <c r="WJV205" s="73"/>
      <c r="WJY205" s="73"/>
      <c r="WKB205" s="73"/>
      <c r="WKE205" s="73"/>
      <c r="WKH205" s="73"/>
      <c r="WKK205" s="73"/>
      <c r="WKM205" s="73"/>
      <c r="WKZ205" s="73"/>
      <c r="WLA205" s="73"/>
      <c r="WLB205" s="73"/>
      <c r="WLC205" s="73"/>
      <c r="WLD205" s="73"/>
      <c r="WLE205" s="73"/>
      <c r="WLF205" s="73"/>
      <c r="WLG205" s="73"/>
      <c r="WLH205" s="73"/>
      <c r="WLI205" s="73"/>
      <c r="WLJ205" s="73"/>
      <c r="WLK205" s="73"/>
      <c r="WLL205" s="73"/>
      <c r="WLM205" s="73"/>
      <c r="WLN205" s="73"/>
      <c r="WLO205" s="73"/>
      <c r="WLP205" s="73"/>
      <c r="WLQ205" s="73"/>
      <c r="WLR205" s="73"/>
      <c r="WLS205" s="73"/>
      <c r="WLT205" s="73"/>
      <c r="WLU205" s="73"/>
      <c r="WLV205" s="73"/>
      <c r="WLW205" s="73"/>
      <c r="WLX205" s="73"/>
      <c r="WLY205" s="73"/>
      <c r="WMA205" s="73"/>
      <c r="WMB205" s="73"/>
      <c r="WMC205" s="73"/>
      <c r="WMD205" s="73"/>
      <c r="WME205" s="73"/>
      <c r="WMF205" s="73"/>
      <c r="WMG205" s="73"/>
      <c r="WMH205" s="73"/>
      <c r="WMI205" s="73"/>
      <c r="WMJ205" s="73"/>
      <c r="WMK205" s="73"/>
      <c r="WML205" s="73"/>
      <c r="WMM205" s="73"/>
      <c r="WMP205" s="73"/>
      <c r="WMS205" s="73"/>
      <c r="WMV205" s="73"/>
      <c r="WMY205" s="73"/>
      <c r="WNB205" s="73"/>
      <c r="WNN205" s="73"/>
      <c r="WNQ205" s="73"/>
      <c r="WNT205" s="73"/>
      <c r="WNW205" s="73"/>
      <c r="WOF205" s="73"/>
      <c r="WOL205" s="73"/>
      <c r="WOO205" s="73"/>
      <c r="WOR205" s="73"/>
      <c r="WOU205" s="73"/>
      <c r="WPA205" s="73"/>
      <c r="WPJ205" s="73"/>
      <c r="WPL205" s="73"/>
      <c r="WPM205" s="73"/>
      <c r="WPO205" s="73"/>
      <c r="WPR205" s="73"/>
      <c r="WPU205" s="73"/>
      <c r="WPX205" s="73"/>
      <c r="WQF205" s="73"/>
      <c r="WQH205" s="73"/>
      <c r="WQK205" s="73"/>
      <c r="WQN205" s="73"/>
      <c r="WQW205" s="73"/>
      <c r="WQZ205" s="73"/>
      <c r="WRE205" s="73"/>
      <c r="WSA205" s="73"/>
      <c r="WSB205" s="73"/>
      <c r="WSC205" s="73"/>
      <c r="WSD205" s="73"/>
      <c r="WSE205" s="73"/>
      <c r="WSF205" s="73"/>
      <c r="WSX205" s="73"/>
      <c r="WSY205" s="73"/>
      <c r="WTB205" s="73"/>
      <c r="WTE205" s="73"/>
      <c r="WTG205" s="73"/>
      <c r="WTI205" s="73"/>
      <c r="WTL205" s="73"/>
      <c r="WTO205" s="73"/>
      <c r="WTR205" s="73"/>
      <c r="WTU205" s="73"/>
      <c r="WTX205" s="73"/>
      <c r="WUA205" s="73"/>
      <c r="WUD205" s="73"/>
      <c r="WUG205" s="73"/>
      <c r="WUI205" s="73"/>
      <c r="WUV205" s="73"/>
      <c r="WUW205" s="73"/>
      <c r="WUX205" s="73"/>
      <c r="WUY205" s="73"/>
      <c r="WUZ205" s="73"/>
      <c r="WVA205" s="73"/>
      <c r="WVB205" s="73"/>
      <c r="WVC205" s="73"/>
      <c r="WVD205" s="73"/>
      <c r="WVE205" s="73"/>
      <c r="WVF205" s="73"/>
      <c r="WVG205" s="73"/>
      <c r="WVH205" s="73"/>
      <c r="WVI205" s="73"/>
      <c r="WVJ205" s="73"/>
      <c r="WVK205" s="73"/>
      <c r="WVL205" s="73"/>
      <c r="WVM205" s="73"/>
      <c r="WVN205" s="73"/>
      <c r="WVO205" s="73"/>
      <c r="WVP205" s="73"/>
      <c r="WVQ205" s="73"/>
      <c r="WVR205" s="73"/>
      <c r="WVS205" s="73"/>
      <c r="WVT205" s="73"/>
      <c r="WVU205" s="73"/>
      <c r="WVV205" s="73"/>
      <c r="WVW205" s="73"/>
      <c r="WVX205" s="73"/>
      <c r="WVY205" s="73"/>
      <c r="WVZ205" s="73"/>
      <c r="WWA205" s="73"/>
      <c r="WWB205" s="73"/>
      <c r="WWC205" s="73"/>
      <c r="WWD205" s="73"/>
      <c r="WWE205" s="73"/>
      <c r="WWF205" s="73"/>
      <c r="WWG205" s="73"/>
      <c r="WWH205" s="73"/>
      <c r="WWI205" s="73"/>
      <c r="WWJ205" s="73"/>
      <c r="WWK205" s="73"/>
      <c r="WWL205" s="73"/>
      <c r="WWM205" s="73"/>
      <c r="WWN205" s="73"/>
      <c r="WWO205" s="73"/>
      <c r="WWP205" s="73"/>
      <c r="WWQ205" s="73"/>
      <c r="WWR205" s="73"/>
      <c r="WWS205" s="73"/>
      <c r="WWT205" s="73"/>
      <c r="WWU205" s="73"/>
      <c r="WWV205" s="73"/>
      <c r="WWW205" s="73"/>
      <c r="WWX205" s="73"/>
      <c r="WWY205" s="73"/>
      <c r="WWZ205" s="73"/>
      <c r="WXA205" s="73"/>
      <c r="WXB205" s="73"/>
      <c r="WXC205" s="73"/>
      <c r="WXD205" s="73"/>
      <c r="WXE205" s="73"/>
      <c r="WXF205" s="73"/>
      <c r="WXG205" s="73"/>
      <c r="WXH205" s="73"/>
      <c r="WXI205" s="73"/>
      <c r="WXJ205" s="73"/>
      <c r="WXK205" s="73"/>
      <c r="WXL205" s="73"/>
      <c r="WXM205" s="73"/>
      <c r="WXN205" s="73"/>
      <c r="WXO205" s="73"/>
      <c r="WXP205" s="73"/>
      <c r="WXQ205" s="73"/>
      <c r="WXR205" s="73"/>
      <c r="WXS205" s="73"/>
      <c r="WXT205" s="73"/>
      <c r="WXU205" s="73"/>
      <c r="WXV205" s="73"/>
      <c r="WXW205" s="73"/>
      <c r="WXX205" s="73"/>
      <c r="WXY205" s="73"/>
      <c r="WXZ205" s="73"/>
      <c r="WYA205" s="73"/>
      <c r="WYB205" s="73"/>
      <c r="WYC205" s="73"/>
      <c r="WYD205" s="73"/>
      <c r="WYE205" s="73"/>
      <c r="WYF205" s="73"/>
      <c r="WYG205" s="73"/>
      <c r="WYH205" s="73"/>
      <c r="WYI205" s="73"/>
      <c r="WYJ205" s="73"/>
      <c r="WYK205" s="73"/>
      <c r="WYL205" s="73"/>
      <c r="WYM205" s="73"/>
      <c r="WYN205" s="73"/>
      <c r="WYO205" s="73"/>
      <c r="WYP205" s="73"/>
      <c r="WYQ205" s="73"/>
      <c r="WYR205" s="73"/>
      <c r="WYS205" s="73"/>
      <c r="WYT205" s="73"/>
      <c r="WYU205" s="73"/>
      <c r="WYV205" s="73"/>
      <c r="WYW205" s="73"/>
      <c r="WYX205" s="73"/>
      <c r="WYY205" s="73"/>
      <c r="WYZ205" s="73"/>
      <c r="WZA205" s="73"/>
      <c r="WZB205" s="73"/>
      <c r="WZC205" s="73"/>
      <c r="WZD205" s="73"/>
      <c r="WZE205" s="73"/>
      <c r="WZF205" s="73"/>
      <c r="WZG205" s="73"/>
      <c r="WZH205" s="73"/>
      <c r="WZI205" s="73"/>
      <c r="WZJ205" s="73"/>
      <c r="WZK205" s="73"/>
      <c r="WZL205" s="73"/>
      <c r="WZM205" s="73"/>
      <c r="WZN205" s="73"/>
      <c r="WZO205" s="73"/>
      <c r="WZP205" s="73"/>
      <c r="WZQ205" s="73"/>
      <c r="WZR205" s="73"/>
      <c r="WZS205" s="73"/>
      <c r="WZT205" s="73"/>
      <c r="WZU205" s="73"/>
      <c r="WZV205" s="73"/>
      <c r="WZW205" s="73"/>
      <c r="WZX205" s="73"/>
      <c r="WZY205" s="73"/>
      <c r="WZZ205" s="73"/>
      <c r="XAA205" s="73"/>
      <c r="XAB205" s="73"/>
      <c r="XAC205" s="73"/>
      <c r="XAD205" s="73"/>
      <c r="XAE205" s="73"/>
      <c r="XAF205" s="73"/>
      <c r="XAG205" s="73"/>
      <c r="XAH205" s="73"/>
      <c r="XAI205" s="73"/>
      <c r="XAJ205" s="73"/>
      <c r="XAK205" s="73"/>
      <c r="XAL205" s="73"/>
      <c r="XAM205" s="73"/>
      <c r="XAN205" s="73"/>
      <c r="XAO205" s="73"/>
      <c r="XAP205" s="73"/>
      <c r="XAQ205" s="73"/>
      <c r="XAR205" s="73"/>
      <c r="XAS205" s="73"/>
      <c r="XAT205" s="73"/>
      <c r="XAU205" s="73"/>
      <c r="XAV205" s="73"/>
      <c r="XAW205" s="73"/>
      <c r="XAX205" s="73"/>
      <c r="XAY205" s="73"/>
      <c r="XAZ205" s="73"/>
      <c r="XBA205" s="73"/>
      <c r="XBB205" s="73"/>
      <c r="XBC205" s="73"/>
      <c r="XBD205" s="73"/>
      <c r="XBE205" s="73"/>
      <c r="XBF205" s="73"/>
      <c r="XBG205" s="73"/>
      <c r="XBH205" s="73"/>
      <c r="XBI205" s="73"/>
      <c r="XBJ205" s="73"/>
      <c r="XBK205" s="73"/>
      <c r="XBL205" s="73"/>
      <c r="XBM205" s="73"/>
      <c r="XBN205" s="73"/>
      <c r="XBO205" s="73"/>
      <c r="XBP205" s="73"/>
      <c r="XBQ205" s="73"/>
      <c r="XBR205" s="73"/>
      <c r="XBS205" s="73"/>
      <c r="XBT205" s="73"/>
      <c r="XBU205" s="73"/>
      <c r="XBV205" s="73"/>
      <c r="XBW205" s="73"/>
      <c r="XBX205" s="73"/>
      <c r="XBY205" s="73"/>
      <c r="XBZ205" s="73"/>
      <c r="XCA205" s="73"/>
      <c r="XCB205" s="73"/>
      <c r="XCC205" s="73"/>
      <c r="XCD205" s="73"/>
      <c r="XCE205" s="73"/>
      <c r="XCF205" s="73"/>
      <c r="XCG205" s="73"/>
      <c r="XCH205" s="73"/>
      <c r="XCI205" s="73"/>
      <c r="XCJ205" s="73"/>
      <c r="XCK205" s="73"/>
      <c r="XCL205" s="73"/>
      <c r="XCM205" s="73"/>
      <c r="XCN205" s="73"/>
      <c r="XCO205" s="73"/>
      <c r="XCP205" s="73"/>
      <c r="XCQ205" s="73"/>
      <c r="XCR205" s="73"/>
      <c r="XCS205" s="73"/>
      <c r="XCT205" s="73"/>
      <c r="XCU205" s="73"/>
      <c r="XCV205" s="73"/>
      <c r="XCW205" s="73"/>
      <c r="XCX205" s="73"/>
      <c r="XCY205" s="73"/>
      <c r="XCZ205" s="73"/>
      <c r="XDA205" s="73"/>
      <c r="XDB205" s="73"/>
      <c r="XDC205" s="73"/>
      <c r="XDD205" s="73"/>
      <c r="XDE205" s="73"/>
      <c r="XDF205" s="73"/>
      <c r="XDG205" s="73"/>
      <c r="XDH205" s="73"/>
      <c r="XDI205" s="73"/>
      <c r="XDJ205" s="73"/>
      <c r="XDK205" s="73"/>
      <c r="XDL205" s="73"/>
      <c r="XDM205" s="73"/>
      <c r="XDN205" s="73"/>
      <c r="XDO205" s="73"/>
      <c r="XDP205" s="73"/>
      <c r="XDQ205" s="73"/>
      <c r="XDR205" s="73"/>
      <c r="XDS205" s="73"/>
      <c r="XDT205" s="73"/>
      <c r="XDU205" s="73"/>
      <c r="XDV205" s="73"/>
      <c r="XDW205" s="73"/>
      <c r="XDX205" s="73"/>
      <c r="XDY205" s="73"/>
      <c r="XDZ205" s="73"/>
      <c r="XEA205" s="73"/>
      <c r="XEB205" s="73"/>
      <c r="XEC205" s="73"/>
      <c r="XED205" s="73"/>
      <c r="XEE205" s="73"/>
      <c r="XEF205" s="73"/>
      <c r="XEG205" s="73"/>
      <c r="XEH205" s="73"/>
      <c r="XEI205" s="73"/>
      <c r="XEJ205" s="73"/>
      <c r="XEK205" s="73"/>
      <c r="XEL205" s="73"/>
      <c r="XEM205" s="73"/>
      <c r="XEN205" s="73"/>
      <c r="XEO205" s="73"/>
      <c r="XEP205" s="73"/>
      <c r="XEQ205" s="73"/>
      <c r="XER205" s="73"/>
      <c r="XES205" s="73"/>
      <c r="XET205" s="73"/>
      <c r="XEU205" s="73"/>
      <c r="XEV205" s="73"/>
      <c r="XEW205" s="73"/>
      <c r="XEX205" s="73"/>
      <c r="XEY205" s="73"/>
      <c r="XEZ205" s="73"/>
      <c r="XFA205" s="73"/>
      <c r="XFB205" s="73"/>
      <c r="XFC205" s="73"/>
      <c r="XFD205" s="73"/>
    </row>
    <row r="206" spans="1:16384" s="192" customFormat="1" ht="21.75" hidden="1" customHeight="1">
      <c r="A206" s="112" t="s">
        <v>207</v>
      </c>
      <c r="B206" s="204" t="s">
        <v>323</v>
      </c>
      <c r="C206" s="205"/>
      <c r="D206" s="168">
        <f>IFERROR(VLOOKUP(A206,'4.1'!A225:C507,3,0),)</f>
        <v>0</v>
      </c>
      <c r="E206" s="166">
        <f t="shared" si="3"/>
        <v>0</v>
      </c>
    </row>
    <row r="207" spans="1:16384" s="192" customFormat="1" ht="21.75" hidden="1" customHeight="1">
      <c r="A207" s="112" t="s">
        <v>208</v>
      </c>
      <c r="B207" s="204" t="s">
        <v>323</v>
      </c>
      <c r="C207" s="205"/>
      <c r="D207" s="168">
        <f>IFERROR(VLOOKUP(A207,'4.1'!A226:C508,3,0),)</f>
        <v>0</v>
      </c>
      <c r="E207" s="166">
        <f t="shared" si="3"/>
        <v>0</v>
      </c>
    </row>
    <row r="208" spans="1:16384" s="192" customFormat="1" ht="21.75" hidden="1" customHeight="1">
      <c r="A208" s="112" t="s">
        <v>209</v>
      </c>
      <c r="B208" s="204" t="s">
        <v>325</v>
      </c>
      <c r="C208" s="205"/>
      <c r="D208" s="168">
        <f>IFERROR(VLOOKUP(A208,'4.1'!A227:C509,3,0),)</f>
        <v>0</v>
      </c>
      <c r="E208" s="166">
        <f t="shared" si="3"/>
        <v>0</v>
      </c>
    </row>
    <row r="209" spans="1:16384" s="192" customFormat="1" ht="20.25" hidden="1" customHeight="1">
      <c r="A209" s="112" t="s">
        <v>210</v>
      </c>
      <c r="B209" s="204" t="s">
        <v>323</v>
      </c>
      <c r="C209" s="205"/>
      <c r="D209" s="168">
        <f>IFERROR(VLOOKUP(A209,'4.1'!A228:C510,3,0),)</f>
        <v>0</v>
      </c>
      <c r="E209" s="166">
        <f t="shared" si="3"/>
        <v>0</v>
      </c>
    </row>
    <row r="210" spans="1:16384" s="192" customFormat="1" ht="21.75" hidden="1" customHeight="1">
      <c r="A210" s="207" t="s">
        <v>211</v>
      </c>
      <c r="B210" s="204" t="s">
        <v>323</v>
      </c>
      <c r="C210" s="205"/>
      <c r="D210" s="168">
        <f>IFERROR(VLOOKUP(A210,'4.1'!A229:C511,3,0),)</f>
        <v>0</v>
      </c>
      <c r="E210" s="166">
        <f t="shared" si="3"/>
        <v>0</v>
      </c>
    </row>
    <row r="211" spans="1:16384" s="192" customFormat="1" ht="21.75" hidden="1" customHeight="1">
      <c r="A211" s="207" t="s">
        <v>212</v>
      </c>
      <c r="B211" s="204" t="s">
        <v>323</v>
      </c>
      <c r="C211" s="205"/>
      <c r="D211" s="168">
        <f>IFERROR(VLOOKUP(A211,'4.1'!A230:C512,3,0),)</f>
        <v>0</v>
      </c>
      <c r="E211" s="166">
        <f t="shared" si="3"/>
        <v>0</v>
      </c>
    </row>
    <row r="212" spans="1:16384" s="192" customFormat="1" ht="21.75" hidden="1" customHeight="1">
      <c r="A212" s="207" t="s">
        <v>213</v>
      </c>
      <c r="B212" s="204" t="s">
        <v>324</v>
      </c>
      <c r="C212" s="205"/>
      <c r="D212" s="168">
        <f>IFERROR(VLOOKUP(A212,'4.1'!A231:C513,3,0),)</f>
        <v>0</v>
      </c>
      <c r="E212" s="166">
        <f t="shared" si="3"/>
        <v>0</v>
      </c>
    </row>
    <row r="213" spans="1:16384" s="192" customFormat="1" ht="21.75" hidden="1" customHeight="1">
      <c r="A213" s="207" t="s">
        <v>214</v>
      </c>
      <c r="B213" s="204" t="s">
        <v>323</v>
      </c>
      <c r="C213" s="205"/>
      <c r="D213" s="168">
        <f>IFERROR(VLOOKUP(A213,'4.1'!A232:C514,3,0),)</f>
        <v>0</v>
      </c>
      <c r="E213" s="166">
        <f t="shared" si="3"/>
        <v>0</v>
      </c>
    </row>
    <row r="214" spans="1:16384" s="192" customFormat="1" ht="20.25" hidden="1" customHeight="1">
      <c r="A214" s="141" t="s">
        <v>215</v>
      </c>
      <c r="B214" s="204" t="s">
        <v>323</v>
      </c>
      <c r="C214" s="205"/>
      <c r="D214" s="168">
        <f>IFERROR(VLOOKUP(A214,'4.1'!A233:C515,3,0),)</f>
        <v>0</v>
      </c>
      <c r="E214" s="166">
        <f t="shared" si="3"/>
        <v>0</v>
      </c>
    </row>
    <row r="215" spans="1:16384" s="192" customFormat="1" ht="20.25" hidden="1" customHeight="1">
      <c r="A215" s="141" t="s">
        <v>216</v>
      </c>
      <c r="B215" s="204" t="s">
        <v>325</v>
      </c>
      <c r="C215" s="205"/>
      <c r="D215" s="168">
        <f>IFERROR(VLOOKUP(A215,'4.1'!A234:C516,3,0),)</f>
        <v>0</v>
      </c>
      <c r="E215" s="166">
        <f t="shared" si="3"/>
        <v>0</v>
      </c>
    </row>
    <row r="216" spans="1:16384" s="192" customFormat="1" ht="21.75" hidden="1" customHeight="1">
      <c r="A216" s="207" t="s">
        <v>217</v>
      </c>
      <c r="B216" s="204" t="s">
        <v>323</v>
      </c>
      <c r="C216" s="205"/>
      <c r="D216" s="168">
        <f>IFERROR(VLOOKUP(A216,'4.1'!A235:C517,3,0),)</f>
        <v>0</v>
      </c>
      <c r="E216" s="166">
        <f t="shared" si="3"/>
        <v>0</v>
      </c>
    </row>
    <row r="217" spans="1:16384" s="192" customFormat="1" ht="20.25" hidden="1" customHeight="1">
      <c r="A217" s="207" t="s">
        <v>218</v>
      </c>
      <c r="B217" s="204" t="s">
        <v>323</v>
      </c>
      <c r="C217" s="205"/>
      <c r="D217" s="168">
        <f>IFERROR(VLOOKUP(A217,'4.1'!A236:C518,3,0),)</f>
        <v>0</v>
      </c>
      <c r="E217" s="166">
        <f t="shared" si="3"/>
        <v>0</v>
      </c>
    </row>
    <row r="218" spans="1:16384" s="192" customFormat="1" ht="21.75" customHeight="1">
      <c r="A218" s="209" t="s">
        <v>219</v>
      </c>
      <c r="B218" s="202" t="s">
        <v>323</v>
      </c>
      <c r="C218" s="203">
        <v>5</v>
      </c>
      <c r="D218" s="86">
        <v>28000</v>
      </c>
      <c r="E218" s="87">
        <f t="shared" si="3"/>
        <v>140000</v>
      </c>
      <c r="F218" s="73"/>
      <c r="G218" s="73"/>
      <c r="H218" s="73"/>
      <c r="I218" s="73"/>
      <c r="J218" s="73"/>
      <c r="K218" s="73"/>
      <c r="L218" s="73"/>
      <c r="M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D218" s="73"/>
      <c r="AG218" s="73"/>
      <c r="AJ218" s="73"/>
      <c r="AM218" s="73"/>
      <c r="AP218" s="73"/>
      <c r="BB218" s="73"/>
      <c r="BE218" s="73"/>
      <c r="BH218" s="73"/>
      <c r="BK218" s="73"/>
      <c r="BT218" s="73"/>
      <c r="BZ218" s="73"/>
      <c r="CC218" s="73"/>
      <c r="CF218" s="73"/>
      <c r="CI218" s="73"/>
      <c r="CO218" s="73"/>
      <c r="CX218" s="73"/>
      <c r="CZ218" s="73"/>
      <c r="DA218" s="73"/>
      <c r="DC218" s="73"/>
      <c r="DF218" s="73"/>
      <c r="DI218" s="73"/>
      <c r="DL218" s="73"/>
      <c r="DT218" s="73"/>
      <c r="DV218" s="73"/>
      <c r="DY218" s="73"/>
      <c r="EB218" s="73"/>
      <c r="EK218" s="73"/>
      <c r="EN218" s="73"/>
      <c r="ES218" s="73"/>
      <c r="FO218" s="73"/>
      <c r="FP218" s="73"/>
      <c r="FQ218" s="73"/>
      <c r="FR218" s="73"/>
      <c r="FS218" s="73"/>
      <c r="FT218" s="73"/>
      <c r="GL218" s="73"/>
      <c r="GM218" s="73"/>
      <c r="GP218" s="73"/>
      <c r="GS218" s="73"/>
      <c r="GU218" s="73"/>
      <c r="GW218" s="73"/>
      <c r="GZ218" s="73"/>
      <c r="HC218" s="73"/>
      <c r="HF218" s="73"/>
      <c r="HI218" s="73"/>
      <c r="HL218" s="73"/>
      <c r="HO218" s="73"/>
      <c r="HR218" s="73"/>
      <c r="HU218" s="73"/>
      <c r="HW218" s="73"/>
      <c r="IJ218" s="73"/>
      <c r="IK218" s="73"/>
      <c r="IL218" s="73"/>
      <c r="IM218" s="73"/>
      <c r="IN218" s="73"/>
      <c r="IO218" s="73"/>
      <c r="IP218" s="73"/>
      <c r="IQ218" s="73"/>
      <c r="IR218" s="73"/>
      <c r="IS218" s="73"/>
      <c r="IT218" s="73"/>
      <c r="IU218" s="73"/>
      <c r="IV218" s="73"/>
      <c r="IW218" s="73"/>
      <c r="IX218" s="73"/>
      <c r="IY218" s="73"/>
      <c r="IZ218" s="73"/>
      <c r="JA218" s="73"/>
      <c r="JB218" s="73"/>
      <c r="JC218" s="73"/>
      <c r="JD218" s="73"/>
      <c r="JE218" s="73"/>
      <c r="JF218" s="73"/>
      <c r="JG218" s="73"/>
      <c r="JH218" s="73"/>
      <c r="JI218" s="73"/>
      <c r="JK218" s="73"/>
      <c r="JL218" s="73"/>
      <c r="JM218" s="73"/>
      <c r="JN218" s="73"/>
      <c r="JO218" s="73"/>
      <c r="JP218" s="73"/>
      <c r="JQ218" s="73"/>
      <c r="JR218" s="73"/>
      <c r="JS218" s="73"/>
      <c r="JT218" s="73"/>
      <c r="JU218" s="73"/>
      <c r="JV218" s="73"/>
      <c r="JW218" s="73"/>
      <c r="JZ218" s="73"/>
      <c r="KC218" s="73"/>
      <c r="KF218" s="73"/>
      <c r="KI218" s="73"/>
      <c r="KL218" s="73"/>
      <c r="KX218" s="73"/>
      <c r="LA218" s="73"/>
      <c r="LD218" s="73"/>
      <c r="LG218" s="73"/>
      <c r="LP218" s="73"/>
      <c r="LV218" s="73"/>
      <c r="LY218" s="73"/>
      <c r="MB218" s="73"/>
      <c r="ME218" s="73"/>
      <c r="MK218" s="73"/>
      <c r="MT218" s="73"/>
      <c r="MV218" s="73"/>
      <c r="MW218" s="73"/>
      <c r="MY218" s="73"/>
      <c r="NB218" s="73"/>
      <c r="NE218" s="73"/>
      <c r="NH218" s="73"/>
      <c r="NP218" s="73"/>
      <c r="NR218" s="73"/>
      <c r="NU218" s="73"/>
      <c r="NX218" s="73"/>
      <c r="OG218" s="73"/>
      <c r="OJ218" s="73"/>
      <c r="OO218" s="73"/>
      <c r="PK218" s="73"/>
      <c r="PL218" s="73"/>
      <c r="PM218" s="73"/>
      <c r="PN218" s="73"/>
      <c r="PO218" s="73"/>
      <c r="PP218" s="73"/>
      <c r="QH218" s="73"/>
      <c r="QI218" s="73"/>
      <c r="QL218" s="73"/>
      <c r="QO218" s="73"/>
      <c r="QQ218" s="73"/>
      <c r="QS218" s="73"/>
      <c r="QV218" s="73"/>
      <c r="QY218" s="73"/>
      <c r="RB218" s="73"/>
      <c r="RE218" s="73"/>
      <c r="RH218" s="73"/>
      <c r="RK218" s="73"/>
      <c r="RN218" s="73"/>
      <c r="RQ218" s="73"/>
      <c r="RS218" s="73"/>
      <c r="SF218" s="73"/>
      <c r="SG218" s="73"/>
      <c r="SH218" s="73"/>
      <c r="SI218" s="73"/>
      <c r="SJ218" s="73"/>
      <c r="SK218" s="73"/>
      <c r="SL218" s="73"/>
      <c r="SM218" s="73"/>
      <c r="SN218" s="73"/>
      <c r="SO218" s="73"/>
      <c r="SP218" s="73"/>
      <c r="SQ218" s="73"/>
      <c r="SR218" s="73"/>
      <c r="SS218" s="73"/>
      <c r="ST218" s="73"/>
      <c r="SU218" s="73"/>
      <c r="SV218" s="73"/>
      <c r="SW218" s="73"/>
      <c r="SX218" s="73"/>
      <c r="SY218" s="73"/>
      <c r="SZ218" s="73"/>
      <c r="TA218" s="73"/>
      <c r="TB218" s="73"/>
      <c r="TC218" s="73"/>
      <c r="TD218" s="73"/>
      <c r="TE218" s="73"/>
      <c r="TG218" s="73"/>
      <c r="TH218" s="73"/>
      <c r="TI218" s="73"/>
      <c r="TJ218" s="73"/>
      <c r="TK218" s="73"/>
      <c r="TL218" s="73"/>
      <c r="TM218" s="73"/>
      <c r="TN218" s="73"/>
      <c r="TO218" s="73"/>
      <c r="TP218" s="73"/>
      <c r="TQ218" s="73"/>
      <c r="TR218" s="73"/>
      <c r="TS218" s="73"/>
      <c r="TV218" s="73"/>
      <c r="TY218" s="73"/>
      <c r="UB218" s="73"/>
      <c r="UE218" s="73"/>
      <c r="UH218" s="73"/>
      <c r="UT218" s="73"/>
      <c r="UW218" s="73"/>
      <c r="UZ218" s="73"/>
      <c r="VC218" s="73"/>
      <c r="VL218" s="73"/>
      <c r="VR218" s="73"/>
      <c r="VU218" s="73"/>
      <c r="VX218" s="73"/>
      <c r="WA218" s="73"/>
      <c r="WG218" s="73"/>
      <c r="WP218" s="73"/>
      <c r="WR218" s="73"/>
      <c r="WS218" s="73"/>
      <c r="WU218" s="73"/>
      <c r="WX218" s="73"/>
      <c r="XA218" s="73"/>
      <c r="XD218" s="73"/>
      <c r="XL218" s="73"/>
      <c r="XN218" s="73"/>
      <c r="XQ218" s="73"/>
      <c r="XT218" s="73"/>
      <c r="YC218" s="73"/>
      <c r="YF218" s="73"/>
      <c r="YK218" s="73"/>
      <c r="ZG218" s="73"/>
      <c r="ZH218" s="73"/>
      <c r="ZI218" s="73"/>
      <c r="ZJ218" s="73"/>
      <c r="ZK218" s="73"/>
      <c r="ZL218" s="73"/>
      <c r="AAD218" s="73"/>
      <c r="AAE218" s="73"/>
      <c r="AAH218" s="73"/>
      <c r="AAK218" s="73"/>
      <c r="AAM218" s="73"/>
      <c r="AAO218" s="73"/>
      <c r="AAR218" s="73"/>
      <c r="AAU218" s="73"/>
      <c r="AAX218" s="73"/>
      <c r="ABA218" s="73"/>
      <c r="ABD218" s="73"/>
      <c r="ABG218" s="73"/>
      <c r="ABJ218" s="73"/>
      <c r="ABM218" s="73"/>
      <c r="ABO218" s="73"/>
      <c r="ACB218" s="73"/>
      <c r="ACC218" s="73"/>
      <c r="ACD218" s="73"/>
      <c r="ACE218" s="73"/>
      <c r="ACF218" s="73"/>
      <c r="ACG218" s="73"/>
      <c r="ACH218" s="73"/>
      <c r="ACI218" s="73"/>
      <c r="ACJ218" s="73"/>
      <c r="ACK218" s="73"/>
      <c r="ACL218" s="73"/>
      <c r="ACM218" s="73"/>
      <c r="ACN218" s="73"/>
      <c r="ACO218" s="73"/>
      <c r="ACP218" s="73"/>
      <c r="ACQ218" s="73"/>
      <c r="ACR218" s="73"/>
      <c r="ACS218" s="73"/>
      <c r="ACT218" s="73"/>
      <c r="ACU218" s="73"/>
      <c r="ACV218" s="73"/>
      <c r="ACW218" s="73"/>
      <c r="ACX218" s="73"/>
      <c r="ACY218" s="73"/>
      <c r="ACZ218" s="73"/>
      <c r="ADA218" s="73"/>
      <c r="ADC218" s="73"/>
      <c r="ADD218" s="73"/>
      <c r="ADE218" s="73"/>
      <c r="ADF218" s="73"/>
      <c r="ADG218" s="73"/>
      <c r="ADH218" s="73"/>
      <c r="ADI218" s="73"/>
      <c r="ADJ218" s="73"/>
      <c r="ADK218" s="73"/>
      <c r="ADL218" s="73"/>
      <c r="ADM218" s="73"/>
      <c r="ADN218" s="73"/>
      <c r="ADO218" s="73"/>
      <c r="ADR218" s="73"/>
      <c r="ADU218" s="73"/>
      <c r="ADX218" s="73"/>
      <c r="AEA218" s="73"/>
      <c r="AED218" s="73"/>
      <c r="AEP218" s="73"/>
      <c r="AES218" s="73"/>
      <c r="AEV218" s="73"/>
      <c r="AEY218" s="73"/>
      <c r="AFH218" s="73"/>
      <c r="AFN218" s="73"/>
      <c r="AFQ218" s="73"/>
      <c r="AFT218" s="73"/>
      <c r="AFW218" s="73"/>
      <c r="AGC218" s="73"/>
      <c r="AGL218" s="73"/>
      <c r="AGN218" s="73"/>
      <c r="AGO218" s="73"/>
      <c r="AGQ218" s="73"/>
      <c r="AGT218" s="73"/>
      <c r="AGW218" s="73"/>
      <c r="AGZ218" s="73"/>
      <c r="AHH218" s="73"/>
      <c r="AHJ218" s="73"/>
      <c r="AHM218" s="73"/>
      <c r="AHP218" s="73"/>
      <c r="AHY218" s="73"/>
      <c r="AIB218" s="73"/>
      <c r="AIG218" s="73"/>
      <c r="AJC218" s="73"/>
      <c r="AJD218" s="73"/>
      <c r="AJE218" s="73"/>
      <c r="AJF218" s="73"/>
      <c r="AJG218" s="73"/>
      <c r="AJH218" s="73"/>
      <c r="AJZ218" s="73"/>
      <c r="AKA218" s="73"/>
      <c r="AKD218" s="73"/>
      <c r="AKG218" s="73"/>
      <c r="AKI218" s="73"/>
      <c r="AKK218" s="73"/>
      <c r="AKN218" s="73"/>
      <c r="AKQ218" s="73"/>
      <c r="AKT218" s="73"/>
      <c r="AKW218" s="73"/>
      <c r="AKZ218" s="73"/>
      <c r="ALC218" s="73"/>
      <c r="ALF218" s="73"/>
      <c r="ALI218" s="73"/>
      <c r="ALK218" s="73"/>
      <c r="ALX218" s="73"/>
      <c r="ALY218" s="73"/>
      <c r="ALZ218" s="73"/>
      <c r="AMA218" s="73"/>
      <c r="AMB218" s="73"/>
      <c r="AMC218" s="73"/>
      <c r="AMD218" s="73"/>
      <c r="AME218" s="73"/>
      <c r="AMF218" s="73"/>
      <c r="AMG218" s="73"/>
      <c r="AMH218" s="73"/>
      <c r="AMI218" s="73"/>
      <c r="AMJ218" s="73"/>
      <c r="AMK218" s="73"/>
      <c r="AML218" s="73"/>
      <c r="AMM218" s="73"/>
      <c r="AMN218" s="73"/>
      <c r="AMO218" s="73"/>
      <c r="AMP218" s="73"/>
      <c r="AMQ218" s="73"/>
      <c r="AMR218" s="73"/>
      <c r="AMS218" s="73"/>
      <c r="AMT218" s="73"/>
      <c r="AMU218" s="73"/>
      <c r="AMV218" s="73"/>
      <c r="AMW218" s="73"/>
      <c r="AMY218" s="73"/>
      <c r="AMZ218" s="73"/>
      <c r="ANA218" s="73"/>
      <c r="ANB218" s="73"/>
      <c r="ANC218" s="73"/>
      <c r="AND218" s="73"/>
      <c r="ANE218" s="73"/>
      <c r="ANF218" s="73"/>
      <c r="ANG218" s="73"/>
      <c r="ANH218" s="73"/>
      <c r="ANI218" s="73"/>
      <c r="ANJ218" s="73"/>
      <c r="ANK218" s="73"/>
      <c r="ANN218" s="73"/>
      <c r="ANQ218" s="73"/>
      <c r="ANT218" s="73"/>
      <c r="ANW218" s="73"/>
      <c r="ANZ218" s="73"/>
      <c r="AOL218" s="73"/>
      <c r="AOO218" s="73"/>
      <c r="AOR218" s="73"/>
      <c r="AOU218" s="73"/>
      <c r="APD218" s="73"/>
      <c r="APJ218" s="73"/>
      <c r="APM218" s="73"/>
      <c r="APP218" s="73"/>
      <c r="APS218" s="73"/>
      <c r="APY218" s="73"/>
      <c r="AQH218" s="73"/>
      <c r="AQJ218" s="73"/>
      <c r="AQK218" s="73"/>
      <c r="AQM218" s="73"/>
      <c r="AQP218" s="73"/>
      <c r="AQS218" s="73"/>
      <c r="AQV218" s="73"/>
      <c r="ARD218" s="73"/>
      <c r="ARF218" s="73"/>
      <c r="ARI218" s="73"/>
      <c r="ARL218" s="73"/>
      <c r="ARU218" s="73"/>
      <c r="ARX218" s="73"/>
      <c r="ASC218" s="73"/>
      <c r="ASY218" s="73"/>
      <c r="ASZ218" s="73"/>
      <c r="ATA218" s="73"/>
      <c r="ATB218" s="73"/>
      <c r="ATC218" s="73"/>
      <c r="ATD218" s="73"/>
      <c r="ATV218" s="73"/>
      <c r="ATW218" s="73"/>
      <c r="ATZ218" s="73"/>
      <c r="AUC218" s="73"/>
      <c r="AUE218" s="73"/>
      <c r="AUG218" s="73"/>
      <c r="AUJ218" s="73"/>
      <c r="AUM218" s="73"/>
      <c r="AUP218" s="73"/>
      <c r="AUS218" s="73"/>
      <c r="AUV218" s="73"/>
      <c r="AUY218" s="73"/>
      <c r="AVB218" s="73"/>
      <c r="AVE218" s="73"/>
      <c r="AVG218" s="73"/>
      <c r="AVT218" s="73"/>
      <c r="AVU218" s="73"/>
      <c r="AVV218" s="73"/>
      <c r="AVW218" s="73"/>
      <c r="AVX218" s="73"/>
      <c r="AVY218" s="73"/>
      <c r="AVZ218" s="73"/>
      <c r="AWA218" s="73"/>
      <c r="AWB218" s="73"/>
      <c r="AWC218" s="73"/>
      <c r="AWD218" s="73"/>
      <c r="AWE218" s="73"/>
      <c r="AWF218" s="73"/>
      <c r="AWG218" s="73"/>
      <c r="AWH218" s="73"/>
      <c r="AWI218" s="73"/>
      <c r="AWJ218" s="73"/>
      <c r="AWK218" s="73"/>
      <c r="AWL218" s="73"/>
      <c r="AWM218" s="73"/>
      <c r="AWN218" s="73"/>
      <c r="AWO218" s="73"/>
      <c r="AWP218" s="73"/>
      <c r="AWQ218" s="73"/>
      <c r="AWR218" s="73"/>
      <c r="AWS218" s="73"/>
      <c r="AWU218" s="73"/>
      <c r="AWV218" s="73"/>
      <c r="AWW218" s="73"/>
      <c r="AWX218" s="73"/>
      <c r="AWY218" s="73"/>
      <c r="AWZ218" s="73"/>
      <c r="AXA218" s="73"/>
      <c r="AXB218" s="73"/>
      <c r="AXC218" s="73"/>
      <c r="AXD218" s="73"/>
      <c r="AXE218" s="73"/>
      <c r="AXF218" s="73"/>
      <c r="AXG218" s="73"/>
      <c r="AXJ218" s="73"/>
      <c r="AXM218" s="73"/>
      <c r="AXP218" s="73"/>
      <c r="AXS218" s="73"/>
      <c r="AXV218" s="73"/>
      <c r="AYH218" s="73"/>
      <c r="AYK218" s="73"/>
      <c r="AYN218" s="73"/>
      <c r="AYQ218" s="73"/>
      <c r="AYZ218" s="73"/>
      <c r="AZF218" s="73"/>
      <c r="AZI218" s="73"/>
      <c r="AZL218" s="73"/>
      <c r="AZO218" s="73"/>
      <c r="AZU218" s="73"/>
      <c r="BAD218" s="73"/>
      <c r="BAF218" s="73"/>
      <c r="BAG218" s="73"/>
      <c r="BAI218" s="73"/>
      <c r="BAL218" s="73"/>
      <c r="BAO218" s="73"/>
      <c r="BAR218" s="73"/>
      <c r="BAZ218" s="73"/>
      <c r="BBB218" s="73"/>
      <c r="BBE218" s="73"/>
      <c r="BBH218" s="73"/>
      <c r="BBQ218" s="73"/>
      <c r="BBT218" s="73"/>
      <c r="BBY218" s="73"/>
      <c r="BCU218" s="73"/>
      <c r="BCV218" s="73"/>
      <c r="BCW218" s="73"/>
      <c r="BCX218" s="73"/>
      <c r="BCY218" s="73"/>
      <c r="BCZ218" s="73"/>
      <c r="BDR218" s="73"/>
      <c r="BDS218" s="73"/>
      <c r="BDV218" s="73"/>
      <c r="BDY218" s="73"/>
      <c r="BEA218" s="73"/>
      <c r="BEC218" s="73"/>
      <c r="BEF218" s="73"/>
      <c r="BEI218" s="73"/>
      <c r="BEL218" s="73"/>
      <c r="BEO218" s="73"/>
      <c r="BER218" s="73"/>
      <c r="BEU218" s="73"/>
      <c r="BEX218" s="73"/>
      <c r="BFA218" s="73"/>
      <c r="BFC218" s="73"/>
      <c r="BFP218" s="73"/>
      <c r="BFQ218" s="73"/>
      <c r="BFR218" s="73"/>
      <c r="BFS218" s="73"/>
      <c r="BFT218" s="73"/>
      <c r="BFU218" s="73"/>
      <c r="BFV218" s="73"/>
      <c r="BFW218" s="73"/>
      <c r="BFX218" s="73"/>
      <c r="BFY218" s="73"/>
      <c r="BFZ218" s="73"/>
      <c r="BGA218" s="73"/>
      <c r="BGB218" s="73"/>
      <c r="BGC218" s="73"/>
      <c r="BGD218" s="73"/>
      <c r="BGE218" s="73"/>
      <c r="BGF218" s="73"/>
      <c r="BGG218" s="73"/>
      <c r="BGH218" s="73"/>
      <c r="BGI218" s="73"/>
      <c r="BGJ218" s="73"/>
      <c r="BGK218" s="73"/>
      <c r="BGL218" s="73"/>
      <c r="BGM218" s="73"/>
      <c r="BGN218" s="73"/>
      <c r="BGO218" s="73"/>
      <c r="BGQ218" s="73"/>
      <c r="BGR218" s="73"/>
      <c r="BGS218" s="73"/>
      <c r="BGT218" s="73"/>
      <c r="BGU218" s="73"/>
      <c r="BGV218" s="73"/>
      <c r="BGW218" s="73"/>
      <c r="BGX218" s="73"/>
      <c r="BGY218" s="73"/>
      <c r="BGZ218" s="73"/>
      <c r="BHA218" s="73"/>
      <c r="BHB218" s="73"/>
      <c r="BHC218" s="73"/>
      <c r="BHF218" s="73"/>
      <c r="BHI218" s="73"/>
      <c r="BHL218" s="73"/>
      <c r="BHO218" s="73"/>
      <c r="BHR218" s="73"/>
      <c r="BID218" s="73"/>
      <c r="BIG218" s="73"/>
      <c r="BIJ218" s="73"/>
      <c r="BIM218" s="73"/>
      <c r="BIV218" s="73"/>
      <c r="BJB218" s="73"/>
      <c r="BJE218" s="73"/>
      <c r="BJH218" s="73"/>
      <c r="BJK218" s="73"/>
      <c r="BJQ218" s="73"/>
      <c r="BJZ218" s="73"/>
      <c r="BKB218" s="73"/>
      <c r="BKC218" s="73"/>
      <c r="BKE218" s="73"/>
      <c r="BKH218" s="73"/>
      <c r="BKK218" s="73"/>
      <c r="BKN218" s="73"/>
      <c r="BKV218" s="73"/>
      <c r="BKX218" s="73"/>
      <c r="BLA218" s="73"/>
      <c r="BLD218" s="73"/>
      <c r="BLM218" s="73"/>
      <c r="BLP218" s="73"/>
      <c r="BLU218" s="73"/>
      <c r="BMQ218" s="73"/>
      <c r="BMR218" s="73"/>
      <c r="BMS218" s="73"/>
      <c r="BMT218" s="73"/>
      <c r="BMU218" s="73"/>
      <c r="BMV218" s="73"/>
      <c r="BNN218" s="73"/>
      <c r="BNO218" s="73"/>
      <c r="BNR218" s="73"/>
      <c r="BNU218" s="73"/>
      <c r="BNW218" s="73"/>
      <c r="BNY218" s="73"/>
      <c r="BOB218" s="73"/>
      <c r="BOE218" s="73"/>
      <c r="BOH218" s="73"/>
      <c r="BOK218" s="73"/>
      <c r="BON218" s="73"/>
      <c r="BOQ218" s="73"/>
      <c r="BOT218" s="73"/>
      <c r="BOW218" s="73"/>
      <c r="BOY218" s="73"/>
      <c r="BPL218" s="73"/>
      <c r="BPM218" s="73"/>
      <c r="BPN218" s="73"/>
      <c r="BPO218" s="73"/>
      <c r="BPP218" s="73"/>
      <c r="BPQ218" s="73"/>
      <c r="BPR218" s="73"/>
      <c r="BPS218" s="73"/>
      <c r="BPT218" s="73"/>
      <c r="BPU218" s="73"/>
      <c r="BPV218" s="73"/>
      <c r="BPW218" s="73"/>
      <c r="BPX218" s="73"/>
      <c r="BPY218" s="73"/>
      <c r="BPZ218" s="73"/>
      <c r="BQA218" s="73"/>
      <c r="BQB218" s="73"/>
      <c r="BQC218" s="73"/>
      <c r="BQD218" s="73"/>
      <c r="BQE218" s="73"/>
      <c r="BQF218" s="73"/>
      <c r="BQG218" s="73"/>
      <c r="BQH218" s="73"/>
      <c r="BQI218" s="73"/>
      <c r="BQJ218" s="73"/>
      <c r="BQK218" s="73"/>
      <c r="BQM218" s="73"/>
      <c r="BQN218" s="73"/>
      <c r="BQO218" s="73"/>
      <c r="BQP218" s="73"/>
      <c r="BQQ218" s="73"/>
      <c r="BQR218" s="73"/>
      <c r="BQS218" s="73"/>
      <c r="BQT218" s="73"/>
      <c r="BQU218" s="73"/>
      <c r="BQV218" s="73"/>
      <c r="BQW218" s="73"/>
      <c r="BQX218" s="73"/>
      <c r="BQY218" s="73"/>
      <c r="BRB218" s="73"/>
      <c r="BRE218" s="73"/>
      <c r="BRH218" s="73"/>
      <c r="BRK218" s="73"/>
      <c r="BRN218" s="73"/>
      <c r="BRZ218" s="73"/>
      <c r="BSC218" s="73"/>
      <c r="BSF218" s="73"/>
      <c r="BSI218" s="73"/>
      <c r="BSR218" s="73"/>
      <c r="BSX218" s="73"/>
      <c r="BTA218" s="73"/>
      <c r="BTD218" s="73"/>
      <c r="BTG218" s="73"/>
      <c r="BTM218" s="73"/>
      <c r="BTV218" s="73"/>
      <c r="BTX218" s="73"/>
      <c r="BTY218" s="73"/>
      <c r="BUA218" s="73"/>
      <c r="BUD218" s="73"/>
      <c r="BUG218" s="73"/>
      <c r="BUJ218" s="73"/>
      <c r="BUR218" s="73"/>
      <c r="BUT218" s="73"/>
      <c r="BUW218" s="73"/>
      <c r="BUZ218" s="73"/>
      <c r="BVI218" s="73"/>
      <c r="BVL218" s="73"/>
      <c r="BVQ218" s="73"/>
      <c r="BWM218" s="73"/>
      <c r="BWN218" s="73"/>
      <c r="BWO218" s="73"/>
      <c r="BWP218" s="73"/>
      <c r="BWQ218" s="73"/>
      <c r="BWR218" s="73"/>
      <c r="BXJ218" s="73"/>
      <c r="BXK218" s="73"/>
      <c r="BXN218" s="73"/>
      <c r="BXQ218" s="73"/>
      <c r="BXS218" s="73"/>
      <c r="BXU218" s="73"/>
      <c r="BXX218" s="73"/>
      <c r="BYA218" s="73"/>
      <c r="BYD218" s="73"/>
      <c r="BYG218" s="73"/>
      <c r="BYJ218" s="73"/>
      <c r="BYM218" s="73"/>
      <c r="BYP218" s="73"/>
      <c r="BYS218" s="73"/>
      <c r="BYU218" s="73"/>
      <c r="BZH218" s="73"/>
      <c r="BZI218" s="73"/>
      <c r="BZJ218" s="73"/>
      <c r="BZK218" s="73"/>
      <c r="BZL218" s="73"/>
      <c r="BZM218" s="73"/>
      <c r="BZN218" s="73"/>
      <c r="BZO218" s="73"/>
      <c r="BZP218" s="73"/>
      <c r="BZQ218" s="73"/>
      <c r="BZR218" s="73"/>
      <c r="BZS218" s="73"/>
      <c r="BZT218" s="73"/>
      <c r="BZU218" s="73"/>
      <c r="BZV218" s="73"/>
      <c r="BZW218" s="73"/>
      <c r="BZX218" s="73"/>
      <c r="BZY218" s="73"/>
      <c r="BZZ218" s="73"/>
      <c r="CAA218" s="73"/>
      <c r="CAB218" s="73"/>
      <c r="CAC218" s="73"/>
      <c r="CAD218" s="73"/>
      <c r="CAE218" s="73"/>
      <c r="CAF218" s="73"/>
      <c r="CAG218" s="73"/>
      <c r="CAI218" s="73"/>
      <c r="CAJ218" s="73"/>
      <c r="CAK218" s="73"/>
      <c r="CAL218" s="73"/>
      <c r="CAM218" s="73"/>
      <c r="CAN218" s="73"/>
      <c r="CAO218" s="73"/>
      <c r="CAP218" s="73"/>
      <c r="CAQ218" s="73"/>
      <c r="CAR218" s="73"/>
      <c r="CAS218" s="73"/>
      <c r="CAT218" s="73"/>
      <c r="CAU218" s="73"/>
      <c r="CAX218" s="73"/>
      <c r="CBA218" s="73"/>
      <c r="CBD218" s="73"/>
      <c r="CBG218" s="73"/>
      <c r="CBJ218" s="73"/>
      <c r="CBV218" s="73"/>
      <c r="CBY218" s="73"/>
      <c r="CCB218" s="73"/>
      <c r="CCE218" s="73"/>
      <c r="CCN218" s="73"/>
      <c r="CCT218" s="73"/>
      <c r="CCW218" s="73"/>
      <c r="CCZ218" s="73"/>
      <c r="CDC218" s="73"/>
      <c r="CDI218" s="73"/>
      <c r="CDR218" s="73"/>
      <c r="CDT218" s="73"/>
      <c r="CDU218" s="73"/>
      <c r="CDW218" s="73"/>
      <c r="CDZ218" s="73"/>
      <c r="CEC218" s="73"/>
      <c r="CEF218" s="73"/>
      <c r="CEN218" s="73"/>
      <c r="CEP218" s="73"/>
      <c r="CES218" s="73"/>
      <c r="CEV218" s="73"/>
      <c r="CFE218" s="73"/>
      <c r="CFH218" s="73"/>
      <c r="CFM218" s="73"/>
      <c r="CGI218" s="73"/>
      <c r="CGJ218" s="73"/>
      <c r="CGK218" s="73"/>
      <c r="CGL218" s="73"/>
      <c r="CGM218" s="73"/>
      <c r="CGN218" s="73"/>
      <c r="CHF218" s="73"/>
      <c r="CHG218" s="73"/>
      <c r="CHJ218" s="73"/>
      <c r="CHM218" s="73"/>
      <c r="CHO218" s="73"/>
      <c r="CHQ218" s="73"/>
      <c r="CHT218" s="73"/>
      <c r="CHW218" s="73"/>
      <c r="CHZ218" s="73"/>
      <c r="CIC218" s="73"/>
      <c r="CIF218" s="73"/>
      <c r="CII218" s="73"/>
      <c r="CIL218" s="73"/>
      <c r="CIO218" s="73"/>
      <c r="CIQ218" s="73"/>
      <c r="CJD218" s="73"/>
      <c r="CJE218" s="73"/>
      <c r="CJF218" s="73"/>
      <c r="CJG218" s="73"/>
      <c r="CJH218" s="73"/>
      <c r="CJI218" s="73"/>
      <c r="CJJ218" s="73"/>
      <c r="CJK218" s="73"/>
      <c r="CJL218" s="73"/>
      <c r="CJM218" s="73"/>
      <c r="CJN218" s="73"/>
      <c r="CJO218" s="73"/>
      <c r="CJP218" s="73"/>
      <c r="CJQ218" s="73"/>
      <c r="CJR218" s="73"/>
      <c r="CJS218" s="73"/>
      <c r="CJT218" s="73"/>
      <c r="CJU218" s="73"/>
      <c r="CJV218" s="73"/>
      <c r="CJW218" s="73"/>
      <c r="CJX218" s="73"/>
      <c r="CJY218" s="73"/>
      <c r="CJZ218" s="73"/>
      <c r="CKA218" s="73"/>
      <c r="CKB218" s="73"/>
      <c r="CKC218" s="73"/>
      <c r="CKE218" s="73"/>
      <c r="CKF218" s="73"/>
      <c r="CKG218" s="73"/>
      <c r="CKH218" s="73"/>
      <c r="CKI218" s="73"/>
      <c r="CKJ218" s="73"/>
      <c r="CKK218" s="73"/>
      <c r="CKL218" s="73"/>
      <c r="CKM218" s="73"/>
      <c r="CKN218" s="73"/>
      <c r="CKO218" s="73"/>
      <c r="CKP218" s="73"/>
      <c r="CKQ218" s="73"/>
      <c r="CKT218" s="73"/>
      <c r="CKW218" s="73"/>
      <c r="CKZ218" s="73"/>
      <c r="CLC218" s="73"/>
      <c r="CLF218" s="73"/>
      <c r="CLR218" s="73"/>
      <c r="CLU218" s="73"/>
      <c r="CLX218" s="73"/>
      <c r="CMA218" s="73"/>
      <c r="CMJ218" s="73"/>
      <c r="CMP218" s="73"/>
      <c r="CMS218" s="73"/>
      <c r="CMV218" s="73"/>
      <c r="CMY218" s="73"/>
      <c r="CNE218" s="73"/>
      <c r="CNN218" s="73"/>
      <c r="CNP218" s="73"/>
      <c r="CNQ218" s="73"/>
      <c r="CNS218" s="73"/>
      <c r="CNV218" s="73"/>
      <c r="CNY218" s="73"/>
      <c r="COB218" s="73"/>
      <c r="COJ218" s="73"/>
      <c r="COL218" s="73"/>
      <c r="COO218" s="73"/>
      <c r="COR218" s="73"/>
      <c r="CPA218" s="73"/>
      <c r="CPD218" s="73"/>
      <c r="CPI218" s="73"/>
      <c r="CQE218" s="73"/>
      <c r="CQF218" s="73"/>
      <c r="CQG218" s="73"/>
      <c r="CQH218" s="73"/>
      <c r="CQI218" s="73"/>
      <c r="CQJ218" s="73"/>
      <c r="CRB218" s="73"/>
      <c r="CRC218" s="73"/>
      <c r="CRF218" s="73"/>
      <c r="CRI218" s="73"/>
      <c r="CRK218" s="73"/>
      <c r="CRM218" s="73"/>
      <c r="CRP218" s="73"/>
      <c r="CRS218" s="73"/>
      <c r="CRV218" s="73"/>
      <c r="CRY218" s="73"/>
      <c r="CSB218" s="73"/>
      <c r="CSE218" s="73"/>
      <c r="CSH218" s="73"/>
      <c r="CSK218" s="73"/>
      <c r="CSM218" s="73"/>
      <c r="CSZ218" s="73"/>
      <c r="CTA218" s="73"/>
      <c r="CTB218" s="73"/>
      <c r="CTC218" s="73"/>
      <c r="CTD218" s="73"/>
      <c r="CTE218" s="73"/>
      <c r="CTF218" s="73"/>
      <c r="CTG218" s="73"/>
      <c r="CTH218" s="73"/>
      <c r="CTI218" s="73"/>
      <c r="CTJ218" s="73"/>
      <c r="CTK218" s="73"/>
      <c r="CTL218" s="73"/>
      <c r="CTM218" s="73"/>
      <c r="CTN218" s="73"/>
      <c r="CTO218" s="73"/>
      <c r="CTP218" s="73"/>
      <c r="CTQ218" s="73"/>
      <c r="CTR218" s="73"/>
      <c r="CTS218" s="73"/>
      <c r="CTT218" s="73"/>
      <c r="CTU218" s="73"/>
      <c r="CTV218" s="73"/>
      <c r="CTW218" s="73"/>
      <c r="CTX218" s="73"/>
      <c r="CTY218" s="73"/>
      <c r="CUA218" s="73"/>
      <c r="CUB218" s="73"/>
      <c r="CUC218" s="73"/>
      <c r="CUD218" s="73"/>
      <c r="CUE218" s="73"/>
      <c r="CUF218" s="73"/>
      <c r="CUG218" s="73"/>
      <c r="CUH218" s="73"/>
      <c r="CUI218" s="73"/>
      <c r="CUJ218" s="73"/>
      <c r="CUK218" s="73"/>
      <c r="CUL218" s="73"/>
      <c r="CUM218" s="73"/>
      <c r="CUP218" s="73"/>
      <c r="CUS218" s="73"/>
      <c r="CUV218" s="73"/>
      <c r="CUY218" s="73"/>
      <c r="CVB218" s="73"/>
      <c r="CVN218" s="73"/>
      <c r="CVQ218" s="73"/>
      <c r="CVT218" s="73"/>
      <c r="CVW218" s="73"/>
      <c r="CWF218" s="73"/>
      <c r="CWL218" s="73"/>
      <c r="CWO218" s="73"/>
      <c r="CWR218" s="73"/>
      <c r="CWU218" s="73"/>
      <c r="CXA218" s="73"/>
      <c r="CXJ218" s="73"/>
      <c r="CXL218" s="73"/>
      <c r="CXM218" s="73"/>
      <c r="CXO218" s="73"/>
      <c r="CXR218" s="73"/>
      <c r="CXU218" s="73"/>
      <c r="CXX218" s="73"/>
      <c r="CYF218" s="73"/>
      <c r="CYH218" s="73"/>
      <c r="CYK218" s="73"/>
      <c r="CYN218" s="73"/>
      <c r="CYW218" s="73"/>
      <c r="CYZ218" s="73"/>
      <c r="CZE218" s="73"/>
      <c r="DAA218" s="73"/>
      <c r="DAB218" s="73"/>
      <c r="DAC218" s="73"/>
      <c r="DAD218" s="73"/>
      <c r="DAE218" s="73"/>
      <c r="DAF218" s="73"/>
      <c r="DAX218" s="73"/>
      <c r="DAY218" s="73"/>
      <c r="DBB218" s="73"/>
      <c r="DBE218" s="73"/>
      <c r="DBG218" s="73"/>
      <c r="DBI218" s="73"/>
      <c r="DBL218" s="73"/>
      <c r="DBO218" s="73"/>
      <c r="DBR218" s="73"/>
      <c r="DBU218" s="73"/>
      <c r="DBX218" s="73"/>
      <c r="DCA218" s="73"/>
      <c r="DCD218" s="73"/>
      <c r="DCG218" s="73"/>
      <c r="DCI218" s="73"/>
      <c r="DCV218" s="73"/>
      <c r="DCW218" s="73"/>
      <c r="DCX218" s="73"/>
      <c r="DCY218" s="73"/>
      <c r="DCZ218" s="73"/>
      <c r="DDA218" s="73"/>
      <c r="DDB218" s="73"/>
      <c r="DDC218" s="73"/>
      <c r="DDD218" s="73"/>
      <c r="DDE218" s="73"/>
      <c r="DDF218" s="73"/>
      <c r="DDG218" s="73"/>
      <c r="DDH218" s="73"/>
      <c r="DDI218" s="73"/>
      <c r="DDJ218" s="73"/>
      <c r="DDK218" s="73"/>
      <c r="DDL218" s="73"/>
      <c r="DDM218" s="73"/>
      <c r="DDN218" s="73"/>
      <c r="DDO218" s="73"/>
      <c r="DDP218" s="73"/>
      <c r="DDQ218" s="73"/>
      <c r="DDR218" s="73"/>
      <c r="DDS218" s="73"/>
      <c r="DDT218" s="73"/>
      <c r="DDU218" s="73"/>
      <c r="DDW218" s="73"/>
      <c r="DDX218" s="73"/>
      <c r="DDY218" s="73"/>
      <c r="DDZ218" s="73"/>
      <c r="DEA218" s="73"/>
      <c r="DEB218" s="73"/>
      <c r="DEC218" s="73"/>
      <c r="DED218" s="73"/>
      <c r="DEE218" s="73"/>
      <c r="DEF218" s="73"/>
      <c r="DEG218" s="73"/>
      <c r="DEH218" s="73"/>
      <c r="DEI218" s="73"/>
      <c r="DEL218" s="73"/>
      <c r="DEO218" s="73"/>
      <c r="DER218" s="73"/>
      <c r="DEU218" s="73"/>
      <c r="DEX218" s="73"/>
      <c r="DFJ218" s="73"/>
      <c r="DFM218" s="73"/>
      <c r="DFP218" s="73"/>
      <c r="DFS218" s="73"/>
      <c r="DGB218" s="73"/>
      <c r="DGH218" s="73"/>
      <c r="DGK218" s="73"/>
      <c r="DGN218" s="73"/>
      <c r="DGQ218" s="73"/>
      <c r="DGW218" s="73"/>
      <c r="DHF218" s="73"/>
      <c r="DHH218" s="73"/>
      <c r="DHI218" s="73"/>
      <c r="DHK218" s="73"/>
      <c r="DHN218" s="73"/>
      <c r="DHQ218" s="73"/>
      <c r="DHT218" s="73"/>
      <c r="DIB218" s="73"/>
      <c r="DID218" s="73"/>
      <c r="DIG218" s="73"/>
      <c r="DIJ218" s="73"/>
      <c r="DIS218" s="73"/>
      <c r="DIV218" s="73"/>
      <c r="DJA218" s="73"/>
      <c r="DJW218" s="73"/>
      <c r="DJX218" s="73"/>
      <c r="DJY218" s="73"/>
      <c r="DJZ218" s="73"/>
      <c r="DKA218" s="73"/>
      <c r="DKB218" s="73"/>
      <c r="DKT218" s="73"/>
      <c r="DKU218" s="73"/>
      <c r="DKX218" s="73"/>
      <c r="DLA218" s="73"/>
      <c r="DLC218" s="73"/>
      <c r="DLE218" s="73"/>
      <c r="DLH218" s="73"/>
      <c r="DLK218" s="73"/>
      <c r="DLN218" s="73"/>
      <c r="DLQ218" s="73"/>
      <c r="DLT218" s="73"/>
      <c r="DLW218" s="73"/>
      <c r="DLZ218" s="73"/>
      <c r="DMC218" s="73"/>
      <c r="DME218" s="73"/>
      <c r="DMR218" s="73"/>
      <c r="DMS218" s="73"/>
      <c r="DMT218" s="73"/>
      <c r="DMU218" s="73"/>
      <c r="DMV218" s="73"/>
      <c r="DMW218" s="73"/>
      <c r="DMX218" s="73"/>
      <c r="DMY218" s="73"/>
      <c r="DMZ218" s="73"/>
      <c r="DNA218" s="73"/>
      <c r="DNB218" s="73"/>
      <c r="DNC218" s="73"/>
      <c r="DND218" s="73"/>
      <c r="DNE218" s="73"/>
      <c r="DNF218" s="73"/>
      <c r="DNG218" s="73"/>
      <c r="DNH218" s="73"/>
      <c r="DNI218" s="73"/>
      <c r="DNJ218" s="73"/>
      <c r="DNK218" s="73"/>
      <c r="DNL218" s="73"/>
      <c r="DNM218" s="73"/>
      <c r="DNN218" s="73"/>
      <c r="DNO218" s="73"/>
      <c r="DNP218" s="73"/>
      <c r="DNQ218" s="73"/>
      <c r="DNS218" s="73"/>
      <c r="DNT218" s="73"/>
      <c r="DNU218" s="73"/>
      <c r="DNV218" s="73"/>
      <c r="DNW218" s="73"/>
      <c r="DNX218" s="73"/>
      <c r="DNY218" s="73"/>
      <c r="DNZ218" s="73"/>
      <c r="DOA218" s="73"/>
      <c r="DOB218" s="73"/>
      <c r="DOC218" s="73"/>
      <c r="DOD218" s="73"/>
      <c r="DOE218" s="73"/>
      <c r="DOH218" s="73"/>
      <c r="DOK218" s="73"/>
      <c r="DON218" s="73"/>
      <c r="DOQ218" s="73"/>
      <c r="DOT218" s="73"/>
      <c r="DPF218" s="73"/>
      <c r="DPI218" s="73"/>
      <c r="DPL218" s="73"/>
      <c r="DPO218" s="73"/>
      <c r="DPX218" s="73"/>
      <c r="DQD218" s="73"/>
      <c r="DQG218" s="73"/>
      <c r="DQJ218" s="73"/>
      <c r="DQM218" s="73"/>
      <c r="DQS218" s="73"/>
      <c r="DRB218" s="73"/>
      <c r="DRD218" s="73"/>
      <c r="DRE218" s="73"/>
      <c r="DRG218" s="73"/>
      <c r="DRJ218" s="73"/>
      <c r="DRM218" s="73"/>
      <c r="DRP218" s="73"/>
      <c r="DRX218" s="73"/>
      <c r="DRZ218" s="73"/>
      <c r="DSC218" s="73"/>
      <c r="DSF218" s="73"/>
      <c r="DSO218" s="73"/>
      <c r="DSR218" s="73"/>
      <c r="DSW218" s="73"/>
      <c r="DTS218" s="73"/>
      <c r="DTT218" s="73"/>
      <c r="DTU218" s="73"/>
      <c r="DTV218" s="73"/>
      <c r="DTW218" s="73"/>
      <c r="DTX218" s="73"/>
      <c r="DUP218" s="73"/>
      <c r="DUQ218" s="73"/>
      <c r="DUT218" s="73"/>
      <c r="DUW218" s="73"/>
      <c r="DUY218" s="73"/>
      <c r="DVA218" s="73"/>
      <c r="DVD218" s="73"/>
      <c r="DVG218" s="73"/>
      <c r="DVJ218" s="73"/>
      <c r="DVM218" s="73"/>
      <c r="DVP218" s="73"/>
      <c r="DVS218" s="73"/>
      <c r="DVV218" s="73"/>
      <c r="DVY218" s="73"/>
      <c r="DWA218" s="73"/>
      <c r="DWN218" s="73"/>
      <c r="DWO218" s="73"/>
      <c r="DWP218" s="73"/>
      <c r="DWQ218" s="73"/>
      <c r="DWR218" s="73"/>
      <c r="DWS218" s="73"/>
      <c r="DWT218" s="73"/>
      <c r="DWU218" s="73"/>
      <c r="DWV218" s="73"/>
      <c r="DWW218" s="73"/>
      <c r="DWX218" s="73"/>
      <c r="DWY218" s="73"/>
      <c r="DWZ218" s="73"/>
      <c r="DXA218" s="73"/>
      <c r="DXB218" s="73"/>
      <c r="DXC218" s="73"/>
      <c r="DXD218" s="73"/>
      <c r="DXE218" s="73"/>
      <c r="DXF218" s="73"/>
      <c r="DXG218" s="73"/>
      <c r="DXH218" s="73"/>
      <c r="DXI218" s="73"/>
      <c r="DXJ218" s="73"/>
      <c r="DXK218" s="73"/>
      <c r="DXL218" s="73"/>
      <c r="DXM218" s="73"/>
      <c r="DXO218" s="73"/>
      <c r="DXP218" s="73"/>
      <c r="DXQ218" s="73"/>
      <c r="DXR218" s="73"/>
      <c r="DXS218" s="73"/>
      <c r="DXT218" s="73"/>
      <c r="DXU218" s="73"/>
      <c r="DXV218" s="73"/>
      <c r="DXW218" s="73"/>
      <c r="DXX218" s="73"/>
      <c r="DXY218" s="73"/>
      <c r="DXZ218" s="73"/>
      <c r="DYA218" s="73"/>
      <c r="DYD218" s="73"/>
      <c r="DYG218" s="73"/>
      <c r="DYJ218" s="73"/>
      <c r="DYM218" s="73"/>
      <c r="DYP218" s="73"/>
      <c r="DZB218" s="73"/>
      <c r="DZE218" s="73"/>
      <c r="DZH218" s="73"/>
      <c r="DZK218" s="73"/>
      <c r="DZT218" s="73"/>
      <c r="DZZ218" s="73"/>
      <c r="EAC218" s="73"/>
      <c r="EAF218" s="73"/>
      <c r="EAI218" s="73"/>
      <c r="EAO218" s="73"/>
      <c r="EAX218" s="73"/>
      <c r="EAZ218" s="73"/>
      <c r="EBA218" s="73"/>
      <c r="EBC218" s="73"/>
      <c r="EBF218" s="73"/>
      <c r="EBI218" s="73"/>
      <c r="EBL218" s="73"/>
      <c r="EBT218" s="73"/>
      <c r="EBV218" s="73"/>
      <c r="EBY218" s="73"/>
      <c r="ECB218" s="73"/>
      <c r="ECK218" s="73"/>
      <c r="ECN218" s="73"/>
      <c r="ECS218" s="73"/>
      <c r="EDO218" s="73"/>
      <c r="EDP218" s="73"/>
      <c r="EDQ218" s="73"/>
      <c r="EDR218" s="73"/>
      <c r="EDS218" s="73"/>
      <c r="EDT218" s="73"/>
      <c r="EEL218" s="73"/>
      <c r="EEM218" s="73"/>
      <c r="EEP218" s="73"/>
      <c r="EES218" s="73"/>
      <c r="EEU218" s="73"/>
      <c r="EEW218" s="73"/>
      <c r="EEZ218" s="73"/>
      <c r="EFC218" s="73"/>
      <c r="EFF218" s="73"/>
      <c r="EFI218" s="73"/>
      <c r="EFL218" s="73"/>
      <c r="EFO218" s="73"/>
      <c r="EFR218" s="73"/>
      <c r="EFU218" s="73"/>
      <c r="EFW218" s="73"/>
      <c r="EGJ218" s="73"/>
      <c r="EGK218" s="73"/>
      <c r="EGL218" s="73"/>
      <c r="EGM218" s="73"/>
      <c r="EGN218" s="73"/>
      <c r="EGO218" s="73"/>
      <c r="EGP218" s="73"/>
      <c r="EGQ218" s="73"/>
      <c r="EGR218" s="73"/>
      <c r="EGS218" s="73"/>
      <c r="EGT218" s="73"/>
      <c r="EGU218" s="73"/>
      <c r="EGV218" s="73"/>
      <c r="EGW218" s="73"/>
      <c r="EGX218" s="73"/>
      <c r="EGY218" s="73"/>
      <c r="EGZ218" s="73"/>
      <c r="EHA218" s="73"/>
      <c r="EHB218" s="73"/>
      <c r="EHC218" s="73"/>
      <c r="EHD218" s="73"/>
      <c r="EHE218" s="73"/>
      <c r="EHF218" s="73"/>
      <c r="EHG218" s="73"/>
      <c r="EHH218" s="73"/>
      <c r="EHI218" s="73"/>
      <c r="EHK218" s="73"/>
      <c r="EHL218" s="73"/>
      <c r="EHM218" s="73"/>
      <c r="EHN218" s="73"/>
      <c r="EHO218" s="73"/>
      <c r="EHP218" s="73"/>
      <c r="EHQ218" s="73"/>
      <c r="EHR218" s="73"/>
      <c r="EHS218" s="73"/>
      <c r="EHT218" s="73"/>
      <c r="EHU218" s="73"/>
      <c r="EHV218" s="73"/>
      <c r="EHW218" s="73"/>
      <c r="EHZ218" s="73"/>
      <c r="EIC218" s="73"/>
      <c r="EIF218" s="73"/>
      <c r="EII218" s="73"/>
      <c r="EIL218" s="73"/>
      <c r="EIX218" s="73"/>
      <c r="EJA218" s="73"/>
      <c r="EJD218" s="73"/>
      <c r="EJG218" s="73"/>
      <c r="EJP218" s="73"/>
      <c r="EJV218" s="73"/>
      <c r="EJY218" s="73"/>
      <c r="EKB218" s="73"/>
      <c r="EKE218" s="73"/>
      <c r="EKK218" s="73"/>
      <c r="EKT218" s="73"/>
      <c r="EKV218" s="73"/>
      <c r="EKW218" s="73"/>
      <c r="EKY218" s="73"/>
      <c r="ELB218" s="73"/>
      <c r="ELE218" s="73"/>
      <c r="ELH218" s="73"/>
      <c r="ELP218" s="73"/>
      <c r="ELR218" s="73"/>
      <c r="ELU218" s="73"/>
      <c r="ELX218" s="73"/>
      <c r="EMG218" s="73"/>
      <c r="EMJ218" s="73"/>
      <c r="EMO218" s="73"/>
      <c r="ENK218" s="73"/>
      <c r="ENL218" s="73"/>
      <c r="ENM218" s="73"/>
      <c r="ENN218" s="73"/>
      <c r="ENO218" s="73"/>
      <c r="ENP218" s="73"/>
      <c r="EOH218" s="73"/>
      <c r="EOI218" s="73"/>
      <c r="EOL218" s="73"/>
      <c r="EOO218" s="73"/>
      <c r="EOQ218" s="73"/>
      <c r="EOS218" s="73"/>
      <c r="EOV218" s="73"/>
      <c r="EOY218" s="73"/>
      <c r="EPB218" s="73"/>
      <c r="EPE218" s="73"/>
      <c r="EPH218" s="73"/>
      <c r="EPK218" s="73"/>
      <c r="EPN218" s="73"/>
      <c r="EPQ218" s="73"/>
      <c r="EPS218" s="73"/>
      <c r="EQF218" s="73"/>
      <c r="EQG218" s="73"/>
      <c r="EQH218" s="73"/>
      <c r="EQI218" s="73"/>
      <c r="EQJ218" s="73"/>
      <c r="EQK218" s="73"/>
      <c r="EQL218" s="73"/>
      <c r="EQM218" s="73"/>
      <c r="EQN218" s="73"/>
      <c r="EQO218" s="73"/>
      <c r="EQP218" s="73"/>
      <c r="EQQ218" s="73"/>
      <c r="EQR218" s="73"/>
      <c r="EQS218" s="73"/>
      <c r="EQT218" s="73"/>
      <c r="EQU218" s="73"/>
      <c r="EQV218" s="73"/>
      <c r="EQW218" s="73"/>
      <c r="EQX218" s="73"/>
      <c r="EQY218" s="73"/>
      <c r="EQZ218" s="73"/>
      <c r="ERA218" s="73"/>
      <c r="ERB218" s="73"/>
      <c r="ERC218" s="73"/>
      <c r="ERD218" s="73"/>
      <c r="ERE218" s="73"/>
      <c r="ERG218" s="73"/>
      <c r="ERH218" s="73"/>
      <c r="ERI218" s="73"/>
      <c r="ERJ218" s="73"/>
      <c r="ERK218" s="73"/>
      <c r="ERL218" s="73"/>
      <c r="ERM218" s="73"/>
      <c r="ERN218" s="73"/>
      <c r="ERO218" s="73"/>
      <c r="ERP218" s="73"/>
      <c r="ERQ218" s="73"/>
      <c r="ERR218" s="73"/>
      <c r="ERS218" s="73"/>
      <c r="ERV218" s="73"/>
      <c r="ERY218" s="73"/>
      <c r="ESB218" s="73"/>
      <c r="ESE218" s="73"/>
      <c r="ESH218" s="73"/>
      <c r="EST218" s="73"/>
      <c r="ESW218" s="73"/>
      <c r="ESZ218" s="73"/>
      <c r="ETC218" s="73"/>
      <c r="ETL218" s="73"/>
      <c r="ETR218" s="73"/>
      <c r="ETU218" s="73"/>
      <c r="ETX218" s="73"/>
      <c r="EUA218" s="73"/>
      <c r="EUG218" s="73"/>
      <c r="EUP218" s="73"/>
      <c r="EUR218" s="73"/>
      <c r="EUS218" s="73"/>
      <c r="EUU218" s="73"/>
      <c r="EUX218" s="73"/>
      <c r="EVA218" s="73"/>
      <c r="EVD218" s="73"/>
      <c r="EVL218" s="73"/>
      <c r="EVN218" s="73"/>
      <c r="EVQ218" s="73"/>
      <c r="EVT218" s="73"/>
      <c r="EWC218" s="73"/>
      <c r="EWF218" s="73"/>
      <c r="EWK218" s="73"/>
      <c r="EXG218" s="73"/>
      <c r="EXH218" s="73"/>
      <c r="EXI218" s="73"/>
      <c r="EXJ218" s="73"/>
      <c r="EXK218" s="73"/>
      <c r="EXL218" s="73"/>
      <c r="EYD218" s="73"/>
      <c r="EYE218" s="73"/>
      <c r="EYH218" s="73"/>
      <c r="EYK218" s="73"/>
      <c r="EYM218" s="73"/>
      <c r="EYO218" s="73"/>
      <c r="EYR218" s="73"/>
      <c r="EYU218" s="73"/>
      <c r="EYX218" s="73"/>
      <c r="EZA218" s="73"/>
      <c r="EZD218" s="73"/>
      <c r="EZG218" s="73"/>
      <c r="EZJ218" s="73"/>
      <c r="EZM218" s="73"/>
      <c r="EZO218" s="73"/>
      <c r="FAB218" s="73"/>
      <c r="FAC218" s="73"/>
      <c r="FAD218" s="73"/>
      <c r="FAE218" s="73"/>
      <c r="FAF218" s="73"/>
      <c r="FAG218" s="73"/>
      <c r="FAH218" s="73"/>
      <c r="FAI218" s="73"/>
      <c r="FAJ218" s="73"/>
      <c r="FAK218" s="73"/>
      <c r="FAL218" s="73"/>
      <c r="FAM218" s="73"/>
      <c r="FAN218" s="73"/>
      <c r="FAO218" s="73"/>
      <c r="FAP218" s="73"/>
      <c r="FAQ218" s="73"/>
      <c r="FAR218" s="73"/>
      <c r="FAS218" s="73"/>
      <c r="FAT218" s="73"/>
      <c r="FAU218" s="73"/>
      <c r="FAV218" s="73"/>
      <c r="FAW218" s="73"/>
      <c r="FAX218" s="73"/>
      <c r="FAY218" s="73"/>
      <c r="FAZ218" s="73"/>
      <c r="FBA218" s="73"/>
      <c r="FBC218" s="73"/>
      <c r="FBD218" s="73"/>
      <c r="FBE218" s="73"/>
      <c r="FBF218" s="73"/>
      <c r="FBG218" s="73"/>
      <c r="FBH218" s="73"/>
      <c r="FBI218" s="73"/>
      <c r="FBJ218" s="73"/>
      <c r="FBK218" s="73"/>
      <c r="FBL218" s="73"/>
      <c r="FBM218" s="73"/>
      <c r="FBN218" s="73"/>
      <c r="FBO218" s="73"/>
      <c r="FBR218" s="73"/>
      <c r="FBU218" s="73"/>
      <c r="FBX218" s="73"/>
      <c r="FCA218" s="73"/>
      <c r="FCD218" s="73"/>
      <c r="FCP218" s="73"/>
      <c r="FCS218" s="73"/>
      <c r="FCV218" s="73"/>
      <c r="FCY218" s="73"/>
      <c r="FDH218" s="73"/>
      <c r="FDN218" s="73"/>
      <c r="FDQ218" s="73"/>
      <c r="FDT218" s="73"/>
      <c r="FDW218" s="73"/>
      <c r="FEC218" s="73"/>
      <c r="FEL218" s="73"/>
      <c r="FEN218" s="73"/>
      <c r="FEO218" s="73"/>
      <c r="FEQ218" s="73"/>
      <c r="FET218" s="73"/>
      <c r="FEW218" s="73"/>
      <c r="FEZ218" s="73"/>
      <c r="FFH218" s="73"/>
      <c r="FFJ218" s="73"/>
      <c r="FFM218" s="73"/>
      <c r="FFP218" s="73"/>
      <c r="FFY218" s="73"/>
      <c r="FGB218" s="73"/>
      <c r="FGG218" s="73"/>
      <c r="FHC218" s="73"/>
      <c r="FHD218" s="73"/>
      <c r="FHE218" s="73"/>
      <c r="FHF218" s="73"/>
      <c r="FHG218" s="73"/>
      <c r="FHH218" s="73"/>
      <c r="FHZ218" s="73"/>
      <c r="FIA218" s="73"/>
      <c r="FID218" s="73"/>
      <c r="FIG218" s="73"/>
      <c r="FII218" s="73"/>
      <c r="FIK218" s="73"/>
      <c r="FIN218" s="73"/>
      <c r="FIQ218" s="73"/>
      <c r="FIT218" s="73"/>
      <c r="FIW218" s="73"/>
      <c r="FIZ218" s="73"/>
      <c r="FJC218" s="73"/>
      <c r="FJF218" s="73"/>
      <c r="FJI218" s="73"/>
      <c r="FJK218" s="73"/>
      <c r="FJX218" s="73"/>
      <c r="FJY218" s="73"/>
      <c r="FJZ218" s="73"/>
      <c r="FKA218" s="73"/>
      <c r="FKB218" s="73"/>
      <c r="FKC218" s="73"/>
      <c r="FKD218" s="73"/>
      <c r="FKE218" s="73"/>
      <c r="FKF218" s="73"/>
      <c r="FKG218" s="73"/>
      <c r="FKH218" s="73"/>
      <c r="FKI218" s="73"/>
      <c r="FKJ218" s="73"/>
      <c r="FKK218" s="73"/>
      <c r="FKL218" s="73"/>
      <c r="FKM218" s="73"/>
      <c r="FKN218" s="73"/>
      <c r="FKO218" s="73"/>
      <c r="FKP218" s="73"/>
      <c r="FKQ218" s="73"/>
      <c r="FKR218" s="73"/>
      <c r="FKS218" s="73"/>
      <c r="FKT218" s="73"/>
      <c r="FKU218" s="73"/>
      <c r="FKV218" s="73"/>
      <c r="FKW218" s="73"/>
      <c r="FKY218" s="73"/>
      <c r="FKZ218" s="73"/>
      <c r="FLA218" s="73"/>
      <c r="FLB218" s="73"/>
      <c r="FLC218" s="73"/>
      <c r="FLD218" s="73"/>
      <c r="FLE218" s="73"/>
      <c r="FLF218" s="73"/>
      <c r="FLG218" s="73"/>
      <c r="FLH218" s="73"/>
      <c r="FLI218" s="73"/>
      <c r="FLJ218" s="73"/>
      <c r="FLK218" s="73"/>
      <c r="FLN218" s="73"/>
      <c r="FLQ218" s="73"/>
      <c r="FLT218" s="73"/>
      <c r="FLW218" s="73"/>
      <c r="FLZ218" s="73"/>
      <c r="FML218" s="73"/>
      <c r="FMO218" s="73"/>
      <c r="FMR218" s="73"/>
      <c r="FMU218" s="73"/>
      <c r="FND218" s="73"/>
      <c r="FNJ218" s="73"/>
      <c r="FNM218" s="73"/>
      <c r="FNP218" s="73"/>
      <c r="FNS218" s="73"/>
      <c r="FNY218" s="73"/>
      <c r="FOH218" s="73"/>
      <c r="FOJ218" s="73"/>
      <c r="FOK218" s="73"/>
      <c r="FOM218" s="73"/>
      <c r="FOP218" s="73"/>
      <c r="FOS218" s="73"/>
      <c r="FOV218" s="73"/>
      <c r="FPD218" s="73"/>
      <c r="FPF218" s="73"/>
      <c r="FPI218" s="73"/>
      <c r="FPL218" s="73"/>
      <c r="FPU218" s="73"/>
      <c r="FPX218" s="73"/>
      <c r="FQC218" s="73"/>
      <c r="FQY218" s="73"/>
      <c r="FQZ218" s="73"/>
      <c r="FRA218" s="73"/>
      <c r="FRB218" s="73"/>
      <c r="FRC218" s="73"/>
      <c r="FRD218" s="73"/>
      <c r="FRV218" s="73"/>
      <c r="FRW218" s="73"/>
      <c r="FRZ218" s="73"/>
      <c r="FSC218" s="73"/>
      <c r="FSE218" s="73"/>
      <c r="FSG218" s="73"/>
      <c r="FSJ218" s="73"/>
      <c r="FSM218" s="73"/>
      <c r="FSP218" s="73"/>
      <c r="FSS218" s="73"/>
      <c r="FSV218" s="73"/>
      <c r="FSY218" s="73"/>
      <c r="FTB218" s="73"/>
      <c r="FTE218" s="73"/>
      <c r="FTG218" s="73"/>
      <c r="FTT218" s="73"/>
      <c r="FTU218" s="73"/>
      <c r="FTV218" s="73"/>
      <c r="FTW218" s="73"/>
      <c r="FTX218" s="73"/>
      <c r="FTY218" s="73"/>
      <c r="FTZ218" s="73"/>
      <c r="FUA218" s="73"/>
      <c r="FUB218" s="73"/>
      <c r="FUC218" s="73"/>
      <c r="FUD218" s="73"/>
      <c r="FUE218" s="73"/>
      <c r="FUF218" s="73"/>
      <c r="FUG218" s="73"/>
      <c r="FUH218" s="73"/>
      <c r="FUI218" s="73"/>
      <c r="FUJ218" s="73"/>
      <c r="FUK218" s="73"/>
      <c r="FUL218" s="73"/>
      <c r="FUM218" s="73"/>
      <c r="FUN218" s="73"/>
      <c r="FUO218" s="73"/>
      <c r="FUP218" s="73"/>
      <c r="FUQ218" s="73"/>
      <c r="FUR218" s="73"/>
      <c r="FUS218" s="73"/>
      <c r="FUU218" s="73"/>
      <c r="FUV218" s="73"/>
      <c r="FUW218" s="73"/>
      <c r="FUX218" s="73"/>
      <c r="FUY218" s="73"/>
      <c r="FUZ218" s="73"/>
      <c r="FVA218" s="73"/>
      <c r="FVB218" s="73"/>
      <c r="FVC218" s="73"/>
      <c r="FVD218" s="73"/>
      <c r="FVE218" s="73"/>
      <c r="FVF218" s="73"/>
      <c r="FVG218" s="73"/>
      <c r="FVJ218" s="73"/>
      <c r="FVM218" s="73"/>
      <c r="FVP218" s="73"/>
      <c r="FVS218" s="73"/>
      <c r="FVV218" s="73"/>
      <c r="FWH218" s="73"/>
      <c r="FWK218" s="73"/>
      <c r="FWN218" s="73"/>
      <c r="FWQ218" s="73"/>
      <c r="FWZ218" s="73"/>
      <c r="FXF218" s="73"/>
      <c r="FXI218" s="73"/>
      <c r="FXL218" s="73"/>
      <c r="FXO218" s="73"/>
      <c r="FXU218" s="73"/>
      <c r="FYD218" s="73"/>
      <c r="FYF218" s="73"/>
      <c r="FYG218" s="73"/>
      <c r="FYI218" s="73"/>
      <c r="FYL218" s="73"/>
      <c r="FYO218" s="73"/>
      <c r="FYR218" s="73"/>
      <c r="FYZ218" s="73"/>
      <c r="FZB218" s="73"/>
      <c r="FZE218" s="73"/>
      <c r="FZH218" s="73"/>
      <c r="FZQ218" s="73"/>
      <c r="FZT218" s="73"/>
      <c r="FZY218" s="73"/>
      <c r="GAU218" s="73"/>
      <c r="GAV218" s="73"/>
      <c r="GAW218" s="73"/>
      <c r="GAX218" s="73"/>
      <c r="GAY218" s="73"/>
      <c r="GAZ218" s="73"/>
      <c r="GBR218" s="73"/>
      <c r="GBS218" s="73"/>
      <c r="GBV218" s="73"/>
      <c r="GBY218" s="73"/>
      <c r="GCA218" s="73"/>
      <c r="GCC218" s="73"/>
      <c r="GCF218" s="73"/>
      <c r="GCI218" s="73"/>
      <c r="GCL218" s="73"/>
      <c r="GCO218" s="73"/>
      <c r="GCR218" s="73"/>
      <c r="GCU218" s="73"/>
      <c r="GCX218" s="73"/>
      <c r="GDA218" s="73"/>
      <c r="GDC218" s="73"/>
      <c r="GDP218" s="73"/>
      <c r="GDQ218" s="73"/>
      <c r="GDR218" s="73"/>
      <c r="GDS218" s="73"/>
      <c r="GDT218" s="73"/>
      <c r="GDU218" s="73"/>
      <c r="GDV218" s="73"/>
      <c r="GDW218" s="73"/>
      <c r="GDX218" s="73"/>
      <c r="GDY218" s="73"/>
      <c r="GDZ218" s="73"/>
      <c r="GEA218" s="73"/>
      <c r="GEB218" s="73"/>
      <c r="GEC218" s="73"/>
      <c r="GED218" s="73"/>
      <c r="GEE218" s="73"/>
      <c r="GEF218" s="73"/>
      <c r="GEG218" s="73"/>
      <c r="GEH218" s="73"/>
      <c r="GEI218" s="73"/>
      <c r="GEJ218" s="73"/>
      <c r="GEK218" s="73"/>
      <c r="GEL218" s="73"/>
      <c r="GEM218" s="73"/>
      <c r="GEN218" s="73"/>
      <c r="GEO218" s="73"/>
      <c r="GEQ218" s="73"/>
      <c r="GER218" s="73"/>
      <c r="GES218" s="73"/>
      <c r="GET218" s="73"/>
      <c r="GEU218" s="73"/>
      <c r="GEV218" s="73"/>
      <c r="GEW218" s="73"/>
      <c r="GEX218" s="73"/>
      <c r="GEY218" s="73"/>
      <c r="GEZ218" s="73"/>
      <c r="GFA218" s="73"/>
      <c r="GFB218" s="73"/>
      <c r="GFC218" s="73"/>
      <c r="GFF218" s="73"/>
      <c r="GFI218" s="73"/>
      <c r="GFL218" s="73"/>
      <c r="GFO218" s="73"/>
      <c r="GFR218" s="73"/>
      <c r="GGD218" s="73"/>
      <c r="GGG218" s="73"/>
      <c r="GGJ218" s="73"/>
      <c r="GGM218" s="73"/>
      <c r="GGV218" s="73"/>
      <c r="GHB218" s="73"/>
      <c r="GHE218" s="73"/>
      <c r="GHH218" s="73"/>
      <c r="GHK218" s="73"/>
      <c r="GHQ218" s="73"/>
      <c r="GHZ218" s="73"/>
      <c r="GIB218" s="73"/>
      <c r="GIC218" s="73"/>
      <c r="GIE218" s="73"/>
      <c r="GIH218" s="73"/>
      <c r="GIK218" s="73"/>
      <c r="GIN218" s="73"/>
      <c r="GIV218" s="73"/>
      <c r="GIX218" s="73"/>
      <c r="GJA218" s="73"/>
      <c r="GJD218" s="73"/>
      <c r="GJM218" s="73"/>
      <c r="GJP218" s="73"/>
      <c r="GJU218" s="73"/>
      <c r="GKQ218" s="73"/>
      <c r="GKR218" s="73"/>
      <c r="GKS218" s="73"/>
      <c r="GKT218" s="73"/>
      <c r="GKU218" s="73"/>
      <c r="GKV218" s="73"/>
      <c r="GLN218" s="73"/>
      <c r="GLO218" s="73"/>
      <c r="GLR218" s="73"/>
      <c r="GLU218" s="73"/>
      <c r="GLW218" s="73"/>
      <c r="GLY218" s="73"/>
      <c r="GMB218" s="73"/>
      <c r="GME218" s="73"/>
      <c r="GMH218" s="73"/>
      <c r="GMK218" s="73"/>
      <c r="GMN218" s="73"/>
      <c r="GMQ218" s="73"/>
      <c r="GMT218" s="73"/>
      <c r="GMW218" s="73"/>
      <c r="GMY218" s="73"/>
      <c r="GNL218" s="73"/>
      <c r="GNM218" s="73"/>
      <c r="GNN218" s="73"/>
      <c r="GNO218" s="73"/>
      <c r="GNP218" s="73"/>
      <c r="GNQ218" s="73"/>
      <c r="GNR218" s="73"/>
      <c r="GNS218" s="73"/>
      <c r="GNT218" s="73"/>
      <c r="GNU218" s="73"/>
      <c r="GNV218" s="73"/>
      <c r="GNW218" s="73"/>
      <c r="GNX218" s="73"/>
      <c r="GNY218" s="73"/>
      <c r="GNZ218" s="73"/>
      <c r="GOA218" s="73"/>
      <c r="GOB218" s="73"/>
      <c r="GOC218" s="73"/>
      <c r="GOD218" s="73"/>
      <c r="GOE218" s="73"/>
      <c r="GOF218" s="73"/>
      <c r="GOG218" s="73"/>
      <c r="GOH218" s="73"/>
      <c r="GOI218" s="73"/>
      <c r="GOJ218" s="73"/>
      <c r="GOK218" s="73"/>
      <c r="GOM218" s="73"/>
      <c r="GON218" s="73"/>
      <c r="GOO218" s="73"/>
      <c r="GOP218" s="73"/>
      <c r="GOQ218" s="73"/>
      <c r="GOR218" s="73"/>
      <c r="GOS218" s="73"/>
      <c r="GOT218" s="73"/>
      <c r="GOU218" s="73"/>
      <c r="GOV218" s="73"/>
      <c r="GOW218" s="73"/>
      <c r="GOX218" s="73"/>
      <c r="GOY218" s="73"/>
      <c r="GPB218" s="73"/>
      <c r="GPE218" s="73"/>
      <c r="GPH218" s="73"/>
      <c r="GPK218" s="73"/>
      <c r="GPN218" s="73"/>
      <c r="GPZ218" s="73"/>
      <c r="GQC218" s="73"/>
      <c r="GQF218" s="73"/>
      <c r="GQI218" s="73"/>
      <c r="GQR218" s="73"/>
      <c r="GQX218" s="73"/>
      <c r="GRA218" s="73"/>
      <c r="GRD218" s="73"/>
      <c r="GRG218" s="73"/>
      <c r="GRM218" s="73"/>
      <c r="GRV218" s="73"/>
      <c r="GRX218" s="73"/>
      <c r="GRY218" s="73"/>
      <c r="GSA218" s="73"/>
      <c r="GSD218" s="73"/>
      <c r="GSG218" s="73"/>
      <c r="GSJ218" s="73"/>
      <c r="GSR218" s="73"/>
      <c r="GST218" s="73"/>
      <c r="GSW218" s="73"/>
      <c r="GSZ218" s="73"/>
      <c r="GTI218" s="73"/>
      <c r="GTL218" s="73"/>
      <c r="GTQ218" s="73"/>
      <c r="GUM218" s="73"/>
      <c r="GUN218" s="73"/>
      <c r="GUO218" s="73"/>
      <c r="GUP218" s="73"/>
      <c r="GUQ218" s="73"/>
      <c r="GUR218" s="73"/>
      <c r="GVJ218" s="73"/>
      <c r="GVK218" s="73"/>
      <c r="GVN218" s="73"/>
      <c r="GVQ218" s="73"/>
      <c r="GVS218" s="73"/>
      <c r="GVU218" s="73"/>
      <c r="GVX218" s="73"/>
      <c r="GWA218" s="73"/>
      <c r="GWD218" s="73"/>
      <c r="GWG218" s="73"/>
      <c r="GWJ218" s="73"/>
      <c r="GWM218" s="73"/>
      <c r="GWP218" s="73"/>
      <c r="GWS218" s="73"/>
      <c r="GWU218" s="73"/>
      <c r="GXH218" s="73"/>
      <c r="GXI218" s="73"/>
      <c r="GXJ218" s="73"/>
      <c r="GXK218" s="73"/>
      <c r="GXL218" s="73"/>
      <c r="GXM218" s="73"/>
      <c r="GXN218" s="73"/>
      <c r="GXO218" s="73"/>
      <c r="GXP218" s="73"/>
      <c r="GXQ218" s="73"/>
      <c r="GXR218" s="73"/>
      <c r="GXS218" s="73"/>
      <c r="GXT218" s="73"/>
      <c r="GXU218" s="73"/>
      <c r="GXV218" s="73"/>
      <c r="GXW218" s="73"/>
      <c r="GXX218" s="73"/>
      <c r="GXY218" s="73"/>
      <c r="GXZ218" s="73"/>
      <c r="GYA218" s="73"/>
      <c r="GYB218" s="73"/>
      <c r="GYC218" s="73"/>
      <c r="GYD218" s="73"/>
      <c r="GYE218" s="73"/>
      <c r="GYF218" s="73"/>
      <c r="GYG218" s="73"/>
      <c r="GYI218" s="73"/>
      <c r="GYJ218" s="73"/>
      <c r="GYK218" s="73"/>
      <c r="GYL218" s="73"/>
      <c r="GYM218" s="73"/>
      <c r="GYN218" s="73"/>
      <c r="GYO218" s="73"/>
      <c r="GYP218" s="73"/>
      <c r="GYQ218" s="73"/>
      <c r="GYR218" s="73"/>
      <c r="GYS218" s="73"/>
      <c r="GYT218" s="73"/>
      <c r="GYU218" s="73"/>
      <c r="GYX218" s="73"/>
      <c r="GZA218" s="73"/>
      <c r="GZD218" s="73"/>
      <c r="GZG218" s="73"/>
      <c r="GZJ218" s="73"/>
      <c r="GZV218" s="73"/>
      <c r="GZY218" s="73"/>
      <c r="HAB218" s="73"/>
      <c r="HAE218" s="73"/>
      <c r="HAN218" s="73"/>
      <c r="HAT218" s="73"/>
      <c r="HAW218" s="73"/>
      <c r="HAZ218" s="73"/>
      <c r="HBC218" s="73"/>
      <c r="HBI218" s="73"/>
      <c r="HBR218" s="73"/>
      <c r="HBT218" s="73"/>
      <c r="HBU218" s="73"/>
      <c r="HBW218" s="73"/>
      <c r="HBZ218" s="73"/>
      <c r="HCC218" s="73"/>
      <c r="HCF218" s="73"/>
      <c r="HCN218" s="73"/>
      <c r="HCP218" s="73"/>
      <c r="HCS218" s="73"/>
      <c r="HCV218" s="73"/>
      <c r="HDE218" s="73"/>
      <c r="HDH218" s="73"/>
      <c r="HDM218" s="73"/>
      <c r="HEI218" s="73"/>
      <c r="HEJ218" s="73"/>
      <c r="HEK218" s="73"/>
      <c r="HEL218" s="73"/>
      <c r="HEM218" s="73"/>
      <c r="HEN218" s="73"/>
      <c r="HFF218" s="73"/>
      <c r="HFG218" s="73"/>
      <c r="HFJ218" s="73"/>
      <c r="HFM218" s="73"/>
      <c r="HFO218" s="73"/>
      <c r="HFQ218" s="73"/>
      <c r="HFT218" s="73"/>
      <c r="HFW218" s="73"/>
      <c r="HFZ218" s="73"/>
      <c r="HGC218" s="73"/>
      <c r="HGF218" s="73"/>
      <c r="HGI218" s="73"/>
      <c r="HGL218" s="73"/>
      <c r="HGO218" s="73"/>
      <c r="HGQ218" s="73"/>
      <c r="HHD218" s="73"/>
      <c r="HHE218" s="73"/>
      <c r="HHF218" s="73"/>
      <c r="HHG218" s="73"/>
      <c r="HHH218" s="73"/>
      <c r="HHI218" s="73"/>
      <c r="HHJ218" s="73"/>
      <c r="HHK218" s="73"/>
      <c r="HHL218" s="73"/>
      <c r="HHM218" s="73"/>
      <c r="HHN218" s="73"/>
      <c r="HHO218" s="73"/>
      <c r="HHP218" s="73"/>
      <c r="HHQ218" s="73"/>
      <c r="HHR218" s="73"/>
      <c r="HHS218" s="73"/>
      <c r="HHT218" s="73"/>
      <c r="HHU218" s="73"/>
      <c r="HHV218" s="73"/>
      <c r="HHW218" s="73"/>
      <c r="HHX218" s="73"/>
      <c r="HHY218" s="73"/>
      <c r="HHZ218" s="73"/>
      <c r="HIA218" s="73"/>
      <c r="HIB218" s="73"/>
      <c r="HIC218" s="73"/>
      <c r="HIE218" s="73"/>
      <c r="HIF218" s="73"/>
      <c r="HIG218" s="73"/>
      <c r="HIH218" s="73"/>
      <c r="HII218" s="73"/>
      <c r="HIJ218" s="73"/>
      <c r="HIK218" s="73"/>
      <c r="HIL218" s="73"/>
      <c r="HIM218" s="73"/>
      <c r="HIN218" s="73"/>
      <c r="HIO218" s="73"/>
      <c r="HIP218" s="73"/>
      <c r="HIQ218" s="73"/>
      <c r="HIT218" s="73"/>
      <c r="HIW218" s="73"/>
      <c r="HIZ218" s="73"/>
      <c r="HJC218" s="73"/>
      <c r="HJF218" s="73"/>
      <c r="HJR218" s="73"/>
      <c r="HJU218" s="73"/>
      <c r="HJX218" s="73"/>
      <c r="HKA218" s="73"/>
      <c r="HKJ218" s="73"/>
      <c r="HKP218" s="73"/>
      <c r="HKS218" s="73"/>
      <c r="HKV218" s="73"/>
      <c r="HKY218" s="73"/>
      <c r="HLE218" s="73"/>
      <c r="HLN218" s="73"/>
      <c r="HLP218" s="73"/>
      <c r="HLQ218" s="73"/>
      <c r="HLS218" s="73"/>
      <c r="HLV218" s="73"/>
      <c r="HLY218" s="73"/>
      <c r="HMB218" s="73"/>
      <c r="HMJ218" s="73"/>
      <c r="HML218" s="73"/>
      <c r="HMO218" s="73"/>
      <c r="HMR218" s="73"/>
      <c r="HNA218" s="73"/>
      <c r="HND218" s="73"/>
      <c r="HNI218" s="73"/>
      <c r="HOE218" s="73"/>
      <c r="HOF218" s="73"/>
      <c r="HOG218" s="73"/>
      <c r="HOH218" s="73"/>
      <c r="HOI218" s="73"/>
      <c r="HOJ218" s="73"/>
      <c r="HPB218" s="73"/>
      <c r="HPC218" s="73"/>
      <c r="HPF218" s="73"/>
      <c r="HPI218" s="73"/>
      <c r="HPK218" s="73"/>
      <c r="HPM218" s="73"/>
      <c r="HPP218" s="73"/>
      <c r="HPS218" s="73"/>
      <c r="HPV218" s="73"/>
      <c r="HPY218" s="73"/>
      <c r="HQB218" s="73"/>
      <c r="HQE218" s="73"/>
      <c r="HQH218" s="73"/>
      <c r="HQK218" s="73"/>
      <c r="HQM218" s="73"/>
      <c r="HQZ218" s="73"/>
      <c r="HRA218" s="73"/>
      <c r="HRB218" s="73"/>
      <c r="HRC218" s="73"/>
      <c r="HRD218" s="73"/>
      <c r="HRE218" s="73"/>
      <c r="HRF218" s="73"/>
      <c r="HRG218" s="73"/>
      <c r="HRH218" s="73"/>
      <c r="HRI218" s="73"/>
      <c r="HRJ218" s="73"/>
      <c r="HRK218" s="73"/>
      <c r="HRL218" s="73"/>
      <c r="HRM218" s="73"/>
      <c r="HRN218" s="73"/>
      <c r="HRO218" s="73"/>
      <c r="HRP218" s="73"/>
      <c r="HRQ218" s="73"/>
      <c r="HRR218" s="73"/>
      <c r="HRS218" s="73"/>
      <c r="HRT218" s="73"/>
      <c r="HRU218" s="73"/>
      <c r="HRV218" s="73"/>
      <c r="HRW218" s="73"/>
      <c r="HRX218" s="73"/>
      <c r="HRY218" s="73"/>
      <c r="HSA218" s="73"/>
      <c r="HSB218" s="73"/>
      <c r="HSC218" s="73"/>
      <c r="HSD218" s="73"/>
      <c r="HSE218" s="73"/>
      <c r="HSF218" s="73"/>
      <c r="HSG218" s="73"/>
      <c r="HSH218" s="73"/>
      <c r="HSI218" s="73"/>
      <c r="HSJ218" s="73"/>
      <c r="HSK218" s="73"/>
      <c r="HSL218" s="73"/>
      <c r="HSM218" s="73"/>
      <c r="HSP218" s="73"/>
      <c r="HSS218" s="73"/>
      <c r="HSV218" s="73"/>
      <c r="HSY218" s="73"/>
      <c r="HTB218" s="73"/>
      <c r="HTN218" s="73"/>
      <c r="HTQ218" s="73"/>
      <c r="HTT218" s="73"/>
      <c r="HTW218" s="73"/>
      <c r="HUF218" s="73"/>
      <c r="HUL218" s="73"/>
      <c r="HUO218" s="73"/>
      <c r="HUR218" s="73"/>
      <c r="HUU218" s="73"/>
      <c r="HVA218" s="73"/>
      <c r="HVJ218" s="73"/>
      <c r="HVL218" s="73"/>
      <c r="HVM218" s="73"/>
      <c r="HVO218" s="73"/>
      <c r="HVR218" s="73"/>
      <c r="HVU218" s="73"/>
      <c r="HVX218" s="73"/>
      <c r="HWF218" s="73"/>
      <c r="HWH218" s="73"/>
      <c r="HWK218" s="73"/>
      <c r="HWN218" s="73"/>
      <c r="HWW218" s="73"/>
      <c r="HWZ218" s="73"/>
      <c r="HXE218" s="73"/>
      <c r="HYA218" s="73"/>
      <c r="HYB218" s="73"/>
      <c r="HYC218" s="73"/>
      <c r="HYD218" s="73"/>
      <c r="HYE218" s="73"/>
      <c r="HYF218" s="73"/>
      <c r="HYX218" s="73"/>
      <c r="HYY218" s="73"/>
      <c r="HZB218" s="73"/>
      <c r="HZE218" s="73"/>
      <c r="HZG218" s="73"/>
      <c r="HZI218" s="73"/>
      <c r="HZL218" s="73"/>
      <c r="HZO218" s="73"/>
      <c r="HZR218" s="73"/>
      <c r="HZU218" s="73"/>
      <c r="HZX218" s="73"/>
      <c r="IAA218" s="73"/>
      <c r="IAD218" s="73"/>
      <c r="IAG218" s="73"/>
      <c r="IAI218" s="73"/>
      <c r="IAV218" s="73"/>
      <c r="IAW218" s="73"/>
      <c r="IAX218" s="73"/>
      <c r="IAY218" s="73"/>
      <c r="IAZ218" s="73"/>
      <c r="IBA218" s="73"/>
      <c r="IBB218" s="73"/>
      <c r="IBC218" s="73"/>
      <c r="IBD218" s="73"/>
      <c r="IBE218" s="73"/>
      <c r="IBF218" s="73"/>
      <c r="IBG218" s="73"/>
      <c r="IBH218" s="73"/>
      <c r="IBI218" s="73"/>
      <c r="IBJ218" s="73"/>
      <c r="IBK218" s="73"/>
      <c r="IBL218" s="73"/>
      <c r="IBM218" s="73"/>
      <c r="IBN218" s="73"/>
      <c r="IBO218" s="73"/>
      <c r="IBP218" s="73"/>
      <c r="IBQ218" s="73"/>
      <c r="IBR218" s="73"/>
      <c r="IBS218" s="73"/>
      <c r="IBT218" s="73"/>
      <c r="IBU218" s="73"/>
      <c r="IBW218" s="73"/>
      <c r="IBX218" s="73"/>
      <c r="IBY218" s="73"/>
      <c r="IBZ218" s="73"/>
      <c r="ICA218" s="73"/>
      <c r="ICB218" s="73"/>
      <c r="ICC218" s="73"/>
      <c r="ICD218" s="73"/>
      <c r="ICE218" s="73"/>
      <c r="ICF218" s="73"/>
      <c r="ICG218" s="73"/>
      <c r="ICH218" s="73"/>
      <c r="ICI218" s="73"/>
      <c r="ICL218" s="73"/>
      <c r="ICO218" s="73"/>
      <c r="ICR218" s="73"/>
      <c r="ICU218" s="73"/>
      <c r="ICX218" s="73"/>
      <c r="IDJ218" s="73"/>
      <c r="IDM218" s="73"/>
      <c r="IDP218" s="73"/>
      <c r="IDS218" s="73"/>
      <c r="IEB218" s="73"/>
      <c r="IEH218" s="73"/>
      <c r="IEK218" s="73"/>
      <c r="IEN218" s="73"/>
      <c r="IEQ218" s="73"/>
      <c r="IEW218" s="73"/>
      <c r="IFF218" s="73"/>
      <c r="IFH218" s="73"/>
      <c r="IFI218" s="73"/>
      <c r="IFK218" s="73"/>
      <c r="IFN218" s="73"/>
      <c r="IFQ218" s="73"/>
      <c r="IFT218" s="73"/>
      <c r="IGB218" s="73"/>
      <c r="IGD218" s="73"/>
      <c r="IGG218" s="73"/>
      <c r="IGJ218" s="73"/>
      <c r="IGS218" s="73"/>
      <c r="IGV218" s="73"/>
      <c r="IHA218" s="73"/>
      <c r="IHW218" s="73"/>
      <c r="IHX218" s="73"/>
      <c r="IHY218" s="73"/>
      <c r="IHZ218" s="73"/>
      <c r="IIA218" s="73"/>
      <c r="IIB218" s="73"/>
      <c r="IIT218" s="73"/>
      <c r="IIU218" s="73"/>
      <c r="IIX218" s="73"/>
      <c r="IJA218" s="73"/>
      <c r="IJC218" s="73"/>
      <c r="IJE218" s="73"/>
      <c r="IJH218" s="73"/>
      <c r="IJK218" s="73"/>
      <c r="IJN218" s="73"/>
      <c r="IJQ218" s="73"/>
      <c r="IJT218" s="73"/>
      <c r="IJW218" s="73"/>
      <c r="IJZ218" s="73"/>
      <c r="IKC218" s="73"/>
      <c r="IKE218" s="73"/>
      <c r="IKR218" s="73"/>
      <c r="IKS218" s="73"/>
      <c r="IKT218" s="73"/>
      <c r="IKU218" s="73"/>
      <c r="IKV218" s="73"/>
      <c r="IKW218" s="73"/>
      <c r="IKX218" s="73"/>
      <c r="IKY218" s="73"/>
      <c r="IKZ218" s="73"/>
      <c r="ILA218" s="73"/>
      <c r="ILB218" s="73"/>
      <c r="ILC218" s="73"/>
      <c r="ILD218" s="73"/>
      <c r="ILE218" s="73"/>
      <c r="ILF218" s="73"/>
      <c r="ILG218" s="73"/>
      <c r="ILH218" s="73"/>
      <c r="ILI218" s="73"/>
      <c r="ILJ218" s="73"/>
      <c r="ILK218" s="73"/>
      <c r="ILL218" s="73"/>
      <c r="ILM218" s="73"/>
      <c r="ILN218" s="73"/>
      <c r="ILO218" s="73"/>
      <c r="ILP218" s="73"/>
      <c r="ILQ218" s="73"/>
      <c r="ILS218" s="73"/>
      <c r="ILT218" s="73"/>
      <c r="ILU218" s="73"/>
      <c r="ILV218" s="73"/>
      <c r="ILW218" s="73"/>
      <c r="ILX218" s="73"/>
      <c r="ILY218" s="73"/>
      <c r="ILZ218" s="73"/>
      <c r="IMA218" s="73"/>
      <c r="IMB218" s="73"/>
      <c r="IMC218" s="73"/>
      <c r="IMD218" s="73"/>
      <c r="IME218" s="73"/>
      <c r="IMH218" s="73"/>
      <c r="IMK218" s="73"/>
      <c r="IMN218" s="73"/>
      <c r="IMQ218" s="73"/>
      <c r="IMT218" s="73"/>
      <c r="INF218" s="73"/>
      <c r="INI218" s="73"/>
      <c r="INL218" s="73"/>
      <c r="INO218" s="73"/>
      <c r="INX218" s="73"/>
      <c r="IOD218" s="73"/>
      <c r="IOG218" s="73"/>
      <c r="IOJ218" s="73"/>
      <c r="IOM218" s="73"/>
      <c r="IOS218" s="73"/>
      <c r="IPB218" s="73"/>
      <c r="IPD218" s="73"/>
      <c r="IPE218" s="73"/>
      <c r="IPG218" s="73"/>
      <c r="IPJ218" s="73"/>
      <c r="IPM218" s="73"/>
      <c r="IPP218" s="73"/>
      <c r="IPX218" s="73"/>
      <c r="IPZ218" s="73"/>
      <c r="IQC218" s="73"/>
      <c r="IQF218" s="73"/>
      <c r="IQO218" s="73"/>
      <c r="IQR218" s="73"/>
      <c r="IQW218" s="73"/>
      <c r="IRS218" s="73"/>
      <c r="IRT218" s="73"/>
      <c r="IRU218" s="73"/>
      <c r="IRV218" s="73"/>
      <c r="IRW218" s="73"/>
      <c r="IRX218" s="73"/>
      <c r="ISP218" s="73"/>
      <c r="ISQ218" s="73"/>
      <c r="IST218" s="73"/>
      <c r="ISW218" s="73"/>
      <c r="ISY218" s="73"/>
      <c r="ITA218" s="73"/>
      <c r="ITD218" s="73"/>
      <c r="ITG218" s="73"/>
      <c r="ITJ218" s="73"/>
      <c r="ITM218" s="73"/>
      <c r="ITP218" s="73"/>
      <c r="ITS218" s="73"/>
      <c r="ITV218" s="73"/>
      <c r="ITY218" s="73"/>
      <c r="IUA218" s="73"/>
      <c r="IUN218" s="73"/>
      <c r="IUO218" s="73"/>
      <c r="IUP218" s="73"/>
      <c r="IUQ218" s="73"/>
      <c r="IUR218" s="73"/>
      <c r="IUS218" s="73"/>
      <c r="IUT218" s="73"/>
      <c r="IUU218" s="73"/>
      <c r="IUV218" s="73"/>
      <c r="IUW218" s="73"/>
      <c r="IUX218" s="73"/>
      <c r="IUY218" s="73"/>
      <c r="IUZ218" s="73"/>
      <c r="IVA218" s="73"/>
      <c r="IVB218" s="73"/>
      <c r="IVC218" s="73"/>
      <c r="IVD218" s="73"/>
      <c r="IVE218" s="73"/>
      <c r="IVF218" s="73"/>
      <c r="IVG218" s="73"/>
      <c r="IVH218" s="73"/>
      <c r="IVI218" s="73"/>
      <c r="IVJ218" s="73"/>
      <c r="IVK218" s="73"/>
      <c r="IVL218" s="73"/>
      <c r="IVM218" s="73"/>
      <c r="IVO218" s="73"/>
      <c r="IVP218" s="73"/>
      <c r="IVQ218" s="73"/>
      <c r="IVR218" s="73"/>
      <c r="IVS218" s="73"/>
      <c r="IVT218" s="73"/>
      <c r="IVU218" s="73"/>
      <c r="IVV218" s="73"/>
      <c r="IVW218" s="73"/>
      <c r="IVX218" s="73"/>
      <c r="IVY218" s="73"/>
      <c r="IVZ218" s="73"/>
      <c r="IWA218" s="73"/>
      <c r="IWD218" s="73"/>
      <c r="IWG218" s="73"/>
      <c r="IWJ218" s="73"/>
      <c r="IWM218" s="73"/>
      <c r="IWP218" s="73"/>
      <c r="IXB218" s="73"/>
      <c r="IXE218" s="73"/>
      <c r="IXH218" s="73"/>
      <c r="IXK218" s="73"/>
      <c r="IXT218" s="73"/>
      <c r="IXZ218" s="73"/>
      <c r="IYC218" s="73"/>
      <c r="IYF218" s="73"/>
      <c r="IYI218" s="73"/>
      <c r="IYO218" s="73"/>
      <c r="IYX218" s="73"/>
      <c r="IYZ218" s="73"/>
      <c r="IZA218" s="73"/>
      <c r="IZC218" s="73"/>
      <c r="IZF218" s="73"/>
      <c r="IZI218" s="73"/>
      <c r="IZL218" s="73"/>
      <c r="IZT218" s="73"/>
      <c r="IZV218" s="73"/>
      <c r="IZY218" s="73"/>
      <c r="JAB218" s="73"/>
      <c r="JAK218" s="73"/>
      <c r="JAN218" s="73"/>
      <c r="JAS218" s="73"/>
      <c r="JBO218" s="73"/>
      <c r="JBP218" s="73"/>
      <c r="JBQ218" s="73"/>
      <c r="JBR218" s="73"/>
      <c r="JBS218" s="73"/>
      <c r="JBT218" s="73"/>
      <c r="JCL218" s="73"/>
      <c r="JCM218" s="73"/>
      <c r="JCP218" s="73"/>
      <c r="JCS218" s="73"/>
      <c r="JCU218" s="73"/>
      <c r="JCW218" s="73"/>
      <c r="JCZ218" s="73"/>
      <c r="JDC218" s="73"/>
      <c r="JDF218" s="73"/>
      <c r="JDI218" s="73"/>
      <c r="JDL218" s="73"/>
      <c r="JDO218" s="73"/>
      <c r="JDR218" s="73"/>
      <c r="JDU218" s="73"/>
      <c r="JDW218" s="73"/>
      <c r="JEJ218" s="73"/>
      <c r="JEK218" s="73"/>
      <c r="JEL218" s="73"/>
      <c r="JEM218" s="73"/>
      <c r="JEN218" s="73"/>
      <c r="JEO218" s="73"/>
      <c r="JEP218" s="73"/>
      <c r="JEQ218" s="73"/>
      <c r="JER218" s="73"/>
      <c r="JES218" s="73"/>
      <c r="JET218" s="73"/>
      <c r="JEU218" s="73"/>
      <c r="JEV218" s="73"/>
      <c r="JEW218" s="73"/>
      <c r="JEX218" s="73"/>
      <c r="JEY218" s="73"/>
      <c r="JEZ218" s="73"/>
      <c r="JFA218" s="73"/>
      <c r="JFB218" s="73"/>
      <c r="JFC218" s="73"/>
      <c r="JFD218" s="73"/>
      <c r="JFE218" s="73"/>
      <c r="JFF218" s="73"/>
      <c r="JFG218" s="73"/>
      <c r="JFH218" s="73"/>
      <c r="JFI218" s="73"/>
      <c r="JFK218" s="73"/>
      <c r="JFL218" s="73"/>
      <c r="JFM218" s="73"/>
      <c r="JFN218" s="73"/>
      <c r="JFO218" s="73"/>
      <c r="JFP218" s="73"/>
      <c r="JFQ218" s="73"/>
      <c r="JFR218" s="73"/>
      <c r="JFS218" s="73"/>
      <c r="JFT218" s="73"/>
      <c r="JFU218" s="73"/>
      <c r="JFV218" s="73"/>
      <c r="JFW218" s="73"/>
      <c r="JFZ218" s="73"/>
      <c r="JGC218" s="73"/>
      <c r="JGF218" s="73"/>
      <c r="JGI218" s="73"/>
      <c r="JGL218" s="73"/>
      <c r="JGX218" s="73"/>
      <c r="JHA218" s="73"/>
      <c r="JHD218" s="73"/>
      <c r="JHG218" s="73"/>
      <c r="JHP218" s="73"/>
      <c r="JHV218" s="73"/>
      <c r="JHY218" s="73"/>
      <c r="JIB218" s="73"/>
      <c r="JIE218" s="73"/>
      <c r="JIK218" s="73"/>
      <c r="JIT218" s="73"/>
      <c r="JIV218" s="73"/>
      <c r="JIW218" s="73"/>
      <c r="JIY218" s="73"/>
      <c r="JJB218" s="73"/>
      <c r="JJE218" s="73"/>
      <c r="JJH218" s="73"/>
      <c r="JJP218" s="73"/>
      <c r="JJR218" s="73"/>
      <c r="JJU218" s="73"/>
      <c r="JJX218" s="73"/>
      <c r="JKG218" s="73"/>
      <c r="JKJ218" s="73"/>
      <c r="JKO218" s="73"/>
      <c r="JLK218" s="73"/>
      <c r="JLL218" s="73"/>
      <c r="JLM218" s="73"/>
      <c r="JLN218" s="73"/>
      <c r="JLO218" s="73"/>
      <c r="JLP218" s="73"/>
      <c r="JMH218" s="73"/>
      <c r="JMI218" s="73"/>
      <c r="JML218" s="73"/>
      <c r="JMO218" s="73"/>
      <c r="JMQ218" s="73"/>
      <c r="JMS218" s="73"/>
      <c r="JMV218" s="73"/>
      <c r="JMY218" s="73"/>
      <c r="JNB218" s="73"/>
      <c r="JNE218" s="73"/>
      <c r="JNH218" s="73"/>
      <c r="JNK218" s="73"/>
      <c r="JNN218" s="73"/>
      <c r="JNQ218" s="73"/>
      <c r="JNS218" s="73"/>
      <c r="JOF218" s="73"/>
      <c r="JOG218" s="73"/>
      <c r="JOH218" s="73"/>
      <c r="JOI218" s="73"/>
      <c r="JOJ218" s="73"/>
      <c r="JOK218" s="73"/>
      <c r="JOL218" s="73"/>
      <c r="JOM218" s="73"/>
      <c r="JON218" s="73"/>
      <c r="JOO218" s="73"/>
      <c r="JOP218" s="73"/>
      <c r="JOQ218" s="73"/>
      <c r="JOR218" s="73"/>
      <c r="JOS218" s="73"/>
      <c r="JOT218" s="73"/>
      <c r="JOU218" s="73"/>
      <c r="JOV218" s="73"/>
      <c r="JOW218" s="73"/>
      <c r="JOX218" s="73"/>
      <c r="JOY218" s="73"/>
      <c r="JOZ218" s="73"/>
      <c r="JPA218" s="73"/>
      <c r="JPB218" s="73"/>
      <c r="JPC218" s="73"/>
      <c r="JPD218" s="73"/>
      <c r="JPE218" s="73"/>
      <c r="JPG218" s="73"/>
      <c r="JPH218" s="73"/>
      <c r="JPI218" s="73"/>
      <c r="JPJ218" s="73"/>
      <c r="JPK218" s="73"/>
      <c r="JPL218" s="73"/>
      <c r="JPM218" s="73"/>
      <c r="JPN218" s="73"/>
      <c r="JPO218" s="73"/>
      <c r="JPP218" s="73"/>
      <c r="JPQ218" s="73"/>
      <c r="JPR218" s="73"/>
      <c r="JPS218" s="73"/>
      <c r="JPV218" s="73"/>
      <c r="JPY218" s="73"/>
      <c r="JQB218" s="73"/>
      <c r="JQE218" s="73"/>
      <c r="JQH218" s="73"/>
      <c r="JQT218" s="73"/>
      <c r="JQW218" s="73"/>
      <c r="JQZ218" s="73"/>
      <c r="JRC218" s="73"/>
      <c r="JRL218" s="73"/>
      <c r="JRR218" s="73"/>
      <c r="JRU218" s="73"/>
      <c r="JRX218" s="73"/>
      <c r="JSA218" s="73"/>
      <c r="JSG218" s="73"/>
      <c r="JSP218" s="73"/>
      <c r="JSR218" s="73"/>
      <c r="JSS218" s="73"/>
      <c r="JSU218" s="73"/>
      <c r="JSX218" s="73"/>
      <c r="JTA218" s="73"/>
      <c r="JTD218" s="73"/>
      <c r="JTL218" s="73"/>
      <c r="JTN218" s="73"/>
      <c r="JTQ218" s="73"/>
      <c r="JTT218" s="73"/>
      <c r="JUC218" s="73"/>
      <c r="JUF218" s="73"/>
      <c r="JUK218" s="73"/>
      <c r="JVG218" s="73"/>
      <c r="JVH218" s="73"/>
      <c r="JVI218" s="73"/>
      <c r="JVJ218" s="73"/>
      <c r="JVK218" s="73"/>
      <c r="JVL218" s="73"/>
      <c r="JWD218" s="73"/>
      <c r="JWE218" s="73"/>
      <c r="JWH218" s="73"/>
      <c r="JWK218" s="73"/>
      <c r="JWM218" s="73"/>
      <c r="JWO218" s="73"/>
      <c r="JWR218" s="73"/>
      <c r="JWU218" s="73"/>
      <c r="JWX218" s="73"/>
      <c r="JXA218" s="73"/>
      <c r="JXD218" s="73"/>
      <c r="JXG218" s="73"/>
      <c r="JXJ218" s="73"/>
      <c r="JXM218" s="73"/>
      <c r="JXO218" s="73"/>
      <c r="JYB218" s="73"/>
      <c r="JYC218" s="73"/>
      <c r="JYD218" s="73"/>
      <c r="JYE218" s="73"/>
      <c r="JYF218" s="73"/>
      <c r="JYG218" s="73"/>
      <c r="JYH218" s="73"/>
      <c r="JYI218" s="73"/>
      <c r="JYJ218" s="73"/>
      <c r="JYK218" s="73"/>
      <c r="JYL218" s="73"/>
      <c r="JYM218" s="73"/>
      <c r="JYN218" s="73"/>
      <c r="JYO218" s="73"/>
      <c r="JYP218" s="73"/>
      <c r="JYQ218" s="73"/>
      <c r="JYR218" s="73"/>
      <c r="JYS218" s="73"/>
      <c r="JYT218" s="73"/>
      <c r="JYU218" s="73"/>
      <c r="JYV218" s="73"/>
      <c r="JYW218" s="73"/>
      <c r="JYX218" s="73"/>
      <c r="JYY218" s="73"/>
      <c r="JYZ218" s="73"/>
      <c r="JZA218" s="73"/>
      <c r="JZC218" s="73"/>
      <c r="JZD218" s="73"/>
      <c r="JZE218" s="73"/>
      <c r="JZF218" s="73"/>
      <c r="JZG218" s="73"/>
      <c r="JZH218" s="73"/>
      <c r="JZI218" s="73"/>
      <c r="JZJ218" s="73"/>
      <c r="JZK218" s="73"/>
      <c r="JZL218" s="73"/>
      <c r="JZM218" s="73"/>
      <c r="JZN218" s="73"/>
      <c r="JZO218" s="73"/>
      <c r="JZR218" s="73"/>
      <c r="JZU218" s="73"/>
      <c r="JZX218" s="73"/>
      <c r="KAA218" s="73"/>
      <c r="KAD218" s="73"/>
      <c r="KAP218" s="73"/>
      <c r="KAS218" s="73"/>
      <c r="KAV218" s="73"/>
      <c r="KAY218" s="73"/>
      <c r="KBH218" s="73"/>
      <c r="KBN218" s="73"/>
      <c r="KBQ218" s="73"/>
      <c r="KBT218" s="73"/>
      <c r="KBW218" s="73"/>
      <c r="KCC218" s="73"/>
      <c r="KCL218" s="73"/>
      <c r="KCN218" s="73"/>
      <c r="KCO218" s="73"/>
      <c r="KCQ218" s="73"/>
      <c r="KCT218" s="73"/>
      <c r="KCW218" s="73"/>
      <c r="KCZ218" s="73"/>
      <c r="KDH218" s="73"/>
      <c r="KDJ218" s="73"/>
      <c r="KDM218" s="73"/>
      <c r="KDP218" s="73"/>
      <c r="KDY218" s="73"/>
      <c r="KEB218" s="73"/>
      <c r="KEG218" s="73"/>
      <c r="KFC218" s="73"/>
      <c r="KFD218" s="73"/>
      <c r="KFE218" s="73"/>
      <c r="KFF218" s="73"/>
      <c r="KFG218" s="73"/>
      <c r="KFH218" s="73"/>
      <c r="KFZ218" s="73"/>
      <c r="KGA218" s="73"/>
      <c r="KGD218" s="73"/>
      <c r="KGG218" s="73"/>
      <c r="KGI218" s="73"/>
      <c r="KGK218" s="73"/>
      <c r="KGN218" s="73"/>
      <c r="KGQ218" s="73"/>
      <c r="KGT218" s="73"/>
      <c r="KGW218" s="73"/>
      <c r="KGZ218" s="73"/>
      <c r="KHC218" s="73"/>
      <c r="KHF218" s="73"/>
      <c r="KHI218" s="73"/>
      <c r="KHK218" s="73"/>
      <c r="KHX218" s="73"/>
      <c r="KHY218" s="73"/>
      <c r="KHZ218" s="73"/>
      <c r="KIA218" s="73"/>
      <c r="KIB218" s="73"/>
      <c r="KIC218" s="73"/>
      <c r="KID218" s="73"/>
      <c r="KIE218" s="73"/>
      <c r="KIF218" s="73"/>
      <c r="KIG218" s="73"/>
      <c r="KIH218" s="73"/>
      <c r="KII218" s="73"/>
      <c r="KIJ218" s="73"/>
      <c r="KIK218" s="73"/>
      <c r="KIL218" s="73"/>
      <c r="KIM218" s="73"/>
      <c r="KIN218" s="73"/>
      <c r="KIO218" s="73"/>
      <c r="KIP218" s="73"/>
      <c r="KIQ218" s="73"/>
      <c r="KIR218" s="73"/>
      <c r="KIS218" s="73"/>
      <c r="KIT218" s="73"/>
      <c r="KIU218" s="73"/>
      <c r="KIV218" s="73"/>
      <c r="KIW218" s="73"/>
      <c r="KIY218" s="73"/>
      <c r="KIZ218" s="73"/>
      <c r="KJA218" s="73"/>
      <c r="KJB218" s="73"/>
      <c r="KJC218" s="73"/>
      <c r="KJD218" s="73"/>
      <c r="KJE218" s="73"/>
      <c r="KJF218" s="73"/>
      <c r="KJG218" s="73"/>
      <c r="KJH218" s="73"/>
      <c r="KJI218" s="73"/>
      <c r="KJJ218" s="73"/>
      <c r="KJK218" s="73"/>
      <c r="KJN218" s="73"/>
      <c r="KJQ218" s="73"/>
      <c r="KJT218" s="73"/>
      <c r="KJW218" s="73"/>
      <c r="KJZ218" s="73"/>
      <c r="KKL218" s="73"/>
      <c r="KKO218" s="73"/>
      <c r="KKR218" s="73"/>
      <c r="KKU218" s="73"/>
      <c r="KLD218" s="73"/>
      <c r="KLJ218" s="73"/>
      <c r="KLM218" s="73"/>
      <c r="KLP218" s="73"/>
      <c r="KLS218" s="73"/>
      <c r="KLY218" s="73"/>
      <c r="KMH218" s="73"/>
      <c r="KMJ218" s="73"/>
      <c r="KMK218" s="73"/>
      <c r="KMM218" s="73"/>
      <c r="KMP218" s="73"/>
      <c r="KMS218" s="73"/>
      <c r="KMV218" s="73"/>
      <c r="KND218" s="73"/>
      <c r="KNF218" s="73"/>
      <c r="KNI218" s="73"/>
      <c r="KNL218" s="73"/>
      <c r="KNU218" s="73"/>
      <c r="KNX218" s="73"/>
      <c r="KOC218" s="73"/>
      <c r="KOY218" s="73"/>
      <c r="KOZ218" s="73"/>
      <c r="KPA218" s="73"/>
      <c r="KPB218" s="73"/>
      <c r="KPC218" s="73"/>
      <c r="KPD218" s="73"/>
      <c r="KPV218" s="73"/>
      <c r="KPW218" s="73"/>
      <c r="KPZ218" s="73"/>
      <c r="KQC218" s="73"/>
      <c r="KQE218" s="73"/>
      <c r="KQG218" s="73"/>
      <c r="KQJ218" s="73"/>
      <c r="KQM218" s="73"/>
      <c r="KQP218" s="73"/>
      <c r="KQS218" s="73"/>
      <c r="KQV218" s="73"/>
      <c r="KQY218" s="73"/>
      <c r="KRB218" s="73"/>
      <c r="KRE218" s="73"/>
      <c r="KRG218" s="73"/>
      <c r="KRT218" s="73"/>
      <c r="KRU218" s="73"/>
      <c r="KRV218" s="73"/>
      <c r="KRW218" s="73"/>
      <c r="KRX218" s="73"/>
      <c r="KRY218" s="73"/>
      <c r="KRZ218" s="73"/>
      <c r="KSA218" s="73"/>
      <c r="KSB218" s="73"/>
      <c r="KSC218" s="73"/>
      <c r="KSD218" s="73"/>
      <c r="KSE218" s="73"/>
      <c r="KSF218" s="73"/>
      <c r="KSG218" s="73"/>
      <c r="KSH218" s="73"/>
      <c r="KSI218" s="73"/>
      <c r="KSJ218" s="73"/>
      <c r="KSK218" s="73"/>
      <c r="KSL218" s="73"/>
      <c r="KSM218" s="73"/>
      <c r="KSN218" s="73"/>
      <c r="KSO218" s="73"/>
      <c r="KSP218" s="73"/>
      <c r="KSQ218" s="73"/>
      <c r="KSR218" s="73"/>
      <c r="KSS218" s="73"/>
      <c r="KSU218" s="73"/>
      <c r="KSV218" s="73"/>
      <c r="KSW218" s="73"/>
      <c r="KSX218" s="73"/>
      <c r="KSY218" s="73"/>
      <c r="KSZ218" s="73"/>
      <c r="KTA218" s="73"/>
      <c r="KTB218" s="73"/>
      <c r="KTC218" s="73"/>
      <c r="KTD218" s="73"/>
      <c r="KTE218" s="73"/>
      <c r="KTF218" s="73"/>
      <c r="KTG218" s="73"/>
      <c r="KTJ218" s="73"/>
      <c r="KTM218" s="73"/>
      <c r="KTP218" s="73"/>
      <c r="KTS218" s="73"/>
      <c r="KTV218" s="73"/>
      <c r="KUH218" s="73"/>
      <c r="KUK218" s="73"/>
      <c r="KUN218" s="73"/>
      <c r="KUQ218" s="73"/>
      <c r="KUZ218" s="73"/>
      <c r="KVF218" s="73"/>
      <c r="KVI218" s="73"/>
      <c r="KVL218" s="73"/>
      <c r="KVO218" s="73"/>
      <c r="KVU218" s="73"/>
      <c r="KWD218" s="73"/>
      <c r="KWF218" s="73"/>
      <c r="KWG218" s="73"/>
      <c r="KWI218" s="73"/>
      <c r="KWL218" s="73"/>
      <c r="KWO218" s="73"/>
      <c r="KWR218" s="73"/>
      <c r="KWZ218" s="73"/>
      <c r="KXB218" s="73"/>
      <c r="KXE218" s="73"/>
      <c r="KXH218" s="73"/>
      <c r="KXQ218" s="73"/>
      <c r="KXT218" s="73"/>
      <c r="KXY218" s="73"/>
      <c r="KYU218" s="73"/>
      <c r="KYV218" s="73"/>
      <c r="KYW218" s="73"/>
      <c r="KYX218" s="73"/>
      <c r="KYY218" s="73"/>
      <c r="KYZ218" s="73"/>
      <c r="KZR218" s="73"/>
      <c r="KZS218" s="73"/>
      <c r="KZV218" s="73"/>
      <c r="KZY218" s="73"/>
      <c r="LAA218" s="73"/>
      <c r="LAC218" s="73"/>
      <c r="LAF218" s="73"/>
      <c r="LAI218" s="73"/>
      <c r="LAL218" s="73"/>
      <c r="LAO218" s="73"/>
      <c r="LAR218" s="73"/>
      <c r="LAU218" s="73"/>
      <c r="LAX218" s="73"/>
      <c r="LBA218" s="73"/>
      <c r="LBC218" s="73"/>
      <c r="LBP218" s="73"/>
      <c r="LBQ218" s="73"/>
      <c r="LBR218" s="73"/>
      <c r="LBS218" s="73"/>
      <c r="LBT218" s="73"/>
      <c r="LBU218" s="73"/>
      <c r="LBV218" s="73"/>
      <c r="LBW218" s="73"/>
      <c r="LBX218" s="73"/>
      <c r="LBY218" s="73"/>
      <c r="LBZ218" s="73"/>
      <c r="LCA218" s="73"/>
      <c r="LCB218" s="73"/>
      <c r="LCC218" s="73"/>
      <c r="LCD218" s="73"/>
      <c r="LCE218" s="73"/>
      <c r="LCF218" s="73"/>
      <c r="LCG218" s="73"/>
      <c r="LCH218" s="73"/>
      <c r="LCI218" s="73"/>
      <c r="LCJ218" s="73"/>
      <c r="LCK218" s="73"/>
      <c r="LCL218" s="73"/>
      <c r="LCM218" s="73"/>
      <c r="LCN218" s="73"/>
      <c r="LCO218" s="73"/>
      <c r="LCQ218" s="73"/>
      <c r="LCR218" s="73"/>
      <c r="LCS218" s="73"/>
      <c r="LCT218" s="73"/>
      <c r="LCU218" s="73"/>
      <c r="LCV218" s="73"/>
      <c r="LCW218" s="73"/>
      <c r="LCX218" s="73"/>
      <c r="LCY218" s="73"/>
      <c r="LCZ218" s="73"/>
      <c r="LDA218" s="73"/>
      <c r="LDB218" s="73"/>
      <c r="LDC218" s="73"/>
      <c r="LDF218" s="73"/>
      <c r="LDI218" s="73"/>
      <c r="LDL218" s="73"/>
      <c r="LDO218" s="73"/>
      <c r="LDR218" s="73"/>
      <c r="LED218" s="73"/>
      <c r="LEG218" s="73"/>
      <c r="LEJ218" s="73"/>
      <c r="LEM218" s="73"/>
      <c r="LEV218" s="73"/>
      <c r="LFB218" s="73"/>
      <c r="LFE218" s="73"/>
      <c r="LFH218" s="73"/>
      <c r="LFK218" s="73"/>
      <c r="LFQ218" s="73"/>
      <c r="LFZ218" s="73"/>
      <c r="LGB218" s="73"/>
      <c r="LGC218" s="73"/>
      <c r="LGE218" s="73"/>
      <c r="LGH218" s="73"/>
      <c r="LGK218" s="73"/>
      <c r="LGN218" s="73"/>
      <c r="LGV218" s="73"/>
      <c r="LGX218" s="73"/>
      <c r="LHA218" s="73"/>
      <c r="LHD218" s="73"/>
      <c r="LHM218" s="73"/>
      <c r="LHP218" s="73"/>
      <c r="LHU218" s="73"/>
      <c r="LIQ218" s="73"/>
      <c r="LIR218" s="73"/>
      <c r="LIS218" s="73"/>
      <c r="LIT218" s="73"/>
      <c r="LIU218" s="73"/>
      <c r="LIV218" s="73"/>
      <c r="LJN218" s="73"/>
      <c r="LJO218" s="73"/>
      <c r="LJR218" s="73"/>
      <c r="LJU218" s="73"/>
      <c r="LJW218" s="73"/>
      <c r="LJY218" s="73"/>
      <c r="LKB218" s="73"/>
      <c r="LKE218" s="73"/>
      <c r="LKH218" s="73"/>
      <c r="LKK218" s="73"/>
      <c r="LKN218" s="73"/>
      <c r="LKQ218" s="73"/>
      <c r="LKT218" s="73"/>
      <c r="LKW218" s="73"/>
      <c r="LKY218" s="73"/>
      <c r="LLL218" s="73"/>
      <c r="LLM218" s="73"/>
      <c r="LLN218" s="73"/>
      <c r="LLO218" s="73"/>
      <c r="LLP218" s="73"/>
      <c r="LLQ218" s="73"/>
      <c r="LLR218" s="73"/>
      <c r="LLS218" s="73"/>
      <c r="LLT218" s="73"/>
      <c r="LLU218" s="73"/>
      <c r="LLV218" s="73"/>
      <c r="LLW218" s="73"/>
      <c r="LLX218" s="73"/>
      <c r="LLY218" s="73"/>
      <c r="LLZ218" s="73"/>
      <c r="LMA218" s="73"/>
      <c r="LMB218" s="73"/>
      <c r="LMC218" s="73"/>
      <c r="LMD218" s="73"/>
      <c r="LME218" s="73"/>
      <c r="LMF218" s="73"/>
      <c r="LMG218" s="73"/>
      <c r="LMH218" s="73"/>
      <c r="LMI218" s="73"/>
      <c r="LMJ218" s="73"/>
      <c r="LMK218" s="73"/>
      <c r="LMM218" s="73"/>
      <c r="LMN218" s="73"/>
      <c r="LMO218" s="73"/>
      <c r="LMP218" s="73"/>
      <c r="LMQ218" s="73"/>
      <c r="LMR218" s="73"/>
      <c r="LMS218" s="73"/>
      <c r="LMT218" s="73"/>
      <c r="LMU218" s="73"/>
      <c r="LMV218" s="73"/>
      <c r="LMW218" s="73"/>
      <c r="LMX218" s="73"/>
      <c r="LMY218" s="73"/>
      <c r="LNB218" s="73"/>
      <c r="LNE218" s="73"/>
      <c r="LNH218" s="73"/>
      <c r="LNK218" s="73"/>
      <c r="LNN218" s="73"/>
      <c r="LNZ218" s="73"/>
      <c r="LOC218" s="73"/>
      <c r="LOF218" s="73"/>
      <c r="LOI218" s="73"/>
      <c r="LOR218" s="73"/>
      <c r="LOX218" s="73"/>
      <c r="LPA218" s="73"/>
      <c r="LPD218" s="73"/>
      <c r="LPG218" s="73"/>
      <c r="LPM218" s="73"/>
      <c r="LPV218" s="73"/>
      <c r="LPX218" s="73"/>
      <c r="LPY218" s="73"/>
      <c r="LQA218" s="73"/>
      <c r="LQD218" s="73"/>
      <c r="LQG218" s="73"/>
      <c r="LQJ218" s="73"/>
      <c r="LQR218" s="73"/>
      <c r="LQT218" s="73"/>
      <c r="LQW218" s="73"/>
      <c r="LQZ218" s="73"/>
      <c r="LRI218" s="73"/>
      <c r="LRL218" s="73"/>
      <c r="LRQ218" s="73"/>
      <c r="LSM218" s="73"/>
      <c r="LSN218" s="73"/>
      <c r="LSO218" s="73"/>
      <c r="LSP218" s="73"/>
      <c r="LSQ218" s="73"/>
      <c r="LSR218" s="73"/>
      <c r="LTJ218" s="73"/>
      <c r="LTK218" s="73"/>
      <c r="LTN218" s="73"/>
      <c r="LTQ218" s="73"/>
      <c r="LTS218" s="73"/>
      <c r="LTU218" s="73"/>
      <c r="LTX218" s="73"/>
      <c r="LUA218" s="73"/>
      <c r="LUD218" s="73"/>
      <c r="LUG218" s="73"/>
      <c r="LUJ218" s="73"/>
      <c r="LUM218" s="73"/>
      <c r="LUP218" s="73"/>
      <c r="LUS218" s="73"/>
      <c r="LUU218" s="73"/>
      <c r="LVH218" s="73"/>
      <c r="LVI218" s="73"/>
      <c r="LVJ218" s="73"/>
      <c r="LVK218" s="73"/>
      <c r="LVL218" s="73"/>
      <c r="LVM218" s="73"/>
      <c r="LVN218" s="73"/>
      <c r="LVO218" s="73"/>
      <c r="LVP218" s="73"/>
      <c r="LVQ218" s="73"/>
      <c r="LVR218" s="73"/>
      <c r="LVS218" s="73"/>
      <c r="LVT218" s="73"/>
      <c r="LVU218" s="73"/>
      <c r="LVV218" s="73"/>
      <c r="LVW218" s="73"/>
      <c r="LVX218" s="73"/>
      <c r="LVY218" s="73"/>
      <c r="LVZ218" s="73"/>
      <c r="LWA218" s="73"/>
      <c r="LWB218" s="73"/>
      <c r="LWC218" s="73"/>
      <c r="LWD218" s="73"/>
      <c r="LWE218" s="73"/>
      <c r="LWF218" s="73"/>
      <c r="LWG218" s="73"/>
      <c r="LWI218" s="73"/>
      <c r="LWJ218" s="73"/>
      <c r="LWK218" s="73"/>
      <c r="LWL218" s="73"/>
      <c r="LWM218" s="73"/>
      <c r="LWN218" s="73"/>
      <c r="LWO218" s="73"/>
      <c r="LWP218" s="73"/>
      <c r="LWQ218" s="73"/>
      <c r="LWR218" s="73"/>
      <c r="LWS218" s="73"/>
      <c r="LWT218" s="73"/>
      <c r="LWU218" s="73"/>
      <c r="LWX218" s="73"/>
      <c r="LXA218" s="73"/>
      <c r="LXD218" s="73"/>
      <c r="LXG218" s="73"/>
      <c r="LXJ218" s="73"/>
      <c r="LXV218" s="73"/>
      <c r="LXY218" s="73"/>
      <c r="LYB218" s="73"/>
      <c r="LYE218" s="73"/>
      <c r="LYN218" s="73"/>
      <c r="LYT218" s="73"/>
      <c r="LYW218" s="73"/>
      <c r="LYZ218" s="73"/>
      <c r="LZC218" s="73"/>
      <c r="LZI218" s="73"/>
      <c r="LZR218" s="73"/>
      <c r="LZT218" s="73"/>
      <c r="LZU218" s="73"/>
      <c r="LZW218" s="73"/>
      <c r="LZZ218" s="73"/>
      <c r="MAC218" s="73"/>
      <c r="MAF218" s="73"/>
      <c r="MAN218" s="73"/>
      <c r="MAP218" s="73"/>
      <c r="MAS218" s="73"/>
      <c r="MAV218" s="73"/>
      <c r="MBE218" s="73"/>
      <c r="MBH218" s="73"/>
      <c r="MBM218" s="73"/>
      <c r="MCI218" s="73"/>
      <c r="MCJ218" s="73"/>
      <c r="MCK218" s="73"/>
      <c r="MCL218" s="73"/>
      <c r="MCM218" s="73"/>
      <c r="MCN218" s="73"/>
      <c r="MDF218" s="73"/>
      <c r="MDG218" s="73"/>
      <c r="MDJ218" s="73"/>
      <c r="MDM218" s="73"/>
      <c r="MDO218" s="73"/>
      <c r="MDQ218" s="73"/>
      <c r="MDT218" s="73"/>
      <c r="MDW218" s="73"/>
      <c r="MDZ218" s="73"/>
      <c r="MEC218" s="73"/>
      <c r="MEF218" s="73"/>
      <c r="MEI218" s="73"/>
      <c r="MEL218" s="73"/>
      <c r="MEO218" s="73"/>
      <c r="MEQ218" s="73"/>
      <c r="MFD218" s="73"/>
      <c r="MFE218" s="73"/>
      <c r="MFF218" s="73"/>
      <c r="MFG218" s="73"/>
      <c r="MFH218" s="73"/>
      <c r="MFI218" s="73"/>
      <c r="MFJ218" s="73"/>
      <c r="MFK218" s="73"/>
      <c r="MFL218" s="73"/>
      <c r="MFM218" s="73"/>
      <c r="MFN218" s="73"/>
      <c r="MFO218" s="73"/>
      <c r="MFP218" s="73"/>
      <c r="MFQ218" s="73"/>
      <c r="MFR218" s="73"/>
      <c r="MFS218" s="73"/>
      <c r="MFT218" s="73"/>
      <c r="MFU218" s="73"/>
      <c r="MFV218" s="73"/>
      <c r="MFW218" s="73"/>
      <c r="MFX218" s="73"/>
      <c r="MFY218" s="73"/>
      <c r="MFZ218" s="73"/>
      <c r="MGA218" s="73"/>
      <c r="MGB218" s="73"/>
      <c r="MGC218" s="73"/>
      <c r="MGE218" s="73"/>
      <c r="MGF218" s="73"/>
      <c r="MGG218" s="73"/>
      <c r="MGH218" s="73"/>
      <c r="MGI218" s="73"/>
      <c r="MGJ218" s="73"/>
      <c r="MGK218" s="73"/>
      <c r="MGL218" s="73"/>
      <c r="MGM218" s="73"/>
      <c r="MGN218" s="73"/>
      <c r="MGO218" s="73"/>
      <c r="MGP218" s="73"/>
      <c r="MGQ218" s="73"/>
      <c r="MGT218" s="73"/>
      <c r="MGW218" s="73"/>
      <c r="MGZ218" s="73"/>
      <c r="MHC218" s="73"/>
      <c r="MHF218" s="73"/>
      <c r="MHR218" s="73"/>
      <c r="MHU218" s="73"/>
      <c r="MHX218" s="73"/>
      <c r="MIA218" s="73"/>
      <c r="MIJ218" s="73"/>
      <c r="MIP218" s="73"/>
      <c r="MIS218" s="73"/>
      <c r="MIV218" s="73"/>
      <c r="MIY218" s="73"/>
      <c r="MJE218" s="73"/>
      <c r="MJN218" s="73"/>
      <c r="MJP218" s="73"/>
      <c r="MJQ218" s="73"/>
      <c r="MJS218" s="73"/>
      <c r="MJV218" s="73"/>
      <c r="MJY218" s="73"/>
      <c r="MKB218" s="73"/>
      <c r="MKJ218" s="73"/>
      <c r="MKL218" s="73"/>
      <c r="MKO218" s="73"/>
      <c r="MKR218" s="73"/>
      <c r="MLA218" s="73"/>
      <c r="MLD218" s="73"/>
      <c r="MLI218" s="73"/>
      <c r="MME218" s="73"/>
      <c r="MMF218" s="73"/>
      <c r="MMG218" s="73"/>
      <c r="MMH218" s="73"/>
      <c r="MMI218" s="73"/>
      <c r="MMJ218" s="73"/>
      <c r="MNB218" s="73"/>
      <c r="MNC218" s="73"/>
      <c r="MNF218" s="73"/>
      <c r="MNI218" s="73"/>
      <c r="MNK218" s="73"/>
      <c r="MNM218" s="73"/>
      <c r="MNP218" s="73"/>
      <c r="MNS218" s="73"/>
      <c r="MNV218" s="73"/>
      <c r="MNY218" s="73"/>
      <c r="MOB218" s="73"/>
      <c r="MOE218" s="73"/>
      <c r="MOH218" s="73"/>
      <c r="MOK218" s="73"/>
      <c r="MOM218" s="73"/>
      <c r="MOZ218" s="73"/>
      <c r="MPA218" s="73"/>
      <c r="MPB218" s="73"/>
      <c r="MPC218" s="73"/>
      <c r="MPD218" s="73"/>
      <c r="MPE218" s="73"/>
      <c r="MPF218" s="73"/>
      <c r="MPG218" s="73"/>
      <c r="MPH218" s="73"/>
      <c r="MPI218" s="73"/>
      <c r="MPJ218" s="73"/>
      <c r="MPK218" s="73"/>
      <c r="MPL218" s="73"/>
      <c r="MPM218" s="73"/>
      <c r="MPN218" s="73"/>
      <c r="MPO218" s="73"/>
      <c r="MPP218" s="73"/>
      <c r="MPQ218" s="73"/>
      <c r="MPR218" s="73"/>
      <c r="MPS218" s="73"/>
      <c r="MPT218" s="73"/>
      <c r="MPU218" s="73"/>
      <c r="MPV218" s="73"/>
      <c r="MPW218" s="73"/>
      <c r="MPX218" s="73"/>
      <c r="MPY218" s="73"/>
      <c r="MQA218" s="73"/>
      <c r="MQB218" s="73"/>
      <c r="MQC218" s="73"/>
      <c r="MQD218" s="73"/>
      <c r="MQE218" s="73"/>
      <c r="MQF218" s="73"/>
      <c r="MQG218" s="73"/>
      <c r="MQH218" s="73"/>
      <c r="MQI218" s="73"/>
      <c r="MQJ218" s="73"/>
      <c r="MQK218" s="73"/>
      <c r="MQL218" s="73"/>
      <c r="MQM218" s="73"/>
      <c r="MQP218" s="73"/>
      <c r="MQS218" s="73"/>
      <c r="MQV218" s="73"/>
      <c r="MQY218" s="73"/>
      <c r="MRB218" s="73"/>
      <c r="MRN218" s="73"/>
      <c r="MRQ218" s="73"/>
      <c r="MRT218" s="73"/>
      <c r="MRW218" s="73"/>
      <c r="MSF218" s="73"/>
      <c r="MSL218" s="73"/>
      <c r="MSO218" s="73"/>
      <c r="MSR218" s="73"/>
      <c r="MSU218" s="73"/>
      <c r="MTA218" s="73"/>
      <c r="MTJ218" s="73"/>
      <c r="MTL218" s="73"/>
      <c r="MTM218" s="73"/>
      <c r="MTO218" s="73"/>
      <c r="MTR218" s="73"/>
      <c r="MTU218" s="73"/>
      <c r="MTX218" s="73"/>
      <c r="MUF218" s="73"/>
      <c r="MUH218" s="73"/>
      <c r="MUK218" s="73"/>
      <c r="MUN218" s="73"/>
      <c r="MUW218" s="73"/>
      <c r="MUZ218" s="73"/>
      <c r="MVE218" s="73"/>
      <c r="MWA218" s="73"/>
      <c r="MWB218" s="73"/>
      <c r="MWC218" s="73"/>
      <c r="MWD218" s="73"/>
      <c r="MWE218" s="73"/>
      <c r="MWF218" s="73"/>
      <c r="MWX218" s="73"/>
      <c r="MWY218" s="73"/>
      <c r="MXB218" s="73"/>
      <c r="MXE218" s="73"/>
      <c r="MXG218" s="73"/>
      <c r="MXI218" s="73"/>
      <c r="MXL218" s="73"/>
      <c r="MXO218" s="73"/>
      <c r="MXR218" s="73"/>
      <c r="MXU218" s="73"/>
      <c r="MXX218" s="73"/>
      <c r="MYA218" s="73"/>
      <c r="MYD218" s="73"/>
      <c r="MYG218" s="73"/>
      <c r="MYI218" s="73"/>
      <c r="MYV218" s="73"/>
      <c r="MYW218" s="73"/>
      <c r="MYX218" s="73"/>
      <c r="MYY218" s="73"/>
      <c r="MYZ218" s="73"/>
      <c r="MZA218" s="73"/>
      <c r="MZB218" s="73"/>
      <c r="MZC218" s="73"/>
      <c r="MZD218" s="73"/>
      <c r="MZE218" s="73"/>
      <c r="MZF218" s="73"/>
      <c r="MZG218" s="73"/>
      <c r="MZH218" s="73"/>
      <c r="MZI218" s="73"/>
      <c r="MZJ218" s="73"/>
      <c r="MZK218" s="73"/>
      <c r="MZL218" s="73"/>
      <c r="MZM218" s="73"/>
      <c r="MZN218" s="73"/>
      <c r="MZO218" s="73"/>
      <c r="MZP218" s="73"/>
      <c r="MZQ218" s="73"/>
      <c r="MZR218" s="73"/>
      <c r="MZS218" s="73"/>
      <c r="MZT218" s="73"/>
      <c r="MZU218" s="73"/>
      <c r="MZW218" s="73"/>
      <c r="MZX218" s="73"/>
      <c r="MZY218" s="73"/>
      <c r="MZZ218" s="73"/>
      <c r="NAA218" s="73"/>
      <c r="NAB218" s="73"/>
      <c r="NAC218" s="73"/>
      <c r="NAD218" s="73"/>
      <c r="NAE218" s="73"/>
      <c r="NAF218" s="73"/>
      <c r="NAG218" s="73"/>
      <c r="NAH218" s="73"/>
      <c r="NAI218" s="73"/>
      <c r="NAL218" s="73"/>
      <c r="NAO218" s="73"/>
      <c r="NAR218" s="73"/>
      <c r="NAU218" s="73"/>
      <c r="NAX218" s="73"/>
      <c r="NBJ218" s="73"/>
      <c r="NBM218" s="73"/>
      <c r="NBP218" s="73"/>
      <c r="NBS218" s="73"/>
      <c r="NCB218" s="73"/>
      <c r="NCH218" s="73"/>
      <c r="NCK218" s="73"/>
      <c r="NCN218" s="73"/>
      <c r="NCQ218" s="73"/>
      <c r="NCW218" s="73"/>
      <c r="NDF218" s="73"/>
      <c r="NDH218" s="73"/>
      <c r="NDI218" s="73"/>
      <c r="NDK218" s="73"/>
      <c r="NDN218" s="73"/>
      <c r="NDQ218" s="73"/>
      <c r="NDT218" s="73"/>
      <c r="NEB218" s="73"/>
      <c r="NED218" s="73"/>
      <c r="NEG218" s="73"/>
      <c r="NEJ218" s="73"/>
      <c r="NES218" s="73"/>
      <c r="NEV218" s="73"/>
      <c r="NFA218" s="73"/>
      <c r="NFW218" s="73"/>
      <c r="NFX218" s="73"/>
      <c r="NFY218" s="73"/>
      <c r="NFZ218" s="73"/>
      <c r="NGA218" s="73"/>
      <c r="NGB218" s="73"/>
      <c r="NGT218" s="73"/>
      <c r="NGU218" s="73"/>
      <c r="NGX218" s="73"/>
      <c r="NHA218" s="73"/>
      <c r="NHC218" s="73"/>
      <c r="NHE218" s="73"/>
      <c r="NHH218" s="73"/>
      <c r="NHK218" s="73"/>
      <c r="NHN218" s="73"/>
      <c r="NHQ218" s="73"/>
      <c r="NHT218" s="73"/>
      <c r="NHW218" s="73"/>
      <c r="NHZ218" s="73"/>
      <c r="NIC218" s="73"/>
      <c r="NIE218" s="73"/>
      <c r="NIR218" s="73"/>
      <c r="NIS218" s="73"/>
      <c r="NIT218" s="73"/>
      <c r="NIU218" s="73"/>
      <c r="NIV218" s="73"/>
      <c r="NIW218" s="73"/>
      <c r="NIX218" s="73"/>
      <c r="NIY218" s="73"/>
      <c r="NIZ218" s="73"/>
      <c r="NJA218" s="73"/>
      <c r="NJB218" s="73"/>
      <c r="NJC218" s="73"/>
      <c r="NJD218" s="73"/>
      <c r="NJE218" s="73"/>
      <c r="NJF218" s="73"/>
      <c r="NJG218" s="73"/>
      <c r="NJH218" s="73"/>
      <c r="NJI218" s="73"/>
      <c r="NJJ218" s="73"/>
      <c r="NJK218" s="73"/>
      <c r="NJL218" s="73"/>
      <c r="NJM218" s="73"/>
      <c r="NJN218" s="73"/>
      <c r="NJO218" s="73"/>
      <c r="NJP218" s="73"/>
      <c r="NJQ218" s="73"/>
      <c r="NJS218" s="73"/>
      <c r="NJT218" s="73"/>
      <c r="NJU218" s="73"/>
      <c r="NJV218" s="73"/>
      <c r="NJW218" s="73"/>
      <c r="NJX218" s="73"/>
      <c r="NJY218" s="73"/>
      <c r="NJZ218" s="73"/>
      <c r="NKA218" s="73"/>
      <c r="NKB218" s="73"/>
      <c r="NKC218" s="73"/>
      <c r="NKD218" s="73"/>
      <c r="NKE218" s="73"/>
      <c r="NKH218" s="73"/>
      <c r="NKK218" s="73"/>
      <c r="NKN218" s="73"/>
      <c r="NKQ218" s="73"/>
      <c r="NKT218" s="73"/>
      <c r="NLF218" s="73"/>
      <c r="NLI218" s="73"/>
      <c r="NLL218" s="73"/>
      <c r="NLO218" s="73"/>
      <c r="NLX218" s="73"/>
      <c r="NMD218" s="73"/>
      <c r="NMG218" s="73"/>
      <c r="NMJ218" s="73"/>
      <c r="NMM218" s="73"/>
      <c r="NMS218" s="73"/>
      <c r="NNB218" s="73"/>
      <c r="NND218" s="73"/>
      <c r="NNE218" s="73"/>
      <c r="NNG218" s="73"/>
      <c r="NNJ218" s="73"/>
      <c r="NNM218" s="73"/>
      <c r="NNP218" s="73"/>
      <c r="NNX218" s="73"/>
      <c r="NNZ218" s="73"/>
      <c r="NOC218" s="73"/>
      <c r="NOF218" s="73"/>
      <c r="NOO218" s="73"/>
      <c r="NOR218" s="73"/>
      <c r="NOW218" s="73"/>
      <c r="NPS218" s="73"/>
      <c r="NPT218" s="73"/>
      <c r="NPU218" s="73"/>
      <c r="NPV218" s="73"/>
      <c r="NPW218" s="73"/>
      <c r="NPX218" s="73"/>
      <c r="NQP218" s="73"/>
      <c r="NQQ218" s="73"/>
      <c r="NQT218" s="73"/>
      <c r="NQW218" s="73"/>
      <c r="NQY218" s="73"/>
      <c r="NRA218" s="73"/>
      <c r="NRD218" s="73"/>
      <c r="NRG218" s="73"/>
      <c r="NRJ218" s="73"/>
      <c r="NRM218" s="73"/>
      <c r="NRP218" s="73"/>
      <c r="NRS218" s="73"/>
      <c r="NRV218" s="73"/>
      <c r="NRY218" s="73"/>
      <c r="NSA218" s="73"/>
      <c r="NSN218" s="73"/>
      <c r="NSO218" s="73"/>
      <c r="NSP218" s="73"/>
      <c r="NSQ218" s="73"/>
      <c r="NSR218" s="73"/>
      <c r="NSS218" s="73"/>
      <c r="NST218" s="73"/>
      <c r="NSU218" s="73"/>
      <c r="NSV218" s="73"/>
      <c r="NSW218" s="73"/>
      <c r="NSX218" s="73"/>
      <c r="NSY218" s="73"/>
      <c r="NSZ218" s="73"/>
      <c r="NTA218" s="73"/>
      <c r="NTB218" s="73"/>
      <c r="NTC218" s="73"/>
      <c r="NTD218" s="73"/>
      <c r="NTE218" s="73"/>
      <c r="NTF218" s="73"/>
      <c r="NTG218" s="73"/>
      <c r="NTH218" s="73"/>
      <c r="NTI218" s="73"/>
      <c r="NTJ218" s="73"/>
      <c r="NTK218" s="73"/>
      <c r="NTL218" s="73"/>
      <c r="NTM218" s="73"/>
      <c r="NTO218" s="73"/>
      <c r="NTP218" s="73"/>
      <c r="NTQ218" s="73"/>
      <c r="NTR218" s="73"/>
      <c r="NTS218" s="73"/>
      <c r="NTT218" s="73"/>
      <c r="NTU218" s="73"/>
      <c r="NTV218" s="73"/>
      <c r="NTW218" s="73"/>
      <c r="NTX218" s="73"/>
      <c r="NTY218" s="73"/>
      <c r="NTZ218" s="73"/>
      <c r="NUA218" s="73"/>
      <c r="NUD218" s="73"/>
      <c r="NUG218" s="73"/>
      <c r="NUJ218" s="73"/>
      <c r="NUM218" s="73"/>
      <c r="NUP218" s="73"/>
      <c r="NVB218" s="73"/>
      <c r="NVE218" s="73"/>
      <c r="NVH218" s="73"/>
      <c r="NVK218" s="73"/>
      <c r="NVT218" s="73"/>
      <c r="NVZ218" s="73"/>
      <c r="NWC218" s="73"/>
      <c r="NWF218" s="73"/>
      <c r="NWI218" s="73"/>
      <c r="NWO218" s="73"/>
      <c r="NWX218" s="73"/>
      <c r="NWZ218" s="73"/>
      <c r="NXA218" s="73"/>
      <c r="NXC218" s="73"/>
      <c r="NXF218" s="73"/>
      <c r="NXI218" s="73"/>
      <c r="NXL218" s="73"/>
      <c r="NXT218" s="73"/>
      <c r="NXV218" s="73"/>
      <c r="NXY218" s="73"/>
      <c r="NYB218" s="73"/>
      <c r="NYK218" s="73"/>
      <c r="NYN218" s="73"/>
      <c r="NYS218" s="73"/>
      <c r="NZO218" s="73"/>
      <c r="NZP218" s="73"/>
      <c r="NZQ218" s="73"/>
      <c r="NZR218" s="73"/>
      <c r="NZS218" s="73"/>
      <c r="NZT218" s="73"/>
      <c r="OAL218" s="73"/>
      <c r="OAM218" s="73"/>
      <c r="OAP218" s="73"/>
      <c r="OAS218" s="73"/>
      <c r="OAU218" s="73"/>
      <c r="OAW218" s="73"/>
      <c r="OAZ218" s="73"/>
      <c r="OBC218" s="73"/>
      <c r="OBF218" s="73"/>
      <c r="OBI218" s="73"/>
      <c r="OBL218" s="73"/>
      <c r="OBO218" s="73"/>
      <c r="OBR218" s="73"/>
      <c r="OBU218" s="73"/>
      <c r="OBW218" s="73"/>
      <c r="OCJ218" s="73"/>
      <c r="OCK218" s="73"/>
      <c r="OCL218" s="73"/>
      <c r="OCM218" s="73"/>
      <c r="OCN218" s="73"/>
      <c r="OCO218" s="73"/>
      <c r="OCP218" s="73"/>
      <c r="OCQ218" s="73"/>
      <c r="OCR218" s="73"/>
      <c r="OCS218" s="73"/>
      <c r="OCT218" s="73"/>
      <c r="OCU218" s="73"/>
      <c r="OCV218" s="73"/>
      <c r="OCW218" s="73"/>
      <c r="OCX218" s="73"/>
      <c r="OCY218" s="73"/>
      <c r="OCZ218" s="73"/>
      <c r="ODA218" s="73"/>
      <c r="ODB218" s="73"/>
      <c r="ODC218" s="73"/>
      <c r="ODD218" s="73"/>
      <c r="ODE218" s="73"/>
      <c r="ODF218" s="73"/>
      <c r="ODG218" s="73"/>
      <c r="ODH218" s="73"/>
      <c r="ODI218" s="73"/>
      <c r="ODK218" s="73"/>
      <c r="ODL218" s="73"/>
      <c r="ODM218" s="73"/>
      <c r="ODN218" s="73"/>
      <c r="ODO218" s="73"/>
      <c r="ODP218" s="73"/>
      <c r="ODQ218" s="73"/>
      <c r="ODR218" s="73"/>
      <c r="ODS218" s="73"/>
      <c r="ODT218" s="73"/>
      <c r="ODU218" s="73"/>
      <c r="ODV218" s="73"/>
      <c r="ODW218" s="73"/>
      <c r="ODZ218" s="73"/>
      <c r="OEC218" s="73"/>
      <c r="OEF218" s="73"/>
      <c r="OEI218" s="73"/>
      <c r="OEL218" s="73"/>
      <c r="OEX218" s="73"/>
      <c r="OFA218" s="73"/>
      <c r="OFD218" s="73"/>
      <c r="OFG218" s="73"/>
      <c r="OFP218" s="73"/>
      <c r="OFV218" s="73"/>
      <c r="OFY218" s="73"/>
      <c r="OGB218" s="73"/>
      <c r="OGE218" s="73"/>
      <c r="OGK218" s="73"/>
      <c r="OGT218" s="73"/>
      <c r="OGV218" s="73"/>
      <c r="OGW218" s="73"/>
      <c r="OGY218" s="73"/>
      <c r="OHB218" s="73"/>
      <c r="OHE218" s="73"/>
      <c r="OHH218" s="73"/>
      <c r="OHP218" s="73"/>
      <c r="OHR218" s="73"/>
      <c r="OHU218" s="73"/>
      <c r="OHX218" s="73"/>
      <c r="OIG218" s="73"/>
      <c r="OIJ218" s="73"/>
      <c r="OIO218" s="73"/>
      <c r="OJK218" s="73"/>
      <c r="OJL218" s="73"/>
      <c r="OJM218" s="73"/>
      <c r="OJN218" s="73"/>
      <c r="OJO218" s="73"/>
      <c r="OJP218" s="73"/>
      <c r="OKH218" s="73"/>
      <c r="OKI218" s="73"/>
      <c r="OKL218" s="73"/>
      <c r="OKO218" s="73"/>
      <c r="OKQ218" s="73"/>
      <c r="OKS218" s="73"/>
      <c r="OKV218" s="73"/>
      <c r="OKY218" s="73"/>
      <c r="OLB218" s="73"/>
      <c r="OLE218" s="73"/>
      <c r="OLH218" s="73"/>
      <c r="OLK218" s="73"/>
      <c r="OLN218" s="73"/>
      <c r="OLQ218" s="73"/>
      <c r="OLS218" s="73"/>
      <c r="OMF218" s="73"/>
      <c r="OMG218" s="73"/>
      <c r="OMH218" s="73"/>
      <c r="OMI218" s="73"/>
      <c r="OMJ218" s="73"/>
      <c r="OMK218" s="73"/>
      <c r="OML218" s="73"/>
      <c r="OMM218" s="73"/>
      <c r="OMN218" s="73"/>
      <c r="OMO218" s="73"/>
      <c r="OMP218" s="73"/>
      <c r="OMQ218" s="73"/>
      <c r="OMR218" s="73"/>
      <c r="OMS218" s="73"/>
      <c r="OMT218" s="73"/>
      <c r="OMU218" s="73"/>
      <c r="OMV218" s="73"/>
      <c r="OMW218" s="73"/>
      <c r="OMX218" s="73"/>
      <c r="OMY218" s="73"/>
      <c r="OMZ218" s="73"/>
      <c r="ONA218" s="73"/>
      <c r="ONB218" s="73"/>
      <c r="ONC218" s="73"/>
      <c r="OND218" s="73"/>
      <c r="ONE218" s="73"/>
      <c r="ONG218" s="73"/>
      <c r="ONH218" s="73"/>
      <c r="ONI218" s="73"/>
      <c r="ONJ218" s="73"/>
      <c r="ONK218" s="73"/>
      <c r="ONL218" s="73"/>
      <c r="ONM218" s="73"/>
      <c r="ONN218" s="73"/>
      <c r="ONO218" s="73"/>
      <c r="ONP218" s="73"/>
      <c r="ONQ218" s="73"/>
      <c r="ONR218" s="73"/>
      <c r="ONS218" s="73"/>
      <c r="ONV218" s="73"/>
      <c r="ONY218" s="73"/>
      <c r="OOB218" s="73"/>
      <c r="OOE218" s="73"/>
      <c r="OOH218" s="73"/>
      <c r="OOT218" s="73"/>
      <c r="OOW218" s="73"/>
      <c r="OOZ218" s="73"/>
      <c r="OPC218" s="73"/>
      <c r="OPL218" s="73"/>
      <c r="OPR218" s="73"/>
      <c r="OPU218" s="73"/>
      <c r="OPX218" s="73"/>
      <c r="OQA218" s="73"/>
      <c r="OQG218" s="73"/>
      <c r="OQP218" s="73"/>
      <c r="OQR218" s="73"/>
      <c r="OQS218" s="73"/>
      <c r="OQU218" s="73"/>
      <c r="OQX218" s="73"/>
      <c r="ORA218" s="73"/>
      <c r="ORD218" s="73"/>
      <c r="ORL218" s="73"/>
      <c r="ORN218" s="73"/>
      <c r="ORQ218" s="73"/>
      <c r="ORT218" s="73"/>
      <c r="OSC218" s="73"/>
      <c r="OSF218" s="73"/>
      <c r="OSK218" s="73"/>
      <c r="OTG218" s="73"/>
      <c r="OTH218" s="73"/>
      <c r="OTI218" s="73"/>
      <c r="OTJ218" s="73"/>
      <c r="OTK218" s="73"/>
      <c r="OTL218" s="73"/>
      <c r="OUD218" s="73"/>
      <c r="OUE218" s="73"/>
      <c r="OUH218" s="73"/>
      <c r="OUK218" s="73"/>
      <c r="OUM218" s="73"/>
      <c r="OUO218" s="73"/>
      <c r="OUR218" s="73"/>
      <c r="OUU218" s="73"/>
      <c r="OUX218" s="73"/>
      <c r="OVA218" s="73"/>
      <c r="OVD218" s="73"/>
      <c r="OVG218" s="73"/>
      <c r="OVJ218" s="73"/>
      <c r="OVM218" s="73"/>
      <c r="OVO218" s="73"/>
      <c r="OWB218" s="73"/>
      <c r="OWC218" s="73"/>
      <c r="OWD218" s="73"/>
      <c r="OWE218" s="73"/>
      <c r="OWF218" s="73"/>
      <c r="OWG218" s="73"/>
      <c r="OWH218" s="73"/>
      <c r="OWI218" s="73"/>
      <c r="OWJ218" s="73"/>
      <c r="OWK218" s="73"/>
      <c r="OWL218" s="73"/>
      <c r="OWM218" s="73"/>
      <c r="OWN218" s="73"/>
      <c r="OWO218" s="73"/>
      <c r="OWP218" s="73"/>
      <c r="OWQ218" s="73"/>
      <c r="OWR218" s="73"/>
      <c r="OWS218" s="73"/>
      <c r="OWT218" s="73"/>
      <c r="OWU218" s="73"/>
      <c r="OWV218" s="73"/>
      <c r="OWW218" s="73"/>
      <c r="OWX218" s="73"/>
      <c r="OWY218" s="73"/>
      <c r="OWZ218" s="73"/>
      <c r="OXA218" s="73"/>
      <c r="OXC218" s="73"/>
      <c r="OXD218" s="73"/>
      <c r="OXE218" s="73"/>
      <c r="OXF218" s="73"/>
      <c r="OXG218" s="73"/>
      <c r="OXH218" s="73"/>
      <c r="OXI218" s="73"/>
      <c r="OXJ218" s="73"/>
      <c r="OXK218" s="73"/>
      <c r="OXL218" s="73"/>
      <c r="OXM218" s="73"/>
      <c r="OXN218" s="73"/>
      <c r="OXO218" s="73"/>
      <c r="OXR218" s="73"/>
      <c r="OXU218" s="73"/>
      <c r="OXX218" s="73"/>
      <c r="OYA218" s="73"/>
      <c r="OYD218" s="73"/>
      <c r="OYP218" s="73"/>
      <c r="OYS218" s="73"/>
      <c r="OYV218" s="73"/>
      <c r="OYY218" s="73"/>
      <c r="OZH218" s="73"/>
      <c r="OZN218" s="73"/>
      <c r="OZQ218" s="73"/>
      <c r="OZT218" s="73"/>
      <c r="OZW218" s="73"/>
      <c r="PAC218" s="73"/>
      <c r="PAL218" s="73"/>
      <c r="PAN218" s="73"/>
      <c r="PAO218" s="73"/>
      <c r="PAQ218" s="73"/>
      <c r="PAT218" s="73"/>
      <c r="PAW218" s="73"/>
      <c r="PAZ218" s="73"/>
      <c r="PBH218" s="73"/>
      <c r="PBJ218" s="73"/>
      <c r="PBM218" s="73"/>
      <c r="PBP218" s="73"/>
      <c r="PBY218" s="73"/>
      <c r="PCB218" s="73"/>
      <c r="PCG218" s="73"/>
      <c r="PDC218" s="73"/>
      <c r="PDD218" s="73"/>
      <c r="PDE218" s="73"/>
      <c r="PDF218" s="73"/>
      <c r="PDG218" s="73"/>
      <c r="PDH218" s="73"/>
      <c r="PDZ218" s="73"/>
      <c r="PEA218" s="73"/>
      <c r="PED218" s="73"/>
      <c r="PEG218" s="73"/>
      <c r="PEI218" s="73"/>
      <c r="PEK218" s="73"/>
      <c r="PEN218" s="73"/>
      <c r="PEQ218" s="73"/>
      <c r="PET218" s="73"/>
      <c r="PEW218" s="73"/>
      <c r="PEZ218" s="73"/>
      <c r="PFC218" s="73"/>
      <c r="PFF218" s="73"/>
      <c r="PFI218" s="73"/>
      <c r="PFK218" s="73"/>
      <c r="PFX218" s="73"/>
      <c r="PFY218" s="73"/>
      <c r="PFZ218" s="73"/>
      <c r="PGA218" s="73"/>
      <c r="PGB218" s="73"/>
      <c r="PGC218" s="73"/>
      <c r="PGD218" s="73"/>
      <c r="PGE218" s="73"/>
      <c r="PGF218" s="73"/>
      <c r="PGG218" s="73"/>
      <c r="PGH218" s="73"/>
      <c r="PGI218" s="73"/>
      <c r="PGJ218" s="73"/>
      <c r="PGK218" s="73"/>
      <c r="PGL218" s="73"/>
      <c r="PGM218" s="73"/>
      <c r="PGN218" s="73"/>
      <c r="PGO218" s="73"/>
      <c r="PGP218" s="73"/>
      <c r="PGQ218" s="73"/>
      <c r="PGR218" s="73"/>
      <c r="PGS218" s="73"/>
      <c r="PGT218" s="73"/>
      <c r="PGU218" s="73"/>
      <c r="PGV218" s="73"/>
      <c r="PGW218" s="73"/>
      <c r="PGY218" s="73"/>
      <c r="PGZ218" s="73"/>
      <c r="PHA218" s="73"/>
      <c r="PHB218" s="73"/>
      <c r="PHC218" s="73"/>
      <c r="PHD218" s="73"/>
      <c r="PHE218" s="73"/>
      <c r="PHF218" s="73"/>
      <c r="PHG218" s="73"/>
      <c r="PHH218" s="73"/>
      <c r="PHI218" s="73"/>
      <c r="PHJ218" s="73"/>
      <c r="PHK218" s="73"/>
      <c r="PHN218" s="73"/>
      <c r="PHQ218" s="73"/>
      <c r="PHT218" s="73"/>
      <c r="PHW218" s="73"/>
      <c r="PHZ218" s="73"/>
      <c r="PIL218" s="73"/>
      <c r="PIO218" s="73"/>
      <c r="PIR218" s="73"/>
      <c r="PIU218" s="73"/>
      <c r="PJD218" s="73"/>
      <c r="PJJ218" s="73"/>
      <c r="PJM218" s="73"/>
      <c r="PJP218" s="73"/>
      <c r="PJS218" s="73"/>
      <c r="PJY218" s="73"/>
      <c r="PKH218" s="73"/>
      <c r="PKJ218" s="73"/>
      <c r="PKK218" s="73"/>
      <c r="PKM218" s="73"/>
      <c r="PKP218" s="73"/>
      <c r="PKS218" s="73"/>
      <c r="PKV218" s="73"/>
      <c r="PLD218" s="73"/>
      <c r="PLF218" s="73"/>
      <c r="PLI218" s="73"/>
      <c r="PLL218" s="73"/>
      <c r="PLU218" s="73"/>
      <c r="PLX218" s="73"/>
      <c r="PMC218" s="73"/>
      <c r="PMY218" s="73"/>
      <c r="PMZ218" s="73"/>
      <c r="PNA218" s="73"/>
      <c r="PNB218" s="73"/>
      <c r="PNC218" s="73"/>
      <c r="PND218" s="73"/>
      <c r="PNV218" s="73"/>
      <c r="PNW218" s="73"/>
      <c r="PNZ218" s="73"/>
      <c r="POC218" s="73"/>
      <c r="POE218" s="73"/>
      <c r="POG218" s="73"/>
      <c r="POJ218" s="73"/>
      <c r="POM218" s="73"/>
      <c r="POP218" s="73"/>
      <c r="POS218" s="73"/>
      <c r="POV218" s="73"/>
      <c r="POY218" s="73"/>
      <c r="PPB218" s="73"/>
      <c r="PPE218" s="73"/>
      <c r="PPG218" s="73"/>
      <c r="PPT218" s="73"/>
      <c r="PPU218" s="73"/>
      <c r="PPV218" s="73"/>
      <c r="PPW218" s="73"/>
      <c r="PPX218" s="73"/>
      <c r="PPY218" s="73"/>
      <c r="PPZ218" s="73"/>
      <c r="PQA218" s="73"/>
      <c r="PQB218" s="73"/>
      <c r="PQC218" s="73"/>
      <c r="PQD218" s="73"/>
      <c r="PQE218" s="73"/>
      <c r="PQF218" s="73"/>
      <c r="PQG218" s="73"/>
      <c r="PQH218" s="73"/>
      <c r="PQI218" s="73"/>
      <c r="PQJ218" s="73"/>
      <c r="PQK218" s="73"/>
      <c r="PQL218" s="73"/>
      <c r="PQM218" s="73"/>
      <c r="PQN218" s="73"/>
      <c r="PQO218" s="73"/>
      <c r="PQP218" s="73"/>
      <c r="PQQ218" s="73"/>
      <c r="PQR218" s="73"/>
      <c r="PQS218" s="73"/>
      <c r="PQU218" s="73"/>
      <c r="PQV218" s="73"/>
      <c r="PQW218" s="73"/>
      <c r="PQX218" s="73"/>
      <c r="PQY218" s="73"/>
      <c r="PQZ218" s="73"/>
      <c r="PRA218" s="73"/>
      <c r="PRB218" s="73"/>
      <c r="PRC218" s="73"/>
      <c r="PRD218" s="73"/>
      <c r="PRE218" s="73"/>
      <c r="PRF218" s="73"/>
      <c r="PRG218" s="73"/>
      <c r="PRJ218" s="73"/>
      <c r="PRM218" s="73"/>
      <c r="PRP218" s="73"/>
      <c r="PRS218" s="73"/>
      <c r="PRV218" s="73"/>
      <c r="PSH218" s="73"/>
      <c r="PSK218" s="73"/>
      <c r="PSN218" s="73"/>
      <c r="PSQ218" s="73"/>
      <c r="PSZ218" s="73"/>
      <c r="PTF218" s="73"/>
      <c r="PTI218" s="73"/>
      <c r="PTL218" s="73"/>
      <c r="PTO218" s="73"/>
      <c r="PTU218" s="73"/>
      <c r="PUD218" s="73"/>
      <c r="PUF218" s="73"/>
      <c r="PUG218" s="73"/>
      <c r="PUI218" s="73"/>
      <c r="PUL218" s="73"/>
      <c r="PUO218" s="73"/>
      <c r="PUR218" s="73"/>
      <c r="PUZ218" s="73"/>
      <c r="PVB218" s="73"/>
      <c r="PVE218" s="73"/>
      <c r="PVH218" s="73"/>
      <c r="PVQ218" s="73"/>
      <c r="PVT218" s="73"/>
      <c r="PVY218" s="73"/>
      <c r="PWU218" s="73"/>
      <c r="PWV218" s="73"/>
      <c r="PWW218" s="73"/>
      <c r="PWX218" s="73"/>
      <c r="PWY218" s="73"/>
      <c r="PWZ218" s="73"/>
      <c r="PXR218" s="73"/>
      <c r="PXS218" s="73"/>
      <c r="PXV218" s="73"/>
      <c r="PXY218" s="73"/>
      <c r="PYA218" s="73"/>
      <c r="PYC218" s="73"/>
      <c r="PYF218" s="73"/>
      <c r="PYI218" s="73"/>
      <c r="PYL218" s="73"/>
      <c r="PYO218" s="73"/>
      <c r="PYR218" s="73"/>
      <c r="PYU218" s="73"/>
      <c r="PYX218" s="73"/>
      <c r="PZA218" s="73"/>
      <c r="PZC218" s="73"/>
      <c r="PZP218" s="73"/>
      <c r="PZQ218" s="73"/>
      <c r="PZR218" s="73"/>
      <c r="PZS218" s="73"/>
      <c r="PZT218" s="73"/>
      <c r="PZU218" s="73"/>
      <c r="PZV218" s="73"/>
      <c r="PZW218" s="73"/>
      <c r="PZX218" s="73"/>
      <c r="PZY218" s="73"/>
      <c r="PZZ218" s="73"/>
      <c r="QAA218" s="73"/>
      <c r="QAB218" s="73"/>
      <c r="QAC218" s="73"/>
      <c r="QAD218" s="73"/>
      <c r="QAE218" s="73"/>
      <c r="QAF218" s="73"/>
      <c r="QAG218" s="73"/>
      <c r="QAH218" s="73"/>
      <c r="QAI218" s="73"/>
      <c r="QAJ218" s="73"/>
      <c r="QAK218" s="73"/>
      <c r="QAL218" s="73"/>
      <c r="QAM218" s="73"/>
      <c r="QAN218" s="73"/>
      <c r="QAO218" s="73"/>
      <c r="QAQ218" s="73"/>
      <c r="QAR218" s="73"/>
      <c r="QAS218" s="73"/>
      <c r="QAT218" s="73"/>
      <c r="QAU218" s="73"/>
      <c r="QAV218" s="73"/>
      <c r="QAW218" s="73"/>
      <c r="QAX218" s="73"/>
      <c r="QAY218" s="73"/>
      <c r="QAZ218" s="73"/>
      <c r="QBA218" s="73"/>
      <c r="QBB218" s="73"/>
      <c r="QBC218" s="73"/>
      <c r="QBF218" s="73"/>
      <c r="QBI218" s="73"/>
      <c r="QBL218" s="73"/>
      <c r="QBO218" s="73"/>
      <c r="QBR218" s="73"/>
      <c r="QCD218" s="73"/>
      <c r="QCG218" s="73"/>
      <c r="QCJ218" s="73"/>
      <c r="QCM218" s="73"/>
      <c r="QCV218" s="73"/>
      <c r="QDB218" s="73"/>
      <c r="QDE218" s="73"/>
      <c r="QDH218" s="73"/>
      <c r="QDK218" s="73"/>
      <c r="QDQ218" s="73"/>
      <c r="QDZ218" s="73"/>
      <c r="QEB218" s="73"/>
      <c r="QEC218" s="73"/>
      <c r="QEE218" s="73"/>
      <c r="QEH218" s="73"/>
      <c r="QEK218" s="73"/>
      <c r="QEN218" s="73"/>
      <c r="QEV218" s="73"/>
      <c r="QEX218" s="73"/>
      <c r="QFA218" s="73"/>
      <c r="QFD218" s="73"/>
      <c r="QFM218" s="73"/>
      <c r="QFP218" s="73"/>
      <c r="QFU218" s="73"/>
      <c r="QGQ218" s="73"/>
      <c r="QGR218" s="73"/>
      <c r="QGS218" s="73"/>
      <c r="QGT218" s="73"/>
      <c r="QGU218" s="73"/>
      <c r="QGV218" s="73"/>
      <c r="QHN218" s="73"/>
      <c r="QHO218" s="73"/>
      <c r="QHR218" s="73"/>
      <c r="QHU218" s="73"/>
      <c r="QHW218" s="73"/>
      <c r="QHY218" s="73"/>
      <c r="QIB218" s="73"/>
      <c r="QIE218" s="73"/>
      <c r="QIH218" s="73"/>
      <c r="QIK218" s="73"/>
      <c r="QIN218" s="73"/>
      <c r="QIQ218" s="73"/>
      <c r="QIT218" s="73"/>
      <c r="QIW218" s="73"/>
      <c r="QIY218" s="73"/>
      <c r="QJL218" s="73"/>
      <c r="QJM218" s="73"/>
      <c r="QJN218" s="73"/>
      <c r="QJO218" s="73"/>
      <c r="QJP218" s="73"/>
      <c r="QJQ218" s="73"/>
      <c r="QJR218" s="73"/>
      <c r="QJS218" s="73"/>
      <c r="QJT218" s="73"/>
      <c r="QJU218" s="73"/>
      <c r="QJV218" s="73"/>
      <c r="QJW218" s="73"/>
      <c r="QJX218" s="73"/>
      <c r="QJY218" s="73"/>
      <c r="QJZ218" s="73"/>
      <c r="QKA218" s="73"/>
      <c r="QKB218" s="73"/>
      <c r="QKC218" s="73"/>
      <c r="QKD218" s="73"/>
      <c r="QKE218" s="73"/>
      <c r="QKF218" s="73"/>
      <c r="QKG218" s="73"/>
      <c r="QKH218" s="73"/>
      <c r="QKI218" s="73"/>
      <c r="QKJ218" s="73"/>
      <c r="QKK218" s="73"/>
      <c r="QKM218" s="73"/>
      <c r="QKN218" s="73"/>
      <c r="QKO218" s="73"/>
      <c r="QKP218" s="73"/>
      <c r="QKQ218" s="73"/>
      <c r="QKR218" s="73"/>
      <c r="QKS218" s="73"/>
      <c r="QKT218" s="73"/>
      <c r="QKU218" s="73"/>
      <c r="QKV218" s="73"/>
      <c r="QKW218" s="73"/>
      <c r="QKX218" s="73"/>
      <c r="QKY218" s="73"/>
      <c r="QLB218" s="73"/>
      <c r="QLE218" s="73"/>
      <c r="QLH218" s="73"/>
      <c r="QLK218" s="73"/>
      <c r="QLN218" s="73"/>
      <c r="QLZ218" s="73"/>
      <c r="QMC218" s="73"/>
      <c r="QMF218" s="73"/>
      <c r="QMI218" s="73"/>
      <c r="QMR218" s="73"/>
      <c r="QMX218" s="73"/>
      <c r="QNA218" s="73"/>
      <c r="QND218" s="73"/>
      <c r="QNG218" s="73"/>
      <c r="QNM218" s="73"/>
      <c r="QNV218" s="73"/>
      <c r="QNX218" s="73"/>
      <c r="QNY218" s="73"/>
      <c r="QOA218" s="73"/>
      <c r="QOD218" s="73"/>
      <c r="QOG218" s="73"/>
      <c r="QOJ218" s="73"/>
      <c r="QOR218" s="73"/>
      <c r="QOT218" s="73"/>
      <c r="QOW218" s="73"/>
      <c r="QOZ218" s="73"/>
      <c r="QPI218" s="73"/>
      <c r="QPL218" s="73"/>
      <c r="QPQ218" s="73"/>
      <c r="QQM218" s="73"/>
      <c r="QQN218" s="73"/>
      <c r="QQO218" s="73"/>
      <c r="QQP218" s="73"/>
      <c r="QQQ218" s="73"/>
      <c r="QQR218" s="73"/>
      <c r="QRJ218" s="73"/>
      <c r="QRK218" s="73"/>
      <c r="QRN218" s="73"/>
      <c r="QRQ218" s="73"/>
      <c r="QRS218" s="73"/>
      <c r="QRU218" s="73"/>
      <c r="QRX218" s="73"/>
      <c r="QSA218" s="73"/>
      <c r="QSD218" s="73"/>
      <c r="QSG218" s="73"/>
      <c r="QSJ218" s="73"/>
      <c r="QSM218" s="73"/>
      <c r="QSP218" s="73"/>
      <c r="QSS218" s="73"/>
      <c r="QSU218" s="73"/>
      <c r="QTH218" s="73"/>
      <c r="QTI218" s="73"/>
      <c r="QTJ218" s="73"/>
      <c r="QTK218" s="73"/>
      <c r="QTL218" s="73"/>
      <c r="QTM218" s="73"/>
      <c r="QTN218" s="73"/>
      <c r="QTO218" s="73"/>
      <c r="QTP218" s="73"/>
      <c r="QTQ218" s="73"/>
      <c r="QTR218" s="73"/>
      <c r="QTS218" s="73"/>
      <c r="QTT218" s="73"/>
      <c r="QTU218" s="73"/>
      <c r="QTV218" s="73"/>
      <c r="QTW218" s="73"/>
      <c r="QTX218" s="73"/>
      <c r="QTY218" s="73"/>
      <c r="QTZ218" s="73"/>
      <c r="QUA218" s="73"/>
      <c r="QUB218" s="73"/>
      <c r="QUC218" s="73"/>
      <c r="QUD218" s="73"/>
      <c r="QUE218" s="73"/>
      <c r="QUF218" s="73"/>
      <c r="QUG218" s="73"/>
      <c r="QUI218" s="73"/>
      <c r="QUJ218" s="73"/>
      <c r="QUK218" s="73"/>
      <c r="QUL218" s="73"/>
      <c r="QUM218" s="73"/>
      <c r="QUN218" s="73"/>
      <c r="QUO218" s="73"/>
      <c r="QUP218" s="73"/>
      <c r="QUQ218" s="73"/>
      <c r="QUR218" s="73"/>
      <c r="QUS218" s="73"/>
      <c r="QUT218" s="73"/>
      <c r="QUU218" s="73"/>
      <c r="QUX218" s="73"/>
      <c r="QVA218" s="73"/>
      <c r="QVD218" s="73"/>
      <c r="QVG218" s="73"/>
      <c r="QVJ218" s="73"/>
      <c r="QVV218" s="73"/>
      <c r="QVY218" s="73"/>
      <c r="QWB218" s="73"/>
      <c r="QWE218" s="73"/>
      <c r="QWN218" s="73"/>
      <c r="QWT218" s="73"/>
      <c r="QWW218" s="73"/>
      <c r="QWZ218" s="73"/>
      <c r="QXC218" s="73"/>
      <c r="QXI218" s="73"/>
      <c r="QXR218" s="73"/>
      <c r="QXT218" s="73"/>
      <c r="QXU218" s="73"/>
      <c r="QXW218" s="73"/>
      <c r="QXZ218" s="73"/>
      <c r="QYC218" s="73"/>
      <c r="QYF218" s="73"/>
      <c r="QYN218" s="73"/>
      <c r="QYP218" s="73"/>
      <c r="QYS218" s="73"/>
      <c r="QYV218" s="73"/>
      <c r="QZE218" s="73"/>
      <c r="QZH218" s="73"/>
      <c r="QZM218" s="73"/>
      <c r="RAI218" s="73"/>
      <c r="RAJ218" s="73"/>
      <c r="RAK218" s="73"/>
      <c r="RAL218" s="73"/>
      <c r="RAM218" s="73"/>
      <c r="RAN218" s="73"/>
      <c r="RBF218" s="73"/>
      <c r="RBG218" s="73"/>
      <c r="RBJ218" s="73"/>
      <c r="RBM218" s="73"/>
      <c r="RBO218" s="73"/>
      <c r="RBQ218" s="73"/>
      <c r="RBT218" s="73"/>
      <c r="RBW218" s="73"/>
      <c r="RBZ218" s="73"/>
      <c r="RCC218" s="73"/>
      <c r="RCF218" s="73"/>
      <c r="RCI218" s="73"/>
      <c r="RCL218" s="73"/>
      <c r="RCO218" s="73"/>
      <c r="RCQ218" s="73"/>
      <c r="RDD218" s="73"/>
      <c r="RDE218" s="73"/>
      <c r="RDF218" s="73"/>
      <c r="RDG218" s="73"/>
      <c r="RDH218" s="73"/>
      <c r="RDI218" s="73"/>
      <c r="RDJ218" s="73"/>
      <c r="RDK218" s="73"/>
      <c r="RDL218" s="73"/>
      <c r="RDM218" s="73"/>
      <c r="RDN218" s="73"/>
      <c r="RDO218" s="73"/>
      <c r="RDP218" s="73"/>
      <c r="RDQ218" s="73"/>
      <c r="RDR218" s="73"/>
      <c r="RDS218" s="73"/>
      <c r="RDT218" s="73"/>
      <c r="RDU218" s="73"/>
      <c r="RDV218" s="73"/>
      <c r="RDW218" s="73"/>
      <c r="RDX218" s="73"/>
      <c r="RDY218" s="73"/>
      <c r="RDZ218" s="73"/>
      <c r="REA218" s="73"/>
      <c r="REB218" s="73"/>
      <c r="REC218" s="73"/>
      <c r="REE218" s="73"/>
      <c r="REF218" s="73"/>
      <c r="REG218" s="73"/>
      <c r="REH218" s="73"/>
      <c r="REI218" s="73"/>
      <c r="REJ218" s="73"/>
      <c r="REK218" s="73"/>
      <c r="REL218" s="73"/>
      <c r="REM218" s="73"/>
      <c r="REN218" s="73"/>
      <c r="REO218" s="73"/>
      <c r="REP218" s="73"/>
      <c r="REQ218" s="73"/>
      <c r="RET218" s="73"/>
      <c r="REW218" s="73"/>
      <c r="REZ218" s="73"/>
      <c r="RFC218" s="73"/>
      <c r="RFF218" s="73"/>
      <c r="RFR218" s="73"/>
      <c r="RFU218" s="73"/>
      <c r="RFX218" s="73"/>
      <c r="RGA218" s="73"/>
      <c r="RGJ218" s="73"/>
      <c r="RGP218" s="73"/>
      <c r="RGS218" s="73"/>
      <c r="RGV218" s="73"/>
      <c r="RGY218" s="73"/>
      <c r="RHE218" s="73"/>
      <c r="RHN218" s="73"/>
      <c r="RHP218" s="73"/>
      <c r="RHQ218" s="73"/>
      <c r="RHS218" s="73"/>
      <c r="RHV218" s="73"/>
      <c r="RHY218" s="73"/>
      <c r="RIB218" s="73"/>
      <c r="RIJ218" s="73"/>
      <c r="RIL218" s="73"/>
      <c r="RIO218" s="73"/>
      <c r="RIR218" s="73"/>
      <c r="RJA218" s="73"/>
      <c r="RJD218" s="73"/>
      <c r="RJI218" s="73"/>
      <c r="RKE218" s="73"/>
      <c r="RKF218" s="73"/>
      <c r="RKG218" s="73"/>
      <c r="RKH218" s="73"/>
      <c r="RKI218" s="73"/>
      <c r="RKJ218" s="73"/>
      <c r="RLB218" s="73"/>
      <c r="RLC218" s="73"/>
      <c r="RLF218" s="73"/>
      <c r="RLI218" s="73"/>
      <c r="RLK218" s="73"/>
      <c r="RLM218" s="73"/>
      <c r="RLP218" s="73"/>
      <c r="RLS218" s="73"/>
      <c r="RLV218" s="73"/>
      <c r="RLY218" s="73"/>
      <c r="RMB218" s="73"/>
      <c r="RME218" s="73"/>
      <c r="RMH218" s="73"/>
      <c r="RMK218" s="73"/>
      <c r="RMM218" s="73"/>
      <c r="RMZ218" s="73"/>
      <c r="RNA218" s="73"/>
      <c r="RNB218" s="73"/>
      <c r="RNC218" s="73"/>
      <c r="RND218" s="73"/>
      <c r="RNE218" s="73"/>
      <c r="RNF218" s="73"/>
      <c r="RNG218" s="73"/>
      <c r="RNH218" s="73"/>
      <c r="RNI218" s="73"/>
      <c r="RNJ218" s="73"/>
      <c r="RNK218" s="73"/>
      <c r="RNL218" s="73"/>
      <c r="RNM218" s="73"/>
      <c r="RNN218" s="73"/>
      <c r="RNO218" s="73"/>
      <c r="RNP218" s="73"/>
      <c r="RNQ218" s="73"/>
      <c r="RNR218" s="73"/>
      <c r="RNS218" s="73"/>
      <c r="RNT218" s="73"/>
      <c r="RNU218" s="73"/>
      <c r="RNV218" s="73"/>
      <c r="RNW218" s="73"/>
      <c r="RNX218" s="73"/>
      <c r="RNY218" s="73"/>
      <c r="ROA218" s="73"/>
      <c r="ROB218" s="73"/>
      <c r="ROC218" s="73"/>
      <c r="ROD218" s="73"/>
      <c r="ROE218" s="73"/>
      <c r="ROF218" s="73"/>
      <c r="ROG218" s="73"/>
      <c r="ROH218" s="73"/>
      <c r="ROI218" s="73"/>
      <c r="ROJ218" s="73"/>
      <c r="ROK218" s="73"/>
      <c r="ROL218" s="73"/>
      <c r="ROM218" s="73"/>
      <c r="ROP218" s="73"/>
      <c r="ROS218" s="73"/>
      <c r="ROV218" s="73"/>
      <c r="ROY218" s="73"/>
      <c r="RPB218" s="73"/>
      <c r="RPN218" s="73"/>
      <c r="RPQ218" s="73"/>
      <c r="RPT218" s="73"/>
      <c r="RPW218" s="73"/>
      <c r="RQF218" s="73"/>
      <c r="RQL218" s="73"/>
      <c r="RQO218" s="73"/>
      <c r="RQR218" s="73"/>
      <c r="RQU218" s="73"/>
      <c r="RRA218" s="73"/>
      <c r="RRJ218" s="73"/>
      <c r="RRL218" s="73"/>
      <c r="RRM218" s="73"/>
      <c r="RRO218" s="73"/>
      <c r="RRR218" s="73"/>
      <c r="RRU218" s="73"/>
      <c r="RRX218" s="73"/>
      <c r="RSF218" s="73"/>
      <c r="RSH218" s="73"/>
      <c r="RSK218" s="73"/>
      <c r="RSN218" s="73"/>
      <c r="RSW218" s="73"/>
      <c r="RSZ218" s="73"/>
      <c r="RTE218" s="73"/>
      <c r="RUA218" s="73"/>
      <c r="RUB218" s="73"/>
      <c r="RUC218" s="73"/>
      <c r="RUD218" s="73"/>
      <c r="RUE218" s="73"/>
      <c r="RUF218" s="73"/>
      <c r="RUX218" s="73"/>
      <c r="RUY218" s="73"/>
      <c r="RVB218" s="73"/>
      <c r="RVE218" s="73"/>
      <c r="RVG218" s="73"/>
      <c r="RVI218" s="73"/>
      <c r="RVL218" s="73"/>
      <c r="RVO218" s="73"/>
      <c r="RVR218" s="73"/>
      <c r="RVU218" s="73"/>
      <c r="RVX218" s="73"/>
      <c r="RWA218" s="73"/>
      <c r="RWD218" s="73"/>
      <c r="RWG218" s="73"/>
      <c r="RWI218" s="73"/>
      <c r="RWV218" s="73"/>
      <c r="RWW218" s="73"/>
      <c r="RWX218" s="73"/>
      <c r="RWY218" s="73"/>
      <c r="RWZ218" s="73"/>
      <c r="RXA218" s="73"/>
      <c r="RXB218" s="73"/>
      <c r="RXC218" s="73"/>
      <c r="RXD218" s="73"/>
      <c r="RXE218" s="73"/>
      <c r="RXF218" s="73"/>
      <c r="RXG218" s="73"/>
      <c r="RXH218" s="73"/>
      <c r="RXI218" s="73"/>
      <c r="RXJ218" s="73"/>
      <c r="RXK218" s="73"/>
      <c r="RXL218" s="73"/>
      <c r="RXM218" s="73"/>
      <c r="RXN218" s="73"/>
      <c r="RXO218" s="73"/>
      <c r="RXP218" s="73"/>
      <c r="RXQ218" s="73"/>
      <c r="RXR218" s="73"/>
      <c r="RXS218" s="73"/>
      <c r="RXT218" s="73"/>
      <c r="RXU218" s="73"/>
      <c r="RXW218" s="73"/>
      <c r="RXX218" s="73"/>
      <c r="RXY218" s="73"/>
      <c r="RXZ218" s="73"/>
      <c r="RYA218" s="73"/>
      <c r="RYB218" s="73"/>
      <c r="RYC218" s="73"/>
      <c r="RYD218" s="73"/>
      <c r="RYE218" s="73"/>
      <c r="RYF218" s="73"/>
      <c r="RYG218" s="73"/>
      <c r="RYH218" s="73"/>
      <c r="RYI218" s="73"/>
      <c r="RYL218" s="73"/>
      <c r="RYO218" s="73"/>
      <c r="RYR218" s="73"/>
      <c r="RYU218" s="73"/>
      <c r="RYX218" s="73"/>
      <c r="RZJ218" s="73"/>
      <c r="RZM218" s="73"/>
      <c r="RZP218" s="73"/>
      <c r="RZS218" s="73"/>
      <c r="SAB218" s="73"/>
      <c r="SAH218" s="73"/>
      <c r="SAK218" s="73"/>
      <c r="SAN218" s="73"/>
      <c r="SAQ218" s="73"/>
      <c r="SAW218" s="73"/>
      <c r="SBF218" s="73"/>
      <c r="SBH218" s="73"/>
      <c r="SBI218" s="73"/>
      <c r="SBK218" s="73"/>
      <c r="SBN218" s="73"/>
      <c r="SBQ218" s="73"/>
      <c r="SBT218" s="73"/>
      <c r="SCB218" s="73"/>
      <c r="SCD218" s="73"/>
      <c r="SCG218" s="73"/>
      <c r="SCJ218" s="73"/>
      <c r="SCS218" s="73"/>
      <c r="SCV218" s="73"/>
      <c r="SDA218" s="73"/>
      <c r="SDW218" s="73"/>
      <c r="SDX218" s="73"/>
      <c r="SDY218" s="73"/>
      <c r="SDZ218" s="73"/>
      <c r="SEA218" s="73"/>
      <c r="SEB218" s="73"/>
      <c r="SET218" s="73"/>
      <c r="SEU218" s="73"/>
      <c r="SEX218" s="73"/>
      <c r="SFA218" s="73"/>
      <c r="SFC218" s="73"/>
      <c r="SFE218" s="73"/>
      <c r="SFH218" s="73"/>
      <c r="SFK218" s="73"/>
      <c r="SFN218" s="73"/>
      <c r="SFQ218" s="73"/>
      <c r="SFT218" s="73"/>
      <c r="SFW218" s="73"/>
      <c r="SFZ218" s="73"/>
      <c r="SGC218" s="73"/>
      <c r="SGE218" s="73"/>
      <c r="SGR218" s="73"/>
      <c r="SGS218" s="73"/>
      <c r="SGT218" s="73"/>
      <c r="SGU218" s="73"/>
      <c r="SGV218" s="73"/>
      <c r="SGW218" s="73"/>
      <c r="SGX218" s="73"/>
      <c r="SGY218" s="73"/>
      <c r="SGZ218" s="73"/>
      <c r="SHA218" s="73"/>
      <c r="SHB218" s="73"/>
      <c r="SHC218" s="73"/>
      <c r="SHD218" s="73"/>
      <c r="SHE218" s="73"/>
      <c r="SHF218" s="73"/>
      <c r="SHG218" s="73"/>
      <c r="SHH218" s="73"/>
      <c r="SHI218" s="73"/>
      <c r="SHJ218" s="73"/>
      <c r="SHK218" s="73"/>
      <c r="SHL218" s="73"/>
      <c r="SHM218" s="73"/>
      <c r="SHN218" s="73"/>
      <c r="SHO218" s="73"/>
      <c r="SHP218" s="73"/>
      <c r="SHQ218" s="73"/>
      <c r="SHS218" s="73"/>
      <c r="SHT218" s="73"/>
      <c r="SHU218" s="73"/>
      <c r="SHV218" s="73"/>
      <c r="SHW218" s="73"/>
      <c r="SHX218" s="73"/>
      <c r="SHY218" s="73"/>
      <c r="SHZ218" s="73"/>
      <c r="SIA218" s="73"/>
      <c r="SIB218" s="73"/>
      <c r="SIC218" s="73"/>
      <c r="SID218" s="73"/>
      <c r="SIE218" s="73"/>
      <c r="SIH218" s="73"/>
      <c r="SIK218" s="73"/>
      <c r="SIN218" s="73"/>
      <c r="SIQ218" s="73"/>
      <c r="SIT218" s="73"/>
      <c r="SJF218" s="73"/>
      <c r="SJI218" s="73"/>
      <c r="SJL218" s="73"/>
      <c r="SJO218" s="73"/>
      <c r="SJX218" s="73"/>
      <c r="SKD218" s="73"/>
      <c r="SKG218" s="73"/>
      <c r="SKJ218" s="73"/>
      <c r="SKM218" s="73"/>
      <c r="SKS218" s="73"/>
      <c r="SLB218" s="73"/>
      <c r="SLD218" s="73"/>
      <c r="SLE218" s="73"/>
      <c r="SLG218" s="73"/>
      <c r="SLJ218" s="73"/>
      <c r="SLM218" s="73"/>
      <c r="SLP218" s="73"/>
      <c r="SLX218" s="73"/>
      <c r="SLZ218" s="73"/>
      <c r="SMC218" s="73"/>
      <c r="SMF218" s="73"/>
      <c r="SMO218" s="73"/>
      <c r="SMR218" s="73"/>
      <c r="SMW218" s="73"/>
      <c r="SNS218" s="73"/>
      <c r="SNT218" s="73"/>
      <c r="SNU218" s="73"/>
      <c r="SNV218" s="73"/>
      <c r="SNW218" s="73"/>
      <c r="SNX218" s="73"/>
      <c r="SOP218" s="73"/>
      <c r="SOQ218" s="73"/>
      <c r="SOT218" s="73"/>
      <c r="SOW218" s="73"/>
      <c r="SOY218" s="73"/>
      <c r="SPA218" s="73"/>
      <c r="SPD218" s="73"/>
      <c r="SPG218" s="73"/>
      <c r="SPJ218" s="73"/>
      <c r="SPM218" s="73"/>
      <c r="SPP218" s="73"/>
      <c r="SPS218" s="73"/>
      <c r="SPV218" s="73"/>
      <c r="SPY218" s="73"/>
      <c r="SQA218" s="73"/>
      <c r="SQN218" s="73"/>
      <c r="SQO218" s="73"/>
      <c r="SQP218" s="73"/>
      <c r="SQQ218" s="73"/>
      <c r="SQR218" s="73"/>
      <c r="SQS218" s="73"/>
      <c r="SQT218" s="73"/>
      <c r="SQU218" s="73"/>
      <c r="SQV218" s="73"/>
      <c r="SQW218" s="73"/>
      <c r="SQX218" s="73"/>
      <c r="SQY218" s="73"/>
      <c r="SQZ218" s="73"/>
      <c r="SRA218" s="73"/>
      <c r="SRB218" s="73"/>
      <c r="SRC218" s="73"/>
      <c r="SRD218" s="73"/>
      <c r="SRE218" s="73"/>
      <c r="SRF218" s="73"/>
      <c r="SRG218" s="73"/>
      <c r="SRH218" s="73"/>
      <c r="SRI218" s="73"/>
      <c r="SRJ218" s="73"/>
      <c r="SRK218" s="73"/>
      <c r="SRL218" s="73"/>
      <c r="SRM218" s="73"/>
      <c r="SRO218" s="73"/>
      <c r="SRP218" s="73"/>
      <c r="SRQ218" s="73"/>
      <c r="SRR218" s="73"/>
      <c r="SRS218" s="73"/>
      <c r="SRT218" s="73"/>
      <c r="SRU218" s="73"/>
      <c r="SRV218" s="73"/>
      <c r="SRW218" s="73"/>
      <c r="SRX218" s="73"/>
      <c r="SRY218" s="73"/>
      <c r="SRZ218" s="73"/>
      <c r="SSA218" s="73"/>
      <c r="SSD218" s="73"/>
      <c r="SSG218" s="73"/>
      <c r="SSJ218" s="73"/>
      <c r="SSM218" s="73"/>
      <c r="SSP218" s="73"/>
      <c r="STB218" s="73"/>
      <c r="STE218" s="73"/>
      <c r="STH218" s="73"/>
      <c r="STK218" s="73"/>
      <c r="STT218" s="73"/>
      <c r="STZ218" s="73"/>
      <c r="SUC218" s="73"/>
      <c r="SUF218" s="73"/>
      <c r="SUI218" s="73"/>
      <c r="SUO218" s="73"/>
      <c r="SUX218" s="73"/>
      <c r="SUZ218" s="73"/>
      <c r="SVA218" s="73"/>
      <c r="SVC218" s="73"/>
      <c r="SVF218" s="73"/>
      <c r="SVI218" s="73"/>
      <c r="SVL218" s="73"/>
      <c r="SVT218" s="73"/>
      <c r="SVV218" s="73"/>
      <c r="SVY218" s="73"/>
      <c r="SWB218" s="73"/>
      <c r="SWK218" s="73"/>
      <c r="SWN218" s="73"/>
      <c r="SWS218" s="73"/>
      <c r="SXO218" s="73"/>
      <c r="SXP218" s="73"/>
      <c r="SXQ218" s="73"/>
      <c r="SXR218" s="73"/>
      <c r="SXS218" s="73"/>
      <c r="SXT218" s="73"/>
      <c r="SYL218" s="73"/>
      <c r="SYM218" s="73"/>
      <c r="SYP218" s="73"/>
      <c r="SYS218" s="73"/>
      <c r="SYU218" s="73"/>
      <c r="SYW218" s="73"/>
      <c r="SYZ218" s="73"/>
      <c r="SZC218" s="73"/>
      <c r="SZF218" s="73"/>
      <c r="SZI218" s="73"/>
      <c r="SZL218" s="73"/>
      <c r="SZO218" s="73"/>
      <c r="SZR218" s="73"/>
      <c r="SZU218" s="73"/>
      <c r="SZW218" s="73"/>
      <c r="TAJ218" s="73"/>
      <c r="TAK218" s="73"/>
      <c r="TAL218" s="73"/>
      <c r="TAM218" s="73"/>
      <c r="TAN218" s="73"/>
      <c r="TAO218" s="73"/>
      <c r="TAP218" s="73"/>
      <c r="TAQ218" s="73"/>
      <c r="TAR218" s="73"/>
      <c r="TAS218" s="73"/>
      <c r="TAT218" s="73"/>
      <c r="TAU218" s="73"/>
      <c r="TAV218" s="73"/>
      <c r="TAW218" s="73"/>
      <c r="TAX218" s="73"/>
      <c r="TAY218" s="73"/>
      <c r="TAZ218" s="73"/>
      <c r="TBA218" s="73"/>
      <c r="TBB218" s="73"/>
      <c r="TBC218" s="73"/>
      <c r="TBD218" s="73"/>
      <c r="TBE218" s="73"/>
      <c r="TBF218" s="73"/>
      <c r="TBG218" s="73"/>
      <c r="TBH218" s="73"/>
      <c r="TBI218" s="73"/>
      <c r="TBK218" s="73"/>
      <c r="TBL218" s="73"/>
      <c r="TBM218" s="73"/>
      <c r="TBN218" s="73"/>
      <c r="TBO218" s="73"/>
      <c r="TBP218" s="73"/>
      <c r="TBQ218" s="73"/>
      <c r="TBR218" s="73"/>
      <c r="TBS218" s="73"/>
      <c r="TBT218" s="73"/>
      <c r="TBU218" s="73"/>
      <c r="TBV218" s="73"/>
      <c r="TBW218" s="73"/>
      <c r="TBZ218" s="73"/>
      <c r="TCC218" s="73"/>
      <c r="TCF218" s="73"/>
      <c r="TCI218" s="73"/>
      <c r="TCL218" s="73"/>
      <c r="TCX218" s="73"/>
      <c r="TDA218" s="73"/>
      <c r="TDD218" s="73"/>
      <c r="TDG218" s="73"/>
      <c r="TDP218" s="73"/>
      <c r="TDV218" s="73"/>
      <c r="TDY218" s="73"/>
      <c r="TEB218" s="73"/>
      <c r="TEE218" s="73"/>
      <c r="TEK218" s="73"/>
      <c r="TET218" s="73"/>
      <c r="TEV218" s="73"/>
      <c r="TEW218" s="73"/>
      <c r="TEY218" s="73"/>
      <c r="TFB218" s="73"/>
      <c r="TFE218" s="73"/>
      <c r="TFH218" s="73"/>
      <c r="TFP218" s="73"/>
      <c r="TFR218" s="73"/>
      <c r="TFU218" s="73"/>
      <c r="TFX218" s="73"/>
      <c r="TGG218" s="73"/>
      <c r="TGJ218" s="73"/>
      <c r="TGO218" s="73"/>
      <c r="THK218" s="73"/>
      <c r="THL218" s="73"/>
      <c r="THM218" s="73"/>
      <c r="THN218" s="73"/>
      <c r="THO218" s="73"/>
      <c r="THP218" s="73"/>
      <c r="TIH218" s="73"/>
      <c r="TII218" s="73"/>
      <c r="TIL218" s="73"/>
      <c r="TIO218" s="73"/>
      <c r="TIQ218" s="73"/>
      <c r="TIS218" s="73"/>
      <c r="TIV218" s="73"/>
      <c r="TIY218" s="73"/>
      <c r="TJB218" s="73"/>
      <c r="TJE218" s="73"/>
      <c r="TJH218" s="73"/>
      <c r="TJK218" s="73"/>
      <c r="TJN218" s="73"/>
      <c r="TJQ218" s="73"/>
      <c r="TJS218" s="73"/>
      <c r="TKF218" s="73"/>
      <c r="TKG218" s="73"/>
      <c r="TKH218" s="73"/>
      <c r="TKI218" s="73"/>
      <c r="TKJ218" s="73"/>
      <c r="TKK218" s="73"/>
      <c r="TKL218" s="73"/>
      <c r="TKM218" s="73"/>
      <c r="TKN218" s="73"/>
      <c r="TKO218" s="73"/>
      <c r="TKP218" s="73"/>
      <c r="TKQ218" s="73"/>
      <c r="TKR218" s="73"/>
      <c r="TKS218" s="73"/>
      <c r="TKT218" s="73"/>
      <c r="TKU218" s="73"/>
      <c r="TKV218" s="73"/>
      <c r="TKW218" s="73"/>
      <c r="TKX218" s="73"/>
      <c r="TKY218" s="73"/>
      <c r="TKZ218" s="73"/>
      <c r="TLA218" s="73"/>
      <c r="TLB218" s="73"/>
      <c r="TLC218" s="73"/>
      <c r="TLD218" s="73"/>
      <c r="TLE218" s="73"/>
      <c r="TLG218" s="73"/>
      <c r="TLH218" s="73"/>
      <c r="TLI218" s="73"/>
      <c r="TLJ218" s="73"/>
      <c r="TLK218" s="73"/>
      <c r="TLL218" s="73"/>
      <c r="TLM218" s="73"/>
      <c r="TLN218" s="73"/>
      <c r="TLO218" s="73"/>
      <c r="TLP218" s="73"/>
      <c r="TLQ218" s="73"/>
      <c r="TLR218" s="73"/>
      <c r="TLS218" s="73"/>
      <c r="TLV218" s="73"/>
      <c r="TLY218" s="73"/>
      <c r="TMB218" s="73"/>
      <c r="TME218" s="73"/>
      <c r="TMH218" s="73"/>
      <c r="TMT218" s="73"/>
      <c r="TMW218" s="73"/>
      <c r="TMZ218" s="73"/>
      <c r="TNC218" s="73"/>
      <c r="TNL218" s="73"/>
      <c r="TNR218" s="73"/>
      <c r="TNU218" s="73"/>
      <c r="TNX218" s="73"/>
      <c r="TOA218" s="73"/>
      <c r="TOG218" s="73"/>
      <c r="TOP218" s="73"/>
      <c r="TOR218" s="73"/>
      <c r="TOS218" s="73"/>
      <c r="TOU218" s="73"/>
      <c r="TOX218" s="73"/>
      <c r="TPA218" s="73"/>
      <c r="TPD218" s="73"/>
      <c r="TPL218" s="73"/>
      <c r="TPN218" s="73"/>
      <c r="TPQ218" s="73"/>
      <c r="TPT218" s="73"/>
      <c r="TQC218" s="73"/>
      <c r="TQF218" s="73"/>
      <c r="TQK218" s="73"/>
      <c r="TRG218" s="73"/>
      <c r="TRH218" s="73"/>
      <c r="TRI218" s="73"/>
      <c r="TRJ218" s="73"/>
      <c r="TRK218" s="73"/>
      <c r="TRL218" s="73"/>
      <c r="TSD218" s="73"/>
      <c r="TSE218" s="73"/>
      <c r="TSH218" s="73"/>
      <c r="TSK218" s="73"/>
      <c r="TSM218" s="73"/>
      <c r="TSO218" s="73"/>
      <c r="TSR218" s="73"/>
      <c r="TSU218" s="73"/>
      <c r="TSX218" s="73"/>
      <c r="TTA218" s="73"/>
      <c r="TTD218" s="73"/>
      <c r="TTG218" s="73"/>
      <c r="TTJ218" s="73"/>
      <c r="TTM218" s="73"/>
      <c r="TTO218" s="73"/>
      <c r="TUB218" s="73"/>
      <c r="TUC218" s="73"/>
      <c r="TUD218" s="73"/>
      <c r="TUE218" s="73"/>
      <c r="TUF218" s="73"/>
      <c r="TUG218" s="73"/>
      <c r="TUH218" s="73"/>
      <c r="TUI218" s="73"/>
      <c r="TUJ218" s="73"/>
      <c r="TUK218" s="73"/>
      <c r="TUL218" s="73"/>
      <c r="TUM218" s="73"/>
      <c r="TUN218" s="73"/>
      <c r="TUO218" s="73"/>
      <c r="TUP218" s="73"/>
      <c r="TUQ218" s="73"/>
      <c r="TUR218" s="73"/>
      <c r="TUS218" s="73"/>
      <c r="TUT218" s="73"/>
      <c r="TUU218" s="73"/>
      <c r="TUV218" s="73"/>
      <c r="TUW218" s="73"/>
      <c r="TUX218" s="73"/>
      <c r="TUY218" s="73"/>
      <c r="TUZ218" s="73"/>
      <c r="TVA218" s="73"/>
      <c r="TVC218" s="73"/>
      <c r="TVD218" s="73"/>
      <c r="TVE218" s="73"/>
      <c r="TVF218" s="73"/>
      <c r="TVG218" s="73"/>
      <c r="TVH218" s="73"/>
      <c r="TVI218" s="73"/>
      <c r="TVJ218" s="73"/>
      <c r="TVK218" s="73"/>
      <c r="TVL218" s="73"/>
      <c r="TVM218" s="73"/>
      <c r="TVN218" s="73"/>
      <c r="TVO218" s="73"/>
      <c r="TVR218" s="73"/>
      <c r="TVU218" s="73"/>
      <c r="TVX218" s="73"/>
      <c r="TWA218" s="73"/>
      <c r="TWD218" s="73"/>
      <c r="TWP218" s="73"/>
      <c r="TWS218" s="73"/>
      <c r="TWV218" s="73"/>
      <c r="TWY218" s="73"/>
      <c r="TXH218" s="73"/>
      <c r="TXN218" s="73"/>
      <c r="TXQ218" s="73"/>
      <c r="TXT218" s="73"/>
      <c r="TXW218" s="73"/>
      <c r="TYC218" s="73"/>
      <c r="TYL218" s="73"/>
      <c r="TYN218" s="73"/>
      <c r="TYO218" s="73"/>
      <c r="TYQ218" s="73"/>
      <c r="TYT218" s="73"/>
      <c r="TYW218" s="73"/>
      <c r="TYZ218" s="73"/>
      <c r="TZH218" s="73"/>
      <c r="TZJ218" s="73"/>
      <c r="TZM218" s="73"/>
      <c r="TZP218" s="73"/>
      <c r="TZY218" s="73"/>
      <c r="UAB218" s="73"/>
      <c r="UAG218" s="73"/>
      <c r="UBC218" s="73"/>
      <c r="UBD218" s="73"/>
      <c r="UBE218" s="73"/>
      <c r="UBF218" s="73"/>
      <c r="UBG218" s="73"/>
      <c r="UBH218" s="73"/>
      <c r="UBZ218" s="73"/>
      <c r="UCA218" s="73"/>
      <c r="UCD218" s="73"/>
      <c r="UCG218" s="73"/>
      <c r="UCI218" s="73"/>
      <c r="UCK218" s="73"/>
      <c r="UCN218" s="73"/>
      <c r="UCQ218" s="73"/>
      <c r="UCT218" s="73"/>
      <c r="UCW218" s="73"/>
      <c r="UCZ218" s="73"/>
      <c r="UDC218" s="73"/>
      <c r="UDF218" s="73"/>
      <c r="UDI218" s="73"/>
      <c r="UDK218" s="73"/>
      <c r="UDX218" s="73"/>
      <c r="UDY218" s="73"/>
      <c r="UDZ218" s="73"/>
      <c r="UEA218" s="73"/>
      <c r="UEB218" s="73"/>
      <c r="UEC218" s="73"/>
      <c r="UED218" s="73"/>
      <c r="UEE218" s="73"/>
      <c r="UEF218" s="73"/>
      <c r="UEG218" s="73"/>
      <c r="UEH218" s="73"/>
      <c r="UEI218" s="73"/>
      <c r="UEJ218" s="73"/>
      <c r="UEK218" s="73"/>
      <c r="UEL218" s="73"/>
      <c r="UEM218" s="73"/>
      <c r="UEN218" s="73"/>
      <c r="UEO218" s="73"/>
      <c r="UEP218" s="73"/>
      <c r="UEQ218" s="73"/>
      <c r="UER218" s="73"/>
      <c r="UES218" s="73"/>
      <c r="UET218" s="73"/>
      <c r="UEU218" s="73"/>
      <c r="UEV218" s="73"/>
      <c r="UEW218" s="73"/>
      <c r="UEY218" s="73"/>
      <c r="UEZ218" s="73"/>
      <c r="UFA218" s="73"/>
      <c r="UFB218" s="73"/>
      <c r="UFC218" s="73"/>
      <c r="UFD218" s="73"/>
      <c r="UFE218" s="73"/>
      <c r="UFF218" s="73"/>
      <c r="UFG218" s="73"/>
      <c r="UFH218" s="73"/>
      <c r="UFI218" s="73"/>
      <c r="UFJ218" s="73"/>
      <c r="UFK218" s="73"/>
      <c r="UFN218" s="73"/>
      <c r="UFQ218" s="73"/>
      <c r="UFT218" s="73"/>
      <c r="UFW218" s="73"/>
      <c r="UFZ218" s="73"/>
      <c r="UGL218" s="73"/>
      <c r="UGO218" s="73"/>
      <c r="UGR218" s="73"/>
      <c r="UGU218" s="73"/>
      <c r="UHD218" s="73"/>
      <c r="UHJ218" s="73"/>
      <c r="UHM218" s="73"/>
      <c r="UHP218" s="73"/>
      <c r="UHS218" s="73"/>
      <c r="UHY218" s="73"/>
      <c r="UIH218" s="73"/>
      <c r="UIJ218" s="73"/>
      <c r="UIK218" s="73"/>
      <c r="UIM218" s="73"/>
      <c r="UIP218" s="73"/>
      <c r="UIS218" s="73"/>
      <c r="UIV218" s="73"/>
      <c r="UJD218" s="73"/>
      <c r="UJF218" s="73"/>
      <c r="UJI218" s="73"/>
      <c r="UJL218" s="73"/>
      <c r="UJU218" s="73"/>
      <c r="UJX218" s="73"/>
      <c r="UKC218" s="73"/>
      <c r="UKY218" s="73"/>
      <c r="UKZ218" s="73"/>
      <c r="ULA218" s="73"/>
      <c r="ULB218" s="73"/>
      <c r="ULC218" s="73"/>
      <c r="ULD218" s="73"/>
      <c r="ULV218" s="73"/>
      <c r="ULW218" s="73"/>
      <c r="ULZ218" s="73"/>
      <c r="UMC218" s="73"/>
      <c r="UME218" s="73"/>
      <c r="UMG218" s="73"/>
      <c r="UMJ218" s="73"/>
      <c r="UMM218" s="73"/>
      <c r="UMP218" s="73"/>
      <c r="UMS218" s="73"/>
      <c r="UMV218" s="73"/>
      <c r="UMY218" s="73"/>
      <c r="UNB218" s="73"/>
      <c r="UNE218" s="73"/>
      <c r="UNG218" s="73"/>
      <c r="UNT218" s="73"/>
      <c r="UNU218" s="73"/>
      <c r="UNV218" s="73"/>
      <c r="UNW218" s="73"/>
      <c r="UNX218" s="73"/>
      <c r="UNY218" s="73"/>
      <c r="UNZ218" s="73"/>
      <c r="UOA218" s="73"/>
      <c r="UOB218" s="73"/>
      <c r="UOC218" s="73"/>
      <c r="UOD218" s="73"/>
      <c r="UOE218" s="73"/>
      <c r="UOF218" s="73"/>
      <c r="UOG218" s="73"/>
      <c r="UOH218" s="73"/>
      <c r="UOI218" s="73"/>
      <c r="UOJ218" s="73"/>
      <c r="UOK218" s="73"/>
      <c r="UOL218" s="73"/>
      <c r="UOM218" s="73"/>
      <c r="UON218" s="73"/>
      <c r="UOO218" s="73"/>
      <c r="UOP218" s="73"/>
      <c r="UOQ218" s="73"/>
      <c r="UOR218" s="73"/>
      <c r="UOS218" s="73"/>
      <c r="UOU218" s="73"/>
      <c r="UOV218" s="73"/>
      <c r="UOW218" s="73"/>
      <c r="UOX218" s="73"/>
      <c r="UOY218" s="73"/>
      <c r="UOZ218" s="73"/>
      <c r="UPA218" s="73"/>
      <c r="UPB218" s="73"/>
      <c r="UPC218" s="73"/>
      <c r="UPD218" s="73"/>
      <c r="UPE218" s="73"/>
      <c r="UPF218" s="73"/>
      <c r="UPG218" s="73"/>
      <c r="UPJ218" s="73"/>
      <c r="UPM218" s="73"/>
      <c r="UPP218" s="73"/>
      <c r="UPS218" s="73"/>
      <c r="UPV218" s="73"/>
      <c r="UQH218" s="73"/>
      <c r="UQK218" s="73"/>
      <c r="UQN218" s="73"/>
      <c r="UQQ218" s="73"/>
      <c r="UQZ218" s="73"/>
      <c r="URF218" s="73"/>
      <c r="URI218" s="73"/>
      <c r="URL218" s="73"/>
      <c r="URO218" s="73"/>
      <c r="URU218" s="73"/>
      <c r="USD218" s="73"/>
      <c r="USF218" s="73"/>
      <c r="USG218" s="73"/>
      <c r="USI218" s="73"/>
      <c r="USL218" s="73"/>
      <c r="USO218" s="73"/>
      <c r="USR218" s="73"/>
      <c r="USZ218" s="73"/>
      <c r="UTB218" s="73"/>
      <c r="UTE218" s="73"/>
      <c r="UTH218" s="73"/>
      <c r="UTQ218" s="73"/>
      <c r="UTT218" s="73"/>
      <c r="UTY218" s="73"/>
      <c r="UUU218" s="73"/>
      <c r="UUV218" s="73"/>
      <c r="UUW218" s="73"/>
      <c r="UUX218" s="73"/>
      <c r="UUY218" s="73"/>
      <c r="UUZ218" s="73"/>
      <c r="UVR218" s="73"/>
      <c r="UVS218" s="73"/>
      <c r="UVV218" s="73"/>
      <c r="UVY218" s="73"/>
      <c r="UWA218" s="73"/>
      <c r="UWC218" s="73"/>
      <c r="UWF218" s="73"/>
      <c r="UWI218" s="73"/>
      <c r="UWL218" s="73"/>
      <c r="UWO218" s="73"/>
      <c r="UWR218" s="73"/>
      <c r="UWU218" s="73"/>
      <c r="UWX218" s="73"/>
      <c r="UXA218" s="73"/>
      <c r="UXC218" s="73"/>
      <c r="UXP218" s="73"/>
      <c r="UXQ218" s="73"/>
      <c r="UXR218" s="73"/>
      <c r="UXS218" s="73"/>
      <c r="UXT218" s="73"/>
      <c r="UXU218" s="73"/>
      <c r="UXV218" s="73"/>
      <c r="UXW218" s="73"/>
      <c r="UXX218" s="73"/>
      <c r="UXY218" s="73"/>
      <c r="UXZ218" s="73"/>
      <c r="UYA218" s="73"/>
      <c r="UYB218" s="73"/>
      <c r="UYC218" s="73"/>
      <c r="UYD218" s="73"/>
      <c r="UYE218" s="73"/>
      <c r="UYF218" s="73"/>
      <c r="UYG218" s="73"/>
      <c r="UYH218" s="73"/>
      <c r="UYI218" s="73"/>
      <c r="UYJ218" s="73"/>
      <c r="UYK218" s="73"/>
      <c r="UYL218" s="73"/>
      <c r="UYM218" s="73"/>
      <c r="UYN218" s="73"/>
      <c r="UYO218" s="73"/>
      <c r="UYQ218" s="73"/>
      <c r="UYR218" s="73"/>
      <c r="UYS218" s="73"/>
      <c r="UYT218" s="73"/>
      <c r="UYU218" s="73"/>
      <c r="UYV218" s="73"/>
      <c r="UYW218" s="73"/>
      <c r="UYX218" s="73"/>
      <c r="UYY218" s="73"/>
      <c r="UYZ218" s="73"/>
      <c r="UZA218" s="73"/>
      <c r="UZB218" s="73"/>
      <c r="UZC218" s="73"/>
      <c r="UZF218" s="73"/>
      <c r="UZI218" s="73"/>
      <c r="UZL218" s="73"/>
      <c r="UZO218" s="73"/>
      <c r="UZR218" s="73"/>
      <c r="VAD218" s="73"/>
      <c r="VAG218" s="73"/>
      <c r="VAJ218" s="73"/>
      <c r="VAM218" s="73"/>
      <c r="VAV218" s="73"/>
      <c r="VBB218" s="73"/>
      <c r="VBE218" s="73"/>
      <c r="VBH218" s="73"/>
      <c r="VBK218" s="73"/>
      <c r="VBQ218" s="73"/>
      <c r="VBZ218" s="73"/>
      <c r="VCB218" s="73"/>
      <c r="VCC218" s="73"/>
      <c r="VCE218" s="73"/>
      <c r="VCH218" s="73"/>
      <c r="VCK218" s="73"/>
      <c r="VCN218" s="73"/>
      <c r="VCV218" s="73"/>
      <c r="VCX218" s="73"/>
      <c r="VDA218" s="73"/>
      <c r="VDD218" s="73"/>
      <c r="VDM218" s="73"/>
      <c r="VDP218" s="73"/>
      <c r="VDU218" s="73"/>
      <c r="VEQ218" s="73"/>
      <c r="VER218" s="73"/>
      <c r="VES218" s="73"/>
      <c r="VET218" s="73"/>
      <c r="VEU218" s="73"/>
      <c r="VEV218" s="73"/>
      <c r="VFN218" s="73"/>
      <c r="VFO218" s="73"/>
      <c r="VFR218" s="73"/>
      <c r="VFU218" s="73"/>
      <c r="VFW218" s="73"/>
      <c r="VFY218" s="73"/>
      <c r="VGB218" s="73"/>
      <c r="VGE218" s="73"/>
      <c r="VGH218" s="73"/>
      <c r="VGK218" s="73"/>
      <c r="VGN218" s="73"/>
      <c r="VGQ218" s="73"/>
      <c r="VGT218" s="73"/>
      <c r="VGW218" s="73"/>
      <c r="VGY218" s="73"/>
      <c r="VHL218" s="73"/>
      <c r="VHM218" s="73"/>
      <c r="VHN218" s="73"/>
      <c r="VHO218" s="73"/>
      <c r="VHP218" s="73"/>
      <c r="VHQ218" s="73"/>
      <c r="VHR218" s="73"/>
      <c r="VHS218" s="73"/>
      <c r="VHT218" s="73"/>
      <c r="VHU218" s="73"/>
      <c r="VHV218" s="73"/>
      <c r="VHW218" s="73"/>
      <c r="VHX218" s="73"/>
      <c r="VHY218" s="73"/>
      <c r="VHZ218" s="73"/>
      <c r="VIA218" s="73"/>
      <c r="VIB218" s="73"/>
      <c r="VIC218" s="73"/>
      <c r="VID218" s="73"/>
      <c r="VIE218" s="73"/>
      <c r="VIF218" s="73"/>
      <c r="VIG218" s="73"/>
      <c r="VIH218" s="73"/>
      <c r="VII218" s="73"/>
      <c r="VIJ218" s="73"/>
      <c r="VIK218" s="73"/>
      <c r="VIM218" s="73"/>
      <c r="VIN218" s="73"/>
      <c r="VIO218" s="73"/>
      <c r="VIP218" s="73"/>
      <c r="VIQ218" s="73"/>
      <c r="VIR218" s="73"/>
      <c r="VIS218" s="73"/>
      <c r="VIT218" s="73"/>
      <c r="VIU218" s="73"/>
      <c r="VIV218" s="73"/>
      <c r="VIW218" s="73"/>
      <c r="VIX218" s="73"/>
      <c r="VIY218" s="73"/>
      <c r="VJB218" s="73"/>
      <c r="VJE218" s="73"/>
      <c r="VJH218" s="73"/>
      <c r="VJK218" s="73"/>
      <c r="VJN218" s="73"/>
      <c r="VJZ218" s="73"/>
      <c r="VKC218" s="73"/>
      <c r="VKF218" s="73"/>
      <c r="VKI218" s="73"/>
      <c r="VKR218" s="73"/>
      <c r="VKX218" s="73"/>
      <c r="VLA218" s="73"/>
      <c r="VLD218" s="73"/>
      <c r="VLG218" s="73"/>
      <c r="VLM218" s="73"/>
      <c r="VLV218" s="73"/>
      <c r="VLX218" s="73"/>
      <c r="VLY218" s="73"/>
      <c r="VMA218" s="73"/>
      <c r="VMD218" s="73"/>
      <c r="VMG218" s="73"/>
      <c r="VMJ218" s="73"/>
      <c r="VMR218" s="73"/>
      <c r="VMT218" s="73"/>
      <c r="VMW218" s="73"/>
      <c r="VMZ218" s="73"/>
      <c r="VNI218" s="73"/>
      <c r="VNL218" s="73"/>
      <c r="VNQ218" s="73"/>
      <c r="VOM218" s="73"/>
      <c r="VON218" s="73"/>
      <c r="VOO218" s="73"/>
      <c r="VOP218" s="73"/>
      <c r="VOQ218" s="73"/>
      <c r="VOR218" s="73"/>
      <c r="VPJ218" s="73"/>
      <c r="VPK218" s="73"/>
      <c r="VPN218" s="73"/>
      <c r="VPQ218" s="73"/>
      <c r="VPS218" s="73"/>
      <c r="VPU218" s="73"/>
      <c r="VPX218" s="73"/>
      <c r="VQA218" s="73"/>
      <c r="VQD218" s="73"/>
      <c r="VQG218" s="73"/>
      <c r="VQJ218" s="73"/>
      <c r="VQM218" s="73"/>
      <c r="VQP218" s="73"/>
      <c r="VQS218" s="73"/>
      <c r="VQU218" s="73"/>
      <c r="VRH218" s="73"/>
      <c r="VRI218" s="73"/>
      <c r="VRJ218" s="73"/>
      <c r="VRK218" s="73"/>
      <c r="VRL218" s="73"/>
      <c r="VRM218" s="73"/>
      <c r="VRN218" s="73"/>
      <c r="VRO218" s="73"/>
      <c r="VRP218" s="73"/>
      <c r="VRQ218" s="73"/>
      <c r="VRR218" s="73"/>
      <c r="VRS218" s="73"/>
      <c r="VRT218" s="73"/>
      <c r="VRU218" s="73"/>
      <c r="VRV218" s="73"/>
      <c r="VRW218" s="73"/>
      <c r="VRX218" s="73"/>
      <c r="VRY218" s="73"/>
      <c r="VRZ218" s="73"/>
      <c r="VSA218" s="73"/>
      <c r="VSB218" s="73"/>
      <c r="VSC218" s="73"/>
      <c r="VSD218" s="73"/>
      <c r="VSE218" s="73"/>
      <c r="VSF218" s="73"/>
      <c r="VSG218" s="73"/>
      <c r="VSI218" s="73"/>
      <c r="VSJ218" s="73"/>
      <c r="VSK218" s="73"/>
      <c r="VSL218" s="73"/>
      <c r="VSM218" s="73"/>
      <c r="VSN218" s="73"/>
      <c r="VSO218" s="73"/>
      <c r="VSP218" s="73"/>
      <c r="VSQ218" s="73"/>
      <c r="VSR218" s="73"/>
      <c r="VSS218" s="73"/>
      <c r="VST218" s="73"/>
      <c r="VSU218" s="73"/>
      <c r="VSX218" s="73"/>
      <c r="VTA218" s="73"/>
      <c r="VTD218" s="73"/>
      <c r="VTG218" s="73"/>
      <c r="VTJ218" s="73"/>
      <c r="VTV218" s="73"/>
      <c r="VTY218" s="73"/>
      <c r="VUB218" s="73"/>
      <c r="VUE218" s="73"/>
      <c r="VUN218" s="73"/>
      <c r="VUT218" s="73"/>
      <c r="VUW218" s="73"/>
      <c r="VUZ218" s="73"/>
      <c r="VVC218" s="73"/>
      <c r="VVI218" s="73"/>
      <c r="VVR218" s="73"/>
      <c r="VVT218" s="73"/>
      <c r="VVU218" s="73"/>
      <c r="VVW218" s="73"/>
      <c r="VVZ218" s="73"/>
      <c r="VWC218" s="73"/>
      <c r="VWF218" s="73"/>
      <c r="VWN218" s="73"/>
      <c r="VWP218" s="73"/>
      <c r="VWS218" s="73"/>
      <c r="VWV218" s="73"/>
      <c r="VXE218" s="73"/>
      <c r="VXH218" s="73"/>
      <c r="VXM218" s="73"/>
      <c r="VYI218" s="73"/>
      <c r="VYJ218" s="73"/>
      <c r="VYK218" s="73"/>
      <c r="VYL218" s="73"/>
      <c r="VYM218" s="73"/>
      <c r="VYN218" s="73"/>
      <c r="VZF218" s="73"/>
      <c r="VZG218" s="73"/>
      <c r="VZJ218" s="73"/>
      <c r="VZM218" s="73"/>
      <c r="VZO218" s="73"/>
      <c r="VZQ218" s="73"/>
      <c r="VZT218" s="73"/>
      <c r="VZW218" s="73"/>
      <c r="VZZ218" s="73"/>
      <c r="WAC218" s="73"/>
      <c r="WAF218" s="73"/>
      <c r="WAI218" s="73"/>
      <c r="WAL218" s="73"/>
      <c r="WAO218" s="73"/>
      <c r="WAQ218" s="73"/>
      <c r="WBD218" s="73"/>
      <c r="WBE218" s="73"/>
      <c r="WBF218" s="73"/>
      <c r="WBG218" s="73"/>
      <c r="WBH218" s="73"/>
      <c r="WBI218" s="73"/>
      <c r="WBJ218" s="73"/>
      <c r="WBK218" s="73"/>
      <c r="WBL218" s="73"/>
      <c r="WBM218" s="73"/>
      <c r="WBN218" s="73"/>
      <c r="WBO218" s="73"/>
      <c r="WBP218" s="73"/>
      <c r="WBQ218" s="73"/>
      <c r="WBR218" s="73"/>
      <c r="WBS218" s="73"/>
      <c r="WBT218" s="73"/>
      <c r="WBU218" s="73"/>
      <c r="WBV218" s="73"/>
      <c r="WBW218" s="73"/>
      <c r="WBX218" s="73"/>
      <c r="WBY218" s="73"/>
      <c r="WBZ218" s="73"/>
      <c r="WCA218" s="73"/>
      <c r="WCB218" s="73"/>
      <c r="WCC218" s="73"/>
      <c r="WCE218" s="73"/>
      <c r="WCF218" s="73"/>
      <c r="WCG218" s="73"/>
      <c r="WCH218" s="73"/>
      <c r="WCI218" s="73"/>
      <c r="WCJ218" s="73"/>
      <c r="WCK218" s="73"/>
      <c r="WCL218" s="73"/>
      <c r="WCM218" s="73"/>
      <c r="WCN218" s="73"/>
      <c r="WCO218" s="73"/>
      <c r="WCP218" s="73"/>
      <c r="WCQ218" s="73"/>
      <c r="WCT218" s="73"/>
      <c r="WCW218" s="73"/>
      <c r="WCZ218" s="73"/>
      <c r="WDC218" s="73"/>
      <c r="WDF218" s="73"/>
      <c r="WDR218" s="73"/>
      <c r="WDU218" s="73"/>
      <c r="WDX218" s="73"/>
      <c r="WEA218" s="73"/>
      <c r="WEJ218" s="73"/>
      <c r="WEP218" s="73"/>
      <c r="WES218" s="73"/>
      <c r="WEV218" s="73"/>
      <c r="WEY218" s="73"/>
      <c r="WFE218" s="73"/>
      <c r="WFN218" s="73"/>
      <c r="WFP218" s="73"/>
      <c r="WFQ218" s="73"/>
      <c r="WFS218" s="73"/>
      <c r="WFV218" s="73"/>
      <c r="WFY218" s="73"/>
      <c r="WGB218" s="73"/>
      <c r="WGJ218" s="73"/>
      <c r="WGL218" s="73"/>
      <c r="WGO218" s="73"/>
      <c r="WGR218" s="73"/>
      <c r="WHA218" s="73"/>
      <c r="WHD218" s="73"/>
      <c r="WHI218" s="73"/>
      <c r="WIE218" s="73"/>
      <c r="WIF218" s="73"/>
      <c r="WIG218" s="73"/>
      <c r="WIH218" s="73"/>
      <c r="WII218" s="73"/>
      <c r="WIJ218" s="73"/>
      <c r="WJB218" s="73"/>
      <c r="WJC218" s="73"/>
      <c r="WJF218" s="73"/>
      <c r="WJI218" s="73"/>
      <c r="WJK218" s="73"/>
      <c r="WJM218" s="73"/>
      <c r="WJP218" s="73"/>
      <c r="WJS218" s="73"/>
      <c r="WJV218" s="73"/>
      <c r="WJY218" s="73"/>
      <c r="WKB218" s="73"/>
      <c r="WKE218" s="73"/>
      <c r="WKH218" s="73"/>
      <c r="WKK218" s="73"/>
      <c r="WKM218" s="73"/>
      <c r="WKZ218" s="73"/>
      <c r="WLA218" s="73"/>
      <c r="WLB218" s="73"/>
      <c r="WLC218" s="73"/>
      <c r="WLD218" s="73"/>
      <c r="WLE218" s="73"/>
      <c r="WLF218" s="73"/>
      <c r="WLG218" s="73"/>
      <c r="WLH218" s="73"/>
      <c r="WLI218" s="73"/>
      <c r="WLJ218" s="73"/>
      <c r="WLK218" s="73"/>
      <c r="WLL218" s="73"/>
      <c r="WLM218" s="73"/>
      <c r="WLN218" s="73"/>
      <c r="WLO218" s="73"/>
      <c r="WLP218" s="73"/>
      <c r="WLQ218" s="73"/>
      <c r="WLR218" s="73"/>
      <c r="WLS218" s="73"/>
      <c r="WLT218" s="73"/>
      <c r="WLU218" s="73"/>
      <c r="WLV218" s="73"/>
      <c r="WLW218" s="73"/>
      <c r="WLX218" s="73"/>
      <c r="WLY218" s="73"/>
      <c r="WMA218" s="73"/>
      <c r="WMB218" s="73"/>
      <c r="WMC218" s="73"/>
      <c r="WMD218" s="73"/>
      <c r="WME218" s="73"/>
      <c r="WMF218" s="73"/>
      <c r="WMG218" s="73"/>
      <c r="WMH218" s="73"/>
      <c r="WMI218" s="73"/>
      <c r="WMJ218" s="73"/>
      <c r="WMK218" s="73"/>
      <c r="WML218" s="73"/>
      <c r="WMM218" s="73"/>
      <c r="WMP218" s="73"/>
      <c r="WMS218" s="73"/>
      <c r="WMV218" s="73"/>
      <c r="WMY218" s="73"/>
      <c r="WNB218" s="73"/>
      <c r="WNN218" s="73"/>
      <c r="WNQ218" s="73"/>
      <c r="WNT218" s="73"/>
      <c r="WNW218" s="73"/>
      <c r="WOF218" s="73"/>
      <c r="WOL218" s="73"/>
      <c r="WOO218" s="73"/>
      <c r="WOR218" s="73"/>
      <c r="WOU218" s="73"/>
      <c r="WPA218" s="73"/>
      <c r="WPJ218" s="73"/>
      <c r="WPL218" s="73"/>
      <c r="WPM218" s="73"/>
      <c r="WPO218" s="73"/>
      <c r="WPR218" s="73"/>
      <c r="WPU218" s="73"/>
      <c r="WPX218" s="73"/>
      <c r="WQF218" s="73"/>
      <c r="WQH218" s="73"/>
      <c r="WQK218" s="73"/>
      <c r="WQN218" s="73"/>
      <c r="WQW218" s="73"/>
      <c r="WQZ218" s="73"/>
      <c r="WRE218" s="73"/>
      <c r="WSA218" s="73"/>
      <c r="WSB218" s="73"/>
      <c r="WSC218" s="73"/>
      <c r="WSD218" s="73"/>
      <c r="WSE218" s="73"/>
      <c r="WSF218" s="73"/>
      <c r="WSX218" s="73"/>
      <c r="WSY218" s="73"/>
      <c r="WTB218" s="73"/>
      <c r="WTE218" s="73"/>
      <c r="WTG218" s="73"/>
      <c r="WTI218" s="73"/>
      <c r="WTL218" s="73"/>
      <c r="WTO218" s="73"/>
      <c r="WTR218" s="73"/>
      <c r="WTU218" s="73"/>
      <c r="WTX218" s="73"/>
      <c r="WUA218" s="73"/>
      <c r="WUD218" s="73"/>
      <c r="WUG218" s="73"/>
      <c r="WUI218" s="73"/>
      <c r="WUV218" s="73"/>
      <c r="WUW218" s="73"/>
      <c r="WUX218" s="73"/>
      <c r="WUY218" s="73"/>
      <c r="WUZ218" s="73"/>
      <c r="WVA218" s="73"/>
      <c r="WVB218" s="73"/>
      <c r="WVC218" s="73"/>
      <c r="WVD218" s="73"/>
      <c r="WVE218" s="73"/>
      <c r="WVF218" s="73"/>
      <c r="WVG218" s="73"/>
      <c r="WVH218" s="73"/>
      <c r="WVI218" s="73"/>
      <c r="WVJ218" s="73"/>
      <c r="WVK218" s="73"/>
      <c r="WVL218" s="73"/>
      <c r="WVM218" s="73"/>
      <c r="WVN218" s="73"/>
      <c r="WVO218" s="73"/>
      <c r="WVP218" s="73"/>
      <c r="WVQ218" s="73"/>
      <c r="WVR218" s="73"/>
      <c r="WVS218" s="73"/>
      <c r="WVT218" s="73"/>
      <c r="WVU218" s="73"/>
      <c r="WVV218" s="73"/>
      <c r="WVW218" s="73"/>
      <c r="WVX218" s="73"/>
      <c r="WVY218" s="73"/>
      <c r="WVZ218" s="73"/>
      <c r="WWA218" s="73"/>
      <c r="WWB218" s="73"/>
      <c r="WWC218" s="73"/>
      <c r="WWD218" s="73"/>
      <c r="WWE218" s="73"/>
      <c r="WWF218" s="73"/>
      <c r="WWG218" s="73"/>
      <c r="WWH218" s="73"/>
      <c r="WWI218" s="73"/>
      <c r="WWJ218" s="73"/>
      <c r="WWK218" s="73"/>
      <c r="WWL218" s="73"/>
      <c r="WWM218" s="73"/>
      <c r="WWN218" s="73"/>
      <c r="WWO218" s="73"/>
      <c r="WWP218" s="73"/>
      <c r="WWQ218" s="73"/>
      <c r="WWR218" s="73"/>
      <c r="WWS218" s="73"/>
      <c r="WWT218" s="73"/>
      <c r="WWU218" s="73"/>
      <c r="WWV218" s="73"/>
      <c r="WWW218" s="73"/>
      <c r="WWX218" s="73"/>
      <c r="WWY218" s="73"/>
      <c r="WWZ218" s="73"/>
      <c r="WXA218" s="73"/>
      <c r="WXB218" s="73"/>
      <c r="WXC218" s="73"/>
      <c r="WXD218" s="73"/>
      <c r="WXE218" s="73"/>
      <c r="WXF218" s="73"/>
      <c r="WXG218" s="73"/>
      <c r="WXH218" s="73"/>
      <c r="WXI218" s="73"/>
      <c r="WXJ218" s="73"/>
      <c r="WXK218" s="73"/>
      <c r="WXL218" s="73"/>
      <c r="WXM218" s="73"/>
      <c r="WXN218" s="73"/>
      <c r="WXO218" s="73"/>
      <c r="WXP218" s="73"/>
      <c r="WXQ218" s="73"/>
      <c r="WXR218" s="73"/>
      <c r="WXS218" s="73"/>
      <c r="WXT218" s="73"/>
      <c r="WXU218" s="73"/>
      <c r="WXV218" s="73"/>
      <c r="WXW218" s="73"/>
      <c r="WXX218" s="73"/>
      <c r="WXY218" s="73"/>
      <c r="WXZ218" s="73"/>
      <c r="WYA218" s="73"/>
      <c r="WYB218" s="73"/>
      <c r="WYC218" s="73"/>
      <c r="WYD218" s="73"/>
      <c r="WYE218" s="73"/>
      <c r="WYF218" s="73"/>
      <c r="WYG218" s="73"/>
      <c r="WYH218" s="73"/>
      <c r="WYI218" s="73"/>
      <c r="WYJ218" s="73"/>
      <c r="WYK218" s="73"/>
      <c r="WYL218" s="73"/>
      <c r="WYM218" s="73"/>
      <c r="WYN218" s="73"/>
      <c r="WYO218" s="73"/>
      <c r="WYP218" s="73"/>
      <c r="WYQ218" s="73"/>
      <c r="WYR218" s="73"/>
      <c r="WYS218" s="73"/>
      <c r="WYT218" s="73"/>
      <c r="WYU218" s="73"/>
      <c r="WYV218" s="73"/>
      <c r="WYW218" s="73"/>
      <c r="WYX218" s="73"/>
      <c r="WYY218" s="73"/>
      <c r="WYZ218" s="73"/>
      <c r="WZA218" s="73"/>
      <c r="WZB218" s="73"/>
      <c r="WZC218" s="73"/>
      <c r="WZD218" s="73"/>
      <c r="WZE218" s="73"/>
      <c r="WZF218" s="73"/>
      <c r="WZG218" s="73"/>
      <c r="WZH218" s="73"/>
      <c r="WZI218" s="73"/>
      <c r="WZJ218" s="73"/>
      <c r="WZK218" s="73"/>
      <c r="WZL218" s="73"/>
      <c r="WZM218" s="73"/>
      <c r="WZN218" s="73"/>
      <c r="WZO218" s="73"/>
      <c r="WZP218" s="73"/>
      <c r="WZQ218" s="73"/>
      <c r="WZR218" s="73"/>
      <c r="WZS218" s="73"/>
      <c r="WZT218" s="73"/>
      <c r="WZU218" s="73"/>
      <c r="WZV218" s="73"/>
      <c r="WZW218" s="73"/>
      <c r="WZX218" s="73"/>
      <c r="WZY218" s="73"/>
      <c r="WZZ218" s="73"/>
      <c r="XAA218" s="73"/>
      <c r="XAB218" s="73"/>
      <c r="XAC218" s="73"/>
      <c r="XAD218" s="73"/>
      <c r="XAE218" s="73"/>
      <c r="XAF218" s="73"/>
      <c r="XAG218" s="73"/>
      <c r="XAH218" s="73"/>
      <c r="XAI218" s="73"/>
      <c r="XAJ218" s="73"/>
      <c r="XAK218" s="73"/>
      <c r="XAL218" s="73"/>
      <c r="XAM218" s="73"/>
      <c r="XAN218" s="73"/>
      <c r="XAO218" s="73"/>
      <c r="XAP218" s="73"/>
      <c r="XAQ218" s="73"/>
      <c r="XAR218" s="73"/>
      <c r="XAS218" s="73"/>
      <c r="XAT218" s="73"/>
      <c r="XAU218" s="73"/>
      <c r="XAV218" s="73"/>
      <c r="XAW218" s="73"/>
      <c r="XAX218" s="73"/>
      <c r="XAY218" s="73"/>
      <c r="XAZ218" s="73"/>
      <c r="XBA218" s="73"/>
      <c r="XBB218" s="73"/>
      <c r="XBC218" s="73"/>
      <c r="XBD218" s="73"/>
      <c r="XBE218" s="73"/>
      <c r="XBF218" s="73"/>
      <c r="XBG218" s="73"/>
      <c r="XBH218" s="73"/>
      <c r="XBI218" s="73"/>
      <c r="XBJ218" s="73"/>
      <c r="XBK218" s="73"/>
      <c r="XBL218" s="73"/>
      <c r="XBM218" s="73"/>
      <c r="XBN218" s="73"/>
      <c r="XBO218" s="73"/>
      <c r="XBP218" s="73"/>
      <c r="XBQ218" s="73"/>
      <c r="XBR218" s="73"/>
      <c r="XBS218" s="73"/>
      <c r="XBT218" s="73"/>
      <c r="XBU218" s="73"/>
      <c r="XBV218" s="73"/>
      <c r="XBW218" s="73"/>
      <c r="XBX218" s="73"/>
      <c r="XBY218" s="73"/>
      <c r="XBZ218" s="73"/>
      <c r="XCA218" s="73"/>
      <c r="XCB218" s="73"/>
      <c r="XCC218" s="73"/>
      <c r="XCD218" s="73"/>
      <c r="XCE218" s="73"/>
      <c r="XCF218" s="73"/>
      <c r="XCG218" s="73"/>
      <c r="XCH218" s="73"/>
      <c r="XCI218" s="73"/>
      <c r="XCJ218" s="73"/>
      <c r="XCK218" s="73"/>
      <c r="XCL218" s="73"/>
      <c r="XCM218" s="73"/>
      <c r="XCN218" s="73"/>
      <c r="XCO218" s="73"/>
      <c r="XCP218" s="73"/>
      <c r="XCQ218" s="73"/>
      <c r="XCR218" s="73"/>
      <c r="XCS218" s="73"/>
      <c r="XCT218" s="73"/>
      <c r="XCU218" s="73"/>
      <c r="XCV218" s="73"/>
      <c r="XCW218" s="73"/>
      <c r="XCX218" s="73"/>
      <c r="XCY218" s="73"/>
      <c r="XCZ218" s="73"/>
      <c r="XDA218" s="73"/>
      <c r="XDB218" s="73"/>
      <c r="XDC218" s="73"/>
      <c r="XDD218" s="73"/>
      <c r="XDE218" s="73"/>
      <c r="XDF218" s="73"/>
      <c r="XDG218" s="73"/>
      <c r="XDH218" s="73"/>
      <c r="XDI218" s="73"/>
      <c r="XDJ218" s="73"/>
      <c r="XDK218" s="73"/>
      <c r="XDL218" s="73"/>
      <c r="XDM218" s="73"/>
      <c r="XDN218" s="73"/>
      <c r="XDO218" s="73"/>
      <c r="XDP218" s="73"/>
      <c r="XDQ218" s="73"/>
      <c r="XDR218" s="73"/>
      <c r="XDS218" s="73"/>
      <c r="XDT218" s="73"/>
      <c r="XDU218" s="73"/>
      <c r="XDV218" s="73"/>
      <c r="XDW218" s="73"/>
      <c r="XDX218" s="73"/>
      <c r="XDY218" s="73"/>
      <c r="XDZ218" s="73"/>
      <c r="XEA218" s="73"/>
      <c r="XEB218" s="73"/>
      <c r="XEC218" s="73"/>
      <c r="XED218" s="73"/>
      <c r="XEE218" s="73"/>
      <c r="XEF218" s="73"/>
      <c r="XEG218" s="73"/>
      <c r="XEH218" s="73"/>
      <c r="XEI218" s="73"/>
      <c r="XEJ218" s="73"/>
      <c r="XEK218" s="73"/>
      <c r="XEL218" s="73"/>
      <c r="XEM218" s="73"/>
      <c r="XEN218" s="73"/>
      <c r="XEO218" s="73"/>
      <c r="XEP218" s="73"/>
      <c r="XEQ218" s="73"/>
      <c r="XER218" s="73"/>
      <c r="XES218" s="73"/>
      <c r="XET218" s="73"/>
      <c r="XEU218" s="73"/>
      <c r="XEV218" s="73"/>
      <c r="XEW218" s="73"/>
      <c r="XEX218" s="73"/>
      <c r="XEY218" s="73"/>
      <c r="XEZ218" s="73"/>
      <c r="XFA218" s="73"/>
      <c r="XFB218" s="73"/>
      <c r="XFC218" s="73"/>
      <c r="XFD218" s="73"/>
    </row>
    <row r="219" spans="1:16384" s="192" customFormat="1" ht="20.25" hidden="1" customHeight="1">
      <c r="A219" s="112" t="s">
        <v>220</v>
      </c>
      <c r="B219" s="204" t="s">
        <v>323</v>
      </c>
      <c r="C219" s="205"/>
      <c r="D219" s="168">
        <f>IFERROR(VLOOKUP(A219,'4.1'!A238:C520,3,0),)</f>
        <v>0</v>
      </c>
      <c r="E219" s="166">
        <f t="shared" si="3"/>
        <v>0</v>
      </c>
    </row>
    <row r="220" spans="1:16384" s="192" customFormat="1" ht="20.25" hidden="1" customHeight="1">
      <c r="A220" s="207" t="s">
        <v>221</v>
      </c>
      <c r="B220" s="204" t="s">
        <v>323</v>
      </c>
      <c r="C220" s="205"/>
      <c r="D220" s="168">
        <f>IFERROR(VLOOKUP(A220,'4.1'!A239:C521,3,0),)</f>
        <v>0</v>
      </c>
      <c r="E220" s="166">
        <f t="shared" si="3"/>
        <v>0</v>
      </c>
    </row>
    <row r="221" spans="1:16384" s="192" customFormat="1" ht="21.75" hidden="1" customHeight="1">
      <c r="A221" s="112" t="s">
        <v>222</v>
      </c>
      <c r="B221" s="204" t="s">
        <v>323</v>
      </c>
      <c r="C221" s="205"/>
      <c r="D221" s="168">
        <f>IFERROR(VLOOKUP(A221,'4.1'!A240:C522,3,0),)</f>
        <v>0</v>
      </c>
      <c r="E221" s="166">
        <f t="shared" si="3"/>
        <v>0</v>
      </c>
    </row>
    <row r="222" spans="1:16384" s="192" customFormat="1" ht="21.75" hidden="1" customHeight="1">
      <c r="A222" s="207" t="s">
        <v>223</v>
      </c>
      <c r="B222" s="204" t="s">
        <v>323</v>
      </c>
      <c r="C222" s="205"/>
      <c r="D222" s="168">
        <f>IFERROR(VLOOKUP(A222,'4.1'!A241:C523,3,0),)</f>
        <v>0</v>
      </c>
      <c r="E222" s="166">
        <f t="shared" si="3"/>
        <v>0</v>
      </c>
    </row>
    <row r="223" spans="1:16384" s="192" customFormat="1" ht="21.75" hidden="1" customHeight="1">
      <c r="A223" s="207" t="s">
        <v>224</v>
      </c>
      <c r="B223" s="204" t="s">
        <v>323</v>
      </c>
      <c r="C223" s="205"/>
      <c r="D223" s="168">
        <f>IFERROR(VLOOKUP(A223,'4.1'!A242:C524,3,0),)</f>
        <v>0</v>
      </c>
      <c r="E223" s="166">
        <f t="shared" si="3"/>
        <v>0</v>
      </c>
    </row>
    <row r="224" spans="1:16384" s="192" customFormat="1" ht="20.25" hidden="1" customHeight="1">
      <c r="A224" s="207" t="s">
        <v>225</v>
      </c>
      <c r="B224" s="204" t="s">
        <v>323</v>
      </c>
      <c r="C224" s="205"/>
      <c r="D224" s="168">
        <f>IFERROR(VLOOKUP(A224,'4.1'!A243:C525,3,0),)</f>
        <v>0</v>
      </c>
      <c r="E224" s="166">
        <f t="shared" si="3"/>
        <v>0</v>
      </c>
    </row>
    <row r="225" spans="1:16384" s="192" customFormat="1" ht="21.75" hidden="1" customHeight="1">
      <c r="A225" s="207" t="s">
        <v>226</v>
      </c>
      <c r="B225" s="204" t="s">
        <v>323</v>
      </c>
      <c r="C225" s="205"/>
      <c r="D225" s="168">
        <f>IFERROR(VLOOKUP(A225,'4.1'!A244:C526,3,0),)</f>
        <v>0</v>
      </c>
      <c r="E225" s="166">
        <f t="shared" si="3"/>
        <v>0</v>
      </c>
    </row>
    <row r="226" spans="1:16384" s="192" customFormat="1" ht="21.75" hidden="1" customHeight="1">
      <c r="A226" s="210" t="s">
        <v>227</v>
      </c>
      <c r="B226" s="204" t="s">
        <v>322</v>
      </c>
      <c r="C226" s="205"/>
      <c r="D226" s="168">
        <f>IFERROR(VLOOKUP(A226,'4.1'!A245:C527,3,0),)</f>
        <v>0</v>
      </c>
      <c r="E226" s="166">
        <f t="shared" si="3"/>
        <v>0</v>
      </c>
    </row>
    <row r="227" spans="1:16384" s="192" customFormat="1" ht="21.75" hidden="1" customHeight="1">
      <c r="A227" s="141" t="s">
        <v>228</v>
      </c>
      <c r="B227" s="204" t="s">
        <v>323</v>
      </c>
      <c r="C227" s="205"/>
      <c r="D227" s="168">
        <f>IFERROR(VLOOKUP(A227,'4.1'!A246:C528,3,0),)</f>
        <v>0</v>
      </c>
      <c r="E227" s="166">
        <f t="shared" si="3"/>
        <v>0</v>
      </c>
    </row>
    <row r="228" spans="1:16384" s="192" customFormat="1" ht="20.25" hidden="1" customHeight="1">
      <c r="A228" s="112" t="s">
        <v>229</v>
      </c>
      <c r="B228" s="204" t="s">
        <v>323</v>
      </c>
      <c r="C228" s="205"/>
      <c r="D228" s="168">
        <f>IFERROR(VLOOKUP(A228,'4.1'!A247:C529,3,0),)</f>
        <v>0</v>
      </c>
      <c r="E228" s="166">
        <f t="shared" si="3"/>
        <v>0</v>
      </c>
    </row>
    <row r="229" spans="1:16384" s="192" customFormat="1" ht="21.75" hidden="1" customHeight="1">
      <c r="A229" s="207" t="s">
        <v>230</v>
      </c>
      <c r="B229" s="204" t="s">
        <v>323</v>
      </c>
      <c r="C229" s="205"/>
      <c r="D229" s="168">
        <f>IFERROR(VLOOKUP(A229,'4.1'!A248:C530,3,0),)</f>
        <v>0</v>
      </c>
      <c r="E229" s="166">
        <f t="shared" si="3"/>
        <v>0</v>
      </c>
    </row>
    <row r="230" spans="1:16384" s="192" customFormat="1" ht="21.75" hidden="1" customHeight="1">
      <c r="A230" s="207" t="s">
        <v>231</v>
      </c>
      <c r="B230" s="204" t="s">
        <v>325</v>
      </c>
      <c r="C230" s="205"/>
      <c r="D230" s="168">
        <f>IFERROR(VLOOKUP(A230,'4.1'!A249:C531,3,0),)</f>
        <v>0</v>
      </c>
      <c r="E230" s="166">
        <f t="shared" si="3"/>
        <v>0</v>
      </c>
    </row>
    <row r="231" spans="1:16384" s="192" customFormat="1" ht="21.75" hidden="1" customHeight="1">
      <c r="A231" s="112" t="s">
        <v>232</v>
      </c>
      <c r="B231" s="204" t="s">
        <v>323</v>
      </c>
      <c r="C231" s="208"/>
      <c r="D231" s="168">
        <f>IFERROR(VLOOKUP(A231,'4.1'!A250:C532,3,0),)</f>
        <v>0</v>
      </c>
      <c r="E231" s="166">
        <f t="shared" si="3"/>
        <v>0</v>
      </c>
    </row>
    <row r="232" spans="1:16384" s="192" customFormat="1" ht="21.75" hidden="1" customHeight="1">
      <c r="A232" s="112" t="s">
        <v>233</v>
      </c>
      <c r="B232" s="204" t="s">
        <v>323</v>
      </c>
      <c r="C232" s="208"/>
      <c r="D232" s="168">
        <f>IFERROR(VLOOKUP(A232,'4.1'!A251:C533,3,0),)</f>
        <v>0</v>
      </c>
      <c r="E232" s="166">
        <f t="shared" si="3"/>
        <v>0</v>
      </c>
    </row>
    <row r="233" spans="1:16384" s="192" customFormat="1" ht="20.25" hidden="1" customHeight="1">
      <c r="A233" s="210" t="s">
        <v>234</v>
      </c>
      <c r="B233" s="204" t="s">
        <v>323</v>
      </c>
      <c r="C233" s="205"/>
      <c r="D233" s="168">
        <f>IFERROR(VLOOKUP(A233,'4.1'!A252:C534,3,0),)</f>
        <v>0</v>
      </c>
      <c r="E233" s="166">
        <f t="shared" si="3"/>
        <v>0</v>
      </c>
    </row>
    <row r="234" spans="1:16384" s="192" customFormat="1" ht="21.75" hidden="1" customHeight="1">
      <c r="A234" s="209" t="s">
        <v>235</v>
      </c>
      <c r="B234" s="204" t="s">
        <v>323</v>
      </c>
      <c r="C234" s="205"/>
      <c r="D234" s="168">
        <f>IFERROR(VLOOKUP(A234,'4.1'!A253:C535,3,0),)</f>
        <v>0</v>
      </c>
      <c r="E234" s="166">
        <f t="shared" si="3"/>
        <v>0</v>
      </c>
    </row>
    <row r="235" spans="1:16384" s="192" customFormat="1" ht="20.25" hidden="1" customHeight="1">
      <c r="A235" s="209" t="s">
        <v>236</v>
      </c>
      <c r="B235" s="204" t="s">
        <v>323</v>
      </c>
      <c r="C235" s="205"/>
      <c r="D235" s="168">
        <f>IFERROR(VLOOKUP(A235,'4.1'!A254:C536,3,0),)</f>
        <v>0</v>
      </c>
      <c r="E235" s="166">
        <f t="shared" si="3"/>
        <v>0</v>
      </c>
    </row>
    <row r="236" spans="1:16384" s="192" customFormat="1" ht="20.25" hidden="1" customHeight="1">
      <c r="A236" s="112" t="s">
        <v>237</v>
      </c>
      <c r="B236" s="204" t="s">
        <v>323</v>
      </c>
      <c r="C236" s="205"/>
      <c r="D236" s="168">
        <f>IFERROR(VLOOKUP(A236,'4.1'!A255:C537,3,0),)</f>
        <v>0</v>
      </c>
      <c r="E236" s="166">
        <f t="shared" si="3"/>
        <v>0</v>
      </c>
    </row>
    <row r="237" spans="1:16384" s="192" customFormat="1" ht="20.25" hidden="1" customHeight="1">
      <c r="A237" s="112" t="s">
        <v>238</v>
      </c>
      <c r="B237" s="204" t="s">
        <v>323</v>
      </c>
      <c r="C237" s="205"/>
      <c r="D237" s="168">
        <f>IFERROR(VLOOKUP(A237,'4.1'!A256:C538,3,0),)</f>
        <v>0</v>
      </c>
      <c r="E237" s="166">
        <f t="shared" si="3"/>
        <v>0</v>
      </c>
    </row>
    <row r="238" spans="1:16384" s="192" customFormat="1" ht="23.25">
      <c r="A238" s="209" t="s">
        <v>239</v>
      </c>
      <c r="B238" s="202" t="s">
        <v>325</v>
      </c>
      <c r="C238" s="203">
        <v>20</v>
      </c>
      <c r="D238" s="86">
        <f>IFERROR(VLOOKUP(A238,'4.1'!A257:C539,3,0),)</f>
        <v>19000</v>
      </c>
      <c r="E238" s="87">
        <f t="shared" si="3"/>
        <v>380000</v>
      </c>
      <c r="F238" s="73"/>
      <c r="G238" s="73"/>
      <c r="H238" s="73"/>
      <c r="I238" s="73"/>
      <c r="J238" s="73"/>
      <c r="K238" s="73"/>
      <c r="L238" s="73"/>
      <c r="M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D238" s="73"/>
      <c r="AG238" s="73"/>
      <c r="AJ238" s="73"/>
      <c r="AM238" s="73"/>
      <c r="AP238" s="73"/>
      <c r="BB238" s="73"/>
      <c r="BE238" s="73"/>
      <c r="BH238" s="73"/>
      <c r="BK238" s="73"/>
      <c r="BT238" s="73"/>
      <c r="BZ238" s="73"/>
      <c r="CC238" s="73"/>
      <c r="CF238" s="73"/>
      <c r="CI238" s="73"/>
      <c r="CO238" s="73"/>
      <c r="CX238" s="73"/>
      <c r="CZ238" s="73"/>
      <c r="DA238" s="73"/>
      <c r="DC238" s="73"/>
      <c r="DF238" s="73"/>
      <c r="DI238" s="73"/>
      <c r="DL238" s="73"/>
      <c r="DT238" s="73"/>
      <c r="DV238" s="73"/>
      <c r="DY238" s="73"/>
      <c r="EB238" s="73"/>
      <c r="EK238" s="73"/>
      <c r="EN238" s="73"/>
      <c r="ES238" s="73"/>
      <c r="FO238" s="73"/>
      <c r="FP238" s="73"/>
      <c r="FQ238" s="73"/>
      <c r="FR238" s="73"/>
      <c r="FS238" s="73"/>
      <c r="FT238" s="73"/>
      <c r="GL238" s="73"/>
      <c r="GM238" s="73"/>
      <c r="GP238" s="73"/>
      <c r="GS238" s="73"/>
      <c r="GU238" s="73"/>
      <c r="GW238" s="73"/>
      <c r="GZ238" s="73"/>
      <c r="HC238" s="73"/>
      <c r="HF238" s="73"/>
      <c r="HI238" s="73"/>
      <c r="HL238" s="73"/>
      <c r="HO238" s="73"/>
      <c r="HR238" s="73"/>
      <c r="HU238" s="73"/>
      <c r="HW238" s="73"/>
      <c r="IJ238" s="73"/>
      <c r="IK238" s="73"/>
      <c r="IL238" s="73"/>
      <c r="IM238" s="73"/>
      <c r="IN238" s="73"/>
      <c r="IO238" s="73"/>
      <c r="IP238" s="73"/>
      <c r="IQ238" s="73"/>
      <c r="IR238" s="73"/>
      <c r="IS238" s="73"/>
      <c r="IT238" s="73"/>
      <c r="IU238" s="73"/>
      <c r="IV238" s="73"/>
      <c r="IW238" s="73"/>
      <c r="IX238" s="73"/>
      <c r="IY238" s="73"/>
      <c r="IZ238" s="73"/>
      <c r="JA238" s="73"/>
      <c r="JB238" s="73"/>
      <c r="JC238" s="73"/>
      <c r="JD238" s="73"/>
      <c r="JE238" s="73"/>
      <c r="JF238" s="73"/>
      <c r="JG238" s="73"/>
      <c r="JH238" s="73"/>
      <c r="JI238" s="73"/>
      <c r="JK238" s="73"/>
      <c r="JL238" s="73"/>
      <c r="JM238" s="73"/>
      <c r="JN238" s="73"/>
      <c r="JO238" s="73"/>
      <c r="JP238" s="73"/>
      <c r="JQ238" s="73"/>
      <c r="JR238" s="73"/>
      <c r="JS238" s="73"/>
      <c r="JT238" s="73"/>
      <c r="JU238" s="73"/>
      <c r="JV238" s="73"/>
      <c r="JW238" s="73"/>
      <c r="JZ238" s="73"/>
      <c r="KC238" s="73"/>
      <c r="KF238" s="73"/>
      <c r="KI238" s="73"/>
      <c r="KL238" s="73"/>
      <c r="KX238" s="73"/>
      <c r="LA238" s="73"/>
      <c r="LD238" s="73"/>
      <c r="LG238" s="73"/>
      <c r="LP238" s="73"/>
      <c r="LV238" s="73"/>
      <c r="LY238" s="73"/>
      <c r="MB238" s="73"/>
      <c r="ME238" s="73"/>
      <c r="MK238" s="73"/>
      <c r="MT238" s="73"/>
      <c r="MV238" s="73"/>
      <c r="MW238" s="73"/>
      <c r="MY238" s="73"/>
      <c r="NB238" s="73"/>
      <c r="NE238" s="73"/>
      <c r="NH238" s="73"/>
      <c r="NP238" s="73"/>
      <c r="NR238" s="73"/>
      <c r="NU238" s="73"/>
      <c r="NX238" s="73"/>
      <c r="OG238" s="73"/>
      <c r="OJ238" s="73"/>
      <c r="OO238" s="73"/>
      <c r="PK238" s="73"/>
      <c r="PL238" s="73"/>
      <c r="PM238" s="73"/>
      <c r="PN238" s="73"/>
      <c r="PO238" s="73"/>
      <c r="PP238" s="73"/>
      <c r="QH238" s="73"/>
      <c r="QI238" s="73"/>
      <c r="QL238" s="73"/>
      <c r="QO238" s="73"/>
      <c r="QQ238" s="73"/>
      <c r="QS238" s="73"/>
      <c r="QV238" s="73"/>
      <c r="QY238" s="73"/>
      <c r="RB238" s="73"/>
      <c r="RE238" s="73"/>
      <c r="RH238" s="73"/>
      <c r="RK238" s="73"/>
      <c r="RN238" s="73"/>
      <c r="RQ238" s="73"/>
      <c r="RS238" s="73"/>
      <c r="SF238" s="73"/>
      <c r="SG238" s="73"/>
      <c r="SH238" s="73"/>
      <c r="SI238" s="73"/>
      <c r="SJ238" s="73"/>
      <c r="SK238" s="73"/>
      <c r="SL238" s="73"/>
      <c r="SM238" s="73"/>
      <c r="SN238" s="73"/>
      <c r="SO238" s="73"/>
      <c r="SP238" s="73"/>
      <c r="SQ238" s="73"/>
      <c r="SR238" s="73"/>
      <c r="SS238" s="73"/>
      <c r="ST238" s="73"/>
      <c r="SU238" s="73"/>
      <c r="SV238" s="73"/>
      <c r="SW238" s="73"/>
      <c r="SX238" s="73"/>
      <c r="SY238" s="73"/>
      <c r="SZ238" s="73"/>
      <c r="TA238" s="73"/>
      <c r="TB238" s="73"/>
      <c r="TC238" s="73"/>
      <c r="TD238" s="73"/>
      <c r="TE238" s="73"/>
      <c r="TG238" s="73"/>
      <c r="TH238" s="73"/>
      <c r="TI238" s="73"/>
      <c r="TJ238" s="73"/>
      <c r="TK238" s="73"/>
      <c r="TL238" s="73"/>
      <c r="TM238" s="73"/>
      <c r="TN238" s="73"/>
      <c r="TO238" s="73"/>
      <c r="TP238" s="73"/>
      <c r="TQ238" s="73"/>
      <c r="TR238" s="73"/>
      <c r="TS238" s="73"/>
      <c r="TV238" s="73"/>
      <c r="TY238" s="73"/>
      <c r="UB238" s="73"/>
      <c r="UE238" s="73"/>
      <c r="UH238" s="73"/>
      <c r="UT238" s="73"/>
      <c r="UW238" s="73"/>
      <c r="UZ238" s="73"/>
      <c r="VC238" s="73"/>
      <c r="VL238" s="73"/>
      <c r="VR238" s="73"/>
      <c r="VU238" s="73"/>
      <c r="VX238" s="73"/>
      <c r="WA238" s="73"/>
      <c r="WG238" s="73"/>
      <c r="WP238" s="73"/>
      <c r="WR238" s="73"/>
      <c r="WS238" s="73"/>
      <c r="WU238" s="73"/>
      <c r="WX238" s="73"/>
      <c r="XA238" s="73"/>
      <c r="XD238" s="73"/>
      <c r="XL238" s="73"/>
      <c r="XN238" s="73"/>
      <c r="XQ238" s="73"/>
      <c r="XT238" s="73"/>
      <c r="YC238" s="73"/>
      <c r="YF238" s="73"/>
      <c r="YK238" s="73"/>
      <c r="ZG238" s="73"/>
      <c r="ZH238" s="73"/>
      <c r="ZI238" s="73"/>
      <c r="ZJ238" s="73"/>
      <c r="ZK238" s="73"/>
      <c r="ZL238" s="73"/>
      <c r="AAD238" s="73"/>
      <c r="AAE238" s="73"/>
      <c r="AAH238" s="73"/>
      <c r="AAK238" s="73"/>
      <c r="AAM238" s="73"/>
      <c r="AAO238" s="73"/>
      <c r="AAR238" s="73"/>
      <c r="AAU238" s="73"/>
      <c r="AAX238" s="73"/>
      <c r="ABA238" s="73"/>
      <c r="ABD238" s="73"/>
      <c r="ABG238" s="73"/>
      <c r="ABJ238" s="73"/>
      <c r="ABM238" s="73"/>
      <c r="ABO238" s="73"/>
      <c r="ACB238" s="73"/>
      <c r="ACC238" s="73"/>
      <c r="ACD238" s="73"/>
      <c r="ACE238" s="73"/>
      <c r="ACF238" s="73"/>
      <c r="ACG238" s="73"/>
      <c r="ACH238" s="73"/>
      <c r="ACI238" s="73"/>
      <c r="ACJ238" s="73"/>
      <c r="ACK238" s="73"/>
      <c r="ACL238" s="73"/>
      <c r="ACM238" s="73"/>
      <c r="ACN238" s="73"/>
      <c r="ACO238" s="73"/>
      <c r="ACP238" s="73"/>
      <c r="ACQ238" s="73"/>
      <c r="ACR238" s="73"/>
      <c r="ACS238" s="73"/>
      <c r="ACT238" s="73"/>
      <c r="ACU238" s="73"/>
      <c r="ACV238" s="73"/>
      <c r="ACW238" s="73"/>
      <c r="ACX238" s="73"/>
      <c r="ACY238" s="73"/>
      <c r="ACZ238" s="73"/>
      <c r="ADA238" s="73"/>
      <c r="ADC238" s="73"/>
      <c r="ADD238" s="73"/>
      <c r="ADE238" s="73"/>
      <c r="ADF238" s="73"/>
      <c r="ADG238" s="73"/>
      <c r="ADH238" s="73"/>
      <c r="ADI238" s="73"/>
      <c r="ADJ238" s="73"/>
      <c r="ADK238" s="73"/>
      <c r="ADL238" s="73"/>
      <c r="ADM238" s="73"/>
      <c r="ADN238" s="73"/>
      <c r="ADO238" s="73"/>
      <c r="ADR238" s="73"/>
      <c r="ADU238" s="73"/>
      <c r="ADX238" s="73"/>
      <c r="AEA238" s="73"/>
      <c r="AED238" s="73"/>
      <c r="AEP238" s="73"/>
      <c r="AES238" s="73"/>
      <c r="AEV238" s="73"/>
      <c r="AEY238" s="73"/>
      <c r="AFH238" s="73"/>
      <c r="AFN238" s="73"/>
      <c r="AFQ238" s="73"/>
      <c r="AFT238" s="73"/>
      <c r="AFW238" s="73"/>
      <c r="AGC238" s="73"/>
      <c r="AGL238" s="73"/>
      <c r="AGN238" s="73"/>
      <c r="AGO238" s="73"/>
      <c r="AGQ238" s="73"/>
      <c r="AGT238" s="73"/>
      <c r="AGW238" s="73"/>
      <c r="AGZ238" s="73"/>
      <c r="AHH238" s="73"/>
      <c r="AHJ238" s="73"/>
      <c r="AHM238" s="73"/>
      <c r="AHP238" s="73"/>
      <c r="AHY238" s="73"/>
      <c r="AIB238" s="73"/>
      <c r="AIG238" s="73"/>
      <c r="AJC238" s="73"/>
      <c r="AJD238" s="73"/>
      <c r="AJE238" s="73"/>
      <c r="AJF238" s="73"/>
      <c r="AJG238" s="73"/>
      <c r="AJH238" s="73"/>
      <c r="AJZ238" s="73"/>
      <c r="AKA238" s="73"/>
      <c r="AKD238" s="73"/>
      <c r="AKG238" s="73"/>
      <c r="AKI238" s="73"/>
      <c r="AKK238" s="73"/>
      <c r="AKN238" s="73"/>
      <c r="AKQ238" s="73"/>
      <c r="AKT238" s="73"/>
      <c r="AKW238" s="73"/>
      <c r="AKZ238" s="73"/>
      <c r="ALC238" s="73"/>
      <c r="ALF238" s="73"/>
      <c r="ALI238" s="73"/>
      <c r="ALK238" s="73"/>
      <c r="ALX238" s="73"/>
      <c r="ALY238" s="73"/>
      <c r="ALZ238" s="73"/>
      <c r="AMA238" s="73"/>
      <c r="AMB238" s="73"/>
      <c r="AMC238" s="73"/>
      <c r="AMD238" s="73"/>
      <c r="AME238" s="73"/>
      <c r="AMF238" s="73"/>
      <c r="AMG238" s="73"/>
      <c r="AMH238" s="73"/>
      <c r="AMI238" s="73"/>
      <c r="AMJ238" s="73"/>
      <c r="AMK238" s="73"/>
      <c r="AML238" s="73"/>
      <c r="AMM238" s="73"/>
      <c r="AMN238" s="73"/>
      <c r="AMO238" s="73"/>
      <c r="AMP238" s="73"/>
      <c r="AMQ238" s="73"/>
      <c r="AMR238" s="73"/>
      <c r="AMS238" s="73"/>
      <c r="AMT238" s="73"/>
      <c r="AMU238" s="73"/>
      <c r="AMV238" s="73"/>
      <c r="AMW238" s="73"/>
      <c r="AMY238" s="73"/>
      <c r="AMZ238" s="73"/>
      <c r="ANA238" s="73"/>
      <c r="ANB238" s="73"/>
      <c r="ANC238" s="73"/>
      <c r="AND238" s="73"/>
      <c r="ANE238" s="73"/>
      <c r="ANF238" s="73"/>
      <c r="ANG238" s="73"/>
      <c r="ANH238" s="73"/>
      <c r="ANI238" s="73"/>
      <c r="ANJ238" s="73"/>
      <c r="ANK238" s="73"/>
      <c r="ANN238" s="73"/>
      <c r="ANQ238" s="73"/>
      <c r="ANT238" s="73"/>
      <c r="ANW238" s="73"/>
      <c r="ANZ238" s="73"/>
      <c r="AOL238" s="73"/>
      <c r="AOO238" s="73"/>
      <c r="AOR238" s="73"/>
      <c r="AOU238" s="73"/>
      <c r="APD238" s="73"/>
      <c r="APJ238" s="73"/>
      <c r="APM238" s="73"/>
      <c r="APP238" s="73"/>
      <c r="APS238" s="73"/>
      <c r="APY238" s="73"/>
      <c r="AQH238" s="73"/>
      <c r="AQJ238" s="73"/>
      <c r="AQK238" s="73"/>
      <c r="AQM238" s="73"/>
      <c r="AQP238" s="73"/>
      <c r="AQS238" s="73"/>
      <c r="AQV238" s="73"/>
      <c r="ARD238" s="73"/>
      <c r="ARF238" s="73"/>
      <c r="ARI238" s="73"/>
      <c r="ARL238" s="73"/>
      <c r="ARU238" s="73"/>
      <c r="ARX238" s="73"/>
      <c r="ASC238" s="73"/>
      <c r="ASY238" s="73"/>
      <c r="ASZ238" s="73"/>
      <c r="ATA238" s="73"/>
      <c r="ATB238" s="73"/>
      <c r="ATC238" s="73"/>
      <c r="ATD238" s="73"/>
      <c r="ATV238" s="73"/>
      <c r="ATW238" s="73"/>
      <c r="ATZ238" s="73"/>
      <c r="AUC238" s="73"/>
      <c r="AUE238" s="73"/>
      <c r="AUG238" s="73"/>
      <c r="AUJ238" s="73"/>
      <c r="AUM238" s="73"/>
      <c r="AUP238" s="73"/>
      <c r="AUS238" s="73"/>
      <c r="AUV238" s="73"/>
      <c r="AUY238" s="73"/>
      <c r="AVB238" s="73"/>
      <c r="AVE238" s="73"/>
      <c r="AVG238" s="73"/>
      <c r="AVT238" s="73"/>
      <c r="AVU238" s="73"/>
      <c r="AVV238" s="73"/>
      <c r="AVW238" s="73"/>
      <c r="AVX238" s="73"/>
      <c r="AVY238" s="73"/>
      <c r="AVZ238" s="73"/>
      <c r="AWA238" s="73"/>
      <c r="AWB238" s="73"/>
      <c r="AWC238" s="73"/>
      <c r="AWD238" s="73"/>
      <c r="AWE238" s="73"/>
      <c r="AWF238" s="73"/>
      <c r="AWG238" s="73"/>
      <c r="AWH238" s="73"/>
      <c r="AWI238" s="73"/>
      <c r="AWJ238" s="73"/>
      <c r="AWK238" s="73"/>
      <c r="AWL238" s="73"/>
      <c r="AWM238" s="73"/>
      <c r="AWN238" s="73"/>
      <c r="AWO238" s="73"/>
      <c r="AWP238" s="73"/>
      <c r="AWQ238" s="73"/>
      <c r="AWR238" s="73"/>
      <c r="AWS238" s="73"/>
      <c r="AWU238" s="73"/>
      <c r="AWV238" s="73"/>
      <c r="AWW238" s="73"/>
      <c r="AWX238" s="73"/>
      <c r="AWY238" s="73"/>
      <c r="AWZ238" s="73"/>
      <c r="AXA238" s="73"/>
      <c r="AXB238" s="73"/>
      <c r="AXC238" s="73"/>
      <c r="AXD238" s="73"/>
      <c r="AXE238" s="73"/>
      <c r="AXF238" s="73"/>
      <c r="AXG238" s="73"/>
      <c r="AXJ238" s="73"/>
      <c r="AXM238" s="73"/>
      <c r="AXP238" s="73"/>
      <c r="AXS238" s="73"/>
      <c r="AXV238" s="73"/>
      <c r="AYH238" s="73"/>
      <c r="AYK238" s="73"/>
      <c r="AYN238" s="73"/>
      <c r="AYQ238" s="73"/>
      <c r="AYZ238" s="73"/>
      <c r="AZF238" s="73"/>
      <c r="AZI238" s="73"/>
      <c r="AZL238" s="73"/>
      <c r="AZO238" s="73"/>
      <c r="AZU238" s="73"/>
      <c r="BAD238" s="73"/>
      <c r="BAF238" s="73"/>
      <c r="BAG238" s="73"/>
      <c r="BAI238" s="73"/>
      <c r="BAL238" s="73"/>
      <c r="BAO238" s="73"/>
      <c r="BAR238" s="73"/>
      <c r="BAZ238" s="73"/>
      <c r="BBB238" s="73"/>
      <c r="BBE238" s="73"/>
      <c r="BBH238" s="73"/>
      <c r="BBQ238" s="73"/>
      <c r="BBT238" s="73"/>
      <c r="BBY238" s="73"/>
      <c r="BCU238" s="73"/>
      <c r="BCV238" s="73"/>
      <c r="BCW238" s="73"/>
      <c r="BCX238" s="73"/>
      <c r="BCY238" s="73"/>
      <c r="BCZ238" s="73"/>
      <c r="BDR238" s="73"/>
      <c r="BDS238" s="73"/>
      <c r="BDV238" s="73"/>
      <c r="BDY238" s="73"/>
      <c r="BEA238" s="73"/>
      <c r="BEC238" s="73"/>
      <c r="BEF238" s="73"/>
      <c r="BEI238" s="73"/>
      <c r="BEL238" s="73"/>
      <c r="BEO238" s="73"/>
      <c r="BER238" s="73"/>
      <c r="BEU238" s="73"/>
      <c r="BEX238" s="73"/>
      <c r="BFA238" s="73"/>
      <c r="BFC238" s="73"/>
      <c r="BFP238" s="73"/>
      <c r="BFQ238" s="73"/>
      <c r="BFR238" s="73"/>
      <c r="BFS238" s="73"/>
      <c r="BFT238" s="73"/>
      <c r="BFU238" s="73"/>
      <c r="BFV238" s="73"/>
      <c r="BFW238" s="73"/>
      <c r="BFX238" s="73"/>
      <c r="BFY238" s="73"/>
      <c r="BFZ238" s="73"/>
      <c r="BGA238" s="73"/>
      <c r="BGB238" s="73"/>
      <c r="BGC238" s="73"/>
      <c r="BGD238" s="73"/>
      <c r="BGE238" s="73"/>
      <c r="BGF238" s="73"/>
      <c r="BGG238" s="73"/>
      <c r="BGH238" s="73"/>
      <c r="BGI238" s="73"/>
      <c r="BGJ238" s="73"/>
      <c r="BGK238" s="73"/>
      <c r="BGL238" s="73"/>
      <c r="BGM238" s="73"/>
      <c r="BGN238" s="73"/>
      <c r="BGO238" s="73"/>
      <c r="BGQ238" s="73"/>
      <c r="BGR238" s="73"/>
      <c r="BGS238" s="73"/>
      <c r="BGT238" s="73"/>
      <c r="BGU238" s="73"/>
      <c r="BGV238" s="73"/>
      <c r="BGW238" s="73"/>
      <c r="BGX238" s="73"/>
      <c r="BGY238" s="73"/>
      <c r="BGZ238" s="73"/>
      <c r="BHA238" s="73"/>
      <c r="BHB238" s="73"/>
      <c r="BHC238" s="73"/>
      <c r="BHF238" s="73"/>
      <c r="BHI238" s="73"/>
      <c r="BHL238" s="73"/>
      <c r="BHO238" s="73"/>
      <c r="BHR238" s="73"/>
      <c r="BID238" s="73"/>
      <c r="BIG238" s="73"/>
      <c r="BIJ238" s="73"/>
      <c r="BIM238" s="73"/>
      <c r="BIV238" s="73"/>
      <c r="BJB238" s="73"/>
      <c r="BJE238" s="73"/>
      <c r="BJH238" s="73"/>
      <c r="BJK238" s="73"/>
      <c r="BJQ238" s="73"/>
      <c r="BJZ238" s="73"/>
      <c r="BKB238" s="73"/>
      <c r="BKC238" s="73"/>
      <c r="BKE238" s="73"/>
      <c r="BKH238" s="73"/>
      <c r="BKK238" s="73"/>
      <c r="BKN238" s="73"/>
      <c r="BKV238" s="73"/>
      <c r="BKX238" s="73"/>
      <c r="BLA238" s="73"/>
      <c r="BLD238" s="73"/>
      <c r="BLM238" s="73"/>
      <c r="BLP238" s="73"/>
      <c r="BLU238" s="73"/>
      <c r="BMQ238" s="73"/>
      <c r="BMR238" s="73"/>
      <c r="BMS238" s="73"/>
      <c r="BMT238" s="73"/>
      <c r="BMU238" s="73"/>
      <c r="BMV238" s="73"/>
      <c r="BNN238" s="73"/>
      <c r="BNO238" s="73"/>
      <c r="BNR238" s="73"/>
      <c r="BNU238" s="73"/>
      <c r="BNW238" s="73"/>
      <c r="BNY238" s="73"/>
      <c r="BOB238" s="73"/>
      <c r="BOE238" s="73"/>
      <c r="BOH238" s="73"/>
      <c r="BOK238" s="73"/>
      <c r="BON238" s="73"/>
      <c r="BOQ238" s="73"/>
      <c r="BOT238" s="73"/>
      <c r="BOW238" s="73"/>
      <c r="BOY238" s="73"/>
      <c r="BPL238" s="73"/>
      <c r="BPM238" s="73"/>
      <c r="BPN238" s="73"/>
      <c r="BPO238" s="73"/>
      <c r="BPP238" s="73"/>
      <c r="BPQ238" s="73"/>
      <c r="BPR238" s="73"/>
      <c r="BPS238" s="73"/>
      <c r="BPT238" s="73"/>
      <c r="BPU238" s="73"/>
      <c r="BPV238" s="73"/>
      <c r="BPW238" s="73"/>
      <c r="BPX238" s="73"/>
      <c r="BPY238" s="73"/>
      <c r="BPZ238" s="73"/>
      <c r="BQA238" s="73"/>
      <c r="BQB238" s="73"/>
      <c r="BQC238" s="73"/>
      <c r="BQD238" s="73"/>
      <c r="BQE238" s="73"/>
      <c r="BQF238" s="73"/>
      <c r="BQG238" s="73"/>
      <c r="BQH238" s="73"/>
      <c r="BQI238" s="73"/>
      <c r="BQJ238" s="73"/>
      <c r="BQK238" s="73"/>
      <c r="BQM238" s="73"/>
      <c r="BQN238" s="73"/>
      <c r="BQO238" s="73"/>
      <c r="BQP238" s="73"/>
      <c r="BQQ238" s="73"/>
      <c r="BQR238" s="73"/>
      <c r="BQS238" s="73"/>
      <c r="BQT238" s="73"/>
      <c r="BQU238" s="73"/>
      <c r="BQV238" s="73"/>
      <c r="BQW238" s="73"/>
      <c r="BQX238" s="73"/>
      <c r="BQY238" s="73"/>
      <c r="BRB238" s="73"/>
      <c r="BRE238" s="73"/>
      <c r="BRH238" s="73"/>
      <c r="BRK238" s="73"/>
      <c r="BRN238" s="73"/>
      <c r="BRZ238" s="73"/>
      <c r="BSC238" s="73"/>
      <c r="BSF238" s="73"/>
      <c r="BSI238" s="73"/>
      <c r="BSR238" s="73"/>
      <c r="BSX238" s="73"/>
      <c r="BTA238" s="73"/>
      <c r="BTD238" s="73"/>
      <c r="BTG238" s="73"/>
      <c r="BTM238" s="73"/>
      <c r="BTV238" s="73"/>
      <c r="BTX238" s="73"/>
      <c r="BTY238" s="73"/>
      <c r="BUA238" s="73"/>
      <c r="BUD238" s="73"/>
      <c r="BUG238" s="73"/>
      <c r="BUJ238" s="73"/>
      <c r="BUR238" s="73"/>
      <c r="BUT238" s="73"/>
      <c r="BUW238" s="73"/>
      <c r="BUZ238" s="73"/>
      <c r="BVI238" s="73"/>
      <c r="BVL238" s="73"/>
      <c r="BVQ238" s="73"/>
      <c r="BWM238" s="73"/>
      <c r="BWN238" s="73"/>
      <c r="BWO238" s="73"/>
      <c r="BWP238" s="73"/>
      <c r="BWQ238" s="73"/>
      <c r="BWR238" s="73"/>
      <c r="BXJ238" s="73"/>
      <c r="BXK238" s="73"/>
      <c r="BXN238" s="73"/>
      <c r="BXQ238" s="73"/>
      <c r="BXS238" s="73"/>
      <c r="BXU238" s="73"/>
      <c r="BXX238" s="73"/>
      <c r="BYA238" s="73"/>
      <c r="BYD238" s="73"/>
      <c r="BYG238" s="73"/>
      <c r="BYJ238" s="73"/>
      <c r="BYM238" s="73"/>
      <c r="BYP238" s="73"/>
      <c r="BYS238" s="73"/>
      <c r="BYU238" s="73"/>
      <c r="BZH238" s="73"/>
      <c r="BZI238" s="73"/>
      <c r="BZJ238" s="73"/>
      <c r="BZK238" s="73"/>
      <c r="BZL238" s="73"/>
      <c r="BZM238" s="73"/>
      <c r="BZN238" s="73"/>
      <c r="BZO238" s="73"/>
      <c r="BZP238" s="73"/>
      <c r="BZQ238" s="73"/>
      <c r="BZR238" s="73"/>
      <c r="BZS238" s="73"/>
      <c r="BZT238" s="73"/>
      <c r="BZU238" s="73"/>
      <c r="BZV238" s="73"/>
      <c r="BZW238" s="73"/>
      <c r="BZX238" s="73"/>
      <c r="BZY238" s="73"/>
      <c r="BZZ238" s="73"/>
      <c r="CAA238" s="73"/>
      <c r="CAB238" s="73"/>
      <c r="CAC238" s="73"/>
      <c r="CAD238" s="73"/>
      <c r="CAE238" s="73"/>
      <c r="CAF238" s="73"/>
      <c r="CAG238" s="73"/>
      <c r="CAI238" s="73"/>
      <c r="CAJ238" s="73"/>
      <c r="CAK238" s="73"/>
      <c r="CAL238" s="73"/>
      <c r="CAM238" s="73"/>
      <c r="CAN238" s="73"/>
      <c r="CAO238" s="73"/>
      <c r="CAP238" s="73"/>
      <c r="CAQ238" s="73"/>
      <c r="CAR238" s="73"/>
      <c r="CAS238" s="73"/>
      <c r="CAT238" s="73"/>
      <c r="CAU238" s="73"/>
      <c r="CAX238" s="73"/>
      <c r="CBA238" s="73"/>
      <c r="CBD238" s="73"/>
      <c r="CBG238" s="73"/>
      <c r="CBJ238" s="73"/>
      <c r="CBV238" s="73"/>
      <c r="CBY238" s="73"/>
      <c r="CCB238" s="73"/>
      <c r="CCE238" s="73"/>
      <c r="CCN238" s="73"/>
      <c r="CCT238" s="73"/>
      <c r="CCW238" s="73"/>
      <c r="CCZ238" s="73"/>
      <c r="CDC238" s="73"/>
      <c r="CDI238" s="73"/>
      <c r="CDR238" s="73"/>
      <c r="CDT238" s="73"/>
      <c r="CDU238" s="73"/>
      <c r="CDW238" s="73"/>
      <c r="CDZ238" s="73"/>
      <c r="CEC238" s="73"/>
      <c r="CEF238" s="73"/>
      <c r="CEN238" s="73"/>
      <c r="CEP238" s="73"/>
      <c r="CES238" s="73"/>
      <c r="CEV238" s="73"/>
      <c r="CFE238" s="73"/>
      <c r="CFH238" s="73"/>
      <c r="CFM238" s="73"/>
      <c r="CGI238" s="73"/>
      <c r="CGJ238" s="73"/>
      <c r="CGK238" s="73"/>
      <c r="CGL238" s="73"/>
      <c r="CGM238" s="73"/>
      <c r="CGN238" s="73"/>
      <c r="CHF238" s="73"/>
      <c r="CHG238" s="73"/>
      <c r="CHJ238" s="73"/>
      <c r="CHM238" s="73"/>
      <c r="CHO238" s="73"/>
      <c r="CHQ238" s="73"/>
      <c r="CHT238" s="73"/>
      <c r="CHW238" s="73"/>
      <c r="CHZ238" s="73"/>
      <c r="CIC238" s="73"/>
      <c r="CIF238" s="73"/>
      <c r="CII238" s="73"/>
      <c r="CIL238" s="73"/>
      <c r="CIO238" s="73"/>
      <c r="CIQ238" s="73"/>
      <c r="CJD238" s="73"/>
      <c r="CJE238" s="73"/>
      <c r="CJF238" s="73"/>
      <c r="CJG238" s="73"/>
      <c r="CJH238" s="73"/>
      <c r="CJI238" s="73"/>
      <c r="CJJ238" s="73"/>
      <c r="CJK238" s="73"/>
      <c r="CJL238" s="73"/>
      <c r="CJM238" s="73"/>
      <c r="CJN238" s="73"/>
      <c r="CJO238" s="73"/>
      <c r="CJP238" s="73"/>
      <c r="CJQ238" s="73"/>
      <c r="CJR238" s="73"/>
      <c r="CJS238" s="73"/>
      <c r="CJT238" s="73"/>
      <c r="CJU238" s="73"/>
      <c r="CJV238" s="73"/>
      <c r="CJW238" s="73"/>
      <c r="CJX238" s="73"/>
      <c r="CJY238" s="73"/>
      <c r="CJZ238" s="73"/>
      <c r="CKA238" s="73"/>
      <c r="CKB238" s="73"/>
      <c r="CKC238" s="73"/>
      <c r="CKE238" s="73"/>
      <c r="CKF238" s="73"/>
      <c r="CKG238" s="73"/>
      <c r="CKH238" s="73"/>
      <c r="CKI238" s="73"/>
      <c r="CKJ238" s="73"/>
      <c r="CKK238" s="73"/>
      <c r="CKL238" s="73"/>
      <c r="CKM238" s="73"/>
      <c r="CKN238" s="73"/>
      <c r="CKO238" s="73"/>
      <c r="CKP238" s="73"/>
      <c r="CKQ238" s="73"/>
      <c r="CKT238" s="73"/>
      <c r="CKW238" s="73"/>
      <c r="CKZ238" s="73"/>
      <c r="CLC238" s="73"/>
      <c r="CLF238" s="73"/>
      <c r="CLR238" s="73"/>
      <c r="CLU238" s="73"/>
      <c r="CLX238" s="73"/>
      <c r="CMA238" s="73"/>
      <c r="CMJ238" s="73"/>
      <c r="CMP238" s="73"/>
      <c r="CMS238" s="73"/>
      <c r="CMV238" s="73"/>
      <c r="CMY238" s="73"/>
      <c r="CNE238" s="73"/>
      <c r="CNN238" s="73"/>
      <c r="CNP238" s="73"/>
      <c r="CNQ238" s="73"/>
      <c r="CNS238" s="73"/>
      <c r="CNV238" s="73"/>
      <c r="CNY238" s="73"/>
      <c r="COB238" s="73"/>
      <c r="COJ238" s="73"/>
      <c r="COL238" s="73"/>
      <c r="COO238" s="73"/>
      <c r="COR238" s="73"/>
      <c r="CPA238" s="73"/>
      <c r="CPD238" s="73"/>
      <c r="CPI238" s="73"/>
      <c r="CQE238" s="73"/>
      <c r="CQF238" s="73"/>
      <c r="CQG238" s="73"/>
      <c r="CQH238" s="73"/>
      <c r="CQI238" s="73"/>
      <c r="CQJ238" s="73"/>
      <c r="CRB238" s="73"/>
      <c r="CRC238" s="73"/>
      <c r="CRF238" s="73"/>
      <c r="CRI238" s="73"/>
      <c r="CRK238" s="73"/>
      <c r="CRM238" s="73"/>
      <c r="CRP238" s="73"/>
      <c r="CRS238" s="73"/>
      <c r="CRV238" s="73"/>
      <c r="CRY238" s="73"/>
      <c r="CSB238" s="73"/>
      <c r="CSE238" s="73"/>
      <c r="CSH238" s="73"/>
      <c r="CSK238" s="73"/>
      <c r="CSM238" s="73"/>
      <c r="CSZ238" s="73"/>
      <c r="CTA238" s="73"/>
      <c r="CTB238" s="73"/>
      <c r="CTC238" s="73"/>
      <c r="CTD238" s="73"/>
      <c r="CTE238" s="73"/>
      <c r="CTF238" s="73"/>
      <c r="CTG238" s="73"/>
      <c r="CTH238" s="73"/>
      <c r="CTI238" s="73"/>
      <c r="CTJ238" s="73"/>
      <c r="CTK238" s="73"/>
      <c r="CTL238" s="73"/>
      <c r="CTM238" s="73"/>
      <c r="CTN238" s="73"/>
      <c r="CTO238" s="73"/>
      <c r="CTP238" s="73"/>
      <c r="CTQ238" s="73"/>
      <c r="CTR238" s="73"/>
      <c r="CTS238" s="73"/>
      <c r="CTT238" s="73"/>
      <c r="CTU238" s="73"/>
      <c r="CTV238" s="73"/>
      <c r="CTW238" s="73"/>
      <c r="CTX238" s="73"/>
      <c r="CTY238" s="73"/>
      <c r="CUA238" s="73"/>
      <c r="CUB238" s="73"/>
      <c r="CUC238" s="73"/>
      <c r="CUD238" s="73"/>
      <c r="CUE238" s="73"/>
      <c r="CUF238" s="73"/>
      <c r="CUG238" s="73"/>
      <c r="CUH238" s="73"/>
      <c r="CUI238" s="73"/>
      <c r="CUJ238" s="73"/>
      <c r="CUK238" s="73"/>
      <c r="CUL238" s="73"/>
      <c r="CUM238" s="73"/>
      <c r="CUP238" s="73"/>
      <c r="CUS238" s="73"/>
      <c r="CUV238" s="73"/>
      <c r="CUY238" s="73"/>
      <c r="CVB238" s="73"/>
      <c r="CVN238" s="73"/>
      <c r="CVQ238" s="73"/>
      <c r="CVT238" s="73"/>
      <c r="CVW238" s="73"/>
      <c r="CWF238" s="73"/>
      <c r="CWL238" s="73"/>
      <c r="CWO238" s="73"/>
      <c r="CWR238" s="73"/>
      <c r="CWU238" s="73"/>
      <c r="CXA238" s="73"/>
      <c r="CXJ238" s="73"/>
      <c r="CXL238" s="73"/>
      <c r="CXM238" s="73"/>
      <c r="CXO238" s="73"/>
      <c r="CXR238" s="73"/>
      <c r="CXU238" s="73"/>
      <c r="CXX238" s="73"/>
      <c r="CYF238" s="73"/>
      <c r="CYH238" s="73"/>
      <c r="CYK238" s="73"/>
      <c r="CYN238" s="73"/>
      <c r="CYW238" s="73"/>
      <c r="CYZ238" s="73"/>
      <c r="CZE238" s="73"/>
      <c r="DAA238" s="73"/>
      <c r="DAB238" s="73"/>
      <c r="DAC238" s="73"/>
      <c r="DAD238" s="73"/>
      <c r="DAE238" s="73"/>
      <c r="DAF238" s="73"/>
      <c r="DAX238" s="73"/>
      <c r="DAY238" s="73"/>
      <c r="DBB238" s="73"/>
      <c r="DBE238" s="73"/>
      <c r="DBG238" s="73"/>
      <c r="DBI238" s="73"/>
      <c r="DBL238" s="73"/>
      <c r="DBO238" s="73"/>
      <c r="DBR238" s="73"/>
      <c r="DBU238" s="73"/>
      <c r="DBX238" s="73"/>
      <c r="DCA238" s="73"/>
      <c r="DCD238" s="73"/>
      <c r="DCG238" s="73"/>
      <c r="DCI238" s="73"/>
      <c r="DCV238" s="73"/>
      <c r="DCW238" s="73"/>
      <c r="DCX238" s="73"/>
      <c r="DCY238" s="73"/>
      <c r="DCZ238" s="73"/>
      <c r="DDA238" s="73"/>
      <c r="DDB238" s="73"/>
      <c r="DDC238" s="73"/>
      <c r="DDD238" s="73"/>
      <c r="DDE238" s="73"/>
      <c r="DDF238" s="73"/>
      <c r="DDG238" s="73"/>
      <c r="DDH238" s="73"/>
      <c r="DDI238" s="73"/>
      <c r="DDJ238" s="73"/>
      <c r="DDK238" s="73"/>
      <c r="DDL238" s="73"/>
      <c r="DDM238" s="73"/>
      <c r="DDN238" s="73"/>
      <c r="DDO238" s="73"/>
      <c r="DDP238" s="73"/>
      <c r="DDQ238" s="73"/>
      <c r="DDR238" s="73"/>
      <c r="DDS238" s="73"/>
      <c r="DDT238" s="73"/>
      <c r="DDU238" s="73"/>
      <c r="DDW238" s="73"/>
      <c r="DDX238" s="73"/>
      <c r="DDY238" s="73"/>
      <c r="DDZ238" s="73"/>
      <c r="DEA238" s="73"/>
      <c r="DEB238" s="73"/>
      <c r="DEC238" s="73"/>
      <c r="DED238" s="73"/>
      <c r="DEE238" s="73"/>
      <c r="DEF238" s="73"/>
      <c r="DEG238" s="73"/>
      <c r="DEH238" s="73"/>
      <c r="DEI238" s="73"/>
      <c r="DEL238" s="73"/>
      <c r="DEO238" s="73"/>
      <c r="DER238" s="73"/>
      <c r="DEU238" s="73"/>
      <c r="DEX238" s="73"/>
      <c r="DFJ238" s="73"/>
      <c r="DFM238" s="73"/>
      <c r="DFP238" s="73"/>
      <c r="DFS238" s="73"/>
      <c r="DGB238" s="73"/>
      <c r="DGH238" s="73"/>
      <c r="DGK238" s="73"/>
      <c r="DGN238" s="73"/>
      <c r="DGQ238" s="73"/>
      <c r="DGW238" s="73"/>
      <c r="DHF238" s="73"/>
      <c r="DHH238" s="73"/>
      <c r="DHI238" s="73"/>
      <c r="DHK238" s="73"/>
      <c r="DHN238" s="73"/>
      <c r="DHQ238" s="73"/>
      <c r="DHT238" s="73"/>
      <c r="DIB238" s="73"/>
      <c r="DID238" s="73"/>
      <c r="DIG238" s="73"/>
      <c r="DIJ238" s="73"/>
      <c r="DIS238" s="73"/>
      <c r="DIV238" s="73"/>
      <c r="DJA238" s="73"/>
      <c r="DJW238" s="73"/>
      <c r="DJX238" s="73"/>
      <c r="DJY238" s="73"/>
      <c r="DJZ238" s="73"/>
      <c r="DKA238" s="73"/>
      <c r="DKB238" s="73"/>
      <c r="DKT238" s="73"/>
      <c r="DKU238" s="73"/>
      <c r="DKX238" s="73"/>
      <c r="DLA238" s="73"/>
      <c r="DLC238" s="73"/>
      <c r="DLE238" s="73"/>
      <c r="DLH238" s="73"/>
      <c r="DLK238" s="73"/>
      <c r="DLN238" s="73"/>
      <c r="DLQ238" s="73"/>
      <c r="DLT238" s="73"/>
      <c r="DLW238" s="73"/>
      <c r="DLZ238" s="73"/>
      <c r="DMC238" s="73"/>
      <c r="DME238" s="73"/>
      <c r="DMR238" s="73"/>
      <c r="DMS238" s="73"/>
      <c r="DMT238" s="73"/>
      <c r="DMU238" s="73"/>
      <c r="DMV238" s="73"/>
      <c r="DMW238" s="73"/>
      <c r="DMX238" s="73"/>
      <c r="DMY238" s="73"/>
      <c r="DMZ238" s="73"/>
      <c r="DNA238" s="73"/>
      <c r="DNB238" s="73"/>
      <c r="DNC238" s="73"/>
      <c r="DND238" s="73"/>
      <c r="DNE238" s="73"/>
      <c r="DNF238" s="73"/>
      <c r="DNG238" s="73"/>
      <c r="DNH238" s="73"/>
      <c r="DNI238" s="73"/>
      <c r="DNJ238" s="73"/>
      <c r="DNK238" s="73"/>
      <c r="DNL238" s="73"/>
      <c r="DNM238" s="73"/>
      <c r="DNN238" s="73"/>
      <c r="DNO238" s="73"/>
      <c r="DNP238" s="73"/>
      <c r="DNQ238" s="73"/>
      <c r="DNS238" s="73"/>
      <c r="DNT238" s="73"/>
      <c r="DNU238" s="73"/>
      <c r="DNV238" s="73"/>
      <c r="DNW238" s="73"/>
      <c r="DNX238" s="73"/>
      <c r="DNY238" s="73"/>
      <c r="DNZ238" s="73"/>
      <c r="DOA238" s="73"/>
      <c r="DOB238" s="73"/>
      <c r="DOC238" s="73"/>
      <c r="DOD238" s="73"/>
      <c r="DOE238" s="73"/>
      <c r="DOH238" s="73"/>
      <c r="DOK238" s="73"/>
      <c r="DON238" s="73"/>
      <c r="DOQ238" s="73"/>
      <c r="DOT238" s="73"/>
      <c r="DPF238" s="73"/>
      <c r="DPI238" s="73"/>
      <c r="DPL238" s="73"/>
      <c r="DPO238" s="73"/>
      <c r="DPX238" s="73"/>
      <c r="DQD238" s="73"/>
      <c r="DQG238" s="73"/>
      <c r="DQJ238" s="73"/>
      <c r="DQM238" s="73"/>
      <c r="DQS238" s="73"/>
      <c r="DRB238" s="73"/>
      <c r="DRD238" s="73"/>
      <c r="DRE238" s="73"/>
      <c r="DRG238" s="73"/>
      <c r="DRJ238" s="73"/>
      <c r="DRM238" s="73"/>
      <c r="DRP238" s="73"/>
      <c r="DRX238" s="73"/>
      <c r="DRZ238" s="73"/>
      <c r="DSC238" s="73"/>
      <c r="DSF238" s="73"/>
      <c r="DSO238" s="73"/>
      <c r="DSR238" s="73"/>
      <c r="DSW238" s="73"/>
      <c r="DTS238" s="73"/>
      <c r="DTT238" s="73"/>
      <c r="DTU238" s="73"/>
      <c r="DTV238" s="73"/>
      <c r="DTW238" s="73"/>
      <c r="DTX238" s="73"/>
      <c r="DUP238" s="73"/>
      <c r="DUQ238" s="73"/>
      <c r="DUT238" s="73"/>
      <c r="DUW238" s="73"/>
      <c r="DUY238" s="73"/>
      <c r="DVA238" s="73"/>
      <c r="DVD238" s="73"/>
      <c r="DVG238" s="73"/>
      <c r="DVJ238" s="73"/>
      <c r="DVM238" s="73"/>
      <c r="DVP238" s="73"/>
      <c r="DVS238" s="73"/>
      <c r="DVV238" s="73"/>
      <c r="DVY238" s="73"/>
      <c r="DWA238" s="73"/>
      <c r="DWN238" s="73"/>
      <c r="DWO238" s="73"/>
      <c r="DWP238" s="73"/>
      <c r="DWQ238" s="73"/>
      <c r="DWR238" s="73"/>
      <c r="DWS238" s="73"/>
      <c r="DWT238" s="73"/>
      <c r="DWU238" s="73"/>
      <c r="DWV238" s="73"/>
      <c r="DWW238" s="73"/>
      <c r="DWX238" s="73"/>
      <c r="DWY238" s="73"/>
      <c r="DWZ238" s="73"/>
      <c r="DXA238" s="73"/>
      <c r="DXB238" s="73"/>
      <c r="DXC238" s="73"/>
      <c r="DXD238" s="73"/>
      <c r="DXE238" s="73"/>
      <c r="DXF238" s="73"/>
      <c r="DXG238" s="73"/>
      <c r="DXH238" s="73"/>
      <c r="DXI238" s="73"/>
      <c r="DXJ238" s="73"/>
      <c r="DXK238" s="73"/>
      <c r="DXL238" s="73"/>
      <c r="DXM238" s="73"/>
      <c r="DXO238" s="73"/>
      <c r="DXP238" s="73"/>
      <c r="DXQ238" s="73"/>
      <c r="DXR238" s="73"/>
      <c r="DXS238" s="73"/>
      <c r="DXT238" s="73"/>
      <c r="DXU238" s="73"/>
      <c r="DXV238" s="73"/>
      <c r="DXW238" s="73"/>
      <c r="DXX238" s="73"/>
      <c r="DXY238" s="73"/>
      <c r="DXZ238" s="73"/>
      <c r="DYA238" s="73"/>
      <c r="DYD238" s="73"/>
      <c r="DYG238" s="73"/>
      <c r="DYJ238" s="73"/>
      <c r="DYM238" s="73"/>
      <c r="DYP238" s="73"/>
      <c r="DZB238" s="73"/>
      <c r="DZE238" s="73"/>
      <c r="DZH238" s="73"/>
      <c r="DZK238" s="73"/>
      <c r="DZT238" s="73"/>
      <c r="DZZ238" s="73"/>
      <c r="EAC238" s="73"/>
      <c r="EAF238" s="73"/>
      <c r="EAI238" s="73"/>
      <c r="EAO238" s="73"/>
      <c r="EAX238" s="73"/>
      <c r="EAZ238" s="73"/>
      <c r="EBA238" s="73"/>
      <c r="EBC238" s="73"/>
      <c r="EBF238" s="73"/>
      <c r="EBI238" s="73"/>
      <c r="EBL238" s="73"/>
      <c r="EBT238" s="73"/>
      <c r="EBV238" s="73"/>
      <c r="EBY238" s="73"/>
      <c r="ECB238" s="73"/>
      <c r="ECK238" s="73"/>
      <c r="ECN238" s="73"/>
      <c r="ECS238" s="73"/>
      <c r="EDO238" s="73"/>
      <c r="EDP238" s="73"/>
      <c r="EDQ238" s="73"/>
      <c r="EDR238" s="73"/>
      <c r="EDS238" s="73"/>
      <c r="EDT238" s="73"/>
      <c r="EEL238" s="73"/>
      <c r="EEM238" s="73"/>
      <c r="EEP238" s="73"/>
      <c r="EES238" s="73"/>
      <c r="EEU238" s="73"/>
      <c r="EEW238" s="73"/>
      <c r="EEZ238" s="73"/>
      <c r="EFC238" s="73"/>
      <c r="EFF238" s="73"/>
      <c r="EFI238" s="73"/>
      <c r="EFL238" s="73"/>
      <c r="EFO238" s="73"/>
      <c r="EFR238" s="73"/>
      <c r="EFU238" s="73"/>
      <c r="EFW238" s="73"/>
      <c r="EGJ238" s="73"/>
      <c r="EGK238" s="73"/>
      <c r="EGL238" s="73"/>
      <c r="EGM238" s="73"/>
      <c r="EGN238" s="73"/>
      <c r="EGO238" s="73"/>
      <c r="EGP238" s="73"/>
      <c r="EGQ238" s="73"/>
      <c r="EGR238" s="73"/>
      <c r="EGS238" s="73"/>
      <c r="EGT238" s="73"/>
      <c r="EGU238" s="73"/>
      <c r="EGV238" s="73"/>
      <c r="EGW238" s="73"/>
      <c r="EGX238" s="73"/>
      <c r="EGY238" s="73"/>
      <c r="EGZ238" s="73"/>
      <c r="EHA238" s="73"/>
      <c r="EHB238" s="73"/>
      <c r="EHC238" s="73"/>
      <c r="EHD238" s="73"/>
      <c r="EHE238" s="73"/>
      <c r="EHF238" s="73"/>
      <c r="EHG238" s="73"/>
      <c r="EHH238" s="73"/>
      <c r="EHI238" s="73"/>
      <c r="EHK238" s="73"/>
      <c r="EHL238" s="73"/>
      <c r="EHM238" s="73"/>
      <c r="EHN238" s="73"/>
      <c r="EHO238" s="73"/>
      <c r="EHP238" s="73"/>
      <c r="EHQ238" s="73"/>
      <c r="EHR238" s="73"/>
      <c r="EHS238" s="73"/>
      <c r="EHT238" s="73"/>
      <c r="EHU238" s="73"/>
      <c r="EHV238" s="73"/>
      <c r="EHW238" s="73"/>
      <c r="EHZ238" s="73"/>
      <c r="EIC238" s="73"/>
      <c r="EIF238" s="73"/>
      <c r="EII238" s="73"/>
      <c r="EIL238" s="73"/>
      <c r="EIX238" s="73"/>
      <c r="EJA238" s="73"/>
      <c r="EJD238" s="73"/>
      <c r="EJG238" s="73"/>
      <c r="EJP238" s="73"/>
      <c r="EJV238" s="73"/>
      <c r="EJY238" s="73"/>
      <c r="EKB238" s="73"/>
      <c r="EKE238" s="73"/>
      <c r="EKK238" s="73"/>
      <c r="EKT238" s="73"/>
      <c r="EKV238" s="73"/>
      <c r="EKW238" s="73"/>
      <c r="EKY238" s="73"/>
      <c r="ELB238" s="73"/>
      <c r="ELE238" s="73"/>
      <c r="ELH238" s="73"/>
      <c r="ELP238" s="73"/>
      <c r="ELR238" s="73"/>
      <c r="ELU238" s="73"/>
      <c r="ELX238" s="73"/>
      <c r="EMG238" s="73"/>
      <c r="EMJ238" s="73"/>
      <c r="EMO238" s="73"/>
      <c r="ENK238" s="73"/>
      <c r="ENL238" s="73"/>
      <c r="ENM238" s="73"/>
      <c r="ENN238" s="73"/>
      <c r="ENO238" s="73"/>
      <c r="ENP238" s="73"/>
      <c r="EOH238" s="73"/>
      <c r="EOI238" s="73"/>
      <c r="EOL238" s="73"/>
      <c r="EOO238" s="73"/>
      <c r="EOQ238" s="73"/>
      <c r="EOS238" s="73"/>
      <c r="EOV238" s="73"/>
      <c r="EOY238" s="73"/>
      <c r="EPB238" s="73"/>
      <c r="EPE238" s="73"/>
      <c r="EPH238" s="73"/>
      <c r="EPK238" s="73"/>
      <c r="EPN238" s="73"/>
      <c r="EPQ238" s="73"/>
      <c r="EPS238" s="73"/>
      <c r="EQF238" s="73"/>
      <c r="EQG238" s="73"/>
      <c r="EQH238" s="73"/>
      <c r="EQI238" s="73"/>
      <c r="EQJ238" s="73"/>
      <c r="EQK238" s="73"/>
      <c r="EQL238" s="73"/>
      <c r="EQM238" s="73"/>
      <c r="EQN238" s="73"/>
      <c r="EQO238" s="73"/>
      <c r="EQP238" s="73"/>
      <c r="EQQ238" s="73"/>
      <c r="EQR238" s="73"/>
      <c r="EQS238" s="73"/>
      <c r="EQT238" s="73"/>
      <c r="EQU238" s="73"/>
      <c r="EQV238" s="73"/>
      <c r="EQW238" s="73"/>
      <c r="EQX238" s="73"/>
      <c r="EQY238" s="73"/>
      <c r="EQZ238" s="73"/>
      <c r="ERA238" s="73"/>
      <c r="ERB238" s="73"/>
      <c r="ERC238" s="73"/>
      <c r="ERD238" s="73"/>
      <c r="ERE238" s="73"/>
      <c r="ERG238" s="73"/>
      <c r="ERH238" s="73"/>
      <c r="ERI238" s="73"/>
      <c r="ERJ238" s="73"/>
      <c r="ERK238" s="73"/>
      <c r="ERL238" s="73"/>
      <c r="ERM238" s="73"/>
      <c r="ERN238" s="73"/>
      <c r="ERO238" s="73"/>
      <c r="ERP238" s="73"/>
      <c r="ERQ238" s="73"/>
      <c r="ERR238" s="73"/>
      <c r="ERS238" s="73"/>
      <c r="ERV238" s="73"/>
      <c r="ERY238" s="73"/>
      <c r="ESB238" s="73"/>
      <c r="ESE238" s="73"/>
      <c r="ESH238" s="73"/>
      <c r="EST238" s="73"/>
      <c r="ESW238" s="73"/>
      <c r="ESZ238" s="73"/>
      <c r="ETC238" s="73"/>
      <c r="ETL238" s="73"/>
      <c r="ETR238" s="73"/>
      <c r="ETU238" s="73"/>
      <c r="ETX238" s="73"/>
      <c r="EUA238" s="73"/>
      <c r="EUG238" s="73"/>
      <c r="EUP238" s="73"/>
      <c r="EUR238" s="73"/>
      <c r="EUS238" s="73"/>
      <c r="EUU238" s="73"/>
      <c r="EUX238" s="73"/>
      <c r="EVA238" s="73"/>
      <c r="EVD238" s="73"/>
      <c r="EVL238" s="73"/>
      <c r="EVN238" s="73"/>
      <c r="EVQ238" s="73"/>
      <c r="EVT238" s="73"/>
      <c r="EWC238" s="73"/>
      <c r="EWF238" s="73"/>
      <c r="EWK238" s="73"/>
      <c r="EXG238" s="73"/>
      <c r="EXH238" s="73"/>
      <c r="EXI238" s="73"/>
      <c r="EXJ238" s="73"/>
      <c r="EXK238" s="73"/>
      <c r="EXL238" s="73"/>
      <c r="EYD238" s="73"/>
      <c r="EYE238" s="73"/>
      <c r="EYH238" s="73"/>
      <c r="EYK238" s="73"/>
      <c r="EYM238" s="73"/>
      <c r="EYO238" s="73"/>
      <c r="EYR238" s="73"/>
      <c r="EYU238" s="73"/>
      <c r="EYX238" s="73"/>
      <c r="EZA238" s="73"/>
      <c r="EZD238" s="73"/>
      <c r="EZG238" s="73"/>
      <c r="EZJ238" s="73"/>
      <c r="EZM238" s="73"/>
      <c r="EZO238" s="73"/>
      <c r="FAB238" s="73"/>
      <c r="FAC238" s="73"/>
      <c r="FAD238" s="73"/>
      <c r="FAE238" s="73"/>
      <c r="FAF238" s="73"/>
      <c r="FAG238" s="73"/>
      <c r="FAH238" s="73"/>
      <c r="FAI238" s="73"/>
      <c r="FAJ238" s="73"/>
      <c r="FAK238" s="73"/>
      <c r="FAL238" s="73"/>
      <c r="FAM238" s="73"/>
      <c r="FAN238" s="73"/>
      <c r="FAO238" s="73"/>
      <c r="FAP238" s="73"/>
      <c r="FAQ238" s="73"/>
      <c r="FAR238" s="73"/>
      <c r="FAS238" s="73"/>
      <c r="FAT238" s="73"/>
      <c r="FAU238" s="73"/>
      <c r="FAV238" s="73"/>
      <c r="FAW238" s="73"/>
      <c r="FAX238" s="73"/>
      <c r="FAY238" s="73"/>
      <c r="FAZ238" s="73"/>
      <c r="FBA238" s="73"/>
      <c r="FBC238" s="73"/>
      <c r="FBD238" s="73"/>
      <c r="FBE238" s="73"/>
      <c r="FBF238" s="73"/>
      <c r="FBG238" s="73"/>
      <c r="FBH238" s="73"/>
      <c r="FBI238" s="73"/>
      <c r="FBJ238" s="73"/>
      <c r="FBK238" s="73"/>
      <c r="FBL238" s="73"/>
      <c r="FBM238" s="73"/>
      <c r="FBN238" s="73"/>
      <c r="FBO238" s="73"/>
      <c r="FBR238" s="73"/>
      <c r="FBU238" s="73"/>
      <c r="FBX238" s="73"/>
      <c r="FCA238" s="73"/>
      <c r="FCD238" s="73"/>
      <c r="FCP238" s="73"/>
      <c r="FCS238" s="73"/>
      <c r="FCV238" s="73"/>
      <c r="FCY238" s="73"/>
      <c r="FDH238" s="73"/>
      <c r="FDN238" s="73"/>
      <c r="FDQ238" s="73"/>
      <c r="FDT238" s="73"/>
      <c r="FDW238" s="73"/>
      <c r="FEC238" s="73"/>
      <c r="FEL238" s="73"/>
      <c r="FEN238" s="73"/>
      <c r="FEO238" s="73"/>
      <c r="FEQ238" s="73"/>
      <c r="FET238" s="73"/>
      <c r="FEW238" s="73"/>
      <c r="FEZ238" s="73"/>
      <c r="FFH238" s="73"/>
      <c r="FFJ238" s="73"/>
      <c r="FFM238" s="73"/>
      <c r="FFP238" s="73"/>
      <c r="FFY238" s="73"/>
      <c r="FGB238" s="73"/>
      <c r="FGG238" s="73"/>
      <c r="FHC238" s="73"/>
      <c r="FHD238" s="73"/>
      <c r="FHE238" s="73"/>
      <c r="FHF238" s="73"/>
      <c r="FHG238" s="73"/>
      <c r="FHH238" s="73"/>
      <c r="FHZ238" s="73"/>
      <c r="FIA238" s="73"/>
      <c r="FID238" s="73"/>
      <c r="FIG238" s="73"/>
      <c r="FII238" s="73"/>
      <c r="FIK238" s="73"/>
      <c r="FIN238" s="73"/>
      <c r="FIQ238" s="73"/>
      <c r="FIT238" s="73"/>
      <c r="FIW238" s="73"/>
      <c r="FIZ238" s="73"/>
      <c r="FJC238" s="73"/>
      <c r="FJF238" s="73"/>
      <c r="FJI238" s="73"/>
      <c r="FJK238" s="73"/>
      <c r="FJX238" s="73"/>
      <c r="FJY238" s="73"/>
      <c r="FJZ238" s="73"/>
      <c r="FKA238" s="73"/>
      <c r="FKB238" s="73"/>
      <c r="FKC238" s="73"/>
      <c r="FKD238" s="73"/>
      <c r="FKE238" s="73"/>
      <c r="FKF238" s="73"/>
      <c r="FKG238" s="73"/>
      <c r="FKH238" s="73"/>
      <c r="FKI238" s="73"/>
      <c r="FKJ238" s="73"/>
      <c r="FKK238" s="73"/>
      <c r="FKL238" s="73"/>
      <c r="FKM238" s="73"/>
      <c r="FKN238" s="73"/>
      <c r="FKO238" s="73"/>
      <c r="FKP238" s="73"/>
      <c r="FKQ238" s="73"/>
      <c r="FKR238" s="73"/>
      <c r="FKS238" s="73"/>
      <c r="FKT238" s="73"/>
      <c r="FKU238" s="73"/>
      <c r="FKV238" s="73"/>
      <c r="FKW238" s="73"/>
      <c r="FKY238" s="73"/>
      <c r="FKZ238" s="73"/>
      <c r="FLA238" s="73"/>
      <c r="FLB238" s="73"/>
      <c r="FLC238" s="73"/>
      <c r="FLD238" s="73"/>
      <c r="FLE238" s="73"/>
      <c r="FLF238" s="73"/>
      <c r="FLG238" s="73"/>
      <c r="FLH238" s="73"/>
      <c r="FLI238" s="73"/>
      <c r="FLJ238" s="73"/>
      <c r="FLK238" s="73"/>
      <c r="FLN238" s="73"/>
      <c r="FLQ238" s="73"/>
      <c r="FLT238" s="73"/>
      <c r="FLW238" s="73"/>
      <c r="FLZ238" s="73"/>
      <c r="FML238" s="73"/>
      <c r="FMO238" s="73"/>
      <c r="FMR238" s="73"/>
      <c r="FMU238" s="73"/>
      <c r="FND238" s="73"/>
      <c r="FNJ238" s="73"/>
      <c r="FNM238" s="73"/>
      <c r="FNP238" s="73"/>
      <c r="FNS238" s="73"/>
      <c r="FNY238" s="73"/>
      <c r="FOH238" s="73"/>
      <c r="FOJ238" s="73"/>
      <c r="FOK238" s="73"/>
      <c r="FOM238" s="73"/>
      <c r="FOP238" s="73"/>
      <c r="FOS238" s="73"/>
      <c r="FOV238" s="73"/>
      <c r="FPD238" s="73"/>
      <c r="FPF238" s="73"/>
      <c r="FPI238" s="73"/>
      <c r="FPL238" s="73"/>
      <c r="FPU238" s="73"/>
      <c r="FPX238" s="73"/>
      <c r="FQC238" s="73"/>
      <c r="FQY238" s="73"/>
      <c r="FQZ238" s="73"/>
      <c r="FRA238" s="73"/>
      <c r="FRB238" s="73"/>
      <c r="FRC238" s="73"/>
      <c r="FRD238" s="73"/>
      <c r="FRV238" s="73"/>
      <c r="FRW238" s="73"/>
      <c r="FRZ238" s="73"/>
      <c r="FSC238" s="73"/>
      <c r="FSE238" s="73"/>
      <c r="FSG238" s="73"/>
      <c r="FSJ238" s="73"/>
      <c r="FSM238" s="73"/>
      <c r="FSP238" s="73"/>
      <c r="FSS238" s="73"/>
      <c r="FSV238" s="73"/>
      <c r="FSY238" s="73"/>
      <c r="FTB238" s="73"/>
      <c r="FTE238" s="73"/>
      <c r="FTG238" s="73"/>
      <c r="FTT238" s="73"/>
      <c r="FTU238" s="73"/>
      <c r="FTV238" s="73"/>
      <c r="FTW238" s="73"/>
      <c r="FTX238" s="73"/>
      <c r="FTY238" s="73"/>
      <c r="FTZ238" s="73"/>
      <c r="FUA238" s="73"/>
      <c r="FUB238" s="73"/>
      <c r="FUC238" s="73"/>
      <c r="FUD238" s="73"/>
      <c r="FUE238" s="73"/>
      <c r="FUF238" s="73"/>
      <c r="FUG238" s="73"/>
      <c r="FUH238" s="73"/>
      <c r="FUI238" s="73"/>
      <c r="FUJ238" s="73"/>
      <c r="FUK238" s="73"/>
      <c r="FUL238" s="73"/>
      <c r="FUM238" s="73"/>
      <c r="FUN238" s="73"/>
      <c r="FUO238" s="73"/>
      <c r="FUP238" s="73"/>
      <c r="FUQ238" s="73"/>
      <c r="FUR238" s="73"/>
      <c r="FUS238" s="73"/>
      <c r="FUU238" s="73"/>
      <c r="FUV238" s="73"/>
      <c r="FUW238" s="73"/>
      <c r="FUX238" s="73"/>
      <c r="FUY238" s="73"/>
      <c r="FUZ238" s="73"/>
      <c r="FVA238" s="73"/>
      <c r="FVB238" s="73"/>
      <c r="FVC238" s="73"/>
      <c r="FVD238" s="73"/>
      <c r="FVE238" s="73"/>
      <c r="FVF238" s="73"/>
      <c r="FVG238" s="73"/>
      <c r="FVJ238" s="73"/>
      <c r="FVM238" s="73"/>
      <c r="FVP238" s="73"/>
      <c r="FVS238" s="73"/>
      <c r="FVV238" s="73"/>
      <c r="FWH238" s="73"/>
      <c r="FWK238" s="73"/>
      <c r="FWN238" s="73"/>
      <c r="FWQ238" s="73"/>
      <c r="FWZ238" s="73"/>
      <c r="FXF238" s="73"/>
      <c r="FXI238" s="73"/>
      <c r="FXL238" s="73"/>
      <c r="FXO238" s="73"/>
      <c r="FXU238" s="73"/>
      <c r="FYD238" s="73"/>
      <c r="FYF238" s="73"/>
      <c r="FYG238" s="73"/>
      <c r="FYI238" s="73"/>
      <c r="FYL238" s="73"/>
      <c r="FYO238" s="73"/>
      <c r="FYR238" s="73"/>
      <c r="FYZ238" s="73"/>
      <c r="FZB238" s="73"/>
      <c r="FZE238" s="73"/>
      <c r="FZH238" s="73"/>
      <c r="FZQ238" s="73"/>
      <c r="FZT238" s="73"/>
      <c r="FZY238" s="73"/>
      <c r="GAU238" s="73"/>
      <c r="GAV238" s="73"/>
      <c r="GAW238" s="73"/>
      <c r="GAX238" s="73"/>
      <c r="GAY238" s="73"/>
      <c r="GAZ238" s="73"/>
      <c r="GBR238" s="73"/>
      <c r="GBS238" s="73"/>
      <c r="GBV238" s="73"/>
      <c r="GBY238" s="73"/>
      <c r="GCA238" s="73"/>
      <c r="GCC238" s="73"/>
      <c r="GCF238" s="73"/>
      <c r="GCI238" s="73"/>
      <c r="GCL238" s="73"/>
      <c r="GCO238" s="73"/>
      <c r="GCR238" s="73"/>
      <c r="GCU238" s="73"/>
      <c r="GCX238" s="73"/>
      <c r="GDA238" s="73"/>
      <c r="GDC238" s="73"/>
      <c r="GDP238" s="73"/>
      <c r="GDQ238" s="73"/>
      <c r="GDR238" s="73"/>
      <c r="GDS238" s="73"/>
      <c r="GDT238" s="73"/>
      <c r="GDU238" s="73"/>
      <c r="GDV238" s="73"/>
      <c r="GDW238" s="73"/>
      <c r="GDX238" s="73"/>
      <c r="GDY238" s="73"/>
      <c r="GDZ238" s="73"/>
      <c r="GEA238" s="73"/>
      <c r="GEB238" s="73"/>
      <c r="GEC238" s="73"/>
      <c r="GED238" s="73"/>
      <c r="GEE238" s="73"/>
      <c r="GEF238" s="73"/>
      <c r="GEG238" s="73"/>
      <c r="GEH238" s="73"/>
      <c r="GEI238" s="73"/>
      <c r="GEJ238" s="73"/>
      <c r="GEK238" s="73"/>
      <c r="GEL238" s="73"/>
      <c r="GEM238" s="73"/>
      <c r="GEN238" s="73"/>
      <c r="GEO238" s="73"/>
      <c r="GEQ238" s="73"/>
      <c r="GER238" s="73"/>
      <c r="GES238" s="73"/>
      <c r="GET238" s="73"/>
      <c r="GEU238" s="73"/>
      <c r="GEV238" s="73"/>
      <c r="GEW238" s="73"/>
      <c r="GEX238" s="73"/>
      <c r="GEY238" s="73"/>
      <c r="GEZ238" s="73"/>
      <c r="GFA238" s="73"/>
      <c r="GFB238" s="73"/>
      <c r="GFC238" s="73"/>
      <c r="GFF238" s="73"/>
      <c r="GFI238" s="73"/>
      <c r="GFL238" s="73"/>
      <c r="GFO238" s="73"/>
      <c r="GFR238" s="73"/>
      <c r="GGD238" s="73"/>
      <c r="GGG238" s="73"/>
      <c r="GGJ238" s="73"/>
      <c r="GGM238" s="73"/>
      <c r="GGV238" s="73"/>
      <c r="GHB238" s="73"/>
      <c r="GHE238" s="73"/>
      <c r="GHH238" s="73"/>
      <c r="GHK238" s="73"/>
      <c r="GHQ238" s="73"/>
      <c r="GHZ238" s="73"/>
      <c r="GIB238" s="73"/>
      <c r="GIC238" s="73"/>
      <c r="GIE238" s="73"/>
      <c r="GIH238" s="73"/>
      <c r="GIK238" s="73"/>
      <c r="GIN238" s="73"/>
      <c r="GIV238" s="73"/>
      <c r="GIX238" s="73"/>
      <c r="GJA238" s="73"/>
      <c r="GJD238" s="73"/>
      <c r="GJM238" s="73"/>
      <c r="GJP238" s="73"/>
      <c r="GJU238" s="73"/>
      <c r="GKQ238" s="73"/>
      <c r="GKR238" s="73"/>
      <c r="GKS238" s="73"/>
      <c r="GKT238" s="73"/>
      <c r="GKU238" s="73"/>
      <c r="GKV238" s="73"/>
      <c r="GLN238" s="73"/>
      <c r="GLO238" s="73"/>
      <c r="GLR238" s="73"/>
      <c r="GLU238" s="73"/>
      <c r="GLW238" s="73"/>
      <c r="GLY238" s="73"/>
      <c r="GMB238" s="73"/>
      <c r="GME238" s="73"/>
      <c r="GMH238" s="73"/>
      <c r="GMK238" s="73"/>
      <c r="GMN238" s="73"/>
      <c r="GMQ238" s="73"/>
      <c r="GMT238" s="73"/>
      <c r="GMW238" s="73"/>
      <c r="GMY238" s="73"/>
      <c r="GNL238" s="73"/>
      <c r="GNM238" s="73"/>
      <c r="GNN238" s="73"/>
      <c r="GNO238" s="73"/>
      <c r="GNP238" s="73"/>
      <c r="GNQ238" s="73"/>
      <c r="GNR238" s="73"/>
      <c r="GNS238" s="73"/>
      <c r="GNT238" s="73"/>
      <c r="GNU238" s="73"/>
      <c r="GNV238" s="73"/>
      <c r="GNW238" s="73"/>
      <c r="GNX238" s="73"/>
      <c r="GNY238" s="73"/>
      <c r="GNZ238" s="73"/>
      <c r="GOA238" s="73"/>
      <c r="GOB238" s="73"/>
      <c r="GOC238" s="73"/>
      <c r="GOD238" s="73"/>
      <c r="GOE238" s="73"/>
      <c r="GOF238" s="73"/>
      <c r="GOG238" s="73"/>
      <c r="GOH238" s="73"/>
      <c r="GOI238" s="73"/>
      <c r="GOJ238" s="73"/>
      <c r="GOK238" s="73"/>
      <c r="GOM238" s="73"/>
      <c r="GON238" s="73"/>
      <c r="GOO238" s="73"/>
      <c r="GOP238" s="73"/>
      <c r="GOQ238" s="73"/>
      <c r="GOR238" s="73"/>
      <c r="GOS238" s="73"/>
      <c r="GOT238" s="73"/>
      <c r="GOU238" s="73"/>
      <c r="GOV238" s="73"/>
      <c r="GOW238" s="73"/>
      <c r="GOX238" s="73"/>
      <c r="GOY238" s="73"/>
      <c r="GPB238" s="73"/>
      <c r="GPE238" s="73"/>
      <c r="GPH238" s="73"/>
      <c r="GPK238" s="73"/>
      <c r="GPN238" s="73"/>
      <c r="GPZ238" s="73"/>
      <c r="GQC238" s="73"/>
      <c r="GQF238" s="73"/>
      <c r="GQI238" s="73"/>
      <c r="GQR238" s="73"/>
      <c r="GQX238" s="73"/>
      <c r="GRA238" s="73"/>
      <c r="GRD238" s="73"/>
      <c r="GRG238" s="73"/>
      <c r="GRM238" s="73"/>
      <c r="GRV238" s="73"/>
      <c r="GRX238" s="73"/>
      <c r="GRY238" s="73"/>
      <c r="GSA238" s="73"/>
      <c r="GSD238" s="73"/>
      <c r="GSG238" s="73"/>
      <c r="GSJ238" s="73"/>
      <c r="GSR238" s="73"/>
      <c r="GST238" s="73"/>
      <c r="GSW238" s="73"/>
      <c r="GSZ238" s="73"/>
      <c r="GTI238" s="73"/>
      <c r="GTL238" s="73"/>
      <c r="GTQ238" s="73"/>
      <c r="GUM238" s="73"/>
      <c r="GUN238" s="73"/>
      <c r="GUO238" s="73"/>
      <c r="GUP238" s="73"/>
      <c r="GUQ238" s="73"/>
      <c r="GUR238" s="73"/>
      <c r="GVJ238" s="73"/>
      <c r="GVK238" s="73"/>
      <c r="GVN238" s="73"/>
      <c r="GVQ238" s="73"/>
      <c r="GVS238" s="73"/>
      <c r="GVU238" s="73"/>
      <c r="GVX238" s="73"/>
      <c r="GWA238" s="73"/>
      <c r="GWD238" s="73"/>
      <c r="GWG238" s="73"/>
      <c r="GWJ238" s="73"/>
      <c r="GWM238" s="73"/>
      <c r="GWP238" s="73"/>
      <c r="GWS238" s="73"/>
      <c r="GWU238" s="73"/>
      <c r="GXH238" s="73"/>
      <c r="GXI238" s="73"/>
      <c r="GXJ238" s="73"/>
      <c r="GXK238" s="73"/>
      <c r="GXL238" s="73"/>
      <c r="GXM238" s="73"/>
      <c r="GXN238" s="73"/>
      <c r="GXO238" s="73"/>
      <c r="GXP238" s="73"/>
      <c r="GXQ238" s="73"/>
      <c r="GXR238" s="73"/>
      <c r="GXS238" s="73"/>
      <c r="GXT238" s="73"/>
      <c r="GXU238" s="73"/>
      <c r="GXV238" s="73"/>
      <c r="GXW238" s="73"/>
      <c r="GXX238" s="73"/>
      <c r="GXY238" s="73"/>
      <c r="GXZ238" s="73"/>
      <c r="GYA238" s="73"/>
      <c r="GYB238" s="73"/>
      <c r="GYC238" s="73"/>
      <c r="GYD238" s="73"/>
      <c r="GYE238" s="73"/>
      <c r="GYF238" s="73"/>
      <c r="GYG238" s="73"/>
      <c r="GYI238" s="73"/>
      <c r="GYJ238" s="73"/>
      <c r="GYK238" s="73"/>
      <c r="GYL238" s="73"/>
      <c r="GYM238" s="73"/>
      <c r="GYN238" s="73"/>
      <c r="GYO238" s="73"/>
      <c r="GYP238" s="73"/>
      <c r="GYQ238" s="73"/>
      <c r="GYR238" s="73"/>
      <c r="GYS238" s="73"/>
      <c r="GYT238" s="73"/>
      <c r="GYU238" s="73"/>
      <c r="GYX238" s="73"/>
      <c r="GZA238" s="73"/>
      <c r="GZD238" s="73"/>
      <c r="GZG238" s="73"/>
      <c r="GZJ238" s="73"/>
      <c r="GZV238" s="73"/>
      <c r="GZY238" s="73"/>
      <c r="HAB238" s="73"/>
      <c r="HAE238" s="73"/>
      <c r="HAN238" s="73"/>
      <c r="HAT238" s="73"/>
      <c r="HAW238" s="73"/>
      <c r="HAZ238" s="73"/>
      <c r="HBC238" s="73"/>
      <c r="HBI238" s="73"/>
      <c r="HBR238" s="73"/>
      <c r="HBT238" s="73"/>
      <c r="HBU238" s="73"/>
      <c r="HBW238" s="73"/>
      <c r="HBZ238" s="73"/>
      <c r="HCC238" s="73"/>
      <c r="HCF238" s="73"/>
      <c r="HCN238" s="73"/>
      <c r="HCP238" s="73"/>
      <c r="HCS238" s="73"/>
      <c r="HCV238" s="73"/>
      <c r="HDE238" s="73"/>
      <c r="HDH238" s="73"/>
      <c r="HDM238" s="73"/>
      <c r="HEI238" s="73"/>
      <c r="HEJ238" s="73"/>
      <c r="HEK238" s="73"/>
      <c r="HEL238" s="73"/>
      <c r="HEM238" s="73"/>
      <c r="HEN238" s="73"/>
      <c r="HFF238" s="73"/>
      <c r="HFG238" s="73"/>
      <c r="HFJ238" s="73"/>
      <c r="HFM238" s="73"/>
      <c r="HFO238" s="73"/>
      <c r="HFQ238" s="73"/>
      <c r="HFT238" s="73"/>
      <c r="HFW238" s="73"/>
      <c r="HFZ238" s="73"/>
      <c r="HGC238" s="73"/>
      <c r="HGF238" s="73"/>
      <c r="HGI238" s="73"/>
      <c r="HGL238" s="73"/>
      <c r="HGO238" s="73"/>
      <c r="HGQ238" s="73"/>
      <c r="HHD238" s="73"/>
      <c r="HHE238" s="73"/>
      <c r="HHF238" s="73"/>
      <c r="HHG238" s="73"/>
      <c r="HHH238" s="73"/>
      <c r="HHI238" s="73"/>
      <c r="HHJ238" s="73"/>
      <c r="HHK238" s="73"/>
      <c r="HHL238" s="73"/>
      <c r="HHM238" s="73"/>
      <c r="HHN238" s="73"/>
      <c r="HHO238" s="73"/>
      <c r="HHP238" s="73"/>
      <c r="HHQ238" s="73"/>
      <c r="HHR238" s="73"/>
      <c r="HHS238" s="73"/>
      <c r="HHT238" s="73"/>
      <c r="HHU238" s="73"/>
      <c r="HHV238" s="73"/>
      <c r="HHW238" s="73"/>
      <c r="HHX238" s="73"/>
      <c r="HHY238" s="73"/>
      <c r="HHZ238" s="73"/>
      <c r="HIA238" s="73"/>
      <c r="HIB238" s="73"/>
      <c r="HIC238" s="73"/>
      <c r="HIE238" s="73"/>
      <c r="HIF238" s="73"/>
      <c r="HIG238" s="73"/>
      <c r="HIH238" s="73"/>
      <c r="HII238" s="73"/>
      <c r="HIJ238" s="73"/>
      <c r="HIK238" s="73"/>
      <c r="HIL238" s="73"/>
      <c r="HIM238" s="73"/>
      <c r="HIN238" s="73"/>
      <c r="HIO238" s="73"/>
      <c r="HIP238" s="73"/>
      <c r="HIQ238" s="73"/>
      <c r="HIT238" s="73"/>
      <c r="HIW238" s="73"/>
      <c r="HIZ238" s="73"/>
      <c r="HJC238" s="73"/>
      <c r="HJF238" s="73"/>
      <c r="HJR238" s="73"/>
      <c r="HJU238" s="73"/>
      <c r="HJX238" s="73"/>
      <c r="HKA238" s="73"/>
      <c r="HKJ238" s="73"/>
      <c r="HKP238" s="73"/>
      <c r="HKS238" s="73"/>
      <c r="HKV238" s="73"/>
      <c r="HKY238" s="73"/>
      <c r="HLE238" s="73"/>
      <c r="HLN238" s="73"/>
      <c r="HLP238" s="73"/>
      <c r="HLQ238" s="73"/>
      <c r="HLS238" s="73"/>
      <c r="HLV238" s="73"/>
      <c r="HLY238" s="73"/>
      <c r="HMB238" s="73"/>
      <c r="HMJ238" s="73"/>
      <c r="HML238" s="73"/>
      <c r="HMO238" s="73"/>
      <c r="HMR238" s="73"/>
      <c r="HNA238" s="73"/>
      <c r="HND238" s="73"/>
      <c r="HNI238" s="73"/>
      <c r="HOE238" s="73"/>
      <c r="HOF238" s="73"/>
      <c r="HOG238" s="73"/>
      <c r="HOH238" s="73"/>
      <c r="HOI238" s="73"/>
      <c r="HOJ238" s="73"/>
      <c r="HPB238" s="73"/>
      <c r="HPC238" s="73"/>
      <c r="HPF238" s="73"/>
      <c r="HPI238" s="73"/>
      <c r="HPK238" s="73"/>
      <c r="HPM238" s="73"/>
      <c r="HPP238" s="73"/>
      <c r="HPS238" s="73"/>
      <c r="HPV238" s="73"/>
      <c r="HPY238" s="73"/>
      <c r="HQB238" s="73"/>
      <c r="HQE238" s="73"/>
      <c r="HQH238" s="73"/>
      <c r="HQK238" s="73"/>
      <c r="HQM238" s="73"/>
      <c r="HQZ238" s="73"/>
      <c r="HRA238" s="73"/>
      <c r="HRB238" s="73"/>
      <c r="HRC238" s="73"/>
      <c r="HRD238" s="73"/>
      <c r="HRE238" s="73"/>
      <c r="HRF238" s="73"/>
      <c r="HRG238" s="73"/>
      <c r="HRH238" s="73"/>
      <c r="HRI238" s="73"/>
      <c r="HRJ238" s="73"/>
      <c r="HRK238" s="73"/>
      <c r="HRL238" s="73"/>
      <c r="HRM238" s="73"/>
      <c r="HRN238" s="73"/>
      <c r="HRO238" s="73"/>
      <c r="HRP238" s="73"/>
      <c r="HRQ238" s="73"/>
      <c r="HRR238" s="73"/>
      <c r="HRS238" s="73"/>
      <c r="HRT238" s="73"/>
      <c r="HRU238" s="73"/>
      <c r="HRV238" s="73"/>
      <c r="HRW238" s="73"/>
      <c r="HRX238" s="73"/>
      <c r="HRY238" s="73"/>
      <c r="HSA238" s="73"/>
      <c r="HSB238" s="73"/>
      <c r="HSC238" s="73"/>
      <c r="HSD238" s="73"/>
      <c r="HSE238" s="73"/>
      <c r="HSF238" s="73"/>
      <c r="HSG238" s="73"/>
      <c r="HSH238" s="73"/>
      <c r="HSI238" s="73"/>
      <c r="HSJ238" s="73"/>
      <c r="HSK238" s="73"/>
      <c r="HSL238" s="73"/>
      <c r="HSM238" s="73"/>
      <c r="HSP238" s="73"/>
      <c r="HSS238" s="73"/>
      <c r="HSV238" s="73"/>
      <c r="HSY238" s="73"/>
      <c r="HTB238" s="73"/>
      <c r="HTN238" s="73"/>
      <c r="HTQ238" s="73"/>
      <c r="HTT238" s="73"/>
      <c r="HTW238" s="73"/>
      <c r="HUF238" s="73"/>
      <c r="HUL238" s="73"/>
      <c r="HUO238" s="73"/>
      <c r="HUR238" s="73"/>
      <c r="HUU238" s="73"/>
      <c r="HVA238" s="73"/>
      <c r="HVJ238" s="73"/>
      <c r="HVL238" s="73"/>
      <c r="HVM238" s="73"/>
      <c r="HVO238" s="73"/>
      <c r="HVR238" s="73"/>
      <c r="HVU238" s="73"/>
      <c r="HVX238" s="73"/>
      <c r="HWF238" s="73"/>
      <c r="HWH238" s="73"/>
      <c r="HWK238" s="73"/>
      <c r="HWN238" s="73"/>
      <c r="HWW238" s="73"/>
      <c r="HWZ238" s="73"/>
      <c r="HXE238" s="73"/>
      <c r="HYA238" s="73"/>
      <c r="HYB238" s="73"/>
      <c r="HYC238" s="73"/>
      <c r="HYD238" s="73"/>
      <c r="HYE238" s="73"/>
      <c r="HYF238" s="73"/>
      <c r="HYX238" s="73"/>
      <c r="HYY238" s="73"/>
      <c r="HZB238" s="73"/>
      <c r="HZE238" s="73"/>
      <c r="HZG238" s="73"/>
      <c r="HZI238" s="73"/>
      <c r="HZL238" s="73"/>
      <c r="HZO238" s="73"/>
      <c r="HZR238" s="73"/>
      <c r="HZU238" s="73"/>
      <c r="HZX238" s="73"/>
      <c r="IAA238" s="73"/>
      <c r="IAD238" s="73"/>
      <c r="IAG238" s="73"/>
      <c r="IAI238" s="73"/>
      <c r="IAV238" s="73"/>
      <c r="IAW238" s="73"/>
      <c r="IAX238" s="73"/>
      <c r="IAY238" s="73"/>
      <c r="IAZ238" s="73"/>
      <c r="IBA238" s="73"/>
      <c r="IBB238" s="73"/>
      <c r="IBC238" s="73"/>
      <c r="IBD238" s="73"/>
      <c r="IBE238" s="73"/>
      <c r="IBF238" s="73"/>
      <c r="IBG238" s="73"/>
      <c r="IBH238" s="73"/>
      <c r="IBI238" s="73"/>
      <c r="IBJ238" s="73"/>
      <c r="IBK238" s="73"/>
      <c r="IBL238" s="73"/>
      <c r="IBM238" s="73"/>
      <c r="IBN238" s="73"/>
      <c r="IBO238" s="73"/>
      <c r="IBP238" s="73"/>
      <c r="IBQ238" s="73"/>
      <c r="IBR238" s="73"/>
      <c r="IBS238" s="73"/>
      <c r="IBT238" s="73"/>
      <c r="IBU238" s="73"/>
      <c r="IBW238" s="73"/>
      <c r="IBX238" s="73"/>
      <c r="IBY238" s="73"/>
      <c r="IBZ238" s="73"/>
      <c r="ICA238" s="73"/>
      <c r="ICB238" s="73"/>
      <c r="ICC238" s="73"/>
      <c r="ICD238" s="73"/>
      <c r="ICE238" s="73"/>
      <c r="ICF238" s="73"/>
      <c r="ICG238" s="73"/>
      <c r="ICH238" s="73"/>
      <c r="ICI238" s="73"/>
      <c r="ICL238" s="73"/>
      <c r="ICO238" s="73"/>
      <c r="ICR238" s="73"/>
      <c r="ICU238" s="73"/>
      <c r="ICX238" s="73"/>
      <c r="IDJ238" s="73"/>
      <c r="IDM238" s="73"/>
      <c r="IDP238" s="73"/>
      <c r="IDS238" s="73"/>
      <c r="IEB238" s="73"/>
      <c r="IEH238" s="73"/>
      <c r="IEK238" s="73"/>
      <c r="IEN238" s="73"/>
      <c r="IEQ238" s="73"/>
      <c r="IEW238" s="73"/>
      <c r="IFF238" s="73"/>
      <c r="IFH238" s="73"/>
      <c r="IFI238" s="73"/>
      <c r="IFK238" s="73"/>
      <c r="IFN238" s="73"/>
      <c r="IFQ238" s="73"/>
      <c r="IFT238" s="73"/>
      <c r="IGB238" s="73"/>
      <c r="IGD238" s="73"/>
      <c r="IGG238" s="73"/>
      <c r="IGJ238" s="73"/>
      <c r="IGS238" s="73"/>
      <c r="IGV238" s="73"/>
      <c r="IHA238" s="73"/>
      <c r="IHW238" s="73"/>
      <c r="IHX238" s="73"/>
      <c r="IHY238" s="73"/>
      <c r="IHZ238" s="73"/>
      <c r="IIA238" s="73"/>
      <c r="IIB238" s="73"/>
      <c r="IIT238" s="73"/>
      <c r="IIU238" s="73"/>
      <c r="IIX238" s="73"/>
      <c r="IJA238" s="73"/>
      <c r="IJC238" s="73"/>
      <c r="IJE238" s="73"/>
      <c r="IJH238" s="73"/>
      <c r="IJK238" s="73"/>
      <c r="IJN238" s="73"/>
      <c r="IJQ238" s="73"/>
      <c r="IJT238" s="73"/>
      <c r="IJW238" s="73"/>
      <c r="IJZ238" s="73"/>
      <c r="IKC238" s="73"/>
      <c r="IKE238" s="73"/>
      <c r="IKR238" s="73"/>
      <c r="IKS238" s="73"/>
      <c r="IKT238" s="73"/>
      <c r="IKU238" s="73"/>
      <c r="IKV238" s="73"/>
      <c r="IKW238" s="73"/>
      <c r="IKX238" s="73"/>
      <c r="IKY238" s="73"/>
      <c r="IKZ238" s="73"/>
      <c r="ILA238" s="73"/>
      <c r="ILB238" s="73"/>
      <c r="ILC238" s="73"/>
      <c r="ILD238" s="73"/>
      <c r="ILE238" s="73"/>
      <c r="ILF238" s="73"/>
      <c r="ILG238" s="73"/>
      <c r="ILH238" s="73"/>
      <c r="ILI238" s="73"/>
      <c r="ILJ238" s="73"/>
      <c r="ILK238" s="73"/>
      <c r="ILL238" s="73"/>
      <c r="ILM238" s="73"/>
      <c r="ILN238" s="73"/>
      <c r="ILO238" s="73"/>
      <c r="ILP238" s="73"/>
      <c r="ILQ238" s="73"/>
      <c r="ILS238" s="73"/>
      <c r="ILT238" s="73"/>
      <c r="ILU238" s="73"/>
      <c r="ILV238" s="73"/>
      <c r="ILW238" s="73"/>
      <c r="ILX238" s="73"/>
      <c r="ILY238" s="73"/>
      <c r="ILZ238" s="73"/>
      <c r="IMA238" s="73"/>
      <c r="IMB238" s="73"/>
      <c r="IMC238" s="73"/>
      <c r="IMD238" s="73"/>
      <c r="IME238" s="73"/>
      <c r="IMH238" s="73"/>
      <c r="IMK238" s="73"/>
      <c r="IMN238" s="73"/>
      <c r="IMQ238" s="73"/>
      <c r="IMT238" s="73"/>
      <c r="INF238" s="73"/>
      <c r="INI238" s="73"/>
      <c r="INL238" s="73"/>
      <c r="INO238" s="73"/>
      <c r="INX238" s="73"/>
      <c r="IOD238" s="73"/>
      <c r="IOG238" s="73"/>
      <c r="IOJ238" s="73"/>
      <c r="IOM238" s="73"/>
      <c r="IOS238" s="73"/>
      <c r="IPB238" s="73"/>
      <c r="IPD238" s="73"/>
      <c r="IPE238" s="73"/>
      <c r="IPG238" s="73"/>
      <c r="IPJ238" s="73"/>
      <c r="IPM238" s="73"/>
      <c r="IPP238" s="73"/>
      <c r="IPX238" s="73"/>
      <c r="IPZ238" s="73"/>
      <c r="IQC238" s="73"/>
      <c r="IQF238" s="73"/>
      <c r="IQO238" s="73"/>
      <c r="IQR238" s="73"/>
      <c r="IQW238" s="73"/>
      <c r="IRS238" s="73"/>
      <c r="IRT238" s="73"/>
      <c r="IRU238" s="73"/>
      <c r="IRV238" s="73"/>
      <c r="IRW238" s="73"/>
      <c r="IRX238" s="73"/>
      <c r="ISP238" s="73"/>
      <c r="ISQ238" s="73"/>
      <c r="IST238" s="73"/>
      <c r="ISW238" s="73"/>
      <c r="ISY238" s="73"/>
      <c r="ITA238" s="73"/>
      <c r="ITD238" s="73"/>
      <c r="ITG238" s="73"/>
      <c r="ITJ238" s="73"/>
      <c r="ITM238" s="73"/>
      <c r="ITP238" s="73"/>
      <c r="ITS238" s="73"/>
      <c r="ITV238" s="73"/>
      <c r="ITY238" s="73"/>
      <c r="IUA238" s="73"/>
      <c r="IUN238" s="73"/>
      <c r="IUO238" s="73"/>
      <c r="IUP238" s="73"/>
      <c r="IUQ238" s="73"/>
      <c r="IUR238" s="73"/>
      <c r="IUS238" s="73"/>
      <c r="IUT238" s="73"/>
      <c r="IUU238" s="73"/>
      <c r="IUV238" s="73"/>
      <c r="IUW238" s="73"/>
      <c r="IUX238" s="73"/>
      <c r="IUY238" s="73"/>
      <c r="IUZ238" s="73"/>
      <c r="IVA238" s="73"/>
      <c r="IVB238" s="73"/>
      <c r="IVC238" s="73"/>
      <c r="IVD238" s="73"/>
      <c r="IVE238" s="73"/>
      <c r="IVF238" s="73"/>
      <c r="IVG238" s="73"/>
      <c r="IVH238" s="73"/>
      <c r="IVI238" s="73"/>
      <c r="IVJ238" s="73"/>
      <c r="IVK238" s="73"/>
      <c r="IVL238" s="73"/>
      <c r="IVM238" s="73"/>
      <c r="IVO238" s="73"/>
      <c r="IVP238" s="73"/>
      <c r="IVQ238" s="73"/>
      <c r="IVR238" s="73"/>
      <c r="IVS238" s="73"/>
      <c r="IVT238" s="73"/>
      <c r="IVU238" s="73"/>
      <c r="IVV238" s="73"/>
      <c r="IVW238" s="73"/>
      <c r="IVX238" s="73"/>
      <c r="IVY238" s="73"/>
      <c r="IVZ238" s="73"/>
      <c r="IWA238" s="73"/>
      <c r="IWD238" s="73"/>
      <c r="IWG238" s="73"/>
      <c r="IWJ238" s="73"/>
      <c r="IWM238" s="73"/>
      <c r="IWP238" s="73"/>
      <c r="IXB238" s="73"/>
      <c r="IXE238" s="73"/>
      <c r="IXH238" s="73"/>
      <c r="IXK238" s="73"/>
      <c r="IXT238" s="73"/>
      <c r="IXZ238" s="73"/>
      <c r="IYC238" s="73"/>
      <c r="IYF238" s="73"/>
      <c r="IYI238" s="73"/>
      <c r="IYO238" s="73"/>
      <c r="IYX238" s="73"/>
      <c r="IYZ238" s="73"/>
      <c r="IZA238" s="73"/>
      <c r="IZC238" s="73"/>
      <c r="IZF238" s="73"/>
      <c r="IZI238" s="73"/>
      <c r="IZL238" s="73"/>
      <c r="IZT238" s="73"/>
      <c r="IZV238" s="73"/>
      <c r="IZY238" s="73"/>
      <c r="JAB238" s="73"/>
      <c r="JAK238" s="73"/>
      <c r="JAN238" s="73"/>
      <c r="JAS238" s="73"/>
      <c r="JBO238" s="73"/>
      <c r="JBP238" s="73"/>
      <c r="JBQ238" s="73"/>
      <c r="JBR238" s="73"/>
      <c r="JBS238" s="73"/>
      <c r="JBT238" s="73"/>
      <c r="JCL238" s="73"/>
      <c r="JCM238" s="73"/>
      <c r="JCP238" s="73"/>
      <c r="JCS238" s="73"/>
      <c r="JCU238" s="73"/>
      <c r="JCW238" s="73"/>
      <c r="JCZ238" s="73"/>
      <c r="JDC238" s="73"/>
      <c r="JDF238" s="73"/>
      <c r="JDI238" s="73"/>
      <c r="JDL238" s="73"/>
      <c r="JDO238" s="73"/>
      <c r="JDR238" s="73"/>
      <c r="JDU238" s="73"/>
      <c r="JDW238" s="73"/>
      <c r="JEJ238" s="73"/>
      <c r="JEK238" s="73"/>
      <c r="JEL238" s="73"/>
      <c r="JEM238" s="73"/>
      <c r="JEN238" s="73"/>
      <c r="JEO238" s="73"/>
      <c r="JEP238" s="73"/>
      <c r="JEQ238" s="73"/>
      <c r="JER238" s="73"/>
      <c r="JES238" s="73"/>
      <c r="JET238" s="73"/>
      <c r="JEU238" s="73"/>
      <c r="JEV238" s="73"/>
      <c r="JEW238" s="73"/>
      <c r="JEX238" s="73"/>
      <c r="JEY238" s="73"/>
      <c r="JEZ238" s="73"/>
      <c r="JFA238" s="73"/>
      <c r="JFB238" s="73"/>
      <c r="JFC238" s="73"/>
      <c r="JFD238" s="73"/>
      <c r="JFE238" s="73"/>
      <c r="JFF238" s="73"/>
      <c r="JFG238" s="73"/>
      <c r="JFH238" s="73"/>
      <c r="JFI238" s="73"/>
      <c r="JFK238" s="73"/>
      <c r="JFL238" s="73"/>
      <c r="JFM238" s="73"/>
      <c r="JFN238" s="73"/>
      <c r="JFO238" s="73"/>
      <c r="JFP238" s="73"/>
      <c r="JFQ238" s="73"/>
      <c r="JFR238" s="73"/>
      <c r="JFS238" s="73"/>
      <c r="JFT238" s="73"/>
      <c r="JFU238" s="73"/>
      <c r="JFV238" s="73"/>
      <c r="JFW238" s="73"/>
      <c r="JFZ238" s="73"/>
      <c r="JGC238" s="73"/>
      <c r="JGF238" s="73"/>
      <c r="JGI238" s="73"/>
      <c r="JGL238" s="73"/>
      <c r="JGX238" s="73"/>
      <c r="JHA238" s="73"/>
      <c r="JHD238" s="73"/>
      <c r="JHG238" s="73"/>
      <c r="JHP238" s="73"/>
      <c r="JHV238" s="73"/>
      <c r="JHY238" s="73"/>
      <c r="JIB238" s="73"/>
      <c r="JIE238" s="73"/>
      <c r="JIK238" s="73"/>
      <c r="JIT238" s="73"/>
      <c r="JIV238" s="73"/>
      <c r="JIW238" s="73"/>
      <c r="JIY238" s="73"/>
      <c r="JJB238" s="73"/>
      <c r="JJE238" s="73"/>
      <c r="JJH238" s="73"/>
      <c r="JJP238" s="73"/>
      <c r="JJR238" s="73"/>
      <c r="JJU238" s="73"/>
      <c r="JJX238" s="73"/>
      <c r="JKG238" s="73"/>
      <c r="JKJ238" s="73"/>
      <c r="JKO238" s="73"/>
      <c r="JLK238" s="73"/>
      <c r="JLL238" s="73"/>
      <c r="JLM238" s="73"/>
      <c r="JLN238" s="73"/>
      <c r="JLO238" s="73"/>
      <c r="JLP238" s="73"/>
      <c r="JMH238" s="73"/>
      <c r="JMI238" s="73"/>
      <c r="JML238" s="73"/>
      <c r="JMO238" s="73"/>
      <c r="JMQ238" s="73"/>
      <c r="JMS238" s="73"/>
      <c r="JMV238" s="73"/>
      <c r="JMY238" s="73"/>
      <c r="JNB238" s="73"/>
      <c r="JNE238" s="73"/>
      <c r="JNH238" s="73"/>
      <c r="JNK238" s="73"/>
      <c r="JNN238" s="73"/>
      <c r="JNQ238" s="73"/>
      <c r="JNS238" s="73"/>
      <c r="JOF238" s="73"/>
      <c r="JOG238" s="73"/>
      <c r="JOH238" s="73"/>
      <c r="JOI238" s="73"/>
      <c r="JOJ238" s="73"/>
      <c r="JOK238" s="73"/>
      <c r="JOL238" s="73"/>
      <c r="JOM238" s="73"/>
      <c r="JON238" s="73"/>
      <c r="JOO238" s="73"/>
      <c r="JOP238" s="73"/>
      <c r="JOQ238" s="73"/>
      <c r="JOR238" s="73"/>
      <c r="JOS238" s="73"/>
      <c r="JOT238" s="73"/>
      <c r="JOU238" s="73"/>
      <c r="JOV238" s="73"/>
      <c r="JOW238" s="73"/>
      <c r="JOX238" s="73"/>
      <c r="JOY238" s="73"/>
      <c r="JOZ238" s="73"/>
      <c r="JPA238" s="73"/>
      <c r="JPB238" s="73"/>
      <c r="JPC238" s="73"/>
      <c r="JPD238" s="73"/>
      <c r="JPE238" s="73"/>
      <c r="JPG238" s="73"/>
      <c r="JPH238" s="73"/>
      <c r="JPI238" s="73"/>
      <c r="JPJ238" s="73"/>
      <c r="JPK238" s="73"/>
      <c r="JPL238" s="73"/>
      <c r="JPM238" s="73"/>
      <c r="JPN238" s="73"/>
      <c r="JPO238" s="73"/>
      <c r="JPP238" s="73"/>
      <c r="JPQ238" s="73"/>
      <c r="JPR238" s="73"/>
      <c r="JPS238" s="73"/>
      <c r="JPV238" s="73"/>
      <c r="JPY238" s="73"/>
      <c r="JQB238" s="73"/>
      <c r="JQE238" s="73"/>
      <c r="JQH238" s="73"/>
      <c r="JQT238" s="73"/>
      <c r="JQW238" s="73"/>
      <c r="JQZ238" s="73"/>
      <c r="JRC238" s="73"/>
      <c r="JRL238" s="73"/>
      <c r="JRR238" s="73"/>
      <c r="JRU238" s="73"/>
      <c r="JRX238" s="73"/>
      <c r="JSA238" s="73"/>
      <c r="JSG238" s="73"/>
      <c r="JSP238" s="73"/>
      <c r="JSR238" s="73"/>
      <c r="JSS238" s="73"/>
      <c r="JSU238" s="73"/>
      <c r="JSX238" s="73"/>
      <c r="JTA238" s="73"/>
      <c r="JTD238" s="73"/>
      <c r="JTL238" s="73"/>
      <c r="JTN238" s="73"/>
      <c r="JTQ238" s="73"/>
      <c r="JTT238" s="73"/>
      <c r="JUC238" s="73"/>
      <c r="JUF238" s="73"/>
      <c r="JUK238" s="73"/>
      <c r="JVG238" s="73"/>
      <c r="JVH238" s="73"/>
      <c r="JVI238" s="73"/>
      <c r="JVJ238" s="73"/>
      <c r="JVK238" s="73"/>
      <c r="JVL238" s="73"/>
      <c r="JWD238" s="73"/>
      <c r="JWE238" s="73"/>
      <c r="JWH238" s="73"/>
      <c r="JWK238" s="73"/>
      <c r="JWM238" s="73"/>
      <c r="JWO238" s="73"/>
      <c r="JWR238" s="73"/>
      <c r="JWU238" s="73"/>
      <c r="JWX238" s="73"/>
      <c r="JXA238" s="73"/>
      <c r="JXD238" s="73"/>
      <c r="JXG238" s="73"/>
      <c r="JXJ238" s="73"/>
      <c r="JXM238" s="73"/>
      <c r="JXO238" s="73"/>
      <c r="JYB238" s="73"/>
      <c r="JYC238" s="73"/>
      <c r="JYD238" s="73"/>
      <c r="JYE238" s="73"/>
      <c r="JYF238" s="73"/>
      <c r="JYG238" s="73"/>
      <c r="JYH238" s="73"/>
      <c r="JYI238" s="73"/>
      <c r="JYJ238" s="73"/>
      <c r="JYK238" s="73"/>
      <c r="JYL238" s="73"/>
      <c r="JYM238" s="73"/>
      <c r="JYN238" s="73"/>
      <c r="JYO238" s="73"/>
      <c r="JYP238" s="73"/>
      <c r="JYQ238" s="73"/>
      <c r="JYR238" s="73"/>
      <c r="JYS238" s="73"/>
      <c r="JYT238" s="73"/>
      <c r="JYU238" s="73"/>
      <c r="JYV238" s="73"/>
      <c r="JYW238" s="73"/>
      <c r="JYX238" s="73"/>
      <c r="JYY238" s="73"/>
      <c r="JYZ238" s="73"/>
      <c r="JZA238" s="73"/>
      <c r="JZC238" s="73"/>
      <c r="JZD238" s="73"/>
      <c r="JZE238" s="73"/>
      <c r="JZF238" s="73"/>
      <c r="JZG238" s="73"/>
      <c r="JZH238" s="73"/>
      <c r="JZI238" s="73"/>
      <c r="JZJ238" s="73"/>
      <c r="JZK238" s="73"/>
      <c r="JZL238" s="73"/>
      <c r="JZM238" s="73"/>
      <c r="JZN238" s="73"/>
      <c r="JZO238" s="73"/>
      <c r="JZR238" s="73"/>
      <c r="JZU238" s="73"/>
      <c r="JZX238" s="73"/>
      <c r="KAA238" s="73"/>
      <c r="KAD238" s="73"/>
      <c r="KAP238" s="73"/>
      <c r="KAS238" s="73"/>
      <c r="KAV238" s="73"/>
      <c r="KAY238" s="73"/>
      <c r="KBH238" s="73"/>
      <c r="KBN238" s="73"/>
      <c r="KBQ238" s="73"/>
      <c r="KBT238" s="73"/>
      <c r="KBW238" s="73"/>
      <c r="KCC238" s="73"/>
      <c r="KCL238" s="73"/>
      <c r="KCN238" s="73"/>
      <c r="KCO238" s="73"/>
      <c r="KCQ238" s="73"/>
      <c r="KCT238" s="73"/>
      <c r="KCW238" s="73"/>
      <c r="KCZ238" s="73"/>
      <c r="KDH238" s="73"/>
      <c r="KDJ238" s="73"/>
      <c r="KDM238" s="73"/>
      <c r="KDP238" s="73"/>
      <c r="KDY238" s="73"/>
      <c r="KEB238" s="73"/>
      <c r="KEG238" s="73"/>
      <c r="KFC238" s="73"/>
      <c r="KFD238" s="73"/>
      <c r="KFE238" s="73"/>
      <c r="KFF238" s="73"/>
      <c r="KFG238" s="73"/>
      <c r="KFH238" s="73"/>
      <c r="KFZ238" s="73"/>
      <c r="KGA238" s="73"/>
      <c r="KGD238" s="73"/>
      <c r="KGG238" s="73"/>
      <c r="KGI238" s="73"/>
      <c r="KGK238" s="73"/>
      <c r="KGN238" s="73"/>
      <c r="KGQ238" s="73"/>
      <c r="KGT238" s="73"/>
      <c r="KGW238" s="73"/>
      <c r="KGZ238" s="73"/>
      <c r="KHC238" s="73"/>
      <c r="KHF238" s="73"/>
      <c r="KHI238" s="73"/>
      <c r="KHK238" s="73"/>
      <c r="KHX238" s="73"/>
      <c r="KHY238" s="73"/>
      <c r="KHZ238" s="73"/>
      <c r="KIA238" s="73"/>
      <c r="KIB238" s="73"/>
      <c r="KIC238" s="73"/>
      <c r="KID238" s="73"/>
      <c r="KIE238" s="73"/>
      <c r="KIF238" s="73"/>
      <c r="KIG238" s="73"/>
      <c r="KIH238" s="73"/>
      <c r="KII238" s="73"/>
      <c r="KIJ238" s="73"/>
      <c r="KIK238" s="73"/>
      <c r="KIL238" s="73"/>
      <c r="KIM238" s="73"/>
      <c r="KIN238" s="73"/>
      <c r="KIO238" s="73"/>
      <c r="KIP238" s="73"/>
      <c r="KIQ238" s="73"/>
      <c r="KIR238" s="73"/>
      <c r="KIS238" s="73"/>
      <c r="KIT238" s="73"/>
      <c r="KIU238" s="73"/>
      <c r="KIV238" s="73"/>
      <c r="KIW238" s="73"/>
      <c r="KIY238" s="73"/>
      <c r="KIZ238" s="73"/>
      <c r="KJA238" s="73"/>
      <c r="KJB238" s="73"/>
      <c r="KJC238" s="73"/>
      <c r="KJD238" s="73"/>
      <c r="KJE238" s="73"/>
      <c r="KJF238" s="73"/>
      <c r="KJG238" s="73"/>
      <c r="KJH238" s="73"/>
      <c r="KJI238" s="73"/>
      <c r="KJJ238" s="73"/>
      <c r="KJK238" s="73"/>
      <c r="KJN238" s="73"/>
      <c r="KJQ238" s="73"/>
      <c r="KJT238" s="73"/>
      <c r="KJW238" s="73"/>
      <c r="KJZ238" s="73"/>
      <c r="KKL238" s="73"/>
      <c r="KKO238" s="73"/>
      <c r="KKR238" s="73"/>
      <c r="KKU238" s="73"/>
      <c r="KLD238" s="73"/>
      <c r="KLJ238" s="73"/>
      <c r="KLM238" s="73"/>
      <c r="KLP238" s="73"/>
      <c r="KLS238" s="73"/>
      <c r="KLY238" s="73"/>
      <c r="KMH238" s="73"/>
      <c r="KMJ238" s="73"/>
      <c r="KMK238" s="73"/>
      <c r="KMM238" s="73"/>
      <c r="KMP238" s="73"/>
      <c r="KMS238" s="73"/>
      <c r="KMV238" s="73"/>
      <c r="KND238" s="73"/>
      <c r="KNF238" s="73"/>
      <c r="KNI238" s="73"/>
      <c r="KNL238" s="73"/>
      <c r="KNU238" s="73"/>
      <c r="KNX238" s="73"/>
      <c r="KOC238" s="73"/>
      <c r="KOY238" s="73"/>
      <c r="KOZ238" s="73"/>
      <c r="KPA238" s="73"/>
      <c r="KPB238" s="73"/>
      <c r="KPC238" s="73"/>
      <c r="KPD238" s="73"/>
      <c r="KPV238" s="73"/>
      <c r="KPW238" s="73"/>
      <c r="KPZ238" s="73"/>
      <c r="KQC238" s="73"/>
      <c r="KQE238" s="73"/>
      <c r="KQG238" s="73"/>
      <c r="KQJ238" s="73"/>
      <c r="KQM238" s="73"/>
      <c r="KQP238" s="73"/>
      <c r="KQS238" s="73"/>
      <c r="KQV238" s="73"/>
      <c r="KQY238" s="73"/>
      <c r="KRB238" s="73"/>
      <c r="KRE238" s="73"/>
      <c r="KRG238" s="73"/>
      <c r="KRT238" s="73"/>
      <c r="KRU238" s="73"/>
      <c r="KRV238" s="73"/>
      <c r="KRW238" s="73"/>
      <c r="KRX238" s="73"/>
      <c r="KRY238" s="73"/>
      <c r="KRZ238" s="73"/>
      <c r="KSA238" s="73"/>
      <c r="KSB238" s="73"/>
      <c r="KSC238" s="73"/>
      <c r="KSD238" s="73"/>
      <c r="KSE238" s="73"/>
      <c r="KSF238" s="73"/>
      <c r="KSG238" s="73"/>
      <c r="KSH238" s="73"/>
      <c r="KSI238" s="73"/>
      <c r="KSJ238" s="73"/>
      <c r="KSK238" s="73"/>
      <c r="KSL238" s="73"/>
      <c r="KSM238" s="73"/>
      <c r="KSN238" s="73"/>
      <c r="KSO238" s="73"/>
      <c r="KSP238" s="73"/>
      <c r="KSQ238" s="73"/>
      <c r="KSR238" s="73"/>
      <c r="KSS238" s="73"/>
      <c r="KSU238" s="73"/>
      <c r="KSV238" s="73"/>
      <c r="KSW238" s="73"/>
      <c r="KSX238" s="73"/>
      <c r="KSY238" s="73"/>
      <c r="KSZ238" s="73"/>
      <c r="KTA238" s="73"/>
      <c r="KTB238" s="73"/>
      <c r="KTC238" s="73"/>
      <c r="KTD238" s="73"/>
      <c r="KTE238" s="73"/>
      <c r="KTF238" s="73"/>
      <c r="KTG238" s="73"/>
      <c r="KTJ238" s="73"/>
      <c r="KTM238" s="73"/>
      <c r="KTP238" s="73"/>
      <c r="KTS238" s="73"/>
      <c r="KTV238" s="73"/>
      <c r="KUH238" s="73"/>
      <c r="KUK238" s="73"/>
      <c r="KUN238" s="73"/>
      <c r="KUQ238" s="73"/>
      <c r="KUZ238" s="73"/>
      <c r="KVF238" s="73"/>
      <c r="KVI238" s="73"/>
      <c r="KVL238" s="73"/>
      <c r="KVO238" s="73"/>
      <c r="KVU238" s="73"/>
      <c r="KWD238" s="73"/>
      <c r="KWF238" s="73"/>
      <c r="KWG238" s="73"/>
      <c r="KWI238" s="73"/>
      <c r="KWL238" s="73"/>
      <c r="KWO238" s="73"/>
      <c r="KWR238" s="73"/>
      <c r="KWZ238" s="73"/>
      <c r="KXB238" s="73"/>
      <c r="KXE238" s="73"/>
      <c r="KXH238" s="73"/>
      <c r="KXQ238" s="73"/>
      <c r="KXT238" s="73"/>
      <c r="KXY238" s="73"/>
      <c r="KYU238" s="73"/>
      <c r="KYV238" s="73"/>
      <c r="KYW238" s="73"/>
      <c r="KYX238" s="73"/>
      <c r="KYY238" s="73"/>
      <c r="KYZ238" s="73"/>
      <c r="KZR238" s="73"/>
      <c r="KZS238" s="73"/>
      <c r="KZV238" s="73"/>
      <c r="KZY238" s="73"/>
      <c r="LAA238" s="73"/>
      <c r="LAC238" s="73"/>
      <c r="LAF238" s="73"/>
      <c r="LAI238" s="73"/>
      <c r="LAL238" s="73"/>
      <c r="LAO238" s="73"/>
      <c r="LAR238" s="73"/>
      <c r="LAU238" s="73"/>
      <c r="LAX238" s="73"/>
      <c r="LBA238" s="73"/>
      <c r="LBC238" s="73"/>
      <c r="LBP238" s="73"/>
      <c r="LBQ238" s="73"/>
      <c r="LBR238" s="73"/>
      <c r="LBS238" s="73"/>
      <c r="LBT238" s="73"/>
      <c r="LBU238" s="73"/>
      <c r="LBV238" s="73"/>
      <c r="LBW238" s="73"/>
      <c r="LBX238" s="73"/>
      <c r="LBY238" s="73"/>
      <c r="LBZ238" s="73"/>
      <c r="LCA238" s="73"/>
      <c r="LCB238" s="73"/>
      <c r="LCC238" s="73"/>
      <c r="LCD238" s="73"/>
      <c r="LCE238" s="73"/>
      <c r="LCF238" s="73"/>
      <c r="LCG238" s="73"/>
      <c r="LCH238" s="73"/>
      <c r="LCI238" s="73"/>
      <c r="LCJ238" s="73"/>
      <c r="LCK238" s="73"/>
      <c r="LCL238" s="73"/>
      <c r="LCM238" s="73"/>
      <c r="LCN238" s="73"/>
      <c r="LCO238" s="73"/>
      <c r="LCQ238" s="73"/>
      <c r="LCR238" s="73"/>
      <c r="LCS238" s="73"/>
      <c r="LCT238" s="73"/>
      <c r="LCU238" s="73"/>
      <c r="LCV238" s="73"/>
      <c r="LCW238" s="73"/>
      <c r="LCX238" s="73"/>
      <c r="LCY238" s="73"/>
      <c r="LCZ238" s="73"/>
      <c r="LDA238" s="73"/>
      <c r="LDB238" s="73"/>
      <c r="LDC238" s="73"/>
      <c r="LDF238" s="73"/>
      <c r="LDI238" s="73"/>
      <c r="LDL238" s="73"/>
      <c r="LDO238" s="73"/>
      <c r="LDR238" s="73"/>
      <c r="LED238" s="73"/>
      <c r="LEG238" s="73"/>
      <c r="LEJ238" s="73"/>
      <c r="LEM238" s="73"/>
      <c r="LEV238" s="73"/>
      <c r="LFB238" s="73"/>
      <c r="LFE238" s="73"/>
      <c r="LFH238" s="73"/>
      <c r="LFK238" s="73"/>
      <c r="LFQ238" s="73"/>
      <c r="LFZ238" s="73"/>
      <c r="LGB238" s="73"/>
      <c r="LGC238" s="73"/>
      <c r="LGE238" s="73"/>
      <c r="LGH238" s="73"/>
      <c r="LGK238" s="73"/>
      <c r="LGN238" s="73"/>
      <c r="LGV238" s="73"/>
      <c r="LGX238" s="73"/>
      <c r="LHA238" s="73"/>
      <c r="LHD238" s="73"/>
      <c r="LHM238" s="73"/>
      <c r="LHP238" s="73"/>
      <c r="LHU238" s="73"/>
      <c r="LIQ238" s="73"/>
      <c r="LIR238" s="73"/>
      <c r="LIS238" s="73"/>
      <c r="LIT238" s="73"/>
      <c r="LIU238" s="73"/>
      <c r="LIV238" s="73"/>
      <c r="LJN238" s="73"/>
      <c r="LJO238" s="73"/>
      <c r="LJR238" s="73"/>
      <c r="LJU238" s="73"/>
      <c r="LJW238" s="73"/>
      <c r="LJY238" s="73"/>
      <c r="LKB238" s="73"/>
      <c r="LKE238" s="73"/>
      <c r="LKH238" s="73"/>
      <c r="LKK238" s="73"/>
      <c r="LKN238" s="73"/>
      <c r="LKQ238" s="73"/>
      <c r="LKT238" s="73"/>
      <c r="LKW238" s="73"/>
      <c r="LKY238" s="73"/>
      <c r="LLL238" s="73"/>
      <c r="LLM238" s="73"/>
      <c r="LLN238" s="73"/>
      <c r="LLO238" s="73"/>
      <c r="LLP238" s="73"/>
      <c r="LLQ238" s="73"/>
      <c r="LLR238" s="73"/>
      <c r="LLS238" s="73"/>
      <c r="LLT238" s="73"/>
      <c r="LLU238" s="73"/>
      <c r="LLV238" s="73"/>
      <c r="LLW238" s="73"/>
      <c r="LLX238" s="73"/>
      <c r="LLY238" s="73"/>
      <c r="LLZ238" s="73"/>
      <c r="LMA238" s="73"/>
      <c r="LMB238" s="73"/>
      <c r="LMC238" s="73"/>
      <c r="LMD238" s="73"/>
      <c r="LME238" s="73"/>
      <c r="LMF238" s="73"/>
      <c r="LMG238" s="73"/>
      <c r="LMH238" s="73"/>
      <c r="LMI238" s="73"/>
      <c r="LMJ238" s="73"/>
      <c r="LMK238" s="73"/>
      <c r="LMM238" s="73"/>
      <c r="LMN238" s="73"/>
      <c r="LMO238" s="73"/>
      <c r="LMP238" s="73"/>
      <c r="LMQ238" s="73"/>
      <c r="LMR238" s="73"/>
      <c r="LMS238" s="73"/>
      <c r="LMT238" s="73"/>
      <c r="LMU238" s="73"/>
      <c r="LMV238" s="73"/>
      <c r="LMW238" s="73"/>
      <c r="LMX238" s="73"/>
      <c r="LMY238" s="73"/>
      <c r="LNB238" s="73"/>
      <c r="LNE238" s="73"/>
      <c r="LNH238" s="73"/>
      <c r="LNK238" s="73"/>
      <c r="LNN238" s="73"/>
      <c r="LNZ238" s="73"/>
      <c r="LOC238" s="73"/>
      <c r="LOF238" s="73"/>
      <c r="LOI238" s="73"/>
      <c r="LOR238" s="73"/>
      <c r="LOX238" s="73"/>
      <c r="LPA238" s="73"/>
      <c r="LPD238" s="73"/>
      <c r="LPG238" s="73"/>
      <c r="LPM238" s="73"/>
      <c r="LPV238" s="73"/>
      <c r="LPX238" s="73"/>
      <c r="LPY238" s="73"/>
      <c r="LQA238" s="73"/>
      <c r="LQD238" s="73"/>
      <c r="LQG238" s="73"/>
      <c r="LQJ238" s="73"/>
      <c r="LQR238" s="73"/>
      <c r="LQT238" s="73"/>
      <c r="LQW238" s="73"/>
      <c r="LQZ238" s="73"/>
      <c r="LRI238" s="73"/>
      <c r="LRL238" s="73"/>
      <c r="LRQ238" s="73"/>
      <c r="LSM238" s="73"/>
      <c r="LSN238" s="73"/>
      <c r="LSO238" s="73"/>
      <c r="LSP238" s="73"/>
      <c r="LSQ238" s="73"/>
      <c r="LSR238" s="73"/>
      <c r="LTJ238" s="73"/>
      <c r="LTK238" s="73"/>
      <c r="LTN238" s="73"/>
      <c r="LTQ238" s="73"/>
      <c r="LTS238" s="73"/>
      <c r="LTU238" s="73"/>
      <c r="LTX238" s="73"/>
      <c r="LUA238" s="73"/>
      <c r="LUD238" s="73"/>
      <c r="LUG238" s="73"/>
      <c r="LUJ238" s="73"/>
      <c r="LUM238" s="73"/>
      <c r="LUP238" s="73"/>
      <c r="LUS238" s="73"/>
      <c r="LUU238" s="73"/>
      <c r="LVH238" s="73"/>
      <c r="LVI238" s="73"/>
      <c r="LVJ238" s="73"/>
      <c r="LVK238" s="73"/>
      <c r="LVL238" s="73"/>
      <c r="LVM238" s="73"/>
      <c r="LVN238" s="73"/>
      <c r="LVO238" s="73"/>
      <c r="LVP238" s="73"/>
      <c r="LVQ238" s="73"/>
      <c r="LVR238" s="73"/>
      <c r="LVS238" s="73"/>
      <c r="LVT238" s="73"/>
      <c r="LVU238" s="73"/>
      <c r="LVV238" s="73"/>
      <c r="LVW238" s="73"/>
      <c r="LVX238" s="73"/>
      <c r="LVY238" s="73"/>
      <c r="LVZ238" s="73"/>
      <c r="LWA238" s="73"/>
      <c r="LWB238" s="73"/>
      <c r="LWC238" s="73"/>
      <c r="LWD238" s="73"/>
      <c r="LWE238" s="73"/>
      <c r="LWF238" s="73"/>
      <c r="LWG238" s="73"/>
      <c r="LWI238" s="73"/>
      <c r="LWJ238" s="73"/>
      <c r="LWK238" s="73"/>
      <c r="LWL238" s="73"/>
      <c r="LWM238" s="73"/>
      <c r="LWN238" s="73"/>
      <c r="LWO238" s="73"/>
      <c r="LWP238" s="73"/>
      <c r="LWQ238" s="73"/>
      <c r="LWR238" s="73"/>
      <c r="LWS238" s="73"/>
      <c r="LWT238" s="73"/>
      <c r="LWU238" s="73"/>
      <c r="LWX238" s="73"/>
      <c r="LXA238" s="73"/>
      <c r="LXD238" s="73"/>
      <c r="LXG238" s="73"/>
      <c r="LXJ238" s="73"/>
      <c r="LXV238" s="73"/>
      <c r="LXY238" s="73"/>
      <c r="LYB238" s="73"/>
      <c r="LYE238" s="73"/>
      <c r="LYN238" s="73"/>
      <c r="LYT238" s="73"/>
      <c r="LYW238" s="73"/>
      <c r="LYZ238" s="73"/>
      <c r="LZC238" s="73"/>
      <c r="LZI238" s="73"/>
      <c r="LZR238" s="73"/>
      <c r="LZT238" s="73"/>
      <c r="LZU238" s="73"/>
      <c r="LZW238" s="73"/>
      <c r="LZZ238" s="73"/>
      <c r="MAC238" s="73"/>
      <c r="MAF238" s="73"/>
      <c r="MAN238" s="73"/>
      <c r="MAP238" s="73"/>
      <c r="MAS238" s="73"/>
      <c r="MAV238" s="73"/>
      <c r="MBE238" s="73"/>
      <c r="MBH238" s="73"/>
      <c r="MBM238" s="73"/>
      <c r="MCI238" s="73"/>
      <c r="MCJ238" s="73"/>
      <c r="MCK238" s="73"/>
      <c r="MCL238" s="73"/>
      <c r="MCM238" s="73"/>
      <c r="MCN238" s="73"/>
      <c r="MDF238" s="73"/>
      <c r="MDG238" s="73"/>
      <c r="MDJ238" s="73"/>
      <c r="MDM238" s="73"/>
      <c r="MDO238" s="73"/>
      <c r="MDQ238" s="73"/>
      <c r="MDT238" s="73"/>
      <c r="MDW238" s="73"/>
      <c r="MDZ238" s="73"/>
      <c r="MEC238" s="73"/>
      <c r="MEF238" s="73"/>
      <c r="MEI238" s="73"/>
      <c r="MEL238" s="73"/>
      <c r="MEO238" s="73"/>
      <c r="MEQ238" s="73"/>
      <c r="MFD238" s="73"/>
      <c r="MFE238" s="73"/>
      <c r="MFF238" s="73"/>
      <c r="MFG238" s="73"/>
      <c r="MFH238" s="73"/>
      <c r="MFI238" s="73"/>
      <c r="MFJ238" s="73"/>
      <c r="MFK238" s="73"/>
      <c r="MFL238" s="73"/>
      <c r="MFM238" s="73"/>
      <c r="MFN238" s="73"/>
      <c r="MFO238" s="73"/>
      <c r="MFP238" s="73"/>
      <c r="MFQ238" s="73"/>
      <c r="MFR238" s="73"/>
      <c r="MFS238" s="73"/>
      <c r="MFT238" s="73"/>
      <c r="MFU238" s="73"/>
      <c r="MFV238" s="73"/>
      <c r="MFW238" s="73"/>
      <c r="MFX238" s="73"/>
      <c r="MFY238" s="73"/>
      <c r="MFZ238" s="73"/>
      <c r="MGA238" s="73"/>
      <c r="MGB238" s="73"/>
      <c r="MGC238" s="73"/>
      <c r="MGE238" s="73"/>
      <c r="MGF238" s="73"/>
      <c r="MGG238" s="73"/>
      <c r="MGH238" s="73"/>
      <c r="MGI238" s="73"/>
      <c r="MGJ238" s="73"/>
      <c r="MGK238" s="73"/>
      <c r="MGL238" s="73"/>
      <c r="MGM238" s="73"/>
      <c r="MGN238" s="73"/>
      <c r="MGO238" s="73"/>
      <c r="MGP238" s="73"/>
      <c r="MGQ238" s="73"/>
      <c r="MGT238" s="73"/>
      <c r="MGW238" s="73"/>
      <c r="MGZ238" s="73"/>
      <c r="MHC238" s="73"/>
      <c r="MHF238" s="73"/>
      <c r="MHR238" s="73"/>
      <c r="MHU238" s="73"/>
      <c r="MHX238" s="73"/>
      <c r="MIA238" s="73"/>
      <c r="MIJ238" s="73"/>
      <c r="MIP238" s="73"/>
      <c r="MIS238" s="73"/>
      <c r="MIV238" s="73"/>
      <c r="MIY238" s="73"/>
      <c r="MJE238" s="73"/>
      <c r="MJN238" s="73"/>
      <c r="MJP238" s="73"/>
      <c r="MJQ238" s="73"/>
      <c r="MJS238" s="73"/>
      <c r="MJV238" s="73"/>
      <c r="MJY238" s="73"/>
      <c r="MKB238" s="73"/>
      <c r="MKJ238" s="73"/>
      <c r="MKL238" s="73"/>
      <c r="MKO238" s="73"/>
      <c r="MKR238" s="73"/>
      <c r="MLA238" s="73"/>
      <c r="MLD238" s="73"/>
      <c r="MLI238" s="73"/>
      <c r="MME238" s="73"/>
      <c r="MMF238" s="73"/>
      <c r="MMG238" s="73"/>
      <c r="MMH238" s="73"/>
      <c r="MMI238" s="73"/>
      <c r="MMJ238" s="73"/>
      <c r="MNB238" s="73"/>
      <c r="MNC238" s="73"/>
      <c r="MNF238" s="73"/>
      <c r="MNI238" s="73"/>
      <c r="MNK238" s="73"/>
      <c r="MNM238" s="73"/>
      <c r="MNP238" s="73"/>
      <c r="MNS238" s="73"/>
      <c r="MNV238" s="73"/>
      <c r="MNY238" s="73"/>
      <c r="MOB238" s="73"/>
      <c r="MOE238" s="73"/>
      <c r="MOH238" s="73"/>
      <c r="MOK238" s="73"/>
      <c r="MOM238" s="73"/>
      <c r="MOZ238" s="73"/>
      <c r="MPA238" s="73"/>
      <c r="MPB238" s="73"/>
      <c r="MPC238" s="73"/>
      <c r="MPD238" s="73"/>
      <c r="MPE238" s="73"/>
      <c r="MPF238" s="73"/>
      <c r="MPG238" s="73"/>
      <c r="MPH238" s="73"/>
      <c r="MPI238" s="73"/>
      <c r="MPJ238" s="73"/>
      <c r="MPK238" s="73"/>
      <c r="MPL238" s="73"/>
      <c r="MPM238" s="73"/>
      <c r="MPN238" s="73"/>
      <c r="MPO238" s="73"/>
      <c r="MPP238" s="73"/>
      <c r="MPQ238" s="73"/>
      <c r="MPR238" s="73"/>
      <c r="MPS238" s="73"/>
      <c r="MPT238" s="73"/>
      <c r="MPU238" s="73"/>
      <c r="MPV238" s="73"/>
      <c r="MPW238" s="73"/>
      <c r="MPX238" s="73"/>
      <c r="MPY238" s="73"/>
      <c r="MQA238" s="73"/>
      <c r="MQB238" s="73"/>
      <c r="MQC238" s="73"/>
      <c r="MQD238" s="73"/>
      <c r="MQE238" s="73"/>
      <c r="MQF238" s="73"/>
      <c r="MQG238" s="73"/>
      <c r="MQH238" s="73"/>
      <c r="MQI238" s="73"/>
      <c r="MQJ238" s="73"/>
      <c r="MQK238" s="73"/>
      <c r="MQL238" s="73"/>
      <c r="MQM238" s="73"/>
      <c r="MQP238" s="73"/>
      <c r="MQS238" s="73"/>
      <c r="MQV238" s="73"/>
      <c r="MQY238" s="73"/>
      <c r="MRB238" s="73"/>
      <c r="MRN238" s="73"/>
      <c r="MRQ238" s="73"/>
      <c r="MRT238" s="73"/>
      <c r="MRW238" s="73"/>
      <c r="MSF238" s="73"/>
      <c r="MSL238" s="73"/>
      <c r="MSO238" s="73"/>
      <c r="MSR238" s="73"/>
      <c r="MSU238" s="73"/>
      <c r="MTA238" s="73"/>
      <c r="MTJ238" s="73"/>
      <c r="MTL238" s="73"/>
      <c r="MTM238" s="73"/>
      <c r="MTO238" s="73"/>
      <c r="MTR238" s="73"/>
      <c r="MTU238" s="73"/>
      <c r="MTX238" s="73"/>
      <c r="MUF238" s="73"/>
      <c r="MUH238" s="73"/>
      <c r="MUK238" s="73"/>
      <c r="MUN238" s="73"/>
      <c r="MUW238" s="73"/>
      <c r="MUZ238" s="73"/>
      <c r="MVE238" s="73"/>
      <c r="MWA238" s="73"/>
      <c r="MWB238" s="73"/>
      <c r="MWC238" s="73"/>
      <c r="MWD238" s="73"/>
      <c r="MWE238" s="73"/>
      <c r="MWF238" s="73"/>
      <c r="MWX238" s="73"/>
      <c r="MWY238" s="73"/>
      <c r="MXB238" s="73"/>
      <c r="MXE238" s="73"/>
      <c r="MXG238" s="73"/>
      <c r="MXI238" s="73"/>
      <c r="MXL238" s="73"/>
      <c r="MXO238" s="73"/>
      <c r="MXR238" s="73"/>
      <c r="MXU238" s="73"/>
      <c r="MXX238" s="73"/>
      <c r="MYA238" s="73"/>
      <c r="MYD238" s="73"/>
      <c r="MYG238" s="73"/>
      <c r="MYI238" s="73"/>
      <c r="MYV238" s="73"/>
      <c r="MYW238" s="73"/>
      <c r="MYX238" s="73"/>
      <c r="MYY238" s="73"/>
      <c r="MYZ238" s="73"/>
      <c r="MZA238" s="73"/>
      <c r="MZB238" s="73"/>
      <c r="MZC238" s="73"/>
      <c r="MZD238" s="73"/>
      <c r="MZE238" s="73"/>
      <c r="MZF238" s="73"/>
      <c r="MZG238" s="73"/>
      <c r="MZH238" s="73"/>
      <c r="MZI238" s="73"/>
      <c r="MZJ238" s="73"/>
      <c r="MZK238" s="73"/>
      <c r="MZL238" s="73"/>
      <c r="MZM238" s="73"/>
      <c r="MZN238" s="73"/>
      <c r="MZO238" s="73"/>
      <c r="MZP238" s="73"/>
      <c r="MZQ238" s="73"/>
      <c r="MZR238" s="73"/>
      <c r="MZS238" s="73"/>
      <c r="MZT238" s="73"/>
      <c r="MZU238" s="73"/>
      <c r="MZW238" s="73"/>
      <c r="MZX238" s="73"/>
      <c r="MZY238" s="73"/>
      <c r="MZZ238" s="73"/>
      <c r="NAA238" s="73"/>
      <c r="NAB238" s="73"/>
      <c r="NAC238" s="73"/>
      <c r="NAD238" s="73"/>
      <c r="NAE238" s="73"/>
      <c r="NAF238" s="73"/>
      <c r="NAG238" s="73"/>
      <c r="NAH238" s="73"/>
      <c r="NAI238" s="73"/>
      <c r="NAL238" s="73"/>
      <c r="NAO238" s="73"/>
      <c r="NAR238" s="73"/>
      <c r="NAU238" s="73"/>
      <c r="NAX238" s="73"/>
      <c r="NBJ238" s="73"/>
      <c r="NBM238" s="73"/>
      <c r="NBP238" s="73"/>
      <c r="NBS238" s="73"/>
      <c r="NCB238" s="73"/>
      <c r="NCH238" s="73"/>
      <c r="NCK238" s="73"/>
      <c r="NCN238" s="73"/>
      <c r="NCQ238" s="73"/>
      <c r="NCW238" s="73"/>
      <c r="NDF238" s="73"/>
      <c r="NDH238" s="73"/>
      <c r="NDI238" s="73"/>
      <c r="NDK238" s="73"/>
      <c r="NDN238" s="73"/>
      <c r="NDQ238" s="73"/>
      <c r="NDT238" s="73"/>
      <c r="NEB238" s="73"/>
      <c r="NED238" s="73"/>
      <c r="NEG238" s="73"/>
      <c r="NEJ238" s="73"/>
      <c r="NES238" s="73"/>
      <c r="NEV238" s="73"/>
      <c r="NFA238" s="73"/>
      <c r="NFW238" s="73"/>
      <c r="NFX238" s="73"/>
      <c r="NFY238" s="73"/>
      <c r="NFZ238" s="73"/>
      <c r="NGA238" s="73"/>
      <c r="NGB238" s="73"/>
      <c r="NGT238" s="73"/>
      <c r="NGU238" s="73"/>
      <c r="NGX238" s="73"/>
      <c r="NHA238" s="73"/>
      <c r="NHC238" s="73"/>
      <c r="NHE238" s="73"/>
      <c r="NHH238" s="73"/>
      <c r="NHK238" s="73"/>
      <c r="NHN238" s="73"/>
      <c r="NHQ238" s="73"/>
      <c r="NHT238" s="73"/>
      <c r="NHW238" s="73"/>
      <c r="NHZ238" s="73"/>
      <c r="NIC238" s="73"/>
      <c r="NIE238" s="73"/>
      <c r="NIR238" s="73"/>
      <c r="NIS238" s="73"/>
      <c r="NIT238" s="73"/>
      <c r="NIU238" s="73"/>
      <c r="NIV238" s="73"/>
      <c r="NIW238" s="73"/>
      <c r="NIX238" s="73"/>
      <c r="NIY238" s="73"/>
      <c r="NIZ238" s="73"/>
      <c r="NJA238" s="73"/>
      <c r="NJB238" s="73"/>
      <c r="NJC238" s="73"/>
      <c r="NJD238" s="73"/>
      <c r="NJE238" s="73"/>
      <c r="NJF238" s="73"/>
      <c r="NJG238" s="73"/>
      <c r="NJH238" s="73"/>
      <c r="NJI238" s="73"/>
      <c r="NJJ238" s="73"/>
      <c r="NJK238" s="73"/>
      <c r="NJL238" s="73"/>
      <c r="NJM238" s="73"/>
      <c r="NJN238" s="73"/>
      <c r="NJO238" s="73"/>
      <c r="NJP238" s="73"/>
      <c r="NJQ238" s="73"/>
      <c r="NJS238" s="73"/>
      <c r="NJT238" s="73"/>
      <c r="NJU238" s="73"/>
      <c r="NJV238" s="73"/>
      <c r="NJW238" s="73"/>
      <c r="NJX238" s="73"/>
      <c r="NJY238" s="73"/>
      <c r="NJZ238" s="73"/>
      <c r="NKA238" s="73"/>
      <c r="NKB238" s="73"/>
      <c r="NKC238" s="73"/>
      <c r="NKD238" s="73"/>
      <c r="NKE238" s="73"/>
      <c r="NKH238" s="73"/>
      <c r="NKK238" s="73"/>
      <c r="NKN238" s="73"/>
      <c r="NKQ238" s="73"/>
      <c r="NKT238" s="73"/>
      <c r="NLF238" s="73"/>
      <c r="NLI238" s="73"/>
      <c r="NLL238" s="73"/>
      <c r="NLO238" s="73"/>
      <c r="NLX238" s="73"/>
      <c r="NMD238" s="73"/>
      <c r="NMG238" s="73"/>
      <c r="NMJ238" s="73"/>
      <c r="NMM238" s="73"/>
      <c r="NMS238" s="73"/>
      <c r="NNB238" s="73"/>
      <c r="NND238" s="73"/>
      <c r="NNE238" s="73"/>
      <c r="NNG238" s="73"/>
      <c r="NNJ238" s="73"/>
      <c r="NNM238" s="73"/>
      <c r="NNP238" s="73"/>
      <c r="NNX238" s="73"/>
      <c r="NNZ238" s="73"/>
      <c r="NOC238" s="73"/>
      <c r="NOF238" s="73"/>
      <c r="NOO238" s="73"/>
      <c r="NOR238" s="73"/>
      <c r="NOW238" s="73"/>
      <c r="NPS238" s="73"/>
      <c r="NPT238" s="73"/>
      <c r="NPU238" s="73"/>
      <c r="NPV238" s="73"/>
      <c r="NPW238" s="73"/>
      <c r="NPX238" s="73"/>
      <c r="NQP238" s="73"/>
      <c r="NQQ238" s="73"/>
      <c r="NQT238" s="73"/>
      <c r="NQW238" s="73"/>
      <c r="NQY238" s="73"/>
      <c r="NRA238" s="73"/>
      <c r="NRD238" s="73"/>
      <c r="NRG238" s="73"/>
      <c r="NRJ238" s="73"/>
      <c r="NRM238" s="73"/>
      <c r="NRP238" s="73"/>
      <c r="NRS238" s="73"/>
      <c r="NRV238" s="73"/>
      <c r="NRY238" s="73"/>
      <c r="NSA238" s="73"/>
      <c r="NSN238" s="73"/>
      <c r="NSO238" s="73"/>
      <c r="NSP238" s="73"/>
      <c r="NSQ238" s="73"/>
      <c r="NSR238" s="73"/>
      <c r="NSS238" s="73"/>
      <c r="NST238" s="73"/>
      <c r="NSU238" s="73"/>
      <c r="NSV238" s="73"/>
      <c r="NSW238" s="73"/>
      <c r="NSX238" s="73"/>
      <c r="NSY238" s="73"/>
      <c r="NSZ238" s="73"/>
      <c r="NTA238" s="73"/>
      <c r="NTB238" s="73"/>
      <c r="NTC238" s="73"/>
      <c r="NTD238" s="73"/>
      <c r="NTE238" s="73"/>
      <c r="NTF238" s="73"/>
      <c r="NTG238" s="73"/>
      <c r="NTH238" s="73"/>
      <c r="NTI238" s="73"/>
      <c r="NTJ238" s="73"/>
      <c r="NTK238" s="73"/>
      <c r="NTL238" s="73"/>
      <c r="NTM238" s="73"/>
      <c r="NTO238" s="73"/>
      <c r="NTP238" s="73"/>
      <c r="NTQ238" s="73"/>
      <c r="NTR238" s="73"/>
      <c r="NTS238" s="73"/>
      <c r="NTT238" s="73"/>
      <c r="NTU238" s="73"/>
      <c r="NTV238" s="73"/>
      <c r="NTW238" s="73"/>
      <c r="NTX238" s="73"/>
      <c r="NTY238" s="73"/>
      <c r="NTZ238" s="73"/>
      <c r="NUA238" s="73"/>
      <c r="NUD238" s="73"/>
      <c r="NUG238" s="73"/>
      <c r="NUJ238" s="73"/>
      <c r="NUM238" s="73"/>
      <c r="NUP238" s="73"/>
      <c r="NVB238" s="73"/>
      <c r="NVE238" s="73"/>
      <c r="NVH238" s="73"/>
      <c r="NVK238" s="73"/>
      <c r="NVT238" s="73"/>
      <c r="NVZ238" s="73"/>
      <c r="NWC238" s="73"/>
      <c r="NWF238" s="73"/>
      <c r="NWI238" s="73"/>
      <c r="NWO238" s="73"/>
      <c r="NWX238" s="73"/>
      <c r="NWZ238" s="73"/>
      <c r="NXA238" s="73"/>
      <c r="NXC238" s="73"/>
      <c r="NXF238" s="73"/>
      <c r="NXI238" s="73"/>
      <c r="NXL238" s="73"/>
      <c r="NXT238" s="73"/>
      <c r="NXV238" s="73"/>
      <c r="NXY238" s="73"/>
      <c r="NYB238" s="73"/>
      <c r="NYK238" s="73"/>
      <c r="NYN238" s="73"/>
      <c r="NYS238" s="73"/>
      <c r="NZO238" s="73"/>
      <c r="NZP238" s="73"/>
      <c r="NZQ238" s="73"/>
      <c r="NZR238" s="73"/>
      <c r="NZS238" s="73"/>
      <c r="NZT238" s="73"/>
      <c r="OAL238" s="73"/>
      <c r="OAM238" s="73"/>
      <c r="OAP238" s="73"/>
      <c r="OAS238" s="73"/>
      <c r="OAU238" s="73"/>
      <c r="OAW238" s="73"/>
      <c r="OAZ238" s="73"/>
      <c r="OBC238" s="73"/>
      <c r="OBF238" s="73"/>
      <c r="OBI238" s="73"/>
      <c r="OBL238" s="73"/>
      <c r="OBO238" s="73"/>
      <c r="OBR238" s="73"/>
      <c r="OBU238" s="73"/>
      <c r="OBW238" s="73"/>
      <c r="OCJ238" s="73"/>
      <c r="OCK238" s="73"/>
      <c r="OCL238" s="73"/>
      <c r="OCM238" s="73"/>
      <c r="OCN238" s="73"/>
      <c r="OCO238" s="73"/>
      <c r="OCP238" s="73"/>
      <c r="OCQ238" s="73"/>
      <c r="OCR238" s="73"/>
      <c r="OCS238" s="73"/>
      <c r="OCT238" s="73"/>
      <c r="OCU238" s="73"/>
      <c r="OCV238" s="73"/>
      <c r="OCW238" s="73"/>
      <c r="OCX238" s="73"/>
      <c r="OCY238" s="73"/>
      <c r="OCZ238" s="73"/>
      <c r="ODA238" s="73"/>
      <c r="ODB238" s="73"/>
      <c r="ODC238" s="73"/>
      <c r="ODD238" s="73"/>
      <c r="ODE238" s="73"/>
      <c r="ODF238" s="73"/>
      <c r="ODG238" s="73"/>
      <c r="ODH238" s="73"/>
      <c r="ODI238" s="73"/>
      <c r="ODK238" s="73"/>
      <c r="ODL238" s="73"/>
      <c r="ODM238" s="73"/>
      <c r="ODN238" s="73"/>
      <c r="ODO238" s="73"/>
      <c r="ODP238" s="73"/>
      <c r="ODQ238" s="73"/>
      <c r="ODR238" s="73"/>
      <c r="ODS238" s="73"/>
      <c r="ODT238" s="73"/>
      <c r="ODU238" s="73"/>
      <c r="ODV238" s="73"/>
      <c r="ODW238" s="73"/>
      <c r="ODZ238" s="73"/>
      <c r="OEC238" s="73"/>
      <c r="OEF238" s="73"/>
      <c r="OEI238" s="73"/>
      <c r="OEL238" s="73"/>
      <c r="OEX238" s="73"/>
      <c r="OFA238" s="73"/>
      <c r="OFD238" s="73"/>
      <c r="OFG238" s="73"/>
      <c r="OFP238" s="73"/>
      <c r="OFV238" s="73"/>
      <c r="OFY238" s="73"/>
      <c r="OGB238" s="73"/>
      <c r="OGE238" s="73"/>
      <c r="OGK238" s="73"/>
      <c r="OGT238" s="73"/>
      <c r="OGV238" s="73"/>
      <c r="OGW238" s="73"/>
      <c r="OGY238" s="73"/>
      <c r="OHB238" s="73"/>
      <c r="OHE238" s="73"/>
      <c r="OHH238" s="73"/>
      <c r="OHP238" s="73"/>
      <c r="OHR238" s="73"/>
      <c r="OHU238" s="73"/>
      <c r="OHX238" s="73"/>
      <c r="OIG238" s="73"/>
      <c r="OIJ238" s="73"/>
      <c r="OIO238" s="73"/>
      <c r="OJK238" s="73"/>
      <c r="OJL238" s="73"/>
      <c r="OJM238" s="73"/>
      <c r="OJN238" s="73"/>
      <c r="OJO238" s="73"/>
      <c r="OJP238" s="73"/>
      <c r="OKH238" s="73"/>
      <c r="OKI238" s="73"/>
      <c r="OKL238" s="73"/>
      <c r="OKO238" s="73"/>
      <c r="OKQ238" s="73"/>
      <c r="OKS238" s="73"/>
      <c r="OKV238" s="73"/>
      <c r="OKY238" s="73"/>
      <c r="OLB238" s="73"/>
      <c r="OLE238" s="73"/>
      <c r="OLH238" s="73"/>
      <c r="OLK238" s="73"/>
      <c r="OLN238" s="73"/>
      <c r="OLQ238" s="73"/>
      <c r="OLS238" s="73"/>
      <c r="OMF238" s="73"/>
      <c r="OMG238" s="73"/>
      <c r="OMH238" s="73"/>
      <c r="OMI238" s="73"/>
      <c r="OMJ238" s="73"/>
      <c r="OMK238" s="73"/>
      <c r="OML238" s="73"/>
      <c r="OMM238" s="73"/>
      <c r="OMN238" s="73"/>
      <c r="OMO238" s="73"/>
      <c r="OMP238" s="73"/>
      <c r="OMQ238" s="73"/>
      <c r="OMR238" s="73"/>
      <c r="OMS238" s="73"/>
      <c r="OMT238" s="73"/>
      <c r="OMU238" s="73"/>
      <c r="OMV238" s="73"/>
      <c r="OMW238" s="73"/>
      <c r="OMX238" s="73"/>
      <c r="OMY238" s="73"/>
      <c r="OMZ238" s="73"/>
      <c r="ONA238" s="73"/>
      <c r="ONB238" s="73"/>
      <c r="ONC238" s="73"/>
      <c r="OND238" s="73"/>
      <c r="ONE238" s="73"/>
      <c r="ONG238" s="73"/>
      <c r="ONH238" s="73"/>
      <c r="ONI238" s="73"/>
      <c r="ONJ238" s="73"/>
      <c r="ONK238" s="73"/>
      <c r="ONL238" s="73"/>
      <c r="ONM238" s="73"/>
      <c r="ONN238" s="73"/>
      <c r="ONO238" s="73"/>
      <c r="ONP238" s="73"/>
      <c r="ONQ238" s="73"/>
      <c r="ONR238" s="73"/>
      <c r="ONS238" s="73"/>
      <c r="ONV238" s="73"/>
      <c r="ONY238" s="73"/>
      <c r="OOB238" s="73"/>
      <c r="OOE238" s="73"/>
      <c r="OOH238" s="73"/>
      <c r="OOT238" s="73"/>
      <c r="OOW238" s="73"/>
      <c r="OOZ238" s="73"/>
      <c r="OPC238" s="73"/>
      <c r="OPL238" s="73"/>
      <c r="OPR238" s="73"/>
      <c r="OPU238" s="73"/>
      <c r="OPX238" s="73"/>
      <c r="OQA238" s="73"/>
      <c r="OQG238" s="73"/>
      <c r="OQP238" s="73"/>
      <c r="OQR238" s="73"/>
      <c r="OQS238" s="73"/>
      <c r="OQU238" s="73"/>
      <c r="OQX238" s="73"/>
      <c r="ORA238" s="73"/>
      <c r="ORD238" s="73"/>
      <c r="ORL238" s="73"/>
      <c r="ORN238" s="73"/>
      <c r="ORQ238" s="73"/>
      <c r="ORT238" s="73"/>
      <c r="OSC238" s="73"/>
      <c r="OSF238" s="73"/>
      <c r="OSK238" s="73"/>
      <c r="OTG238" s="73"/>
      <c r="OTH238" s="73"/>
      <c r="OTI238" s="73"/>
      <c r="OTJ238" s="73"/>
      <c r="OTK238" s="73"/>
      <c r="OTL238" s="73"/>
      <c r="OUD238" s="73"/>
      <c r="OUE238" s="73"/>
      <c r="OUH238" s="73"/>
      <c r="OUK238" s="73"/>
      <c r="OUM238" s="73"/>
      <c r="OUO238" s="73"/>
      <c r="OUR238" s="73"/>
      <c r="OUU238" s="73"/>
      <c r="OUX238" s="73"/>
      <c r="OVA238" s="73"/>
      <c r="OVD238" s="73"/>
      <c r="OVG238" s="73"/>
      <c r="OVJ238" s="73"/>
      <c r="OVM238" s="73"/>
      <c r="OVO238" s="73"/>
      <c r="OWB238" s="73"/>
      <c r="OWC238" s="73"/>
      <c r="OWD238" s="73"/>
      <c r="OWE238" s="73"/>
      <c r="OWF238" s="73"/>
      <c r="OWG238" s="73"/>
      <c r="OWH238" s="73"/>
      <c r="OWI238" s="73"/>
      <c r="OWJ238" s="73"/>
      <c r="OWK238" s="73"/>
      <c r="OWL238" s="73"/>
      <c r="OWM238" s="73"/>
      <c r="OWN238" s="73"/>
      <c r="OWO238" s="73"/>
      <c r="OWP238" s="73"/>
      <c r="OWQ238" s="73"/>
      <c r="OWR238" s="73"/>
      <c r="OWS238" s="73"/>
      <c r="OWT238" s="73"/>
      <c r="OWU238" s="73"/>
      <c r="OWV238" s="73"/>
      <c r="OWW238" s="73"/>
      <c r="OWX238" s="73"/>
      <c r="OWY238" s="73"/>
      <c r="OWZ238" s="73"/>
      <c r="OXA238" s="73"/>
      <c r="OXC238" s="73"/>
      <c r="OXD238" s="73"/>
      <c r="OXE238" s="73"/>
      <c r="OXF238" s="73"/>
      <c r="OXG238" s="73"/>
      <c r="OXH238" s="73"/>
      <c r="OXI238" s="73"/>
      <c r="OXJ238" s="73"/>
      <c r="OXK238" s="73"/>
      <c r="OXL238" s="73"/>
      <c r="OXM238" s="73"/>
      <c r="OXN238" s="73"/>
      <c r="OXO238" s="73"/>
      <c r="OXR238" s="73"/>
      <c r="OXU238" s="73"/>
      <c r="OXX238" s="73"/>
      <c r="OYA238" s="73"/>
      <c r="OYD238" s="73"/>
      <c r="OYP238" s="73"/>
      <c r="OYS238" s="73"/>
      <c r="OYV238" s="73"/>
      <c r="OYY238" s="73"/>
      <c r="OZH238" s="73"/>
      <c r="OZN238" s="73"/>
      <c r="OZQ238" s="73"/>
      <c r="OZT238" s="73"/>
      <c r="OZW238" s="73"/>
      <c r="PAC238" s="73"/>
      <c r="PAL238" s="73"/>
      <c r="PAN238" s="73"/>
      <c r="PAO238" s="73"/>
      <c r="PAQ238" s="73"/>
      <c r="PAT238" s="73"/>
      <c r="PAW238" s="73"/>
      <c r="PAZ238" s="73"/>
      <c r="PBH238" s="73"/>
      <c r="PBJ238" s="73"/>
      <c r="PBM238" s="73"/>
      <c r="PBP238" s="73"/>
      <c r="PBY238" s="73"/>
      <c r="PCB238" s="73"/>
      <c r="PCG238" s="73"/>
      <c r="PDC238" s="73"/>
      <c r="PDD238" s="73"/>
      <c r="PDE238" s="73"/>
      <c r="PDF238" s="73"/>
      <c r="PDG238" s="73"/>
      <c r="PDH238" s="73"/>
      <c r="PDZ238" s="73"/>
      <c r="PEA238" s="73"/>
      <c r="PED238" s="73"/>
      <c r="PEG238" s="73"/>
      <c r="PEI238" s="73"/>
      <c r="PEK238" s="73"/>
      <c r="PEN238" s="73"/>
      <c r="PEQ238" s="73"/>
      <c r="PET238" s="73"/>
      <c r="PEW238" s="73"/>
      <c r="PEZ238" s="73"/>
      <c r="PFC238" s="73"/>
      <c r="PFF238" s="73"/>
      <c r="PFI238" s="73"/>
      <c r="PFK238" s="73"/>
      <c r="PFX238" s="73"/>
      <c r="PFY238" s="73"/>
      <c r="PFZ238" s="73"/>
      <c r="PGA238" s="73"/>
      <c r="PGB238" s="73"/>
      <c r="PGC238" s="73"/>
      <c r="PGD238" s="73"/>
      <c r="PGE238" s="73"/>
      <c r="PGF238" s="73"/>
      <c r="PGG238" s="73"/>
      <c r="PGH238" s="73"/>
      <c r="PGI238" s="73"/>
      <c r="PGJ238" s="73"/>
      <c r="PGK238" s="73"/>
      <c r="PGL238" s="73"/>
      <c r="PGM238" s="73"/>
      <c r="PGN238" s="73"/>
      <c r="PGO238" s="73"/>
      <c r="PGP238" s="73"/>
      <c r="PGQ238" s="73"/>
      <c r="PGR238" s="73"/>
      <c r="PGS238" s="73"/>
      <c r="PGT238" s="73"/>
      <c r="PGU238" s="73"/>
      <c r="PGV238" s="73"/>
      <c r="PGW238" s="73"/>
      <c r="PGY238" s="73"/>
      <c r="PGZ238" s="73"/>
      <c r="PHA238" s="73"/>
      <c r="PHB238" s="73"/>
      <c r="PHC238" s="73"/>
      <c r="PHD238" s="73"/>
      <c r="PHE238" s="73"/>
      <c r="PHF238" s="73"/>
      <c r="PHG238" s="73"/>
      <c r="PHH238" s="73"/>
      <c r="PHI238" s="73"/>
      <c r="PHJ238" s="73"/>
      <c r="PHK238" s="73"/>
      <c r="PHN238" s="73"/>
      <c r="PHQ238" s="73"/>
      <c r="PHT238" s="73"/>
      <c r="PHW238" s="73"/>
      <c r="PHZ238" s="73"/>
      <c r="PIL238" s="73"/>
      <c r="PIO238" s="73"/>
      <c r="PIR238" s="73"/>
      <c r="PIU238" s="73"/>
      <c r="PJD238" s="73"/>
      <c r="PJJ238" s="73"/>
      <c r="PJM238" s="73"/>
      <c r="PJP238" s="73"/>
      <c r="PJS238" s="73"/>
      <c r="PJY238" s="73"/>
      <c r="PKH238" s="73"/>
      <c r="PKJ238" s="73"/>
      <c r="PKK238" s="73"/>
      <c r="PKM238" s="73"/>
      <c r="PKP238" s="73"/>
      <c r="PKS238" s="73"/>
      <c r="PKV238" s="73"/>
      <c r="PLD238" s="73"/>
      <c r="PLF238" s="73"/>
      <c r="PLI238" s="73"/>
      <c r="PLL238" s="73"/>
      <c r="PLU238" s="73"/>
      <c r="PLX238" s="73"/>
      <c r="PMC238" s="73"/>
      <c r="PMY238" s="73"/>
      <c r="PMZ238" s="73"/>
      <c r="PNA238" s="73"/>
      <c r="PNB238" s="73"/>
      <c r="PNC238" s="73"/>
      <c r="PND238" s="73"/>
      <c r="PNV238" s="73"/>
      <c r="PNW238" s="73"/>
      <c r="PNZ238" s="73"/>
      <c r="POC238" s="73"/>
      <c r="POE238" s="73"/>
      <c r="POG238" s="73"/>
      <c r="POJ238" s="73"/>
      <c r="POM238" s="73"/>
      <c r="POP238" s="73"/>
      <c r="POS238" s="73"/>
      <c r="POV238" s="73"/>
      <c r="POY238" s="73"/>
      <c r="PPB238" s="73"/>
      <c r="PPE238" s="73"/>
      <c r="PPG238" s="73"/>
      <c r="PPT238" s="73"/>
      <c r="PPU238" s="73"/>
      <c r="PPV238" s="73"/>
      <c r="PPW238" s="73"/>
      <c r="PPX238" s="73"/>
      <c r="PPY238" s="73"/>
      <c r="PPZ238" s="73"/>
      <c r="PQA238" s="73"/>
      <c r="PQB238" s="73"/>
      <c r="PQC238" s="73"/>
      <c r="PQD238" s="73"/>
      <c r="PQE238" s="73"/>
      <c r="PQF238" s="73"/>
      <c r="PQG238" s="73"/>
      <c r="PQH238" s="73"/>
      <c r="PQI238" s="73"/>
      <c r="PQJ238" s="73"/>
      <c r="PQK238" s="73"/>
      <c r="PQL238" s="73"/>
      <c r="PQM238" s="73"/>
      <c r="PQN238" s="73"/>
      <c r="PQO238" s="73"/>
      <c r="PQP238" s="73"/>
      <c r="PQQ238" s="73"/>
      <c r="PQR238" s="73"/>
      <c r="PQS238" s="73"/>
      <c r="PQU238" s="73"/>
      <c r="PQV238" s="73"/>
      <c r="PQW238" s="73"/>
      <c r="PQX238" s="73"/>
      <c r="PQY238" s="73"/>
      <c r="PQZ238" s="73"/>
      <c r="PRA238" s="73"/>
      <c r="PRB238" s="73"/>
      <c r="PRC238" s="73"/>
      <c r="PRD238" s="73"/>
      <c r="PRE238" s="73"/>
      <c r="PRF238" s="73"/>
      <c r="PRG238" s="73"/>
      <c r="PRJ238" s="73"/>
      <c r="PRM238" s="73"/>
      <c r="PRP238" s="73"/>
      <c r="PRS238" s="73"/>
      <c r="PRV238" s="73"/>
      <c r="PSH238" s="73"/>
      <c r="PSK238" s="73"/>
      <c r="PSN238" s="73"/>
      <c r="PSQ238" s="73"/>
      <c r="PSZ238" s="73"/>
      <c r="PTF238" s="73"/>
      <c r="PTI238" s="73"/>
      <c r="PTL238" s="73"/>
      <c r="PTO238" s="73"/>
      <c r="PTU238" s="73"/>
      <c r="PUD238" s="73"/>
      <c r="PUF238" s="73"/>
      <c r="PUG238" s="73"/>
      <c r="PUI238" s="73"/>
      <c r="PUL238" s="73"/>
      <c r="PUO238" s="73"/>
      <c r="PUR238" s="73"/>
      <c r="PUZ238" s="73"/>
      <c r="PVB238" s="73"/>
      <c r="PVE238" s="73"/>
      <c r="PVH238" s="73"/>
      <c r="PVQ238" s="73"/>
      <c r="PVT238" s="73"/>
      <c r="PVY238" s="73"/>
      <c r="PWU238" s="73"/>
      <c r="PWV238" s="73"/>
      <c r="PWW238" s="73"/>
      <c r="PWX238" s="73"/>
      <c r="PWY238" s="73"/>
      <c r="PWZ238" s="73"/>
      <c r="PXR238" s="73"/>
      <c r="PXS238" s="73"/>
      <c r="PXV238" s="73"/>
      <c r="PXY238" s="73"/>
      <c r="PYA238" s="73"/>
      <c r="PYC238" s="73"/>
      <c r="PYF238" s="73"/>
      <c r="PYI238" s="73"/>
      <c r="PYL238" s="73"/>
      <c r="PYO238" s="73"/>
      <c r="PYR238" s="73"/>
      <c r="PYU238" s="73"/>
      <c r="PYX238" s="73"/>
      <c r="PZA238" s="73"/>
      <c r="PZC238" s="73"/>
      <c r="PZP238" s="73"/>
      <c r="PZQ238" s="73"/>
      <c r="PZR238" s="73"/>
      <c r="PZS238" s="73"/>
      <c r="PZT238" s="73"/>
      <c r="PZU238" s="73"/>
      <c r="PZV238" s="73"/>
      <c r="PZW238" s="73"/>
      <c r="PZX238" s="73"/>
      <c r="PZY238" s="73"/>
      <c r="PZZ238" s="73"/>
      <c r="QAA238" s="73"/>
      <c r="QAB238" s="73"/>
      <c r="QAC238" s="73"/>
      <c r="QAD238" s="73"/>
      <c r="QAE238" s="73"/>
      <c r="QAF238" s="73"/>
      <c r="QAG238" s="73"/>
      <c r="QAH238" s="73"/>
      <c r="QAI238" s="73"/>
      <c r="QAJ238" s="73"/>
      <c r="QAK238" s="73"/>
      <c r="QAL238" s="73"/>
      <c r="QAM238" s="73"/>
      <c r="QAN238" s="73"/>
      <c r="QAO238" s="73"/>
      <c r="QAQ238" s="73"/>
      <c r="QAR238" s="73"/>
      <c r="QAS238" s="73"/>
      <c r="QAT238" s="73"/>
      <c r="QAU238" s="73"/>
      <c r="QAV238" s="73"/>
      <c r="QAW238" s="73"/>
      <c r="QAX238" s="73"/>
      <c r="QAY238" s="73"/>
      <c r="QAZ238" s="73"/>
      <c r="QBA238" s="73"/>
      <c r="QBB238" s="73"/>
      <c r="QBC238" s="73"/>
      <c r="QBF238" s="73"/>
      <c r="QBI238" s="73"/>
      <c r="QBL238" s="73"/>
      <c r="QBO238" s="73"/>
      <c r="QBR238" s="73"/>
      <c r="QCD238" s="73"/>
      <c r="QCG238" s="73"/>
      <c r="QCJ238" s="73"/>
      <c r="QCM238" s="73"/>
      <c r="QCV238" s="73"/>
      <c r="QDB238" s="73"/>
      <c r="QDE238" s="73"/>
      <c r="QDH238" s="73"/>
      <c r="QDK238" s="73"/>
      <c r="QDQ238" s="73"/>
      <c r="QDZ238" s="73"/>
      <c r="QEB238" s="73"/>
      <c r="QEC238" s="73"/>
      <c r="QEE238" s="73"/>
      <c r="QEH238" s="73"/>
      <c r="QEK238" s="73"/>
      <c r="QEN238" s="73"/>
      <c r="QEV238" s="73"/>
      <c r="QEX238" s="73"/>
      <c r="QFA238" s="73"/>
      <c r="QFD238" s="73"/>
      <c r="QFM238" s="73"/>
      <c r="QFP238" s="73"/>
      <c r="QFU238" s="73"/>
      <c r="QGQ238" s="73"/>
      <c r="QGR238" s="73"/>
      <c r="QGS238" s="73"/>
      <c r="QGT238" s="73"/>
      <c r="QGU238" s="73"/>
      <c r="QGV238" s="73"/>
      <c r="QHN238" s="73"/>
      <c r="QHO238" s="73"/>
      <c r="QHR238" s="73"/>
      <c r="QHU238" s="73"/>
      <c r="QHW238" s="73"/>
      <c r="QHY238" s="73"/>
      <c r="QIB238" s="73"/>
      <c r="QIE238" s="73"/>
      <c r="QIH238" s="73"/>
      <c r="QIK238" s="73"/>
      <c r="QIN238" s="73"/>
      <c r="QIQ238" s="73"/>
      <c r="QIT238" s="73"/>
      <c r="QIW238" s="73"/>
      <c r="QIY238" s="73"/>
      <c r="QJL238" s="73"/>
      <c r="QJM238" s="73"/>
      <c r="QJN238" s="73"/>
      <c r="QJO238" s="73"/>
      <c r="QJP238" s="73"/>
      <c r="QJQ238" s="73"/>
      <c r="QJR238" s="73"/>
      <c r="QJS238" s="73"/>
      <c r="QJT238" s="73"/>
      <c r="QJU238" s="73"/>
      <c r="QJV238" s="73"/>
      <c r="QJW238" s="73"/>
      <c r="QJX238" s="73"/>
      <c r="QJY238" s="73"/>
      <c r="QJZ238" s="73"/>
      <c r="QKA238" s="73"/>
      <c r="QKB238" s="73"/>
      <c r="QKC238" s="73"/>
      <c r="QKD238" s="73"/>
      <c r="QKE238" s="73"/>
      <c r="QKF238" s="73"/>
      <c r="QKG238" s="73"/>
      <c r="QKH238" s="73"/>
      <c r="QKI238" s="73"/>
      <c r="QKJ238" s="73"/>
      <c r="QKK238" s="73"/>
      <c r="QKM238" s="73"/>
      <c r="QKN238" s="73"/>
      <c r="QKO238" s="73"/>
      <c r="QKP238" s="73"/>
      <c r="QKQ238" s="73"/>
      <c r="QKR238" s="73"/>
      <c r="QKS238" s="73"/>
      <c r="QKT238" s="73"/>
      <c r="QKU238" s="73"/>
      <c r="QKV238" s="73"/>
      <c r="QKW238" s="73"/>
      <c r="QKX238" s="73"/>
      <c r="QKY238" s="73"/>
      <c r="QLB238" s="73"/>
      <c r="QLE238" s="73"/>
      <c r="QLH238" s="73"/>
      <c r="QLK238" s="73"/>
      <c r="QLN238" s="73"/>
      <c r="QLZ238" s="73"/>
      <c r="QMC238" s="73"/>
      <c r="QMF238" s="73"/>
      <c r="QMI238" s="73"/>
      <c r="QMR238" s="73"/>
      <c r="QMX238" s="73"/>
      <c r="QNA238" s="73"/>
      <c r="QND238" s="73"/>
      <c r="QNG238" s="73"/>
      <c r="QNM238" s="73"/>
      <c r="QNV238" s="73"/>
      <c r="QNX238" s="73"/>
      <c r="QNY238" s="73"/>
      <c r="QOA238" s="73"/>
      <c r="QOD238" s="73"/>
      <c r="QOG238" s="73"/>
      <c r="QOJ238" s="73"/>
      <c r="QOR238" s="73"/>
      <c r="QOT238" s="73"/>
      <c r="QOW238" s="73"/>
      <c r="QOZ238" s="73"/>
      <c r="QPI238" s="73"/>
      <c r="QPL238" s="73"/>
      <c r="QPQ238" s="73"/>
      <c r="QQM238" s="73"/>
      <c r="QQN238" s="73"/>
      <c r="QQO238" s="73"/>
      <c r="QQP238" s="73"/>
      <c r="QQQ238" s="73"/>
      <c r="QQR238" s="73"/>
      <c r="QRJ238" s="73"/>
      <c r="QRK238" s="73"/>
      <c r="QRN238" s="73"/>
      <c r="QRQ238" s="73"/>
      <c r="QRS238" s="73"/>
      <c r="QRU238" s="73"/>
      <c r="QRX238" s="73"/>
      <c r="QSA238" s="73"/>
      <c r="QSD238" s="73"/>
      <c r="QSG238" s="73"/>
      <c r="QSJ238" s="73"/>
      <c r="QSM238" s="73"/>
      <c r="QSP238" s="73"/>
      <c r="QSS238" s="73"/>
      <c r="QSU238" s="73"/>
      <c r="QTH238" s="73"/>
      <c r="QTI238" s="73"/>
      <c r="QTJ238" s="73"/>
      <c r="QTK238" s="73"/>
      <c r="QTL238" s="73"/>
      <c r="QTM238" s="73"/>
      <c r="QTN238" s="73"/>
      <c r="QTO238" s="73"/>
      <c r="QTP238" s="73"/>
      <c r="QTQ238" s="73"/>
      <c r="QTR238" s="73"/>
      <c r="QTS238" s="73"/>
      <c r="QTT238" s="73"/>
      <c r="QTU238" s="73"/>
      <c r="QTV238" s="73"/>
      <c r="QTW238" s="73"/>
      <c r="QTX238" s="73"/>
      <c r="QTY238" s="73"/>
      <c r="QTZ238" s="73"/>
      <c r="QUA238" s="73"/>
      <c r="QUB238" s="73"/>
      <c r="QUC238" s="73"/>
      <c r="QUD238" s="73"/>
      <c r="QUE238" s="73"/>
      <c r="QUF238" s="73"/>
      <c r="QUG238" s="73"/>
      <c r="QUI238" s="73"/>
      <c r="QUJ238" s="73"/>
      <c r="QUK238" s="73"/>
      <c r="QUL238" s="73"/>
      <c r="QUM238" s="73"/>
      <c r="QUN238" s="73"/>
      <c r="QUO238" s="73"/>
      <c r="QUP238" s="73"/>
      <c r="QUQ238" s="73"/>
      <c r="QUR238" s="73"/>
      <c r="QUS238" s="73"/>
      <c r="QUT238" s="73"/>
      <c r="QUU238" s="73"/>
      <c r="QUX238" s="73"/>
      <c r="QVA238" s="73"/>
      <c r="QVD238" s="73"/>
      <c r="QVG238" s="73"/>
      <c r="QVJ238" s="73"/>
      <c r="QVV238" s="73"/>
      <c r="QVY238" s="73"/>
      <c r="QWB238" s="73"/>
      <c r="QWE238" s="73"/>
      <c r="QWN238" s="73"/>
      <c r="QWT238" s="73"/>
      <c r="QWW238" s="73"/>
      <c r="QWZ238" s="73"/>
      <c r="QXC238" s="73"/>
      <c r="QXI238" s="73"/>
      <c r="QXR238" s="73"/>
      <c r="QXT238" s="73"/>
      <c r="QXU238" s="73"/>
      <c r="QXW238" s="73"/>
      <c r="QXZ238" s="73"/>
      <c r="QYC238" s="73"/>
      <c r="QYF238" s="73"/>
      <c r="QYN238" s="73"/>
      <c r="QYP238" s="73"/>
      <c r="QYS238" s="73"/>
      <c r="QYV238" s="73"/>
      <c r="QZE238" s="73"/>
      <c r="QZH238" s="73"/>
      <c r="QZM238" s="73"/>
      <c r="RAI238" s="73"/>
      <c r="RAJ238" s="73"/>
      <c r="RAK238" s="73"/>
      <c r="RAL238" s="73"/>
      <c r="RAM238" s="73"/>
      <c r="RAN238" s="73"/>
      <c r="RBF238" s="73"/>
      <c r="RBG238" s="73"/>
      <c r="RBJ238" s="73"/>
      <c r="RBM238" s="73"/>
      <c r="RBO238" s="73"/>
      <c r="RBQ238" s="73"/>
      <c r="RBT238" s="73"/>
      <c r="RBW238" s="73"/>
      <c r="RBZ238" s="73"/>
      <c r="RCC238" s="73"/>
      <c r="RCF238" s="73"/>
      <c r="RCI238" s="73"/>
      <c r="RCL238" s="73"/>
      <c r="RCO238" s="73"/>
      <c r="RCQ238" s="73"/>
      <c r="RDD238" s="73"/>
      <c r="RDE238" s="73"/>
      <c r="RDF238" s="73"/>
      <c r="RDG238" s="73"/>
      <c r="RDH238" s="73"/>
      <c r="RDI238" s="73"/>
      <c r="RDJ238" s="73"/>
      <c r="RDK238" s="73"/>
      <c r="RDL238" s="73"/>
      <c r="RDM238" s="73"/>
      <c r="RDN238" s="73"/>
      <c r="RDO238" s="73"/>
      <c r="RDP238" s="73"/>
      <c r="RDQ238" s="73"/>
      <c r="RDR238" s="73"/>
      <c r="RDS238" s="73"/>
      <c r="RDT238" s="73"/>
      <c r="RDU238" s="73"/>
      <c r="RDV238" s="73"/>
      <c r="RDW238" s="73"/>
      <c r="RDX238" s="73"/>
      <c r="RDY238" s="73"/>
      <c r="RDZ238" s="73"/>
      <c r="REA238" s="73"/>
      <c r="REB238" s="73"/>
      <c r="REC238" s="73"/>
      <c r="REE238" s="73"/>
      <c r="REF238" s="73"/>
      <c r="REG238" s="73"/>
      <c r="REH238" s="73"/>
      <c r="REI238" s="73"/>
      <c r="REJ238" s="73"/>
      <c r="REK238" s="73"/>
      <c r="REL238" s="73"/>
      <c r="REM238" s="73"/>
      <c r="REN238" s="73"/>
      <c r="REO238" s="73"/>
      <c r="REP238" s="73"/>
      <c r="REQ238" s="73"/>
      <c r="RET238" s="73"/>
      <c r="REW238" s="73"/>
      <c r="REZ238" s="73"/>
      <c r="RFC238" s="73"/>
      <c r="RFF238" s="73"/>
      <c r="RFR238" s="73"/>
      <c r="RFU238" s="73"/>
      <c r="RFX238" s="73"/>
      <c r="RGA238" s="73"/>
      <c r="RGJ238" s="73"/>
      <c r="RGP238" s="73"/>
      <c r="RGS238" s="73"/>
      <c r="RGV238" s="73"/>
      <c r="RGY238" s="73"/>
      <c r="RHE238" s="73"/>
      <c r="RHN238" s="73"/>
      <c r="RHP238" s="73"/>
      <c r="RHQ238" s="73"/>
      <c r="RHS238" s="73"/>
      <c r="RHV238" s="73"/>
      <c r="RHY238" s="73"/>
      <c r="RIB238" s="73"/>
      <c r="RIJ238" s="73"/>
      <c r="RIL238" s="73"/>
      <c r="RIO238" s="73"/>
      <c r="RIR238" s="73"/>
      <c r="RJA238" s="73"/>
      <c r="RJD238" s="73"/>
      <c r="RJI238" s="73"/>
      <c r="RKE238" s="73"/>
      <c r="RKF238" s="73"/>
      <c r="RKG238" s="73"/>
      <c r="RKH238" s="73"/>
      <c r="RKI238" s="73"/>
      <c r="RKJ238" s="73"/>
      <c r="RLB238" s="73"/>
      <c r="RLC238" s="73"/>
      <c r="RLF238" s="73"/>
      <c r="RLI238" s="73"/>
      <c r="RLK238" s="73"/>
      <c r="RLM238" s="73"/>
      <c r="RLP238" s="73"/>
      <c r="RLS238" s="73"/>
      <c r="RLV238" s="73"/>
      <c r="RLY238" s="73"/>
      <c r="RMB238" s="73"/>
      <c r="RME238" s="73"/>
      <c r="RMH238" s="73"/>
      <c r="RMK238" s="73"/>
      <c r="RMM238" s="73"/>
      <c r="RMZ238" s="73"/>
      <c r="RNA238" s="73"/>
      <c r="RNB238" s="73"/>
      <c r="RNC238" s="73"/>
      <c r="RND238" s="73"/>
      <c r="RNE238" s="73"/>
      <c r="RNF238" s="73"/>
      <c r="RNG238" s="73"/>
      <c r="RNH238" s="73"/>
      <c r="RNI238" s="73"/>
      <c r="RNJ238" s="73"/>
      <c r="RNK238" s="73"/>
      <c r="RNL238" s="73"/>
      <c r="RNM238" s="73"/>
      <c r="RNN238" s="73"/>
      <c r="RNO238" s="73"/>
      <c r="RNP238" s="73"/>
      <c r="RNQ238" s="73"/>
      <c r="RNR238" s="73"/>
      <c r="RNS238" s="73"/>
      <c r="RNT238" s="73"/>
      <c r="RNU238" s="73"/>
      <c r="RNV238" s="73"/>
      <c r="RNW238" s="73"/>
      <c r="RNX238" s="73"/>
      <c r="RNY238" s="73"/>
      <c r="ROA238" s="73"/>
      <c r="ROB238" s="73"/>
      <c r="ROC238" s="73"/>
      <c r="ROD238" s="73"/>
      <c r="ROE238" s="73"/>
      <c r="ROF238" s="73"/>
      <c r="ROG238" s="73"/>
      <c r="ROH238" s="73"/>
      <c r="ROI238" s="73"/>
      <c r="ROJ238" s="73"/>
      <c r="ROK238" s="73"/>
      <c r="ROL238" s="73"/>
      <c r="ROM238" s="73"/>
      <c r="ROP238" s="73"/>
      <c r="ROS238" s="73"/>
      <c r="ROV238" s="73"/>
      <c r="ROY238" s="73"/>
      <c r="RPB238" s="73"/>
      <c r="RPN238" s="73"/>
      <c r="RPQ238" s="73"/>
      <c r="RPT238" s="73"/>
      <c r="RPW238" s="73"/>
      <c r="RQF238" s="73"/>
      <c r="RQL238" s="73"/>
      <c r="RQO238" s="73"/>
      <c r="RQR238" s="73"/>
      <c r="RQU238" s="73"/>
      <c r="RRA238" s="73"/>
      <c r="RRJ238" s="73"/>
      <c r="RRL238" s="73"/>
      <c r="RRM238" s="73"/>
      <c r="RRO238" s="73"/>
      <c r="RRR238" s="73"/>
      <c r="RRU238" s="73"/>
      <c r="RRX238" s="73"/>
      <c r="RSF238" s="73"/>
      <c r="RSH238" s="73"/>
      <c r="RSK238" s="73"/>
      <c r="RSN238" s="73"/>
      <c r="RSW238" s="73"/>
      <c r="RSZ238" s="73"/>
      <c r="RTE238" s="73"/>
      <c r="RUA238" s="73"/>
      <c r="RUB238" s="73"/>
      <c r="RUC238" s="73"/>
      <c r="RUD238" s="73"/>
      <c r="RUE238" s="73"/>
      <c r="RUF238" s="73"/>
      <c r="RUX238" s="73"/>
      <c r="RUY238" s="73"/>
      <c r="RVB238" s="73"/>
      <c r="RVE238" s="73"/>
      <c r="RVG238" s="73"/>
      <c r="RVI238" s="73"/>
      <c r="RVL238" s="73"/>
      <c r="RVO238" s="73"/>
      <c r="RVR238" s="73"/>
      <c r="RVU238" s="73"/>
      <c r="RVX238" s="73"/>
      <c r="RWA238" s="73"/>
      <c r="RWD238" s="73"/>
      <c r="RWG238" s="73"/>
      <c r="RWI238" s="73"/>
      <c r="RWV238" s="73"/>
      <c r="RWW238" s="73"/>
      <c r="RWX238" s="73"/>
      <c r="RWY238" s="73"/>
      <c r="RWZ238" s="73"/>
      <c r="RXA238" s="73"/>
      <c r="RXB238" s="73"/>
      <c r="RXC238" s="73"/>
      <c r="RXD238" s="73"/>
      <c r="RXE238" s="73"/>
      <c r="RXF238" s="73"/>
      <c r="RXG238" s="73"/>
      <c r="RXH238" s="73"/>
      <c r="RXI238" s="73"/>
      <c r="RXJ238" s="73"/>
      <c r="RXK238" s="73"/>
      <c r="RXL238" s="73"/>
      <c r="RXM238" s="73"/>
      <c r="RXN238" s="73"/>
      <c r="RXO238" s="73"/>
      <c r="RXP238" s="73"/>
      <c r="RXQ238" s="73"/>
      <c r="RXR238" s="73"/>
      <c r="RXS238" s="73"/>
      <c r="RXT238" s="73"/>
      <c r="RXU238" s="73"/>
      <c r="RXW238" s="73"/>
      <c r="RXX238" s="73"/>
      <c r="RXY238" s="73"/>
      <c r="RXZ238" s="73"/>
      <c r="RYA238" s="73"/>
      <c r="RYB238" s="73"/>
      <c r="RYC238" s="73"/>
      <c r="RYD238" s="73"/>
      <c r="RYE238" s="73"/>
      <c r="RYF238" s="73"/>
      <c r="RYG238" s="73"/>
      <c r="RYH238" s="73"/>
      <c r="RYI238" s="73"/>
      <c r="RYL238" s="73"/>
      <c r="RYO238" s="73"/>
      <c r="RYR238" s="73"/>
      <c r="RYU238" s="73"/>
      <c r="RYX238" s="73"/>
      <c r="RZJ238" s="73"/>
      <c r="RZM238" s="73"/>
      <c r="RZP238" s="73"/>
      <c r="RZS238" s="73"/>
      <c r="SAB238" s="73"/>
      <c r="SAH238" s="73"/>
      <c r="SAK238" s="73"/>
      <c r="SAN238" s="73"/>
      <c r="SAQ238" s="73"/>
      <c r="SAW238" s="73"/>
      <c r="SBF238" s="73"/>
      <c r="SBH238" s="73"/>
      <c r="SBI238" s="73"/>
      <c r="SBK238" s="73"/>
      <c r="SBN238" s="73"/>
      <c r="SBQ238" s="73"/>
      <c r="SBT238" s="73"/>
      <c r="SCB238" s="73"/>
      <c r="SCD238" s="73"/>
      <c r="SCG238" s="73"/>
      <c r="SCJ238" s="73"/>
      <c r="SCS238" s="73"/>
      <c r="SCV238" s="73"/>
      <c r="SDA238" s="73"/>
      <c r="SDW238" s="73"/>
      <c r="SDX238" s="73"/>
      <c r="SDY238" s="73"/>
      <c r="SDZ238" s="73"/>
      <c r="SEA238" s="73"/>
      <c r="SEB238" s="73"/>
      <c r="SET238" s="73"/>
      <c r="SEU238" s="73"/>
      <c r="SEX238" s="73"/>
      <c r="SFA238" s="73"/>
      <c r="SFC238" s="73"/>
      <c r="SFE238" s="73"/>
      <c r="SFH238" s="73"/>
      <c r="SFK238" s="73"/>
      <c r="SFN238" s="73"/>
      <c r="SFQ238" s="73"/>
      <c r="SFT238" s="73"/>
      <c r="SFW238" s="73"/>
      <c r="SFZ238" s="73"/>
      <c r="SGC238" s="73"/>
      <c r="SGE238" s="73"/>
      <c r="SGR238" s="73"/>
      <c r="SGS238" s="73"/>
      <c r="SGT238" s="73"/>
      <c r="SGU238" s="73"/>
      <c r="SGV238" s="73"/>
      <c r="SGW238" s="73"/>
      <c r="SGX238" s="73"/>
      <c r="SGY238" s="73"/>
      <c r="SGZ238" s="73"/>
      <c r="SHA238" s="73"/>
      <c r="SHB238" s="73"/>
      <c r="SHC238" s="73"/>
      <c r="SHD238" s="73"/>
      <c r="SHE238" s="73"/>
      <c r="SHF238" s="73"/>
      <c r="SHG238" s="73"/>
      <c r="SHH238" s="73"/>
      <c r="SHI238" s="73"/>
      <c r="SHJ238" s="73"/>
      <c r="SHK238" s="73"/>
      <c r="SHL238" s="73"/>
      <c r="SHM238" s="73"/>
      <c r="SHN238" s="73"/>
      <c r="SHO238" s="73"/>
      <c r="SHP238" s="73"/>
      <c r="SHQ238" s="73"/>
      <c r="SHS238" s="73"/>
      <c r="SHT238" s="73"/>
      <c r="SHU238" s="73"/>
      <c r="SHV238" s="73"/>
      <c r="SHW238" s="73"/>
      <c r="SHX238" s="73"/>
      <c r="SHY238" s="73"/>
      <c r="SHZ238" s="73"/>
      <c r="SIA238" s="73"/>
      <c r="SIB238" s="73"/>
      <c r="SIC238" s="73"/>
      <c r="SID238" s="73"/>
      <c r="SIE238" s="73"/>
      <c r="SIH238" s="73"/>
      <c r="SIK238" s="73"/>
      <c r="SIN238" s="73"/>
      <c r="SIQ238" s="73"/>
      <c r="SIT238" s="73"/>
      <c r="SJF238" s="73"/>
      <c r="SJI238" s="73"/>
      <c r="SJL238" s="73"/>
      <c r="SJO238" s="73"/>
      <c r="SJX238" s="73"/>
      <c r="SKD238" s="73"/>
      <c r="SKG238" s="73"/>
      <c r="SKJ238" s="73"/>
      <c r="SKM238" s="73"/>
      <c r="SKS238" s="73"/>
      <c r="SLB238" s="73"/>
      <c r="SLD238" s="73"/>
      <c r="SLE238" s="73"/>
      <c r="SLG238" s="73"/>
      <c r="SLJ238" s="73"/>
      <c r="SLM238" s="73"/>
      <c r="SLP238" s="73"/>
      <c r="SLX238" s="73"/>
      <c r="SLZ238" s="73"/>
      <c r="SMC238" s="73"/>
      <c r="SMF238" s="73"/>
      <c r="SMO238" s="73"/>
      <c r="SMR238" s="73"/>
      <c r="SMW238" s="73"/>
      <c r="SNS238" s="73"/>
      <c r="SNT238" s="73"/>
      <c r="SNU238" s="73"/>
      <c r="SNV238" s="73"/>
      <c r="SNW238" s="73"/>
      <c r="SNX238" s="73"/>
      <c r="SOP238" s="73"/>
      <c r="SOQ238" s="73"/>
      <c r="SOT238" s="73"/>
      <c r="SOW238" s="73"/>
      <c r="SOY238" s="73"/>
      <c r="SPA238" s="73"/>
      <c r="SPD238" s="73"/>
      <c r="SPG238" s="73"/>
      <c r="SPJ238" s="73"/>
      <c r="SPM238" s="73"/>
      <c r="SPP238" s="73"/>
      <c r="SPS238" s="73"/>
      <c r="SPV238" s="73"/>
      <c r="SPY238" s="73"/>
      <c r="SQA238" s="73"/>
      <c r="SQN238" s="73"/>
      <c r="SQO238" s="73"/>
      <c r="SQP238" s="73"/>
      <c r="SQQ238" s="73"/>
      <c r="SQR238" s="73"/>
      <c r="SQS238" s="73"/>
      <c r="SQT238" s="73"/>
      <c r="SQU238" s="73"/>
      <c r="SQV238" s="73"/>
      <c r="SQW238" s="73"/>
      <c r="SQX238" s="73"/>
      <c r="SQY238" s="73"/>
      <c r="SQZ238" s="73"/>
      <c r="SRA238" s="73"/>
      <c r="SRB238" s="73"/>
      <c r="SRC238" s="73"/>
      <c r="SRD238" s="73"/>
      <c r="SRE238" s="73"/>
      <c r="SRF238" s="73"/>
      <c r="SRG238" s="73"/>
      <c r="SRH238" s="73"/>
      <c r="SRI238" s="73"/>
      <c r="SRJ238" s="73"/>
      <c r="SRK238" s="73"/>
      <c r="SRL238" s="73"/>
      <c r="SRM238" s="73"/>
      <c r="SRO238" s="73"/>
      <c r="SRP238" s="73"/>
      <c r="SRQ238" s="73"/>
      <c r="SRR238" s="73"/>
      <c r="SRS238" s="73"/>
      <c r="SRT238" s="73"/>
      <c r="SRU238" s="73"/>
      <c r="SRV238" s="73"/>
      <c r="SRW238" s="73"/>
      <c r="SRX238" s="73"/>
      <c r="SRY238" s="73"/>
      <c r="SRZ238" s="73"/>
      <c r="SSA238" s="73"/>
      <c r="SSD238" s="73"/>
      <c r="SSG238" s="73"/>
      <c r="SSJ238" s="73"/>
      <c r="SSM238" s="73"/>
      <c r="SSP238" s="73"/>
      <c r="STB238" s="73"/>
      <c r="STE238" s="73"/>
      <c r="STH238" s="73"/>
      <c r="STK238" s="73"/>
      <c r="STT238" s="73"/>
      <c r="STZ238" s="73"/>
      <c r="SUC238" s="73"/>
      <c r="SUF238" s="73"/>
      <c r="SUI238" s="73"/>
      <c r="SUO238" s="73"/>
      <c r="SUX238" s="73"/>
      <c r="SUZ238" s="73"/>
      <c r="SVA238" s="73"/>
      <c r="SVC238" s="73"/>
      <c r="SVF238" s="73"/>
      <c r="SVI238" s="73"/>
      <c r="SVL238" s="73"/>
      <c r="SVT238" s="73"/>
      <c r="SVV238" s="73"/>
      <c r="SVY238" s="73"/>
      <c r="SWB238" s="73"/>
      <c r="SWK238" s="73"/>
      <c r="SWN238" s="73"/>
      <c r="SWS238" s="73"/>
      <c r="SXO238" s="73"/>
      <c r="SXP238" s="73"/>
      <c r="SXQ238" s="73"/>
      <c r="SXR238" s="73"/>
      <c r="SXS238" s="73"/>
      <c r="SXT238" s="73"/>
      <c r="SYL238" s="73"/>
      <c r="SYM238" s="73"/>
      <c r="SYP238" s="73"/>
      <c r="SYS238" s="73"/>
      <c r="SYU238" s="73"/>
      <c r="SYW238" s="73"/>
      <c r="SYZ238" s="73"/>
      <c r="SZC238" s="73"/>
      <c r="SZF238" s="73"/>
      <c r="SZI238" s="73"/>
      <c r="SZL238" s="73"/>
      <c r="SZO238" s="73"/>
      <c r="SZR238" s="73"/>
      <c r="SZU238" s="73"/>
      <c r="SZW238" s="73"/>
      <c r="TAJ238" s="73"/>
      <c r="TAK238" s="73"/>
      <c r="TAL238" s="73"/>
      <c r="TAM238" s="73"/>
      <c r="TAN238" s="73"/>
      <c r="TAO238" s="73"/>
      <c r="TAP238" s="73"/>
      <c r="TAQ238" s="73"/>
      <c r="TAR238" s="73"/>
      <c r="TAS238" s="73"/>
      <c r="TAT238" s="73"/>
      <c r="TAU238" s="73"/>
      <c r="TAV238" s="73"/>
      <c r="TAW238" s="73"/>
      <c r="TAX238" s="73"/>
      <c r="TAY238" s="73"/>
      <c r="TAZ238" s="73"/>
      <c r="TBA238" s="73"/>
      <c r="TBB238" s="73"/>
      <c r="TBC238" s="73"/>
      <c r="TBD238" s="73"/>
      <c r="TBE238" s="73"/>
      <c r="TBF238" s="73"/>
      <c r="TBG238" s="73"/>
      <c r="TBH238" s="73"/>
      <c r="TBI238" s="73"/>
      <c r="TBK238" s="73"/>
      <c r="TBL238" s="73"/>
      <c r="TBM238" s="73"/>
      <c r="TBN238" s="73"/>
      <c r="TBO238" s="73"/>
      <c r="TBP238" s="73"/>
      <c r="TBQ238" s="73"/>
      <c r="TBR238" s="73"/>
      <c r="TBS238" s="73"/>
      <c r="TBT238" s="73"/>
      <c r="TBU238" s="73"/>
      <c r="TBV238" s="73"/>
      <c r="TBW238" s="73"/>
      <c r="TBZ238" s="73"/>
      <c r="TCC238" s="73"/>
      <c r="TCF238" s="73"/>
      <c r="TCI238" s="73"/>
      <c r="TCL238" s="73"/>
      <c r="TCX238" s="73"/>
      <c r="TDA238" s="73"/>
      <c r="TDD238" s="73"/>
      <c r="TDG238" s="73"/>
      <c r="TDP238" s="73"/>
      <c r="TDV238" s="73"/>
      <c r="TDY238" s="73"/>
      <c r="TEB238" s="73"/>
      <c r="TEE238" s="73"/>
      <c r="TEK238" s="73"/>
      <c r="TET238" s="73"/>
      <c r="TEV238" s="73"/>
      <c r="TEW238" s="73"/>
      <c r="TEY238" s="73"/>
      <c r="TFB238" s="73"/>
      <c r="TFE238" s="73"/>
      <c r="TFH238" s="73"/>
      <c r="TFP238" s="73"/>
      <c r="TFR238" s="73"/>
      <c r="TFU238" s="73"/>
      <c r="TFX238" s="73"/>
      <c r="TGG238" s="73"/>
      <c r="TGJ238" s="73"/>
      <c r="TGO238" s="73"/>
      <c r="THK238" s="73"/>
      <c r="THL238" s="73"/>
      <c r="THM238" s="73"/>
      <c r="THN238" s="73"/>
      <c r="THO238" s="73"/>
      <c r="THP238" s="73"/>
      <c r="TIH238" s="73"/>
      <c r="TII238" s="73"/>
      <c r="TIL238" s="73"/>
      <c r="TIO238" s="73"/>
      <c r="TIQ238" s="73"/>
      <c r="TIS238" s="73"/>
      <c r="TIV238" s="73"/>
      <c r="TIY238" s="73"/>
      <c r="TJB238" s="73"/>
      <c r="TJE238" s="73"/>
      <c r="TJH238" s="73"/>
      <c r="TJK238" s="73"/>
      <c r="TJN238" s="73"/>
      <c r="TJQ238" s="73"/>
      <c r="TJS238" s="73"/>
      <c r="TKF238" s="73"/>
      <c r="TKG238" s="73"/>
      <c r="TKH238" s="73"/>
      <c r="TKI238" s="73"/>
      <c r="TKJ238" s="73"/>
      <c r="TKK238" s="73"/>
      <c r="TKL238" s="73"/>
      <c r="TKM238" s="73"/>
      <c r="TKN238" s="73"/>
      <c r="TKO238" s="73"/>
      <c r="TKP238" s="73"/>
      <c r="TKQ238" s="73"/>
      <c r="TKR238" s="73"/>
      <c r="TKS238" s="73"/>
      <c r="TKT238" s="73"/>
      <c r="TKU238" s="73"/>
      <c r="TKV238" s="73"/>
      <c r="TKW238" s="73"/>
      <c r="TKX238" s="73"/>
      <c r="TKY238" s="73"/>
      <c r="TKZ238" s="73"/>
      <c r="TLA238" s="73"/>
      <c r="TLB238" s="73"/>
      <c r="TLC238" s="73"/>
      <c r="TLD238" s="73"/>
      <c r="TLE238" s="73"/>
      <c r="TLG238" s="73"/>
      <c r="TLH238" s="73"/>
      <c r="TLI238" s="73"/>
      <c r="TLJ238" s="73"/>
      <c r="TLK238" s="73"/>
      <c r="TLL238" s="73"/>
      <c r="TLM238" s="73"/>
      <c r="TLN238" s="73"/>
      <c r="TLO238" s="73"/>
      <c r="TLP238" s="73"/>
      <c r="TLQ238" s="73"/>
      <c r="TLR238" s="73"/>
      <c r="TLS238" s="73"/>
      <c r="TLV238" s="73"/>
      <c r="TLY238" s="73"/>
      <c r="TMB238" s="73"/>
      <c r="TME238" s="73"/>
      <c r="TMH238" s="73"/>
      <c r="TMT238" s="73"/>
      <c r="TMW238" s="73"/>
      <c r="TMZ238" s="73"/>
      <c r="TNC238" s="73"/>
      <c r="TNL238" s="73"/>
      <c r="TNR238" s="73"/>
      <c r="TNU238" s="73"/>
      <c r="TNX238" s="73"/>
      <c r="TOA238" s="73"/>
      <c r="TOG238" s="73"/>
      <c r="TOP238" s="73"/>
      <c r="TOR238" s="73"/>
      <c r="TOS238" s="73"/>
      <c r="TOU238" s="73"/>
      <c r="TOX238" s="73"/>
      <c r="TPA238" s="73"/>
      <c r="TPD238" s="73"/>
      <c r="TPL238" s="73"/>
      <c r="TPN238" s="73"/>
      <c r="TPQ238" s="73"/>
      <c r="TPT238" s="73"/>
      <c r="TQC238" s="73"/>
      <c r="TQF238" s="73"/>
      <c r="TQK238" s="73"/>
      <c r="TRG238" s="73"/>
      <c r="TRH238" s="73"/>
      <c r="TRI238" s="73"/>
      <c r="TRJ238" s="73"/>
      <c r="TRK238" s="73"/>
      <c r="TRL238" s="73"/>
      <c r="TSD238" s="73"/>
      <c r="TSE238" s="73"/>
      <c r="TSH238" s="73"/>
      <c r="TSK238" s="73"/>
      <c r="TSM238" s="73"/>
      <c r="TSO238" s="73"/>
      <c r="TSR238" s="73"/>
      <c r="TSU238" s="73"/>
      <c r="TSX238" s="73"/>
      <c r="TTA238" s="73"/>
      <c r="TTD238" s="73"/>
      <c r="TTG238" s="73"/>
      <c r="TTJ238" s="73"/>
      <c r="TTM238" s="73"/>
      <c r="TTO238" s="73"/>
      <c r="TUB238" s="73"/>
      <c r="TUC238" s="73"/>
      <c r="TUD238" s="73"/>
      <c r="TUE238" s="73"/>
      <c r="TUF238" s="73"/>
      <c r="TUG238" s="73"/>
      <c r="TUH238" s="73"/>
      <c r="TUI238" s="73"/>
      <c r="TUJ238" s="73"/>
      <c r="TUK238" s="73"/>
      <c r="TUL238" s="73"/>
      <c r="TUM238" s="73"/>
      <c r="TUN238" s="73"/>
      <c r="TUO238" s="73"/>
      <c r="TUP238" s="73"/>
      <c r="TUQ238" s="73"/>
      <c r="TUR238" s="73"/>
      <c r="TUS238" s="73"/>
      <c r="TUT238" s="73"/>
      <c r="TUU238" s="73"/>
      <c r="TUV238" s="73"/>
      <c r="TUW238" s="73"/>
      <c r="TUX238" s="73"/>
      <c r="TUY238" s="73"/>
      <c r="TUZ238" s="73"/>
      <c r="TVA238" s="73"/>
      <c r="TVC238" s="73"/>
      <c r="TVD238" s="73"/>
      <c r="TVE238" s="73"/>
      <c r="TVF238" s="73"/>
      <c r="TVG238" s="73"/>
      <c r="TVH238" s="73"/>
      <c r="TVI238" s="73"/>
      <c r="TVJ238" s="73"/>
      <c r="TVK238" s="73"/>
      <c r="TVL238" s="73"/>
      <c r="TVM238" s="73"/>
      <c r="TVN238" s="73"/>
      <c r="TVO238" s="73"/>
      <c r="TVR238" s="73"/>
      <c r="TVU238" s="73"/>
      <c r="TVX238" s="73"/>
      <c r="TWA238" s="73"/>
      <c r="TWD238" s="73"/>
      <c r="TWP238" s="73"/>
      <c r="TWS238" s="73"/>
      <c r="TWV238" s="73"/>
      <c r="TWY238" s="73"/>
      <c r="TXH238" s="73"/>
      <c r="TXN238" s="73"/>
      <c r="TXQ238" s="73"/>
      <c r="TXT238" s="73"/>
      <c r="TXW238" s="73"/>
      <c r="TYC238" s="73"/>
      <c r="TYL238" s="73"/>
      <c r="TYN238" s="73"/>
      <c r="TYO238" s="73"/>
      <c r="TYQ238" s="73"/>
      <c r="TYT238" s="73"/>
      <c r="TYW238" s="73"/>
      <c r="TYZ238" s="73"/>
      <c r="TZH238" s="73"/>
      <c r="TZJ238" s="73"/>
      <c r="TZM238" s="73"/>
      <c r="TZP238" s="73"/>
      <c r="TZY238" s="73"/>
      <c r="UAB238" s="73"/>
      <c r="UAG238" s="73"/>
      <c r="UBC238" s="73"/>
      <c r="UBD238" s="73"/>
      <c r="UBE238" s="73"/>
      <c r="UBF238" s="73"/>
      <c r="UBG238" s="73"/>
      <c r="UBH238" s="73"/>
      <c r="UBZ238" s="73"/>
      <c r="UCA238" s="73"/>
      <c r="UCD238" s="73"/>
      <c r="UCG238" s="73"/>
      <c r="UCI238" s="73"/>
      <c r="UCK238" s="73"/>
      <c r="UCN238" s="73"/>
      <c r="UCQ238" s="73"/>
      <c r="UCT238" s="73"/>
      <c r="UCW238" s="73"/>
      <c r="UCZ238" s="73"/>
      <c r="UDC238" s="73"/>
      <c r="UDF238" s="73"/>
      <c r="UDI238" s="73"/>
      <c r="UDK238" s="73"/>
      <c r="UDX238" s="73"/>
      <c r="UDY238" s="73"/>
      <c r="UDZ238" s="73"/>
      <c r="UEA238" s="73"/>
      <c r="UEB238" s="73"/>
      <c r="UEC238" s="73"/>
      <c r="UED238" s="73"/>
      <c r="UEE238" s="73"/>
      <c r="UEF238" s="73"/>
      <c r="UEG238" s="73"/>
      <c r="UEH238" s="73"/>
      <c r="UEI238" s="73"/>
      <c r="UEJ238" s="73"/>
      <c r="UEK238" s="73"/>
      <c r="UEL238" s="73"/>
      <c r="UEM238" s="73"/>
      <c r="UEN238" s="73"/>
      <c r="UEO238" s="73"/>
      <c r="UEP238" s="73"/>
      <c r="UEQ238" s="73"/>
      <c r="UER238" s="73"/>
      <c r="UES238" s="73"/>
      <c r="UET238" s="73"/>
      <c r="UEU238" s="73"/>
      <c r="UEV238" s="73"/>
      <c r="UEW238" s="73"/>
      <c r="UEY238" s="73"/>
      <c r="UEZ238" s="73"/>
      <c r="UFA238" s="73"/>
      <c r="UFB238" s="73"/>
      <c r="UFC238" s="73"/>
      <c r="UFD238" s="73"/>
      <c r="UFE238" s="73"/>
      <c r="UFF238" s="73"/>
      <c r="UFG238" s="73"/>
      <c r="UFH238" s="73"/>
      <c r="UFI238" s="73"/>
      <c r="UFJ238" s="73"/>
      <c r="UFK238" s="73"/>
      <c r="UFN238" s="73"/>
      <c r="UFQ238" s="73"/>
      <c r="UFT238" s="73"/>
      <c r="UFW238" s="73"/>
      <c r="UFZ238" s="73"/>
      <c r="UGL238" s="73"/>
      <c r="UGO238" s="73"/>
      <c r="UGR238" s="73"/>
      <c r="UGU238" s="73"/>
      <c r="UHD238" s="73"/>
      <c r="UHJ238" s="73"/>
      <c r="UHM238" s="73"/>
      <c r="UHP238" s="73"/>
      <c r="UHS238" s="73"/>
      <c r="UHY238" s="73"/>
      <c r="UIH238" s="73"/>
      <c r="UIJ238" s="73"/>
      <c r="UIK238" s="73"/>
      <c r="UIM238" s="73"/>
      <c r="UIP238" s="73"/>
      <c r="UIS238" s="73"/>
      <c r="UIV238" s="73"/>
      <c r="UJD238" s="73"/>
      <c r="UJF238" s="73"/>
      <c r="UJI238" s="73"/>
      <c r="UJL238" s="73"/>
      <c r="UJU238" s="73"/>
      <c r="UJX238" s="73"/>
      <c r="UKC238" s="73"/>
      <c r="UKY238" s="73"/>
      <c r="UKZ238" s="73"/>
      <c r="ULA238" s="73"/>
      <c r="ULB238" s="73"/>
      <c r="ULC238" s="73"/>
      <c r="ULD238" s="73"/>
      <c r="ULV238" s="73"/>
      <c r="ULW238" s="73"/>
      <c r="ULZ238" s="73"/>
      <c r="UMC238" s="73"/>
      <c r="UME238" s="73"/>
      <c r="UMG238" s="73"/>
      <c r="UMJ238" s="73"/>
      <c r="UMM238" s="73"/>
      <c r="UMP238" s="73"/>
      <c r="UMS238" s="73"/>
      <c r="UMV238" s="73"/>
      <c r="UMY238" s="73"/>
      <c r="UNB238" s="73"/>
      <c r="UNE238" s="73"/>
      <c r="UNG238" s="73"/>
      <c r="UNT238" s="73"/>
      <c r="UNU238" s="73"/>
      <c r="UNV238" s="73"/>
      <c r="UNW238" s="73"/>
      <c r="UNX238" s="73"/>
      <c r="UNY238" s="73"/>
      <c r="UNZ238" s="73"/>
      <c r="UOA238" s="73"/>
      <c r="UOB238" s="73"/>
      <c r="UOC238" s="73"/>
      <c r="UOD238" s="73"/>
      <c r="UOE238" s="73"/>
      <c r="UOF238" s="73"/>
      <c r="UOG238" s="73"/>
      <c r="UOH238" s="73"/>
      <c r="UOI238" s="73"/>
      <c r="UOJ238" s="73"/>
      <c r="UOK238" s="73"/>
      <c r="UOL238" s="73"/>
      <c r="UOM238" s="73"/>
      <c r="UON238" s="73"/>
      <c r="UOO238" s="73"/>
      <c r="UOP238" s="73"/>
      <c r="UOQ238" s="73"/>
      <c r="UOR238" s="73"/>
      <c r="UOS238" s="73"/>
      <c r="UOU238" s="73"/>
      <c r="UOV238" s="73"/>
      <c r="UOW238" s="73"/>
      <c r="UOX238" s="73"/>
      <c r="UOY238" s="73"/>
      <c r="UOZ238" s="73"/>
      <c r="UPA238" s="73"/>
      <c r="UPB238" s="73"/>
      <c r="UPC238" s="73"/>
      <c r="UPD238" s="73"/>
      <c r="UPE238" s="73"/>
      <c r="UPF238" s="73"/>
      <c r="UPG238" s="73"/>
      <c r="UPJ238" s="73"/>
      <c r="UPM238" s="73"/>
      <c r="UPP238" s="73"/>
      <c r="UPS238" s="73"/>
      <c r="UPV238" s="73"/>
      <c r="UQH238" s="73"/>
      <c r="UQK238" s="73"/>
      <c r="UQN238" s="73"/>
      <c r="UQQ238" s="73"/>
      <c r="UQZ238" s="73"/>
      <c r="URF238" s="73"/>
      <c r="URI238" s="73"/>
      <c r="URL238" s="73"/>
      <c r="URO238" s="73"/>
      <c r="URU238" s="73"/>
      <c r="USD238" s="73"/>
      <c r="USF238" s="73"/>
      <c r="USG238" s="73"/>
      <c r="USI238" s="73"/>
      <c r="USL238" s="73"/>
      <c r="USO238" s="73"/>
      <c r="USR238" s="73"/>
      <c r="USZ238" s="73"/>
      <c r="UTB238" s="73"/>
      <c r="UTE238" s="73"/>
      <c r="UTH238" s="73"/>
      <c r="UTQ238" s="73"/>
      <c r="UTT238" s="73"/>
      <c r="UTY238" s="73"/>
      <c r="UUU238" s="73"/>
      <c r="UUV238" s="73"/>
      <c r="UUW238" s="73"/>
      <c r="UUX238" s="73"/>
      <c r="UUY238" s="73"/>
      <c r="UUZ238" s="73"/>
      <c r="UVR238" s="73"/>
      <c r="UVS238" s="73"/>
      <c r="UVV238" s="73"/>
      <c r="UVY238" s="73"/>
      <c r="UWA238" s="73"/>
      <c r="UWC238" s="73"/>
      <c r="UWF238" s="73"/>
      <c r="UWI238" s="73"/>
      <c r="UWL238" s="73"/>
      <c r="UWO238" s="73"/>
      <c r="UWR238" s="73"/>
      <c r="UWU238" s="73"/>
      <c r="UWX238" s="73"/>
      <c r="UXA238" s="73"/>
      <c r="UXC238" s="73"/>
      <c r="UXP238" s="73"/>
      <c r="UXQ238" s="73"/>
      <c r="UXR238" s="73"/>
      <c r="UXS238" s="73"/>
      <c r="UXT238" s="73"/>
      <c r="UXU238" s="73"/>
      <c r="UXV238" s="73"/>
      <c r="UXW238" s="73"/>
      <c r="UXX238" s="73"/>
      <c r="UXY238" s="73"/>
      <c r="UXZ238" s="73"/>
      <c r="UYA238" s="73"/>
      <c r="UYB238" s="73"/>
      <c r="UYC238" s="73"/>
      <c r="UYD238" s="73"/>
      <c r="UYE238" s="73"/>
      <c r="UYF238" s="73"/>
      <c r="UYG238" s="73"/>
      <c r="UYH238" s="73"/>
      <c r="UYI238" s="73"/>
      <c r="UYJ238" s="73"/>
      <c r="UYK238" s="73"/>
      <c r="UYL238" s="73"/>
      <c r="UYM238" s="73"/>
      <c r="UYN238" s="73"/>
      <c r="UYO238" s="73"/>
      <c r="UYQ238" s="73"/>
      <c r="UYR238" s="73"/>
      <c r="UYS238" s="73"/>
      <c r="UYT238" s="73"/>
      <c r="UYU238" s="73"/>
      <c r="UYV238" s="73"/>
      <c r="UYW238" s="73"/>
      <c r="UYX238" s="73"/>
      <c r="UYY238" s="73"/>
      <c r="UYZ238" s="73"/>
      <c r="UZA238" s="73"/>
      <c r="UZB238" s="73"/>
      <c r="UZC238" s="73"/>
      <c r="UZF238" s="73"/>
      <c r="UZI238" s="73"/>
      <c r="UZL238" s="73"/>
      <c r="UZO238" s="73"/>
      <c r="UZR238" s="73"/>
      <c r="VAD238" s="73"/>
      <c r="VAG238" s="73"/>
      <c r="VAJ238" s="73"/>
      <c r="VAM238" s="73"/>
      <c r="VAV238" s="73"/>
      <c r="VBB238" s="73"/>
      <c r="VBE238" s="73"/>
      <c r="VBH238" s="73"/>
      <c r="VBK238" s="73"/>
      <c r="VBQ238" s="73"/>
      <c r="VBZ238" s="73"/>
      <c r="VCB238" s="73"/>
      <c r="VCC238" s="73"/>
      <c r="VCE238" s="73"/>
      <c r="VCH238" s="73"/>
      <c r="VCK238" s="73"/>
      <c r="VCN238" s="73"/>
      <c r="VCV238" s="73"/>
      <c r="VCX238" s="73"/>
      <c r="VDA238" s="73"/>
      <c r="VDD238" s="73"/>
      <c r="VDM238" s="73"/>
      <c r="VDP238" s="73"/>
      <c r="VDU238" s="73"/>
      <c r="VEQ238" s="73"/>
      <c r="VER238" s="73"/>
      <c r="VES238" s="73"/>
      <c r="VET238" s="73"/>
      <c r="VEU238" s="73"/>
      <c r="VEV238" s="73"/>
      <c r="VFN238" s="73"/>
      <c r="VFO238" s="73"/>
      <c r="VFR238" s="73"/>
      <c r="VFU238" s="73"/>
      <c r="VFW238" s="73"/>
      <c r="VFY238" s="73"/>
      <c r="VGB238" s="73"/>
      <c r="VGE238" s="73"/>
      <c r="VGH238" s="73"/>
      <c r="VGK238" s="73"/>
      <c r="VGN238" s="73"/>
      <c r="VGQ238" s="73"/>
      <c r="VGT238" s="73"/>
      <c r="VGW238" s="73"/>
      <c r="VGY238" s="73"/>
      <c r="VHL238" s="73"/>
      <c r="VHM238" s="73"/>
      <c r="VHN238" s="73"/>
      <c r="VHO238" s="73"/>
      <c r="VHP238" s="73"/>
      <c r="VHQ238" s="73"/>
      <c r="VHR238" s="73"/>
      <c r="VHS238" s="73"/>
      <c r="VHT238" s="73"/>
      <c r="VHU238" s="73"/>
      <c r="VHV238" s="73"/>
      <c r="VHW238" s="73"/>
      <c r="VHX238" s="73"/>
      <c r="VHY238" s="73"/>
      <c r="VHZ238" s="73"/>
      <c r="VIA238" s="73"/>
      <c r="VIB238" s="73"/>
      <c r="VIC238" s="73"/>
      <c r="VID238" s="73"/>
      <c r="VIE238" s="73"/>
      <c r="VIF238" s="73"/>
      <c r="VIG238" s="73"/>
      <c r="VIH238" s="73"/>
      <c r="VII238" s="73"/>
      <c r="VIJ238" s="73"/>
      <c r="VIK238" s="73"/>
      <c r="VIM238" s="73"/>
      <c r="VIN238" s="73"/>
      <c r="VIO238" s="73"/>
      <c r="VIP238" s="73"/>
      <c r="VIQ238" s="73"/>
      <c r="VIR238" s="73"/>
      <c r="VIS238" s="73"/>
      <c r="VIT238" s="73"/>
      <c r="VIU238" s="73"/>
      <c r="VIV238" s="73"/>
      <c r="VIW238" s="73"/>
      <c r="VIX238" s="73"/>
      <c r="VIY238" s="73"/>
      <c r="VJB238" s="73"/>
      <c r="VJE238" s="73"/>
      <c r="VJH238" s="73"/>
      <c r="VJK238" s="73"/>
      <c r="VJN238" s="73"/>
      <c r="VJZ238" s="73"/>
      <c r="VKC238" s="73"/>
      <c r="VKF238" s="73"/>
      <c r="VKI238" s="73"/>
      <c r="VKR238" s="73"/>
      <c r="VKX238" s="73"/>
      <c r="VLA238" s="73"/>
      <c r="VLD238" s="73"/>
      <c r="VLG238" s="73"/>
      <c r="VLM238" s="73"/>
      <c r="VLV238" s="73"/>
      <c r="VLX238" s="73"/>
      <c r="VLY238" s="73"/>
      <c r="VMA238" s="73"/>
      <c r="VMD238" s="73"/>
      <c r="VMG238" s="73"/>
      <c r="VMJ238" s="73"/>
      <c r="VMR238" s="73"/>
      <c r="VMT238" s="73"/>
      <c r="VMW238" s="73"/>
      <c r="VMZ238" s="73"/>
      <c r="VNI238" s="73"/>
      <c r="VNL238" s="73"/>
      <c r="VNQ238" s="73"/>
      <c r="VOM238" s="73"/>
      <c r="VON238" s="73"/>
      <c r="VOO238" s="73"/>
      <c r="VOP238" s="73"/>
      <c r="VOQ238" s="73"/>
      <c r="VOR238" s="73"/>
      <c r="VPJ238" s="73"/>
      <c r="VPK238" s="73"/>
      <c r="VPN238" s="73"/>
      <c r="VPQ238" s="73"/>
      <c r="VPS238" s="73"/>
      <c r="VPU238" s="73"/>
      <c r="VPX238" s="73"/>
      <c r="VQA238" s="73"/>
      <c r="VQD238" s="73"/>
      <c r="VQG238" s="73"/>
      <c r="VQJ238" s="73"/>
      <c r="VQM238" s="73"/>
      <c r="VQP238" s="73"/>
      <c r="VQS238" s="73"/>
      <c r="VQU238" s="73"/>
      <c r="VRH238" s="73"/>
      <c r="VRI238" s="73"/>
      <c r="VRJ238" s="73"/>
      <c r="VRK238" s="73"/>
      <c r="VRL238" s="73"/>
      <c r="VRM238" s="73"/>
      <c r="VRN238" s="73"/>
      <c r="VRO238" s="73"/>
      <c r="VRP238" s="73"/>
      <c r="VRQ238" s="73"/>
      <c r="VRR238" s="73"/>
      <c r="VRS238" s="73"/>
      <c r="VRT238" s="73"/>
      <c r="VRU238" s="73"/>
      <c r="VRV238" s="73"/>
      <c r="VRW238" s="73"/>
      <c r="VRX238" s="73"/>
      <c r="VRY238" s="73"/>
      <c r="VRZ238" s="73"/>
      <c r="VSA238" s="73"/>
      <c r="VSB238" s="73"/>
      <c r="VSC238" s="73"/>
      <c r="VSD238" s="73"/>
      <c r="VSE238" s="73"/>
      <c r="VSF238" s="73"/>
      <c r="VSG238" s="73"/>
      <c r="VSI238" s="73"/>
      <c r="VSJ238" s="73"/>
      <c r="VSK238" s="73"/>
      <c r="VSL238" s="73"/>
      <c r="VSM238" s="73"/>
      <c r="VSN238" s="73"/>
      <c r="VSO238" s="73"/>
      <c r="VSP238" s="73"/>
      <c r="VSQ238" s="73"/>
      <c r="VSR238" s="73"/>
      <c r="VSS238" s="73"/>
      <c r="VST238" s="73"/>
      <c r="VSU238" s="73"/>
      <c r="VSX238" s="73"/>
      <c r="VTA238" s="73"/>
      <c r="VTD238" s="73"/>
      <c r="VTG238" s="73"/>
      <c r="VTJ238" s="73"/>
      <c r="VTV238" s="73"/>
      <c r="VTY238" s="73"/>
      <c r="VUB238" s="73"/>
      <c r="VUE238" s="73"/>
      <c r="VUN238" s="73"/>
      <c r="VUT238" s="73"/>
      <c r="VUW238" s="73"/>
      <c r="VUZ238" s="73"/>
      <c r="VVC238" s="73"/>
      <c r="VVI238" s="73"/>
      <c r="VVR238" s="73"/>
      <c r="VVT238" s="73"/>
      <c r="VVU238" s="73"/>
      <c r="VVW238" s="73"/>
      <c r="VVZ238" s="73"/>
      <c r="VWC238" s="73"/>
      <c r="VWF238" s="73"/>
      <c r="VWN238" s="73"/>
      <c r="VWP238" s="73"/>
      <c r="VWS238" s="73"/>
      <c r="VWV238" s="73"/>
      <c r="VXE238" s="73"/>
      <c r="VXH238" s="73"/>
      <c r="VXM238" s="73"/>
      <c r="VYI238" s="73"/>
      <c r="VYJ238" s="73"/>
      <c r="VYK238" s="73"/>
      <c r="VYL238" s="73"/>
      <c r="VYM238" s="73"/>
      <c r="VYN238" s="73"/>
      <c r="VZF238" s="73"/>
      <c r="VZG238" s="73"/>
      <c r="VZJ238" s="73"/>
      <c r="VZM238" s="73"/>
      <c r="VZO238" s="73"/>
      <c r="VZQ238" s="73"/>
      <c r="VZT238" s="73"/>
      <c r="VZW238" s="73"/>
      <c r="VZZ238" s="73"/>
      <c r="WAC238" s="73"/>
      <c r="WAF238" s="73"/>
      <c r="WAI238" s="73"/>
      <c r="WAL238" s="73"/>
      <c r="WAO238" s="73"/>
      <c r="WAQ238" s="73"/>
      <c r="WBD238" s="73"/>
      <c r="WBE238" s="73"/>
      <c r="WBF238" s="73"/>
      <c r="WBG238" s="73"/>
      <c r="WBH238" s="73"/>
      <c r="WBI238" s="73"/>
      <c r="WBJ238" s="73"/>
      <c r="WBK238" s="73"/>
      <c r="WBL238" s="73"/>
      <c r="WBM238" s="73"/>
      <c r="WBN238" s="73"/>
      <c r="WBO238" s="73"/>
      <c r="WBP238" s="73"/>
      <c r="WBQ238" s="73"/>
      <c r="WBR238" s="73"/>
      <c r="WBS238" s="73"/>
      <c r="WBT238" s="73"/>
      <c r="WBU238" s="73"/>
      <c r="WBV238" s="73"/>
      <c r="WBW238" s="73"/>
      <c r="WBX238" s="73"/>
      <c r="WBY238" s="73"/>
      <c r="WBZ238" s="73"/>
      <c r="WCA238" s="73"/>
      <c r="WCB238" s="73"/>
      <c r="WCC238" s="73"/>
      <c r="WCE238" s="73"/>
      <c r="WCF238" s="73"/>
      <c r="WCG238" s="73"/>
      <c r="WCH238" s="73"/>
      <c r="WCI238" s="73"/>
      <c r="WCJ238" s="73"/>
      <c r="WCK238" s="73"/>
      <c r="WCL238" s="73"/>
      <c r="WCM238" s="73"/>
      <c r="WCN238" s="73"/>
      <c r="WCO238" s="73"/>
      <c r="WCP238" s="73"/>
      <c r="WCQ238" s="73"/>
      <c r="WCT238" s="73"/>
      <c r="WCW238" s="73"/>
      <c r="WCZ238" s="73"/>
      <c r="WDC238" s="73"/>
      <c r="WDF238" s="73"/>
      <c r="WDR238" s="73"/>
      <c r="WDU238" s="73"/>
      <c r="WDX238" s="73"/>
      <c r="WEA238" s="73"/>
      <c r="WEJ238" s="73"/>
      <c r="WEP238" s="73"/>
      <c r="WES238" s="73"/>
      <c r="WEV238" s="73"/>
      <c r="WEY238" s="73"/>
      <c r="WFE238" s="73"/>
      <c r="WFN238" s="73"/>
      <c r="WFP238" s="73"/>
      <c r="WFQ238" s="73"/>
      <c r="WFS238" s="73"/>
      <c r="WFV238" s="73"/>
      <c r="WFY238" s="73"/>
      <c r="WGB238" s="73"/>
      <c r="WGJ238" s="73"/>
      <c r="WGL238" s="73"/>
      <c r="WGO238" s="73"/>
      <c r="WGR238" s="73"/>
      <c r="WHA238" s="73"/>
      <c r="WHD238" s="73"/>
      <c r="WHI238" s="73"/>
      <c r="WIE238" s="73"/>
      <c r="WIF238" s="73"/>
      <c r="WIG238" s="73"/>
      <c r="WIH238" s="73"/>
      <c r="WII238" s="73"/>
      <c r="WIJ238" s="73"/>
      <c r="WJB238" s="73"/>
      <c r="WJC238" s="73"/>
      <c r="WJF238" s="73"/>
      <c r="WJI238" s="73"/>
      <c r="WJK238" s="73"/>
      <c r="WJM238" s="73"/>
      <c r="WJP238" s="73"/>
      <c r="WJS238" s="73"/>
      <c r="WJV238" s="73"/>
      <c r="WJY238" s="73"/>
      <c r="WKB238" s="73"/>
      <c r="WKE238" s="73"/>
      <c r="WKH238" s="73"/>
      <c r="WKK238" s="73"/>
      <c r="WKM238" s="73"/>
      <c r="WKZ238" s="73"/>
      <c r="WLA238" s="73"/>
      <c r="WLB238" s="73"/>
      <c r="WLC238" s="73"/>
      <c r="WLD238" s="73"/>
      <c r="WLE238" s="73"/>
      <c r="WLF238" s="73"/>
      <c r="WLG238" s="73"/>
      <c r="WLH238" s="73"/>
      <c r="WLI238" s="73"/>
      <c r="WLJ238" s="73"/>
      <c r="WLK238" s="73"/>
      <c r="WLL238" s="73"/>
      <c r="WLM238" s="73"/>
      <c r="WLN238" s="73"/>
      <c r="WLO238" s="73"/>
      <c r="WLP238" s="73"/>
      <c r="WLQ238" s="73"/>
      <c r="WLR238" s="73"/>
      <c r="WLS238" s="73"/>
      <c r="WLT238" s="73"/>
      <c r="WLU238" s="73"/>
      <c r="WLV238" s="73"/>
      <c r="WLW238" s="73"/>
      <c r="WLX238" s="73"/>
      <c r="WLY238" s="73"/>
      <c r="WMA238" s="73"/>
      <c r="WMB238" s="73"/>
      <c r="WMC238" s="73"/>
      <c r="WMD238" s="73"/>
      <c r="WME238" s="73"/>
      <c r="WMF238" s="73"/>
      <c r="WMG238" s="73"/>
      <c r="WMH238" s="73"/>
      <c r="WMI238" s="73"/>
      <c r="WMJ238" s="73"/>
      <c r="WMK238" s="73"/>
      <c r="WML238" s="73"/>
      <c r="WMM238" s="73"/>
      <c r="WMP238" s="73"/>
      <c r="WMS238" s="73"/>
      <c r="WMV238" s="73"/>
      <c r="WMY238" s="73"/>
      <c r="WNB238" s="73"/>
      <c r="WNN238" s="73"/>
      <c r="WNQ238" s="73"/>
      <c r="WNT238" s="73"/>
      <c r="WNW238" s="73"/>
      <c r="WOF238" s="73"/>
      <c r="WOL238" s="73"/>
      <c r="WOO238" s="73"/>
      <c r="WOR238" s="73"/>
      <c r="WOU238" s="73"/>
      <c r="WPA238" s="73"/>
      <c r="WPJ238" s="73"/>
      <c r="WPL238" s="73"/>
      <c r="WPM238" s="73"/>
      <c r="WPO238" s="73"/>
      <c r="WPR238" s="73"/>
      <c r="WPU238" s="73"/>
      <c r="WPX238" s="73"/>
      <c r="WQF238" s="73"/>
      <c r="WQH238" s="73"/>
      <c r="WQK238" s="73"/>
      <c r="WQN238" s="73"/>
      <c r="WQW238" s="73"/>
      <c r="WQZ238" s="73"/>
      <c r="WRE238" s="73"/>
      <c r="WSA238" s="73"/>
      <c r="WSB238" s="73"/>
      <c r="WSC238" s="73"/>
      <c r="WSD238" s="73"/>
      <c r="WSE238" s="73"/>
      <c r="WSF238" s="73"/>
      <c r="WSX238" s="73"/>
      <c r="WSY238" s="73"/>
      <c r="WTB238" s="73"/>
      <c r="WTE238" s="73"/>
      <c r="WTG238" s="73"/>
      <c r="WTI238" s="73"/>
      <c r="WTL238" s="73"/>
      <c r="WTO238" s="73"/>
      <c r="WTR238" s="73"/>
      <c r="WTU238" s="73"/>
      <c r="WTX238" s="73"/>
      <c r="WUA238" s="73"/>
      <c r="WUD238" s="73"/>
      <c r="WUG238" s="73"/>
      <c r="WUI238" s="73"/>
      <c r="WUV238" s="73"/>
      <c r="WUW238" s="73"/>
      <c r="WUX238" s="73"/>
      <c r="WUY238" s="73"/>
      <c r="WUZ238" s="73"/>
      <c r="WVA238" s="73"/>
      <c r="WVB238" s="73"/>
      <c r="WVC238" s="73"/>
      <c r="WVD238" s="73"/>
      <c r="WVE238" s="73"/>
      <c r="WVF238" s="73"/>
      <c r="WVG238" s="73"/>
      <c r="WVH238" s="73"/>
      <c r="WVI238" s="73"/>
      <c r="WVJ238" s="73"/>
      <c r="WVK238" s="73"/>
      <c r="WVL238" s="73"/>
      <c r="WVM238" s="73"/>
      <c r="WVN238" s="73"/>
      <c r="WVO238" s="73"/>
      <c r="WVP238" s="73"/>
      <c r="WVQ238" s="73"/>
      <c r="WVR238" s="73"/>
      <c r="WVS238" s="73"/>
      <c r="WVT238" s="73"/>
      <c r="WVU238" s="73"/>
      <c r="WVV238" s="73"/>
      <c r="WVW238" s="73"/>
      <c r="WVX238" s="73"/>
      <c r="WVY238" s="73"/>
      <c r="WVZ238" s="73"/>
      <c r="WWA238" s="73"/>
      <c r="WWB238" s="73"/>
      <c r="WWC238" s="73"/>
      <c r="WWD238" s="73"/>
      <c r="WWE238" s="73"/>
      <c r="WWF238" s="73"/>
      <c r="WWG238" s="73"/>
      <c r="WWH238" s="73"/>
      <c r="WWI238" s="73"/>
      <c r="WWJ238" s="73"/>
      <c r="WWK238" s="73"/>
      <c r="WWL238" s="73"/>
      <c r="WWM238" s="73"/>
      <c r="WWN238" s="73"/>
      <c r="WWO238" s="73"/>
      <c r="WWP238" s="73"/>
      <c r="WWQ238" s="73"/>
      <c r="WWR238" s="73"/>
      <c r="WWS238" s="73"/>
      <c r="WWT238" s="73"/>
      <c r="WWU238" s="73"/>
      <c r="WWV238" s="73"/>
      <c r="WWW238" s="73"/>
      <c r="WWX238" s="73"/>
      <c r="WWY238" s="73"/>
      <c r="WWZ238" s="73"/>
      <c r="WXA238" s="73"/>
      <c r="WXB238" s="73"/>
      <c r="WXC238" s="73"/>
      <c r="WXD238" s="73"/>
      <c r="WXE238" s="73"/>
      <c r="WXF238" s="73"/>
      <c r="WXG238" s="73"/>
      <c r="WXH238" s="73"/>
      <c r="WXI238" s="73"/>
      <c r="WXJ238" s="73"/>
      <c r="WXK238" s="73"/>
      <c r="WXL238" s="73"/>
      <c r="WXM238" s="73"/>
      <c r="WXN238" s="73"/>
      <c r="WXO238" s="73"/>
      <c r="WXP238" s="73"/>
      <c r="WXQ238" s="73"/>
      <c r="WXR238" s="73"/>
      <c r="WXS238" s="73"/>
      <c r="WXT238" s="73"/>
      <c r="WXU238" s="73"/>
      <c r="WXV238" s="73"/>
      <c r="WXW238" s="73"/>
      <c r="WXX238" s="73"/>
      <c r="WXY238" s="73"/>
      <c r="WXZ238" s="73"/>
      <c r="WYA238" s="73"/>
      <c r="WYB238" s="73"/>
      <c r="WYC238" s="73"/>
      <c r="WYD238" s="73"/>
      <c r="WYE238" s="73"/>
      <c r="WYF238" s="73"/>
      <c r="WYG238" s="73"/>
      <c r="WYH238" s="73"/>
      <c r="WYI238" s="73"/>
      <c r="WYJ238" s="73"/>
      <c r="WYK238" s="73"/>
      <c r="WYL238" s="73"/>
      <c r="WYM238" s="73"/>
      <c r="WYN238" s="73"/>
      <c r="WYO238" s="73"/>
      <c r="WYP238" s="73"/>
      <c r="WYQ238" s="73"/>
      <c r="WYR238" s="73"/>
      <c r="WYS238" s="73"/>
      <c r="WYT238" s="73"/>
      <c r="WYU238" s="73"/>
      <c r="WYV238" s="73"/>
      <c r="WYW238" s="73"/>
      <c r="WYX238" s="73"/>
      <c r="WYY238" s="73"/>
      <c r="WYZ238" s="73"/>
      <c r="WZA238" s="73"/>
      <c r="WZB238" s="73"/>
      <c r="WZC238" s="73"/>
      <c r="WZD238" s="73"/>
      <c r="WZE238" s="73"/>
      <c r="WZF238" s="73"/>
      <c r="WZG238" s="73"/>
      <c r="WZH238" s="73"/>
      <c r="WZI238" s="73"/>
      <c r="WZJ238" s="73"/>
      <c r="WZK238" s="73"/>
      <c r="WZL238" s="73"/>
      <c r="WZM238" s="73"/>
      <c r="WZN238" s="73"/>
      <c r="WZO238" s="73"/>
      <c r="WZP238" s="73"/>
      <c r="WZQ238" s="73"/>
      <c r="WZR238" s="73"/>
      <c r="WZS238" s="73"/>
      <c r="WZT238" s="73"/>
      <c r="WZU238" s="73"/>
      <c r="WZV238" s="73"/>
      <c r="WZW238" s="73"/>
      <c r="WZX238" s="73"/>
      <c r="WZY238" s="73"/>
      <c r="WZZ238" s="73"/>
      <c r="XAA238" s="73"/>
      <c r="XAB238" s="73"/>
      <c r="XAC238" s="73"/>
      <c r="XAD238" s="73"/>
      <c r="XAE238" s="73"/>
      <c r="XAF238" s="73"/>
      <c r="XAG238" s="73"/>
      <c r="XAH238" s="73"/>
      <c r="XAI238" s="73"/>
      <c r="XAJ238" s="73"/>
      <c r="XAK238" s="73"/>
      <c r="XAL238" s="73"/>
      <c r="XAM238" s="73"/>
      <c r="XAN238" s="73"/>
      <c r="XAO238" s="73"/>
      <c r="XAP238" s="73"/>
      <c r="XAQ238" s="73"/>
      <c r="XAR238" s="73"/>
      <c r="XAS238" s="73"/>
      <c r="XAT238" s="73"/>
      <c r="XAU238" s="73"/>
      <c r="XAV238" s="73"/>
      <c r="XAW238" s="73"/>
      <c r="XAX238" s="73"/>
      <c r="XAY238" s="73"/>
      <c r="XAZ238" s="73"/>
      <c r="XBA238" s="73"/>
      <c r="XBB238" s="73"/>
      <c r="XBC238" s="73"/>
      <c r="XBD238" s="73"/>
      <c r="XBE238" s="73"/>
      <c r="XBF238" s="73"/>
      <c r="XBG238" s="73"/>
      <c r="XBH238" s="73"/>
      <c r="XBI238" s="73"/>
      <c r="XBJ238" s="73"/>
      <c r="XBK238" s="73"/>
      <c r="XBL238" s="73"/>
      <c r="XBM238" s="73"/>
      <c r="XBN238" s="73"/>
      <c r="XBO238" s="73"/>
      <c r="XBP238" s="73"/>
      <c r="XBQ238" s="73"/>
      <c r="XBR238" s="73"/>
      <c r="XBS238" s="73"/>
      <c r="XBT238" s="73"/>
      <c r="XBU238" s="73"/>
      <c r="XBV238" s="73"/>
      <c r="XBW238" s="73"/>
      <c r="XBX238" s="73"/>
      <c r="XBY238" s="73"/>
      <c r="XBZ238" s="73"/>
      <c r="XCA238" s="73"/>
      <c r="XCB238" s="73"/>
      <c r="XCC238" s="73"/>
      <c r="XCD238" s="73"/>
      <c r="XCE238" s="73"/>
      <c r="XCF238" s="73"/>
      <c r="XCG238" s="73"/>
      <c r="XCH238" s="73"/>
      <c r="XCI238" s="73"/>
      <c r="XCJ238" s="73"/>
      <c r="XCK238" s="73"/>
      <c r="XCL238" s="73"/>
      <c r="XCM238" s="73"/>
      <c r="XCN238" s="73"/>
      <c r="XCO238" s="73"/>
      <c r="XCP238" s="73"/>
      <c r="XCQ238" s="73"/>
      <c r="XCR238" s="73"/>
      <c r="XCS238" s="73"/>
      <c r="XCT238" s="73"/>
      <c r="XCU238" s="73"/>
      <c r="XCV238" s="73"/>
      <c r="XCW238" s="73"/>
      <c r="XCX238" s="73"/>
      <c r="XCY238" s="73"/>
      <c r="XCZ238" s="73"/>
      <c r="XDA238" s="73"/>
      <c r="XDB238" s="73"/>
      <c r="XDC238" s="73"/>
      <c r="XDD238" s="73"/>
      <c r="XDE238" s="73"/>
      <c r="XDF238" s="73"/>
      <c r="XDG238" s="73"/>
      <c r="XDH238" s="73"/>
      <c r="XDI238" s="73"/>
      <c r="XDJ238" s="73"/>
      <c r="XDK238" s="73"/>
      <c r="XDL238" s="73"/>
      <c r="XDM238" s="73"/>
      <c r="XDN238" s="73"/>
      <c r="XDO238" s="73"/>
      <c r="XDP238" s="73"/>
      <c r="XDQ238" s="73"/>
      <c r="XDR238" s="73"/>
      <c r="XDS238" s="73"/>
      <c r="XDT238" s="73"/>
      <c r="XDU238" s="73"/>
      <c r="XDV238" s="73"/>
      <c r="XDW238" s="73"/>
      <c r="XDX238" s="73"/>
      <c r="XDY238" s="73"/>
      <c r="XDZ238" s="73"/>
      <c r="XEA238" s="73"/>
      <c r="XEB238" s="73"/>
      <c r="XEC238" s="73"/>
      <c r="XED238" s="73"/>
      <c r="XEE238" s="73"/>
      <c r="XEF238" s="73"/>
      <c r="XEG238" s="73"/>
      <c r="XEH238" s="73"/>
      <c r="XEI238" s="73"/>
      <c r="XEJ238" s="73"/>
      <c r="XEK238" s="73"/>
      <c r="XEL238" s="73"/>
      <c r="XEM238" s="73"/>
      <c r="XEN238" s="73"/>
      <c r="XEO238" s="73"/>
      <c r="XEP238" s="73"/>
      <c r="XEQ238" s="73"/>
      <c r="XER238" s="73"/>
      <c r="XES238" s="73"/>
      <c r="XET238" s="73"/>
      <c r="XEU238" s="73"/>
      <c r="XEV238" s="73"/>
      <c r="XEW238" s="73"/>
      <c r="XEX238" s="73"/>
      <c r="XEY238" s="73"/>
      <c r="XEZ238" s="73"/>
      <c r="XFA238" s="73"/>
      <c r="XFB238" s="73"/>
      <c r="XFC238" s="73"/>
      <c r="XFD238" s="73"/>
    </row>
    <row r="239" spans="1:16384" s="192" customFormat="1" ht="20.25" hidden="1" customHeight="1">
      <c r="A239" s="207" t="s">
        <v>240</v>
      </c>
      <c r="B239" s="204" t="s">
        <v>325</v>
      </c>
      <c r="C239" s="205"/>
      <c r="D239" s="168">
        <f>IFERROR(VLOOKUP(A239,'4.1'!A258:C540,3,0),)</f>
        <v>0</v>
      </c>
      <c r="E239" s="166">
        <f t="shared" si="3"/>
        <v>0</v>
      </c>
    </row>
    <row r="240" spans="1:16384" s="192" customFormat="1" ht="21.75" hidden="1" customHeight="1">
      <c r="A240" s="207" t="s">
        <v>241</v>
      </c>
      <c r="B240" s="204" t="s">
        <v>322</v>
      </c>
      <c r="C240" s="205"/>
      <c r="D240" s="168">
        <f>IFERROR(VLOOKUP(A240,'4.1'!A259:C541,3,0),)</f>
        <v>0</v>
      </c>
      <c r="E240" s="166">
        <f t="shared" si="3"/>
        <v>0</v>
      </c>
    </row>
    <row r="241" spans="1:5" s="192" customFormat="1" ht="21.75" hidden="1" customHeight="1">
      <c r="A241" s="210" t="s">
        <v>242</v>
      </c>
      <c r="B241" s="204" t="s">
        <v>322</v>
      </c>
      <c r="C241" s="205"/>
      <c r="D241" s="168">
        <f>IFERROR(VLOOKUP(A241,'4.1'!A260:C542,3,0),)</f>
        <v>0</v>
      </c>
      <c r="E241" s="166">
        <f t="shared" si="3"/>
        <v>0</v>
      </c>
    </row>
    <row r="242" spans="1:5" s="192" customFormat="1" ht="20.25" hidden="1" customHeight="1">
      <c r="A242" s="141" t="s">
        <v>243</v>
      </c>
      <c r="B242" s="204" t="s">
        <v>323</v>
      </c>
      <c r="C242" s="205"/>
      <c r="D242" s="168">
        <f>IFERROR(VLOOKUP(A242,'4.1'!A261:C543,3,0),)</f>
        <v>0</v>
      </c>
      <c r="E242" s="166">
        <f t="shared" si="3"/>
        <v>0</v>
      </c>
    </row>
    <row r="243" spans="1:5" s="192" customFormat="1" ht="21.75" hidden="1" customHeight="1">
      <c r="A243" s="207" t="s">
        <v>244</v>
      </c>
      <c r="B243" s="204" t="s">
        <v>323</v>
      </c>
      <c r="C243" s="205"/>
      <c r="D243" s="168">
        <f>IFERROR(VLOOKUP(A243,'4.1'!A262:C544,3,0),)</f>
        <v>0</v>
      </c>
      <c r="E243" s="166">
        <f t="shared" si="3"/>
        <v>0</v>
      </c>
    </row>
    <row r="244" spans="1:5" s="192" customFormat="1" ht="20.25" hidden="1" customHeight="1">
      <c r="A244" s="207" t="s">
        <v>245</v>
      </c>
      <c r="B244" s="204" t="s">
        <v>323</v>
      </c>
      <c r="C244" s="205"/>
      <c r="D244" s="168">
        <f>IFERROR(VLOOKUP(A244,'4.1'!A263:C545,3,0),)</f>
        <v>0</v>
      </c>
      <c r="E244" s="166">
        <f t="shared" si="3"/>
        <v>0</v>
      </c>
    </row>
    <row r="245" spans="1:5" s="192" customFormat="1" ht="21.75" hidden="1" customHeight="1">
      <c r="A245" s="141" t="s">
        <v>246</v>
      </c>
      <c r="B245" s="204" t="s">
        <v>323</v>
      </c>
      <c r="C245" s="205"/>
      <c r="D245" s="168">
        <f>IFERROR(VLOOKUP(A245,'4.1'!A264:C546,3,0),)</f>
        <v>0</v>
      </c>
      <c r="E245" s="166">
        <f t="shared" si="3"/>
        <v>0</v>
      </c>
    </row>
    <row r="246" spans="1:5" s="192" customFormat="1" ht="20.25" hidden="1" customHeight="1">
      <c r="A246" s="207" t="s">
        <v>247</v>
      </c>
      <c r="B246" s="204" t="s">
        <v>329</v>
      </c>
      <c r="C246" s="205"/>
      <c r="D246" s="168">
        <f>IFERROR(VLOOKUP(A246,'4.1'!A265:C547,3,0),)</f>
        <v>0</v>
      </c>
      <c r="E246" s="166">
        <f t="shared" si="3"/>
        <v>0</v>
      </c>
    </row>
    <row r="247" spans="1:5" s="192" customFormat="1" ht="21.75" hidden="1" customHeight="1">
      <c r="A247" s="207" t="s">
        <v>314</v>
      </c>
      <c r="B247" s="204" t="s">
        <v>325</v>
      </c>
      <c r="C247" s="205"/>
      <c r="D247" s="168">
        <f>IFERROR(VLOOKUP(A247,'4.1'!A266:C548,3,0),)</f>
        <v>0</v>
      </c>
      <c r="E247" s="166">
        <f t="shared" si="3"/>
        <v>0</v>
      </c>
    </row>
    <row r="248" spans="1:5" s="192" customFormat="1" ht="21.75" hidden="1" customHeight="1">
      <c r="A248" s="209" t="s">
        <v>248</v>
      </c>
      <c r="B248" s="204" t="s">
        <v>323</v>
      </c>
      <c r="C248" s="205"/>
      <c r="D248" s="168">
        <f>IFERROR(VLOOKUP(A248,'4.1'!A267:C549,3,0),)</f>
        <v>0</v>
      </c>
      <c r="E248" s="166">
        <f t="shared" si="3"/>
        <v>0</v>
      </c>
    </row>
    <row r="249" spans="1:5" s="192" customFormat="1" ht="21.75" hidden="1" customHeight="1">
      <c r="A249" s="207" t="s">
        <v>249</v>
      </c>
      <c r="B249" s="204" t="s">
        <v>327</v>
      </c>
      <c r="C249" s="205"/>
      <c r="D249" s="168">
        <f>IFERROR(VLOOKUP(A249,'4.1'!A268:C550,3,0),)</f>
        <v>0</v>
      </c>
      <c r="E249" s="166">
        <f t="shared" si="3"/>
        <v>0</v>
      </c>
    </row>
    <row r="250" spans="1:5" s="192" customFormat="1" ht="21.75" hidden="1" customHeight="1">
      <c r="A250" s="207" t="s">
        <v>250</v>
      </c>
      <c r="B250" s="204" t="s">
        <v>327</v>
      </c>
      <c r="C250" s="205"/>
      <c r="D250" s="168">
        <f>IFERROR(VLOOKUP(A250,'4.1'!A269:C551,3,0),)</f>
        <v>0</v>
      </c>
      <c r="E250" s="166">
        <f t="shared" si="3"/>
        <v>0</v>
      </c>
    </row>
    <row r="251" spans="1:5" s="192" customFormat="1" ht="21.75" hidden="1" customHeight="1">
      <c r="A251" s="207" t="s">
        <v>251</v>
      </c>
      <c r="B251" s="204" t="s">
        <v>329</v>
      </c>
      <c r="C251" s="205"/>
      <c r="D251" s="168">
        <f>IFERROR(VLOOKUP(A251,'4.1'!A270:C552,3,0),)</f>
        <v>0</v>
      </c>
      <c r="E251" s="166">
        <f t="shared" si="3"/>
        <v>0</v>
      </c>
    </row>
    <row r="252" spans="1:5" s="192" customFormat="1" ht="38.450000000000003" hidden="1" customHeight="1">
      <c r="A252" s="207" t="s">
        <v>252</v>
      </c>
      <c r="B252" s="204" t="s">
        <v>323</v>
      </c>
      <c r="C252" s="205"/>
      <c r="D252" s="168">
        <f>IFERROR(VLOOKUP(A252,'4.1'!A271:C553,3,0),)</f>
        <v>0</v>
      </c>
      <c r="E252" s="166">
        <f t="shared" si="3"/>
        <v>0</v>
      </c>
    </row>
    <row r="253" spans="1:5" s="192" customFormat="1" ht="21.75" hidden="1" customHeight="1">
      <c r="A253" s="209" t="s">
        <v>253</v>
      </c>
      <c r="B253" s="204" t="s">
        <v>323</v>
      </c>
      <c r="C253" s="205"/>
      <c r="D253" s="168">
        <f>IFERROR(VLOOKUP(A253,'4.1'!A272:C554,3,0),)</f>
        <v>0</v>
      </c>
      <c r="E253" s="166">
        <f t="shared" si="3"/>
        <v>0</v>
      </c>
    </row>
    <row r="254" spans="1:5" s="192" customFormat="1" ht="21.75" hidden="1" customHeight="1">
      <c r="A254" s="207" t="s">
        <v>254</v>
      </c>
      <c r="B254" s="204" t="s">
        <v>327</v>
      </c>
      <c r="C254" s="205"/>
      <c r="D254" s="168">
        <f>IFERROR(VLOOKUP(A254,'4.1'!A273:C555,3,0),)</f>
        <v>0</v>
      </c>
      <c r="E254" s="166">
        <f t="shared" si="3"/>
        <v>0</v>
      </c>
    </row>
    <row r="255" spans="1:5" s="192" customFormat="1" ht="21.75" hidden="1" customHeight="1">
      <c r="A255" s="207" t="s">
        <v>255</v>
      </c>
      <c r="B255" s="204" t="s">
        <v>327</v>
      </c>
      <c r="C255" s="205"/>
      <c r="D255" s="168">
        <f>IFERROR(VLOOKUP(A255,'4.1'!A274:C556,3,0),)</f>
        <v>0</v>
      </c>
      <c r="E255" s="166">
        <f t="shared" si="3"/>
        <v>0</v>
      </c>
    </row>
    <row r="256" spans="1:5" s="192" customFormat="1" ht="21.75" hidden="1" customHeight="1">
      <c r="A256" s="209" t="s">
        <v>256</v>
      </c>
      <c r="B256" s="204" t="s">
        <v>323</v>
      </c>
      <c r="C256" s="205"/>
      <c r="D256" s="168">
        <f>IFERROR(VLOOKUP(A256,'4.1'!A275:C557,3,0),)</f>
        <v>0</v>
      </c>
      <c r="E256" s="166">
        <f t="shared" si="3"/>
        <v>0</v>
      </c>
    </row>
    <row r="257" spans="1:16384" s="192" customFormat="1" ht="21.75" hidden="1" customHeight="1">
      <c r="A257" s="209" t="s">
        <v>257</v>
      </c>
      <c r="B257" s="204" t="s">
        <v>323</v>
      </c>
      <c r="C257" s="205"/>
      <c r="D257" s="168">
        <f>IFERROR(VLOOKUP(A257,'4.1'!A276:C558,3,0),)</f>
        <v>0</v>
      </c>
      <c r="E257" s="166">
        <f t="shared" si="3"/>
        <v>0</v>
      </c>
    </row>
    <row r="258" spans="1:16384" s="192" customFormat="1" ht="21.75" customHeight="1">
      <c r="A258" s="209" t="s">
        <v>258</v>
      </c>
      <c r="B258" s="202" t="s">
        <v>323</v>
      </c>
      <c r="C258" s="203">
        <v>5</v>
      </c>
      <c r="D258" s="86">
        <v>28000</v>
      </c>
      <c r="E258" s="87">
        <f t="shared" si="3"/>
        <v>140000</v>
      </c>
      <c r="F258" s="73"/>
      <c r="G258" s="73"/>
      <c r="H258" s="73"/>
      <c r="I258" s="73"/>
      <c r="J258" s="73"/>
      <c r="K258" s="73"/>
      <c r="L258" s="73"/>
      <c r="M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D258" s="73"/>
      <c r="AG258" s="73"/>
      <c r="AJ258" s="73"/>
      <c r="AM258" s="73"/>
      <c r="AP258" s="73"/>
      <c r="BB258" s="73"/>
      <c r="BE258" s="73"/>
      <c r="BH258" s="73"/>
      <c r="BK258" s="73"/>
      <c r="BT258" s="73"/>
      <c r="BZ258" s="73"/>
      <c r="CC258" s="73"/>
      <c r="CF258" s="73"/>
      <c r="CI258" s="73"/>
      <c r="CO258" s="73"/>
      <c r="CX258" s="73"/>
      <c r="CZ258" s="73"/>
      <c r="DA258" s="73"/>
      <c r="DC258" s="73"/>
      <c r="DF258" s="73"/>
      <c r="DI258" s="73"/>
      <c r="DL258" s="73"/>
      <c r="DT258" s="73"/>
      <c r="DV258" s="73"/>
      <c r="DY258" s="73"/>
      <c r="EB258" s="73"/>
      <c r="EK258" s="73"/>
      <c r="EN258" s="73"/>
      <c r="ES258" s="73"/>
      <c r="FO258" s="73"/>
      <c r="FP258" s="73"/>
      <c r="FQ258" s="73"/>
      <c r="FR258" s="73"/>
      <c r="FS258" s="73"/>
      <c r="FT258" s="73"/>
      <c r="GL258" s="73"/>
      <c r="GM258" s="73"/>
      <c r="GP258" s="73"/>
      <c r="GS258" s="73"/>
      <c r="GU258" s="73"/>
      <c r="GW258" s="73"/>
      <c r="GZ258" s="73"/>
      <c r="HC258" s="73"/>
      <c r="HF258" s="73"/>
      <c r="HI258" s="73"/>
      <c r="HL258" s="73"/>
      <c r="HO258" s="73"/>
      <c r="HR258" s="73"/>
      <c r="HU258" s="73"/>
      <c r="HW258" s="73"/>
      <c r="IJ258" s="73"/>
      <c r="IK258" s="73"/>
      <c r="IL258" s="73"/>
      <c r="IM258" s="73"/>
      <c r="IN258" s="73"/>
      <c r="IO258" s="73"/>
      <c r="IP258" s="73"/>
      <c r="IQ258" s="73"/>
      <c r="IR258" s="73"/>
      <c r="IS258" s="73"/>
      <c r="IT258" s="73"/>
      <c r="IU258" s="73"/>
      <c r="IV258" s="73"/>
      <c r="IW258" s="73"/>
      <c r="IX258" s="73"/>
      <c r="IY258" s="73"/>
      <c r="IZ258" s="73"/>
      <c r="JA258" s="73"/>
      <c r="JB258" s="73"/>
      <c r="JC258" s="73"/>
      <c r="JD258" s="73"/>
      <c r="JE258" s="73"/>
      <c r="JF258" s="73"/>
      <c r="JG258" s="73"/>
      <c r="JH258" s="73"/>
      <c r="JI258" s="73"/>
      <c r="JK258" s="73"/>
      <c r="JL258" s="73"/>
      <c r="JM258" s="73"/>
      <c r="JN258" s="73"/>
      <c r="JO258" s="73"/>
      <c r="JP258" s="73"/>
      <c r="JQ258" s="73"/>
      <c r="JR258" s="73"/>
      <c r="JS258" s="73"/>
      <c r="JT258" s="73"/>
      <c r="JU258" s="73"/>
      <c r="JV258" s="73"/>
      <c r="JW258" s="73"/>
      <c r="JZ258" s="73"/>
      <c r="KC258" s="73"/>
      <c r="KF258" s="73"/>
      <c r="KI258" s="73"/>
      <c r="KL258" s="73"/>
      <c r="KX258" s="73"/>
      <c r="LA258" s="73"/>
      <c r="LD258" s="73"/>
      <c r="LG258" s="73"/>
      <c r="LP258" s="73"/>
      <c r="LV258" s="73"/>
      <c r="LY258" s="73"/>
      <c r="MB258" s="73"/>
      <c r="ME258" s="73"/>
      <c r="MK258" s="73"/>
      <c r="MT258" s="73"/>
      <c r="MV258" s="73"/>
      <c r="MW258" s="73"/>
      <c r="MY258" s="73"/>
      <c r="NB258" s="73"/>
      <c r="NE258" s="73"/>
      <c r="NH258" s="73"/>
      <c r="NP258" s="73"/>
      <c r="NR258" s="73"/>
      <c r="NU258" s="73"/>
      <c r="NX258" s="73"/>
      <c r="OG258" s="73"/>
      <c r="OJ258" s="73"/>
      <c r="OO258" s="73"/>
      <c r="PK258" s="73"/>
      <c r="PL258" s="73"/>
      <c r="PM258" s="73"/>
      <c r="PN258" s="73"/>
      <c r="PO258" s="73"/>
      <c r="PP258" s="73"/>
      <c r="QH258" s="73"/>
      <c r="QI258" s="73"/>
      <c r="QL258" s="73"/>
      <c r="QO258" s="73"/>
      <c r="QQ258" s="73"/>
      <c r="QS258" s="73"/>
      <c r="QV258" s="73"/>
      <c r="QY258" s="73"/>
      <c r="RB258" s="73"/>
      <c r="RE258" s="73"/>
      <c r="RH258" s="73"/>
      <c r="RK258" s="73"/>
      <c r="RN258" s="73"/>
      <c r="RQ258" s="73"/>
      <c r="RS258" s="73"/>
      <c r="SF258" s="73"/>
      <c r="SG258" s="73"/>
      <c r="SH258" s="73"/>
      <c r="SI258" s="73"/>
      <c r="SJ258" s="73"/>
      <c r="SK258" s="73"/>
      <c r="SL258" s="73"/>
      <c r="SM258" s="73"/>
      <c r="SN258" s="73"/>
      <c r="SO258" s="73"/>
      <c r="SP258" s="73"/>
      <c r="SQ258" s="73"/>
      <c r="SR258" s="73"/>
      <c r="SS258" s="73"/>
      <c r="ST258" s="73"/>
      <c r="SU258" s="73"/>
      <c r="SV258" s="73"/>
      <c r="SW258" s="73"/>
      <c r="SX258" s="73"/>
      <c r="SY258" s="73"/>
      <c r="SZ258" s="73"/>
      <c r="TA258" s="73"/>
      <c r="TB258" s="73"/>
      <c r="TC258" s="73"/>
      <c r="TD258" s="73"/>
      <c r="TE258" s="73"/>
      <c r="TG258" s="73"/>
      <c r="TH258" s="73"/>
      <c r="TI258" s="73"/>
      <c r="TJ258" s="73"/>
      <c r="TK258" s="73"/>
      <c r="TL258" s="73"/>
      <c r="TM258" s="73"/>
      <c r="TN258" s="73"/>
      <c r="TO258" s="73"/>
      <c r="TP258" s="73"/>
      <c r="TQ258" s="73"/>
      <c r="TR258" s="73"/>
      <c r="TS258" s="73"/>
      <c r="TV258" s="73"/>
      <c r="TY258" s="73"/>
      <c r="UB258" s="73"/>
      <c r="UE258" s="73"/>
      <c r="UH258" s="73"/>
      <c r="UT258" s="73"/>
      <c r="UW258" s="73"/>
      <c r="UZ258" s="73"/>
      <c r="VC258" s="73"/>
      <c r="VL258" s="73"/>
      <c r="VR258" s="73"/>
      <c r="VU258" s="73"/>
      <c r="VX258" s="73"/>
      <c r="WA258" s="73"/>
      <c r="WG258" s="73"/>
      <c r="WP258" s="73"/>
      <c r="WR258" s="73"/>
      <c r="WS258" s="73"/>
      <c r="WU258" s="73"/>
      <c r="WX258" s="73"/>
      <c r="XA258" s="73"/>
      <c r="XD258" s="73"/>
      <c r="XL258" s="73"/>
      <c r="XN258" s="73"/>
      <c r="XQ258" s="73"/>
      <c r="XT258" s="73"/>
      <c r="YC258" s="73"/>
      <c r="YF258" s="73"/>
      <c r="YK258" s="73"/>
      <c r="ZG258" s="73"/>
      <c r="ZH258" s="73"/>
      <c r="ZI258" s="73"/>
      <c r="ZJ258" s="73"/>
      <c r="ZK258" s="73"/>
      <c r="ZL258" s="73"/>
      <c r="AAD258" s="73"/>
      <c r="AAE258" s="73"/>
      <c r="AAH258" s="73"/>
      <c r="AAK258" s="73"/>
      <c r="AAM258" s="73"/>
      <c r="AAO258" s="73"/>
      <c r="AAR258" s="73"/>
      <c r="AAU258" s="73"/>
      <c r="AAX258" s="73"/>
      <c r="ABA258" s="73"/>
      <c r="ABD258" s="73"/>
      <c r="ABG258" s="73"/>
      <c r="ABJ258" s="73"/>
      <c r="ABM258" s="73"/>
      <c r="ABO258" s="73"/>
      <c r="ACB258" s="73"/>
      <c r="ACC258" s="73"/>
      <c r="ACD258" s="73"/>
      <c r="ACE258" s="73"/>
      <c r="ACF258" s="73"/>
      <c r="ACG258" s="73"/>
      <c r="ACH258" s="73"/>
      <c r="ACI258" s="73"/>
      <c r="ACJ258" s="73"/>
      <c r="ACK258" s="73"/>
      <c r="ACL258" s="73"/>
      <c r="ACM258" s="73"/>
      <c r="ACN258" s="73"/>
      <c r="ACO258" s="73"/>
      <c r="ACP258" s="73"/>
      <c r="ACQ258" s="73"/>
      <c r="ACR258" s="73"/>
      <c r="ACS258" s="73"/>
      <c r="ACT258" s="73"/>
      <c r="ACU258" s="73"/>
      <c r="ACV258" s="73"/>
      <c r="ACW258" s="73"/>
      <c r="ACX258" s="73"/>
      <c r="ACY258" s="73"/>
      <c r="ACZ258" s="73"/>
      <c r="ADA258" s="73"/>
      <c r="ADC258" s="73"/>
      <c r="ADD258" s="73"/>
      <c r="ADE258" s="73"/>
      <c r="ADF258" s="73"/>
      <c r="ADG258" s="73"/>
      <c r="ADH258" s="73"/>
      <c r="ADI258" s="73"/>
      <c r="ADJ258" s="73"/>
      <c r="ADK258" s="73"/>
      <c r="ADL258" s="73"/>
      <c r="ADM258" s="73"/>
      <c r="ADN258" s="73"/>
      <c r="ADO258" s="73"/>
      <c r="ADR258" s="73"/>
      <c r="ADU258" s="73"/>
      <c r="ADX258" s="73"/>
      <c r="AEA258" s="73"/>
      <c r="AED258" s="73"/>
      <c r="AEP258" s="73"/>
      <c r="AES258" s="73"/>
      <c r="AEV258" s="73"/>
      <c r="AEY258" s="73"/>
      <c r="AFH258" s="73"/>
      <c r="AFN258" s="73"/>
      <c r="AFQ258" s="73"/>
      <c r="AFT258" s="73"/>
      <c r="AFW258" s="73"/>
      <c r="AGC258" s="73"/>
      <c r="AGL258" s="73"/>
      <c r="AGN258" s="73"/>
      <c r="AGO258" s="73"/>
      <c r="AGQ258" s="73"/>
      <c r="AGT258" s="73"/>
      <c r="AGW258" s="73"/>
      <c r="AGZ258" s="73"/>
      <c r="AHH258" s="73"/>
      <c r="AHJ258" s="73"/>
      <c r="AHM258" s="73"/>
      <c r="AHP258" s="73"/>
      <c r="AHY258" s="73"/>
      <c r="AIB258" s="73"/>
      <c r="AIG258" s="73"/>
      <c r="AJC258" s="73"/>
      <c r="AJD258" s="73"/>
      <c r="AJE258" s="73"/>
      <c r="AJF258" s="73"/>
      <c r="AJG258" s="73"/>
      <c r="AJH258" s="73"/>
      <c r="AJZ258" s="73"/>
      <c r="AKA258" s="73"/>
      <c r="AKD258" s="73"/>
      <c r="AKG258" s="73"/>
      <c r="AKI258" s="73"/>
      <c r="AKK258" s="73"/>
      <c r="AKN258" s="73"/>
      <c r="AKQ258" s="73"/>
      <c r="AKT258" s="73"/>
      <c r="AKW258" s="73"/>
      <c r="AKZ258" s="73"/>
      <c r="ALC258" s="73"/>
      <c r="ALF258" s="73"/>
      <c r="ALI258" s="73"/>
      <c r="ALK258" s="73"/>
      <c r="ALX258" s="73"/>
      <c r="ALY258" s="73"/>
      <c r="ALZ258" s="73"/>
      <c r="AMA258" s="73"/>
      <c r="AMB258" s="73"/>
      <c r="AMC258" s="73"/>
      <c r="AMD258" s="73"/>
      <c r="AME258" s="73"/>
      <c r="AMF258" s="73"/>
      <c r="AMG258" s="73"/>
      <c r="AMH258" s="73"/>
      <c r="AMI258" s="73"/>
      <c r="AMJ258" s="73"/>
      <c r="AMK258" s="73"/>
      <c r="AML258" s="73"/>
      <c r="AMM258" s="73"/>
      <c r="AMN258" s="73"/>
      <c r="AMO258" s="73"/>
      <c r="AMP258" s="73"/>
      <c r="AMQ258" s="73"/>
      <c r="AMR258" s="73"/>
      <c r="AMS258" s="73"/>
      <c r="AMT258" s="73"/>
      <c r="AMU258" s="73"/>
      <c r="AMV258" s="73"/>
      <c r="AMW258" s="73"/>
      <c r="AMY258" s="73"/>
      <c r="AMZ258" s="73"/>
      <c r="ANA258" s="73"/>
      <c r="ANB258" s="73"/>
      <c r="ANC258" s="73"/>
      <c r="AND258" s="73"/>
      <c r="ANE258" s="73"/>
      <c r="ANF258" s="73"/>
      <c r="ANG258" s="73"/>
      <c r="ANH258" s="73"/>
      <c r="ANI258" s="73"/>
      <c r="ANJ258" s="73"/>
      <c r="ANK258" s="73"/>
      <c r="ANN258" s="73"/>
      <c r="ANQ258" s="73"/>
      <c r="ANT258" s="73"/>
      <c r="ANW258" s="73"/>
      <c r="ANZ258" s="73"/>
      <c r="AOL258" s="73"/>
      <c r="AOO258" s="73"/>
      <c r="AOR258" s="73"/>
      <c r="AOU258" s="73"/>
      <c r="APD258" s="73"/>
      <c r="APJ258" s="73"/>
      <c r="APM258" s="73"/>
      <c r="APP258" s="73"/>
      <c r="APS258" s="73"/>
      <c r="APY258" s="73"/>
      <c r="AQH258" s="73"/>
      <c r="AQJ258" s="73"/>
      <c r="AQK258" s="73"/>
      <c r="AQM258" s="73"/>
      <c r="AQP258" s="73"/>
      <c r="AQS258" s="73"/>
      <c r="AQV258" s="73"/>
      <c r="ARD258" s="73"/>
      <c r="ARF258" s="73"/>
      <c r="ARI258" s="73"/>
      <c r="ARL258" s="73"/>
      <c r="ARU258" s="73"/>
      <c r="ARX258" s="73"/>
      <c r="ASC258" s="73"/>
      <c r="ASY258" s="73"/>
      <c r="ASZ258" s="73"/>
      <c r="ATA258" s="73"/>
      <c r="ATB258" s="73"/>
      <c r="ATC258" s="73"/>
      <c r="ATD258" s="73"/>
      <c r="ATV258" s="73"/>
      <c r="ATW258" s="73"/>
      <c r="ATZ258" s="73"/>
      <c r="AUC258" s="73"/>
      <c r="AUE258" s="73"/>
      <c r="AUG258" s="73"/>
      <c r="AUJ258" s="73"/>
      <c r="AUM258" s="73"/>
      <c r="AUP258" s="73"/>
      <c r="AUS258" s="73"/>
      <c r="AUV258" s="73"/>
      <c r="AUY258" s="73"/>
      <c r="AVB258" s="73"/>
      <c r="AVE258" s="73"/>
      <c r="AVG258" s="73"/>
      <c r="AVT258" s="73"/>
      <c r="AVU258" s="73"/>
      <c r="AVV258" s="73"/>
      <c r="AVW258" s="73"/>
      <c r="AVX258" s="73"/>
      <c r="AVY258" s="73"/>
      <c r="AVZ258" s="73"/>
      <c r="AWA258" s="73"/>
      <c r="AWB258" s="73"/>
      <c r="AWC258" s="73"/>
      <c r="AWD258" s="73"/>
      <c r="AWE258" s="73"/>
      <c r="AWF258" s="73"/>
      <c r="AWG258" s="73"/>
      <c r="AWH258" s="73"/>
      <c r="AWI258" s="73"/>
      <c r="AWJ258" s="73"/>
      <c r="AWK258" s="73"/>
      <c r="AWL258" s="73"/>
      <c r="AWM258" s="73"/>
      <c r="AWN258" s="73"/>
      <c r="AWO258" s="73"/>
      <c r="AWP258" s="73"/>
      <c r="AWQ258" s="73"/>
      <c r="AWR258" s="73"/>
      <c r="AWS258" s="73"/>
      <c r="AWU258" s="73"/>
      <c r="AWV258" s="73"/>
      <c r="AWW258" s="73"/>
      <c r="AWX258" s="73"/>
      <c r="AWY258" s="73"/>
      <c r="AWZ258" s="73"/>
      <c r="AXA258" s="73"/>
      <c r="AXB258" s="73"/>
      <c r="AXC258" s="73"/>
      <c r="AXD258" s="73"/>
      <c r="AXE258" s="73"/>
      <c r="AXF258" s="73"/>
      <c r="AXG258" s="73"/>
      <c r="AXJ258" s="73"/>
      <c r="AXM258" s="73"/>
      <c r="AXP258" s="73"/>
      <c r="AXS258" s="73"/>
      <c r="AXV258" s="73"/>
      <c r="AYH258" s="73"/>
      <c r="AYK258" s="73"/>
      <c r="AYN258" s="73"/>
      <c r="AYQ258" s="73"/>
      <c r="AYZ258" s="73"/>
      <c r="AZF258" s="73"/>
      <c r="AZI258" s="73"/>
      <c r="AZL258" s="73"/>
      <c r="AZO258" s="73"/>
      <c r="AZU258" s="73"/>
      <c r="BAD258" s="73"/>
      <c r="BAF258" s="73"/>
      <c r="BAG258" s="73"/>
      <c r="BAI258" s="73"/>
      <c r="BAL258" s="73"/>
      <c r="BAO258" s="73"/>
      <c r="BAR258" s="73"/>
      <c r="BAZ258" s="73"/>
      <c r="BBB258" s="73"/>
      <c r="BBE258" s="73"/>
      <c r="BBH258" s="73"/>
      <c r="BBQ258" s="73"/>
      <c r="BBT258" s="73"/>
      <c r="BBY258" s="73"/>
      <c r="BCU258" s="73"/>
      <c r="BCV258" s="73"/>
      <c r="BCW258" s="73"/>
      <c r="BCX258" s="73"/>
      <c r="BCY258" s="73"/>
      <c r="BCZ258" s="73"/>
      <c r="BDR258" s="73"/>
      <c r="BDS258" s="73"/>
      <c r="BDV258" s="73"/>
      <c r="BDY258" s="73"/>
      <c r="BEA258" s="73"/>
      <c r="BEC258" s="73"/>
      <c r="BEF258" s="73"/>
      <c r="BEI258" s="73"/>
      <c r="BEL258" s="73"/>
      <c r="BEO258" s="73"/>
      <c r="BER258" s="73"/>
      <c r="BEU258" s="73"/>
      <c r="BEX258" s="73"/>
      <c r="BFA258" s="73"/>
      <c r="BFC258" s="73"/>
      <c r="BFP258" s="73"/>
      <c r="BFQ258" s="73"/>
      <c r="BFR258" s="73"/>
      <c r="BFS258" s="73"/>
      <c r="BFT258" s="73"/>
      <c r="BFU258" s="73"/>
      <c r="BFV258" s="73"/>
      <c r="BFW258" s="73"/>
      <c r="BFX258" s="73"/>
      <c r="BFY258" s="73"/>
      <c r="BFZ258" s="73"/>
      <c r="BGA258" s="73"/>
      <c r="BGB258" s="73"/>
      <c r="BGC258" s="73"/>
      <c r="BGD258" s="73"/>
      <c r="BGE258" s="73"/>
      <c r="BGF258" s="73"/>
      <c r="BGG258" s="73"/>
      <c r="BGH258" s="73"/>
      <c r="BGI258" s="73"/>
      <c r="BGJ258" s="73"/>
      <c r="BGK258" s="73"/>
      <c r="BGL258" s="73"/>
      <c r="BGM258" s="73"/>
      <c r="BGN258" s="73"/>
      <c r="BGO258" s="73"/>
      <c r="BGQ258" s="73"/>
      <c r="BGR258" s="73"/>
      <c r="BGS258" s="73"/>
      <c r="BGT258" s="73"/>
      <c r="BGU258" s="73"/>
      <c r="BGV258" s="73"/>
      <c r="BGW258" s="73"/>
      <c r="BGX258" s="73"/>
      <c r="BGY258" s="73"/>
      <c r="BGZ258" s="73"/>
      <c r="BHA258" s="73"/>
      <c r="BHB258" s="73"/>
      <c r="BHC258" s="73"/>
      <c r="BHF258" s="73"/>
      <c r="BHI258" s="73"/>
      <c r="BHL258" s="73"/>
      <c r="BHO258" s="73"/>
      <c r="BHR258" s="73"/>
      <c r="BID258" s="73"/>
      <c r="BIG258" s="73"/>
      <c r="BIJ258" s="73"/>
      <c r="BIM258" s="73"/>
      <c r="BIV258" s="73"/>
      <c r="BJB258" s="73"/>
      <c r="BJE258" s="73"/>
      <c r="BJH258" s="73"/>
      <c r="BJK258" s="73"/>
      <c r="BJQ258" s="73"/>
      <c r="BJZ258" s="73"/>
      <c r="BKB258" s="73"/>
      <c r="BKC258" s="73"/>
      <c r="BKE258" s="73"/>
      <c r="BKH258" s="73"/>
      <c r="BKK258" s="73"/>
      <c r="BKN258" s="73"/>
      <c r="BKV258" s="73"/>
      <c r="BKX258" s="73"/>
      <c r="BLA258" s="73"/>
      <c r="BLD258" s="73"/>
      <c r="BLM258" s="73"/>
      <c r="BLP258" s="73"/>
      <c r="BLU258" s="73"/>
      <c r="BMQ258" s="73"/>
      <c r="BMR258" s="73"/>
      <c r="BMS258" s="73"/>
      <c r="BMT258" s="73"/>
      <c r="BMU258" s="73"/>
      <c r="BMV258" s="73"/>
      <c r="BNN258" s="73"/>
      <c r="BNO258" s="73"/>
      <c r="BNR258" s="73"/>
      <c r="BNU258" s="73"/>
      <c r="BNW258" s="73"/>
      <c r="BNY258" s="73"/>
      <c r="BOB258" s="73"/>
      <c r="BOE258" s="73"/>
      <c r="BOH258" s="73"/>
      <c r="BOK258" s="73"/>
      <c r="BON258" s="73"/>
      <c r="BOQ258" s="73"/>
      <c r="BOT258" s="73"/>
      <c r="BOW258" s="73"/>
      <c r="BOY258" s="73"/>
      <c r="BPL258" s="73"/>
      <c r="BPM258" s="73"/>
      <c r="BPN258" s="73"/>
      <c r="BPO258" s="73"/>
      <c r="BPP258" s="73"/>
      <c r="BPQ258" s="73"/>
      <c r="BPR258" s="73"/>
      <c r="BPS258" s="73"/>
      <c r="BPT258" s="73"/>
      <c r="BPU258" s="73"/>
      <c r="BPV258" s="73"/>
      <c r="BPW258" s="73"/>
      <c r="BPX258" s="73"/>
      <c r="BPY258" s="73"/>
      <c r="BPZ258" s="73"/>
      <c r="BQA258" s="73"/>
      <c r="BQB258" s="73"/>
      <c r="BQC258" s="73"/>
      <c r="BQD258" s="73"/>
      <c r="BQE258" s="73"/>
      <c r="BQF258" s="73"/>
      <c r="BQG258" s="73"/>
      <c r="BQH258" s="73"/>
      <c r="BQI258" s="73"/>
      <c r="BQJ258" s="73"/>
      <c r="BQK258" s="73"/>
      <c r="BQM258" s="73"/>
      <c r="BQN258" s="73"/>
      <c r="BQO258" s="73"/>
      <c r="BQP258" s="73"/>
      <c r="BQQ258" s="73"/>
      <c r="BQR258" s="73"/>
      <c r="BQS258" s="73"/>
      <c r="BQT258" s="73"/>
      <c r="BQU258" s="73"/>
      <c r="BQV258" s="73"/>
      <c r="BQW258" s="73"/>
      <c r="BQX258" s="73"/>
      <c r="BQY258" s="73"/>
      <c r="BRB258" s="73"/>
      <c r="BRE258" s="73"/>
      <c r="BRH258" s="73"/>
      <c r="BRK258" s="73"/>
      <c r="BRN258" s="73"/>
      <c r="BRZ258" s="73"/>
      <c r="BSC258" s="73"/>
      <c r="BSF258" s="73"/>
      <c r="BSI258" s="73"/>
      <c r="BSR258" s="73"/>
      <c r="BSX258" s="73"/>
      <c r="BTA258" s="73"/>
      <c r="BTD258" s="73"/>
      <c r="BTG258" s="73"/>
      <c r="BTM258" s="73"/>
      <c r="BTV258" s="73"/>
      <c r="BTX258" s="73"/>
      <c r="BTY258" s="73"/>
      <c r="BUA258" s="73"/>
      <c r="BUD258" s="73"/>
      <c r="BUG258" s="73"/>
      <c r="BUJ258" s="73"/>
      <c r="BUR258" s="73"/>
      <c r="BUT258" s="73"/>
      <c r="BUW258" s="73"/>
      <c r="BUZ258" s="73"/>
      <c r="BVI258" s="73"/>
      <c r="BVL258" s="73"/>
      <c r="BVQ258" s="73"/>
      <c r="BWM258" s="73"/>
      <c r="BWN258" s="73"/>
      <c r="BWO258" s="73"/>
      <c r="BWP258" s="73"/>
      <c r="BWQ258" s="73"/>
      <c r="BWR258" s="73"/>
      <c r="BXJ258" s="73"/>
      <c r="BXK258" s="73"/>
      <c r="BXN258" s="73"/>
      <c r="BXQ258" s="73"/>
      <c r="BXS258" s="73"/>
      <c r="BXU258" s="73"/>
      <c r="BXX258" s="73"/>
      <c r="BYA258" s="73"/>
      <c r="BYD258" s="73"/>
      <c r="BYG258" s="73"/>
      <c r="BYJ258" s="73"/>
      <c r="BYM258" s="73"/>
      <c r="BYP258" s="73"/>
      <c r="BYS258" s="73"/>
      <c r="BYU258" s="73"/>
      <c r="BZH258" s="73"/>
      <c r="BZI258" s="73"/>
      <c r="BZJ258" s="73"/>
      <c r="BZK258" s="73"/>
      <c r="BZL258" s="73"/>
      <c r="BZM258" s="73"/>
      <c r="BZN258" s="73"/>
      <c r="BZO258" s="73"/>
      <c r="BZP258" s="73"/>
      <c r="BZQ258" s="73"/>
      <c r="BZR258" s="73"/>
      <c r="BZS258" s="73"/>
      <c r="BZT258" s="73"/>
      <c r="BZU258" s="73"/>
      <c r="BZV258" s="73"/>
      <c r="BZW258" s="73"/>
      <c r="BZX258" s="73"/>
      <c r="BZY258" s="73"/>
      <c r="BZZ258" s="73"/>
      <c r="CAA258" s="73"/>
      <c r="CAB258" s="73"/>
      <c r="CAC258" s="73"/>
      <c r="CAD258" s="73"/>
      <c r="CAE258" s="73"/>
      <c r="CAF258" s="73"/>
      <c r="CAG258" s="73"/>
      <c r="CAI258" s="73"/>
      <c r="CAJ258" s="73"/>
      <c r="CAK258" s="73"/>
      <c r="CAL258" s="73"/>
      <c r="CAM258" s="73"/>
      <c r="CAN258" s="73"/>
      <c r="CAO258" s="73"/>
      <c r="CAP258" s="73"/>
      <c r="CAQ258" s="73"/>
      <c r="CAR258" s="73"/>
      <c r="CAS258" s="73"/>
      <c r="CAT258" s="73"/>
      <c r="CAU258" s="73"/>
      <c r="CAX258" s="73"/>
      <c r="CBA258" s="73"/>
      <c r="CBD258" s="73"/>
      <c r="CBG258" s="73"/>
      <c r="CBJ258" s="73"/>
      <c r="CBV258" s="73"/>
      <c r="CBY258" s="73"/>
      <c r="CCB258" s="73"/>
      <c r="CCE258" s="73"/>
      <c r="CCN258" s="73"/>
      <c r="CCT258" s="73"/>
      <c r="CCW258" s="73"/>
      <c r="CCZ258" s="73"/>
      <c r="CDC258" s="73"/>
      <c r="CDI258" s="73"/>
      <c r="CDR258" s="73"/>
      <c r="CDT258" s="73"/>
      <c r="CDU258" s="73"/>
      <c r="CDW258" s="73"/>
      <c r="CDZ258" s="73"/>
      <c r="CEC258" s="73"/>
      <c r="CEF258" s="73"/>
      <c r="CEN258" s="73"/>
      <c r="CEP258" s="73"/>
      <c r="CES258" s="73"/>
      <c r="CEV258" s="73"/>
      <c r="CFE258" s="73"/>
      <c r="CFH258" s="73"/>
      <c r="CFM258" s="73"/>
      <c r="CGI258" s="73"/>
      <c r="CGJ258" s="73"/>
      <c r="CGK258" s="73"/>
      <c r="CGL258" s="73"/>
      <c r="CGM258" s="73"/>
      <c r="CGN258" s="73"/>
      <c r="CHF258" s="73"/>
      <c r="CHG258" s="73"/>
      <c r="CHJ258" s="73"/>
      <c r="CHM258" s="73"/>
      <c r="CHO258" s="73"/>
      <c r="CHQ258" s="73"/>
      <c r="CHT258" s="73"/>
      <c r="CHW258" s="73"/>
      <c r="CHZ258" s="73"/>
      <c r="CIC258" s="73"/>
      <c r="CIF258" s="73"/>
      <c r="CII258" s="73"/>
      <c r="CIL258" s="73"/>
      <c r="CIO258" s="73"/>
      <c r="CIQ258" s="73"/>
      <c r="CJD258" s="73"/>
      <c r="CJE258" s="73"/>
      <c r="CJF258" s="73"/>
      <c r="CJG258" s="73"/>
      <c r="CJH258" s="73"/>
      <c r="CJI258" s="73"/>
      <c r="CJJ258" s="73"/>
      <c r="CJK258" s="73"/>
      <c r="CJL258" s="73"/>
      <c r="CJM258" s="73"/>
      <c r="CJN258" s="73"/>
      <c r="CJO258" s="73"/>
      <c r="CJP258" s="73"/>
      <c r="CJQ258" s="73"/>
      <c r="CJR258" s="73"/>
      <c r="CJS258" s="73"/>
      <c r="CJT258" s="73"/>
      <c r="CJU258" s="73"/>
      <c r="CJV258" s="73"/>
      <c r="CJW258" s="73"/>
      <c r="CJX258" s="73"/>
      <c r="CJY258" s="73"/>
      <c r="CJZ258" s="73"/>
      <c r="CKA258" s="73"/>
      <c r="CKB258" s="73"/>
      <c r="CKC258" s="73"/>
      <c r="CKE258" s="73"/>
      <c r="CKF258" s="73"/>
      <c r="CKG258" s="73"/>
      <c r="CKH258" s="73"/>
      <c r="CKI258" s="73"/>
      <c r="CKJ258" s="73"/>
      <c r="CKK258" s="73"/>
      <c r="CKL258" s="73"/>
      <c r="CKM258" s="73"/>
      <c r="CKN258" s="73"/>
      <c r="CKO258" s="73"/>
      <c r="CKP258" s="73"/>
      <c r="CKQ258" s="73"/>
      <c r="CKT258" s="73"/>
      <c r="CKW258" s="73"/>
      <c r="CKZ258" s="73"/>
      <c r="CLC258" s="73"/>
      <c r="CLF258" s="73"/>
      <c r="CLR258" s="73"/>
      <c r="CLU258" s="73"/>
      <c r="CLX258" s="73"/>
      <c r="CMA258" s="73"/>
      <c r="CMJ258" s="73"/>
      <c r="CMP258" s="73"/>
      <c r="CMS258" s="73"/>
      <c r="CMV258" s="73"/>
      <c r="CMY258" s="73"/>
      <c r="CNE258" s="73"/>
      <c r="CNN258" s="73"/>
      <c r="CNP258" s="73"/>
      <c r="CNQ258" s="73"/>
      <c r="CNS258" s="73"/>
      <c r="CNV258" s="73"/>
      <c r="CNY258" s="73"/>
      <c r="COB258" s="73"/>
      <c r="COJ258" s="73"/>
      <c r="COL258" s="73"/>
      <c r="COO258" s="73"/>
      <c r="COR258" s="73"/>
      <c r="CPA258" s="73"/>
      <c r="CPD258" s="73"/>
      <c r="CPI258" s="73"/>
      <c r="CQE258" s="73"/>
      <c r="CQF258" s="73"/>
      <c r="CQG258" s="73"/>
      <c r="CQH258" s="73"/>
      <c r="CQI258" s="73"/>
      <c r="CQJ258" s="73"/>
      <c r="CRB258" s="73"/>
      <c r="CRC258" s="73"/>
      <c r="CRF258" s="73"/>
      <c r="CRI258" s="73"/>
      <c r="CRK258" s="73"/>
      <c r="CRM258" s="73"/>
      <c r="CRP258" s="73"/>
      <c r="CRS258" s="73"/>
      <c r="CRV258" s="73"/>
      <c r="CRY258" s="73"/>
      <c r="CSB258" s="73"/>
      <c r="CSE258" s="73"/>
      <c r="CSH258" s="73"/>
      <c r="CSK258" s="73"/>
      <c r="CSM258" s="73"/>
      <c r="CSZ258" s="73"/>
      <c r="CTA258" s="73"/>
      <c r="CTB258" s="73"/>
      <c r="CTC258" s="73"/>
      <c r="CTD258" s="73"/>
      <c r="CTE258" s="73"/>
      <c r="CTF258" s="73"/>
      <c r="CTG258" s="73"/>
      <c r="CTH258" s="73"/>
      <c r="CTI258" s="73"/>
      <c r="CTJ258" s="73"/>
      <c r="CTK258" s="73"/>
      <c r="CTL258" s="73"/>
      <c r="CTM258" s="73"/>
      <c r="CTN258" s="73"/>
      <c r="CTO258" s="73"/>
      <c r="CTP258" s="73"/>
      <c r="CTQ258" s="73"/>
      <c r="CTR258" s="73"/>
      <c r="CTS258" s="73"/>
      <c r="CTT258" s="73"/>
      <c r="CTU258" s="73"/>
      <c r="CTV258" s="73"/>
      <c r="CTW258" s="73"/>
      <c r="CTX258" s="73"/>
      <c r="CTY258" s="73"/>
      <c r="CUA258" s="73"/>
      <c r="CUB258" s="73"/>
      <c r="CUC258" s="73"/>
      <c r="CUD258" s="73"/>
      <c r="CUE258" s="73"/>
      <c r="CUF258" s="73"/>
      <c r="CUG258" s="73"/>
      <c r="CUH258" s="73"/>
      <c r="CUI258" s="73"/>
      <c r="CUJ258" s="73"/>
      <c r="CUK258" s="73"/>
      <c r="CUL258" s="73"/>
      <c r="CUM258" s="73"/>
      <c r="CUP258" s="73"/>
      <c r="CUS258" s="73"/>
      <c r="CUV258" s="73"/>
      <c r="CUY258" s="73"/>
      <c r="CVB258" s="73"/>
      <c r="CVN258" s="73"/>
      <c r="CVQ258" s="73"/>
      <c r="CVT258" s="73"/>
      <c r="CVW258" s="73"/>
      <c r="CWF258" s="73"/>
      <c r="CWL258" s="73"/>
      <c r="CWO258" s="73"/>
      <c r="CWR258" s="73"/>
      <c r="CWU258" s="73"/>
      <c r="CXA258" s="73"/>
      <c r="CXJ258" s="73"/>
      <c r="CXL258" s="73"/>
      <c r="CXM258" s="73"/>
      <c r="CXO258" s="73"/>
      <c r="CXR258" s="73"/>
      <c r="CXU258" s="73"/>
      <c r="CXX258" s="73"/>
      <c r="CYF258" s="73"/>
      <c r="CYH258" s="73"/>
      <c r="CYK258" s="73"/>
      <c r="CYN258" s="73"/>
      <c r="CYW258" s="73"/>
      <c r="CYZ258" s="73"/>
      <c r="CZE258" s="73"/>
      <c r="DAA258" s="73"/>
      <c r="DAB258" s="73"/>
      <c r="DAC258" s="73"/>
      <c r="DAD258" s="73"/>
      <c r="DAE258" s="73"/>
      <c r="DAF258" s="73"/>
      <c r="DAX258" s="73"/>
      <c r="DAY258" s="73"/>
      <c r="DBB258" s="73"/>
      <c r="DBE258" s="73"/>
      <c r="DBG258" s="73"/>
      <c r="DBI258" s="73"/>
      <c r="DBL258" s="73"/>
      <c r="DBO258" s="73"/>
      <c r="DBR258" s="73"/>
      <c r="DBU258" s="73"/>
      <c r="DBX258" s="73"/>
      <c r="DCA258" s="73"/>
      <c r="DCD258" s="73"/>
      <c r="DCG258" s="73"/>
      <c r="DCI258" s="73"/>
      <c r="DCV258" s="73"/>
      <c r="DCW258" s="73"/>
      <c r="DCX258" s="73"/>
      <c r="DCY258" s="73"/>
      <c r="DCZ258" s="73"/>
      <c r="DDA258" s="73"/>
      <c r="DDB258" s="73"/>
      <c r="DDC258" s="73"/>
      <c r="DDD258" s="73"/>
      <c r="DDE258" s="73"/>
      <c r="DDF258" s="73"/>
      <c r="DDG258" s="73"/>
      <c r="DDH258" s="73"/>
      <c r="DDI258" s="73"/>
      <c r="DDJ258" s="73"/>
      <c r="DDK258" s="73"/>
      <c r="DDL258" s="73"/>
      <c r="DDM258" s="73"/>
      <c r="DDN258" s="73"/>
      <c r="DDO258" s="73"/>
      <c r="DDP258" s="73"/>
      <c r="DDQ258" s="73"/>
      <c r="DDR258" s="73"/>
      <c r="DDS258" s="73"/>
      <c r="DDT258" s="73"/>
      <c r="DDU258" s="73"/>
      <c r="DDW258" s="73"/>
      <c r="DDX258" s="73"/>
      <c r="DDY258" s="73"/>
      <c r="DDZ258" s="73"/>
      <c r="DEA258" s="73"/>
      <c r="DEB258" s="73"/>
      <c r="DEC258" s="73"/>
      <c r="DED258" s="73"/>
      <c r="DEE258" s="73"/>
      <c r="DEF258" s="73"/>
      <c r="DEG258" s="73"/>
      <c r="DEH258" s="73"/>
      <c r="DEI258" s="73"/>
      <c r="DEL258" s="73"/>
      <c r="DEO258" s="73"/>
      <c r="DER258" s="73"/>
      <c r="DEU258" s="73"/>
      <c r="DEX258" s="73"/>
      <c r="DFJ258" s="73"/>
      <c r="DFM258" s="73"/>
      <c r="DFP258" s="73"/>
      <c r="DFS258" s="73"/>
      <c r="DGB258" s="73"/>
      <c r="DGH258" s="73"/>
      <c r="DGK258" s="73"/>
      <c r="DGN258" s="73"/>
      <c r="DGQ258" s="73"/>
      <c r="DGW258" s="73"/>
      <c r="DHF258" s="73"/>
      <c r="DHH258" s="73"/>
      <c r="DHI258" s="73"/>
      <c r="DHK258" s="73"/>
      <c r="DHN258" s="73"/>
      <c r="DHQ258" s="73"/>
      <c r="DHT258" s="73"/>
      <c r="DIB258" s="73"/>
      <c r="DID258" s="73"/>
      <c r="DIG258" s="73"/>
      <c r="DIJ258" s="73"/>
      <c r="DIS258" s="73"/>
      <c r="DIV258" s="73"/>
      <c r="DJA258" s="73"/>
      <c r="DJW258" s="73"/>
      <c r="DJX258" s="73"/>
      <c r="DJY258" s="73"/>
      <c r="DJZ258" s="73"/>
      <c r="DKA258" s="73"/>
      <c r="DKB258" s="73"/>
      <c r="DKT258" s="73"/>
      <c r="DKU258" s="73"/>
      <c r="DKX258" s="73"/>
      <c r="DLA258" s="73"/>
      <c r="DLC258" s="73"/>
      <c r="DLE258" s="73"/>
      <c r="DLH258" s="73"/>
      <c r="DLK258" s="73"/>
      <c r="DLN258" s="73"/>
      <c r="DLQ258" s="73"/>
      <c r="DLT258" s="73"/>
      <c r="DLW258" s="73"/>
      <c r="DLZ258" s="73"/>
      <c r="DMC258" s="73"/>
      <c r="DME258" s="73"/>
      <c r="DMR258" s="73"/>
      <c r="DMS258" s="73"/>
      <c r="DMT258" s="73"/>
      <c r="DMU258" s="73"/>
      <c r="DMV258" s="73"/>
      <c r="DMW258" s="73"/>
      <c r="DMX258" s="73"/>
      <c r="DMY258" s="73"/>
      <c r="DMZ258" s="73"/>
      <c r="DNA258" s="73"/>
      <c r="DNB258" s="73"/>
      <c r="DNC258" s="73"/>
      <c r="DND258" s="73"/>
      <c r="DNE258" s="73"/>
      <c r="DNF258" s="73"/>
      <c r="DNG258" s="73"/>
      <c r="DNH258" s="73"/>
      <c r="DNI258" s="73"/>
      <c r="DNJ258" s="73"/>
      <c r="DNK258" s="73"/>
      <c r="DNL258" s="73"/>
      <c r="DNM258" s="73"/>
      <c r="DNN258" s="73"/>
      <c r="DNO258" s="73"/>
      <c r="DNP258" s="73"/>
      <c r="DNQ258" s="73"/>
      <c r="DNS258" s="73"/>
      <c r="DNT258" s="73"/>
      <c r="DNU258" s="73"/>
      <c r="DNV258" s="73"/>
      <c r="DNW258" s="73"/>
      <c r="DNX258" s="73"/>
      <c r="DNY258" s="73"/>
      <c r="DNZ258" s="73"/>
      <c r="DOA258" s="73"/>
      <c r="DOB258" s="73"/>
      <c r="DOC258" s="73"/>
      <c r="DOD258" s="73"/>
      <c r="DOE258" s="73"/>
      <c r="DOH258" s="73"/>
      <c r="DOK258" s="73"/>
      <c r="DON258" s="73"/>
      <c r="DOQ258" s="73"/>
      <c r="DOT258" s="73"/>
      <c r="DPF258" s="73"/>
      <c r="DPI258" s="73"/>
      <c r="DPL258" s="73"/>
      <c r="DPO258" s="73"/>
      <c r="DPX258" s="73"/>
      <c r="DQD258" s="73"/>
      <c r="DQG258" s="73"/>
      <c r="DQJ258" s="73"/>
      <c r="DQM258" s="73"/>
      <c r="DQS258" s="73"/>
      <c r="DRB258" s="73"/>
      <c r="DRD258" s="73"/>
      <c r="DRE258" s="73"/>
      <c r="DRG258" s="73"/>
      <c r="DRJ258" s="73"/>
      <c r="DRM258" s="73"/>
      <c r="DRP258" s="73"/>
      <c r="DRX258" s="73"/>
      <c r="DRZ258" s="73"/>
      <c r="DSC258" s="73"/>
      <c r="DSF258" s="73"/>
      <c r="DSO258" s="73"/>
      <c r="DSR258" s="73"/>
      <c r="DSW258" s="73"/>
      <c r="DTS258" s="73"/>
      <c r="DTT258" s="73"/>
      <c r="DTU258" s="73"/>
      <c r="DTV258" s="73"/>
      <c r="DTW258" s="73"/>
      <c r="DTX258" s="73"/>
      <c r="DUP258" s="73"/>
      <c r="DUQ258" s="73"/>
      <c r="DUT258" s="73"/>
      <c r="DUW258" s="73"/>
      <c r="DUY258" s="73"/>
      <c r="DVA258" s="73"/>
      <c r="DVD258" s="73"/>
      <c r="DVG258" s="73"/>
      <c r="DVJ258" s="73"/>
      <c r="DVM258" s="73"/>
      <c r="DVP258" s="73"/>
      <c r="DVS258" s="73"/>
      <c r="DVV258" s="73"/>
      <c r="DVY258" s="73"/>
      <c r="DWA258" s="73"/>
      <c r="DWN258" s="73"/>
      <c r="DWO258" s="73"/>
      <c r="DWP258" s="73"/>
      <c r="DWQ258" s="73"/>
      <c r="DWR258" s="73"/>
      <c r="DWS258" s="73"/>
      <c r="DWT258" s="73"/>
      <c r="DWU258" s="73"/>
      <c r="DWV258" s="73"/>
      <c r="DWW258" s="73"/>
      <c r="DWX258" s="73"/>
      <c r="DWY258" s="73"/>
      <c r="DWZ258" s="73"/>
      <c r="DXA258" s="73"/>
      <c r="DXB258" s="73"/>
      <c r="DXC258" s="73"/>
      <c r="DXD258" s="73"/>
      <c r="DXE258" s="73"/>
      <c r="DXF258" s="73"/>
      <c r="DXG258" s="73"/>
      <c r="DXH258" s="73"/>
      <c r="DXI258" s="73"/>
      <c r="DXJ258" s="73"/>
      <c r="DXK258" s="73"/>
      <c r="DXL258" s="73"/>
      <c r="DXM258" s="73"/>
      <c r="DXO258" s="73"/>
      <c r="DXP258" s="73"/>
      <c r="DXQ258" s="73"/>
      <c r="DXR258" s="73"/>
      <c r="DXS258" s="73"/>
      <c r="DXT258" s="73"/>
      <c r="DXU258" s="73"/>
      <c r="DXV258" s="73"/>
      <c r="DXW258" s="73"/>
      <c r="DXX258" s="73"/>
      <c r="DXY258" s="73"/>
      <c r="DXZ258" s="73"/>
      <c r="DYA258" s="73"/>
      <c r="DYD258" s="73"/>
      <c r="DYG258" s="73"/>
      <c r="DYJ258" s="73"/>
      <c r="DYM258" s="73"/>
      <c r="DYP258" s="73"/>
      <c r="DZB258" s="73"/>
      <c r="DZE258" s="73"/>
      <c r="DZH258" s="73"/>
      <c r="DZK258" s="73"/>
      <c r="DZT258" s="73"/>
      <c r="DZZ258" s="73"/>
      <c r="EAC258" s="73"/>
      <c r="EAF258" s="73"/>
      <c r="EAI258" s="73"/>
      <c r="EAO258" s="73"/>
      <c r="EAX258" s="73"/>
      <c r="EAZ258" s="73"/>
      <c r="EBA258" s="73"/>
      <c r="EBC258" s="73"/>
      <c r="EBF258" s="73"/>
      <c r="EBI258" s="73"/>
      <c r="EBL258" s="73"/>
      <c r="EBT258" s="73"/>
      <c r="EBV258" s="73"/>
      <c r="EBY258" s="73"/>
      <c r="ECB258" s="73"/>
      <c r="ECK258" s="73"/>
      <c r="ECN258" s="73"/>
      <c r="ECS258" s="73"/>
      <c r="EDO258" s="73"/>
      <c r="EDP258" s="73"/>
      <c r="EDQ258" s="73"/>
      <c r="EDR258" s="73"/>
      <c r="EDS258" s="73"/>
      <c r="EDT258" s="73"/>
      <c r="EEL258" s="73"/>
      <c r="EEM258" s="73"/>
      <c r="EEP258" s="73"/>
      <c r="EES258" s="73"/>
      <c r="EEU258" s="73"/>
      <c r="EEW258" s="73"/>
      <c r="EEZ258" s="73"/>
      <c r="EFC258" s="73"/>
      <c r="EFF258" s="73"/>
      <c r="EFI258" s="73"/>
      <c r="EFL258" s="73"/>
      <c r="EFO258" s="73"/>
      <c r="EFR258" s="73"/>
      <c r="EFU258" s="73"/>
      <c r="EFW258" s="73"/>
      <c r="EGJ258" s="73"/>
      <c r="EGK258" s="73"/>
      <c r="EGL258" s="73"/>
      <c r="EGM258" s="73"/>
      <c r="EGN258" s="73"/>
      <c r="EGO258" s="73"/>
      <c r="EGP258" s="73"/>
      <c r="EGQ258" s="73"/>
      <c r="EGR258" s="73"/>
      <c r="EGS258" s="73"/>
      <c r="EGT258" s="73"/>
      <c r="EGU258" s="73"/>
      <c r="EGV258" s="73"/>
      <c r="EGW258" s="73"/>
      <c r="EGX258" s="73"/>
      <c r="EGY258" s="73"/>
      <c r="EGZ258" s="73"/>
      <c r="EHA258" s="73"/>
      <c r="EHB258" s="73"/>
      <c r="EHC258" s="73"/>
      <c r="EHD258" s="73"/>
      <c r="EHE258" s="73"/>
      <c r="EHF258" s="73"/>
      <c r="EHG258" s="73"/>
      <c r="EHH258" s="73"/>
      <c r="EHI258" s="73"/>
      <c r="EHK258" s="73"/>
      <c r="EHL258" s="73"/>
      <c r="EHM258" s="73"/>
      <c r="EHN258" s="73"/>
      <c r="EHO258" s="73"/>
      <c r="EHP258" s="73"/>
      <c r="EHQ258" s="73"/>
      <c r="EHR258" s="73"/>
      <c r="EHS258" s="73"/>
      <c r="EHT258" s="73"/>
      <c r="EHU258" s="73"/>
      <c r="EHV258" s="73"/>
      <c r="EHW258" s="73"/>
      <c r="EHZ258" s="73"/>
      <c r="EIC258" s="73"/>
      <c r="EIF258" s="73"/>
      <c r="EII258" s="73"/>
      <c r="EIL258" s="73"/>
      <c r="EIX258" s="73"/>
      <c r="EJA258" s="73"/>
      <c r="EJD258" s="73"/>
      <c r="EJG258" s="73"/>
      <c r="EJP258" s="73"/>
      <c r="EJV258" s="73"/>
      <c r="EJY258" s="73"/>
      <c r="EKB258" s="73"/>
      <c r="EKE258" s="73"/>
      <c r="EKK258" s="73"/>
      <c r="EKT258" s="73"/>
      <c r="EKV258" s="73"/>
      <c r="EKW258" s="73"/>
      <c r="EKY258" s="73"/>
      <c r="ELB258" s="73"/>
      <c r="ELE258" s="73"/>
      <c r="ELH258" s="73"/>
      <c r="ELP258" s="73"/>
      <c r="ELR258" s="73"/>
      <c r="ELU258" s="73"/>
      <c r="ELX258" s="73"/>
      <c r="EMG258" s="73"/>
      <c r="EMJ258" s="73"/>
      <c r="EMO258" s="73"/>
      <c r="ENK258" s="73"/>
      <c r="ENL258" s="73"/>
      <c r="ENM258" s="73"/>
      <c r="ENN258" s="73"/>
      <c r="ENO258" s="73"/>
      <c r="ENP258" s="73"/>
      <c r="EOH258" s="73"/>
      <c r="EOI258" s="73"/>
      <c r="EOL258" s="73"/>
      <c r="EOO258" s="73"/>
      <c r="EOQ258" s="73"/>
      <c r="EOS258" s="73"/>
      <c r="EOV258" s="73"/>
      <c r="EOY258" s="73"/>
      <c r="EPB258" s="73"/>
      <c r="EPE258" s="73"/>
      <c r="EPH258" s="73"/>
      <c r="EPK258" s="73"/>
      <c r="EPN258" s="73"/>
      <c r="EPQ258" s="73"/>
      <c r="EPS258" s="73"/>
      <c r="EQF258" s="73"/>
      <c r="EQG258" s="73"/>
      <c r="EQH258" s="73"/>
      <c r="EQI258" s="73"/>
      <c r="EQJ258" s="73"/>
      <c r="EQK258" s="73"/>
      <c r="EQL258" s="73"/>
      <c r="EQM258" s="73"/>
      <c r="EQN258" s="73"/>
      <c r="EQO258" s="73"/>
      <c r="EQP258" s="73"/>
      <c r="EQQ258" s="73"/>
      <c r="EQR258" s="73"/>
      <c r="EQS258" s="73"/>
      <c r="EQT258" s="73"/>
      <c r="EQU258" s="73"/>
      <c r="EQV258" s="73"/>
      <c r="EQW258" s="73"/>
      <c r="EQX258" s="73"/>
      <c r="EQY258" s="73"/>
      <c r="EQZ258" s="73"/>
      <c r="ERA258" s="73"/>
      <c r="ERB258" s="73"/>
      <c r="ERC258" s="73"/>
      <c r="ERD258" s="73"/>
      <c r="ERE258" s="73"/>
      <c r="ERG258" s="73"/>
      <c r="ERH258" s="73"/>
      <c r="ERI258" s="73"/>
      <c r="ERJ258" s="73"/>
      <c r="ERK258" s="73"/>
      <c r="ERL258" s="73"/>
      <c r="ERM258" s="73"/>
      <c r="ERN258" s="73"/>
      <c r="ERO258" s="73"/>
      <c r="ERP258" s="73"/>
      <c r="ERQ258" s="73"/>
      <c r="ERR258" s="73"/>
      <c r="ERS258" s="73"/>
      <c r="ERV258" s="73"/>
      <c r="ERY258" s="73"/>
      <c r="ESB258" s="73"/>
      <c r="ESE258" s="73"/>
      <c r="ESH258" s="73"/>
      <c r="EST258" s="73"/>
      <c r="ESW258" s="73"/>
      <c r="ESZ258" s="73"/>
      <c r="ETC258" s="73"/>
      <c r="ETL258" s="73"/>
      <c r="ETR258" s="73"/>
      <c r="ETU258" s="73"/>
      <c r="ETX258" s="73"/>
      <c r="EUA258" s="73"/>
      <c r="EUG258" s="73"/>
      <c r="EUP258" s="73"/>
      <c r="EUR258" s="73"/>
      <c r="EUS258" s="73"/>
      <c r="EUU258" s="73"/>
      <c r="EUX258" s="73"/>
      <c r="EVA258" s="73"/>
      <c r="EVD258" s="73"/>
      <c r="EVL258" s="73"/>
      <c r="EVN258" s="73"/>
      <c r="EVQ258" s="73"/>
      <c r="EVT258" s="73"/>
      <c r="EWC258" s="73"/>
      <c r="EWF258" s="73"/>
      <c r="EWK258" s="73"/>
      <c r="EXG258" s="73"/>
      <c r="EXH258" s="73"/>
      <c r="EXI258" s="73"/>
      <c r="EXJ258" s="73"/>
      <c r="EXK258" s="73"/>
      <c r="EXL258" s="73"/>
      <c r="EYD258" s="73"/>
      <c r="EYE258" s="73"/>
      <c r="EYH258" s="73"/>
      <c r="EYK258" s="73"/>
      <c r="EYM258" s="73"/>
      <c r="EYO258" s="73"/>
      <c r="EYR258" s="73"/>
      <c r="EYU258" s="73"/>
      <c r="EYX258" s="73"/>
      <c r="EZA258" s="73"/>
      <c r="EZD258" s="73"/>
      <c r="EZG258" s="73"/>
      <c r="EZJ258" s="73"/>
      <c r="EZM258" s="73"/>
      <c r="EZO258" s="73"/>
      <c r="FAB258" s="73"/>
      <c r="FAC258" s="73"/>
      <c r="FAD258" s="73"/>
      <c r="FAE258" s="73"/>
      <c r="FAF258" s="73"/>
      <c r="FAG258" s="73"/>
      <c r="FAH258" s="73"/>
      <c r="FAI258" s="73"/>
      <c r="FAJ258" s="73"/>
      <c r="FAK258" s="73"/>
      <c r="FAL258" s="73"/>
      <c r="FAM258" s="73"/>
      <c r="FAN258" s="73"/>
      <c r="FAO258" s="73"/>
      <c r="FAP258" s="73"/>
      <c r="FAQ258" s="73"/>
      <c r="FAR258" s="73"/>
      <c r="FAS258" s="73"/>
      <c r="FAT258" s="73"/>
      <c r="FAU258" s="73"/>
      <c r="FAV258" s="73"/>
      <c r="FAW258" s="73"/>
      <c r="FAX258" s="73"/>
      <c r="FAY258" s="73"/>
      <c r="FAZ258" s="73"/>
      <c r="FBA258" s="73"/>
      <c r="FBC258" s="73"/>
      <c r="FBD258" s="73"/>
      <c r="FBE258" s="73"/>
      <c r="FBF258" s="73"/>
      <c r="FBG258" s="73"/>
      <c r="FBH258" s="73"/>
      <c r="FBI258" s="73"/>
      <c r="FBJ258" s="73"/>
      <c r="FBK258" s="73"/>
      <c r="FBL258" s="73"/>
      <c r="FBM258" s="73"/>
      <c r="FBN258" s="73"/>
      <c r="FBO258" s="73"/>
      <c r="FBR258" s="73"/>
      <c r="FBU258" s="73"/>
      <c r="FBX258" s="73"/>
      <c r="FCA258" s="73"/>
      <c r="FCD258" s="73"/>
      <c r="FCP258" s="73"/>
      <c r="FCS258" s="73"/>
      <c r="FCV258" s="73"/>
      <c r="FCY258" s="73"/>
      <c r="FDH258" s="73"/>
      <c r="FDN258" s="73"/>
      <c r="FDQ258" s="73"/>
      <c r="FDT258" s="73"/>
      <c r="FDW258" s="73"/>
      <c r="FEC258" s="73"/>
      <c r="FEL258" s="73"/>
      <c r="FEN258" s="73"/>
      <c r="FEO258" s="73"/>
      <c r="FEQ258" s="73"/>
      <c r="FET258" s="73"/>
      <c r="FEW258" s="73"/>
      <c r="FEZ258" s="73"/>
      <c r="FFH258" s="73"/>
      <c r="FFJ258" s="73"/>
      <c r="FFM258" s="73"/>
      <c r="FFP258" s="73"/>
      <c r="FFY258" s="73"/>
      <c r="FGB258" s="73"/>
      <c r="FGG258" s="73"/>
      <c r="FHC258" s="73"/>
      <c r="FHD258" s="73"/>
      <c r="FHE258" s="73"/>
      <c r="FHF258" s="73"/>
      <c r="FHG258" s="73"/>
      <c r="FHH258" s="73"/>
      <c r="FHZ258" s="73"/>
      <c r="FIA258" s="73"/>
      <c r="FID258" s="73"/>
      <c r="FIG258" s="73"/>
      <c r="FII258" s="73"/>
      <c r="FIK258" s="73"/>
      <c r="FIN258" s="73"/>
      <c r="FIQ258" s="73"/>
      <c r="FIT258" s="73"/>
      <c r="FIW258" s="73"/>
      <c r="FIZ258" s="73"/>
      <c r="FJC258" s="73"/>
      <c r="FJF258" s="73"/>
      <c r="FJI258" s="73"/>
      <c r="FJK258" s="73"/>
      <c r="FJX258" s="73"/>
      <c r="FJY258" s="73"/>
      <c r="FJZ258" s="73"/>
      <c r="FKA258" s="73"/>
      <c r="FKB258" s="73"/>
      <c r="FKC258" s="73"/>
      <c r="FKD258" s="73"/>
      <c r="FKE258" s="73"/>
      <c r="FKF258" s="73"/>
      <c r="FKG258" s="73"/>
      <c r="FKH258" s="73"/>
      <c r="FKI258" s="73"/>
      <c r="FKJ258" s="73"/>
      <c r="FKK258" s="73"/>
      <c r="FKL258" s="73"/>
      <c r="FKM258" s="73"/>
      <c r="FKN258" s="73"/>
      <c r="FKO258" s="73"/>
      <c r="FKP258" s="73"/>
      <c r="FKQ258" s="73"/>
      <c r="FKR258" s="73"/>
      <c r="FKS258" s="73"/>
      <c r="FKT258" s="73"/>
      <c r="FKU258" s="73"/>
      <c r="FKV258" s="73"/>
      <c r="FKW258" s="73"/>
      <c r="FKY258" s="73"/>
      <c r="FKZ258" s="73"/>
      <c r="FLA258" s="73"/>
      <c r="FLB258" s="73"/>
      <c r="FLC258" s="73"/>
      <c r="FLD258" s="73"/>
      <c r="FLE258" s="73"/>
      <c r="FLF258" s="73"/>
      <c r="FLG258" s="73"/>
      <c r="FLH258" s="73"/>
      <c r="FLI258" s="73"/>
      <c r="FLJ258" s="73"/>
      <c r="FLK258" s="73"/>
      <c r="FLN258" s="73"/>
      <c r="FLQ258" s="73"/>
      <c r="FLT258" s="73"/>
      <c r="FLW258" s="73"/>
      <c r="FLZ258" s="73"/>
      <c r="FML258" s="73"/>
      <c r="FMO258" s="73"/>
      <c r="FMR258" s="73"/>
      <c r="FMU258" s="73"/>
      <c r="FND258" s="73"/>
      <c r="FNJ258" s="73"/>
      <c r="FNM258" s="73"/>
      <c r="FNP258" s="73"/>
      <c r="FNS258" s="73"/>
      <c r="FNY258" s="73"/>
      <c r="FOH258" s="73"/>
      <c r="FOJ258" s="73"/>
      <c r="FOK258" s="73"/>
      <c r="FOM258" s="73"/>
      <c r="FOP258" s="73"/>
      <c r="FOS258" s="73"/>
      <c r="FOV258" s="73"/>
      <c r="FPD258" s="73"/>
      <c r="FPF258" s="73"/>
      <c r="FPI258" s="73"/>
      <c r="FPL258" s="73"/>
      <c r="FPU258" s="73"/>
      <c r="FPX258" s="73"/>
      <c r="FQC258" s="73"/>
      <c r="FQY258" s="73"/>
      <c r="FQZ258" s="73"/>
      <c r="FRA258" s="73"/>
      <c r="FRB258" s="73"/>
      <c r="FRC258" s="73"/>
      <c r="FRD258" s="73"/>
      <c r="FRV258" s="73"/>
      <c r="FRW258" s="73"/>
      <c r="FRZ258" s="73"/>
      <c r="FSC258" s="73"/>
      <c r="FSE258" s="73"/>
      <c r="FSG258" s="73"/>
      <c r="FSJ258" s="73"/>
      <c r="FSM258" s="73"/>
      <c r="FSP258" s="73"/>
      <c r="FSS258" s="73"/>
      <c r="FSV258" s="73"/>
      <c r="FSY258" s="73"/>
      <c r="FTB258" s="73"/>
      <c r="FTE258" s="73"/>
      <c r="FTG258" s="73"/>
      <c r="FTT258" s="73"/>
      <c r="FTU258" s="73"/>
      <c r="FTV258" s="73"/>
      <c r="FTW258" s="73"/>
      <c r="FTX258" s="73"/>
      <c r="FTY258" s="73"/>
      <c r="FTZ258" s="73"/>
      <c r="FUA258" s="73"/>
      <c r="FUB258" s="73"/>
      <c r="FUC258" s="73"/>
      <c r="FUD258" s="73"/>
      <c r="FUE258" s="73"/>
      <c r="FUF258" s="73"/>
      <c r="FUG258" s="73"/>
      <c r="FUH258" s="73"/>
      <c r="FUI258" s="73"/>
      <c r="FUJ258" s="73"/>
      <c r="FUK258" s="73"/>
      <c r="FUL258" s="73"/>
      <c r="FUM258" s="73"/>
      <c r="FUN258" s="73"/>
      <c r="FUO258" s="73"/>
      <c r="FUP258" s="73"/>
      <c r="FUQ258" s="73"/>
      <c r="FUR258" s="73"/>
      <c r="FUS258" s="73"/>
      <c r="FUU258" s="73"/>
      <c r="FUV258" s="73"/>
      <c r="FUW258" s="73"/>
      <c r="FUX258" s="73"/>
      <c r="FUY258" s="73"/>
      <c r="FUZ258" s="73"/>
      <c r="FVA258" s="73"/>
      <c r="FVB258" s="73"/>
      <c r="FVC258" s="73"/>
      <c r="FVD258" s="73"/>
      <c r="FVE258" s="73"/>
      <c r="FVF258" s="73"/>
      <c r="FVG258" s="73"/>
      <c r="FVJ258" s="73"/>
      <c r="FVM258" s="73"/>
      <c r="FVP258" s="73"/>
      <c r="FVS258" s="73"/>
      <c r="FVV258" s="73"/>
      <c r="FWH258" s="73"/>
      <c r="FWK258" s="73"/>
      <c r="FWN258" s="73"/>
      <c r="FWQ258" s="73"/>
      <c r="FWZ258" s="73"/>
      <c r="FXF258" s="73"/>
      <c r="FXI258" s="73"/>
      <c r="FXL258" s="73"/>
      <c r="FXO258" s="73"/>
      <c r="FXU258" s="73"/>
      <c r="FYD258" s="73"/>
      <c r="FYF258" s="73"/>
      <c r="FYG258" s="73"/>
      <c r="FYI258" s="73"/>
      <c r="FYL258" s="73"/>
      <c r="FYO258" s="73"/>
      <c r="FYR258" s="73"/>
      <c r="FYZ258" s="73"/>
      <c r="FZB258" s="73"/>
      <c r="FZE258" s="73"/>
      <c r="FZH258" s="73"/>
      <c r="FZQ258" s="73"/>
      <c r="FZT258" s="73"/>
      <c r="FZY258" s="73"/>
      <c r="GAU258" s="73"/>
      <c r="GAV258" s="73"/>
      <c r="GAW258" s="73"/>
      <c r="GAX258" s="73"/>
      <c r="GAY258" s="73"/>
      <c r="GAZ258" s="73"/>
      <c r="GBR258" s="73"/>
      <c r="GBS258" s="73"/>
      <c r="GBV258" s="73"/>
      <c r="GBY258" s="73"/>
      <c r="GCA258" s="73"/>
      <c r="GCC258" s="73"/>
      <c r="GCF258" s="73"/>
      <c r="GCI258" s="73"/>
      <c r="GCL258" s="73"/>
      <c r="GCO258" s="73"/>
      <c r="GCR258" s="73"/>
      <c r="GCU258" s="73"/>
      <c r="GCX258" s="73"/>
      <c r="GDA258" s="73"/>
      <c r="GDC258" s="73"/>
      <c r="GDP258" s="73"/>
      <c r="GDQ258" s="73"/>
      <c r="GDR258" s="73"/>
      <c r="GDS258" s="73"/>
      <c r="GDT258" s="73"/>
      <c r="GDU258" s="73"/>
      <c r="GDV258" s="73"/>
      <c r="GDW258" s="73"/>
      <c r="GDX258" s="73"/>
      <c r="GDY258" s="73"/>
      <c r="GDZ258" s="73"/>
      <c r="GEA258" s="73"/>
      <c r="GEB258" s="73"/>
      <c r="GEC258" s="73"/>
      <c r="GED258" s="73"/>
      <c r="GEE258" s="73"/>
      <c r="GEF258" s="73"/>
      <c r="GEG258" s="73"/>
      <c r="GEH258" s="73"/>
      <c r="GEI258" s="73"/>
      <c r="GEJ258" s="73"/>
      <c r="GEK258" s="73"/>
      <c r="GEL258" s="73"/>
      <c r="GEM258" s="73"/>
      <c r="GEN258" s="73"/>
      <c r="GEO258" s="73"/>
      <c r="GEQ258" s="73"/>
      <c r="GER258" s="73"/>
      <c r="GES258" s="73"/>
      <c r="GET258" s="73"/>
      <c r="GEU258" s="73"/>
      <c r="GEV258" s="73"/>
      <c r="GEW258" s="73"/>
      <c r="GEX258" s="73"/>
      <c r="GEY258" s="73"/>
      <c r="GEZ258" s="73"/>
      <c r="GFA258" s="73"/>
      <c r="GFB258" s="73"/>
      <c r="GFC258" s="73"/>
      <c r="GFF258" s="73"/>
      <c r="GFI258" s="73"/>
      <c r="GFL258" s="73"/>
      <c r="GFO258" s="73"/>
      <c r="GFR258" s="73"/>
      <c r="GGD258" s="73"/>
      <c r="GGG258" s="73"/>
      <c r="GGJ258" s="73"/>
      <c r="GGM258" s="73"/>
      <c r="GGV258" s="73"/>
      <c r="GHB258" s="73"/>
      <c r="GHE258" s="73"/>
      <c r="GHH258" s="73"/>
      <c r="GHK258" s="73"/>
      <c r="GHQ258" s="73"/>
      <c r="GHZ258" s="73"/>
      <c r="GIB258" s="73"/>
      <c r="GIC258" s="73"/>
      <c r="GIE258" s="73"/>
      <c r="GIH258" s="73"/>
      <c r="GIK258" s="73"/>
      <c r="GIN258" s="73"/>
      <c r="GIV258" s="73"/>
      <c r="GIX258" s="73"/>
      <c r="GJA258" s="73"/>
      <c r="GJD258" s="73"/>
      <c r="GJM258" s="73"/>
      <c r="GJP258" s="73"/>
      <c r="GJU258" s="73"/>
      <c r="GKQ258" s="73"/>
      <c r="GKR258" s="73"/>
      <c r="GKS258" s="73"/>
      <c r="GKT258" s="73"/>
      <c r="GKU258" s="73"/>
      <c r="GKV258" s="73"/>
      <c r="GLN258" s="73"/>
      <c r="GLO258" s="73"/>
      <c r="GLR258" s="73"/>
      <c r="GLU258" s="73"/>
      <c r="GLW258" s="73"/>
      <c r="GLY258" s="73"/>
      <c r="GMB258" s="73"/>
      <c r="GME258" s="73"/>
      <c r="GMH258" s="73"/>
      <c r="GMK258" s="73"/>
      <c r="GMN258" s="73"/>
      <c r="GMQ258" s="73"/>
      <c r="GMT258" s="73"/>
      <c r="GMW258" s="73"/>
      <c r="GMY258" s="73"/>
      <c r="GNL258" s="73"/>
      <c r="GNM258" s="73"/>
      <c r="GNN258" s="73"/>
      <c r="GNO258" s="73"/>
      <c r="GNP258" s="73"/>
      <c r="GNQ258" s="73"/>
      <c r="GNR258" s="73"/>
      <c r="GNS258" s="73"/>
      <c r="GNT258" s="73"/>
      <c r="GNU258" s="73"/>
      <c r="GNV258" s="73"/>
      <c r="GNW258" s="73"/>
      <c r="GNX258" s="73"/>
      <c r="GNY258" s="73"/>
      <c r="GNZ258" s="73"/>
      <c r="GOA258" s="73"/>
      <c r="GOB258" s="73"/>
      <c r="GOC258" s="73"/>
      <c r="GOD258" s="73"/>
      <c r="GOE258" s="73"/>
      <c r="GOF258" s="73"/>
      <c r="GOG258" s="73"/>
      <c r="GOH258" s="73"/>
      <c r="GOI258" s="73"/>
      <c r="GOJ258" s="73"/>
      <c r="GOK258" s="73"/>
      <c r="GOM258" s="73"/>
      <c r="GON258" s="73"/>
      <c r="GOO258" s="73"/>
      <c r="GOP258" s="73"/>
      <c r="GOQ258" s="73"/>
      <c r="GOR258" s="73"/>
      <c r="GOS258" s="73"/>
      <c r="GOT258" s="73"/>
      <c r="GOU258" s="73"/>
      <c r="GOV258" s="73"/>
      <c r="GOW258" s="73"/>
      <c r="GOX258" s="73"/>
      <c r="GOY258" s="73"/>
      <c r="GPB258" s="73"/>
      <c r="GPE258" s="73"/>
      <c r="GPH258" s="73"/>
      <c r="GPK258" s="73"/>
      <c r="GPN258" s="73"/>
      <c r="GPZ258" s="73"/>
      <c r="GQC258" s="73"/>
      <c r="GQF258" s="73"/>
      <c r="GQI258" s="73"/>
      <c r="GQR258" s="73"/>
      <c r="GQX258" s="73"/>
      <c r="GRA258" s="73"/>
      <c r="GRD258" s="73"/>
      <c r="GRG258" s="73"/>
      <c r="GRM258" s="73"/>
      <c r="GRV258" s="73"/>
      <c r="GRX258" s="73"/>
      <c r="GRY258" s="73"/>
      <c r="GSA258" s="73"/>
      <c r="GSD258" s="73"/>
      <c r="GSG258" s="73"/>
      <c r="GSJ258" s="73"/>
      <c r="GSR258" s="73"/>
      <c r="GST258" s="73"/>
      <c r="GSW258" s="73"/>
      <c r="GSZ258" s="73"/>
      <c r="GTI258" s="73"/>
      <c r="GTL258" s="73"/>
      <c r="GTQ258" s="73"/>
      <c r="GUM258" s="73"/>
      <c r="GUN258" s="73"/>
      <c r="GUO258" s="73"/>
      <c r="GUP258" s="73"/>
      <c r="GUQ258" s="73"/>
      <c r="GUR258" s="73"/>
      <c r="GVJ258" s="73"/>
      <c r="GVK258" s="73"/>
      <c r="GVN258" s="73"/>
      <c r="GVQ258" s="73"/>
      <c r="GVS258" s="73"/>
      <c r="GVU258" s="73"/>
      <c r="GVX258" s="73"/>
      <c r="GWA258" s="73"/>
      <c r="GWD258" s="73"/>
      <c r="GWG258" s="73"/>
      <c r="GWJ258" s="73"/>
      <c r="GWM258" s="73"/>
      <c r="GWP258" s="73"/>
      <c r="GWS258" s="73"/>
      <c r="GWU258" s="73"/>
      <c r="GXH258" s="73"/>
      <c r="GXI258" s="73"/>
      <c r="GXJ258" s="73"/>
      <c r="GXK258" s="73"/>
      <c r="GXL258" s="73"/>
      <c r="GXM258" s="73"/>
      <c r="GXN258" s="73"/>
      <c r="GXO258" s="73"/>
      <c r="GXP258" s="73"/>
      <c r="GXQ258" s="73"/>
      <c r="GXR258" s="73"/>
      <c r="GXS258" s="73"/>
      <c r="GXT258" s="73"/>
      <c r="GXU258" s="73"/>
      <c r="GXV258" s="73"/>
      <c r="GXW258" s="73"/>
      <c r="GXX258" s="73"/>
      <c r="GXY258" s="73"/>
      <c r="GXZ258" s="73"/>
      <c r="GYA258" s="73"/>
      <c r="GYB258" s="73"/>
      <c r="GYC258" s="73"/>
      <c r="GYD258" s="73"/>
      <c r="GYE258" s="73"/>
      <c r="GYF258" s="73"/>
      <c r="GYG258" s="73"/>
      <c r="GYI258" s="73"/>
      <c r="GYJ258" s="73"/>
      <c r="GYK258" s="73"/>
      <c r="GYL258" s="73"/>
      <c r="GYM258" s="73"/>
      <c r="GYN258" s="73"/>
      <c r="GYO258" s="73"/>
      <c r="GYP258" s="73"/>
      <c r="GYQ258" s="73"/>
      <c r="GYR258" s="73"/>
      <c r="GYS258" s="73"/>
      <c r="GYT258" s="73"/>
      <c r="GYU258" s="73"/>
      <c r="GYX258" s="73"/>
      <c r="GZA258" s="73"/>
      <c r="GZD258" s="73"/>
      <c r="GZG258" s="73"/>
      <c r="GZJ258" s="73"/>
      <c r="GZV258" s="73"/>
      <c r="GZY258" s="73"/>
      <c r="HAB258" s="73"/>
      <c r="HAE258" s="73"/>
      <c r="HAN258" s="73"/>
      <c r="HAT258" s="73"/>
      <c r="HAW258" s="73"/>
      <c r="HAZ258" s="73"/>
      <c r="HBC258" s="73"/>
      <c r="HBI258" s="73"/>
      <c r="HBR258" s="73"/>
      <c r="HBT258" s="73"/>
      <c r="HBU258" s="73"/>
      <c r="HBW258" s="73"/>
      <c r="HBZ258" s="73"/>
      <c r="HCC258" s="73"/>
      <c r="HCF258" s="73"/>
      <c r="HCN258" s="73"/>
      <c r="HCP258" s="73"/>
      <c r="HCS258" s="73"/>
      <c r="HCV258" s="73"/>
      <c r="HDE258" s="73"/>
      <c r="HDH258" s="73"/>
      <c r="HDM258" s="73"/>
      <c r="HEI258" s="73"/>
      <c r="HEJ258" s="73"/>
      <c r="HEK258" s="73"/>
      <c r="HEL258" s="73"/>
      <c r="HEM258" s="73"/>
      <c r="HEN258" s="73"/>
      <c r="HFF258" s="73"/>
      <c r="HFG258" s="73"/>
      <c r="HFJ258" s="73"/>
      <c r="HFM258" s="73"/>
      <c r="HFO258" s="73"/>
      <c r="HFQ258" s="73"/>
      <c r="HFT258" s="73"/>
      <c r="HFW258" s="73"/>
      <c r="HFZ258" s="73"/>
      <c r="HGC258" s="73"/>
      <c r="HGF258" s="73"/>
      <c r="HGI258" s="73"/>
      <c r="HGL258" s="73"/>
      <c r="HGO258" s="73"/>
      <c r="HGQ258" s="73"/>
      <c r="HHD258" s="73"/>
      <c r="HHE258" s="73"/>
      <c r="HHF258" s="73"/>
      <c r="HHG258" s="73"/>
      <c r="HHH258" s="73"/>
      <c r="HHI258" s="73"/>
      <c r="HHJ258" s="73"/>
      <c r="HHK258" s="73"/>
      <c r="HHL258" s="73"/>
      <c r="HHM258" s="73"/>
      <c r="HHN258" s="73"/>
      <c r="HHO258" s="73"/>
      <c r="HHP258" s="73"/>
      <c r="HHQ258" s="73"/>
      <c r="HHR258" s="73"/>
      <c r="HHS258" s="73"/>
      <c r="HHT258" s="73"/>
      <c r="HHU258" s="73"/>
      <c r="HHV258" s="73"/>
      <c r="HHW258" s="73"/>
      <c r="HHX258" s="73"/>
      <c r="HHY258" s="73"/>
      <c r="HHZ258" s="73"/>
      <c r="HIA258" s="73"/>
      <c r="HIB258" s="73"/>
      <c r="HIC258" s="73"/>
      <c r="HIE258" s="73"/>
      <c r="HIF258" s="73"/>
      <c r="HIG258" s="73"/>
      <c r="HIH258" s="73"/>
      <c r="HII258" s="73"/>
      <c r="HIJ258" s="73"/>
      <c r="HIK258" s="73"/>
      <c r="HIL258" s="73"/>
      <c r="HIM258" s="73"/>
      <c r="HIN258" s="73"/>
      <c r="HIO258" s="73"/>
      <c r="HIP258" s="73"/>
      <c r="HIQ258" s="73"/>
      <c r="HIT258" s="73"/>
      <c r="HIW258" s="73"/>
      <c r="HIZ258" s="73"/>
      <c r="HJC258" s="73"/>
      <c r="HJF258" s="73"/>
      <c r="HJR258" s="73"/>
      <c r="HJU258" s="73"/>
      <c r="HJX258" s="73"/>
      <c r="HKA258" s="73"/>
      <c r="HKJ258" s="73"/>
      <c r="HKP258" s="73"/>
      <c r="HKS258" s="73"/>
      <c r="HKV258" s="73"/>
      <c r="HKY258" s="73"/>
      <c r="HLE258" s="73"/>
      <c r="HLN258" s="73"/>
      <c r="HLP258" s="73"/>
      <c r="HLQ258" s="73"/>
      <c r="HLS258" s="73"/>
      <c r="HLV258" s="73"/>
      <c r="HLY258" s="73"/>
      <c r="HMB258" s="73"/>
      <c r="HMJ258" s="73"/>
      <c r="HML258" s="73"/>
      <c r="HMO258" s="73"/>
      <c r="HMR258" s="73"/>
      <c r="HNA258" s="73"/>
      <c r="HND258" s="73"/>
      <c r="HNI258" s="73"/>
      <c r="HOE258" s="73"/>
      <c r="HOF258" s="73"/>
      <c r="HOG258" s="73"/>
      <c r="HOH258" s="73"/>
      <c r="HOI258" s="73"/>
      <c r="HOJ258" s="73"/>
      <c r="HPB258" s="73"/>
      <c r="HPC258" s="73"/>
      <c r="HPF258" s="73"/>
      <c r="HPI258" s="73"/>
      <c r="HPK258" s="73"/>
      <c r="HPM258" s="73"/>
      <c r="HPP258" s="73"/>
      <c r="HPS258" s="73"/>
      <c r="HPV258" s="73"/>
      <c r="HPY258" s="73"/>
      <c r="HQB258" s="73"/>
      <c r="HQE258" s="73"/>
      <c r="HQH258" s="73"/>
      <c r="HQK258" s="73"/>
      <c r="HQM258" s="73"/>
      <c r="HQZ258" s="73"/>
      <c r="HRA258" s="73"/>
      <c r="HRB258" s="73"/>
      <c r="HRC258" s="73"/>
      <c r="HRD258" s="73"/>
      <c r="HRE258" s="73"/>
      <c r="HRF258" s="73"/>
      <c r="HRG258" s="73"/>
      <c r="HRH258" s="73"/>
      <c r="HRI258" s="73"/>
      <c r="HRJ258" s="73"/>
      <c r="HRK258" s="73"/>
      <c r="HRL258" s="73"/>
      <c r="HRM258" s="73"/>
      <c r="HRN258" s="73"/>
      <c r="HRO258" s="73"/>
      <c r="HRP258" s="73"/>
      <c r="HRQ258" s="73"/>
      <c r="HRR258" s="73"/>
      <c r="HRS258" s="73"/>
      <c r="HRT258" s="73"/>
      <c r="HRU258" s="73"/>
      <c r="HRV258" s="73"/>
      <c r="HRW258" s="73"/>
      <c r="HRX258" s="73"/>
      <c r="HRY258" s="73"/>
      <c r="HSA258" s="73"/>
      <c r="HSB258" s="73"/>
      <c r="HSC258" s="73"/>
      <c r="HSD258" s="73"/>
      <c r="HSE258" s="73"/>
      <c r="HSF258" s="73"/>
      <c r="HSG258" s="73"/>
      <c r="HSH258" s="73"/>
      <c r="HSI258" s="73"/>
      <c r="HSJ258" s="73"/>
      <c r="HSK258" s="73"/>
      <c r="HSL258" s="73"/>
      <c r="HSM258" s="73"/>
      <c r="HSP258" s="73"/>
      <c r="HSS258" s="73"/>
      <c r="HSV258" s="73"/>
      <c r="HSY258" s="73"/>
      <c r="HTB258" s="73"/>
      <c r="HTN258" s="73"/>
      <c r="HTQ258" s="73"/>
      <c r="HTT258" s="73"/>
      <c r="HTW258" s="73"/>
      <c r="HUF258" s="73"/>
      <c r="HUL258" s="73"/>
      <c r="HUO258" s="73"/>
      <c r="HUR258" s="73"/>
      <c r="HUU258" s="73"/>
      <c r="HVA258" s="73"/>
      <c r="HVJ258" s="73"/>
      <c r="HVL258" s="73"/>
      <c r="HVM258" s="73"/>
      <c r="HVO258" s="73"/>
      <c r="HVR258" s="73"/>
      <c r="HVU258" s="73"/>
      <c r="HVX258" s="73"/>
      <c r="HWF258" s="73"/>
      <c r="HWH258" s="73"/>
      <c r="HWK258" s="73"/>
      <c r="HWN258" s="73"/>
      <c r="HWW258" s="73"/>
      <c r="HWZ258" s="73"/>
      <c r="HXE258" s="73"/>
      <c r="HYA258" s="73"/>
      <c r="HYB258" s="73"/>
      <c r="HYC258" s="73"/>
      <c r="HYD258" s="73"/>
      <c r="HYE258" s="73"/>
      <c r="HYF258" s="73"/>
      <c r="HYX258" s="73"/>
      <c r="HYY258" s="73"/>
      <c r="HZB258" s="73"/>
      <c r="HZE258" s="73"/>
      <c r="HZG258" s="73"/>
      <c r="HZI258" s="73"/>
      <c r="HZL258" s="73"/>
      <c r="HZO258" s="73"/>
      <c r="HZR258" s="73"/>
      <c r="HZU258" s="73"/>
      <c r="HZX258" s="73"/>
      <c r="IAA258" s="73"/>
      <c r="IAD258" s="73"/>
      <c r="IAG258" s="73"/>
      <c r="IAI258" s="73"/>
      <c r="IAV258" s="73"/>
      <c r="IAW258" s="73"/>
      <c r="IAX258" s="73"/>
      <c r="IAY258" s="73"/>
      <c r="IAZ258" s="73"/>
      <c r="IBA258" s="73"/>
      <c r="IBB258" s="73"/>
      <c r="IBC258" s="73"/>
      <c r="IBD258" s="73"/>
      <c r="IBE258" s="73"/>
      <c r="IBF258" s="73"/>
      <c r="IBG258" s="73"/>
      <c r="IBH258" s="73"/>
      <c r="IBI258" s="73"/>
      <c r="IBJ258" s="73"/>
      <c r="IBK258" s="73"/>
      <c r="IBL258" s="73"/>
      <c r="IBM258" s="73"/>
      <c r="IBN258" s="73"/>
      <c r="IBO258" s="73"/>
      <c r="IBP258" s="73"/>
      <c r="IBQ258" s="73"/>
      <c r="IBR258" s="73"/>
      <c r="IBS258" s="73"/>
      <c r="IBT258" s="73"/>
      <c r="IBU258" s="73"/>
      <c r="IBW258" s="73"/>
      <c r="IBX258" s="73"/>
      <c r="IBY258" s="73"/>
      <c r="IBZ258" s="73"/>
      <c r="ICA258" s="73"/>
      <c r="ICB258" s="73"/>
      <c r="ICC258" s="73"/>
      <c r="ICD258" s="73"/>
      <c r="ICE258" s="73"/>
      <c r="ICF258" s="73"/>
      <c r="ICG258" s="73"/>
      <c r="ICH258" s="73"/>
      <c r="ICI258" s="73"/>
      <c r="ICL258" s="73"/>
      <c r="ICO258" s="73"/>
      <c r="ICR258" s="73"/>
      <c r="ICU258" s="73"/>
      <c r="ICX258" s="73"/>
      <c r="IDJ258" s="73"/>
      <c r="IDM258" s="73"/>
      <c r="IDP258" s="73"/>
      <c r="IDS258" s="73"/>
      <c r="IEB258" s="73"/>
      <c r="IEH258" s="73"/>
      <c r="IEK258" s="73"/>
      <c r="IEN258" s="73"/>
      <c r="IEQ258" s="73"/>
      <c r="IEW258" s="73"/>
      <c r="IFF258" s="73"/>
      <c r="IFH258" s="73"/>
      <c r="IFI258" s="73"/>
      <c r="IFK258" s="73"/>
      <c r="IFN258" s="73"/>
      <c r="IFQ258" s="73"/>
      <c r="IFT258" s="73"/>
      <c r="IGB258" s="73"/>
      <c r="IGD258" s="73"/>
      <c r="IGG258" s="73"/>
      <c r="IGJ258" s="73"/>
      <c r="IGS258" s="73"/>
      <c r="IGV258" s="73"/>
      <c r="IHA258" s="73"/>
      <c r="IHW258" s="73"/>
      <c r="IHX258" s="73"/>
      <c r="IHY258" s="73"/>
      <c r="IHZ258" s="73"/>
      <c r="IIA258" s="73"/>
      <c r="IIB258" s="73"/>
      <c r="IIT258" s="73"/>
      <c r="IIU258" s="73"/>
      <c r="IIX258" s="73"/>
      <c r="IJA258" s="73"/>
      <c r="IJC258" s="73"/>
      <c r="IJE258" s="73"/>
      <c r="IJH258" s="73"/>
      <c r="IJK258" s="73"/>
      <c r="IJN258" s="73"/>
      <c r="IJQ258" s="73"/>
      <c r="IJT258" s="73"/>
      <c r="IJW258" s="73"/>
      <c r="IJZ258" s="73"/>
      <c r="IKC258" s="73"/>
      <c r="IKE258" s="73"/>
      <c r="IKR258" s="73"/>
      <c r="IKS258" s="73"/>
      <c r="IKT258" s="73"/>
      <c r="IKU258" s="73"/>
      <c r="IKV258" s="73"/>
      <c r="IKW258" s="73"/>
      <c r="IKX258" s="73"/>
      <c r="IKY258" s="73"/>
      <c r="IKZ258" s="73"/>
      <c r="ILA258" s="73"/>
      <c r="ILB258" s="73"/>
      <c r="ILC258" s="73"/>
      <c r="ILD258" s="73"/>
      <c r="ILE258" s="73"/>
      <c r="ILF258" s="73"/>
      <c r="ILG258" s="73"/>
      <c r="ILH258" s="73"/>
      <c r="ILI258" s="73"/>
      <c r="ILJ258" s="73"/>
      <c r="ILK258" s="73"/>
      <c r="ILL258" s="73"/>
      <c r="ILM258" s="73"/>
      <c r="ILN258" s="73"/>
      <c r="ILO258" s="73"/>
      <c r="ILP258" s="73"/>
      <c r="ILQ258" s="73"/>
      <c r="ILS258" s="73"/>
      <c r="ILT258" s="73"/>
      <c r="ILU258" s="73"/>
      <c r="ILV258" s="73"/>
      <c r="ILW258" s="73"/>
      <c r="ILX258" s="73"/>
      <c r="ILY258" s="73"/>
      <c r="ILZ258" s="73"/>
      <c r="IMA258" s="73"/>
      <c r="IMB258" s="73"/>
      <c r="IMC258" s="73"/>
      <c r="IMD258" s="73"/>
      <c r="IME258" s="73"/>
      <c r="IMH258" s="73"/>
      <c r="IMK258" s="73"/>
      <c r="IMN258" s="73"/>
      <c r="IMQ258" s="73"/>
      <c r="IMT258" s="73"/>
      <c r="INF258" s="73"/>
      <c r="INI258" s="73"/>
      <c r="INL258" s="73"/>
      <c r="INO258" s="73"/>
      <c r="INX258" s="73"/>
      <c r="IOD258" s="73"/>
      <c r="IOG258" s="73"/>
      <c r="IOJ258" s="73"/>
      <c r="IOM258" s="73"/>
      <c r="IOS258" s="73"/>
      <c r="IPB258" s="73"/>
      <c r="IPD258" s="73"/>
      <c r="IPE258" s="73"/>
      <c r="IPG258" s="73"/>
      <c r="IPJ258" s="73"/>
      <c r="IPM258" s="73"/>
      <c r="IPP258" s="73"/>
      <c r="IPX258" s="73"/>
      <c r="IPZ258" s="73"/>
      <c r="IQC258" s="73"/>
      <c r="IQF258" s="73"/>
      <c r="IQO258" s="73"/>
      <c r="IQR258" s="73"/>
      <c r="IQW258" s="73"/>
      <c r="IRS258" s="73"/>
      <c r="IRT258" s="73"/>
      <c r="IRU258" s="73"/>
      <c r="IRV258" s="73"/>
      <c r="IRW258" s="73"/>
      <c r="IRX258" s="73"/>
      <c r="ISP258" s="73"/>
      <c r="ISQ258" s="73"/>
      <c r="IST258" s="73"/>
      <c r="ISW258" s="73"/>
      <c r="ISY258" s="73"/>
      <c r="ITA258" s="73"/>
      <c r="ITD258" s="73"/>
      <c r="ITG258" s="73"/>
      <c r="ITJ258" s="73"/>
      <c r="ITM258" s="73"/>
      <c r="ITP258" s="73"/>
      <c r="ITS258" s="73"/>
      <c r="ITV258" s="73"/>
      <c r="ITY258" s="73"/>
      <c r="IUA258" s="73"/>
      <c r="IUN258" s="73"/>
      <c r="IUO258" s="73"/>
      <c r="IUP258" s="73"/>
      <c r="IUQ258" s="73"/>
      <c r="IUR258" s="73"/>
      <c r="IUS258" s="73"/>
      <c r="IUT258" s="73"/>
      <c r="IUU258" s="73"/>
      <c r="IUV258" s="73"/>
      <c r="IUW258" s="73"/>
      <c r="IUX258" s="73"/>
      <c r="IUY258" s="73"/>
      <c r="IUZ258" s="73"/>
      <c r="IVA258" s="73"/>
      <c r="IVB258" s="73"/>
      <c r="IVC258" s="73"/>
      <c r="IVD258" s="73"/>
      <c r="IVE258" s="73"/>
      <c r="IVF258" s="73"/>
      <c r="IVG258" s="73"/>
      <c r="IVH258" s="73"/>
      <c r="IVI258" s="73"/>
      <c r="IVJ258" s="73"/>
      <c r="IVK258" s="73"/>
      <c r="IVL258" s="73"/>
      <c r="IVM258" s="73"/>
      <c r="IVO258" s="73"/>
      <c r="IVP258" s="73"/>
      <c r="IVQ258" s="73"/>
      <c r="IVR258" s="73"/>
      <c r="IVS258" s="73"/>
      <c r="IVT258" s="73"/>
      <c r="IVU258" s="73"/>
      <c r="IVV258" s="73"/>
      <c r="IVW258" s="73"/>
      <c r="IVX258" s="73"/>
      <c r="IVY258" s="73"/>
      <c r="IVZ258" s="73"/>
      <c r="IWA258" s="73"/>
      <c r="IWD258" s="73"/>
      <c r="IWG258" s="73"/>
      <c r="IWJ258" s="73"/>
      <c r="IWM258" s="73"/>
      <c r="IWP258" s="73"/>
      <c r="IXB258" s="73"/>
      <c r="IXE258" s="73"/>
      <c r="IXH258" s="73"/>
      <c r="IXK258" s="73"/>
      <c r="IXT258" s="73"/>
      <c r="IXZ258" s="73"/>
      <c r="IYC258" s="73"/>
      <c r="IYF258" s="73"/>
      <c r="IYI258" s="73"/>
      <c r="IYO258" s="73"/>
      <c r="IYX258" s="73"/>
      <c r="IYZ258" s="73"/>
      <c r="IZA258" s="73"/>
      <c r="IZC258" s="73"/>
      <c r="IZF258" s="73"/>
      <c r="IZI258" s="73"/>
      <c r="IZL258" s="73"/>
      <c r="IZT258" s="73"/>
      <c r="IZV258" s="73"/>
      <c r="IZY258" s="73"/>
      <c r="JAB258" s="73"/>
      <c r="JAK258" s="73"/>
      <c r="JAN258" s="73"/>
      <c r="JAS258" s="73"/>
      <c r="JBO258" s="73"/>
      <c r="JBP258" s="73"/>
      <c r="JBQ258" s="73"/>
      <c r="JBR258" s="73"/>
      <c r="JBS258" s="73"/>
      <c r="JBT258" s="73"/>
      <c r="JCL258" s="73"/>
      <c r="JCM258" s="73"/>
      <c r="JCP258" s="73"/>
      <c r="JCS258" s="73"/>
      <c r="JCU258" s="73"/>
      <c r="JCW258" s="73"/>
      <c r="JCZ258" s="73"/>
      <c r="JDC258" s="73"/>
      <c r="JDF258" s="73"/>
      <c r="JDI258" s="73"/>
      <c r="JDL258" s="73"/>
      <c r="JDO258" s="73"/>
      <c r="JDR258" s="73"/>
      <c r="JDU258" s="73"/>
      <c r="JDW258" s="73"/>
      <c r="JEJ258" s="73"/>
      <c r="JEK258" s="73"/>
      <c r="JEL258" s="73"/>
      <c r="JEM258" s="73"/>
      <c r="JEN258" s="73"/>
      <c r="JEO258" s="73"/>
      <c r="JEP258" s="73"/>
      <c r="JEQ258" s="73"/>
      <c r="JER258" s="73"/>
      <c r="JES258" s="73"/>
      <c r="JET258" s="73"/>
      <c r="JEU258" s="73"/>
      <c r="JEV258" s="73"/>
      <c r="JEW258" s="73"/>
      <c r="JEX258" s="73"/>
      <c r="JEY258" s="73"/>
      <c r="JEZ258" s="73"/>
      <c r="JFA258" s="73"/>
      <c r="JFB258" s="73"/>
      <c r="JFC258" s="73"/>
      <c r="JFD258" s="73"/>
      <c r="JFE258" s="73"/>
      <c r="JFF258" s="73"/>
      <c r="JFG258" s="73"/>
      <c r="JFH258" s="73"/>
      <c r="JFI258" s="73"/>
      <c r="JFK258" s="73"/>
      <c r="JFL258" s="73"/>
      <c r="JFM258" s="73"/>
      <c r="JFN258" s="73"/>
      <c r="JFO258" s="73"/>
      <c r="JFP258" s="73"/>
      <c r="JFQ258" s="73"/>
      <c r="JFR258" s="73"/>
      <c r="JFS258" s="73"/>
      <c r="JFT258" s="73"/>
      <c r="JFU258" s="73"/>
      <c r="JFV258" s="73"/>
      <c r="JFW258" s="73"/>
      <c r="JFZ258" s="73"/>
      <c r="JGC258" s="73"/>
      <c r="JGF258" s="73"/>
      <c r="JGI258" s="73"/>
      <c r="JGL258" s="73"/>
      <c r="JGX258" s="73"/>
      <c r="JHA258" s="73"/>
      <c r="JHD258" s="73"/>
      <c r="JHG258" s="73"/>
      <c r="JHP258" s="73"/>
      <c r="JHV258" s="73"/>
      <c r="JHY258" s="73"/>
      <c r="JIB258" s="73"/>
      <c r="JIE258" s="73"/>
      <c r="JIK258" s="73"/>
      <c r="JIT258" s="73"/>
      <c r="JIV258" s="73"/>
      <c r="JIW258" s="73"/>
      <c r="JIY258" s="73"/>
      <c r="JJB258" s="73"/>
      <c r="JJE258" s="73"/>
      <c r="JJH258" s="73"/>
      <c r="JJP258" s="73"/>
      <c r="JJR258" s="73"/>
      <c r="JJU258" s="73"/>
      <c r="JJX258" s="73"/>
      <c r="JKG258" s="73"/>
      <c r="JKJ258" s="73"/>
      <c r="JKO258" s="73"/>
      <c r="JLK258" s="73"/>
      <c r="JLL258" s="73"/>
      <c r="JLM258" s="73"/>
      <c r="JLN258" s="73"/>
      <c r="JLO258" s="73"/>
      <c r="JLP258" s="73"/>
      <c r="JMH258" s="73"/>
      <c r="JMI258" s="73"/>
      <c r="JML258" s="73"/>
      <c r="JMO258" s="73"/>
      <c r="JMQ258" s="73"/>
      <c r="JMS258" s="73"/>
      <c r="JMV258" s="73"/>
      <c r="JMY258" s="73"/>
      <c r="JNB258" s="73"/>
      <c r="JNE258" s="73"/>
      <c r="JNH258" s="73"/>
      <c r="JNK258" s="73"/>
      <c r="JNN258" s="73"/>
      <c r="JNQ258" s="73"/>
      <c r="JNS258" s="73"/>
      <c r="JOF258" s="73"/>
      <c r="JOG258" s="73"/>
      <c r="JOH258" s="73"/>
      <c r="JOI258" s="73"/>
      <c r="JOJ258" s="73"/>
      <c r="JOK258" s="73"/>
      <c r="JOL258" s="73"/>
      <c r="JOM258" s="73"/>
      <c r="JON258" s="73"/>
      <c r="JOO258" s="73"/>
      <c r="JOP258" s="73"/>
      <c r="JOQ258" s="73"/>
      <c r="JOR258" s="73"/>
      <c r="JOS258" s="73"/>
      <c r="JOT258" s="73"/>
      <c r="JOU258" s="73"/>
      <c r="JOV258" s="73"/>
      <c r="JOW258" s="73"/>
      <c r="JOX258" s="73"/>
      <c r="JOY258" s="73"/>
      <c r="JOZ258" s="73"/>
      <c r="JPA258" s="73"/>
      <c r="JPB258" s="73"/>
      <c r="JPC258" s="73"/>
      <c r="JPD258" s="73"/>
      <c r="JPE258" s="73"/>
      <c r="JPG258" s="73"/>
      <c r="JPH258" s="73"/>
      <c r="JPI258" s="73"/>
      <c r="JPJ258" s="73"/>
      <c r="JPK258" s="73"/>
      <c r="JPL258" s="73"/>
      <c r="JPM258" s="73"/>
      <c r="JPN258" s="73"/>
      <c r="JPO258" s="73"/>
      <c r="JPP258" s="73"/>
      <c r="JPQ258" s="73"/>
      <c r="JPR258" s="73"/>
      <c r="JPS258" s="73"/>
      <c r="JPV258" s="73"/>
      <c r="JPY258" s="73"/>
      <c r="JQB258" s="73"/>
      <c r="JQE258" s="73"/>
      <c r="JQH258" s="73"/>
      <c r="JQT258" s="73"/>
      <c r="JQW258" s="73"/>
      <c r="JQZ258" s="73"/>
      <c r="JRC258" s="73"/>
      <c r="JRL258" s="73"/>
      <c r="JRR258" s="73"/>
      <c r="JRU258" s="73"/>
      <c r="JRX258" s="73"/>
      <c r="JSA258" s="73"/>
      <c r="JSG258" s="73"/>
      <c r="JSP258" s="73"/>
      <c r="JSR258" s="73"/>
      <c r="JSS258" s="73"/>
      <c r="JSU258" s="73"/>
      <c r="JSX258" s="73"/>
      <c r="JTA258" s="73"/>
      <c r="JTD258" s="73"/>
      <c r="JTL258" s="73"/>
      <c r="JTN258" s="73"/>
      <c r="JTQ258" s="73"/>
      <c r="JTT258" s="73"/>
      <c r="JUC258" s="73"/>
      <c r="JUF258" s="73"/>
      <c r="JUK258" s="73"/>
      <c r="JVG258" s="73"/>
      <c r="JVH258" s="73"/>
      <c r="JVI258" s="73"/>
      <c r="JVJ258" s="73"/>
      <c r="JVK258" s="73"/>
      <c r="JVL258" s="73"/>
      <c r="JWD258" s="73"/>
      <c r="JWE258" s="73"/>
      <c r="JWH258" s="73"/>
      <c r="JWK258" s="73"/>
      <c r="JWM258" s="73"/>
      <c r="JWO258" s="73"/>
      <c r="JWR258" s="73"/>
      <c r="JWU258" s="73"/>
      <c r="JWX258" s="73"/>
      <c r="JXA258" s="73"/>
      <c r="JXD258" s="73"/>
      <c r="JXG258" s="73"/>
      <c r="JXJ258" s="73"/>
      <c r="JXM258" s="73"/>
      <c r="JXO258" s="73"/>
      <c r="JYB258" s="73"/>
      <c r="JYC258" s="73"/>
      <c r="JYD258" s="73"/>
      <c r="JYE258" s="73"/>
      <c r="JYF258" s="73"/>
      <c r="JYG258" s="73"/>
      <c r="JYH258" s="73"/>
      <c r="JYI258" s="73"/>
      <c r="JYJ258" s="73"/>
      <c r="JYK258" s="73"/>
      <c r="JYL258" s="73"/>
      <c r="JYM258" s="73"/>
      <c r="JYN258" s="73"/>
      <c r="JYO258" s="73"/>
      <c r="JYP258" s="73"/>
      <c r="JYQ258" s="73"/>
      <c r="JYR258" s="73"/>
      <c r="JYS258" s="73"/>
      <c r="JYT258" s="73"/>
      <c r="JYU258" s="73"/>
      <c r="JYV258" s="73"/>
      <c r="JYW258" s="73"/>
      <c r="JYX258" s="73"/>
      <c r="JYY258" s="73"/>
      <c r="JYZ258" s="73"/>
      <c r="JZA258" s="73"/>
      <c r="JZC258" s="73"/>
      <c r="JZD258" s="73"/>
      <c r="JZE258" s="73"/>
      <c r="JZF258" s="73"/>
      <c r="JZG258" s="73"/>
      <c r="JZH258" s="73"/>
      <c r="JZI258" s="73"/>
      <c r="JZJ258" s="73"/>
      <c r="JZK258" s="73"/>
      <c r="JZL258" s="73"/>
      <c r="JZM258" s="73"/>
      <c r="JZN258" s="73"/>
      <c r="JZO258" s="73"/>
      <c r="JZR258" s="73"/>
      <c r="JZU258" s="73"/>
      <c r="JZX258" s="73"/>
      <c r="KAA258" s="73"/>
      <c r="KAD258" s="73"/>
      <c r="KAP258" s="73"/>
      <c r="KAS258" s="73"/>
      <c r="KAV258" s="73"/>
      <c r="KAY258" s="73"/>
      <c r="KBH258" s="73"/>
      <c r="KBN258" s="73"/>
      <c r="KBQ258" s="73"/>
      <c r="KBT258" s="73"/>
      <c r="KBW258" s="73"/>
      <c r="KCC258" s="73"/>
      <c r="KCL258" s="73"/>
      <c r="KCN258" s="73"/>
      <c r="KCO258" s="73"/>
      <c r="KCQ258" s="73"/>
      <c r="KCT258" s="73"/>
      <c r="KCW258" s="73"/>
      <c r="KCZ258" s="73"/>
      <c r="KDH258" s="73"/>
      <c r="KDJ258" s="73"/>
      <c r="KDM258" s="73"/>
      <c r="KDP258" s="73"/>
      <c r="KDY258" s="73"/>
      <c r="KEB258" s="73"/>
      <c r="KEG258" s="73"/>
      <c r="KFC258" s="73"/>
      <c r="KFD258" s="73"/>
      <c r="KFE258" s="73"/>
      <c r="KFF258" s="73"/>
      <c r="KFG258" s="73"/>
      <c r="KFH258" s="73"/>
      <c r="KFZ258" s="73"/>
      <c r="KGA258" s="73"/>
      <c r="KGD258" s="73"/>
      <c r="KGG258" s="73"/>
      <c r="KGI258" s="73"/>
      <c r="KGK258" s="73"/>
      <c r="KGN258" s="73"/>
      <c r="KGQ258" s="73"/>
      <c r="KGT258" s="73"/>
      <c r="KGW258" s="73"/>
      <c r="KGZ258" s="73"/>
      <c r="KHC258" s="73"/>
      <c r="KHF258" s="73"/>
      <c r="KHI258" s="73"/>
      <c r="KHK258" s="73"/>
      <c r="KHX258" s="73"/>
      <c r="KHY258" s="73"/>
      <c r="KHZ258" s="73"/>
      <c r="KIA258" s="73"/>
      <c r="KIB258" s="73"/>
      <c r="KIC258" s="73"/>
      <c r="KID258" s="73"/>
      <c r="KIE258" s="73"/>
      <c r="KIF258" s="73"/>
      <c r="KIG258" s="73"/>
      <c r="KIH258" s="73"/>
      <c r="KII258" s="73"/>
      <c r="KIJ258" s="73"/>
      <c r="KIK258" s="73"/>
      <c r="KIL258" s="73"/>
      <c r="KIM258" s="73"/>
      <c r="KIN258" s="73"/>
      <c r="KIO258" s="73"/>
      <c r="KIP258" s="73"/>
      <c r="KIQ258" s="73"/>
      <c r="KIR258" s="73"/>
      <c r="KIS258" s="73"/>
      <c r="KIT258" s="73"/>
      <c r="KIU258" s="73"/>
      <c r="KIV258" s="73"/>
      <c r="KIW258" s="73"/>
      <c r="KIY258" s="73"/>
      <c r="KIZ258" s="73"/>
      <c r="KJA258" s="73"/>
      <c r="KJB258" s="73"/>
      <c r="KJC258" s="73"/>
      <c r="KJD258" s="73"/>
      <c r="KJE258" s="73"/>
      <c r="KJF258" s="73"/>
      <c r="KJG258" s="73"/>
      <c r="KJH258" s="73"/>
      <c r="KJI258" s="73"/>
      <c r="KJJ258" s="73"/>
      <c r="KJK258" s="73"/>
      <c r="KJN258" s="73"/>
      <c r="KJQ258" s="73"/>
      <c r="KJT258" s="73"/>
      <c r="KJW258" s="73"/>
      <c r="KJZ258" s="73"/>
      <c r="KKL258" s="73"/>
      <c r="KKO258" s="73"/>
      <c r="KKR258" s="73"/>
      <c r="KKU258" s="73"/>
      <c r="KLD258" s="73"/>
      <c r="KLJ258" s="73"/>
      <c r="KLM258" s="73"/>
      <c r="KLP258" s="73"/>
      <c r="KLS258" s="73"/>
      <c r="KLY258" s="73"/>
      <c r="KMH258" s="73"/>
      <c r="KMJ258" s="73"/>
      <c r="KMK258" s="73"/>
      <c r="KMM258" s="73"/>
      <c r="KMP258" s="73"/>
      <c r="KMS258" s="73"/>
      <c r="KMV258" s="73"/>
      <c r="KND258" s="73"/>
      <c r="KNF258" s="73"/>
      <c r="KNI258" s="73"/>
      <c r="KNL258" s="73"/>
      <c r="KNU258" s="73"/>
      <c r="KNX258" s="73"/>
      <c r="KOC258" s="73"/>
      <c r="KOY258" s="73"/>
      <c r="KOZ258" s="73"/>
      <c r="KPA258" s="73"/>
      <c r="KPB258" s="73"/>
      <c r="KPC258" s="73"/>
      <c r="KPD258" s="73"/>
      <c r="KPV258" s="73"/>
      <c r="KPW258" s="73"/>
      <c r="KPZ258" s="73"/>
      <c r="KQC258" s="73"/>
      <c r="KQE258" s="73"/>
      <c r="KQG258" s="73"/>
      <c r="KQJ258" s="73"/>
      <c r="KQM258" s="73"/>
      <c r="KQP258" s="73"/>
      <c r="KQS258" s="73"/>
      <c r="KQV258" s="73"/>
      <c r="KQY258" s="73"/>
      <c r="KRB258" s="73"/>
      <c r="KRE258" s="73"/>
      <c r="KRG258" s="73"/>
      <c r="KRT258" s="73"/>
      <c r="KRU258" s="73"/>
      <c r="KRV258" s="73"/>
      <c r="KRW258" s="73"/>
      <c r="KRX258" s="73"/>
      <c r="KRY258" s="73"/>
      <c r="KRZ258" s="73"/>
      <c r="KSA258" s="73"/>
      <c r="KSB258" s="73"/>
      <c r="KSC258" s="73"/>
      <c r="KSD258" s="73"/>
      <c r="KSE258" s="73"/>
      <c r="KSF258" s="73"/>
      <c r="KSG258" s="73"/>
      <c r="KSH258" s="73"/>
      <c r="KSI258" s="73"/>
      <c r="KSJ258" s="73"/>
      <c r="KSK258" s="73"/>
      <c r="KSL258" s="73"/>
      <c r="KSM258" s="73"/>
      <c r="KSN258" s="73"/>
      <c r="KSO258" s="73"/>
      <c r="KSP258" s="73"/>
      <c r="KSQ258" s="73"/>
      <c r="KSR258" s="73"/>
      <c r="KSS258" s="73"/>
      <c r="KSU258" s="73"/>
      <c r="KSV258" s="73"/>
      <c r="KSW258" s="73"/>
      <c r="KSX258" s="73"/>
      <c r="KSY258" s="73"/>
      <c r="KSZ258" s="73"/>
      <c r="KTA258" s="73"/>
      <c r="KTB258" s="73"/>
      <c r="KTC258" s="73"/>
      <c r="KTD258" s="73"/>
      <c r="KTE258" s="73"/>
      <c r="KTF258" s="73"/>
      <c r="KTG258" s="73"/>
      <c r="KTJ258" s="73"/>
      <c r="KTM258" s="73"/>
      <c r="KTP258" s="73"/>
      <c r="KTS258" s="73"/>
      <c r="KTV258" s="73"/>
      <c r="KUH258" s="73"/>
      <c r="KUK258" s="73"/>
      <c r="KUN258" s="73"/>
      <c r="KUQ258" s="73"/>
      <c r="KUZ258" s="73"/>
      <c r="KVF258" s="73"/>
      <c r="KVI258" s="73"/>
      <c r="KVL258" s="73"/>
      <c r="KVO258" s="73"/>
      <c r="KVU258" s="73"/>
      <c r="KWD258" s="73"/>
      <c r="KWF258" s="73"/>
      <c r="KWG258" s="73"/>
      <c r="KWI258" s="73"/>
      <c r="KWL258" s="73"/>
      <c r="KWO258" s="73"/>
      <c r="KWR258" s="73"/>
      <c r="KWZ258" s="73"/>
      <c r="KXB258" s="73"/>
      <c r="KXE258" s="73"/>
      <c r="KXH258" s="73"/>
      <c r="KXQ258" s="73"/>
      <c r="KXT258" s="73"/>
      <c r="KXY258" s="73"/>
      <c r="KYU258" s="73"/>
      <c r="KYV258" s="73"/>
      <c r="KYW258" s="73"/>
      <c r="KYX258" s="73"/>
      <c r="KYY258" s="73"/>
      <c r="KYZ258" s="73"/>
      <c r="KZR258" s="73"/>
      <c r="KZS258" s="73"/>
      <c r="KZV258" s="73"/>
      <c r="KZY258" s="73"/>
      <c r="LAA258" s="73"/>
      <c r="LAC258" s="73"/>
      <c r="LAF258" s="73"/>
      <c r="LAI258" s="73"/>
      <c r="LAL258" s="73"/>
      <c r="LAO258" s="73"/>
      <c r="LAR258" s="73"/>
      <c r="LAU258" s="73"/>
      <c r="LAX258" s="73"/>
      <c r="LBA258" s="73"/>
      <c r="LBC258" s="73"/>
      <c r="LBP258" s="73"/>
      <c r="LBQ258" s="73"/>
      <c r="LBR258" s="73"/>
      <c r="LBS258" s="73"/>
      <c r="LBT258" s="73"/>
      <c r="LBU258" s="73"/>
      <c r="LBV258" s="73"/>
      <c r="LBW258" s="73"/>
      <c r="LBX258" s="73"/>
      <c r="LBY258" s="73"/>
      <c r="LBZ258" s="73"/>
      <c r="LCA258" s="73"/>
      <c r="LCB258" s="73"/>
      <c r="LCC258" s="73"/>
      <c r="LCD258" s="73"/>
      <c r="LCE258" s="73"/>
      <c r="LCF258" s="73"/>
      <c r="LCG258" s="73"/>
      <c r="LCH258" s="73"/>
      <c r="LCI258" s="73"/>
      <c r="LCJ258" s="73"/>
      <c r="LCK258" s="73"/>
      <c r="LCL258" s="73"/>
      <c r="LCM258" s="73"/>
      <c r="LCN258" s="73"/>
      <c r="LCO258" s="73"/>
      <c r="LCQ258" s="73"/>
      <c r="LCR258" s="73"/>
      <c r="LCS258" s="73"/>
      <c r="LCT258" s="73"/>
      <c r="LCU258" s="73"/>
      <c r="LCV258" s="73"/>
      <c r="LCW258" s="73"/>
      <c r="LCX258" s="73"/>
      <c r="LCY258" s="73"/>
      <c r="LCZ258" s="73"/>
      <c r="LDA258" s="73"/>
      <c r="LDB258" s="73"/>
      <c r="LDC258" s="73"/>
      <c r="LDF258" s="73"/>
      <c r="LDI258" s="73"/>
      <c r="LDL258" s="73"/>
      <c r="LDO258" s="73"/>
      <c r="LDR258" s="73"/>
      <c r="LED258" s="73"/>
      <c r="LEG258" s="73"/>
      <c r="LEJ258" s="73"/>
      <c r="LEM258" s="73"/>
      <c r="LEV258" s="73"/>
      <c r="LFB258" s="73"/>
      <c r="LFE258" s="73"/>
      <c r="LFH258" s="73"/>
      <c r="LFK258" s="73"/>
      <c r="LFQ258" s="73"/>
      <c r="LFZ258" s="73"/>
      <c r="LGB258" s="73"/>
      <c r="LGC258" s="73"/>
      <c r="LGE258" s="73"/>
      <c r="LGH258" s="73"/>
      <c r="LGK258" s="73"/>
      <c r="LGN258" s="73"/>
      <c r="LGV258" s="73"/>
      <c r="LGX258" s="73"/>
      <c r="LHA258" s="73"/>
      <c r="LHD258" s="73"/>
      <c r="LHM258" s="73"/>
      <c r="LHP258" s="73"/>
      <c r="LHU258" s="73"/>
      <c r="LIQ258" s="73"/>
      <c r="LIR258" s="73"/>
      <c r="LIS258" s="73"/>
      <c r="LIT258" s="73"/>
      <c r="LIU258" s="73"/>
      <c r="LIV258" s="73"/>
      <c r="LJN258" s="73"/>
      <c r="LJO258" s="73"/>
      <c r="LJR258" s="73"/>
      <c r="LJU258" s="73"/>
      <c r="LJW258" s="73"/>
      <c r="LJY258" s="73"/>
      <c r="LKB258" s="73"/>
      <c r="LKE258" s="73"/>
      <c r="LKH258" s="73"/>
      <c r="LKK258" s="73"/>
      <c r="LKN258" s="73"/>
      <c r="LKQ258" s="73"/>
      <c r="LKT258" s="73"/>
      <c r="LKW258" s="73"/>
      <c r="LKY258" s="73"/>
      <c r="LLL258" s="73"/>
      <c r="LLM258" s="73"/>
      <c r="LLN258" s="73"/>
      <c r="LLO258" s="73"/>
      <c r="LLP258" s="73"/>
      <c r="LLQ258" s="73"/>
      <c r="LLR258" s="73"/>
      <c r="LLS258" s="73"/>
      <c r="LLT258" s="73"/>
      <c r="LLU258" s="73"/>
      <c r="LLV258" s="73"/>
      <c r="LLW258" s="73"/>
      <c r="LLX258" s="73"/>
      <c r="LLY258" s="73"/>
      <c r="LLZ258" s="73"/>
      <c r="LMA258" s="73"/>
      <c r="LMB258" s="73"/>
      <c r="LMC258" s="73"/>
      <c r="LMD258" s="73"/>
      <c r="LME258" s="73"/>
      <c r="LMF258" s="73"/>
      <c r="LMG258" s="73"/>
      <c r="LMH258" s="73"/>
      <c r="LMI258" s="73"/>
      <c r="LMJ258" s="73"/>
      <c r="LMK258" s="73"/>
      <c r="LMM258" s="73"/>
      <c r="LMN258" s="73"/>
      <c r="LMO258" s="73"/>
      <c r="LMP258" s="73"/>
      <c r="LMQ258" s="73"/>
      <c r="LMR258" s="73"/>
      <c r="LMS258" s="73"/>
      <c r="LMT258" s="73"/>
      <c r="LMU258" s="73"/>
      <c r="LMV258" s="73"/>
      <c r="LMW258" s="73"/>
      <c r="LMX258" s="73"/>
      <c r="LMY258" s="73"/>
      <c r="LNB258" s="73"/>
      <c r="LNE258" s="73"/>
      <c r="LNH258" s="73"/>
      <c r="LNK258" s="73"/>
      <c r="LNN258" s="73"/>
      <c r="LNZ258" s="73"/>
      <c r="LOC258" s="73"/>
      <c r="LOF258" s="73"/>
      <c r="LOI258" s="73"/>
      <c r="LOR258" s="73"/>
      <c r="LOX258" s="73"/>
      <c r="LPA258" s="73"/>
      <c r="LPD258" s="73"/>
      <c r="LPG258" s="73"/>
      <c r="LPM258" s="73"/>
      <c r="LPV258" s="73"/>
      <c r="LPX258" s="73"/>
      <c r="LPY258" s="73"/>
      <c r="LQA258" s="73"/>
      <c r="LQD258" s="73"/>
      <c r="LQG258" s="73"/>
      <c r="LQJ258" s="73"/>
      <c r="LQR258" s="73"/>
      <c r="LQT258" s="73"/>
      <c r="LQW258" s="73"/>
      <c r="LQZ258" s="73"/>
      <c r="LRI258" s="73"/>
      <c r="LRL258" s="73"/>
      <c r="LRQ258" s="73"/>
      <c r="LSM258" s="73"/>
      <c r="LSN258" s="73"/>
      <c r="LSO258" s="73"/>
      <c r="LSP258" s="73"/>
      <c r="LSQ258" s="73"/>
      <c r="LSR258" s="73"/>
      <c r="LTJ258" s="73"/>
      <c r="LTK258" s="73"/>
      <c r="LTN258" s="73"/>
      <c r="LTQ258" s="73"/>
      <c r="LTS258" s="73"/>
      <c r="LTU258" s="73"/>
      <c r="LTX258" s="73"/>
      <c r="LUA258" s="73"/>
      <c r="LUD258" s="73"/>
      <c r="LUG258" s="73"/>
      <c r="LUJ258" s="73"/>
      <c r="LUM258" s="73"/>
      <c r="LUP258" s="73"/>
      <c r="LUS258" s="73"/>
      <c r="LUU258" s="73"/>
      <c r="LVH258" s="73"/>
      <c r="LVI258" s="73"/>
      <c r="LVJ258" s="73"/>
      <c r="LVK258" s="73"/>
      <c r="LVL258" s="73"/>
      <c r="LVM258" s="73"/>
      <c r="LVN258" s="73"/>
      <c r="LVO258" s="73"/>
      <c r="LVP258" s="73"/>
      <c r="LVQ258" s="73"/>
      <c r="LVR258" s="73"/>
      <c r="LVS258" s="73"/>
      <c r="LVT258" s="73"/>
      <c r="LVU258" s="73"/>
      <c r="LVV258" s="73"/>
      <c r="LVW258" s="73"/>
      <c r="LVX258" s="73"/>
      <c r="LVY258" s="73"/>
      <c r="LVZ258" s="73"/>
      <c r="LWA258" s="73"/>
      <c r="LWB258" s="73"/>
      <c r="LWC258" s="73"/>
      <c r="LWD258" s="73"/>
      <c r="LWE258" s="73"/>
      <c r="LWF258" s="73"/>
      <c r="LWG258" s="73"/>
      <c r="LWI258" s="73"/>
      <c r="LWJ258" s="73"/>
      <c r="LWK258" s="73"/>
      <c r="LWL258" s="73"/>
      <c r="LWM258" s="73"/>
      <c r="LWN258" s="73"/>
      <c r="LWO258" s="73"/>
      <c r="LWP258" s="73"/>
      <c r="LWQ258" s="73"/>
      <c r="LWR258" s="73"/>
      <c r="LWS258" s="73"/>
      <c r="LWT258" s="73"/>
      <c r="LWU258" s="73"/>
      <c r="LWX258" s="73"/>
      <c r="LXA258" s="73"/>
      <c r="LXD258" s="73"/>
      <c r="LXG258" s="73"/>
      <c r="LXJ258" s="73"/>
      <c r="LXV258" s="73"/>
      <c r="LXY258" s="73"/>
      <c r="LYB258" s="73"/>
      <c r="LYE258" s="73"/>
      <c r="LYN258" s="73"/>
      <c r="LYT258" s="73"/>
      <c r="LYW258" s="73"/>
      <c r="LYZ258" s="73"/>
      <c r="LZC258" s="73"/>
      <c r="LZI258" s="73"/>
      <c r="LZR258" s="73"/>
      <c r="LZT258" s="73"/>
      <c r="LZU258" s="73"/>
      <c r="LZW258" s="73"/>
      <c r="LZZ258" s="73"/>
      <c r="MAC258" s="73"/>
      <c r="MAF258" s="73"/>
      <c r="MAN258" s="73"/>
      <c r="MAP258" s="73"/>
      <c r="MAS258" s="73"/>
      <c r="MAV258" s="73"/>
      <c r="MBE258" s="73"/>
      <c r="MBH258" s="73"/>
      <c r="MBM258" s="73"/>
      <c r="MCI258" s="73"/>
      <c r="MCJ258" s="73"/>
      <c r="MCK258" s="73"/>
      <c r="MCL258" s="73"/>
      <c r="MCM258" s="73"/>
      <c r="MCN258" s="73"/>
      <c r="MDF258" s="73"/>
      <c r="MDG258" s="73"/>
      <c r="MDJ258" s="73"/>
      <c r="MDM258" s="73"/>
      <c r="MDO258" s="73"/>
      <c r="MDQ258" s="73"/>
      <c r="MDT258" s="73"/>
      <c r="MDW258" s="73"/>
      <c r="MDZ258" s="73"/>
      <c r="MEC258" s="73"/>
      <c r="MEF258" s="73"/>
      <c r="MEI258" s="73"/>
      <c r="MEL258" s="73"/>
      <c r="MEO258" s="73"/>
      <c r="MEQ258" s="73"/>
      <c r="MFD258" s="73"/>
      <c r="MFE258" s="73"/>
      <c r="MFF258" s="73"/>
      <c r="MFG258" s="73"/>
      <c r="MFH258" s="73"/>
      <c r="MFI258" s="73"/>
      <c r="MFJ258" s="73"/>
      <c r="MFK258" s="73"/>
      <c r="MFL258" s="73"/>
      <c r="MFM258" s="73"/>
      <c r="MFN258" s="73"/>
      <c r="MFO258" s="73"/>
      <c r="MFP258" s="73"/>
      <c r="MFQ258" s="73"/>
      <c r="MFR258" s="73"/>
      <c r="MFS258" s="73"/>
      <c r="MFT258" s="73"/>
      <c r="MFU258" s="73"/>
      <c r="MFV258" s="73"/>
      <c r="MFW258" s="73"/>
      <c r="MFX258" s="73"/>
      <c r="MFY258" s="73"/>
      <c r="MFZ258" s="73"/>
      <c r="MGA258" s="73"/>
      <c r="MGB258" s="73"/>
      <c r="MGC258" s="73"/>
      <c r="MGE258" s="73"/>
      <c r="MGF258" s="73"/>
      <c r="MGG258" s="73"/>
      <c r="MGH258" s="73"/>
      <c r="MGI258" s="73"/>
      <c r="MGJ258" s="73"/>
      <c r="MGK258" s="73"/>
      <c r="MGL258" s="73"/>
      <c r="MGM258" s="73"/>
      <c r="MGN258" s="73"/>
      <c r="MGO258" s="73"/>
      <c r="MGP258" s="73"/>
      <c r="MGQ258" s="73"/>
      <c r="MGT258" s="73"/>
      <c r="MGW258" s="73"/>
      <c r="MGZ258" s="73"/>
      <c r="MHC258" s="73"/>
      <c r="MHF258" s="73"/>
      <c r="MHR258" s="73"/>
      <c r="MHU258" s="73"/>
      <c r="MHX258" s="73"/>
      <c r="MIA258" s="73"/>
      <c r="MIJ258" s="73"/>
      <c r="MIP258" s="73"/>
      <c r="MIS258" s="73"/>
      <c r="MIV258" s="73"/>
      <c r="MIY258" s="73"/>
      <c r="MJE258" s="73"/>
      <c r="MJN258" s="73"/>
      <c r="MJP258" s="73"/>
      <c r="MJQ258" s="73"/>
      <c r="MJS258" s="73"/>
      <c r="MJV258" s="73"/>
      <c r="MJY258" s="73"/>
      <c r="MKB258" s="73"/>
      <c r="MKJ258" s="73"/>
      <c r="MKL258" s="73"/>
      <c r="MKO258" s="73"/>
      <c r="MKR258" s="73"/>
      <c r="MLA258" s="73"/>
      <c r="MLD258" s="73"/>
      <c r="MLI258" s="73"/>
      <c r="MME258" s="73"/>
      <c r="MMF258" s="73"/>
      <c r="MMG258" s="73"/>
      <c r="MMH258" s="73"/>
      <c r="MMI258" s="73"/>
      <c r="MMJ258" s="73"/>
      <c r="MNB258" s="73"/>
      <c r="MNC258" s="73"/>
      <c r="MNF258" s="73"/>
      <c r="MNI258" s="73"/>
      <c r="MNK258" s="73"/>
      <c r="MNM258" s="73"/>
      <c r="MNP258" s="73"/>
      <c r="MNS258" s="73"/>
      <c r="MNV258" s="73"/>
      <c r="MNY258" s="73"/>
      <c r="MOB258" s="73"/>
      <c r="MOE258" s="73"/>
      <c r="MOH258" s="73"/>
      <c r="MOK258" s="73"/>
      <c r="MOM258" s="73"/>
      <c r="MOZ258" s="73"/>
      <c r="MPA258" s="73"/>
      <c r="MPB258" s="73"/>
      <c r="MPC258" s="73"/>
      <c r="MPD258" s="73"/>
      <c r="MPE258" s="73"/>
      <c r="MPF258" s="73"/>
      <c r="MPG258" s="73"/>
      <c r="MPH258" s="73"/>
      <c r="MPI258" s="73"/>
      <c r="MPJ258" s="73"/>
      <c r="MPK258" s="73"/>
      <c r="MPL258" s="73"/>
      <c r="MPM258" s="73"/>
      <c r="MPN258" s="73"/>
      <c r="MPO258" s="73"/>
      <c r="MPP258" s="73"/>
      <c r="MPQ258" s="73"/>
      <c r="MPR258" s="73"/>
      <c r="MPS258" s="73"/>
      <c r="MPT258" s="73"/>
      <c r="MPU258" s="73"/>
      <c r="MPV258" s="73"/>
      <c r="MPW258" s="73"/>
      <c r="MPX258" s="73"/>
      <c r="MPY258" s="73"/>
      <c r="MQA258" s="73"/>
      <c r="MQB258" s="73"/>
      <c r="MQC258" s="73"/>
      <c r="MQD258" s="73"/>
      <c r="MQE258" s="73"/>
      <c r="MQF258" s="73"/>
      <c r="MQG258" s="73"/>
      <c r="MQH258" s="73"/>
      <c r="MQI258" s="73"/>
      <c r="MQJ258" s="73"/>
      <c r="MQK258" s="73"/>
      <c r="MQL258" s="73"/>
      <c r="MQM258" s="73"/>
      <c r="MQP258" s="73"/>
      <c r="MQS258" s="73"/>
      <c r="MQV258" s="73"/>
      <c r="MQY258" s="73"/>
      <c r="MRB258" s="73"/>
      <c r="MRN258" s="73"/>
      <c r="MRQ258" s="73"/>
      <c r="MRT258" s="73"/>
      <c r="MRW258" s="73"/>
      <c r="MSF258" s="73"/>
      <c r="MSL258" s="73"/>
      <c r="MSO258" s="73"/>
      <c r="MSR258" s="73"/>
      <c r="MSU258" s="73"/>
      <c r="MTA258" s="73"/>
      <c r="MTJ258" s="73"/>
      <c r="MTL258" s="73"/>
      <c r="MTM258" s="73"/>
      <c r="MTO258" s="73"/>
      <c r="MTR258" s="73"/>
      <c r="MTU258" s="73"/>
      <c r="MTX258" s="73"/>
      <c r="MUF258" s="73"/>
      <c r="MUH258" s="73"/>
      <c r="MUK258" s="73"/>
      <c r="MUN258" s="73"/>
      <c r="MUW258" s="73"/>
      <c r="MUZ258" s="73"/>
      <c r="MVE258" s="73"/>
      <c r="MWA258" s="73"/>
      <c r="MWB258" s="73"/>
      <c r="MWC258" s="73"/>
      <c r="MWD258" s="73"/>
      <c r="MWE258" s="73"/>
      <c r="MWF258" s="73"/>
      <c r="MWX258" s="73"/>
      <c r="MWY258" s="73"/>
      <c r="MXB258" s="73"/>
      <c r="MXE258" s="73"/>
      <c r="MXG258" s="73"/>
      <c r="MXI258" s="73"/>
      <c r="MXL258" s="73"/>
      <c r="MXO258" s="73"/>
      <c r="MXR258" s="73"/>
      <c r="MXU258" s="73"/>
      <c r="MXX258" s="73"/>
      <c r="MYA258" s="73"/>
      <c r="MYD258" s="73"/>
      <c r="MYG258" s="73"/>
      <c r="MYI258" s="73"/>
      <c r="MYV258" s="73"/>
      <c r="MYW258" s="73"/>
      <c r="MYX258" s="73"/>
      <c r="MYY258" s="73"/>
      <c r="MYZ258" s="73"/>
      <c r="MZA258" s="73"/>
      <c r="MZB258" s="73"/>
      <c r="MZC258" s="73"/>
      <c r="MZD258" s="73"/>
      <c r="MZE258" s="73"/>
      <c r="MZF258" s="73"/>
      <c r="MZG258" s="73"/>
      <c r="MZH258" s="73"/>
      <c r="MZI258" s="73"/>
      <c r="MZJ258" s="73"/>
      <c r="MZK258" s="73"/>
      <c r="MZL258" s="73"/>
      <c r="MZM258" s="73"/>
      <c r="MZN258" s="73"/>
      <c r="MZO258" s="73"/>
      <c r="MZP258" s="73"/>
      <c r="MZQ258" s="73"/>
      <c r="MZR258" s="73"/>
      <c r="MZS258" s="73"/>
      <c r="MZT258" s="73"/>
      <c r="MZU258" s="73"/>
      <c r="MZW258" s="73"/>
      <c r="MZX258" s="73"/>
      <c r="MZY258" s="73"/>
      <c r="MZZ258" s="73"/>
      <c r="NAA258" s="73"/>
      <c r="NAB258" s="73"/>
      <c r="NAC258" s="73"/>
      <c r="NAD258" s="73"/>
      <c r="NAE258" s="73"/>
      <c r="NAF258" s="73"/>
      <c r="NAG258" s="73"/>
      <c r="NAH258" s="73"/>
      <c r="NAI258" s="73"/>
      <c r="NAL258" s="73"/>
      <c r="NAO258" s="73"/>
      <c r="NAR258" s="73"/>
      <c r="NAU258" s="73"/>
      <c r="NAX258" s="73"/>
      <c r="NBJ258" s="73"/>
      <c r="NBM258" s="73"/>
      <c r="NBP258" s="73"/>
      <c r="NBS258" s="73"/>
      <c r="NCB258" s="73"/>
      <c r="NCH258" s="73"/>
      <c r="NCK258" s="73"/>
      <c r="NCN258" s="73"/>
      <c r="NCQ258" s="73"/>
      <c r="NCW258" s="73"/>
      <c r="NDF258" s="73"/>
      <c r="NDH258" s="73"/>
      <c r="NDI258" s="73"/>
      <c r="NDK258" s="73"/>
      <c r="NDN258" s="73"/>
      <c r="NDQ258" s="73"/>
      <c r="NDT258" s="73"/>
      <c r="NEB258" s="73"/>
      <c r="NED258" s="73"/>
      <c r="NEG258" s="73"/>
      <c r="NEJ258" s="73"/>
      <c r="NES258" s="73"/>
      <c r="NEV258" s="73"/>
      <c r="NFA258" s="73"/>
      <c r="NFW258" s="73"/>
      <c r="NFX258" s="73"/>
      <c r="NFY258" s="73"/>
      <c r="NFZ258" s="73"/>
      <c r="NGA258" s="73"/>
      <c r="NGB258" s="73"/>
      <c r="NGT258" s="73"/>
      <c r="NGU258" s="73"/>
      <c r="NGX258" s="73"/>
      <c r="NHA258" s="73"/>
      <c r="NHC258" s="73"/>
      <c r="NHE258" s="73"/>
      <c r="NHH258" s="73"/>
      <c r="NHK258" s="73"/>
      <c r="NHN258" s="73"/>
      <c r="NHQ258" s="73"/>
      <c r="NHT258" s="73"/>
      <c r="NHW258" s="73"/>
      <c r="NHZ258" s="73"/>
      <c r="NIC258" s="73"/>
      <c r="NIE258" s="73"/>
      <c r="NIR258" s="73"/>
      <c r="NIS258" s="73"/>
      <c r="NIT258" s="73"/>
      <c r="NIU258" s="73"/>
      <c r="NIV258" s="73"/>
      <c r="NIW258" s="73"/>
      <c r="NIX258" s="73"/>
      <c r="NIY258" s="73"/>
      <c r="NIZ258" s="73"/>
      <c r="NJA258" s="73"/>
      <c r="NJB258" s="73"/>
      <c r="NJC258" s="73"/>
      <c r="NJD258" s="73"/>
      <c r="NJE258" s="73"/>
      <c r="NJF258" s="73"/>
      <c r="NJG258" s="73"/>
      <c r="NJH258" s="73"/>
      <c r="NJI258" s="73"/>
      <c r="NJJ258" s="73"/>
      <c r="NJK258" s="73"/>
      <c r="NJL258" s="73"/>
      <c r="NJM258" s="73"/>
      <c r="NJN258" s="73"/>
      <c r="NJO258" s="73"/>
      <c r="NJP258" s="73"/>
      <c r="NJQ258" s="73"/>
      <c r="NJS258" s="73"/>
      <c r="NJT258" s="73"/>
      <c r="NJU258" s="73"/>
      <c r="NJV258" s="73"/>
      <c r="NJW258" s="73"/>
      <c r="NJX258" s="73"/>
      <c r="NJY258" s="73"/>
      <c r="NJZ258" s="73"/>
      <c r="NKA258" s="73"/>
      <c r="NKB258" s="73"/>
      <c r="NKC258" s="73"/>
      <c r="NKD258" s="73"/>
      <c r="NKE258" s="73"/>
      <c r="NKH258" s="73"/>
      <c r="NKK258" s="73"/>
      <c r="NKN258" s="73"/>
      <c r="NKQ258" s="73"/>
      <c r="NKT258" s="73"/>
      <c r="NLF258" s="73"/>
      <c r="NLI258" s="73"/>
      <c r="NLL258" s="73"/>
      <c r="NLO258" s="73"/>
      <c r="NLX258" s="73"/>
      <c r="NMD258" s="73"/>
      <c r="NMG258" s="73"/>
      <c r="NMJ258" s="73"/>
      <c r="NMM258" s="73"/>
      <c r="NMS258" s="73"/>
      <c r="NNB258" s="73"/>
      <c r="NND258" s="73"/>
      <c r="NNE258" s="73"/>
      <c r="NNG258" s="73"/>
      <c r="NNJ258" s="73"/>
      <c r="NNM258" s="73"/>
      <c r="NNP258" s="73"/>
      <c r="NNX258" s="73"/>
      <c r="NNZ258" s="73"/>
      <c r="NOC258" s="73"/>
      <c r="NOF258" s="73"/>
      <c r="NOO258" s="73"/>
      <c r="NOR258" s="73"/>
      <c r="NOW258" s="73"/>
      <c r="NPS258" s="73"/>
      <c r="NPT258" s="73"/>
      <c r="NPU258" s="73"/>
      <c r="NPV258" s="73"/>
      <c r="NPW258" s="73"/>
      <c r="NPX258" s="73"/>
      <c r="NQP258" s="73"/>
      <c r="NQQ258" s="73"/>
      <c r="NQT258" s="73"/>
      <c r="NQW258" s="73"/>
      <c r="NQY258" s="73"/>
      <c r="NRA258" s="73"/>
      <c r="NRD258" s="73"/>
      <c r="NRG258" s="73"/>
      <c r="NRJ258" s="73"/>
      <c r="NRM258" s="73"/>
      <c r="NRP258" s="73"/>
      <c r="NRS258" s="73"/>
      <c r="NRV258" s="73"/>
      <c r="NRY258" s="73"/>
      <c r="NSA258" s="73"/>
      <c r="NSN258" s="73"/>
      <c r="NSO258" s="73"/>
      <c r="NSP258" s="73"/>
      <c r="NSQ258" s="73"/>
      <c r="NSR258" s="73"/>
      <c r="NSS258" s="73"/>
      <c r="NST258" s="73"/>
      <c r="NSU258" s="73"/>
      <c r="NSV258" s="73"/>
      <c r="NSW258" s="73"/>
      <c r="NSX258" s="73"/>
      <c r="NSY258" s="73"/>
      <c r="NSZ258" s="73"/>
      <c r="NTA258" s="73"/>
      <c r="NTB258" s="73"/>
      <c r="NTC258" s="73"/>
      <c r="NTD258" s="73"/>
      <c r="NTE258" s="73"/>
      <c r="NTF258" s="73"/>
      <c r="NTG258" s="73"/>
      <c r="NTH258" s="73"/>
      <c r="NTI258" s="73"/>
      <c r="NTJ258" s="73"/>
      <c r="NTK258" s="73"/>
      <c r="NTL258" s="73"/>
      <c r="NTM258" s="73"/>
      <c r="NTO258" s="73"/>
      <c r="NTP258" s="73"/>
      <c r="NTQ258" s="73"/>
      <c r="NTR258" s="73"/>
      <c r="NTS258" s="73"/>
      <c r="NTT258" s="73"/>
      <c r="NTU258" s="73"/>
      <c r="NTV258" s="73"/>
      <c r="NTW258" s="73"/>
      <c r="NTX258" s="73"/>
      <c r="NTY258" s="73"/>
      <c r="NTZ258" s="73"/>
      <c r="NUA258" s="73"/>
      <c r="NUD258" s="73"/>
      <c r="NUG258" s="73"/>
      <c r="NUJ258" s="73"/>
      <c r="NUM258" s="73"/>
      <c r="NUP258" s="73"/>
      <c r="NVB258" s="73"/>
      <c r="NVE258" s="73"/>
      <c r="NVH258" s="73"/>
      <c r="NVK258" s="73"/>
      <c r="NVT258" s="73"/>
      <c r="NVZ258" s="73"/>
      <c r="NWC258" s="73"/>
      <c r="NWF258" s="73"/>
      <c r="NWI258" s="73"/>
      <c r="NWO258" s="73"/>
      <c r="NWX258" s="73"/>
      <c r="NWZ258" s="73"/>
      <c r="NXA258" s="73"/>
      <c r="NXC258" s="73"/>
      <c r="NXF258" s="73"/>
      <c r="NXI258" s="73"/>
      <c r="NXL258" s="73"/>
      <c r="NXT258" s="73"/>
      <c r="NXV258" s="73"/>
      <c r="NXY258" s="73"/>
      <c r="NYB258" s="73"/>
      <c r="NYK258" s="73"/>
      <c r="NYN258" s="73"/>
      <c r="NYS258" s="73"/>
      <c r="NZO258" s="73"/>
      <c r="NZP258" s="73"/>
      <c r="NZQ258" s="73"/>
      <c r="NZR258" s="73"/>
      <c r="NZS258" s="73"/>
      <c r="NZT258" s="73"/>
      <c r="OAL258" s="73"/>
      <c r="OAM258" s="73"/>
      <c r="OAP258" s="73"/>
      <c r="OAS258" s="73"/>
      <c r="OAU258" s="73"/>
      <c r="OAW258" s="73"/>
      <c r="OAZ258" s="73"/>
      <c r="OBC258" s="73"/>
      <c r="OBF258" s="73"/>
      <c r="OBI258" s="73"/>
      <c r="OBL258" s="73"/>
      <c r="OBO258" s="73"/>
      <c r="OBR258" s="73"/>
      <c r="OBU258" s="73"/>
      <c r="OBW258" s="73"/>
      <c r="OCJ258" s="73"/>
      <c r="OCK258" s="73"/>
      <c r="OCL258" s="73"/>
      <c r="OCM258" s="73"/>
      <c r="OCN258" s="73"/>
      <c r="OCO258" s="73"/>
      <c r="OCP258" s="73"/>
      <c r="OCQ258" s="73"/>
      <c r="OCR258" s="73"/>
      <c r="OCS258" s="73"/>
      <c r="OCT258" s="73"/>
      <c r="OCU258" s="73"/>
      <c r="OCV258" s="73"/>
      <c r="OCW258" s="73"/>
      <c r="OCX258" s="73"/>
      <c r="OCY258" s="73"/>
      <c r="OCZ258" s="73"/>
      <c r="ODA258" s="73"/>
      <c r="ODB258" s="73"/>
      <c r="ODC258" s="73"/>
      <c r="ODD258" s="73"/>
      <c r="ODE258" s="73"/>
      <c r="ODF258" s="73"/>
      <c r="ODG258" s="73"/>
      <c r="ODH258" s="73"/>
      <c r="ODI258" s="73"/>
      <c r="ODK258" s="73"/>
      <c r="ODL258" s="73"/>
      <c r="ODM258" s="73"/>
      <c r="ODN258" s="73"/>
      <c r="ODO258" s="73"/>
      <c r="ODP258" s="73"/>
      <c r="ODQ258" s="73"/>
      <c r="ODR258" s="73"/>
      <c r="ODS258" s="73"/>
      <c r="ODT258" s="73"/>
      <c r="ODU258" s="73"/>
      <c r="ODV258" s="73"/>
      <c r="ODW258" s="73"/>
      <c r="ODZ258" s="73"/>
      <c r="OEC258" s="73"/>
      <c r="OEF258" s="73"/>
      <c r="OEI258" s="73"/>
      <c r="OEL258" s="73"/>
      <c r="OEX258" s="73"/>
      <c r="OFA258" s="73"/>
      <c r="OFD258" s="73"/>
      <c r="OFG258" s="73"/>
      <c r="OFP258" s="73"/>
      <c r="OFV258" s="73"/>
      <c r="OFY258" s="73"/>
      <c r="OGB258" s="73"/>
      <c r="OGE258" s="73"/>
      <c r="OGK258" s="73"/>
      <c r="OGT258" s="73"/>
      <c r="OGV258" s="73"/>
      <c r="OGW258" s="73"/>
      <c r="OGY258" s="73"/>
      <c r="OHB258" s="73"/>
      <c r="OHE258" s="73"/>
      <c r="OHH258" s="73"/>
      <c r="OHP258" s="73"/>
      <c r="OHR258" s="73"/>
      <c r="OHU258" s="73"/>
      <c r="OHX258" s="73"/>
      <c r="OIG258" s="73"/>
      <c r="OIJ258" s="73"/>
      <c r="OIO258" s="73"/>
      <c r="OJK258" s="73"/>
      <c r="OJL258" s="73"/>
      <c r="OJM258" s="73"/>
      <c r="OJN258" s="73"/>
      <c r="OJO258" s="73"/>
      <c r="OJP258" s="73"/>
      <c r="OKH258" s="73"/>
      <c r="OKI258" s="73"/>
      <c r="OKL258" s="73"/>
      <c r="OKO258" s="73"/>
      <c r="OKQ258" s="73"/>
      <c r="OKS258" s="73"/>
      <c r="OKV258" s="73"/>
      <c r="OKY258" s="73"/>
      <c r="OLB258" s="73"/>
      <c r="OLE258" s="73"/>
      <c r="OLH258" s="73"/>
      <c r="OLK258" s="73"/>
      <c r="OLN258" s="73"/>
      <c r="OLQ258" s="73"/>
      <c r="OLS258" s="73"/>
      <c r="OMF258" s="73"/>
      <c r="OMG258" s="73"/>
      <c r="OMH258" s="73"/>
      <c r="OMI258" s="73"/>
      <c r="OMJ258" s="73"/>
      <c r="OMK258" s="73"/>
      <c r="OML258" s="73"/>
      <c r="OMM258" s="73"/>
      <c r="OMN258" s="73"/>
      <c r="OMO258" s="73"/>
      <c r="OMP258" s="73"/>
      <c r="OMQ258" s="73"/>
      <c r="OMR258" s="73"/>
      <c r="OMS258" s="73"/>
      <c r="OMT258" s="73"/>
      <c r="OMU258" s="73"/>
      <c r="OMV258" s="73"/>
      <c r="OMW258" s="73"/>
      <c r="OMX258" s="73"/>
      <c r="OMY258" s="73"/>
      <c r="OMZ258" s="73"/>
      <c r="ONA258" s="73"/>
      <c r="ONB258" s="73"/>
      <c r="ONC258" s="73"/>
      <c r="OND258" s="73"/>
      <c r="ONE258" s="73"/>
      <c r="ONG258" s="73"/>
      <c r="ONH258" s="73"/>
      <c r="ONI258" s="73"/>
      <c r="ONJ258" s="73"/>
      <c r="ONK258" s="73"/>
      <c r="ONL258" s="73"/>
      <c r="ONM258" s="73"/>
      <c r="ONN258" s="73"/>
      <c r="ONO258" s="73"/>
      <c r="ONP258" s="73"/>
      <c r="ONQ258" s="73"/>
      <c r="ONR258" s="73"/>
      <c r="ONS258" s="73"/>
      <c r="ONV258" s="73"/>
      <c r="ONY258" s="73"/>
      <c r="OOB258" s="73"/>
      <c r="OOE258" s="73"/>
      <c r="OOH258" s="73"/>
      <c r="OOT258" s="73"/>
      <c r="OOW258" s="73"/>
      <c r="OOZ258" s="73"/>
      <c r="OPC258" s="73"/>
      <c r="OPL258" s="73"/>
      <c r="OPR258" s="73"/>
      <c r="OPU258" s="73"/>
      <c r="OPX258" s="73"/>
      <c r="OQA258" s="73"/>
      <c r="OQG258" s="73"/>
      <c r="OQP258" s="73"/>
      <c r="OQR258" s="73"/>
      <c r="OQS258" s="73"/>
      <c r="OQU258" s="73"/>
      <c r="OQX258" s="73"/>
      <c r="ORA258" s="73"/>
      <c r="ORD258" s="73"/>
      <c r="ORL258" s="73"/>
      <c r="ORN258" s="73"/>
      <c r="ORQ258" s="73"/>
      <c r="ORT258" s="73"/>
      <c r="OSC258" s="73"/>
      <c r="OSF258" s="73"/>
      <c r="OSK258" s="73"/>
      <c r="OTG258" s="73"/>
      <c r="OTH258" s="73"/>
      <c r="OTI258" s="73"/>
      <c r="OTJ258" s="73"/>
      <c r="OTK258" s="73"/>
      <c r="OTL258" s="73"/>
      <c r="OUD258" s="73"/>
      <c r="OUE258" s="73"/>
      <c r="OUH258" s="73"/>
      <c r="OUK258" s="73"/>
      <c r="OUM258" s="73"/>
      <c r="OUO258" s="73"/>
      <c r="OUR258" s="73"/>
      <c r="OUU258" s="73"/>
      <c r="OUX258" s="73"/>
      <c r="OVA258" s="73"/>
      <c r="OVD258" s="73"/>
      <c r="OVG258" s="73"/>
      <c r="OVJ258" s="73"/>
      <c r="OVM258" s="73"/>
      <c r="OVO258" s="73"/>
      <c r="OWB258" s="73"/>
      <c r="OWC258" s="73"/>
      <c r="OWD258" s="73"/>
      <c r="OWE258" s="73"/>
      <c r="OWF258" s="73"/>
      <c r="OWG258" s="73"/>
      <c r="OWH258" s="73"/>
      <c r="OWI258" s="73"/>
      <c r="OWJ258" s="73"/>
      <c r="OWK258" s="73"/>
      <c r="OWL258" s="73"/>
      <c r="OWM258" s="73"/>
      <c r="OWN258" s="73"/>
      <c r="OWO258" s="73"/>
      <c r="OWP258" s="73"/>
      <c r="OWQ258" s="73"/>
      <c r="OWR258" s="73"/>
      <c r="OWS258" s="73"/>
      <c r="OWT258" s="73"/>
      <c r="OWU258" s="73"/>
      <c r="OWV258" s="73"/>
      <c r="OWW258" s="73"/>
      <c r="OWX258" s="73"/>
      <c r="OWY258" s="73"/>
      <c r="OWZ258" s="73"/>
      <c r="OXA258" s="73"/>
      <c r="OXC258" s="73"/>
      <c r="OXD258" s="73"/>
      <c r="OXE258" s="73"/>
      <c r="OXF258" s="73"/>
      <c r="OXG258" s="73"/>
      <c r="OXH258" s="73"/>
      <c r="OXI258" s="73"/>
      <c r="OXJ258" s="73"/>
      <c r="OXK258" s="73"/>
      <c r="OXL258" s="73"/>
      <c r="OXM258" s="73"/>
      <c r="OXN258" s="73"/>
      <c r="OXO258" s="73"/>
      <c r="OXR258" s="73"/>
      <c r="OXU258" s="73"/>
      <c r="OXX258" s="73"/>
      <c r="OYA258" s="73"/>
      <c r="OYD258" s="73"/>
      <c r="OYP258" s="73"/>
      <c r="OYS258" s="73"/>
      <c r="OYV258" s="73"/>
      <c r="OYY258" s="73"/>
      <c r="OZH258" s="73"/>
      <c r="OZN258" s="73"/>
      <c r="OZQ258" s="73"/>
      <c r="OZT258" s="73"/>
      <c r="OZW258" s="73"/>
      <c r="PAC258" s="73"/>
      <c r="PAL258" s="73"/>
      <c r="PAN258" s="73"/>
      <c r="PAO258" s="73"/>
      <c r="PAQ258" s="73"/>
      <c r="PAT258" s="73"/>
      <c r="PAW258" s="73"/>
      <c r="PAZ258" s="73"/>
      <c r="PBH258" s="73"/>
      <c r="PBJ258" s="73"/>
      <c r="PBM258" s="73"/>
      <c r="PBP258" s="73"/>
      <c r="PBY258" s="73"/>
      <c r="PCB258" s="73"/>
      <c r="PCG258" s="73"/>
      <c r="PDC258" s="73"/>
      <c r="PDD258" s="73"/>
      <c r="PDE258" s="73"/>
      <c r="PDF258" s="73"/>
      <c r="PDG258" s="73"/>
      <c r="PDH258" s="73"/>
      <c r="PDZ258" s="73"/>
      <c r="PEA258" s="73"/>
      <c r="PED258" s="73"/>
      <c r="PEG258" s="73"/>
      <c r="PEI258" s="73"/>
      <c r="PEK258" s="73"/>
      <c r="PEN258" s="73"/>
      <c r="PEQ258" s="73"/>
      <c r="PET258" s="73"/>
      <c r="PEW258" s="73"/>
      <c r="PEZ258" s="73"/>
      <c r="PFC258" s="73"/>
      <c r="PFF258" s="73"/>
      <c r="PFI258" s="73"/>
      <c r="PFK258" s="73"/>
      <c r="PFX258" s="73"/>
      <c r="PFY258" s="73"/>
      <c r="PFZ258" s="73"/>
      <c r="PGA258" s="73"/>
      <c r="PGB258" s="73"/>
      <c r="PGC258" s="73"/>
      <c r="PGD258" s="73"/>
      <c r="PGE258" s="73"/>
      <c r="PGF258" s="73"/>
      <c r="PGG258" s="73"/>
      <c r="PGH258" s="73"/>
      <c r="PGI258" s="73"/>
      <c r="PGJ258" s="73"/>
      <c r="PGK258" s="73"/>
      <c r="PGL258" s="73"/>
      <c r="PGM258" s="73"/>
      <c r="PGN258" s="73"/>
      <c r="PGO258" s="73"/>
      <c r="PGP258" s="73"/>
      <c r="PGQ258" s="73"/>
      <c r="PGR258" s="73"/>
      <c r="PGS258" s="73"/>
      <c r="PGT258" s="73"/>
      <c r="PGU258" s="73"/>
      <c r="PGV258" s="73"/>
      <c r="PGW258" s="73"/>
      <c r="PGY258" s="73"/>
      <c r="PGZ258" s="73"/>
      <c r="PHA258" s="73"/>
      <c r="PHB258" s="73"/>
      <c r="PHC258" s="73"/>
      <c r="PHD258" s="73"/>
      <c r="PHE258" s="73"/>
      <c r="PHF258" s="73"/>
      <c r="PHG258" s="73"/>
      <c r="PHH258" s="73"/>
      <c r="PHI258" s="73"/>
      <c r="PHJ258" s="73"/>
      <c r="PHK258" s="73"/>
      <c r="PHN258" s="73"/>
      <c r="PHQ258" s="73"/>
      <c r="PHT258" s="73"/>
      <c r="PHW258" s="73"/>
      <c r="PHZ258" s="73"/>
      <c r="PIL258" s="73"/>
      <c r="PIO258" s="73"/>
      <c r="PIR258" s="73"/>
      <c r="PIU258" s="73"/>
      <c r="PJD258" s="73"/>
      <c r="PJJ258" s="73"/>
      <c r="PJM258" s="73"/>
      <c r="PJP258" s="73"/>
      <c r="PJS258" s="73"/>
      <c r="PJY258" s="73"/>
      <c r="PKH258" s="73"/>
      <c r="PKJ258" s="73"/>
      <c r="PKK258" s="73"/>
      <c r="PKM258" s="73"/>
      <c r="PKP258" s="73"/>
      <c r="PKS258" s="73"/>
      <c r="PKV258" s="73"/>
      <c r="PLD258" s="73"/>
      <c r="PLF258" s="73"/>
      <c r="PLI258" s="73"/>
      <c r="PLL258" s="73"/>
      <c r="PLU258" s="73"/>
      <c r="PLX258" s="73"/>
      <c r="PMC258" s="73"/>
      <c r="PMY258" s="73"/>
      <c r="PMZ258" s="73"/>
      <c r="PNA258" s="73"/>
      <c r="PNB258" s="73"/>
      <c r="PNC258" s="73"/>
      <c r="PND258" s="73"/>
      <c r="PNV258" s="73"/>
      <c r="PNW258" s="73"/>
      <c r="PNZ258" s="73"/>
      <c r="POC258" s="73"/>
      <c r="POE258" s="73"/>
      <c r="POG258" s="73"/>
      <c r="POJ258" s="73"/>
      <c r="POM258" s="73"/>
      <c r="POP258" s="73"/>
      <c r="POS258" s="73"/>
      <c r="POV258" s="73"/>
      <c r="POY258" s="73"/>
      <c r="PPB258" s="73"/>
      <c r="PPE258" s="73"/>
      <c r="PPG258" s="73"/>
      <c r="PPT258" s="73"/>
      <c r="PPU258" s="73"/>
      <c r="PPV258" s="73"/>
      <c r="PPW258" s="73"/>
      <c r="PPX258" s="73"/>
      <c r="PPY258" s="73"/>
      <c r="PPZ258" s="73"/>
      <c r="PQA258" s="73"/>
      <c r="PQB258" s="73"/>
      <c r="PQC258" s="73"/>
      <c r="PQD258" s="73"/>
      <c r="PQE258" s="73"/>
      <c r="PQF258" s="73"/>
      <c r="PQG258" s="73"/>
      <c r="PQH258" s="73"/>
      <c r="PQI258" s="73"/>
      <c r="PQJ258" s="73"/>
      <c r="PQK258" s="73"/>
      <c r="PQL258" s="73"/>
      <c r="PQM258" s="73"/>
      <c r="PQN258" s="73"/>
      <c r="PQO258" s="73"/>
      <c r="PQP258" s="73"/>
      <c r="PQQ258" s="73"/>
      <c r="PQR258" s="73"/>
      <c r="PQS258" s="73"/>
      <c r="PQU258" s="73"/>
      <c r="PQV258" s="73"/>
      <c r="PQW258" s="73"/>
      <c r="PQX258" s="73"/>
      <c r="PQY258" s="73"/>
      <c r="PQZ258" s="73"/>
      <c r="PRA258" s="73"/>
      <c r="PRB258" s="73"/>
      <c r="PRC258" s="73"/>
      <c r="PRD258" s="73"/>
      <c r="PRE258" s="73"/>
      <c r="PRF258" s="73"/>
      <c r="PRG258" s="73"/>
      <c r="PRJ258" s="73"/>
      <c r="PRM258" s="73"/>
      <c r="PRP258" s="73"/>
      <c r="PRS258" s="73"/>
      <c r="PRV258" s="73"/>
      <c r="PSH258" s="73"/>
      <c r="PSK258" s="73"/>
      <c r="PSN258" s="73"/>
      <c r="PSQ258" s="73"/>
      <c r="PSZ258" s="73"/>
      <c r="PTF258" s="73"/>
      <c r="PTI258" s="73"/>
      <c r="PTL258" s="73"/>
      <c r="PTO258" s="73"/>
      <c r="PTU258" s="73"/>
      <c r="PUD258" s="73"/>
      <c r="PUF258" s="73"/>
      <c r="PUG258" s="73"/>
      <c r="PUI258" s="73"/>
      <c r="PUL258" s="73"/>
      <c r="PUO258" s="73"/>
      <c r="PUR258" s="73"/>
      <c r="PUZ258" s="73"/>
      <c r="PVB258" s="73"/>
      <c r="PVE258" s="73"/>
      <c r="PVH258" s="73"/>
      <c r="PVQ258" s="73"/>
      <c r="PVT258" s="73"/>
      <c r="PVY258" s="73"/>
      <c r="PWU258" s="73"/>
      <c r="PWV258" s="73"/>
      <c r="PWW258" s="73"/>
      <c r="PWX258" s="73"/>
      <c r="PWY258" s="73"/>
      <c r="PWZ258" s="73"/>
      <c r="PXR258" s="73"/>
      <c r="PXS258" s="73"/>
      <c r="PXV258" s="73"/>
      <c r="PXY258" s="73"/>
      <c r="PYA258" s="73"/>
      <c r="PYC258" s="73"/>
      <c r="PYF258" s="73"/>
      <c r="PYI258" s="73"/>
      <c r="PYL258" s="73"/>
      <c r="PYO258" s="73"/>
      <c r="PYR258" s="73"/>
      <c r="PYU258" s="73"/>
      <c r="PYX258" s="73"/>
      <c r="PZA258" s="73"/>
      <c r="PZC258" s="73"/>
      <c r="PZP258" s="73"/>
      <c r="PZQ258" s="73"/>
      <c r="PZR258" s="73"/>
      <c r="PZS258" s="73"/>
      <c r="PZT258" s="73"/>
      <c r="PZU258" s="73"/>
      <c r="PZV258" s="73"/>
      <c r="PZW258" s="73"/>
      <c r="PZX258" s="73"/>
      <c r="PZY258" s="73"/>
      <c r="PZZ258" s="73"/>
      <c r="QAA258" s="73"/>
      <c r="QAB258" s="73"/>
      <c r="QAC258" s="73"/>
      <c r="QAD258" s="73"/>
      <c r="QAE258" s="73"/>
      <c r="QAF258" s="73"/>
      <c r="QAG258" s="73"/>
      <c r="QAH258" s="73"/>
      <c r="QAI258" s="73"/>
      <c r="QAJ258" s="73"/>
      <c r="QAK258" s="73"/>
      <c r="QAL258" s="73"/>
      <c r="QAM258" s="73"/>
      <c r="QAN258" s="73"/>
      <c r="QAO258" s="73"/>
      <c r="QAQ258" s="73"/>
      <c r="QAR258" s="73"/>
      <c r="QAS258" s="73"/>
      <c r="QAT258" s="73"/>
      <c r="QAU258" s="73"/>
      <c r="QAV258" s="73"/>
      <c r="QAW258" s="73"/>
      <c r="QAX258" s="73"/>
      <c r="QAY258" s="73"/>
      <c r="QAZ258" s="73"/>
      <c r="QBA258" s="73"/>
      <c r="QBB258" s="73"/>
      <c r="QBC258" s="73"/>
      <c r="QBF258" s="73"/>
      <c r="QBI258" s="73"/>
      <c r="QBL258" s="73"/>
      <c r="QBO258" s="73"/>
      <c r="QBR258" s="73"/>
      <c r="QCD258" s="73"/>
      <c r="QCG258" s="73"/>
      <c r="QCJ258" s="73"/>
      <c r="QCM258" s="73"/>
      <c r="QCV258" s="73"/>
      <c r="QDB258" s="73"/>
      <c r="QDE258" s="73"/>
      <c r="QDH258" s="73"/>
      <c r="QDK258" s="73"/>
      <c r="QDQ258" s="73"/>
      <c r="QDZ258" s="73"/>
      <c r="QEB258" s="73"/>
      <c r="QEC258" s="73"/>
      <c r="QEE258" s="73"/>
      <c r="QEH258" s="73"/>
      <c r="QEK258" s="73"/>
      <c r="QEN258" s="73"/>
      <c r="QEV258" s="73"/>
      <c r="QEX258" s="73"/>
      <c r="QFA258" s="73"/>
      <c r="QFD258" s="73"/>
      <c r="QFM258" s="73"/>
      <c r="QFP258" s="73"/>
      <c r="QFU258" s="73"/>
      <c r="QGQ258" s="73"/>
      <c r="QGR258" s="73"/>
      <c r="QGS258" s="73"/>
      <c r="QGT258" s="73"/>
      <c r="QGU258" s="73"/>
      <c r="QGV258" s="73"/>
      <c r="QHN258" s="73"/>
      <c r="QHO258" s="73"/>
      <c r="QHR258" s="73"/>
      <c r="QHU258" s="73"/>
      <c r="QHW258" s="73"/>
      <c r="QHY258" s="73"/>
      <c r="QIB258" s="73"/>
      <c r="QIE258" s="73"/>
      <c r="QIH258" s="73"/>
      <c r="QIK258" s="73"/>
      <c r="QIN258" s="73"/>
      <c r="QIQ258" s="73"/>
      <c r="QIT258" s="73"/>
      <c r="QIW258" s="73"/>
      <c r="QIY258" s="73"/>
      <c r="QJL258" s="73"/>
      <c r="QJM258" s="73"/>
      <c r="QJN258" s="73"/>
      <c r="QJO258" s="73"/>
      <c r="QJP258" s="73"/>
      <c r="QJQ258" s="73"/>
      <c r="QJR258" s="73"/>
      <c r="QJS258" s="73"/>
      <c r="QJT258" s="73"/>
      <c r="QJU258" s="73"/>
      <c r="QJV258" s="73"/>
      <c r="QJW258" s="73"/>
      <c r="QJX258" s="73"/>
      <c r="QJY258" s="73"/>
      <c r="QJZ258" s="73"/>
      <c r="QKA258" s="73"/>
      <c r="QKB258" s="73"/>
      <c r="QKC258" s="73"/>
      <c r="QKD258" s="73"/>
      <c r="QKE258" s="73"/>
      <c r="QKF258" s="73"/>
      <c r="QKG258" s="73"/>
      <c r="QKH258" s="73"/>
      <c r="QKI258" s="73"/>
      <c r="QKJ258" s="73"/>
      <c r="QKK258" s="73"/>
      <c r="QKM258" s="73"/>
      <c r="QKN258" s="73"/>
      <c r="QKO258" s="73"/>
      <c r="QKP258" s="73"/>
      <c r="QKQ258" s="73"/>
      <c r="QKR258" s="73"/>
      <c r="QKS258" s="73"/>
      <c r="QKT258" s="73"/>
      <c r="QKU258" s="73"/>
      <c r="QKV258" s="73"/>
      <c r="QKW258" s="73"/>
      <c r="QKX258" s="73"/>
      <c r="QKY258" s="73"/>
      <c r="QLB258" s="73"/>
      <c r="QLE258" s="73"/>
      <c r="QLH258" s="73"/>
      <c r="QLK258" s="73"/>
      <c r="QLN258" s="73"/>
      <c r="QLZ258" s="73"/>
      <c r="QMC258" s="73"/>
      <c r="QMF258" s="73"/>
      <c r="QMI258" s="73"/>
      <c r="QMR258" s="73"/>
      <c r="QMX258" s="73"/>
      <c r="QNA258" s="73"/>
      <c r="QND258" s="73"/>
      <c r="QNG258" s="73"/>
      <c r="QNM258" s="73"/>
      <c r="QNV258" s="73"/>
      <c r="QNX258" s="73"/>
      <c r="QNY258" s="73"/>
      <c r="QOA258" s="73"/>
      <c r="QOD258" s="73"/>
      <c r="QOG258" s="73"/>
      <c r="QOJ258" s="73"/>
      <c r="QOR258" s="73"/>
      <c r="QOT258" s="73"/>
      <c r="QOW258" s="73"/>
      <c r="QOZ258" s="73"/>
      <c r="QPI258" s="73"/>
      <c r="QPL258" s="73"/>
      <c r="QPQ258" s="73"/>
      <c r="QQM258" s="73"/>
      <c r="QQN258" s="73"/>
      <c r="QQO258" s="73"/>
      <c r="QQP258" s="73"/>
      <c r="QQQ258" s="73"/>
      <c r="QQR258" s="73"/>
      <c r="QRJ258" s="73"/>
      <c r="QRK258" s="73"/>
      <c r="QRN258" s="73"/>
      <c r="QRQ258" s="73"/>
      <c r="QRS258" s="73"/>
      <c r="QRU258" s="73"/>
      <c r="QRX258" s="73"/>
      <c r="QSA258" s="73"/>
      <c r="QSD258" s="73"/>
      <c r="QSG258" s="73"/>
      <c r="QSJ258" s="73"/>
      <c r="QSM258" s="73"/>
      <c r="QSP258" s="73"/>
      <c r="QSS258" s="73"/>
      <c r="QSU258" s="73"/>
      <c r="QTH258" s="73"/>
      <c r="QTI258" s="73"/>
      <c r="QTJ258" s="73"/>
      <c r="QTK258" s="73"/>
      <c r="QTL258" s="73"/>
      <c r="QTM258" s="73"/>
      <c r="QTN258" s="73"/>
      <c r="QTO258" s="73"/>
      <c r="QTP258" s="73"/>
      <c r="QTQ258" s="73"/>
      <c r="QTR258" s="73"/>
      <c r="QTS258" s="73"/>
      <c r="QTT258" s="73"/>
      <c r="QTU258" s="73"/>
      <c r="QTV258" s="73"/>
      <c r="QTW258" s="73"/>
      <c r="QTX258" s="73"/>
      <c r="QTY258" s="73"/>
      <c r="QTZ258" s="73"/>
      <c r="QUA258" s="73"/>
      <c r="QUB258" s="73"/>
      <c r="QUC258" s="73"/>
      <c r="QUD258" s="73"/>
      <c r="QUE258" s="73"/>
      <c r="QUF258" s="73"/>
      <c r="QUG258" s="73"/>
      <c r="QUI258" s="73"/>
      <c r="QUJ258" s="73"/>
      <c r="QUK258" s="73"/>
      <c r="QUL258" s="73"/>
      <c r="QUM258" s="73"/>
      <c r="QUN258" s="73"/>
      <c r="QUO258" s="73"/>
      <c r="QUP258" s="73"/>
      <c r="QUQ258" s="73"/>
      <c r="QUR258" s="73"/>
      <c r="QUS258" s="73"/>
      <c r="QUT258" s="73"/>
      <c r="QUU258" s="73"/>
      <c r="QUX258" s="73"/>
      <c r="QVA258" s="73"/>
      <c r="QVD258" s="73"/>
      <c r="QVG258" s="73"/>
      <c r="QVJ258" s="73"/>
      <c r="QVV258" s="73"/>
      <c r="QVY258" s="73"/>
      <c r="QWB258" s="73"/>
      <c r="QWE258" s="73"/>
      <c r="QWN258" s="73"/>
      <c r="QWT258" s="73"/>
      <c r="QWW258" s="73"/>
      <c r="QWZ258" s="73"/>
      <c r="QXC258" s="73"/>
      <c r="QXI258" s="73"/>
      <c r="QXR258" s="73"/>
      <c r="QXT258" s="73"/>
      <c r="QXU258" s="73"/>
      <c r="QXW258" s="73"/>
      <c r="QXZ258" s="73"/>
      <c r="QYC258" s="73"/>
      <c r="QYF258" s="73"/>
      <c r="QYN258" s="73"/>
      <c r="QYP258" s="73"/>
      <c r="QYS258" s="73"/>
      <c r="QYV258" s="73"/>
      <c r="QZE258" s="73"/>
      <c r="QZH258" s="73"/>
      <c r="QZM258" s="73"/>
      <c r="RAI258" s="73"/>
      <c r="RAJ258" s="73"/>
      <c r="RAK258" s="73"/>
      <c r="RAL258" s="73"/>
      <c r="RAM258" s="73"/>
      <c r="RAN258" s="73"/>
      <c r="RBF258" s="73"/>
      <c r="RBG258" s="73"/>
      <c r="RBJ258" s="73"/>
      <c r="RBM258" s="73"/>
      <c r="RBO258" s="73"/>
      <c r="RBQ258" s="73"/>
      <c r="RBT258" s="73"/>
      <c r="RBW258" s="73"/>
      <c r="RBZ258" s="73"/>
      <c r="RCC258" s="73"/>
      <c r="RCF258" s="73"/>
      <c r="RCI258" s="73"/>
      <c r="RCL258" s="73"/>
      <c r="RCO258" s="73"/>
      <c r="RCQ258" s="73"/>
      <c r="RDD258" s="73"/>
      <c r="RDE258" s="73"/>
      <c r="RDF258" s="73"/>
      <c r="RDG258" s="73"/>
      <c r="RDH258" s="73"/>
      <c r="RDI258" s="73"/>
      <c r="RDJ258" s="73"/>
      <c r="RDK258" s="73"/>
      <c r="RDL258" s="73"/>
      <c r="RDM258" s="73"/>
      <c r="RDN258" s="73"/>
      <c r="RDO258" s="73"/>
      <c r="RDP258" s="73"/>
      <c r="RDQ258" s="73"/>
      <c r="RDR258" s="73"/>
      <c r="RDS258" s="73"/>
      <c r="RDT258" s="73"/>
      <c r="RDU258" s="73"/>
      <c r="RDV258" s="73"/>
      <c r="RDW258" s="73"/>
      <c r="RDX258" s="73"/>
      <c r="RDY258" s="73"/>
      <c r="RDZ258" s="73"/>
      <c r="REA258" s="73"/>
      <c r="REB258" s="73"/>
      <c r="REC258" s="73"/>
      <c r="REE258" s="73"/>
      <c r="REF258" s="73"/>
      <c r="REG258" s="73"/>
      <c r="REH258" s="73"/>
      <c r="REI258" s="73"/>
      <c r="REJ258" s="73"/>
      <c r="REK258" s="73"/>
      <c r="REL258" s="73"/>
      <c r="REM258" s="73"/>
      <c r="REN258" s="73"/>
      <c r="REO258" s="73"/>
      <c r="REP258" s="73"/>
      <c r="REQ258" s="73"/>
      <c r="RET258" s="73"/>
      <c r="REW258" s="73"/>
      <c r="REZ258" s="73"/>
      <c r="RFC258" s="73"/>
      <c r="RFF258" s="73"/>
      <c r="RFR258" s="73"/>
      <c r="RFU258" s="73"/>
      <c r="RFX258" s="73"/>
      <c r="RGA258" s="73"/>
      <c r="RGJ258" s="73"/>
      <c r="RGP258" s="73"/>
      <c r="RGS258" s="73"/>
      <c r="RGV258" s="73"/>
      <c r="RGY258" s="73"/>
      <c r="RHE258" s="73"/>
      <c r="RHN258" s="73"/>
      <c r="RHP258" s="73"/>
      <c r="RHQ258" s="73"/>
      <c r="RHS258" s="73"/>
      <c r="RHV258" s="73"/>
      <c r="RHY258" s="73"/>
      <c r="RIB258" s="73"/>
      <c r="RIJ258" s="73"/>
      <c r="RIL258" s="73"/>
      <c r="RIO258" s="73"/>
      <c r="RIR258" s="73"/>
      <c r="RJA258" s="73"/>
      <c r="RJD258" s="73"/>
      <c r="RJI258" s="73"/>
      <c r="RKE258" s="73"/>
      <c r="RKF258" s="73"/>
      <c r="RKG258" s="73"/>
      <c r="RKH258" s="73"/>
      <c r="RKI258" s="73"/>
      <c r="RKJ258" s="73"/>
      <c r="RLB258" s="73"/>
      <c r="RLC258" s="73"/>
      <c r="RLF258" s="73"/>
      <c r="RLI258" s="73"/>
      <c r="RLK258" s="73"/>
      <c r="RLM258" s="73"/>
      <c r="RLP258" s="73"/>
      <c r="RLS258" s="73"/>
      <c r="RLV258" s="73"/>
      <c r="RLY258" s="73"/>
      <c r="RMB258" s="73"/>
      <c r="RME258" s="73"/>
      <c r="RMH258" s="73"/>
      <c r="RMK258" s="73"/>
      <c r="RMM258" s="73"/>
      <c r="RMZ258" s="73"/>
      <c r="RNA258" s="73"/>
      <c r="RNB258" s="73"/>
      <c r="RNC258" s="73"/>
      <c r="RND258" s="73"/>
      <c r="RNE258" s="73"/>
      <c r="RNF258" s="73"/>
      <c r="RNG258" s="73"/>
      <c r="RNH258" s="73"/>
      <c r="RNI258" s="73"/>
      <c r="RNJ258" s="73"/>
      <c r="RNK258" s="73"/>
      <c r="RNL258" s="73"/>
      <c r="RNM258" s="73"/>
      <c r="RNN258" s="73"/>
      <c r="RNO258" s="73"/>
      <c r="RNP258" s="73"/>
      <c r="RNQ258" s="73"/>
      <c r="RNR258" s="73"/>
      <c r="RNS258" s="73"/>
      <c r="RNT258" s="73"/>
      <c r="RNU258" s="73"/>
      <c r="RNV258" s="73"/>
      <c r="RNW258" s="73"/>
      <c r="RNX258" s="73"/>
      <c r="RNY258" s="73"/>
      <c r="ROA258" s="73"/>
      <c r="ROB258" s="73"/>
      <c r="ROC258" s="73"/>
      <c r="ROD258" s="73"/>
      <c r="ROE258" s="73"/>
      <c r="ROF258" s="73"/>
      <c r="ROG258" s="73"/>
      <c r="ROH258" s="73"/>
      <c r="ROI258" s="73"/>
      <c r="ROJ258" s="73"/>
      <c r="ROK258" s="73"/>
      <c r="ROL258" s="73"/>
      <c r="ROM258" s="73"/>
      <c r="ROP258" s="73"/>
      <c r="ROS258" s="73"/>
      <c r="ROV258" s="73"/>
      <c r="ROY258" s="73"/>
      <c r="RPB258" s="73"/>
      <c r="RPN258" s="73"/>
      <c r="RPQ258" s="73"/>
      <c r="RPT258" s="73"/>
      <c r="RPW258" s="73"/>
      <c r="RQF258" s="73"/>
      <c r="RQL258" s="73"/>
      <c r="RQO258" s="73"/>
      <c r="RQR258" s="73"/>
      <c r="RQU258" s="73"/>
      <c r="RRA258" s="73"/>
      <c r="RRJ258" s="73"/>
      <c r="RRL258" s="73"/>
      <c r="RRM258" s="73"/>
      <c r="RRO258" s="73"/>
      <c r="RRR258" s="73"/>
      <c r="RRU258" s="73"/>
      <c r="RRX258" s="73"/>
      <c r="RSF258" s="73"/>
      <c r="RSH258" s="73"/>
      <c r="RSK258" s="73"/>
      <c r="RSN258" s="73"/>
      <c r="RSW258" s="73"/>
      <c r="RSZ258" s="73"/>
      <c r="RTE258" s="73"/>
      <c r="RUA258" s="73"/>
      <c r="RUB258" s="73"/>
      <c r="RUC258" s="73"/>
      <c r="RUD258" s="73"/>
      <c r="RUE258" s="73"/>
      <c r="RUF258" s="73"/>
      <c r="RUX258" s="73"/>
      <c r="RUY258" s="73"/>
      <c r="RVB258" s="73"/>
      <c r="RVE258" s="73"/>
      <c r="RVG258" s="73"/>
      <c r="RVI258" s="73"/>
      <c r="RVL258" s="73"/>
      <c r="RVO258" s="73"/>
      <c r="RVR258" s="73"/>
      <c r="RVU258" s="73"/>
      <c r="RVX258" s="73"/>
      <c r="RWA258" s="73"/>
      <c r="RWD258" s="73"/>
      <c r="RWG258" s="73"/>
      <c r="RWI258" s="73"/>
      <c r="RWV258" s="73"/>
      <c r="RWW258" s="73"/>
      <c r="RWX258" s="73"/>
      <c r="RWY258" s="73"/>
      <c r="RWZ258" s="73"/>
      <c r="RXA258" s="73"/>
      <c r="RXB258" s="73"/>
      <c r="RXC258" s="73"/>
      <c r="RXD258" s="73"/>
      <c r="RXE258" s="73"/>
      <c r="RXF258" s="73"/>
      <c r="RXG258" s="73"/>
      <c r="RXH258" s="73"/>
      <c r="RXI258" s="73"/>
      <c r="RXJ258" s="73"/>
      <c r="RXK258" s="73"/>
      <c r="RXL258" s="73"/>
      <c r="RXM258" s="73"/>
      <c r="RXN258" s="73"/>
      <c r="RXO258" s="73"/>
      <c r="RXP258" s="73"/>
      <c r="RXQ258" s="73"/>
      <c r="RXR258" s="73"/>
      <c r="RXS258" s="73"/>
      <c r="RXT258" s="73"/>
      <c r="RXU258" s="73"/>
      <c r="RXW258" s="73"/>
      <c r="RXX258" s="73"/>
      <c r="RXY258" s="73"/>
      <c r="RXZ258" s="73"/>
      <c r="RYA258" s="73"/>
      <c r="RYB258" s="73"/>
      <c r="RYC258" s="73"/>
      <c r="RYD258" s="73"/>
      <c r="RYE258" s="73"/>
      <c r="RYF258" s="73"/>
      <c r="RYG258" s="73"/>
      <c r="RYH258" s="73"/>
      <c r="RYI258" s="73"/>
      <c r="RYL258" s="73"/>
      <c r="RYO258" s="73"/>
      <c r="RYR258" s="73"/>
      <c r="RYU258" s="73"/>
      <c r="RYX258" s="73"/>
      <c r="RZJ258" s="73"/>
      <c r="RZM258" s="73"/>
      <c r="RZP258" s="73"/>
      <c r="RZS258" s="73"/>
      <c r="SAB258" s="73"/>
      <c r="SAH258" s="73"/>
      <c r="SAK258" s="73"/>
      <c r="SAN258" s="73"/>
      <c r="SAQ258" s="73"/>
      <c r="SAW258" s="73"/>
      <c r="SBF258" s="73"/>
      <c r="SBH258" s="73"/>
      <c r="SBI258" s="73"/>
      <c r="SBK258" s="73"/>
      <c r="SBN258" s="73"/>
      <c r="SBQ258" s="73"/>
      <c r="SBT258" s="73"/>
      <c r="SCB258" s="73"/>
      <c r="SCD258" s="73"/>
      <c r="SCG258" s="73"/>
      <c r="SCJ258" s="73"/>
      <c r="SCS258" s="73"/>
      <c r="SCV258" s="73"/>
      <c r="SDA258" s="73"/>
      <c r="SDW258" s="73"/>
      <c r="SDX258" s="73"/>
      <c r="SDY258" s="73"/>
      <c r="SDZ258" s="73"/>
      <c r="SEA258" s="73"/>
      <c r="SEB258" s="73"/>
      <c r="SET258" s="73"/>
      <c r="SEU258" s="73"/>
      <c r="SEX258" s="73"/>
      <c r="SFA258" s="73"/>
      <c r="SFC258" s="73"/>
      <c r="SFE258" s="73"/>
      <c r="SFH258" s="73"/>
      <c r="SFK258" s="73"/>
      <c r="SFN258" s="73"/>
      <c r="SFQ258" s="73"/>
      <c r="SFT258" s="73"/>
      <c r="SFW258" s="73"/>
      <c r="SFZ258" s="73"/>
      <c r="SGC258" s="73"/>
      <c r="SGE258" s="73"/>
      <c r="SGR258" s="73"/>
      <c r="SGS258" s="73"/>
      <c r="SGT258" s="73"/>
      <c r="SGU258" s="73"/>
      <c r="SGV258" s="73"/>
      <c r="SGW258" s="73"/>
      <c r="SGX258" s="73"/>
      <c r="SGY258" s="73"/>
      <c r="SGZ258" s="73"/>
      <c r="SHA258" s="73"/>
      <c r="SHB258" s="73"/>
      <c r="SHC258" s="73"/>
      <c r="SHD258" s="73"/>
      <c r="SHE258" s="73"/>
      <c r="SHF258" s="73"/>
      <c r="SHG258" s="73"/>
      <c r="SHH258" s="73"/>
      <c r="SHI258" s="73"/>
      <c r="SHJ258" s="73"/>
      <c r="SHK258" s="73"/>
      <c r="SHL258" s="73"/>
      <c r="SHM258" s="73"/>
      <c r="SHN258" s="73"/>
      <c r="SHO258" s="73"/>
      <c r="SHP258" s="73"/>
      <c r="SHQ258" s="73"/>
      <c r="SHS258" s="73"/>
      <c r="SHT258" s="73"/>
      <c r="SHU258" s="73"/>
      <c r="SHV258" s="73"/>
      <c r="SHW258" s="73"/>
      <c r="SHX258" s="73"/>
      <c r="SHY258" s="73"/>
      <c r="SHZ258" s="73"/>
      <c r="SIA258" s="73"/>
      <c r="SIB258" s="73"/>
      <c r="SIC258" s="73"/>
      <c r="SID258" s="73"/>
      <c r="SIE258" s="73"/>
      <c r="SIH258" s="73"/>
      <c r="SIK258" s="73"/>
      <c r="SIN258" s="73"/>
      <c r="SIQ258" s="73"/>
      <c r="SIT258" s="73"/>
      <c r="SJF258" s="73"/>
      <c r="SJI258" s="73"/>
      <c r="SJL258" s="73"/>
      <c r="SJO258" s="73"/>
      <c r="SJX258" s="73"/>
      <c r="SKD258" s="73"/>
      <c r="SKG258" s="73"/>
      <c r="SKJ258" s="73"/>
      <c r="SKM258" s="73"/>
      <c r="SKS258" s="73"/>
      <c r="SLB258" s="73"/>
      <c r="SLD258" s="73"/>
      <c r="SLE258" s="73"/>
      <c r="SLG258" s="73"/>
      <c r="SLJ258" s="73"/>
      <c r="SLM258" s="73"/>
      <c r="SLP258" s="73"/>
      <c r="SLX258" s="73"/>
      <c r="SLZ258" s="73"/>
      <c r="SMC258" s="73"/>
      <c r="SMF258" s="73"/>
      <c r="SMO258" s="73"/>
      <c r="SMR258" s="73"/>
      <c r="SMW258" s="73"/>
      <c r="SNS258" s="73"/>
      <c r="SNT258" s="73"/>
      <c r="SNU258" s="73"/>
      <c r="SNV258" s="73"/>
      <c r="SNW258" s="73"/>
      <c r="SNX258" s="73"/>
      <c r="SOP258" s="73"/>
      <c r="SOQ258" s="73"/>
      <c r="SOT258" s="73"/>
      <c r="SOW258" s="73"/>
      <c r="SOY258" s="73"/>
      <c r="SPA258" s="73"/>
      <c r="SPD258" s="73"/>
      <c r="SPG258" s="73"/>
      <c r="SPJ258" s="73"/>
      <c r="SPM258" s="73"/>
      <c r="SPP258" s="73"/>
      <c r="SPS258" s="73"/>
      <c r="SPV258" s="73"/>
      <c r="SPY258" s="73"/>
      <c r="SQA258" s="73"/>
      <c r="SQN258" s="73"/>
      <c r="SQO258" s="73"/>
      <c r="SQP258" s="73"/>
      <c r="SQQ258" s="73"/>
      <c r="SQR258" s="73"/>
      <c r="SQS258" s="73"/>
      <c r="SQT258" s="73"/>
      <c r="SQU258" s="73"/>
      <c r="SQV258" s="73"/>
      <c r="SQW258" s="73"/>
      <c r="SQX258" s="73"/>
      <c r="SQY258" s="73"/>
      <c r="SQZ258" s="73"/>
      <c r="SRA258" s="73"/>
      <c r="SRB258" s="73"/>
      <c r="SRC258" s="73"/>
      <c r="SRD258" s="73"/>
      <c r="SRE258" s="73"/>
      <c r="SRF258" s="73"/>
      <c r="SRG258" s="73"/>
      <c r="SRH258" s="73"/>
      <c r="SRI258" s="73"/>
      <c r="SRJ258" s="73"/>
      <c r="SRK258" s="73"/>
      <c r="SRL258" s="73"/>
      <c r="SRM258" s="73"/>
      <c r="SRO258" s="73"/>
      <c r="SRP258" s="73"/>
      <c r="SRQ258" s="73"/>
      <c r="SRR258" s="73"/>
      <c r="SRS258" s="73"/>
      <c r="SRT258" s="73"/>
      <c r="SRU258" s="73"/>
      <c r="SRV258" s="73"/>
      <c r="SRW258" s="73"/>
      <c r="SRX258" s="73"/>
      <c r="SRY258" s="73"/>
      <c r="SRZ258" s="73"/>
      <c r="SSA258" s="73"/>
      <c r="SSD258" s="73"/>
      <c r="SSG258" s="73"/>
      <c r="SSJ258" s="73"/>
      <c r="SSM258" s="73"/>
      <c r="SSP258" s="73"/>
      <c r="STB258" s="73"/>
      <c r="STE258" s="73"/>
      <c r="STH258" s="73"/>
      <c r="STK258" s="73"/>
      <c r="STT258" s="73"/>
      <c r="STZ258" s="73"/>
      <c r="SUC258" s="73"/>
      <c r="SUF258" s="73"/>
      <c r="SUI258" s="73"/>
      <c r="SUO258" s="73"/>
      <c r="SUX258" s="73"/>
      <c r="SUZ258" s="73"/>
      <c r="SVA258" s="73"/>
      <c r="SVC258" s="73"/>
      <c r="SVF258" s="73"/>
      <c r="SVI258" s="73"/>
      <c r="SVL258" s="73"/>
      <c r="SVT258" s="73"/>
      <c r="SVV258" s="73"/>
      <c r="SVY258" s="73"/>
      <c r="SWB258" s="73"/>
      <c r="SWK258" s="73"/>
      <c r="SWN258" s="73"/>
      <c r="SWS258" s="73"/>
      <c r="SXO258" s="73"/>
      <c r="SXP258" s="73"/>
      <c r="SXQ258" s="73"/>
      <c r="SXR258" s="73"/>
      <c r="SXS258" s="73"/>
      <c r="SXT258" s="73"/>
      <c r="SYL258" s="73"/>
      <c r="SYM258" s="73"/>
      <c r="SYP258" s="73"/>
      <c r="SYS258" s="73"/>
      <c r="SYU258" s="73"/>
      <c r="SYW258" s="73"/>
      <c r="SYZ258" s="73"/>
      <c r="SZC258" s="73"/>
      <c r="SZF258" s="73"/>
      <c r="SZI258" s="73"/>
      <c r="SZL258" s="73"/>
      <c r="SZO258" s="73"/>
      <c r="SZR258" s="73"/>
      <c r="SZU258" s="73"/>
      <c r="SZW258" s="73"/>
      <c r="TAJ258" s="73"/>
      <c r="TAK258" s="73"/>
      <c r="TAL258" s="73"/>
      <c r="TAM258" s="73"/>
      <c r="TAN258" s="73"/>
      <c r="TAO258" s="73"/>
      <c r="TAP258" s="73"/>
      <c r="TAQ258" s="73"/>
      <c r="TAR258" s="73"/>
      <c r="TAS258" s="73"/>
      <c r="TAT258" s="73"/>
      <c r="TAU258" s="73"/>
      <c r="TAV258" s="73"/>
      <c r="TAW258" s="73"/>
      <c r="TAX258" s="73"/>
      <c r="TAY258" s="73"/>
      <c r="TAZ258" s="73"/>
      <c r="TBA258" s="73"/>
      <c r="TBB258" s="73"/>
      <c r="TBC258" s="73"/>
      <c r="TBD258" s="73"/>
      <c r="TBE258" s="73"/>
      <c r="TBF258" s="73"/>
      <c r="TBG258" s="73"/>
      <c r="TBH258" s="73"/>
      <c r="TBI258" s="73"/>
      <c r="TBK258" s="73"/>
      <c r="TBL258" s="73"/>
      <c r="TBM258" s="73"/>
      <c r="TBN258" s="73"/>
      <c r="TBO258" s="73"/>
      <c r="TBP258" s="73"/>
      <c r="TBQ258" s="73"/>
      <c r="TBR258" s="73"/>
      <c r="TBS258" s="73"/>
      <c r="TBT258" s="73"/>
      <c r="TBU258" s="73"/>
      <c r="TBV258" s="73"/>
      <c r="TBW258" s="73"/>
      <c r="TBZ258" s="73"/>
      <c r="TCC258" s="73"/>
      <c r="TCF258" s="73"/>
      <c r="TCI258" s="73"/>
      <c r="TCL258" s="73"/>
      <c r="TCX258" s="73"/>
      <c r="TDA258" s="73"/>
      <c r="TDD258" s="73"/>
      <c r="TDG258" s="73"/>
      <c r="TDP258" s="73"/>
      <c r="TDV258" s="73"/>
      <c r="TDY258" s="73"/>
      <c r="TEB258" s="73"/>
      <c r="TEE258" s="73"/>
      <c r="TEK258" s="73"/>
      <c r="TET258" s="73"/>
      <c r="TEV258" s="73"/>
      <c r="TEW258" s="73"/>
      <c r="TEY258" s="73"/>
      <c r="TFB258" s="73"/>
      <c r="TFE258" s="73"/>
      <c r="TFH258" s="73"/>
      <c r="TFP258" s="73"/>
      <c r="TFR258" s="73"/>
      <c r="TFU258" s="73"/>
      <c r="TFX258" s="73"/>
      <c r="TGG258" s="73"/>
      <c r="TGJ258" s="73"/>
      <c r="TGO258" s="73"/>
      <c r="THK258" s="73"/>
      <c r="THL258" s="73"/>
      <c r="THM258" s="73"/>
      <c r="THN258" s="73"/>
      <c r="THO258" s="73"/>
      <c r="THP258" s="73"/>
      <c r="TIH258" s="73"/>
      <c r="TII258" s="73"/>
      <c r="TIL258" s="73"/>
      <c r="TIO258" s="73"/>
      <c r="TIQ258" s="73"/>
      <c r="TIS258" s="73"/>
      <c r="TIV258" s="73"/>
      <c r="TIY258" s="73"/>
      <c r="TJB258" s="73"/>
      <c r="TJE258" s="73"/>
      <c r="TJH258" s="73"/>
      <c r="TJK258" s="73"/>
      <c r="TJN258" s="73"/>
      <c r="TJQ258" s="73"/>
      <c r="TJS258" s="73"/>
      <c r="TKF258" s="73"/>
      <c r="TKG258" s="73"/>
      <c r="TKH258" s="73"/>
      <c r="TKI258" s="73"/>
      <c r="TKJ258" s="73"/>
      <c r="TKK258" s="73"/>
      <c r="TKL258" s="73"/>
      <c r="TKM258" s="73"/>
      <c r="TKN258" s="73"/>
      <c r="TKO258" s="73"/>
      <c r="TKP258" s="73"/>
      <c r="TKQ258" s="73"/>
      <c r="TKR258" s="73"/>
      <c r="TKS258" s="73"/>
      <c r="TKT258" s="73"/>
      <c r="TKU258" s="73"/>
      <c r="TKV258" s="73"/>
      <c r="TKW258" s="73"/>
      <c r="TKX258" s="73"/>
      <c r="TKY258" s="73"/>
      <c r="TKZ258" s="73"/>
      <c r="TLA258" s="73"/>
      <c r="TLB258" s="73"/>
      <c r="TLC258" s="73"/>
      <c r="TLD258" s="73"/>
      <c r="TLE258" s="73"/>
      <c r="TLG258" s="73"/>
      <c r="TLH258" s="73"/>
      <c r="TLI258" s="73"/>
      <c r="TLJ258" s="73"/>
      <c r="TLK258" s="73"/>
      <c r="TLL258" s="73"/>
      <c r="TLM258" s="73"/>
      <c r="TLN258" s="73"/>
      <c r="TLO258" s="73"/>
      <c r="TLP258" s="73"/>
      <c r="TLQ258" s="73"/>
      <c r="TLR258" s="73"/>
      <c r="TLS258" s="73"/>
      <c r="TLV258" s="73"/>
      <c r="TLY258" s="73"/>
      <c r="TMB258" s="73"/>
      <c r="TME258" s="73"/>
      <c r="TMH258" s="73"/>
      <c r="TMT258" s="73"/>
      <c r="TMW258" s="73"/>
      <c r="TMZ258" s="73"/>
      <c r="TNC258" s="73"/>
      <c r="TNL258" s="73"/>
      <c r="TNR258" s="73"/>
      <c r="TNU258" s="73"/>
      <c r="TNX258" s="73"/>
      <c r="TOA258" s="73"/>
      <c r="TOG258" s="73"/>
      <c r="TOP258" s="73"/>
      <c r="TOR258" s="73"/>
      <c r="TOS258" s="73"/>
      <c r="TOU258" s="73"/>
      <c r="TOX258" s="73"/>
      <c r="TPA258" s="73"/>
      <c r="TPD258" s="73"/>
      <c r="TPL258" s="73"/>
      <c r="TPN258" s="73"/>
      <c r="TPQ258" s="73"/>
      <c r="TPT258" s="73"/>
      <c r="TQC258" s="73"/>
      <c r="TQF258" s="73"/>
      <c r="TQK258" s="73"/>
      <c r="TRG258" s="73"/>
      <c r="TRH258" s="73"/>
      <c r="TRI258" s="73"/>
      <c r="TRJ258" s="73"/>
      <c r="TRK258" s="73"/>
      <c r="TRL258" s="73"/>
      <c r="TSD258" s="73"/>
      <c r="TSE258" s="73"/>
      <c r="TSH258" s="73"/>
      <c r="TSK258" s="73"/>
      <c r="TSM258" s="73"/>
      <c r="TSO258" s="73"/>
      <c r="TSR258" s="73"/>
      <c r="TSU258" s="73"/>
      <c r="TSX258" s="73"/>
      <c r="TTA258" s="73"/>
      <c r="TTD258" s="73"/>
      <c r="TTG258" s="73"/>
      <c r="TTJ258" s="73"/>
      <c r="TTM258" s="73"/>
      <c r="TTO258" s="73"/>
      <c r="TUB258" s="73"/>
      <c r="TUC258" s="73"/>
      <c r="TUD258" s="73"/>
      <c r="TUE258" s="73"/>
      <c r="TUF258" s="73"/>
      <c r="TUG258" s="73"/>
      <c r="TUH258" s="73"/>
      <c r="TUI258" s="73"/>
      <c r="TUJ258" s="73"/>
      <c r="TUK258" s="73"/>
      <c r="TUL258" s="73"/>
      <c r="TUM258" s="73"/>
      <c r="TUN258" s="73"/>
      <c r="TUO258" s="73"/>
      <c r="TUP258" s="73"/>
      <c r="TUQ258" s="73"/>
      <c r="TUR258" s="73"/>
      <c r="TUS258" s="73"/>
      <c r="TUT258" s="73"/>
      <c r="TUU258" s="73"/>
      <c r="TUV258" s="73"/>
      <c r="TUW258" s="73"/>
      <c r="TUX258" s="73"/>
      <c r="TUY258" s="73"/>
      <c r="TUZ258" s="73"/>
      <c r="TVA258" s="73"/>
      <c r="TVC258" s="73"/>
      <c r="TVD258" s="73"/>
      <c r="TVE258" s="73"/>
      <c r="TVF258" s="73"/>
      <c r="TVG258" s="73"/>
      <c r="TVH258" s="73"/>
      <c r="TVI258" s="73"/>
      <c r="TVJ258" s="73"/>
      <c r="TVK258" s="73"/>
      <c r="TVL258" s="73"/>
      <c r="TVM258" s="73"/>
      <c r="TVN258" s="73"/>
      <c r="TVO258" s="73"/>
      <c r="TVR258" s="73"/>
      <c r="TVU258" s="73"/>
      <c r="TVX258" s="73"/>
      <c r="TWA258" s="73"/>
      <c r="TWD258" s="73"/>
      <c r="TWP258" s="73"/>
      <c r="TWS258" s="73"/>
      <c r="TWV258" s="73"/>
      <c r="TWY258" s="73"/>
      <c r="TXH258" s="73"/>
      <c r="TXN258" s="73"/>
      <c r="TXQ258" s="73"/>
      <c r="TXT258" s="73"/>
      <c r="TXW258" s="73"/>
      <c r="TYC258" s="73"/>
      <c r="TYL258" s="73"/>
      <c r="TYN258" s="73"/>
      <c r="TYO258" s="73"/>
      <c r="TYQ258" s="73"/>
      <c r="TYT258" s="73"/>
      <c r="TYW258" s="73"/>
      <c r="TYZ258" s="73"/>
      <c r="TZH258" s="73"/>
      <c r="TZJ258" s="73"/>
      <c r="TZM258" s="73"/>
      <c r="TZP258" s="73"/>
      <c r="TZY258" s="73"/>
      <c r="UAB258" s="73"/>
      <c r="UAG258" s="73"/>
      <c r="UBC258" s="73"/>
      <c r="UBD258" s="73"/>
      <c r="UBE258" s="73"/>
      <c r="UBF258" s="73"/>
      <c r="UBG258" s="73"/>
      <c r="UBH258" s="73"/>
      <c r="UBZ258" s="73"/>
      <c r="UCA258" s="73"/>
      <c r="UCD258" s="73"/>
      <c r="UCG258" s="73"/>
      <c r="UCI258" s="73"/>
      <c r="UCK258" s="73"/>
      <c r="UCN258" s="73"/>
      <c r="UCQ258" s="73"/>
      <c r="UCT258" s="73"/>
      <c r="UCW258" s="73"/>
      <c r="UCZ258" s="73"/>
      <c r="UDC258" s="73"/>
      <c r="UDF258" s="73"/>
      <c r="UDI258" s="73"/>
      <c r="UDK258" s="73"/>
      <c r="UDX258" s="73"/>
      <c r="UDY258" s="73"/>
      <c r="UDZ258" s="73"/>
      <c r="UEA258" s="73"/>
      <c r="UEB258" s="73"/>
      <c r="UEC258" s="73"/>
      <c r="UED258" s="73"/>
      <c r="UEE258" s="73"/>
      <c r="UEF258" s="73"/>
      <c r="UEG258" s="73"/>
      <c r="UEH258" s="73"/>
      <c r="UEI258" s="73"/>
      <c r="UEJ258" s="73"/>
      <c r="UEK258" s="73"/>
      <c r="UEL258" s="73"/>
      <c r="UEM258" s="73"/>
      <c r="UEN258" s="73"/>
      <c r="UEO258" s="73"/>
      <c r="UEP258" s="73"/>
      <c r="UEQ258" s="73"/>
      <c r="UER258" s="73"/>
      <c r="UES258" s="73"/>
      <c r="UET258" s="73"/>
      <c r="UEU258" s="73"/>
      <c r="UEV258" s="73"/>
      <c r="UEW258" s="73"/>
      <c r="UEY258" s="73"/>
      <c r="UEZ258" s="73"/>
      <c r="UFA258" s="73"/>
      <c r="UFB258" s="73"/>
      <c r="UFC258" s="73"/>
      <c r="UFD258" s="73"/>
      <c r="UFE258" s="73"/>
      <c r="UFF258" s="73"/>
      <c r="UFG258" s="73"/>
      <c r="UFH258" s="73"/>
      <c r="UFI258" s="73"/>
      <c r="UFJ258" s="73"/>
      <c r="UFK258" s="73"/>
      <c r="UFN258" s="73"/>
      <c r="UFQ258" s="73"/>
      <c r="UFT258" s="73"/>
      <c r="UFW258" s="73"/>
      <c r="UFZ258" s="73"/>
      <c r="UGL258" s="73"/>
      <c r="UGO258" s="73"/>
      <c r="UGR258" s="73"/>
      <c r="UGU258" s="73"/>
      <c r="UHD258" s="73"/>
      <c r="UHJ258" s="73"/>
      <c r="UHM258" s="73"/>
      <c r="UHP258" s="73"/>
      <c r="UHS258" s="73"/>
      <c r="UHY258" s="73"/>
      <c r="UIH258" s="73"/>
      <c r="UIJ258" s="73"/>
      <c r="UIK258" s="73"/>
      <c r="UIM258" s="73"/>
      <c r="UIP258" s="73"/>
      <c r="UIS258" s="73"/>
      <c r="UIV258" s="73"/>
      <c r="UJD258" s="73"/>
      <c r="UJF258" s="73"/>
      <c r="UJI258" s="73"/>
      <c r="UJL258" s="73"/>
      <c r="UJU258" s="73"/>
      <c r="UJX258" s="73"/>
      <c r="UKC258" s="73"/>
      <c r="UKY258" s="73"/>
      <c r="UKZ258" s="73"/>
      <c r="ULA258" s="73"/>
      <c r="ULB258" s="73"/>
      <c r="ULC258" s="73"/>
      <c r="ULD258" s="73"/>
      <c r="ULV258" s="73"/>
      <c r="ULW258" s="73"/>
      <c r="ULZ258" s="73"/>
      <c r="UMC258" s="73"/>
      <c r="UME258" s="73"/>
      <c r="UMG258" s="73"/>
      <c r="UMJ258" s="73"/>
      <c r="UMM258" s="73"/>
      <c r="UMP258" s="73"/>
      <c r="UMS258" s="73"/>
      <c r="UMV258" s="73"/>
      <c r="UMY258" s="73"/>
      <c r="UNB258" s="73"/>
      <c r="UNE258" s="73"/>
      <c r="UNG258" s="73"/>
      <c r="UNT258" s="73"/>
      <c r="UNU258" s="73"/>
      <c r="UNV258" s="73"/>
      <c r="UNW258" s="73"/>
      <c r="UNX258" s="73"/>
      <c r="UNY258" s="73"/>
      <c r="UNZ258" s="73"/>
      <c r="UOA258" s="73"/>
      <c r="UOB258" s="73"/>
      <c r="UOC258" s="73"/>
      <c r="UOD258" s="73"/>
      <c r="UOE258" s="73"/>
      <c r="UOF258" s="73"/>
      <c r="UOG258" s="73"/>
      <c r="UOH258" s="73"/>
      <c r="UOI258" s="73"/>
      <c r="UOJ258" s="73"/>
      <c r="UOK258" s="73"/>
      <c r="UOL258" s="73"/>
      <c r="UOM258" s="73"/>
      <c r="UON258" s="73"/>
      <c r="UOO258" s="73"/>
      <c r="UOP258" s="73"/>
      <c r="UOQ258" s="73"/>
      <c r="UOR258" s="73"/>
      <c r="UOS258" s="73"/>
      <c r="UOU258" s="73"/>
      <c r="UOV258" s="73"/>
      <c r="UOW258" s="73"/>
      <c r="UOX258" s="73"/>
      <c r="UOY258" s="73"/>
      <c r="UOZ258" s="73"/>
      <c r="UPA258" s="73"/>
      <c r="UPB258" s="73"/>
      <c r="UPC258" s="73"/>
      <c r="UPD258" s="73"/>
      <c r="UPE258" s="73"/>
      <c r="UPF258" s="73"/>
      <c r="UPG258" s="73"/>
      <c r="UPJ258" s="73"/>
      <c r="UPM258" s="73"/>
      <c r="UPP258" s="73"/>
      <c r="UPS258" s="73"/>
      <c r="UPV258" s="73"/>
      <c r="UQH258" s="73"/>
      <c r="UQK258" s="73"/>
      <c r="UQN258" s="73"/>
      <c r="UQQ258" s="73"/>
      <c r="UQZ258" s="73"/>
      <c r="URF258" s="73"/>
      <c r="URI258" s="73"/>
      <c r="URL258" s="73"/>
      <c r="URO258" s="73"/>
      <c r="URU258" s="73"/>
      <c r="USD258" s="73"/>
      <c r="USF258" s="73"/>
      <c r="USG258" s="73"/>
      <c r="USI258" s="73"/>
      <c r="USL258" s="73"/>
      <c r="USO258" s="73"/>
      <c r="USR258" s="73"/>
      <c r="USZ258" s="73"/>
      <c r="UTB258" s="73"/>
      <c r="UTE258" s="73"/>
      <c r="UTH258" s="73"/>
      <c r="UTQ258" s="73"/>
      <c r="UTT258" s="73"/>
      <c r="UTY258" s="73"/>
      <c r="UUU258" s="73"/>
      <c r="UUV258" s="73"/>
      <c r="UUW258" s="73"/>
      <c r="UUX258" s="73"/>
      <c r="UUY258" s="73"/>
      <c r="UUZ258" s="73"/>
      <c r="UVR258" s="73"/>
      <c r="UVS258" s="73"/>
      <c r="UVV258" s="73"/>
      <c r="UVY258" s="73"/>
      <c r="UWA258" s="73"/>
      <c r="UWC258" s="73"/>
      <c r="UWF258" s="73"/>
      <c r="UWI258" s="73"/>
      <c r="UWL258" s="73"/>
      <c r="UWO258" s="73"/>
      <c r="UWR258" s="73"/>
      <c r="UWU258" s="73"/>
      <c r="UWX258" s="73"/>
      <c r="UXA258" s="73"/>
      <c r="UXC258" s="73"/>
      <c r="UXP258" s="73"/>
      <c r="UXQ258" s="73"/>
      <c r="UXR258" s="73"/>
      <c r="UXS258" s="73"/>
      <c r="UXT258" s="73"/>
      <c r="UXU258" s="73"/>
      <c r="UXV258" s="73"/>
      <c r="UXW258" s="73"/>
      <c r="UXX258" s="73"/>
      <c r="UXY258" s="73"/>
      <c r="UXZ258" s="73"/>
      <c r="UYA258" s="73"/>
      <c r="UYB258" s="73"/>
      <c r="UYC258" s="73"/>
      <c r="UYD258" s="73"/>
      <c r="UYE258" s="73"/>
      <c r="UYF258" s="73"/>
      <c r="UYG258" s="73"/>
      <c r="UYH258" s="73"/>
      <c r="UYI258" s="73"/>
      <c r="UYJ258" s="73"/>
      <c r="UYK258" s="73"/>
      <c r="UYL258" s="73"/>
      <c r="UYM258" s="73"/>
      <c r="UYN258" s="73"/>
      <c r="UYO258" s="73"/>
      <c r="UYQ258" s="73"/>
      <c r="UYR258" s="73"/>
      <c r="UYS258" s="73"/>
      <c r="UYT258" s="73"/>
      <c r="UYU258" s="73"/>
      <c r="UYV258" s="73"/>
      <c r="UYW258" s="73"/>
      <c r="UYX258" s="73"/>
      <c r="UYY258" s="73"/>
      <c r="UYZ258" s="73"/>
      <c r="UZA258" s="73"/>
      <c r="UZB258" s="73"/>
      <c r="UZC258" s="73"/>
      <c r="UZF258" s="73"/>
      <c r="UZI258" s="73"/>
      <c r="UZL258" s="73"/>
      <c r="UZO258" s="73"/>
      <c r="UZR258" s="73"/>
      <c r="VAD258" s="73"/>
      <c r="VAG258" s="73"/>
      <c r="VAJ258" s="73"/>
      <c r="VAM258" s="73"/>
      <c r="VAV258" s="73"/>
      <c r="VBB258" s="73"/>
      <c r="VBE258" s="73"/>
      <c r="VBH258" s="73"/>
      <c r="VBK258" s="73"/>
      <c r="VBQ258" s="73"/>
      <c r="VBZ258" s="73"/>
      <c r="VCB258" s="73"/>
      <c r="VCC258" s="73"/>
      <c r="VCE258" s="73"/>
      <c r="VCH258" s="73"/>
      <c r="VCK258" s="73"/>
      <c r="VCN258" s="73"/>
      <c r="VCV258" s="73"/>
      <c r="VCX258" s="73"/>
      <c r="VDA258" s="73"/>
      <c r="VDD258" s="73"/>
      <c r="VDM258" s="73"/>
      <c r="VDP258" s="73"/>
      <c r="VDU258" s="73"/>
      <c r="VEQ258" s="73"/>
      <c r="VER258" s="73"/>
      <c r="VES258" s="73"/>
      <c r="VET258" s="73"/>
      <c r="VEU258" s="73"/>
      <c r="VEV258" s="73"/>
      <c r="VFN258" s="73"/>
      <c r="VFO258" s="73"/>
      <c r="VFR258" s="73"/>
      <c r="VFU258" s="73"/>
      <c r="VFW258" s="73"/>
      <c r="VFY258" s="73"/>
      <c r="VGB258" s="73"/>
      <c r="VGE258" s="73"/>
      <c r="VGH258" s="73"/>
      <c r="VGK258" s="73"/>
      <c r="VGN258" s="73"/>
      <c r="VGQ258" s="73"/>
      <c r="VGT258" s="73"/>
      <c r="VGW258" s="73"/>
      <c r="VGY258" s="73"/>
      <c r="VHL258" s="73"/>
      <c r="VHM258" s="73"/>
      <c r="VHN258" s="73"/>
      <c r="VHO258" s="73"/>
      <c r="VHP258" s="73"/>
      <c r="VHQ258" s="73"/>
      <c r="VHR258" s="73"/>
      <c r="VHS258" s="73"/>
      <c r="VHT258" s="73"/>
      <c r="VHU258" s="73"/>
      <c r="VHV258" s="73"/>
      <c r="VHW258" s="73"/>
      <c r="VHX258" s="73"/>
      <c r="VHY258" s="73"/>
      <c r="VHZ258" s="73"/>
      <c r="VIA258" s="73"/>
      <c r="VIB258" s="73"/>
      <c r="VIC258" s="73"/>
      <c r="VID258" s="73"/>
      <c r="VIE258" s="73"/>
      <c r="VIF258" s="73"/>
      <c r="VIG258" s="73"/>
      <c r="VIH258" s="73"/>
      <c r="VII258" s="73"/>
      <c r="VIJ258" s="73"/>
      <c r="VIK258" s="73"/>
      <c r="VIM258" s="73"/>
      <c r="VIN258" s="73"/>
      <c r="VIO258" s="73"/>
      <c r="VIP258" s="73"/>
      <c r="VIQ258" s="73"/>
      <c r="VIR258" s="73"/>
      <c r="VIS258" s="73"/>
      <c r="VIT258" s="73"/>
      <c r="VIU258" s="73"/>
      <c r="VIV258" s="73"/>
      <c r="VIW258" s="73"/>
      <c r="VIX258" s="73"/>
      <c r="VIY258" s="73"/>
      <c r="VJB258" s="73"/>
      <c r="VJE258" s="73"/>
      <c r="VJH258" s="73"/>
      <c r="VJK258" s="73"/>
      <c r="VJN258" s="73"/>
      <c r="VJZ258" s="73"/>
      <c r="VKC258" s="73"/>
      <c r="VKF258" s="73"/>
      <c r="VKI258" s="73"/>
      <c r="VKR258" s="73"/>
      <c r="VKX258" s="73"/>
      <c r="VLA258" s="73"/>
      <c r="VLD258" s="73"/>
      <c r="VLG258" s="73"/>
      <c r="VLM258" s="73"/>
      <c r="VLV258" s="73"/>
      <c r="VLX258" s="73"/>
      <c r="VLY258" s="73"/>
      <c r="VMA258" s="73"/>
      <c r="VMD258" s="73"/>
      <c r="VMG258" s="73"/>
      <c r="VMJ258" s="73"/>
      <c r="VMR258" s="73"/>
      <c r="VMT258" s="73"/>
      <c r="VMW258" s="73"/>
      <c r="VMZ258" s="73"/>
      <c r="VNI258" s="73"/>
      <c r="VNL258" s="73"/>
      <c r="VNQ258" s="73"/>
      <c r="VOM258" s="73"/>
      <c r="VON258" s="73"/>
      <c r="VOO258" s="73"/>
      <c r="VOP258" s="73"/>
      <c r="VOQ258" s="73"/>
      <c r="VOR258" s="73"/>
      <c r="VPJ258" s="73"/>
      <c r="VPK258" s="73"/>
      <c r="VPN258" s="73"/>
      <c r="VPQ258" s="73"/>
      <c r="VPS258" s="73"/>
      <c r="VPU258" s="73"/>
      <c r="VPX258" s="73"/>
      <c r="VQA258" s="73"/>
      <c r="VQD258" s="73"/>
      <c r="VQG258" s="73"/>
      <c r="VQJ258" s="73"/>
      <c r="VQM258" s="73"/>
      <c r="VQP258" s="73"/>
      <c r="VQS258" s="73"/>
      <c r="VQU258" s="73"/>
      <c r="VRH258" s="73"/>
      <c r="VRI258" s="73"/>
      <c r="VRJ258" s="73"/>
      <c r="VRK258" s="73"/>
      <c r="VRL258" s="73"/>
      <c r="VRM258" s="73"/>
      <c r="VRN258" s="73"/>
      <c r="VRO258" s="73"/>
      <c r="VRP258" s="73"/>
      <c r="VRQ258" s="73"/>
      <c r="VRR258" s="73"/>
      <c r="VRS258" s="73"/>
      <c r="VRT258" s="73"/>
      <c r="VRU258" s="73"/>
      <c r="VRV258" s="73"/>
      <c r="VRW258" s="73"/>
      <c r="VRX258" s="73"/>
      <c r="VRY258" s="73"/>
      <c r="VRZ258" s="73"/>
      <c r="VSA258" s="73"/>
      <c r="VSB258" s="73"/>
      <c r="VSC258" s="73"/>
      <c r="VSD258" s="73"/>
      <c r="VSE258" s="73"/>
      <c r="VSF258" s="73"/>
      <c r="VSG258" s="73"/>
      <c r="VSI258" s="73"/>
      <c r="VSJ258" s="73"/>
      <c r="VSK258" s="73"/>
      <c r="VSL258" s="73"/>
      <c r="VSM258" s="73"/>
      <c r="VSN258" s="73"/>
      <c r="VSO258" s="73"/>
      <c r="VSP258" s="73"/>
      <c r="VSQ258" s="73"/>
      <c r="VSR258" s="73"/>
      <c r="VSS258" s="73"/>
      <c r="VST258" s="73"/>
      <c r="VSU258" s="73"/>
      <c r="VSX258" s="73"/>
      <c r="VTA258" s="73"/>
      <c r="VTD258" s="73"/>
      <c r="VTG258" s="73"/>
      <c r="VTJ258" s="73"/>
      <c r="VTV258" s="73"/>
      <c r="VTY258" s="73"/>
      <c r="VUB258" s="73"/>
      <c r="VUE258" s="73"/>
      <c r="VUN258" s="73"/>
      <c r="VUT258" s="73"/>
      <c r="VUW258" s="73"/>
      <c r="VUZ258" s="73"/>
      <c r="VVC258" s="73"/>
      <c r="VVI258" s="73"/>
      <c r="VVR258" s="73"/>
      <c r="VVT258" s="73"/>
      <c r="VVU258" s="73"/>
      <c r="VVW258" s="73"/>
      <c r="VVZ258" s="73"/>
      <c r="VWC258" s="73"/>
      <c r="VWF258" s="73"/>
      <c r="VWN258" s="73"/>
      <c r="VWP258" s="73"/>
      <c r="VWS258" s="73"/>
      <c r="VWV258" s="73"/>
      <c r="VXE258" s="73"/>
      <c r="VXH258" s="73"/>
      <c r="VXM258" s="73"/>
      <c r="VYI258" s="73"/>
      <c r="VYJ258" s="73"/>
      <c r="VYK258" s="73"/>
      <c r="VYL258" s="73"/>
      <c r="VYM258" s="73"/>
      <c r="VYN258" s="73"/>
      <c r="VZF258" s="73"/>
      <c r="VZG258" s="73"/>
      <c r="VZJ258" s="73"/>
      <c r="VZM258" s="73"/>
      <c r="VZO258" s="73"/>
      <c r="VZQ258" s="73"/>
      <c r="VZT258" s="73"/>
      <c r="VZW258" s="73"/>
      <c r="VZZ258" s="73"/>
      <c r="WAC258" s="73"/>
      <c r="WAF258" s="73"/>
      <c r="WAI258" s="73"/>
      <c r="WAL258" s="73"/>
      <c r="WAO258" s="73"/>
      <c r="WAQ258" s="73"/>
      <c r="WBD258" s="73"/>
      <c r="WBE258" s="73"/>
      <c r="WBF258" s="73"/>
      <c r="WBG258" s="73"/>
      <c r="WBH258" s="73"/>
      <c r="WBI258" s="73"/>
      <c r="WBJ258" s="73"/>
      <c r="WBK258" s="73"/>
      <c r="WBL258" s="73"/>
      <c r="WBM258" s="73"/>
      <c r="WBN258" s="73"/>
      <c r="WBO258" s="73"/>
      <c r="WBP258" s="73"/>
      <c r="WBQ258" s="73"/>
      <c r="WBR258" s="73"/>
      <c r="WBS258" s="73"/>
      <c r="WBT258" s="73"/>
      <c r="WBU258" s="73"/>
      <c r="WBV258" s="73"/>
      <c r="WBW258" s="73"/>
      <c r="WBX258" s="73"/>
      <c r="WBY258" s="73"/>
      <c r="WBZ258" s="73"/>
      <c r="WCA258" s="73"/>
      <c r="WCB258" s="73"/>
      <c r="WCC258" s="73"/>
      <c r="WCE258" s="73"/>
      <c r="WCF258" s="73"/>
      <c r="WCG258" s="73"/>
      <c r="WCH258" s="73"/>
      <c r="WCI258" s="73"/>
      <c r="WCJ258" s="73"/>
      <c r="WCK258" s="73"/>
      <c r="WCL258" s="73"/>
      <c r="WCM258" s="73"/>
      <c r="WCN258" s="73"/>
      <c r="WCO258" s="73"/>
      <c r="WCP258" s="73"/>
      <c r="WCQ258" s="73"/>
      <c r="WCT258" s="73"/>
      <c r="WCW258" s="73"/>
      <c r="WCZ258" s="73"/>
      <c r="WDC258" s="73"/>
      <c r="WDF258" s="73"/>
      <c r="WDR258" s="73"/>
      <c r="WDU258" s="73"/>
      <c r="WDX258" s="73"/>
      <c r="WEA258" s="73"/>
      <c r="WEJ258" s="73"/>
      <c r="WEP258" s="73"/>
      <c r="WES258" s="73"/>
      <c r="WEV258" s="73"/>
      <c r="WEY258" s="73"/>
      <c r="WFE258" s="73"/>
      <c r="WFN258" s="73"/>
      <c r="WFP258" s="73"/>
      <c r="WFQ258" s="73"/>
      <c r="WFS258" s="73"/>
      <c r="WFV258" s="73"/>
      <c r="WFY258" s="73"/>
      <c r="WGB258" s="73"/>
      <c r="WGJ258" s="73"/>
      <c r="WGL258" s="73"/>
      <c r="WGO258" s="73"/>
      <c r="WGR258" s="73"/>
      <c r="WHA258" s="73"/>
      <c r="WHD258" s="73"/>
      <c r="WHI258" s="73"/>
      <c r="WIE258" s="73"/>
      <c r="WIF258" s="73"/>
      <c r="WIG258" s="73"/>
      <c r="WIH258" s="73"/>
      <c r="WII258" s="73"/>
      <c r="WIJ258" s="73"/>
      <c r="WJB258" s="73"/>
      <c r="WJC258" s="73"/>
      <c r="WJF258" s="73"/>
      <c r="WJI258" s="73"/>
      <c r="WJK258" s="73"/>
      <c r="WJM258" s="73"/>
      <c r="WJP258" s="73"/>
      <c r="WJS258" s="73"/>
      <c r="WJV258" s="73"/>
      <c r="WJY258" s="73"/>
      <c r="WKB258" s="73"/>
      <c r="WKE258" s="73"/>
      <c r="WKH258" s="73"/>
      <c r="WKK258" s="73"/>
      <c r="WKM258" s="73"/>
      <c r="WKZ258" s="73"/>
      <c r="WLA258" s="73"/>
      <c r="WLB258" s="73"/>
      <c r="WLC258" s="73"/>
      <c r="WLD258" s="73"/>
      <c r="WLE258" s="73"/>
      <c r="WLF258" s="73"/>
      <c r="WLG258" s="73"/>
      <c r="WLH258" s="73"/>
      <c r="WLI258" s="73"/>
      <c r="WLJ258" s="73"/>
      <c r="WLK258" s="73"/>
      <c r="WLL258" s="73"/>
      <c r="WLM258" s="73"/>
      <c r="WLN258" s="73"/>
      <c r="WLO258" s="73"/>
      <c r="WLP258" s="73"/>
      <c r="WLQ258" s="73"/>
      <c r="WLR258" s="73"/>
      <c r="WLS258" s="73"/>
      <c r="WLT258" s="73"/>
      <c r="WLU258" s="73"/>
      <c r="WLV258" s="73"/>
      <c r="WLW258" s="73"/>
      <c r="WLX258" s="73"/>
      <c r="WLY258" s="73"/>
      <c r="WMA258" s="73"/>
      <c r="WMB258" s="73"/>
      <c r="WMC258" s="73"/>
      <c r="WMD258" s="73"/>
      <c r="WME258" s="73"/>
      <c r="WMF258" s="73"/>
      <c r="WMG258" s="73"/>
      <c r="WMH258" s="73"/>
      <c r="WMI258" s="73"/>
      <c r="WMJ258" s="73"/>
      <c r="WMK258" s="73"/>
      <c r="WML258" s="73"/>
      <c r="WMM258" s="73"/>
      <c r="WMP258" s="73"/>
      <c r="WMS258" s="73"/>
      <c r="WMV258" s="73"/>
      <c r="WMY258" s="73"/>
      <c r="WNB258" s="73"/>
      <c r="WNN258" s="73"/>
      <c r="WNQ258" s="73"/>
      <c r="WNT258" s="73"/>
      <c r="WNW258" s="73"/>
      <c r="WOF258" s="73"/>
      <c r="WOL258" s="73"/>
      <c r="WOO258" s="73"/>
      <c r="WOR258" s="73"/>
      <c r="WOU258" s="73"/>
      <c r="WPA258" s="73"/>
      <c r="WPJ258" s="73"/>
      <c r="WPL258" s="73"/>
      <c r="WPM258" s="73"/>
      <c r="WPO258" s="73"/>
      <c r="WPR258" s="73"/>
      <c r="WPU258" s="73"/>
      <c r="WPX258" s="73"/>
      <c r="WQF258" s="73"/>
      <c r="WQH258" s="73"/>
      <c r="WQK258" s="73"/>
      <c r="WQN258" s="73"/>
      <c r="WQW258" s="73"/>
      <c r="WQZ258" s="73"/>
      <c r="WRE258" s="73"/>
      <c r="WSA258" s="73"/>
      <c r="WSB258" s="73"/>
      <c r="WSC258" s="73"/>
      <c r="WSD258" s="73"/>
      <c r="WSE258" s="73"/>
      <c r="WSF258" s="73"/>
      <c r="WSX258" s="73"/>
      <c r="WSY258" s="73"/>
      <c r="WTB258" s="73"/>
      <c r="WTE258" s="73"/>
      <c r="WTG258" s="73"/>
      <c r="WTI258" s="73"/>
      <c r="WTL258" s="73"/>
      <c r="WTO258" s="73"/>
      <c r="WTR258" s="73"/>
      <c r="WTU258" s="73"/>
      <c r="WTX258" s="73"/>
      <c r="WUA258" s="73"/>
      <c r="WUD258" s="73"/>
      <c r="WUG258" s="73"/>
      <c r="WUI258" s="73"/>
      <c r="WUV258" s="73"/>
      <c r="WUW258" s="73"/>
      <c r="WUX258" s="73"/>
      <c r="WUY258" s="73"/>
      <c r="WUZ258" s="73"/>
      <c r="WVA258" s="73"/>
      <c r="WVB258" s="73"/>
      <c r="WVC258" s="73"/>
      <c r="WVD258" s="73"/>
      <c r="WVE258" s="73"/>
      <c r="WVF258" s="73"/>
      <c r="WVG258" s="73"/>
      <c r="WVH258" s="73"/>
      <c r="WVI258" s="73"/>
      <c r="WVJ258" s="73"/>
      <c r="WVK258" s="73"/>
      <c r="WVL258" s="73"/>
      <c r="WVM258" s="73"/>
      <c r="WVN258" s="73"/>
      <c r="WVO258" s="73"/>
      <c r="WVP258" s="73"/>
      <c r="WVQ258" s="73"/>
      <c r="WVR258" s="73"/>
      <c r="WVS258" s="73"/>
      <c r="WVT258" s="73"/>
      <c r="WVU258" s="73"/>
      <c r="WVV258" s="73"/>
      <c r="WVW258" s="73"/>
      <c r="WVX258" s="73"/>
      <c r="WVY258" s="73"/>
      <c r="WVZ258" s="73"/>
      <c r="WWA258" s="73"/>
      <c r="WWB258" s="73"/>
      <c r="WWC258" s="73"/>
      <c r="WWD258" s="73"/>
      <c r="WWE258" s="73"/>
      <c r="WWF258" s="73"/>
      <c r="WWG258" s="73"/>
      <c r="WWH258" s="73"/>
      <c r="WWI258" s="73"/>
      <c r="WWJ258" s="73"/>
      <c r="WWK258" s="73"/>
      <c r="WWL258" s="73"/>
      <c r="WWM258" s="73"/>
      <c r="WWN258" s="73"/>
      <c r="WWO258" s="73"/>
      <c r="WWP258" s="73"/>
      <c r="WWQ258" s="73"/>
      <c r="WWR258" s="73"/>
      <c r="WWS258" s="73"/>
      <c r="WWT258" s="73"/>
      <c r="WWU258" s="73"/>
      <c r="WWV258" s="73"/>
      <c r="WWW258" s="73"/>
      <c r="WWX258" s="73"/>
      <c r="WWY258" s="73"/>
      <c r="WWZ258" s="73"/>
      <c r="WXA258" s="73"/>
      <c r="WXB258" s="73"/>
      <c r="WXC258" s="73"/>
      <c r="WXD258" s="73"/>
      <c r="WXE258" s="73"/>
      <c r="WXF258" s="73"/>
      <c r="WXG258" s="73"/>
      <c r="WXH258" s="73"/>
      <c r="WXI258" s="73"/>
      <c r="WXJ258" s="73"/>
      <c r="WXK258" s="73"/>
      <c r="WXL258" s="73"/>
      <c r="WXM258" s="73"/>
      <c r="WXN258" s="73"/>
      <c r="WXO258" s="73"/>
      <c r="WXP258" s="73"/>
      <c r="WXQ258" s="73"/>
      <c r="WXR258" s="73"/>
      <c r="WXS258" s="73"/>
      <c r="WXT258" s="73"/>
      <c r="WXU258" s="73"/>
      <c r="WXV258" s="73"/>
      <c r="WXW258" s="73"/>
      <c r="WXX258" s="73"/>
      <c r="WXY258" s="73"/>
      <c r="WXZ258" s="73"/>
      <c r="WYA258" s="73"/>
      <c r="WYB258" s="73"/>
      <c r="WYC258" s="73"/>
      <c r="WYD258" s="73"/>
      <c r="WYE258" s="73"/>
      <c r="WYF258" s="73"/>
      <c r="WYG258" s="73"/>
      <c r="WYH258" s="73"/>
      <c r="WYI258" s="73"/>
      <c r="WYJ258" s="73"/>
      <c r="WYK258" s="73"/>
      <c r="WYL258" s="73"/>
      <c r="WYM258" s="73"/>
      <c r="WYN258" s="73"/>
      <c r="WYO258" s="73"/>
      <c r="WYP258" s="73"/>
      <c r="WYQ258" s="73"/>
      <c r="WYR258" s="73"/>
      <c r="WYS258" s="73"/>
      <c r="WYT258" s="73"/>
      <c r="WYU258" s="73"/>
      <c r="WYV258" s="73"/>
      <c r="WYW258" s="73"/>
      <c r="WYX258" s="73"/>
      <c r="WYY258" s="73"/>
      <c r="WYZ258" s="73"/>
      <c r="WZA258" s="73"/>
      <c r="WZB258" s="73"/>
      <c r="WZC258" s="73"/>
      <c r="WZD258" s="73"/>
      <c r="WZE258" s="73"/>
      <c r="WZF258" s="73"/>
      <c r="WZG258" s="73"/>
      <c r="WZH258" s="73"/>
      <c r="WZI258" s="73"/>
      <c r="WZJ258" s="73"/>
      <c r="WZK258" s="73"/>
      <c r="WZL258" s="73"/>
      <c r="WZM258" s="73"/>
      <c r="WZN258" s="73"/>
      <c r="WZO258" s="73"/>
      <c r="WZP258" s="73"/>
      <c r="WZQ258" s="73"/>
      <c r="WZR258" s="73"/>
      <c r="WZS258" s="73"/>
      <c r="WZT258" s="73"/>
      <c r="WZU258" s="73"/>
      <c r="WZV258" s="73"/>
      <c r="WZW258" s="73"/>
      <c r="WZX258" s="73"/>
      <c r="WZY258" s="73"/>
      <c r="WZZ258" s="73"/>
      <c r="XAA258" s="73"/>
      <c r="XAB258" s="73"/>
      <c r="XAC258" s="73"/>
      <c r="XAD258" s="73"/>
      <c r="XAE258" s="73"/>
      <c r="XAF258" s="73"/>
      <c r="XAG258" s="73"/>
      <c r="XAH258" s="73"/>
      <c r="XAI258" s="73"/>
      <c r="XAJ258" s="73"/>
      <c r="XAK258" s="73"/>
      <c r="XAL258" s="73"/>
      <c r="XAM258" s="73"/>
      <c r="XAN258" s="73"/>
      <c r="XAO258" s="73"/>
      <c r="XAP258" s="73"/>
      <c r="XAQ258" s="73"/>
      <c r="XAR258" s="73"/>
      <c r="XAS258" s="73"/>
      <c r="XAT258" s="73"/>
      <c r="XAU258" s="73"/>
      <c r="XAV258" s="73"/>
      <c r="XAW258" s="73"/>
      <c r="XAX258" s="73"/>
      <c r="XAY258" s="73"/>
      <c r="XAZ258" s="73"/>
      <c r="XBA258" s="73"/>
      <c r="XBB258" s="73"/>
      <c r="XBC258" s="73"/>
      <c r="XBD258" s="73"/>
      <c r="XBE258" s="73"/>
      <c r="XBF258" s="73"/>
      <c r="XBG258" s="73"/>
      <c r="XBH258" s="73"/>
      <c r="XBI258" s="73"/>
      <c r="XBJ258" s="73"/>
      <c r="XBK258" s="73"/>
      <c r="XBL258" s="73"/>
      <c r="XBM258" s="73"/>
      <c r="XBN258" s="73"/>
      <c r="XBO258" s="73"/>
      <c r="XBP258" s="73"/>
      <c r="XBQ258" s="73"/>
      <c r="XBR258" s="73"/>
      <c r="XBS258" s="73"/>
      <c r="XBT258" s="73"/>
      <c r="XBU258" s="73"/>
      <c r="XBV258" s="73"/>
      <c r="XBW258" s="73"/>
      <c r="XBX258" s="73"/>
      <c r="XBY258" s="73"/>
      <c r="XBZ258" s="73"/>
      <c r="XCA258" s="73"/>
      <c r="XCB258" s="73"/>
      <c r="XCC258" s="73"/>
      <c r="XCD258" s="73"/>
      <c r="XCE258" s="73"/>
      <c r="XCF258" s="73"/>
      <c r="XCG258" s="73"/>
      <c r="XCH258" s="73"/>
      <c r="XCI258" s="73"/>
      <c r="XCJ258" s="73"/>
      <c r="XCK258" s="73"/>
      <c r="XCL258" s="73"/>
      <c r="XCM258" s="73"/>
      <c r="XCN258" s="73"/>
      <c r="XCO258" s="73"/>
      <c r="XCP258" s="73"/>
      <c r="XCQ258" s="73"/>
      <c r="XCR258" s="73"/>
      <c r="XCS258" s="73"/>
      <c r="XCT258" s="73"/>
      <c r="XCU258" s="73"/>
      <c r="XCV258" s="73"/>
      <c r="XCW258" s="73"/>
      <c r="XCX258" s="73"/>
      <c r="XCY258" s="73"/>
      <c r="XCZ258" s="73"/>
      <c r="XDA258" s="73"/>
      <c r="XDB258" s="73"/>
      <c r="XDC258" s="73"/>
      <c r="XDD258" s="73"/>
      <c r="XDE258" s="73"/>
      <c r="XDF258" s="73"/>
      <c r="XDG258" s="73"/>
      <c r="XDH258" s="73"/>
      <c r="XDI258" s="73"/>
      <c r="XDJ258" s="73"/>
      <c r="XDK258" s="73"/>
      <c r="XDL258" s="73"/>
      <c r="XDM258" s="73"/>
      <c r="XDN258" s="73"/>
      <c r="XDO258" s="73"/>
      <c r="XDP258" s="73"/>
      <c r="XDQ258" s="73"/>
      <c r="XDR258" s="73"/>
      <c r="XDS258" s="73"/>
      <c r="XDT258" s="73"/>
      <c r="XDU258" s="73"/>
      <c r="XDV258" s="73"/>
      <c r="XDW258" s="73"/>
      <c r="XDX258" s="73"/>
      <c r="XDY258" s="73"/>
      <c r="XDZ258" s="73"/>
      <c r="XEA258" s="73"/>
      <c r="XEB258" s="73"/>
      <c r="XEC258" s="73"/>
      <c r="XED258" s="73"/>
      <c r="XEE258" s="73"/>
      <c r="XEF258" s="73"/>
      <c r="XEG258" s="73"/>
      <c r="XEH258" s="73"/>
      <c r="XEI258" s="73"/>
      <c r="XEJ258" s="73"/>
      <c r="XEK258" s="73"/>
      <c r="XEL258" s="73"/>
      <c r="XEM258" s="73"/>
      <c r="XEN258" s="73"/>
      <c r="XEO258" s="73"/>
      <c r="XEP258" s="73"/>
      <c r="XEQ258" s="73"/>
      <c r="XER258" s="73"/>
      <c r="XES258" s="73"/>
      <c r="XET258" s="73"/>
      <c r="XEU258" s="73"/>
      <c r="XEV258" s="73"/>
      <c r="XEW258" s="73"/>
      <c r="XEX258" s="73"/>
      <c r="XEY258" s="73"/>
      <c r="XEZ258" s="73"/>
      <c r="XFA258" s="73"/>
      <c r="XFB258" s="73"/>
      <c r="XFC258" s="73"/>
      <c r="XFD258" s="73"/>
    </row>
    <row r="259" spans="1:16384" s="192" customFormat="1" ht="21.75" hidden="1" customHeight="1">
      <c r="A259" s="207" t="s">
        <v>259</v>
      </c>
      <c r="B259" s="204" t="s">
        <v>323</v>
      </c>
      <c r="C259" s="205"/>
      <c r="D259" s="168">
        <f>IFERROR(VLOOKUP(A259,'4.1'!A278:C560,3,0),)</f>
        <v>0</v>
      </c>
      <c r="E259" s="166">
        <f t="shared" si="3"/>
        <v>0</v>
      </c>
    </row>
    <row r="260" spans="1:16384" s="192" customFormat="1" ht="21.75" hidden="1" customHeight="1">
      <c r="A260" s="209" t="s">
        <v>260</v>
      </c>
      <c r="B260" s="204" t="s">
        <v>323</v>
      </c>
      <c r="C260" s="205"/>
      <c r="D260" s="168">
        <f>IFERROR(VLOOKUP(A260,'4.1'!A279:C561,3,0),)</f>
        <v>0</v>
      </c>
      <c r="E260" s="166">
        <f t="shared" si="3"/>
        <v>0</v>
      </c>
    </row>
    <row r="261" spans="1:16384" s="192" customFormat="1" ht="21.75" hidden="1" customHeight="1">
      <c r="A261" s="207" t="s">
        <v>261</v>
      </c>
      <c r="B261" s="204" t="s">
        <v>327</v>
      </c>
      <c r="C261" s="205"/>
      <c r="D261" s="168">
        <f>IFERROR(VLOOKUP(A261,'4.1'!A280:C562,3,0),)</f>
        <v>0</v>
      </c>
      <c r="E261" s="166">
        <f t="shared" ref="E261:E313" si="4">+D261*C261</f>
        <v>0</v>
      </c>
    </row>
    <row r="262" spans="1:16384" s="192" customFormat="1" ht="21.75" hidden="1" customHeight="1">
      <c r="A262" s="207" t="s">
        <v>262</v>
      </c>
      <c r="B262" s="204" t="s">
        <v>327</v>
      </c>
      <c r="C262" s="205"/>
      <c r="D262" s="168">
        <f>IFERROR(VLOOKUP(A262,'4.1'!A281:C563,3,0),)</f>
        <v>0</v>
      </c>
      <c r="E262" s="166">
        <f t="shared" si="4"/>
        <v>0</v>
      </c>
    </row>
    <row r="263" spans="1:16384" s="192" customFormat="1" ht="21.75" hidden="1" customHeight="1">
      <c r="A263" s="207" t="s">
        <v>263</v>
      </c>
      <c r="B263" s="204" t="s">
        <v>327</v>
      </c>
      <c r="C263" s="205"/>
      <c r="D263" s="168">
        <f>IFERROR(VLOOKUP(A263,'4.1'!A282:C564,3,0),)</f>
        <v>0</v>
      </c>
      <c r="E263" s="166">
        <f t="shared" si="4"/>
        <v>0</v>
      </c>
    </row>
    <row r="264" spans="1:16384" s="192" customFormat="1" ht="21.75" hidden="1" customHeight="1">
      <c r="A264" s="207" t="s">
        <v>264</v>
      </c>
      <c r="B264" s="204" t="s">
        <v>327</v>
      </c>
      <c r="C264" s="205"/>
      <c r="D264" s="168">
        <f>IFERROR(VLOOKUP(A264,'4.1'!A283:C565,3,0),)</f>
        <v>0</v>
      </c>
      <c r="E264" s="166">
        <f t="shared" si="4"/>
        <v>0</v>
      </c>
    </row>
    <row r="265" spans="1:16384" s="192" customFormat="1" ht="21.75" hidden="1" customHeight="1">
      <c r="A265" s="207" t="s">
        <v>265</v>
      </c>
      <c r="B265" s="204" t="s">
        <v>327</v>
      </c>
      <c r="C265" s="205"/>
      <c r="D265" s="168">
        <f>IFERROR(VLOOKUP(A265,'4.1'!A284:C566,3,0),)</f>
        <v>0</v>
      </c>
      <c r="E265" s="166">
        <f t="shared" si="4"/>
        <v>0</v>
      </c>
    </row>
    <row r="266" spans="1:16384" s="192" customFormat="1" ht="21.75" hidden="1" customHeight="1">
      <c r="A266" s="207" t="s">
        <v>266</v>
      </c>
      <c r="B266" s="204" t="s">
        <v>329</v>
      </c>
      <c r="C266" s="205"/>
      <c r="D266" s="168">
        <f>IFERROR(VLOOKUP(A266,'4.1'!A285:C567,3,0),)</f>
        <v>28000</v>
      </c>
      <c r="E266" s="166">
        <f t="shared" si="4"/>
        <v>0</v>
      </c>
    </row>
    <row r="267" spans="1:16384" s="192" customFormat="1" ht="21.75" hidden="1" customHeight="1">
      <c r="A267" s="207" t="s">
        <v>267</v>
      </c>
      <c r="B267" s="204" t="s">
        <v>323</v>
      </c>
      <c r="C267" s="205"/>
      <c r="D267" s="168">
        <f>IFERROR(VLOOKUP(A267,'4.1'!A286:C568,3,0),)</f>
        <v>0</v>
      </c>
      <c r="E267" s="166">
        <f t="shared" si="4"/>
        <v>0</v>
      </c>
    </row>
    <row r="268" spans="1:16384" s="192" customFormat="1" ht="21.75" hidden="1" customHeight="1">
      <c r="A268" s="207" t="s">
        <v>268</v>
      </c>
      <c r="B268" s="204" t="s">
        <v>323</v>
      </c>
      <c r="C268" s="205"/>
      <c r="D268" s="168">
        <f>IFERROR(VLOOKUP(A268,'4.1'!A287:C569,3,0),)</f>
        <v>0</v>
      </c>
      <c r="E268" s="166">
        <f t="shared" si="4"/>
        <v>0</v>
      </c>
    </row>
    <row r="269" spans="1:16384" s="192" customFormat="1" ht="20.25" hidden="1" customHeight="1">
      <c r="A269" s="207" t="s">
        <v>269</v>
      </c>
      <c r="B269" s="204" t="s">
        <v>323</v>
      </c>
      <c r="C269" s="205"/>
      <c r="D269" s="168">
        <f>IFERROR(VLOOKUP(A269,'4.1'!A288:C570,3,0),)</f>
        <v>0</v>
      </c>
      <c r="E269" s="166">
        <f t="shared" si="4"/>
        <v>0</v>
      </c>
    </row>
    <row r="270" spans="1:16384" s="192" customFormat="1" ht="20.25" hidden="1" customHeight="1">
      <c r="A270" s="210" t="s">
        <v>270</v>
      </c>
      <c r="B270" s="204" t="s">
        <v>325</v>
      </c>
      <c r="C270" s="205"/>
      <c r="D270" s="168">
        <f>IFERROR(VLOOKUP(A270,'4.1'!A289:C571,3,0),)</f>
        <v>0</v>
      </c>
      <c r="E270" s="166">
        <f t="shared" si="4"/>
        <v>0</v>
      </c>
    </row>
    <row r="271" spans="1:16384" s="192" customFormat="1" ht="21.75" hidden="1" customHeight="1">
      <c r="A271" s="207" t="s">
        <v>271</v>
      </c>
      <c r="B271" s="204" t="s">
        <v>323</v>
      </c>
      <c r="C271" s="205"/>
      <c r="D271" s="168">
        <f>IFERROR(VLOOKUP(A271,'4.1'!A290:C572,3,0),)</f>
        <v>0</v>
      </c>
      <c r="E271" s="166">
        <f t="shared" si="4"/>
        <v>0</v>
      </c>
    </row>
    <row r="272" spans="1:16384" s="192" customFormat="1" ht="21.75" hidden="1" customHeight="1">
      <c r="A272" s="207" t="s">
        <v>272</v>
      </c>
      <c r="B272" s="204" t="s">
        <v>323</v>
      </c>
      <c r="C272" s="205"/>
      <c r="D272" s="168">
        <f>IFERROR(VLOOKUP(A272,'4.1'!A291:C573,3,0),)</f>
        <v>0</v>
      </c>
      <c r="E272" s="166">
        <f t="shared" si="4"/>
        <v>0</v>
      </c>
    </row>
    <row r="273" spans="1:16384" s="192" customFormat="1" ht="21.75" hidden="1" customHeight="1">
      <c r="A273" s="207" t="s">
        <v>273</v>
      </c>
      <c r="B273" s="204" t="s">
        <v>326</v>
      </c>
      <c r="C273" s="205"/>
      <c r="D273" s="168">
        <f>IFERROR(VLOOKUP(A273,'4.1'!A292:C574,3,0),)</f>
        <v>0</v>
      </c>
      <c r="E273" s="166">
        <f t="shared" si="4"/>
        <v>0</v>
      </c>
    </row>
    <row r="274" spans="1:16384" s="192" customFormat="1" ht="20.25" customHeight="1">
      <c r="A274" s="209" t="s">
        <v>274</v>
      </c>
      <c r="B274" s="202" t="s">
        <v>323</v>
      </c>
      <c r="C274" s="203">
        <v>80</v>
      </c>
      <c r="D274" s="86">
        <v>9000</v>
      </c>
      <c r="E274" s="87">
        <f t="shared" si="4"/>
        <v>720000</v>
      </c>
      <c r="F274" s="73"/>
      <c r="G274" s="73"/>
      <c r="H274" s="73"/>
      <c r="I274" s="73"/>
      <c r="J274" s="73"/>
      <c r="K274" s="73"/>
      <c r="L274" s="73"/>
      <c r="M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D274" s="73"/>
      <c r="AG274" s="73"/>
      <c r="AJ274" s="73"/>
      <c r="AM274" s="73"/>
      <c r="AP274" s="73"/>
      <c r="BB274" s="73"/>
      <c r="BE274" s="73"/>
      <c r="BH274" s="73"/>
      <c r="BK274" s="73"/>
      <c r="BT274" s="73"/>
      <c r="BZ274" s="73"/>
      <c r="CC274" s="73"/>
      <c r="CF274" s="73"/>
      <c r="CI274" s="73"/>
      <c r="CO274" s="73"/>
      <c r="CX274" s="73"/>
      <c r="CZ274" s="73"/>
      <c r="DA274" s="73"/>
      <c r="DC274" s="73"/>
      <c r="DF274" s="73"/>
      <c r="DI274" s="73"/>
      <c r="DL274" s="73"/>
      <c r="DT274" s="73"/>
      <c r="DV274" s="73"/>
      <c r="DY274" s="73"/>
      <c r="EB274" s="73"/>
      <c r="EK274" s="73"/>
      <c r="EN274" s="73"/>
      <c r="ES274" s="73"/>
      <c r="FO274" s="73"/>
      <c r="FP274" s="73"/>
      <c r="FQ274" s="73"/>
      <c r="FR274" s="73"/>
      <c r="FS274" s="73"/>
      <c r="FT274" s="73"/>
      <c r="GL274" s="73"/>
      <c r="GM274" s="73"/>
      <c r="GP274" s="73"/>
      <c r="GS274" s="73"/>
      <c r="GU274" s="73"/>
      <c r="GW274" s="73"/>
      <c r="GZ274" s="73"/>
      <c r="HC274" s="73"/>
      <c r="HF274" s="73"/>
      <c r="HI274" s="73"/>
      <c r="HL274" s="73"/>
      <c r="HO274" s="73"/>
      <c r="HR274" s="73"/>
      <c r="HU274" s="73"/>
      <c r="HW274" s="73"/>
      <c r="IJ274" s="73"/>
      <c r="IK274" s="73"/>
      <c r="IL274" s="73"/>
      <c r="IM274" s="73"/>
      <c r="IN274" s="73"/>
      <c r="IO274" s="73"/>
      <c r="IP274" s="73"/>
      <c r="IQ274" s="73"/>
      <c r="IR274" s="73"/>
      <c r="IS274" s="73"/>
      <c r="IT274" s="73"/>
      <c r="IU274" s="73"/>
      <c r="IV274" s="73"/>
      <c r="IW274" s="73"/>
      <c r="IX274" s="73"/>
      <c r="IY274" s="73"/>
      <c r="IZ274" s="73"/>
      <c r="JA274" s="73"/>
      <c r="JB274" s="73"/>
      <c r="JC274" s="73"/>
      <c r="JD274" s="73"/>
      <c r="JE274" s="73"/>
      <c r="JF274" s="73"/>
      <c r="JG274" s="73"/>
      <c r="JH274" s="73"/>
      <c r="JI274" s="73"/>
      <c r="JK274" s="73"/>
      <c r="JL274" s="73"/>
      <c r="JM274" s="73"/>
      <c r="JN274" s="73"/>
      <c r="JO274" s="73"/>
      <c r="JP274" s="73"/>
      <c r="JQ274" s="73"/>
      <c r="JR274" s="73"/>
      <c r="JS274" s="73"/>
      <c r="JT274" s="73"/>
      <c r="JU274" s="73"/>
      <c r="JV274" s="73"/>
      <c r="JW274" s="73"/>
      <c r="JZ274" s="73"/>
      <c r="KC274" s="73"/>
      <c r="KF274" s="73"/>
      <c r="KI274" s="73"/>
      <c r="KL274" s="73"/>
      <c r="KX274" s="73"/>
      <c r="LA274" s="73"/>
      <c r="LD274" s="73"/>
      <c r="LG274" s="73"/>
      <c r="LP274" s="73"/>
      <c r="LV274" s="73"/>
      <c r="LY274" s="73"/>
      <c r="MB274" s="73"/>
      <c r="ME274" s="73"/>
      <c r="MK274" s="73"/>
      <c r="MT274" s="73"/>
      <c r="MV274" s="73"/>
      <c r="MW274" s="73"/>
      <c r="MY274" s="73"/>
      <c r="NB274" s="73"/>
      <c r="NE274" s="73"/>
      <c r="NH274" s="73"/>
      <c r="NP274" s="73"/>
      <c r="NR274" s="73"/>
      <c r="NU274" s="73"/>
      <c r="NX274" s="73"/>
      <c r="OG274" s="73"/>
      <c r="OJ274" s="73"/>
      <c r="OO274" s="73"/>
      <c r="PK274" s="73"/>
      <c r="PL274" s="73"/>
      <c r="PM274" s="73"/>
      <c r="PN274" s="73"/>
      <c r="PO274" s="73"/>
      <c r="PP274" s="73"/>
      <c r="QH274" s="73"/>
      <c r="QI274" s="73"/>
      <c r="QL274" s="73"/>
      <c r="QO274" s="73"/>
      <c r="QQ274" s="73"/>
      <c r="QS274" s="73"/>
      <c r="QV274" s="73"/>
      <c r="QY274" s="73"/>
      <c r="RB274" s="73"/>
      <c r="RE274" s="73"/>
      <c r="RH274" s="73"/>
      <c r="RK274" s="73"/>
      <c r="RN274" s="73"/>
      <c r="RQ274" s="73"/>
      <c r="RS274" s="73"/>
      <c r="SF274" s="73"/>
      <c r="SG274" s="73"/>
      <c r="SH274" s="73"/>
      <c r="SI274" s="73"/>
      <c r="SJ274" s="73"/>
      <c r="SK274" s="73"/>
      <c r="SL274" s="73"/>
      <c r="SM274" s="73"/>
      <c r="SN274" s="73"/>
      <c r="SO274" s="73"/>
      <c r="SP274" s="73"/>
      <c r="SQ274" s="73"/>
      <c r="SR274" s="73"/>
      <c r="SS274" s="73"/>
      <c r="ST274" s="73"/>
      <c r="SU274" s="73"/>
      <c r="SV274" s="73"/>
      <c r="SW274" s="73"/>
      <c r="SX274" s="73"/>
      <c r="SY274" s="73"/>
      <c r="SZ274" s="73"/>
      <c r="TA274" s="73"/>
      <c r="TB274" s="73"/>
      <c r="TC274" s="73"/>
      <c r="TD274" s="73"/>
      <c r="TE274" s="73"/>
      <c r="TG274" s="73"/>
      <c r="TH274" s="73"/>
      <c r="TI274" s="73"/>
      <c r="TJ274" s="73"/>
      <c r="TK274" s="73"/>
      <c r="TL274" s="73"/>
      <c r="TM274" s="73"/>
      <c r="TN274" s="73"/>
      <c r="TO274" s="73"/>
      <c r="TP274" s="73"/>
      <c r="TQ274" s="73"/>
      <c r="TR274" s="73"/>
      <c r="TS274" s="73"/>
      <c r="TV274" s="73"/>
      <c r="TY274" s="73"/>
      <c r="UB274" s="73"/>
      <c r="UE274" s="73"/>
      <c r="UH274" s="73"/>
      <c r="UT274" s="73"/>
      <c r="UW274" s="73"/>
      <c r="UZ274" s="73"/>
      <c r="VC274" s="73"/>
      <c r="VL274" s="73"/>
      <c r="VR274" s="73"/>
      <c r="VU274" s="73"/>
      <c r="VX274" s="73"/>
      <c r="WA274" s="73"/>
      <c r="WG274" s="73"/>
      <c r="WP274" s="73"/>
      <c r="WR274" s="73"/>
      <c r="WS274" s="73"/>
      <c r="WU274" s="73"/>
      <c r="WX274" s="73"/>
      <c r="XA274" s="73"/>
      <c r="XD274" s="73"/>
      <c r="XL274" s="73"/>
      <c r="XN274" s="73"/>
      <c r="XQ274" s="73"/>
      <c r="XT274" s="73"/>
      <c r="YC274" s="73"/>
      <c r="YF274" s="73"/>
      <c r="YK274" s="73"/>
      <c r="ZG274" s="73"/>
      <c r="ZH274" s="73"/>
      <c r="ZI274" s="73"/>
      <c r="ZJ274" s="73"/>
      <c r="ZK274" s="73"/>
      <c r="ZL274" s="73"/>
      <c r="AAD274" s="73"/>
      <c r="AAE274" s="73"/>
      <c r="AAH274" s="73"/>
      <c r="AAK274" s="73"/>
      <c r="AAM274" s="73"/>
      <c r="AAO274" s="73"/>
      <c r="AAR274" s="73"/>
      <c r="AAU274" s="73"/>
      <c r="AAX274" s="73"/>
      <c r="ABA274" s="73"/>
      <c r="ABD274" s="73"/>
      <c r="ABG274" s="73"/>
      <c r="ABJ274" s="73"/>
      <c r="ABM274" s="73"/>
      <c r="ABO274" s="73"/>
      <c r="ACB274" s="73"/>
      <c r="ACC274" s="73"/>
      <c r="ACD274" s="73"/>
      <c r="ACE274" s="73"/>
      <c r="ACF274" s="73"/>
      <c r="ACG274" s="73"/>
      <c r="ACH274" s="73"/>
      <c r="ACI274" s="73"/>
      <c r="ACJ274" s="73"/>
      <c r="ACK274" s="73"/>
      <c r="ACL274" s="73"/>
      <c r="ACM274" s="73"/>
      <c r="ACN274" s="73"/>
      <c r="ACO274" s="73"/>
      <c r="ACP274" s="73"/>
      <c r="ACQ274" s="73"/>
      <c r="ACR274" s="73"/>
      <c r="ACS274" s="73"/>
      <c r="ACT274" s="73"/>
      <c r="ACU274" s="73"/>
      <c r="ACV274" s="73"/>
      <c r="ACW274" s="73"/>
      <c r="ACX274" s="73"/>
      <c r="ACY274" s="73"/>
      <c r="ACZ274" s="73"/>
      <c r="ADA274" s="73"/>
      <c r="ADC274" s="73"/>
      <c r="ADD274" s="73"/>
      <c r="ADE274" s="73"/>
      <c r="ADF274" s="73"/>
      <c r="ADG274" s="73"/>
      <c r="ADH274" s="73"/>
      <c r="ADI274" s="73"/>
      <c r="ADJ274" s="73"/>
      <c r="ADK274" s="73"/>
      <c r="ADL274" s="73"/>
      <c r="ADM274" s="73"/>
      <c r="ADN274" s="73"/>
      <c r="ADO274" s="73"/>
      <c r="ADR274" s="73"/>
      <c r="ADU274" s="73"/>
      <c r="ADX274" s="73"/>
      <c r="AEA274" s="73"/>
      <c r="AED274" s="73"/>
      <c r="AEP274" s="73"/>
      <c r="AES274" s="73"/>
      <c r="AEV274" s="73"/>
      <c r="AEY274" s="73"/>
      <c r="AFH274" s="73"/>
      <c r="AFN274" s="73"/>
      <c r="AFQ274" s="73"/>
      <c r="AFT274" s="73"/>
      <c r="AFW274" s="73"/>
      <c r="AGC274" s="73"/>
      <c r="AGL274" s="73"/>
      <c r="AGN274" s="73"/>
      <c r="AGO274" s="73"/>
      <c r="AGQ274" s="73"/>
      <c r="AGT274" s="73"/>
      <c r="AGW274" s="73"/>
      <c r="AGZ274" s="73"/>
      <c r="AHH274" s="73"/>
      <c r="AHJ274" s="73"/>
      <c r="AHM274" s="73"/>
      <c r="AHP274" s="73"/>
      <c r="AHY274" s="73"/>
      <c r="AIB274" s="73"/>
      <c r="AIG274" s="73"/>
      <c r="AJC274" s="73"/>
      <c r="AJD274" s="73"/>
      <c r="AJE274" s="73"/>
      <c r="AJF274" s="73"/>
      <c r="AJG274" s="73"/>
      <c r="AJH274" s="73"/>
      <c r="AJZ274" s="73"/>
      <c r="AKA274" s="73"/>
      <c r="AKD274" s="73"/>
      <c r="AKG274" s="73"/>
      <c r="AKI274" s="73"/>
      <c r="AKK274" s="73"/>
      <c r="AKN274" s="73"/>
      <c r="AKQ274" s="73"/>
      <c r="AKT274" s="73"/>
      <c r="AKW274" s="73"/>
      <c r="AKZ274" s="73"/>
      <c r="ALC274" s="73"/>
      <c r="ALF274" s="73"/>
      <c r="ALI274" s="73"/>
      <c r="ALK274" s="73"/>
      <c r="ALX274" s="73"/>
      <c r="ALY274" s="73"/>
      <c r="ALZ274" s="73"/>
      <c r="AMA274" s="73"/>
      <c r="AMB274" s="73"/>
      <c r="AMC274" s="73"/>
      <c r="AMD274" s="73"/>
      <c r="AME274" s="73"/>
      <c r="AMF274" s="73"/>
      <c r="AMG274" s="73"/>
      <c r="AMH274" s="73"/>
      <c r="AMI274" s="73"/>
      <c r="AMJ274" s="73"/>
      <c r="AMK274" s="73"/>
      <c r="AML274" s="73"/>
      <c r="AMM274" s="73"/>
      <c r="AMN274" s="73"/>
      <c r="AMO274" s="73"/>
      <c r="AMP274" s="73"/>
      <c r="AMQ274" s="73"/>
      <c r="AMR274" s="73"/>
      <c r="AMS274" s="73"/>
      <c r="AMT274" s="73"/>
      <c r="AMU274" s="73"/>
      <c r="AMV274" s="73"/>
      <c r="AMW274" s="73"/>
      <c r="AMY274" s="73"/>
      <c r="AMZ274" s="73"/>
      <c r="ANA274" s="73"/>
      <c r="ANB274" s="73"/>
      <c r="ANC274" s="73"/>
      <c r="AND274" s="73"/>
      <c r="ANE274" s="73"/>
      <c r="ANF274" s="73"/>
      <c r="ANG274" s="73"/>
      <c r="ANH274" s="73"/>
      <c r="ANI274" s="73"/>
      <c r="ANJ274" s="73"/>
      <c r="ANK274" s="73"/>
      <c r="ANN274" s="73"/>
      <c r="ANQ274" s="73"/>
      <c r="ANT274" s="73"/>
      <c r="ANW274" s="73"/>
      <c r="ANZ274" s="73"/>
      <c r="AOL274" s="73"/>
      <c r="AOO274" s="73"/>
      <c r="AOR274" s="73"/>
      <c r="AOU274" s="73"/>
      <c r="APD274" s="73"/>
      <c r="APJ274" s="73"/>
      <c r="APM274" s="73"/>
      <c r="APP274" s="73"/>
      <c r="APS274" s="73"/>
      <c r="APY274" s="73"/>
      <c r="AQH274" s="73"/>
      <c r="AQJ274" s="73"/>
      <c r="AQK274" s="73"/>
      <c r="AQM274" s="73"/>
      <c r="AQP274" s="73"/>
      <c r="AQS274" s="73"/>
      <c r="AQV274" s="73"/>
      <c r="ARD274" s="73"/>
      <c r="ARF274" s="73"/>
      <c r="ARI274" s="73"/>
      <c r="ARL274" s="73"/>
      <c r="ARU274" s="73"/>
      <c r="ARX274" s="73"/>
      <c r="ASC274" s="73"/>
      <c r="ASY274" s="73"/>
      <c r="ASZ274" s="73"/>
      <c r="ATA274" s="73"/>
      <c r="ATB274" s="73"/>
      <c r="ATC274" s="73"/>
      <c r="ATD274" s="73"/>
      <c r="ATV274" s="73"/>
      <c r="ATW274" s="73"/>
      <c r="ATZ274" s="73"/>
      <c r="AUC274" s="73"/>
      <c r="AUE274" s="73"/>
      <c r="AUG274" s="73"/>
      <c r="AUJ274" s="73"/>
      <c r="AUM274" s="73"/>
      <c r="AUP274" s="73"/>
      <c r="AUS274" s="73"/>
      <c r="AUV274" s="73"/>
      <c r="AUY274" s="73"/>
      <c r="AVB274" s="73"/>
      <c r="AVE274" s="73"/>
      <c r="AVG274" s="73"/>
      <c r="AVT274" s="73"/>
      <c r="AVU274" s="73"/>
      <c r="AVV274" s="73"/>
      <c r="AVW274" s="73"/>
      <c r="AVX274" s="73"/>
      <c r="AVY274" s="73"/>
      <c r="AVZ274" s="73"/>
      <c r="AWA274" s="73"/>
      <c r="AWB274" s="73"/>
      <c r="AWC274" s="73"/>
      <c r="AWD274" s="73"/>
      <c r="AWE274" s="73"/>
      <c r="AWF274" s="73"/>
      <c r="AWG274" s="73"/>
      <c r="AWH274" s="73"/>
      <c r="AWI274" s="73"/>
      <c r="AWJ274" s="73"/>
      <c r="AWK274" s="73"/>
      <c r="AWL274" s="73"/>
      <c r="AWM274" s="73"/>
      <c r="AWN274" s="73"/>
      <c r="AWO274" s="73"/>
      <c r="AWP274" s="73"/>
      <c r="AWQ274" s="73"/>
      <c r="AWR274" s="73"/>
      <c r="AWS274" s="73"/>
      <c r="AWU274" s="73"/>
      <c r="AWV274" s="73"/>
      <c r="AWW274" s="73"/>
      <c r="AWX274" s="73"/>
      <c r="AWY274" s="73"/>
      <c r="AWZ274" s="73"/>
      <c r="AXA274" s="73"/>
      <c r="AXB274" s="73"/>
      <c r="AXC274" s="73"/>
      <c r="AXD274" s="73"/>
      <c r="AXE274" s="73"/>
      <c r="AXF274" s="73"/>
      <c r="AXG274" s="73"/>
      <c r="AXJ274" s="73"/>
      <c r="AXM274" s="73"/>
      <c r="AXP274" s="73"/>
      <c r="AXS274" s="73"/>
      <c r="AXV274" s="73"/>
      <c r="AYH274" s="73"/>
      <c r="AYK274" s="73"/>
      <c r="AYN274" s="73"/>
      <c r="AYQ274" s="73"/>
      <c r="AYZ274" s="73"/>
      <c r="AZF274" s="73"/>
      <c r="AZI274" s="73"/>
      <c r="AZL274" s="73"/>
      <c r="AZO274" s="73"/>
      <c r="AZU274" s="73"/>
      <c r="BAD274" s="73"/>
      <c r="BAF274" s="73"/>
      <c r="BAG274" s="73"/>
      <c r="BAI274" s="73"/>
      <c r="BAL274" s="73"/>
      <c r="BAO274" s="73"/>
      <c r="BAR274" s="73"/>
      <c r="BAZ274" s="73"/>
      <c r="BBB274" s="73"/>
      <c r="BBE274" s="73"/>
      <c r="BBH274" s="73"/>
      <c r="BBQ274" s="73"/>
      <c r="BBT274" s="73"/>
      <c r="BBY274" s="73"/>
      <c r="BCU274" s="73"/>
      <c r="BCV274" s="73"/>
      <c r="BCW274" s="73"/>
      <c r="BCX274" s="73"/>
      <c r="BCY274" s="73"/>
      <c r="BCZ274" s="73"/>
      <c r="BDR274" s="73"/>
      <c r="BDS274" s="73"/>
      <c r="BDV274" s="73"/>
      <c r="BDY274" s="73"/>
      <c r="BEA274" s="73"/>
      <c r="BEC274" s="73"/>
      <c r="BEF274" s="73"/>
      <c r="BEI274" s="73"/>
      <c r="BEL274" s="73"/>
      <c r="BEO274" s="73"/>
      <c r="BER274" s="73"/>
      <c r="BEU274" s="73"/>
      <c r="BEX274" s="73"/>
      <c r="BFA274" s="73"/>
      <c r="BFC274" s="73"/>
      <c r="BFP274" s="73"/>
      <c r="BFQ274" s="73"/>
      <c r="BFR274" s="73"/>
      <c r="BFS274" s="73"/>
      <c r="BFT274" s="73"/>
      <c r="BFU274" s="73"/>
      <c r="BFV274" s="73"/>
      <c r="BFW274" s="73"/>
      <c r="BFX274" s="73"/>
      <c r="BFY274" s="73"/>
      <c r="BFZ274" s="73"/>
      <c r="BGA274" s="73"/>
      <c r="BGB274" s="73"/>
      <c r="BGC274" s="73"/>
      <c r="BGD274" s="73"/>
      <c r="BGE274" s="73"/>
      <c r="BGF274" s="73"/>
      <c r="BGG274" s="73"/>
      <c r="BGH274" s="73"/>
      <c r="BGI274" s="73"/>
      <c r="BGJ274" s="73"/>
      <c r="BGK274" s="73"/>
      <c r="BGL274" s="73"/>
      <c r="BGM274" s="73"/>
      <c r="BGN274" s="73"/>
      <c r="BGO274" s="73"/>
      <c r="BGQ274" s="73"/>
      <c r="BGR274" s="73"/>
      <c r="BGS274" s="73"/>
      <c r="BGT274" s="73"/>
      <c r="BGU274" s="73"/>
      <c r="BGV274" s="73"/>
      <c r="BGW274" s="73"/>
      <c r="BGX274" s="73"/>
      <c r="BGY274" s="73"/>
      <c r="BGZ274" s="73"/>
      <c r="BHA274" s="73"/>
      <c r="BHB274" s="73"/>
      <c r="BHC274" s="73"/>
      <c r="BHF274" s="73"/>
      <c r="BHI274" s="73"/>
      <c r="BHL274" s="73"/>
      <c r="BHO274" s="73"/>
      <c r="BHR274" s="73"/>
      <c r="BID274" s="73"/>
      <c r="BIG274" s="73"/>
      <c r="BIJ274" s="73"/>
      <c r="BIM274" s="73"/>
      <c r="BIV274" s="73"/>
      <c r="BJB274" s="73"/>
      <c r="BJE274" s="73"/>
      <c r="BJH274" s="73"/>
      <c r="BJK274" s="73"/>
      <c r="BJQ274" s="73"/>
      <c r="BJZ274" s="73"/>
      <c r="BKB274" s="73"/>
      <c r="BKC274" s="73"/>
      <c r="BKE274" s="73"/>
      <c r="BKH274" s="73"/>
      <c r="BKK274" s="73"/>
      <c r="BKN274" s="73"/>
      <c r="BKV274" s="73"/>
      <c r="BKX274" s="73"/>
      <c r="BLA274" s="73"/>
      <c r="BLD274" s="73"/>
      <c r="BLM274" s="73"/>
      <c r="BLP274" s="73"/>
      <c r="BLU274" s="73"/>
      <c r="BMQ274" s="73"/>
      <c r="BMR274" s="73"/>
      <c r="BMS274" s="73"/>
      <c r="BMT274" s="73"/>
      <c r="BMU274" s="73"/>
      <c r="BMV274" s="73"/>
      <c r="BNN274" s="73"/>
      <c r="BNO274" s="73"/>
      <c r="BNR274" s="73"/>
      <c r="BNU274" s="73"/>
      <c r="BNW274" s="73"/>
      <c r="BNY274" s="73"/>
      <c r="BOB274" s="73"/>
      <c r="BOE274" s="73"/>
      <c r="BOH274" s="73"/>
      <c r="BOK274" s="73"/>
      <c r="BON274" s="73"/>
      <c r="BOQ274" s="73"/>
      <c r="BOT274" s="73"/>
      <c r="BOW274" s="73"/>
      <c r="BOY274" s="73"/>
      <c r="BPL274" s="73"/>
      <c r="BPM274" s="73"/>
      <c r="BPN274" s="73"/>
      <c r="BPO274" s="73"/>
      <c r="BPP274" s="73"/>
      <c r="BPQ274" s="73"/>
      <c r="BPR274" s="73"/>
      <c r="BPS274" s="73"/>
      <c r="BPT274" s="73"/>
      <c r="BPU274" s="73"/>
      <c r="BPV274" s="73"/>
      <c r="BPW274" s="73"/>
      <c r="BPX274" s="73"/>
      <c r="BPY274" s="73"/>
      <c r="BPZ274" s="73"/>
      <c r="BQA274" s="73"/>
      <c r="BQB274" s="73"/>
      <c r="BQC274" s="73"/>
      <c r="BQD274" s="73"/>
      <c r="BQE274" s="73"/>
      <c r="BQF274" s="73"/>
      <c r="BQG274" s="73"/>
      <c r="BQH274" s="73"/>
      <c r="BQI274" s="73"/>
      <c r="BQJ274" s="73"/>
      <c r="BQK274" s="73"/>
      <c r="BQM274" s="73"/>
      <c r="BQN274" s="73"/>
      <c r="BQO274" s="73"/>
      <c r="BQP274" s="73"/>
      <c r="BQQ274" s="73"/>
      <c r="BQR274" s="73"/>
      <c r="BQS274" s="73"/>
      <c r="BQT274" s="73"/>
      <c r="BQU274" s="73"/>
      <c r="BQV274" s="73"/>
      <c r="BQW274" s="73"/>
      <c r="BQX274" s="73"/>
      <c r="BQY274" s="73"/>
      <c r="BRB274" s="73"/>
      <c r="BRE274" s="73"/>
      <c r="BRH274" s="73"/>
      <c r="BRK274" s="73"/>
      <c r="BRN274" s="73"/>
      <c r="BRZ274" s="73"/>
      <c r="BSC274" s="73"/>
      <c r="BSF274" s="73"/>
      <c r="BSI274" s="73"/>
      <c r="BSR274" s="73"/>
      <c r="BSX274" s="73"/>
      <c r="BTA274" s="73"/>
      <c r="BTD274" s="73"/>
      <c r="BTG274" s="73"/>
      <c r="BTM274" s="73"/>
      <c r="BTV274" s="73"/>
      <c r="BTX274" s="73"/>
      <c r="BTY274" s="73"/>
      <c r="BUA274" s="73"/>
      <c r="BUD274" s="73"/>
      <c r="BUG274" s="73"/>
      <c r="BUJ274" s="73"/>
      <c r="BUR274" s="73"/>
      <c r="BUT274" s="73"/>
      <c r="BUW274" s="73"/>
      <c r="BUZ274" s="73"/>
      <c r="BVI274" s="73"/>
      <c r="BVL274" s="73"/>
      <c r="BVQ274" s="73"/>
      <c r="BWM274" s="73"/>
      <c r="BWN274" s="73"/>
      <c r="BWO274" s="73"/>
      <c r="BWP274" s="73"/>
      <c r="BWQ274" s="73"/>
      <c r="BWR274" s="73"/>
      <c r="BXJ274" s="73"/>
      <c r="BXK274" s="73"/>
      <c r="BXN274" s="73"/>
      <c r="BXQ274" s="73"/>
      <c r="BXS274" s="73"/>
      <c r="BXU274" s="73"/>
      <c r="BXX274" s="73"/>
      <c r="BYA274" s="73"/>
      <c r="BYD274" s="73"/>
      <c r="BYG274" s="73"/>
      <c r="BYJ274" s="73"/>
      <c r="BYM274" s="73"/>
      <c r="BYP274" s="73"/>
      <c r="BYS274" s="73"/>
      <c r="BYU274" s="73"/>
      <c r="BZH274" s="73"/>
      <c r="BZI274" s="73"/>
      <c r="BZJ274" s="73"/>
      <c r="BZK274" s="73"/>
      <c r="BZL274" s="73"/>
      <c r="BZM274" s="73"/>
      <c r="BZN274" s="73"/>
      <c r="BZO274" s="73"/>
      <c r="BZP274" s="73"/>
      <c r="BZQ274" s="73"/>
      <c r="BZR274" s="73"/>
      <c r="BZS274" s="73"/>
      <c r="BZT274" s="73"/>
      <c r="BZU274" s="73"/>
      <c r="BZV274" s="73"/>
      <c r="BZW274" s="73"/>
      <c r="BZX274" s="73"/>
      <c r="BZY274" s="73"/>
      <c r="BZZ274" s="73"/>
      <c r="CAA274" s="73"/>
      <c r="CAB274" s="73"/>
      <c r="CAC274" s="73"/>
      <c r="CAD274" s="73"/>
      <c r="CAE274" s="73"/>
      <c r="CAF274" s="73"/>
      <c r="CAG274" s="73"/>
      <c r="CAI274" s="73"/>
      <c r="CAJ274" s="73"/>
      <c r="CAK274" s="73"/>
      <c r="CAL274" s="73"/>
      <c r="CAM274" s="73"/>
      <c r="CAN274" s="73"/>
      <c r="CAO274" s="73"/>
      <c r="CAP274" s="73"/>
      <c r="CAQ274" s="73"/>
      <c r="CAR274" s="73"/>
      <c r="CAS274" s="73"/>
      <c r="CAT274" s="73"/>
      <c r="CAU274" s="73"/>
      <c r="CAX274" s="73"/>
      <c r="CBA274" s="73"/>
      <c r="CBD274" s="73"/>
      <c r="CBG274" s="73"/>
      <c r="CBJ274" s="73"/>
      <c r="CBV274" s="73"/>
      <c r="CBY274" s="73"/>
      <c r="CCB274" s="73"/>
      <c r="CCE274" s="73"/>
      <c r="CCN274" s="73"/>
      <c r="CCT274" s="73"/>
      <c r="CCW274" s="73"/>
      <c r="CCZ274" s="73"/>
      <c r="CDC274" s="73"/>
      <c r="CDI274" s="73"/>
      <c r="CDR274" s="73"/>
      <c r="CDT274" s="73"/>
      <c r="CDU274" s="73"/>
      <c r="CDW274" s="73"/>
      <c r="CDZ274" s="73"/>
      <c r="CEC274" s="73"/>
      <c r="CEF274" s="73"/>
      <c r="CEN274" s="73"/>
      <c r="CEP274" s="73"/>
      <c r="CES274" s="73"/>
      <c r="CEV274" s="73"/>
      <c r="CFE274" s="73"/>
      <c r="CFH274" s="73"/>
      <c r="CFM274" s="73"/>
      <c r="CGI274" s="73"/>
      <c r="CGJ274" s="73"/>
      <c r="CGK274" s="73"/>
      <c r="CGL274" s="73"/>
      <c r="CGM274" s="73"/>
      <c r="CGN274" s="73"/>
      <c r="CHF274" s="73"/>
      <c r="CHG274" s="73"/>
      <c r="CHJ274" s="73"/>
      <c r="CHM274" s="73"/>
      <c r="CHO274" s="73"/>
      <c r="CHQ274" s="73"/>
      <c r="CHT274" s="73"/>
      <c r="CHW274" s="73"/>
      <c r="CHZ274" s="73"/>
      <c r="CIC274" s="73"/>
      <c r="CIF274" s="73"/>
      <c r="CII274" s="73"/>
      <c r="CIL274" s="73"/>
      <c r="CIO274" s="73"/>
      <c r="CIQ274" s="73"/>
      <c r="CJD274" s="73"/>
      <c r="CJE274" s="73"/>
      <c r="CJF274" s="73"/>
      <c r="CJG274" s="73"/>
      <c r="CJH274" s="73"/>
      <c r="CJI274" s="73"/>
      <c r="CJJ274" s="73"/>
      <c r="CJK274" s="73"/>
      <c r="CJL274" s="73"/>
      <c r="CJM274" s="73"/>
      <c r="CJN274" s="73"/>
      <c r="CJO274" s="73"/>
      <c r="CJP274" s="73"/>
      <c r="CJQ274" s="73"/>
      <c r="CJR274" s="73"/>
      <c r="CJS274" s="73"/>
      <c r="CJT274" s="73"/>
      <c r="CJU274" s="73"/>
      <c r="CJV274" s="73"/>
      <c r="CJW274" s="73"/>
      <c r="CJX274" s="73"/>
      <c r="CJY274" s="73"/>
      <c r="CJZ274" s="73"/>
      <c r="CKA274" s="73"/>
      <c r="CKB274" s="73"/>
      <c r="CKC274" s="73"/>
      <c r="CKE274" s="73"/>
      <c r="CKF274" s="73"/>
      <c r="CKG274" s="73"/>
      <c r="CKH274" s="73"/>
      <c r="CKI274" s="73"/>
      <c r="CKJ274" s="73"/>
      <c r="CKK274" s="73"/>
      <c r="CKL274" s="73"/>
      <c r="CKM274" s="73"/>
      <c r="CKN274" s="73"/>
      <c r="CKO274" s="73"/>
      <c r="CKP274" s="73"/>
      <c r="CKQ274" s="73"/>
      <c r="CKT274" s="73"/>
      <c r="CKW274" s="73"/>
      <c r="CKZ274" s="73"/>
      <c r="CLC274" s="73"/>
      <c r="CLF274" s="73"/>
      <c r="CLR274" s="73"/>
      <c r="CLU274" s="73"/>
      <c r="CLX274" s="73"/>
      <c r="CMA274" s="73"/>
      <c r="CMJ274" s="73"/>
      <c r="CMP274" s="73"/>
      <c r="CMS274" s="73"/>
      <c r="CMV274" s="73"/>
      <c r="CMY274" s="73"/>
      <c r="CNE274" s="73"/>
      <c r="CNN274" s="73"/>
      <c r="CNP274" s="73"/>
      <c r="CNQ274" s="73"/>
      <c r="CNS274" s="73"/>
      <c r="CNV274" s="73"/>
      <c r="CNY274" s="73"/>
      <c r="COB274" s="73"/>
      <c r="COJ274" s="73"/>
      <c r="COL274" s="73"/>
      <c r="COO274" s="73"/>
      <c r="COR274" s="73"/>
      <c r="CPA274" s="73"/>
      <c r="CPD274" s="73"/>
      <c r="CPI274" s="73"/>
      <c r="CQE274" s="73"/>
      <c r="CQF274" s="73"/>
      <c r="CQG274" s="73"/>
      <c r="CQH274" s="73"/>
      <c r="CQI274" s="73"/>
      <c r="CQJ274" s="73"/>
      <c r="CRB274" s="73"/>
      <c r="CRC274" s="73"/>
      <c r="CRF274" s="73"/>
      <c r="CRI274" s="73"/>
      <c r="CRK274" s="73"/>
      <c r="CRM274" s="73"/>
      <c r="CRP274" s="73"/>
      <c r="CRS274" s="73"/>
      <c r="CRV274" s="73"/>
      <c r="CRY274" s="73"/>
      <c r="CSB274" s="73"/>
      <c r="CSE274" s="73"/>
      <c r="CSH274" s="73"/>
      <c r="CSK274" s="73"/>
      <c r="CSM274" s="73"/>
      <c r="CSZ274" s="73"/>
      <c r="CTA274" s="73"/>
      <c r="CTB274" s="73"/>
      <c r="CTC274" s="73"/>
      <c r="CTD274" s="73"/>
      <c r="CTE274" s="73"/>
      <c r="CTF274" s="73"/>
      <c r="CTG274" s="73"/>
      <c r="CTH274" s="73"/>
      <c r="CTI274" s="73"/>
      <c r="CTJ274" s="73"/>
      <c r="CTK274" s="73"/>
      <c r="CTL274" s="73"/>
      <c r="CTM274" s="73"/>
      <c r="CTN274" s="73"/>
      <c r="CTO274" s="73"/>
      <c r="CTP274" s="73"/>
      <c r="CTQ274" s="73"/>
      <c r="CTR274" s="73"/>
      <c r="CTS274" s="73"/>
      <c r="CTT274" s="73"/>
      <c r="CTU274" s="73"/>
      <c r="CTV274" s="73"/>
      <c r="CTW274" s="73"/>
      <c r="CTX274" s="73"/>
      <c r="CTY274" s="73"/>
      <c r="CUA274" s="73"/>
      <c r="CUB274" s="73"/>
      <c r="CUC274" s="73"/>
      <c r="CUD274" s="73"/>
      <c r="CUE274" s="73"/>
      <c r="CUF274" s="73"/>
      <c r="CUG274" s="73"/>
      <c r="CUH274" s="73"/>
      <c r="CUI274" s="73"/>
      <c r="CUJ274" s="73"/>
      <c r="CUK274" s="73"/>
      <c r="CUL274" s="73"/>
      <c r="CUM274" s="73"/>
      <c r="CUP274" s="73"/>
      <c r="CUS274" s="73"/>
      <c r="CUV274" s="73"/>
      <c r="CUY274" s="73"/>
      <c r="CVB274" s="73"/>
      <c r="CVN274" s="73"/>
      <c r="CVQ274" s="73"/>
      <c r="CVT274" s="73"/>
      <c r="CVW274" s="73"/>
      <c r="CWF274" s="73"/>
      <c r="CWL274" s="73"/>
      <c r="CWO274" s="73"/>
      <c r="CWR274" s="73"/>
      <c r="CWU274" s="73"/>
      <c r="CXA274" s="73"/>
      <c r="CXJ274" s="73"/>
      <c r="CXL274" s="73"/>
      <c r="CXM274" s="73"/>
      <c r="CXO274" s="73"/>
      <c r="CXR274" s="73"/>
      <c r="CXU274" s="73"/>
      <c r="CXX274" s="73"/>
      <c r="CYF274" s="73"/>
      <c r="CYH274" s="73"/>
      <c r="CYK274" s="73"/>
      <c r="CYN274" s="73"/>
      <c r="CYW274" s="73"/>
      <c r="CYZ274" s="73"/>
      <c r="CZE274" s="73"/>
      <c r="DAA274" s="73"/>
      <c r="DAB274" s="73"/>
      <c r="DAC274" s="73"/>
      <c r="DAD274" s="73"/>
      <c r="DAE274" s="73"/>
      <c r="DAF274" s="73"/>
      <c r="DAX274" s="73"/>
      <c r="DAY274" s="73"/>
      <c r="DBB274" s="73"/>
      <c r="DBE274" s="73"/>
      <c r="DBG274" s="73"/>
      <c r="DBI274" s="73"/>
      <c r="DBL274" s="73"/>
      <c r="DBO274" s="73"/>
      <c r="DBR274" s="73"/>
      <c r="DBU274" s="73"/>
      <c r="DBX274" s="73"/>
      <c r="DCA274" s="73"/>
      <c r="DCD274" s="73"/>
      <c r="DCG274" s="73"/>
      <c r="DCI274" s="73"/>
      <c r="DCV274" s="73"/>
      <c r="DCW274" s="73"/>
      <c r="DCX274" s="73"/>
      <c r="DCY274" s="73"/>
      <c r="DCZ274" s="73"/>
      <c r="DDA274" s="73"/>
      <c r="DDB274" s="73"/>
      <c r="DDC274" s="73"/>
      <c r="DDD274" s="73"/>
      <c r="DDE274" s="73"/>
      <c r="DDF274" s="73"/>
      <c r="DDG274" s="73"/>
      <c r="DDH274" s="73"/>
      <c r="DDI274" s="73"/>
      <c r="DDJ274" s="73"/>
      <c r="DDK274" s="73"/>
      <c r="DDL274" s="73"/>
      <c r="DDM274" s="73"/>
      <c r="DDN274" s="73"/>
      <c r="DDO274" s="73"/>
      <c r="DDP274" s="73"/>
      <c r="DDQ274" s="73"/>
      <c r="DDR274" s="73"/>
      <c r="DDS274" s="73"/>
      <c r="DDT274" s="73"/>
      <c r="DDU274" s="73"/>
      <c r="DDW274" s="73"/>
      <c r="DDX274" s="73"/>
      <c r="DDY274" s="73"/>
      <c r="DDZ274" s="73"/>
      <c r="DEA274" s="73"/>
      <c r="DEB274" s="73"/>
      <c r="DEC274" s="73"/>
      <c r="DED274" s="73"/>
      <c r="DEE274" s="73"/>
      <c r="DEF274" s="73"/>
      <c r="DEG274" s="73"/>
      <c r="DEH274" s="73"/>
      <c r="DEI274" s="73"/>
      <c r="DEL274" s="73"/>
      <c r="DEO274" s="73"/>
      <c r="DER274" s="73"/>
      <c r="DEU274" s="73"/>
      <c r="DEX274" s="73"/>
      <c r="DFJ274" s="73"/>
      <c r="DFM274" s="73"/>
      <c r="DFP274" s="73"/>
      <c r="DFS274" s="73"/>
      <c r="DGB274" s="73"/>
      <c r="DGH274" s="73"/>
      <c r="DGK274" s="73"/>
      <c r="DGN274" s="73"/>
      <c r="DGQ274" s="73"/>
      <c r="DGW274" s="73"/>
      <c r="DHF274" s="73"/>
      <c r="DHH274" s="73"/>
      <c r="DHI274" s="73"/>
      <c r="DHK274" s="73"/>
      <c r="DHN274" s="73"/>
      <c r="DHQ274" s="73"/>
      <c r="DHT274" s="73"/>
      <c r="DIB274" s="73"/>
      <c r="DID274" s="73"/>
      <c r="DIG274" s="73"/>
      <c r="DIJ274" s="73"/>
      <c r="DIS274" s="73"/>
      <c r="DIV274" s="73"/>
      <c r="DJA274" s="73"/>
      <c r="DJW274" s="73"/>
      <c r="DJX274" s="73"/>
      <c r="DJY274" s="73"/>
      <c r="DJZ274" s="73"/>
      <c r="DKA274" s="73"/>
      <c r="DKB274" s="73"/>
      <c r="DKT274" s="73"/>
      <c r="DKU274" s="73"/>
      <c r="DKX274" s="73"/>
      <c r="DLA274" s="73"/>
      <c r="DLC274" s="73"/>
      <c r="DLE274" s="73"/>
      <c r="DLH274" s="73"/>
      <c r="DLK274" s="73"/>
      <c r="DLN274" s="73"/>
      <c r="DLQ274" s="73"/>
      <c r="DLT274" s="73"/>
      <c r="DLW274" s="73"/>
      <c r="DLZ274" s="73"/>
      <c r="DMC274" s="73"/>
      <c r="DME274" s="73"/>
      <c r="DMR274" s="73"/>
      <c r="DMS274" s="73"/>
      <c r="DMT274" s="73"/>
      <c r="DMU274" s="73"/>
      <c r="DMV274" s="73"/>
      <c r="DMW274" s="73"/>
      <c r="DMX274" s="73"/>
      <c r="DMY274" s="73"/>
      <c r="DMZ274" s="73"/>
      <c r="DNA274" s="73"/>
      <c r="DNB274" s="73"/>
      <c r="DNC274" s="73"/>
      <c r="DND274" s="73"/>
      <c r="DNE274" s="73"/>
      <c r="DNF274" s="73"/>
      <c r="DNG274" s="73"/>
      <c r="DNH274" s="73"/>
      <c r="DNI274" s="73"/>
      <c r="DNJ274" s="73"/>
      <c r="DNK274" s="73"/>
      <c r="DNL274" s="73"/>
      <c r="DNM274" s="73"/>
      <c r="DNN274" s="73"/>
      <c r="DNO274" s="73"/>
      <c r="DNP274" s="73"/>
      <c r="DNQ274" s="73"/>
      <c r="DNS274" s="73"/>
      <c r="DNT274" s="73"/>
      <c r="DNU274" s="73"/>
      <c r="DNV274" s="73"/>
      <c r="DNW274" s="73"/>
      <c r="DNX274" s="73"/>
      <c r="DNY274" s="73"/>
      <c r="DNZ274" s="73"/>
      <c r="DOA274" s="73"/>
      <c r="DOB274" s="73"/>
      <c r="DOC274" s="73"/>
      <c r="DOD274" s="73"/>
      <c r="DOE274" s="73"/>
      <c r="DOH274" s="73"/>
      <c r="DOK274" s="73"/>
      <c r="DON274" s="73"/>
      <c r="DOQ274" s="73"/>
      <c r="DOT274" s="73"/>
      <c r="DPF274" s="73"/>
      <c r="DPI274" s="73"/>
      <c r="DPL274" s="73"/>
      <c r="DPO274" s="73"/>
      <c r="DPX274" s="73"/>
      <c r="DQD274" s="73"/>
      <c r="DQG274" s="73"/>
      <c r="DQJ274" s="73"/>
      <c r="DQM274" s="73"/>
      <c r="DQS274" s="73"/>
      <c r="DRB274" s="73"/>
      <c r="DRD274" s="73"/>
      <c r="DRE274" s="73"/>
      <c r="DRG274" s="73"/>
      <c r="DRJ274" s="73"/>
      <c r="DRM274" s="73"/>
      <c r="DRP274" s="73"/>
      <c r="DRX274" s="73"/>
      <c r="DRZ274" s="73"/>
      <c r="DSC274" s="73"/>
      <c r="DSF274" s="73"/>
      <c r="DSO274" s="73"/>
      <c r="DSR274" s="73"/>
      <c r="DSW274" s="73"/>
      <c r="DTS274" s="73"/>
      <c r="DTT274" s="73"/>
      <c r="DTU274" s="73"/>
      <c r="DTV274" s="73"/>
      <c r="DTW274" s="73"/>
      <c r="DTX274" s="73"/>
      <c r="DUP274" s="73"/>
      <c r="DUQ274" s="73"/>
      <c r="DUT274" s="73"/>
      <c r="DUW274" s="73"/>
      <c r="DUY274" s="73"/>
      <c r="DVA274" s="73"/>
      <c r="DVD274" s="73"/>
      <c r="DVG274" s="73"/>
      <c r="DVJ274" s="73"/>
      <c r="DVM274" s="73"/>
      <c r="DVP274" s="73"/>
      <c r="DVS274" s="73"/>
      <c r="DVV274" s="73"/>
      <c r="DVY274" s="73"/>
      <c r="DWA274" s="73"/>
      <c r="DWN274" s="73"/>
      <c r="DWO274" s="73"/>
      <c r="DWP274" s="73"/>
      <c r="DWQ274" s="73"/>
      <c r="DWR274" s="73"/>
      <c r="DWS274" s="73"/>
      <c r="DWT274" s="73"/>
      <c r="DWU274" s="73"/>
      <c r="DWV274" s="73"/>
      <c r="DWW274" s="73"/>
      <c r="DWX274" s="73"/>
      <c r="DWY274" s="73"/>
      <c r="DWZ274" s="73"/>
      <c r="DXA274" s="73"/>
      <c r="DXB274" s="73"/>
      <c r="DXC274" s="73"/>
      <c r="DXD274" s="73"/>
      <c r="DXE274" s="73"/>
      <c r="DXF274" s="73"/>
      <c r="DXG274" s="73"/>
      <c r="DXH274" s="73"/>
      <c r="DXI274" s="73"/>
      <c r="DXJ274" s="73"/>
      <c r="DXK274" s="73"/>
      <c r="DXL274" s="73"/>
      <c r="DXM274" s="73"/>
      <c r="DXO274" s="73"/>
      <c r="DXP274" s="73"/>
      <c r="DXQ274" s="73"/>
      <c r="DXR274" s="73"/>
      <c r="DXS274" s="73"/>
      <c r="DXT274" s="73"/>
      <c r="DXU274" s="73"/>
      <c r="DXV274" s="73"/>
      <c r="DXW274" s="73"/>
      <c r="DXX274" s="73"/>
      <c r="DXY274" s="73"/>
      <c r="DXZ274" s="73"/>
      <c r="DYA274" s="73"/>
      <c r="DYD274" s="73"/>
      <c r="DYG274" s="73"/>
      <c r="DYJ274" s="73"/>
      <c r="DYM274" s="73"/>
      <c r="DYP274" s="73"/>
      <c r="DZB274" s="73"/>
      <c r="DZE274" s="73"/>
      <c r="DZH274" s="73"/>
      <c r="DZK274" s="73"/>
      <c r="DZT274" s="73"/>
      <c r="DZZ274" s="73"/>
      <c r="EAC274" s="73"/>
      <c r="EAF274" s="73"/>
      <c r="EAI274" s="73"/>
      <c r="EAO274" s="73"/>
      <c r="EAX274" s="73"/>
      <c r="EAZ274" s="73"/>
      <c r="EBA274" s="73"/>
      <c r="EBC274" s="73"/>
      <c r="EBF274" s="73"/>
      <c r="EBI274" s="73"/>
      <c r="EBL274" s="73"/>
      <c r="EBT274" s="73"/>
      <c r="EBV274" s="73"/>
      <c r="EBY274" s="73"/>
      <c r="ECB274" s="73"/>
      <c r="ECK274" s="73"/>
      <c r="ECN274" s="73"/>
      <c r="ECS274" s="73"/>
      <c r="EDO274" s="73"/>
      <c r="EDP274" s="73"/>
      <c r="EDQ274" s="73"/>
      <c r="EDR274" s="73"/>
      <c r="EDS274" s="73"/>
      <c r="EDT274" s="73"/>
      <c r="EEL274" s="73"/>
      <c r="EEM274" s="73"/>
      <c r="EEP274" s="73"/>
      <c r="EES274" s="73"/>
      <c r="EEU274" s="73"/>
      <c r="EEW274" s="73"/>
      <c r="EEZ274" s="73"/>
      <c r="EFC274" s="73"/>
      <c r="EFF274" s="73"/>
      <c r="EFI274" s="73"/>
      <c r="EFL274" s="73"/>
      <c r="EFO274" s="73"/>
      <c r="EFR274" s="73"/>
      <c r="EFU274" s="73"/>
      <c r="EFW274" s="73"/>
      <c r="EGJ274" s="73"/>
      <c r="EGK274" s="73"/>
      <c r="EGL274" s="73"/>
      <c r="EGM274" s="73"/>
      <c r="EGN274" s="73"/>
      <c r="EGO274" s="73"/>
      <c r="EGP274" s="73"/>
      <c r="EGQ274" s="73"/>
      <c r="EGR274" s="73"/>
      <c r="EGS274" s="73"/>
      <c r="EGT274" s="73"/>
      <c r="EGU274" s="73"/>
      <c r="EGV274" s="73"/>
      <c r="EGW274" s="73"/>
      <c r="EGX274" s="73"/>
      <c r="EGY274" s="73"/>
      <c r="EGZ274" s="73"/>
      <c r="EHA274" s="73"/>
      <c r="EHB274" s="73"/>
      <c r="EHC274" s="73"/>
      <c r="EHD274" s="73"/>
      <c r="EHE274" s="73"/>
      <c r="EHF274" s="73"/>
      <c r="EHG274" s="73"/>
      <c r="EHH274" s="73"/>
      <c r="EHI274" s="73"/>
      <c r="EHK274" s="73"/>
      <c r="EHL274" s="73"/>
      <c r="EHM274" s="73"/>
      <c r="EHN274" s="73"/>
      <c r="EHO274" s="73"/>
      <c r="EHP274" s="73"/>
      <c r="EHQ274" s="73"/>
      <c r="EHR274" s="73"/>
      <c r="EHS274" s="73"/>
      <c r="EHT274" s="73"/>
      <c r="EHU274" s="73"/>
      <c r="EHV274" s="73"/>
      <c r="EHW274" s="73"/>
      <c r="EHZ274" s="73"/>
      <c r="EIC274" s="73"/>
      <c r="EIF274" s="73"/>
      <c r="EII274" s="73"/>
      <c r="EIL274" s="73"/>
      <c r="EIX274" s="73"/>
      <c r="EJA274" s="73"/>
      <c r="EJD274" s="73"/>
      <c r="EJG274" s="73"/>
      <c r="EJP274" s="73"/>
      <c r="EJV274" s="73"/>
      <c r="EJY274" s="73"/>
      <c r="EKB274" s="73"/>
      <c r="EKE274" s="73"/>
      <c r="EKK274" s="73"/>
      <c r="EKT274" s="73"/>
      <c r="EKV274" s="73"/>
      <c r="EKW274" s="73"/>
      <c r="EKY274" s="73"/>
      <c r="ELB274" s="73"/>
      <c r="ELE274" s="73"/>
      <c r="ELH274" s="73"/>
      <c r="ELP274" s="73"/>
      <c r="ELR274" s="73"/>
      <c r="ELU274" s="73"/>
      <c r="ELX274" s="73"/>
      <c r="EMG274" s="73"/>
      <c r="EMJ274" s="73"/>
      <c r="EMO274" s="73"/>
      <c r="ENK274" s="73"/>
      <c r="ENL274" s="73"/>
      <c r="ENM274" s="73"/>
      <c r="ENN274" s="73"/>
      <c r="ENO274" s="73"/>
      <c r="ENP274" s="73"/>
      <c r="EOH274" s="73"/>
      <c r="EOI274" s="73"/>
      <c r="EOL274" s="73"/>
      <c r="EOO274" s="73"/>
      <c r="EOQ274" s="73"/>
      <c r="EOS274" s="73"/>
      <c r="EOV274" s="73"/>
      <c r="EOY274" s="73"/>
      <c r="EPB274" s="73"/>
      <c r="EPE274" s="73"/>
      <c r="EPH274" s="73"/>
      <c r="EPK274" s="73"/>
      <c r="EPN274" s="73"/>
      <c r="EPQ274" s="73"/>
      <c r="EPS274" s="73"/>
      <c r="EQF274" s="73"/>
      <c r="EQG274" s="73"/>
      <c r="EQH274" s="73"/>
      <c r="EQI274" s="73"/>
      <c r="EQJ274" s="73"/>
      <c r="EQK274" s="73"/>
      <c r="EQL274" s="73"/>
      <c r="EQM274" s="73"/>
      <c r="EQN274" s="73"/>
      <c r="EQO274" s="73"/>
      <c r="EQP274" s="73"/>
      <c r="EQQ274" s="73"/>
      <c r="EQR274" s="73"/>
      <c r="EQS274" s="73"/>
      <c r="EQT274" s="73"/>
      <c r="EQU274" s="73"/>
      <c r="EQV274" s="73"/>
      <c r="EQW274" s="73"/>
      <c r="EQX274" s="73"/>
      <c r="EQY274" s="73"/>
      <c r="EQZ274" s="73"/>
      <c r="ERA274" s="73"/>
      <c r="ERB274" s="73"/>
      <c r="ERC274" s="73"/>
      <c r="ERD274" s="73"/>
      <c r="ERE274" s="73"/>
      <c r="ERG274" s="73"/>
      <c r="ERH274" s="73"/>
      <c r="ERI274" s="73"/>
      <c r="ERJ274" s="73"/>
      <c r="ERK274" s="73"/>
      <c r="ERL274" s="73"/>
      <c r="ERM274" s="73"/>
      <c r="ERN274" s="73"/>
      <c r="ERO274" s="73"/>
      <c r="ERP274" s="73"/>
      <c r="ERQ274" s="73"/>
      <c r="ERR274" s="73"/>
      <c r="ERS274" s="73"/>
      <c r="ERV274" s="73"/>
      <c r="ERY274" s="73"/>
      <c r="ESB274" s="73"/>
      <c r="ESE274" s="73"/>
      <c r="ESH274" s="73"/>
      <c r="EST274" s="73"/>
      <c r="ESW274" s="73"/>
      <c r="ESZ274" s="73"/>
      <c r="ETC274" s="73"/>
      <c r="ETL274" s="73"/>
      <c r="ETR274" s="73"/>
      <c r="ETU274" s="73"/>
      <c r="ETX274" s="73"/>
      <c r="EUA274" s="73"/>
      <c r="EUG274" s="73"/>
      <c r="EUP274" s="73"/>
      <c r="EUR274" s="73"/>
      <c r="EUS274" s="73"/>
      <c r="EUU274" s="73"/>
      <c r="EUX274" s="73"/>
      <c r="EVA274" s="73"/>
      <c r="EVD274" s="73"/>
      <c r="EVL274" s="73"/>
      <c r="EVN274" s="73"/>
      <c r="EVQ274" s="73"/>
      <c r="EVT274" s="73"/>
      <c r="EWC274" s="73"/>
      <c r="EWF274" s="73"/>
      <c r="EWK274" s="73"/>
      <c r="EXG274" s="73"/>
      <c r="EXH274" s="73"/>
      <c r="EXI274" s="73"/>
      <c r="EXJ274" s="73"/>
      <c r="EXK274" s="73"/>
      <c r="EXL274" s="73"/>
      <c r="EYD274" s="73"/>
      <c r="EYE274" s="73"/>
      <c r="EYH274" s="73"/>
      <c r="EYK274" s="73"/>
      <c r="EYM274" s="73"/>
      <c r="EYO274" s="73"/>
      <c r="EYR274" s="73"/>
      <c r="EYU274" s="73"/>
      <c r="EYX274" s="73"/>
      <c r="EZA274" s="73"/>
      <c r="EZD274" s="73"/>
      <c r="EZG274" s="73"/>
      <c r="EZJ274" s="73"/>
      <c r="EZM274" s="73"/>
      <c r="EZO274" s="73"/>
      <c r="FAB274" s="73"/>
      <c r="FAC274" s="73"/>
      <c r="FAD274" s="73"/>
      <c r="FAE274" s="73"/>
      <c r="FAF274" s="73"/>
      <c r="FAG274" s="73"/>
      <c r="FAH274" s="73"/>
      <c r="FAI274" s="73"/>
      <c r="FAJ274" s="73"/>
      <c r="FAK274" s="73"/>
      <c r="FAL274" s="73"/>
      <c r="FAM274" s="73"/>
      <c r="FAN274" s="73"/>
      <c r="FAO274" s="73"/>
      <c r="FAP274" s="73"/>
      <c r="FAQ274" s="73"/>
      <c r="FAR274" s="73"/>
      <c r="FAS274" s="73"/>
      <c r="FAT274" s="73"/>
      <c r="FAU274" s="73"/>
      <c r="FAV274" s="73"/>
      <c r="FAW274" s="73"/>
      <c r="FAX274" s="73"/>
      <c r="FAY274" s="73"/>
      <c r="FAZ274" s="73"/>
      <c r="FBA274" s="73"/>
      <c r="FBC274" s="73"/>
      <c r="FBD274" s="73"/>
      <c r="FBE274" s="73"/>
      <c r="FBF274" s="73"/>
      <c r="FBG274" s="73"/>
      <c r="FBH274" s="73"/>
      <c r="FBI274" s="73"/>
      <c r="FBJ274" s="73"/>
      <c r="FBK274" s="73"/>
      <c r="FBL274" s="73"/>
      <c r="FBM274" s="73"/>
      <c r="FBN274" s="73"/>
      <c r="FBO274" s="73"/>
      <c r="FBR274" s="73"/>
      <c r="FBU274" s="73"/>
      <c r="FBX274" s="73"/>
      <c r="FCA274" s="73"/>
      <c r="FCD274" s="73"/>
      <c r="FCP274" s="73"/>
      <c r="FCS274" s="73"/>
      <c r="FCV274" s="73"/>
      <c r="FCY274" s="73"/>
      <c r="FDH274" s="73"/>
      <c r="FDN274" s="73"/>
      <c r="FDQ274" s="73"/>
      <c r="FDT274" s="73"/>
      <c r="FDW274" s="73"/>
      <c r="FEC274" s="73"/>
      <c r="FEL274" s="73"/>
      <c r="FEN274" s="73"/>
      <c r="FEO274" s="73"/>
      <c r="FEQ274" s="73"/>
      <c r="FET274" s="73"/>
      <c r="FEW274" s="73"/>
      <c r="FEZ274" s="73"/>
      <c r="FFH274" s="73"/>
      <c r="FFJ274" s="73"/>
      <c r="FFM274" s="73"/>
      <c r="FFP274" s="73"/>
      <c r="FFY274" s="73"/>
      <c r="FGB274" s="73"/>
      <c r="FGG274" s="73"/>
      <c r="FHC274" s="73"/>
      <c r="FHD274" s="73"/>
      <c r="FHE274" s="73"/>
      <c r="FHF274" s="73"/>
      <c r="FHG274" s="73"/>
      <c r="FHH274" s="73"/>
      <c r="FHZ274" s="73"/>
      <c r="FIA274" s="73"/>
      <c r="FID274" s="73"/>
      <c r="FIG274" s="73"/>
      <c r="FII274" s="73"/>
      <c r="FIK274" s="73"/>
      <c r="FIN274" s="73"/>
      <c r="FIQ274" s="73"/>
      <c r="FIT274" s="73"/>
      <c r="FIW274" s="73"/>
      <c r="FIZ274" s="73"/>
      <c r="FJC274" s="73"/>
      <c r="FJF274" s="73"/>
      <c r="FJI274" s="73"/>
      <c r="FJK274" s="73"/>
      <c r="FJX274" s="73"/>
      <c r="FJY274" s="73"/>
      <c r="FJZ274" s="73"/>
      <c r="FKA274" s="73"/>
      <c r="FKB274" s="73"/>
      <c r="FKC274" s="73"/>
      <c r="FKD274" s="73"/>
      <c r="FKE274" s="73"/>
      <c r="FKF274" s="73"/>
      <c r="FKG274" s="73"/>
      <c r="FKH274" s="73"/>
      <c r="FKI274" s="73"/>
      <c r="FKJ274" s="73"/>
      <c r="FKK274" s="73"/>
      <c r="FKL274" s="73"/>
      <c r="FKM274" s="73"/>
      <c r="FKN274" s="73"/>
      <c r="FKO274" s="73"/>
      <c r="FKP274" s="73"/>
      <c r="FKQ274" s="73"/>
      <c r="FKR274" s="73"/>
      <c r="FKS274" s="73"/>
      <c r="FKT274" s="73"/>
      <c r="FKU274" s="73"/>
      <c r="FKV274" s="73"/>
      <c r="FKW274" s="73"/>
      <c r="FKY274" s="73"/>
      <c r="FKZ274" s="73"/>
      <c r="FLA274" s="73"/>
      <c r="FLB274" s="73"/>
      <c r="FLC274" s="73"/>
      <c r="FLD274" s="73"/>
      <c r="FLE274" s="73"/>
      <c r="FLF274" s="73"/>
      <c r="FLG274" s="73"/>
      <c r="FLH274" s="73"/>
      <c r="FLI274" s="73"/>
      <c r="FLJ274" s="73"/>
      <c r="FLK274" s="73"/>
      <c r="FLN274" s="73"/>
      <c r="FLQ274" s="73"/>
      <c r="FLT274" s="73"/>
      <c r="FLW274" s="73"/>
      <c r="FLZ274" s="73"/>
      <c r="FML274" s="73"/>
      <c r="FMO274" s="73"/>
      <c r="FMR274" s="73"/>
      <c r="FMU274" s="73"/>
      <c r="FND274" s="73"/>
      <c r="FNJ274" s="73"/>
      <c r="FNM274" s="73"/>
      <c r="FNP274" s="73"/>
      <c r="FNS274" s="73"/>
      <c r="FNY274" s="73"/>
      <c r="FOH274" s="73"/>
      <c r="FOJ274" s="73"/>
      <c r="FOK274" s="73"/>
      <c r="FOM274" s="73"/>
      <c r="FOP274" s="73"/>
      <c r="FOS274" s="73"/>
      <c r="FOV274" s="73"/>
      <c r="FPD274" s="73"/>
      <c r="FPF274" s="73"/>
      <c r="FPI274" s="73"/>
      <c r="FPL274" s="73"/>
      <c r="FPU274" s="73"/>
      <c r="FPX274" s="73"/>
      <c r="FQC274" s="73"/>
      <c r="FQY274" s="73"/>
      <c r="FQZ274" s="73"/>
      <c r="FRA274" s="73"/>
      <c r="FRB274" s="73"/>
      <c r="FRC274" s="73"/>
      <c r="FRD274" s="73"/>
      <c r="FRV274" s="73"/>
      <c r="FRW274" s="73"/>
      <c r="FRZ274" s="73"/>
      <c r="FSC274" s="73"/>
      <c r="FSE274" s="73"/>
      <c r="FSG274" s="73"/>
      <c r="FSJ274" s="73"/>
      <c r="FSM274" s="73"/>
      <c r="FSP274" s="73"/>
      <c r="FSS274" s="73"/>
      <c r="FSV274" s="73"/>
      <c r="FSY274" s="73"/>
      <c r="FTB274" s="73"/>
      <c r="FTE274" s="73"/>
      <c r="FTG274" s="73"/>
      <c r="FTT274" s="73"/>
      <c r="FTU274" s="73"/>
      <c r="FTV274" s="73"/>
      <c r="FTW274" s="73"/>
      <c r="FTX274" s="73"/>
      <c r="FTY274" s="73"/>
      <c r="FTZ274" s="73"/>
      <c r="FUA274" s="73"/>
      <c r="FUB274" s="73"/>
      <c r="FUC274" s="73"/>
      <c r="FUD274" s="73"/>
      <c r="FUE274" s="73"/>
      <c r="FUF274" s="73"/>
      <c r="FUG274" s="73"/>
      <c r="FUH274" s="73"/>
      <c r="FUI274" s="73"/>
      <c r="FUJ274" s="73"/>
      <c r="FUK274" s="73"/>
      <c r="FUL274" s="73"/>
      <c r="FUM274" s="73"/>
      <c r="FUN274" s="73"/>
      <c r="FUO274" s="73"/>
      <c r="FUP274" s="73"/>
      <c r="FUQ274" s="73"/>
      <c r="FUR274" s="73"/>
      <c r="FUS274" s="73"/>
      <c r="FUU274" s="73"/>
      <c r="FUV274" s="73"/>
      <c r="FUW274" s="73"/>
      <c r="FUX274" s="73"/>
      <c r="FUY274" s="73"/>
      <c r="FUZ274" s="73"/>
      <c r="FVA274" s="73"/>
      <c r="FVB274" s="73"/>
      <c r="FVC274" s="73"/>
      <c r="FVD274" s="73"/>
      <c r="FVE274" s="73"/>
      <c r="FVF274" s="73"/>
      <c r="FVG274" s="73"/>
      <c r="FVJ274" s="73"/>
      <c r="FVM274" s="73"/>
      <c r="FVP274" s="73"/>
      <c r="FVS274" s="73"/>
      <c r="FVV274" s="73"/>
      <c r="FWH274" s="73"/>
      <c r="FWK274" s="73"/>
      <c r="FWN274" s="73"/>
      <c r="FWQ274" s="73"/>
      <c r="FWZ274" s="73"/>
      <c r="FXF274" s="73"/>
      <c r="FXI274" s="73"/>
      <c r="FXL274" s="73"/>
      <c r="FXO274" s="73"/>
      <c r="FXU274" s="73"/>
      <c r="FYD274" s="73"/>
      <c r="FYF274" s="73"/>
      <c r="FYG274" s="73"/>
      <c r="FYI274" s="73"/>
      <c r="FYL274" s="73"/>
      <c r="FYO274" s="73"/>
      <c r="FYR274" s="73"/>
      <c r="FYZ274" s="73"/>
      <c r="FZB274" s="73"/>
      <c r="FZE274" s="73"/>
      <c r="FZH274" s="73"/>
      <c r="FZQ274" s="73"/>
      <c r="FZT274" s="73"/>
      <c r="FZY274" s="73"/>
      <c r="GAU274" s="73"/>
      <c r="GAV274" s="73"/>
      <c r="GAW274" s="73"/>
      <c r="GAX274" s="73"/>
      <c r="GAY274" s="73"/>
      <c r="GAZ274" s="73"/>
      <c r="GBR274" s="73"/>
      <c r="GBS274" s="73"/>
      <c r="GBV274" s="73"/>
      <c r="GBY274" s="73"/>
      <c r="GCA274" s="73"/>
      <c r="GCC274" s="73"/>
      <c r="GCF274" s="73"/>
      <c r="GCI274" s="73"/>
      <c r="GCL274" s="73"/>
      <c r="GCO274" s="73"/>
      <c r="GCR274" s="73"/>
      <c r="GCU274" s="73"/>
      <c r="GCX274" s="73"/>
      <c r="GDA274" s="73"/>
      <c r="GDC274" s="73"/>
      <c r="GDP274" s="73"/>
      <c r="GDQ274" s="73"/>
      <c r="GDR274" s="73"/>
      <c r="GDS274" s="73"/>
      <c r="GDT274" s="73"/>
      <c r="GDU274" s="73"/>
      <c r="GDV274" s="73"/>
      <c r="GDW274" s="73"/>
      <c r="GDX274" s="73"/>
      <c r="GDY274" s="73"/>
      <c r="GDZ274" s="73"/>
      <c r="GEA274" s="73"/>
      <c r="GEB274" s="73"/>
      <c r="GEC274" s="73"/>
      <c r="GED274" s="73"/>
      <c r="GEE274" s="73"/>
      <c r="GEF274" s="73"/>
      <c r="GEG274" s="73"/>
      <c r="GEH274" s="73"/>
      <c r="GEI274" s="73"/>
      <c r="GEJ274" s="73"/>
      <c r="GEK274" s="73"/>
      <c r="GEL274" s="73"/>
      <c r="GEM274" s="73"/>
      <c r="GEN274" s="73"/>
      <c r="GEO274" s="73"/>
      <c r="GEQ274" s="73"/>
      <c r="GER274" s="73"/>
      <c r="GES274" s="73"/>
      <c r="GET274" s="73"/>
      <c r="GEU274" s="73"/>
      <c r="GEV274" s="73"/>
      <c r="GEW274" s="73"/>
      <c r="GEX274" s="73"/>
      <c r="GEY274" s="73"/>
      <c r="GEZ274" s="73"/>
      <c r="GFA274" s="73"/>
      <c r="GFB274" s="73"/>
      <c r="GFC274" s="73"/>
      <c r="GFF274" s="73"/>
      <c r="GFI274" s="73"/>
      <c r="GFL274" s="73"/>
      <c r="GFO274" s="73"/>
      <c r="GFR274" s="73"/>
      <c r="GGD274" s="73"/>
      <c r="GGG274" s="73"/>
      <c r="GGJ274" s="73"/>
      <c r="GGM274" s="73"/>
      <c r="GGV274" s="73"/>
      <c r="GHB274" s="73"/>
      <c r="GHE274" s="73"/>
      <c r="GHH274" s="73"/>
      <c r="GHK274" s="73"/>
      <c r="GHQ274" s="73"/>
      <c r="GHZ274" s="73"/>
      <c r="GIB274" s="73"/>
      <c r="GIC274" s="73"/>
      <c r="GIE274" s="73"/>
      <c r="GIH274" s="73"/>
      <c r="GIK274" s="73"/>
      <c r="GIN274" s="73"/>
      <c r="GIV274" s="73"/>
      <c r="GIX274" s="73"/>
      <c r="GJA274" s="73"/>
      <c r="GJD274" s="73"/>
      <c r="GJM274" s="73"/>
      <c r="GJP274" s="73"/>
      <c r="GJU274" s="73"/>
      <c r="GKQ274" s="73"/>
      <c r="GKR274" s="73"/>
      <c r="GKS274" s="73"/>
      <c r="GKT274" s="73"/>
      <c r="GKU274" s="73"/>
      <c r="GKV274" s="73"/>
      <c r="GLN274" s="73"/>
      <c r="GLO274" s="73"/>
      <c r="GLR274" s="73"/>
      <c r="GLU274" s="73"/>
      <c r="GLW274" s="73"/>
      <c r="GLY274" s="73"/>
      <c r="GMB274" s="73"/>
      <c r="GME274" s="73"/>
      <c r="GMH274" s="73"/>
      <c r="GMK274" s="73"/>
      <c r="GMN274" s="73"/>
      <c r="GMQ274" s="73"/>
      <c r="GMT274" s="73"/>
      <c r="GMW274" s="73"/>
      <c r="GMY274" s="73"/>
      <c r="GNL274" s="73"/>
      <c r="GNM274" s="73"/>
      <c r="GNN274" s="73"/>
      <c r="GNO274" s="73"/>
      <c r="GNP274" s="73"/>
      <c r="GNQ274" s="73"/>
      <c r="GNR274" s="73"/>
      <c r="GNS274" s="73"/>
      <c r="GNT274" s="73"/>
      <c r="GNU274" s="73"/>
      <c r="GNV274" s="73"/>
      <c r="GNW274" s="73"/>
      <c r="GNX274" s="73"/>
      <c r="GNY274" s="73"/>
      <c r="GNZ274" s="73"/>
      <c r="GOA274" s="73"/>
      <c r="GOB274" s="73"/>
      <c r="GOC274" s="73"/>
      <c r="GOD274" s="73"/>
      <c r="GOE274" s="73"/>
      <c r="GOF274" s="73"/>
      <c r="GOG274" s="73"/>
      <c r="GOH274" s="73"/>
      <c r="GOI274" s="73"/>
      <c r="GOJ274" s="73"/>
      <c r="GOK274" s="73"/>
      <c r="GOM274" s="73"/>
      <c r="GON274" s="73"/>
      <c r="GOO274" s="73"/>
      <c r="GOP274" s="73"/>
      <c r="GOQ274" s="73"/>
      <c r="GOR274" s="73"/>
      <c r="GOS274" s="73"/>
      <c r="GOT274" s="73"/>
      <c r="GOU274" s="73"/>
      <c r="GOV274" s="73"/>
      <c r="GOW274" s="73"/>
      <c r="GOX274" s="73"/>
      <c r="GOY274" s="73"/>
      <c r="GPB274" s="73"/>
      <c r="GPE274" s="73"/>
      <c r="GPH274" s="73"/>
      <c r="GPK274" s="73"/>
      <c r="GPN274" s="73"/>
      <c r="GPZ274" s="73"/>
      <c r="GQC274" s="73"/>
      <c r="GQF274" s="73"/>
      <c r="GQI274" s="73"/>
      <c r="GQR274" s="73"/>
      <c r="GQX274" s="73"/>
      <c r="GRA274" s="73"/>
      <c r="GRD274" s="73"/>
      <c r="GRG274" s="73"/>
      <c r="GRM274" s="73"/>
      <c r="GRV274" s="73"/>
      <c r="GRX274" s="73"/>
      <c r="GRY274" s="73"/>
      <c r="GSA274" s="73"/>
      <c r="GSD274" s="73"/>
      <c r="GSG274" s="73"/>
      <c r="GSJ274" s="73"/>
      <c r="GSR274" s="73"/>
      <c r="GST274" s="73"/>
      <c r="GSW274" s="73"/>
      <c r="GSZ274" s="73"/>
      <c r="GTI274" s="73"/>
      <c r="GTL274" s="73"/>
      <c r="GTQ274" s="73"/>
      <c r="GUM274" s="73"/>
      <c r="GUN274" s="73"/>
      <c r="GUO274" s="73"/>
      <c r="GUP274" s="73"/>
      <c r="GUQ274" s="73"/>
      <c r="GUR274" s="73"/>
      <c r="GVJ274" s="73"/>
      <c r="GVK274" s="73"/>
      <c r="GVN274" s="73"/>
      <c r="GVQ274" s="73"/>
      <c r="GVS274" s="73"/>
      <c r="GVU274" s="73"/>
      <c r="GVX274" s="73"/>
      <c r="GWA274" s="73"/>
      <c r="GWD274" s="73"/>
      <c r="GWG274" s="73"/>
      <c r="GWJ274" s="73"/>
      <c r="GWM274" s="73"/>
      <c r="GWP274" s="73"/>
      <c r="GWS274" s="73"/>
      <c r="GWU274" s="73"/>
      <c r="GXH274" s="73"/>
      <c r="GXI274" s="73"/>
      <c r="GXJ274" s="73"/>
      <c r="GXK274" s="73"/>
      <c r="GXL274" s="73"/>
      <c r="GXM274" s="73"/>
      <c r="GXN274" s="73"/>
      <c r="GXO274" s="73"/>
      <c r="GXP274" s="73"/>
      <c r="GXQ274" s="73"/>
      <c r="GXR274" s="73"/>
      <c r="GXS274" s="73"/>
      <c r="GXT274" s="73"/>
      <c r="GXU274" s="73"/>
      <c r="GXV274" s="73"/>
      <c r="GXW274" s="73"/>
      <c r="GXX274" s="73"/>
      <c r="GXY274" s="73"/>
      <c r="GXZ274" s="73"/>
      <c r="GYA274" s="73"/>
      <c r="GYB274" s="73"/>
      <c r="GYC274" s="73"/>
      <c r="GYD274" s="73"/>
      <c r="GYE274" s="73"/>
      <c r="GYF274" s="73"/>
      <c r="GYG274" s="73"/>
      <c r="GYI274" s="73"/>
      <c r="GYJ274" s="73"/>
      <c r="GYK274" s="73"/>
      <c r="GYL274" s="73"/>
      <c r="GYM274" s="73"/>
      <c r="GYN274" s="73"/>
      <c r="GYO274" s="73"/>
      <c r="GYP274" s="73"/>
      <c r="GYQ274" s="73"/>
      <c r="GYR274" s="73"/>
      <c r="GYS274" s="73"/>
      <c r="GYT274" s="73"/>
      <c r="GYU274" s="73"/>
      <c r="GYX274" s="73"/>
      <c r="GZA274" s="73"/>
      <c r="GZD274" s="73"/>
      <c r="GZG274" s="73"/>
      <c r="GZJ274" s="73"/>
      <c r="GZV274" s="73"/>
      <c r="GZY274" s="73"/>
      <c r="HAB274" s="73"/>
      <c r="HAE274" s="73"/>
      <c r="HAN274" s="73"/>
      <c r="HAT274" s="73"/>
      <c r="HAW274" s="73"/>
      <c r="HAZ274" s="73"/>
      <c r="HBC274" s="73"/>
      <c r="HBI274" s="73"/>
      <c r="HBR274" s="73"/>
      <c r="HBT274" s="73"/>
      <c r="HBU274" s="73"/>
      <c r="HBW274" s="73"/>
      <c r="HBZ274" s="73"/>
      <c r="HCC274" s="73"/>
      <c r="HCF274" s="73"/>
      <c r="HCN274" s="73"/>
      <c r="HCP274" s="73"/>
      <c r="HCS274" s="73"/>
      <c r="HCV274" s="73"/>
      <c r="HDE274" s="73"/>
      <c r="HDH274" s="73"/>
      <c r="HDM274" s="73"/>
      <c r="HEI274" s="73"/>
      <c r="HEJ274" s="73"/>
      <c r="HEK274" s="73"/>
      <c r="HEL274" s="73"/>
      <c r="HEM274" s="73"/>
      <c r="HEN274" s="73"/>
      <c r="HFF274" s="73"/>
      <c r="HFG274" s="73"/>
      <c r="HFJ274" s="73"/>
      <c r="HFM274" s="73"/>
      <c r="HFO274" s="73"/>
      <c r="HFQ274" s="73"/>
      <c r="HFT274" s="73"/>
      <c r="HFW274" s="73"/>
      <c r="HFZ274" s="73"/>
      <c r="HGC274" s="73"/>
      <c r="HGF274" s="73"/>
      <c r="HGI274" s="73"/>
      <c r="HGL274" s="73"/>
      <c r="HGO274" s="73"/>
      <c r="HGQ274" s="73"/>
      <c r="HHD274" s="73"/>
      <c r="HHE274" s="73"/>
      <c r="HHF274" s="73"/>
      <c r="HHG274" s="73"/>
      <c r="HHH274" s="73"/>
      <c r="HHI274" s="73"/>
      <c r="HHJ274" s="73"/>
      <c r="HHK274" s="73"/>
      <c r="HHL274" s="73"/>
      <c r="HHM274" s="73"/>
      <c r="HHN274" s="73"/>
      <c r="HHO274" s="73"/>
      <c r="HHP274" s="73"/>
      <c r="HHQ274" s="73"/>
      <c r="HHR274" s="73"/>
      <c r="HHS274" s="73"/>
      <c r="HHT274" s="73"/>
      <c r="HHU274" s="73"/>
      <c r="HHV274" s="73"/>
      <c r="HHW274" s="73"/>
      <c r="HHX274" s="73"/>
      <c r="HHY274" s="73"/>
      <c r="HHZ274" s="73"/>
      <c r="HIA274" s="73"/>
      <c r="HIB274" s="73"/>
      <c r="HIC274" s="73"/>
      <c r="HIE274" s="73"/>
      <c r="HIF274" s="73"/>
      <c r="HIG274" s="73"/>
      <c r="HIH274" s="73"/>
      <c r="HII274" s="73"/>
      <c r="HIJ274" s="73"/>
      <c r="HIK274" s="73"/>
      <c r="HIL274" s="73"/>
      <c r="HIM274" s="73"/>
      <c r="HIN274" s="73"/>
      <c r="HIO274" s="73"/>
      <c r="HIP274" s="73"/>
      <c r="HIQ274" s="73"/>
      <c r="HIT274" s="73"/>
      <c r="HIW274" s="73"/>
      <c r="HIZ274" s="73"/>
      <c r="HJC274" s="73"/>
      <c r="HJF274" s="73"/>
      <c r="HJR274" s="73"/>
      <c r="HJU274" s="73"/>
      <c r="HJX274" s="73"/>
      <c r="HKA274" s="73"/>
      <c r="HKJ274" s="73"/>
      <c r="HKP274" s="73"/>
      <c r="HKS274" s="73"/>
      <c r="HKV274" s="73"/>
      <c r="HKY274" s="73"/>
      <c r="HLE274" s="73"/>
      <c r="HLN274" s="73"/>
      <c r="HLP274" s="73"/>
      <c r="HLQ274" s="73"/>
      <c r="HLS274" s="73"/>
      <c r="HLV274" s="73"/>
      <c r="HLY274" s="73"/>
      <c r="HMB274" s="73"/>
      <c r="HMJ274" s="73"/>
      <c r="HML274" s="73"/>
      <c r="HMO274" s="73"/>
      <c r="HMR274" s="73"/>
      <c r="HNA274" s="73"/>
      <c r="HND274" s="73"/>
      <c r="HNI274" s="73"/>
      <c r="HOE274" s="73"/>
      <c r="HOF274" s="73"/>
      <c r="HOG274" s="73"/>
      <c r="HOH274" s="73"/>
      <c r="HOI274" s="73"/>
      <c r="HOJ274" s="73"/>
      <c r="HPB274" s="73"/>
      <c r="HPC274" s="73"/>
      <c r="HPF274" s="73"/>
      <c r="HPI274" s="73"/>
      <c r="HPK274" s="73"/>
      <c r="HPM274" s="73"/>
      <c r="HPP274" s="73"/>
      <c r="HPS274" s="73"/>
      <c r="HPV274" s="73"/>
      <c r="HPY274" s="73"/>
      <c r="HQB274" s="73"/>
      <c r="HQE274" s="73"/>
      <c r="HQH274" s="73"/>
      <c r="HQK274" s="73"/>
      <c r="HQM274" s="73"/>
      <c r="HQZ274" s="73"/>
      <c r="HRA274" s="73"/>
      <c r="HRB274" s="73"/>
      <c r="HRC274" s="73"/>
      <c r="HRD274" s="73"/>
      <c r="HRE274" s="73"/>
      <c r="HRF274" s="73"/>
      <c r="HRG274" s="73"/>
      <c r="HRH274" s="73"/>
      <c r="HRI274" s="73"/>
      <c r="HRJ274" s="73"/>
      <c r="HRK274" s="73"/>
      <c r="HRL274" s="73"/>
      <c r="HRM274" s="73"/>
      <c r="HRN274" s="73"/>
      <c r="HRO274" s="73"/>
      <c r="HRP274" s="73"/>
      <c r="HRQ274" s="73"/>
      <c r="HRR274" s="73"/>
      <c r="HRS274" s="73"/>
      <c r="HRT274" s="73"/>
      <c r="HRU274" s="73"/>
      <c r="HRV274" s="73"/>
      <c r="HRW274" s="73"/>
      <c r="HRX274" s="73"/>
      <c r="HRY274" s="73"/>
      <c r="HSA274" s="73"/>
      <c r="HSB274" s="73"/>
      <c r="HSC274" s="73"/>
      <c r="HSD274" s="73"/>
      <c r="HSE274" s="73"/>
      <c r="HSF274" s="73"/>
      <c r="HSG274" s="73"/>
      <c r="HSH274" s="73"/>
      <c r="HSI274" s="73"/>
      <c r="HSJ274" s="73"/>
      <c r="HSK274" s="73"/>
      <c r="HSL274" s="73"/>
      <c r="HSM274" s="73"/>
      <c r="HSP274" s="73"/>
      <c r="HSS274" s="73"/>
      <c r="HSV274" s="73"/>
      <c r="HSY274" s="73"/>
      <c r="HTB274" s="73"/>
      <c r="HTN274" s="73"/>
      <c r="HTQ274" s="73"/>
      <c r="HTT274" s="73"/>
      <c r="HTW274" s="73"/>
      <c r="HUF274" s="73"/>
      <c r="HUL274" s="73"/>
      <c r="HUO274" s="73"/>
      <c r="HUR274" s="73"/>
      <c r="HUU274" s="73"/>
      <c r="HVA274" s="73"/>
      <c r="HVJ274" s="73"/>
      <c r="HVL274" s="73"/>
      <c r="HVM274" s="73"/>
      <c r="HVO274" s="73"/>
      <c r="HVR274" s="73"/>
      <c r="HVU274" s="73"/>
      <c r="HVX274" s="73"/>
      <c r="HWF274" s="73"/>
      <c r="HWH274" s="73"/>
      <c r="HWK274" s="73"/>
      <c r="HWN274" s="73"/>
      <c r="HWW274" s="73"/>
      <c r="HWZ274" s="73"/>
      <c r="HXE274" s="73"/>
      <c r="HYA274" s="73"/>
      <c r="HYB274" s="73"/>
      <c r="HYC274" s="73"/>
      <c r="HYD274" s="73"/>
      <c r="HYE274" s="73"/>
      <c r="HYF274" s="73"/>
      <c r="HYX274" s="73"/>
      <c r="HYY274" s="73"/>
      <c r="HZB274" s="73"/>
      <c r="HZE274" s="73"/>
      <c r="HZG274" s="73"/>
      <c r="HZI274" s="73"/>
      <c r="HZL274" s="73"/>
      <c r="HZO274" s="73"/>
      <c r="HZR274" s="73"/>
      <c r="HZU274" s="73"/>
      <c r="HZX274" s="73"/>
      <c r="IAA274" s="73"/>
      <c r="IAD274" s="73"/>
      <c r="IAG274" s="73"/>
      <c r="IAI274" s="73"/>
      <c r="IAV274" s="73"/>
      <c r="IAW274" s="73"/>
      <c r="IAX274" s="73"/>
      <c r="IAY274" s="73"/>
      <c r="IAZ274" s="73"/>
      <c r="IBA274" s="73"/>
      <c r="IBB274" s="73"/>
      <c r="IBC274" s="73"/>
      <c r="IBD274" s="73"/>
      <c r="IBE274" s="73"/>
      <c r="IBF274" s="73"/>
      <c r="IBG274" s="73"/>
      <c r="IBH274" s="73"/>
      <c r="IBI274" s="73"/>
      <c r="IBJ274" s="73"/>
      <c r="IBK274" s="73"/>
      <c r="IBL274" s="73"/>
      <c r="IBM274" s="73"/>
      <c r="IBN274" s="73"/>
      <c r="IBO274" s="73"/>
      <c r="IBP274" s="73"/>
      <c r="IBQ274" s="73"/>
      <c r="IBR274" s="73"/>
      <c r="IBS274" s="73"/>
      <c r="IBT274" s="73"/>
      <c r="IBU274" s="73"/>
      <c r="IBW274" s="73"/>
      <c r="IBX274" s="73"/>
      <c r="IBY274" s="73"/>
      <c r="IBZ274" s="73"/>
      <c r="ICA274" s="73"/>
      <c r="ICB274" s="73"/>
      <c r="ICC274" s="73"/>
      <c r="ICD274" s="73"/>
      <c r="ICE274" s="73"/>
      <c r="ICF274" s="73"/>
      <c r="ICG274" s="73"/>
      <c r="ICH274" s="73"/>
      <c r="ICI274" s="73"/>
      <c r="ICL274" s="73"/>
      <c r="ICO274" s="73"/>
      <c r="ICR274" s="73"/>
      <c r="ICU274" s="73"/>
      <c r="ICX274" s="73"/>
      <c r="IDJ274" s="73"/>
      <c r="IDM274" s="73"/>
      <c r="IDP274" s="73"/>
      <c r="IDS274" s="73"/>
      <c r="IEB274" s="73"/>
      <c r="IEH274" s="73"/>
      <c r="IEK274" s="73"/>
      <c r="IEN274" s="73"/>
      <c r="IEQ274" s="73"/>
      <c r="IEW274" s="73"/>
      <c r="IFF274" s="73"/>
      <c r="IFH274" s="73"/>
      <c r="IFI274" s="73"/>
      <c r="IFK274" s="73"/>
      <c r="IFN274" s="73"/>
      <c r="IFQ274" s="73"/>
      <c r="IFT274" s="73"/>
      <c r="IGB274" s="73"/>
      <c r="IGD274" s="73"/>
      <c r="IGG274" s="73"/>
      <c r="IGJ274" s="73"/>
      <c r="IGS274" s="73"/>
      <c r="IGV274" s="73"/>
      <c r="IHA274" s="73"/>
      <c r="IHW274" s="73"/>
      <c r="IHX274" s="73"/>
      <c r="IHY274" s="73"/>
      <c r="IHZ274" s="73"/>
      <c r="IIA274" s="73"/>
      <c r="IIB274" s="73"/>
      <c r="IIT274" s="73"/>
      <c r="IIU274" s="73"/>
      <c r="IIX274" s="73"/>
      <c r="IJA274" s="73"/>
      <c r="IJC274" s="73"/>
      <c r="IJE274" s="73"/>
      <c r="IJH274" s="73"/>
      <c r="IJK274" s="73"/>
      <c r="IJN274" s="73"/>
      <c r="IJQ274" s="73"/>
      <c r="IJT274" s="73"/>
      <c r="IJW274" s="73"/>
      <c r="IJZ274" s="73"/>
      <c r="IKC274" s="73"/>
      <c r="IKE274" s="73"/>
      <c r="IKR274" s="73"/>
      <c r="IKS274" s="73"/>
      <c r="IKT274" s="73"/>
      <c r="IKU274" s="73"/>
      <c r="IKV274" s="73"/>
      <c r="IKW274" s="73"/>
      <c r="IKX274" s="73"/>
      <c r="IKY274" s="73"/>
      <c r="IKZ274" s="73"/>
      <c r="ILA274" s="73"/>
      <c r="ILB274" s="73"/>
      <c r="ILC274" s="73"/>
      <c r="ILD274" s="73"/>
      <c r="ILE274" s="73"/>
      <c r="ILF274" s="73"/>
      <c r="ILG274" s="73"/>
      <c r="ILH274" s="73"/>
      <c r="ILI274" s="73"/>
      <c r="ILJ274" s="73"/>
      <c r="ILK274" s="73"/>
      <c r="ILL274" s="73"/>
      <c r="ILM274" s="73"/>
      <c r="ILN274" s="73"/>
      <c r="ILO274" s="73"/>
      <c r="ILP274" s="73"/>
      <c r="ILQ274" s="73"/>
      <c r="ILS274" s="73"/>
      <c r="ILT274" s="73"/>
      <c r="ILU274" s="73"/>
      <c r="ILV274" s="73"/>
      <c r="ILW274" s="73"/>
      <c r="ILX274" s="73"/>
      <c r="ILY274" s="73"/>
      <c r="ILZ274" s="73"/>
      <c r="IMA274" s="73"/>
      <c r="IMB274" s="73"/>
      <c r="IMC274" s="73"/>
      <c r="IMD274" s="73"/>
      <c r="IME274" s="73"/>
      <c r="IMH274" s="73"/>
      <c r="IMK274" s="73"/>
      <c r="IMN274" s="73"/>
      <c r="IMQ274" s="73"/>
      <c r="IMT274" s="73"/>
      <c r="INF274" s="73"/>
      <c r="INI274" s="73"/>
      <c r="INL274" s="73"/>
      <c r="INO274" s="73"/>
      <c r="INX274" s="73"/>
      <c r="IOD274" s="73"/>
      <c r="IOG274" s="73"/>
      <c r="IOJ274" s="73"/>
      <c r="IOM274" s="73"/>
      <c r="IOS274" s="73"/>
      <c r="IPB274" s="73"/>
      <c r="IPD274" s="73"/>
      <c r="IPE274" s="73"/>
      <c r="IPG274" s="73"/>
      <c r="IPJ274" s="73"/>
      <c r="IPM274" s="73"/>
      <c r="IPP274" s="73"/>
      <c r="IPX274" s="73"/>
      <c r="IPZ274" s="73"/>
      <c r="IQC274" s="73"/>
      <c r="IQF274" s="73"/>
      <c r="IQO274" s="73"/>
      <c r="IQR274" s="73"/>
      <c r="IQW274" s="73"/>
      <c r="IRS274" s="73"/>
      <c r="IRT274" s="73"/>
      <c r="IRU274" s="73"/>
      <c r="IRV274" s="73"/>
      <c r="IRW274" s="73"/>
      <c r="IRX274" s="73"/>
      <c r="ISP274" s="73"/>
      <c r="ISQ274" s="73"/>
      <c r="IST274" s="73"/>
      <c r="ISW274" s="73"/>
      <c r="ISY274" s="73"/>
      <c r="ITA274" s="73"/>
      <c r="ITD274" s="73"/>
      <c r="ITG274" s="73"/>
      <c r="ITJ274" s="73"/>
      <c r="ITM274" s="73"/>
      <c r="ITP274" s="73"/>
      <c r="ITS274" s="73"/>
      <c r="ITV274" s="73"/>
      <c r="ITY274" s="73"/>
      <c r="IUA274" s="73"/>
      <c r="IUN274" s="73"/>
      <c r="IUO274" s="73"/>
      <c r="IUP274" s="73"/>
      <c r="IUQ274" s="73"/>
      <c r="IUR274" s="73"/>
      <c r="IUS274" s="73"/>
      <c r="IUT274" s="73"/>
      <c r="IUU274" s="73"/>
      <c r="IUV274" s="73"/>
      <c r="IUW274" s="73"/>
      <c r="IUX274" s="73"/>
      <c r="IUY274" s="73"/>
      <c r="IUZ274" s="73"/>
      <c r="IVA274" s="73"/>
      <c r="IVB274" s="73"/>
      <c r="IVC274" s="73"/>
      <c r="IVD274" s="73"/>
      <c r="IVE274" s="73"/>
      <c r="IVF274" s="73"/>
      <c r="IVG274" s="73"/>
      <c r="IVH274" s="73"/>
      <c r="IVI274" s="73"/>
      <c r="IVJ274" s="73"/>
      <c r="IVK274" s="73"/>
      <c r="IVL274" s="73"/>
      <c r="IVM274" s="73"/>
      <c r="IVO274" s="73"/>
      <c r="IVP274" s="73"/>
      <c r="IVQ274" s="73"/>
      <c r="IVR274" s="73"/>
      <c r="IVS274" s="73"/>
      <c r="IVT274" s="73"/>
      <c r="IVU274" s="73"/>
      <c r="IVV274" s="73"/>
      <c r="IVW274" s="73"/>
      <c r="IVX274" s="73"/>
      <c r="IVY274" s="73"/>
      <c r="IVZ274" s="73"/>
      <c r="IWA274" s="73"/>
      <c r="IWD274" s="73"/>
      <c r="IWG274" s="73"/>
      <c r="IWJ274" s="73"/>
      <c r="IWM274" s="73"/>
      <c r="IWP274" s="73"/>
      <c r="IXB274" s="73"/>
      <c r="IXE274" s="73"/>
      <c r="IXH274" s="73"/>
      <c r="IXK274" s="73"/>
      <c r="IXT274" s="73"/>
      <c r="IXZ274" s="73"/>
      <c r="IYC274" s="73"/>
      <c r="IYF274" s="73"/>
      <c r="IYI274" s="73"/>
      <c r="IYO274" s="73"/>
      <c r="IYX274" s="73"/>
      <c r="IYZ274" s="73"/>
      <c r="IZA274" s="73"/>
      <c r="IZC274" s="73"/>
      <c r="IZF274" s="73"/>
      <c r="IZI274" s="73"/>
      <c r="IZL274" s="73"/>
      <c r="IZT274" s="73"/>
      <c r="IZV274" s="73"/>
      <c r="IZY274" s="73"/>
      <c r="JAB274" s="73"/>
      <c r="JAK274" s="73"/>
      <c r="JAN274" s="73"/>
      <c r="JAS274" s="73"/>
      <c r="JBO274" s="73"/>
      <c r="JBP274" s="73"/>
      <c r="JBQ274" s="73"/>
      <c r="JBR274" s="73"/>
      <c r="JBS274" s="73"/>
      <c r="JBT274" s="73"/>
      <c r="JCL274" s="73"/>
      <c r="JCM274" s="73"/>
      <c r="JCP274" s="73"/>
      <c r="JCS274" s="73"/>
      <c r="JCU274" s="73"/>
      <c r="JCW274" s="73"/>
      <c r="JCZ274" s="73"/>
      <c r="JDC274" s="73"/>
      <c r="JDF274" s="73"/>
      <c r="JDI274" s="73"/>
      <c r="JDL274" s="73"/>
      <c r="JDO274" s="73"/>
      <c r="JDR274" s="73"/>
      <c r="JDU274" s="73"/>
      <c r="JDW274" s="73"/>
      <c r="JEJ274" s="73"/>
      <c r="JEK274" s="73"/>
      <c r="JEL274" s="73"/>
      <c r="JEM274" s="73"/>
      <c r="JEN274" s="73"/>
      <c r="JEO274" s="73"/>
      <c r="JEP274" s="73"/>
      <c r="JEQ274" s="73"/>
      <c r="JER274" s="73"/>
      <c r="JES274" s="73"/>
      <c r="JET274" s="73"/>
      <c r="JEU274" s="73"/>
      <c r="JEV274" s="73"/>
      <c r="JEW274" s="73"/>
      <c r="JEX274" s="73"/>
      <c r="JEY274" s="73"/>
      <c r="JEZ274" s="73"/>
      <c r="JFA274" s="73"/>
      <c r="JFB274" s="73"/>
      <c r="JFC274" s="73"/>
      <c r="JFD274" s="73"/>
      <c r="JFE274" s="73"/>
      <c r="JFF274" s="73"/>
      <c r="JFG274" s="73"/>
      <c r="JFH274" s="73"/>
      <c r="JFI274" s="73"/>
      <c r="JFK274" s="73"/>
      <c r="JFL274" s="73"/>
      <c r="JFM274" s="73"/>
      <c r="JFN274" s="73"/>
      <c r="JFO274" s="73"/>
      <c r="JFP274" s="73"/>
      <c r="JFQ274" s="73"/>
      <c r="JFR274" s="73"/>
      <c r="JFS274" s="73"/>
      <c r="JFT274" s="73"/>
      <c r="JFU274" s="73"/>
      <c r="JFV274" s="73"/>
      <c r="JFW274" s="73"/>
      <c r="JFZ274" s="73"/>
      <c r="JGC274" s="73"/>
      <c r="JGF274" s="73"/>
      <c r="JGI274" s="73"/>
      <c r="JGL274" s="73"/>
      <c r="JGX274" s="73"/>
      <c r="JHA274" s="73"/>
      <c r="JHD274" s="73"/>
      <c r="JHG274" s="73"/>
      <c r="JHP274" s="73"/>
      <c r="JHV274" s="73"/>
      <c r="JHY274" s="73"/>
      <c r="JIB274" s="73"/>
      <c r="JIE274" s="73"/>
      <c r="JIK274" s="73"/>
      <c r="JIT274" s="73"/>
      <c r="JIV274" s="73"/>
      <c r="JIW274" s="73"/>
      <c r="JIY274" s="73"/>
      <c r="JJB274" s="73"/>
      <c r="JJE274" s="73"/>
      <c r="JJH274" s="73"/>
      <c r="JJP274" s="73"/>
      <c r="JJR274" s="73"/>
      <c r="JJU274" s="73"/>
      <c r="JJX274" s="73"/>
      <c r="JKG274" s="73"/>
      <c r="JKJ274" s="73"/>
      <c r="JKO274" s="73"/>
      <c r="JLK274" s="73"/>
      <c r="JLL274" s="73"/>
      <c r="JLM274" s="73"/>
      <c r="JLN274" s="73"/>
      <c r="JLO274" s="73"/>
      <c r="JLP274" s="73"/>
      <c r="JMH274" s="73"/>
      <c r="JMI274" s="73"/>
      <c r="JML274" s="73"/>
      <c r="JMO274" s="73"/>
      <c r="JMQ274" s="73"/>
      <c r="JMS274" s="73"/>
      <c r="JMV274" s="73"/>
      <c r="JMY274" s="73"/>
      <c r="JNB274" s="73"/>
      <c r="JNE274" s="73"/>
      <c r="JNH274" s="73"/>
      <c r="JNK274" s="73"/>
      <c r="JNN274" s="73"/>
      <c r="JNQ274" s="73"/>
      <c r="JNS274" s="73"/>
      <c r="JOF274" s="73"/>
      <c r="JOG274" s="73"/>
      <c r="JOH274" s="73"/>
      <c r="JOI274" s="73"/>
      <c r="JOJ274" s="73"/>
      <c r="JOK274" s="73"/>
      <c r="JOL274" s="73"/>
      <c r="JOM274" s="73"/>
      <c r="JON274" s="73"/>
      <c r="JOO274" s="73"/>
      <c r="JOP274" s="73"/>
      <c r="JOQ274" s="73"/>
      <c r="JOR274" s="73"/>
      <c r="JOS274" s="73"/>
      <c r="JOT274" s="73"/>
      <c r="JOU274" s="73"/>
      <c r="JOV274" s="73"/>
      <c r="JOW274" s="73"/>
      <c r="JOX274" s="73"/>
      <c r="JOY274" s="73"/>
      <c r="JOZ274" s="73"/>
      <c r="JPA274" s="73"/>
      <c r="JPB274" s="73"/>
      <c r="JPC274" s="73"/>
      <c r="JPD274" s="73"/>
      <c r="JPE274" s="73"/>
      <c r="JPG274" s="73"/>
      <c r="JPH274" s="73"/>
      <c r="JPI274" s="73"/>
      <c r="JPJ274" s="73"/>
      <c r="JPK274" s="73"/>
      <c r="JPL274" s="73"/>
      <c r="JPM274" s="73"/>
      <c r="JPN274" s="73"/>
      <c r="JPO274" s="73"/>
      <c r="JPP274" s="73"/>
      <c r="JPQ274" s="73"/>
      <c r="JPR274" s="73"/>
      <c r="JPS274" s="73"/>
      <c r="JPV274" s="73"/>
      <c r="JPY274" s="73"/>
      <c r="JQB274" s="73"/>
      <c r="JQE274" s="73"/>
      <c r="JQH274" s="73"/>
      <c r="JQT274" s="73"/>
      <c r="JQW274" s="73"/>
      <c r="JQZ274" s="73"/>
      <c r="JRC274" s="73"/>
      <c r="JRL274" s="73"/>
      <c r="JRR274" s="73"/>
      <c r="JRU274" s="73"/>
      <c r="JRX274" s="73"/>
      <c r="JSA274" s="73"/>
      <c r="JSG274" s="73"/>
      <c r="JSP274" s="73"/>
      <c r="JSR274" s="73"/>
      <c r="JSS274" s="73"/>
      <c r="JSU274" s="73"/>
      <c r="JSX274" s="73"/>
      <c r="JTA274" s="73"/>
      <c r="JTD274" s="73"/>
      <c r="JTL274" s="73"/>
      <c r="JTN274" s="73"/>
      <c r="JTQ274" s="73"/>
      <c r="JTT274" s="73"/>
      <c r="JUC274" s="73"/>
      <c r="JUF274" s="73"/>
      <c r="JUK274" s="73"/>
      <c r="JVG274" s="73"/>
      <c r="JVH274" s="73"/>
      <c r="JVI274" s="73"/>
      <c r="JVJ274" s="73"/>
      <c r="JVK274" s="73"/>
      <c r="JVL274" s="73"/>
      <c r="JWD274" s="73"/>
      <c r="JWE274" s="73"/>
      <c r="JWH274" s="73"/>
      <c r="JWK274" s="73"/>
      <c r="JWM274" s="73"/>
      <c r="JWO274" s="73"/>
      <c r="JWR274" s="73"/>
      <c r="JWU274" s="73"/>
      <c r="JWX274" s="73"/>
      <c r="JXA274" s="73"/>
      <c r="JXD274" s="73"/>
      <c r="JXG274" s="73"/>
      <c r="JXJ274" s="73"/>
      <c r="JXM274" s="73"/>
      <c r="JXO274" s="73"/>
      <c r="JYB274" s="73"/>
      <c r="JYC274" s="73"/>
      <c r="JYD274" s="73"/>
      <c r="JYE274" s="73"/>
      <c r="JYF274" s="73"/>
      <c r="JYG274" s="73"/>
      <c r="JYH274" s="73"/>
      <c r="JYI274" s="73"/>
      <c r="JYJ274" s="73"/>
      <c r="JYK274" s="73"/>
      <c r="JYL274" s="73"/>
      <c r="JYM274" s="73"/>
      <c r="JYN274" s="73"/>
      <c r="JYO274" s="73"/>
      <c r="JYP274" s="73"/>
      <c r="JYQ274" s="73"/>
      <c r="JYR274" s="73"/>
      <c r="JYS274" s="73"/>
      <c r="JYT274" s="73"/>
      <c r="JYU274" s="73"/>
      <c r="JYV274" s="73"/>
      <c r="JYW274" s="73"/>
      <c r="JYX274" s="73"/>
      <c r="JYY274" s="73"/>
      <c r="JYZ274" s="73"/>
      <c r="JZA274" s="73"/>
      <c r="JZC274" s="73"/>
      <c r="JZD274" s="73"/>
      <c r="JZE274" s="73"/>
      <c r="JZF274" s="73"/>
      <c r="JZG274" s="73"/>
      <c r="JZH274" s="73"/>
      <c r="JZI274" s="73"/>
      <c r="JZJ274" s="73"/>
      <c r="JZK274" s="73"/>
      <c r="JZL274" s="73"/>
      <c r="JZM274" s="73"/>
      <c r="JZN274" s="73"/>
      <c r="JZO274" s="73"/>
      <c r="JZR274" s="73"/>
      <c r="JZU274" s="73"/>
      <c r="JZX274" s="73"/>
      <c r="KAA274" s="73"/>
      <c r="KAD274" s="73"/>
      <c r="KAP274" s="73"/>
      <c r="KAS274" s="73"/>
      <c r="KAV274" s="73"/>
      <c r="KAY274" s="73"/>
      <c r="KBH274" s="73"/>
      <c r="KBN274" s="73"/>
      <c r="KBQ274" s="73"/>
      <c r="KBT274" s="73"/>
      <c r="KBW274" s="73"/>
      <c r="KCC274" s="73"/>
      <c r="KCL274" s="73"/>
      <c r="KCN274" s="73"/>
      <c r="KCO274" s="73"/>
      <c r="KCQ274" s="73"/>
      <c r="KCT274" s="73"/>
      <c r="KCW274" s="73"/>
      <c r="KCZ274" s="73"/>
      <c r="KDH274" s="73"/>
      <c r="KDJ274" s="73"/>
      <c r="KDM274" s="73"/>
      <c r="KDP274" s="73"/>
      <c r="KDY274" s="73"/>
      <c r="KEB274" s="73"/>
      <c r="KEG274" s="73"/>
      <c r="KFC274" s="73"/>
      <c r="KFD274" s="73"/>
      <c r="KFE274" s="73"/>
      <c r="KFF274" s="73"/>
      <c r="KFG274" s="73"/>
      <c r="KFH274" s="73"/>
      <c r="KFZ274" s="73"/>
      <c r="KGA274" s="73"/>
      <c r="KGD274" s="73"/>
      <c r="KGG274" s="73"/>
      <c r="KGI274" s="73"/>
      <c r="KGK274" s="73"/>
      <c r="KGN274" s="73"/>
      <c r="KGQ274" s="73"/>
      <c r="KGT274" s="73"/>
      <c r="KGW274" s="73"/>
      <c r="KGZ274" s="73"/>
      <c r="KHC274" s="73"/>
      <c r="KHF274" s="73"/>
      <c r="KHI274" s="73"/>
      <c r="KHK274" s="73"/>
      <c r="KHX274" s="73"/>
      <c r="KHY274" s="73"/>
      <c r="KHZ274" s="73"/>
      <c r="KIA274" s="73"/>
      <c r="KIB274" s="73"/>
      <c r="KIC274" s="73"/>
      <c r="KID274" s="73"/>
      <c r="KIE274" s="73"/>
      <c r="KIF274" s="73"/>
      <c r="KIG274" s="73"/>
      <c r="KIH274" s="73"/>
      <c r="KII274" s="73"/>
      <c r="KIJ274" s="73"/>
      <c r="KIK274" s="73"/>
      <c r="KIL274" s="73"/>
      <c r="KIM274" s="73"/>
      <c r="KIN274" s="73"/>
      <c r="KIO274" s="73"/>
      <c r="KIP274" s="73"/>
      <c r="KIQ274" s="73"/>
      <c r="KIR274" s="73"/>
      <c r="KIS274" s="73"/>
      <c r="KIT274" s="73"/>
      <c r="KIU274" s="73"/>
      <c r="KIV274" s="73"/>
      <c r="KIW274" s="73"/>
      <c r="KIY274" s="73"/>
      <c r="KIZ274" s="73"/>
      <c r="KJA274" s="73"/>
      <c r="KJB274" s="73"/>
      <c r="KJC274" s="73"/>
      <c r="KJD274" s="73"/>
      <c r="KJE274" s="73"/>
      <c r="KJF274" s="73"/>
      <c r="KJG274" s="73"/>
      <c r="KJH274" s="73"/>
      <c r="KJI274" s="73"/>
      <c r="KJJ274" s="73"/>
      <c r="KJK274" s="73"/>
      <c r="KJN274" s="73"/>
      <c r="KJQ274" s="73"/>
      <c r="KJT274" s="73"/>
      <c r="KJW274" s="73"/>
      <c r="KJZ274" s="73"/>
      <c r="KKL274" s="73"/>
      <c r="KKO274" s="73"/>
      <c r="KKR274" s="73"/>
      <c r="KKU274" s="73"/>
      <c r="KLD274" s="73"/>
      <c r="KLJ274" s="73"/>
      <c r="KLM274" s="73"/>
      <c r="KLP274" s="73"/>
      <c r="KLS274" s="73"/>
      <c r="KLY274" s="73"/>
      <c r="KMH274" s="73"/>
      <c r="KMJ274" s="73"/>
      <c r="KMK274" s="73"/>
      <c r="KMM274" s="73"/>
      <c r="KMP274" s="73"/>
      <c r="KMS274" s="73"/>
      <c r="KMV274" s="73"/>
      <c r="KND274" s="73"/>
      <c r="KNF274" s="73"/>
      <c r="KNI274" s="73"/>
      <c r="KNL274" s="73"/>
      <c r="KNU274" s="73"/>
      <c r="KNX274" s="73"/>
      <c r="KOC274" s="73"/>
      <c r="KOY274" s="73"/>
      <c r="KOZ274" s="73"/>
      <c r="KPA274" s="73"/>
      <c r="KPB274" s="73"/>
      <c r="KPC274" s="73"/>
      <c r="KPD274" s="73"/>
      <c r="KPV274" s="73"/>
      <c r="KPW274" s="73"/>
      <c r="KPZ274" s="73"/>
      <c r="KQC274" s="73"/>
      <c r="KQE274" s="73"/>
      <c r="KQG274" s="73"/>
      <c r="KQJ274" s="73"/>
      <c r="KQM274" s="73"/>
      <c r="KQP274" s="73"/>
      <c r="KQS274" s="73"/>
      <c r="KQV274" s="73"/>
      <c r="KQY274" s="73"/>
      <c r="KRB274" s="73"/>
      <c r="KRE274" s="73"/>
      <c r="KRG274" s="73"/>
      <c r="KRT274" s="73"/>
      <c r="KRU274" s="73"/>
      <c r="KRV274" s="73"/>
      <c r="KRW274" s="73"/>
      <c r="KRX274" s="73"/>
      <c r="KRY274" s="73"/>
      <c r="KRZ274" s="73"/>
      <c r="KSA274" s="73"/>
      <c r="KSB274" s="73"/>
      <c r="KSC274" s="73"/>
      <c r="KSD274" s="73"/>
      <c r="KSE274" s="73"/>
      <c r="KSF274" s="73"/>
      <c r="KSG274" s="73"/>
      <c r="KSH274" s="73"/>
      <c r="KSI274" s="73"/>
      <c r="KSJ274" s="73"/>
      <c r="KSK274" s="73"/>
      <c r="KSL274" s="73"/>
      <c r="KSM274" s="73"/>
      <c r="KSN274" s="73"/>
      <c r="KSO274" s="73"/>
      <c r="KSP274" s="73"/>
      <c r="KSQ274" s="73"/>
      <c r="KSR274" s="73"/>
      <c r="KSS274" s="73"/>
      <c r="KSU274" s="73"/>
      <c r="KSV274" s="73"/>
      <c r="KSW274" s="73"/>
      <c r="KSX274" s="73"/>
      <c r="KSY274" s="73"/>
      <c r="KSZ274" s="73"/>
      <c r="KTA274" s="73"/>
      <c r="KTB274" s="73"/>
      <c r="KTC274" s="73"/>
      <c r="KTD274" s="73"/>
      <c r="KTE274" s="73"/>
      <c r="KTF274" s="73"/>
      <c r="KTG274" s="73"/>
      <c r="KTJ274" s="73"/>
      <c r="KTM274" s="73"/>
      <c r="KTP274" s="73"/>
      <c r="KTS274" s="73"/>
      <c r="KTV274" s="73"/>
      <c r="KUH274" s="73"/>
      <c r="KUK274" s="73"/>
      <c r="KUN274" s="73"/>
      <c r="KUQ274" s="73"/>
      <c r="KUZ274" s="73"/>
      <c r="KVF274" s="73"/>
      <c r="KVI274" s="73"/>
      <c r="KVL274" s="73"/>
      <c r="KVO274" s="73"/>
      <c r="KVU274" s="73"/>
      <c r="KWD274" s="73"/>
      <c r="KWF274" s="73"/>
      <c r="KWG274" s="73"/>
      <c r="KWI274" s="73"/>
      <c r="KWL274" s="73"/>
      <c r="KWO274" s="73"/>
      <c r="KWR274" s="73"/>
      <c r="KWZ274" s="73"/>
      <c r="KXB274" s="73"/>
      <c r="KXE274" s="73"/>
      <c r="KXH274" s="73"/>
      <c r="KXQ274" s="73"/>
      <c r="KXT274" s="73"/>
      <c r="KXY274" s="73"/>
      <c r="KYU274" s="73"/>
      <c r="KYV274" s="73"/>
      <c r="KYW274" s="73"/>
      <c r="KYX274" s="73"/>
      <c r="KYY274" s="73"/>
      <c r="KYZ274" s="73"/>
      <c r="KZR274" s="73"/>
      <c r="KZS274" s="73"/>
      <c r="KZV274" s="73"/>
      <c r="KZY274" s="73"/>
      <c r="LAA274" s="73"/>
      <c r="LAC274" s="73"/>
      <c r="LAF274" s="73"/>
      <c r="LAI274" s="73"/>
      <c r="LAL274" s="73"/>
      <c r="LAO274" s="73"/>
      <c r="LAR274" s="73"/>
      <c r="LAU274" s="73"/>
      <c r="LAX274" s="73"/>
      <c r="LBA274" s="73"/>
      <c r="LBC274" s="73"/>
      <c r="LBP274" s="73"/>
      <c r="LBQ274" s="73"/>
      <c r="LBR274" s="73"/>
      <c r="LBS274" s="73"/>
      <c r="LBT274" s="73"/>
      <c r="LBU274" s="73"/>
      <c r="LBV274" s="73"/>
      <c r="LBW274" s="73"/>
      <c r="LBX274" s="73"/>
      <c r="LBY274" s="73"/>
      <c r="LBZ274" s="73"/>
      <c r="LCA274" s="73"/>
      <c r="LCB274" s="73"/>
      <c r="LCC274" s="73"/>
      <c r="LCD274" s="73"/>
      <c r="LCE274" s="73"/>
      <c r="LCF274" s="73"/>
      <c r="LCG274" s="73"/>
      <c r="LCH274" s="73"/>
      <c r="LCI274" s="73"/>
      <c r="LCJ274" s="73"/>
      <c r="LCK274" s="73"/>
      <c r="LCL274" s="73"/>
      <c r="LCM274" s="73"/>
      <c r="LCN274" s="73"/>
      <c r="LCO274" s="73"/>
      <c r="LCQ274" s="73"/>
      <c r="LCR274" s="73"/>
      <c r="LCS274" s="73"/>
      <c r="LCT274" s="73"/>
      <c r="LCU274" s="73"/>
      <c r="LCV274" s="73"/>
      <c r="LCW274" s="73"/>
      <c r="LCX274" s="73"/>
      <c r="LCY274" s="73"/>
      <c r="LCZ274" s="73"/>
      <c r="LDA274" s="73"/>
      <c r="LDB274" s="73"/>
      <c r="LDC274" s="73"/>
      <c r="LDF274" s="73"/>
      <c r="LDI274" s="73"/>
      <c r="LDL274" s="73"/>
      <c r="LDO274" s="73"/>
      <c r="LDR274" s="73"/>
      <c r="LED274" s="73"/>
      <c r="LEG274" s="73"/>
      <c r="LEJ274" s="73"/>
      <c r="LEM274" s="73"/>
      <c r="LEV274" s="73"/>
      <c r="LFB274" s="73"/>
      <c r="LFE274" s="73"/>
      <c r="LFH274" s="73"/>
      <c r="LFK274" s="73"/>
      <c r="LFQ274" s="73"/>
      <c r="LFZ274" s="73"/>
      <c r="LGB274" s="73"/>
      <c r="LGC274" s="73"/>
      <c r="LGE274" s="73"/>
      <c r="LGH274" s="73"/>
      <c r="LGK274" s="73"/>
      <c r="LGN274" s="73"/>
      <c r="LGV274" s="73"/>
      <c r="LGX274" s="73"/>
      <c r="LHA274" s="73"/>
      <c r="LHD274" s="73"/>
      <c r="LHM274" s="73"/>
      <c r="LHP274" s="73"/>
      <c r="LHU274" s="73"/>
      <c r="LIQ274" s="73"/>
      <c r="LIR274" s="73"/>
      <c r="LIS274" s="73"/>
      <c r="LIT274" s="73"/>
      <c r="LIU274" s="73"/>
      <c r="LIV274" s="73"/>
      <c r="LJN274" s="73"/>
      <c r="LJO274" s="73"/>
      <c r="LJR274" s="73"/>
      <c r="LJU274" s="73"/>
      <c r="LJW274" s="73"/>
      <c r="LJY274" s="73"/>
      <c r="LKB274" s="73"/>
      <c r="LKE274" s="73"/>
      <c r="LKH274" s="73"/>
      <c r="LKK274" s="73"/>
      <c r="LKN274" s="73"/>
      <c r="LKQ274" s="73"/>
      <c r="LKT274" s="73"/>
      <c r="LKW274" s="73"/>
      <c r="LKY274" s="73"/>
      <c r="LLL274" s="73"/>
      <c r="LLM274" s="73"/>
      <c r="LLN274" s="73"/>
      <c r="LLO274" s="73"/>
      <c r="LLP274" s="73"/>
      <c r="LLQ274" s="73"/>
      <c r="LLR274" s="73"/>
      <c r="LLS274" s="73"/>
      <c r="LLT274" s="73"/>
      <c r="LLU274" s="73"/>
      <c r="LLV274" s="73"/>
      <c r="LLW274" s="73"/>
      <c r="LLX274" s="73"/>
      <c r="LLY274" s="73"/>
      <c r="LLZ274" s="73"/>
      <c r="LMA274" s="73"/>
      <c r="LMB274" s="73"/>
      <c r="LMC274" s="73"/>
      <c r="LMD274" s="73"/>
      <c r="LME274" s="73"/>
      <c r="LMF274" s="73"/>
      <c r="LMG274" s="73"/>
      <c r="LMH274" s="73"/>
      <c r="LMI274" s="73"/>
      <c r="LMJ274" s="73"/>
      <c r="LMK274" s="73"/>
      <c r="LMM274" s="73"/>
      <c r="LMN274" s="73"/>
      <c r="LMO274" s="73"/>
      <c r="LMP274" s="73"/>
      <c r="LMQ274" s="73"/>
      <c r="LMR274" s="73"/>
      <c r="LMS274" s="73"/>
      <c r="LMT274" s="73"/>
      <c r="LMU274" s="73"/>
      <c r="LMV274" s="73"/>
      <c r="LMW274" s="73"/>
      <c r="LMX274" s="73"/>
      <c r="LMY274" s="73"/>
      <c r="LNB274" s="73"/>
      <c r="LNE274" s="73"/>
      <c r="LNH274" s="73"/>
      <c r="LNK274" s="73"/>
      <c r="LNN274" s="73"/>
      <c r="LNZ274" s="73"/>
      <c r="LOC274" s="73"/>
      <c r="LOF274" s="73"/>
      <c r="LOI274" s="73"/>
      <c r="LOR274" s="73"/>
      <c r="LOX274" s="73"/>
      <c r="LPA274" s="73"/>
      <c r="LPD274" s="73"/>
      <c r="LPG274" s="73"/>
      <c r="LPM274" s="73"/>
      <c r="LPV274" s="73"/>
      <c r="LPX274" s="73"/>
      <c r="LPY274" s="73"/>
      <c r="LQA274" s="73"/>
      <c r="LQD274" s="73"/>
      <c r="LQG274" s="73"/>
      <c r="LQJ274" s="73"/>
      <c r="LQR274" s="73"/>
      <c r="LQT274" s="73"/>
      <c r="LQW274" s="73"/>
      <c r="LQZ274" s="73"/>
      <c r="LRI274" s="73"/>
      <c r="LRL274" s="73"/>
      <c r="LRQ274" s="73"/>
      <c r="LSM274" s="73"/>
      <c r="LSN274" s="73"/>
      <c r="LSO274" s="73"/>
      <c r="LSP274" s="73"/>
      <c r="LSQ274" s="73"/>
      <c r="LSR274" s="73"/>
      <c r="LTJ274" s="73"/>
      <c r="LTK274" s="73"/>
      <c r="LTN274" s="73"/>
      <c r="LTQ274" s="73"/>
      <c r="LTS274" s="73"/>
      <c r="LTU274" s="73"/>
      <c r="LTX274" s="73"/>
      <c r="LUA274" s="73"/>
      <c r="LUD274" s="73"/>
      <c r="LUG274" s="73"/>
      <c r="LUJ274" s="73"/>
      <c r="LUM274" s="73"/>
      <c r="LUP274" s="73"/>
      <c r="LUS274" s="73"/>
      <c r="LUU274" s="73"/>
      <c r="LVH274" s="73"/>
      <c r="LVI274" s="73"/>
      <c r="LVJ274" s="73"/>
      <c r="LVK274" s="73"/>
      <c r="LVL274" s="73"/>
      <c r="LVM274" s="73"/>
      <c r="LVN274" s="73"/>
      <c r="LVO274" s="73"/>
      <c r="LVP274" s="73"/>
      <c r="LVQ274" s="73"/>
      <c r="LVR274" s="73"/>
      <c r="LVS274" s="73"/>
      <c r="LVT274" s="73"/>
      <c r="LVU274" s="73"/>
      <c r="LVV274" s="73"/>
      <c r="LVW274" s="73"/>
      <c r="LVX274" s="73"/>
      <c r="LVY274" s="73"/>
      <c r="LVZ274" s="73"/>
      <c r="LWA274" s="73"/>
      <c r="LWB274" s="73"/>
      <c r="LWC274" s="73"/>
      <c r="LWD274" s="73"/>
      <c r="LWE274" s="73"/>
      <c r="LWF274" s="73"/>
      <c r="LWG274" s="73"/>
      <c r="LWI274" s="73"/>
      <c r="LWJ274" s="73"/>
      <c r="LWK274" s="73"/>
      <c r="LWL274" s="73"/>
      <c r="LWM274" s="73"/>
      <c r="LWN274" s="73"/>
      <c r="LWO274" s="73"/>
      <c r="LWP274" s="73"/>
      <c r="LWQ274" s="73"/>
      <c r="LWR274" s="73"/>
      <c r="LWS274" s="73"/>
      <c r="LWT274" s="73"/>
      <c r="LWU274" s="73"/>
      <c r="LWX274" s="73"/>
      <c r="LXA274" s="73"/>
      <c r="LXD274" s="73"/>
      <c r="LXG274" s="73"/>
      <c r="LXJ274" s="73"/>
      <c r="LXV274" s="73"/>
      <c r="LXY274" s="73"/>
      <c r="LYB274" s="73"/>
      <c r="LYE274" s="73"/>
      <c r="LYN274" s="73"/>
      <c r="LYT274" s="73"/>
      <c r="LYW274" s="73"/>
      <c r="LYZ274" s="73"/>
      <c r="LZC274" s="73"/>
      <c r="LZI274" s="73"/>
      <c r="LZR274" s="73"/>
      <c r="LZT274" s="73"/>
      <c r="LZU274" s="73"/>
      <c r="LZW274" s="73"/>
      <c r="LZZ274" s="73"/>
      <c r="MAC274" s="73"/>
      <c r="MAF274" s="73"/>
      <c r="MAN274" s="73"/>
      <c r="MAP274" s="73"/>
      <c r="MAS274" s="73"/>
      <c r="MAV274" s="73"/>
      <c r="MBE274" s="73"/>
      <c r="MBH274" s="73"/>
      <c r="MBM274" s="73"/>
      <c r="MCI274" s="73"/>
      <c r="MCJ274" s="73"/>
      <c r="MCK274" s="73"/>
      <c r="MCL274" s="73"/>
      <c r="MCM274" s="73"/>
      <c r="MCN274" s="73"/>
      <c r="MDF274" s="73"/>
      <c r="MDG274" s="73"/>
      <c r="MDJ274" s="73"/>
      <c r="MDM274" s="73"/>
      <c r="MDO274" s="73"/>
      <c r="MDQ274" s="73"/>
      <c r="MDT274" s="73"/>
      <c r="MDW274" s="73"/>
      <c r="MDZ274" s="73"/>
      <c r="MEC274" s="73"/>
      <c r="MEF274" s="73"/>
      <c r="MEI274" s="73"/>
      <c r="MEL274" s="73"/>
      <c r="MEO274" s="73"/>
      <c r="MEQ274" s="73"/>
      <c r="MFD274" s="73"/>
      <c r="MFE274" s="73"/>
      <c r="MFF274" s="73"/>
      <c r="MFG274" s="73"/>
      <c r="MFH274" s="73"/>
      <c r="MFI274" s="73"/>
      <c r="MFJ274" s="73"/>
      <c r="MFK274" s="73"/>
      <c r="MFL274" s="73"/>
      <c r="MFM274" s="73"/>
      <c r="MFN274" s="73"/>
      <c r="MFO274" s="73"/>
      <c r="MFP274" s="73"/>
      <c r="MFQ274" s="73"/>
      <c r="MFR274" s="73"/>
      <c r="MFS274" s="73"/>
      <c r="MFT274" s="73"/>
      <c r="MFU274" s="73"/>
      <c r="MFV274" s="73"/>
      <c r="MFW274" s="73"/>
      <c r="MFX274" s="73"/>
      <c r="MFY274" s="73"/>
      <c r="MFZ274" s="73"/>
      <c r="MGA274" s="73"/>
      <c r="MGB274" s="73"/>
      <c r="MGC274" s="73"/>
      <c r="MGE274" s="73"/>
      <c r="MGF274" s="73"/>
      <c r="MGG274" s="73"/>
      <c r="MGH274" s="73"/>
      <c r="MGI274" s="73"/>
      <c r="MGJ274" s="73"/>
      <c r="MGK274" s="73"/>
      <c r="MGL274" s="73"/>
      <c r="MGM274" s="73"/>
      <c r="MGN274" s="73"/>
      <c r="MGO274" s="73"/>
      <c r="MGP274" s="73"/>
      <c r="MGQ274" s="73"/>
      <c r="MGT274" s="73"/>
      <c r="MGW274" s="73"/>
      <c r="MGZ274" s="73"/>
      <c r="MHC274" s="73"/>
      <c r="MHF274" s="73"/>
      <c r="MHR274" s="73"/>
      <c r="MHU274" s="73"/>
      <c r="MHX274" s="73"/>
      <c r="MIA274" s="73"/>
      <c r="MIJ274" s="73"/>
      <c r="MIP274" s="73"/>
      <c r="MIS274" s="73"/>
      <c r="MIV274" s="73"/>
      <c r="MIY274" s="73"/>
      <c r="MJE274" s="73"/>
      <c r="MJN274" s="73"/>
      <c r="MJP274" s="73"/>
      <c r="MJQ274" s="73"/>
      <c r="MJS274" s="73"/>
      <c r="MJV274" s="73"/>
      <c r="MJY274" s="73"/>
      <c r="MKB274" s="73"/>
      <c r="MKJ274" s="73"/>
      <c r="MKL274" s="73"/>
      <c r="MKO274" s="73"/>
      <c r="MKR274" s="73"/>
      <c r="MLA274" s="73"/>
      <c r="MLD274" s="73"/>
      <c r="MLI274" s="73"/>
      <c r="MME274" s="73"/>
      <c r="MMF274" s="73"/>
      <c r="MMG274" s="73"/>
      <c r="MMH274" s="73"/>
      <c r="MMI274" s="73"/>
      <c r="MMJ274" s="73"/>
      <c r="MNB274" s="73"/>
      <c r="MNC274" s="73"/>
      <c r="MNF274" s="73"/>
      <c r="MNI274" s="73"/>
      <c r="MNK274" s="73"/>
      <c r="MNM274" s="73"/>
      <c r="MNP274" s="73"/>
      <c r="MNS274" s="73"/>
      <c r="MNV274" s="73"/>
      <c r="MNY274" s="73"/>
      <c r="MOB274" s="73"/>
      <c r="MOE274" s="73"/>
      <c r="MOH274" s="73"/>
      <c r="MOK274" s="73"/>
      <c r="MOM274" s="73"/>
      <c r="MOZ274" s="73"/>
      <c r="MPA274" s="73"/>
      <c r="MPB274" s="73"/>
      <c r="MPC274" s="73"/>
      <c r="MPD274" s="73"/>
      <c r="MPE274" s="73"/>
      <c r="MPF274" s="73"/>
      <c r="MPG274" s="73"/>
      <c r="MPH274" s="73"/>
      <c r="MPI274" s="73"/>
      <c r="MPJ274" s="73"/>
      <c r="MPK274" s="73"/>
      <c r="MPL274" s="73"/>
      <c r="MPM274" s="73"/>
      <c r="MPN274" s="73"/>
      <c r="MPO274" s="73"/>
      <c r="MPP274" s="73"/>
      <c r="MPQ274" s="73"/>
      <c r="MPR274" s="73"/>
      <c r="MPS274" s="73"/>
      <c r="MPT274" s="73"/>
      <c r="MPU274" s="73"/>
      <c r="MPV274" s="73"/>
      <c r="MPW274" s="73"/>
      <c r="MPX274" s="73"/>
      <c r="MPY274" s="73"/>
      <c r="MQA274" s="73"/>
      <c r="MQB274" s="73"/>
      <c r="MQC274" s="73"/>
      <c r="MQD274" s="73"/>
      <c r="MQE274" s="73"/>
      <c r="MQF274" s="73"/>
      <c r="MQG274" s="73"/>
      <c r="MQH274" s="73"/>
      <c r="MQI274" s="73"/>
      <c r="MQJ274" s="73"/>
      <c r="MQK274" s="73"/>
      <c r="MQL274" s="73"/>
      <c r="MQM274" s="73"/>
      <c r="MQP274" s="73"/>
      <c r="MQS274" s="73"/>
      <c r="MQV274" s="73"/>
      <c r="MQY274" s="73"/>
      <c r="MRB274" s="73"/>
      <c r="MRN274" s="73"/>
      <c r="MRQ274" s="73"/>
      <c r="MRT274" s="73"/>
      <c r="MRW274" s="73"/>
      <c r="MSF274" s="73"/>
      <c r="MSL274" s="73"/>
      <c r="MSO274" s="73"/>
      <c r="MSR274" s="73"/>
      <c r="MSU274" s="73"/>
      <c r="MTA274" s="73"/>
      <c r="MTJ274" s="73"/>
      <c r="MTL274" s="73"/>
      <c r="MTM274" s="73"/>
      <c r="MTO274" s="73"/>
      <c r="MTR274" s="73"/>
      <c r="MTU274" s="73"/>
      <c r="MTX274" s="73"/>
      <c r="MUF274" s="73"/>
      <c r="MUH274" s="73"/>
      <c r="MUK274" s="73"/>
      <c r="MUN274" s="73"/>
      <c r="MUW274" s="73"/>
      <c r="MUZ274" s="73"/>
      <c r="MVE274" s="73"/>
      <c r="MWA274" s="73"/>
      <c r="MWB274" s="73"/>
      <c r="MWC274" s="73"/>
      <c r="MWD274" s="73"/>
      <c r="MWE274" s="73"/>
      <c r="MWF274" s="73"/>
      <c r="MWX274" s="73"/>
      <c r="MWY274" s="73"/>
      <c r="MXB274" s="73"/>
      <c r="MXE274" s="73"/>
      <c r="MXG274" s="73"/>
      <c r="MXI274" s="73"/>
      <c r="MXL274" s="73"/>
      <c r="MXO274" s="73"/>
      <c r="MXR274" s="73"/>
      <c r="MXU274" s="73"/>
      <c r="MXX274" s="73"/>
      <c r="MYA274" s="73"/>
      <c r="MYD274" s="73"/>
      <c r="MYG274" s="73"/>
      <c r="MYI274" s="73"/>
      <c r="MYV274" s="73"/>
      <c r="MYW274" s="73"/>
      <c r="MYX274" s="73"/>
      <c r="MYY274" s="73"/>
      <c r="MYZ274" s="73"/>
      <c r="MZA274" s="73"/>
      <c r="MZB274" s="73"/>
      <c r="MZC274" s="73"/>
      <c r="MZD274" s="73"/>
      <c r="MZE274" s="73"/>
      <c r="MZF274" s="73"/>
      <c r="MZG274" s="73"/>
      <c r="MZH274" s="73"/>
      <c r="MZI274" s="73"/>
      <c r="MZJ274" s="73"/>
      <c r="MZK274" s="73"/>
      <c r="MZL274" s="73"/>
      <c r="MZM274" s="73"/>
      <c r="MZN274" s="73"/>
      <c r="MZO274" s="73"/>
      <c r="MZP274" s="73"/>
      <c r="MZQ274" s="73"/>
      <c r="MZR274" s="73"/>
      <c r="MZS274" s="73"/>
      <c r="MZT274" s="73"/>
      <c r="MZU274" s="73"/>
      <c r="MZW274" s="73"/>
      <c r="MZX274" s="73"/>
      <c r="MZY274" s="73"/>
      <c r="MZZ274" s="73"/>
      <c r="NAA274" s="73"/>
      <c r="NAB274" s="73"/>
      <c r="NAC274" s="73"/>
      <c r="NAD274" s="73"/>
      <c r="NAE274" s="73"/>
      <c r="NAF274" s="73"/>
      <c r="NAG274" s="73"/>
      <c r="NAH274" s="73"/>
      <c r="NAI274" s="73"/>
      <c r="NAL274" s="73"/>
      <c r="NAO274" s="73"/>
      <c r="NAR274" s="73"/>
      <c r="NAU274" s="73"/>
      <c r="NAX274" s="73"/>
      <c r="NBJ274" s="73"/>
      <c r="NBM274" s="73"/>
      <c r="NBP274" s="73"/>
      <c r="NBS274" s="73"/>
      <c r="NCB274" s="73"/>
      <c r="NCH274" s="73"/>
      <c r="NCK274" s="73"/>
      <c r="NCN274" s="73"/>
      <c r="NCQ274" s="73"/>
      <c r="NCW274" s="73"/>
      <c r="NDF274" s="73"/>
      <c r="NDH274" s="73"/>
      <c r="NDI274" s="73"/>
      <c r="NDK274" s="73"/>
      <c r="NDN274" s="73"/>
      <c r="NDQ274" s="73"/>
      <c r="NDT274" s="73"/>
      <c r="NEB274" s="73"/>
      <c r="NED274" s="73"/>
      <c r="NEG274" s="73"/>
      <c r="NEJ274" s="73"/>
      <c r="NES274" s="73"/>
      <c r="NEV274" s="73"/>
      <c r="NFA274" s="73"/>
      <c r="NFW274" s="73"/>
      <c r="NFX274" s="73"/>
      <c r="NFY274" s="73"/>
      <c r="NFZ274" s="73"/>
      <c r="NGA274" s="73"/>
      <c r="NGB274" s="73"/>
      <c r="NGT274" s="73"/>
      <c r="NGU274" s="73"/>
      <c r="NGX274" s="73"/>
      <c r="NHA274" s="73"/>
      <c r="NHC274" s="73"/>
      <c r="NHE274" s="73"/>
      <c r="NHH274" s="73"/>
      <c r="NHK274" s="73"/>
      <c r="NHN274" s="73"/>
      <c r="NHQ274" s="73"/>
      <c r="NHT274" s="73"/>
      <c r="NHW274" s="73"/>
      <c r="NHZ274" s="73"/>
      <c r="NIC274" s="73"/>
      <c r="NIE274" s="73"/>
      <c r="NIR274" s="73"/>
      <c r="NIS274" s="73"/>
      <c r="NIT274" s="73"/>
      <c r="NIU274" s="73"/>
      <c r="NIV274" s="73"/>
      <c r="NIW274" s="73"/>
      <c r="NIX274" s="73"/>
      <c r="NIY274" s="73"/>
      <c r="NIZ274" s="73"/>
      <c r="NJA274" s="73"/>
      <c r="NJB274" s="73"/>
      <c r="NJC274" s="73"/>
      <c r="NJD274" s="73"/>
      <c r="NJE274" s="73"/>
      <c r="NJF274" s="73"/>
      <c r="NJG274" s="73"/>
      <c r="NJH274" s="73"/>
      <c r="NJI274" s="73"/>
      <c r="NJJ274" s="73"/>
      <c r="NJK274" s="73"/>
      <c r="NJL274" s="73"/>
      <c r="NJM274" s="73"/>
      <c r="NJN274" s="73"/>
      <c r="NJO274" s="73"/>
      <c r="NJP274" s="73"/>
      <c r="NJQ274" s="73"/>
      <c r="NJS274" s="73"/>
      <c r="NJT274" s="73"/>
      <c r="NJU274" s="73"/>
      <c r="NJV274" s="73"/>
      <c r="NJW274" s="73"/>
      <c r="NJX274" s="73"/>
      <c r="NJY274" s="73"/>
      <c r="NJZ274" s="73"/>
      <c r="NKA274" s="73"/>
      <c r="NKB274" s="73"/>
      <c r="NKC274" s="73"/>
      <c r="NKD274" s="73"/>
      <c r="NKE274" s="73"/>
      <c r="NKH274" s="73"/>
      <c r="NKK274" s="73"/>
      <c r="NKN274" s="73"/>
      <c r="NKQ274" s="73"/>
      <c r="NKT274" s="73"/>
      <c r="NLF274" s="73"/>
      <c r="NLI274" s="73"/>
      <c r="NLL274" s="73"/>
      <c r="NLO274" s="73"/>
      <c r="NLX274" s="73"/>
      <c r="NMD274" s="73"/>
      <c r="NMG274" s="73"/>
      <c r="NMJ274" s="73"/>
      <c r="NMM274" s="73"/>
      <c r="NMS274" s="73"/>
      <c r="NNB274" s="73"/>
      <c r="NND274" s="73"/>
      <c r="NNE274" s="73"/>
      <c r="NNG274" s="73"/>
      <c r="NNJ274" s="73"/>
      <c r="NNM274" s="73"/>
      <c r="NNP274" s="73"/>
      <c r="NNX274" s="73"/>
      <c r="NNZ274" s="73"/>
      <c r="NOC274" s="73"/>
      <c r="NOF274" s="73"/>
      <c r="NOO274" s="73"/>
      <c r="NOR274" s="73"/>
      <c r="NOW274" s="73"/>
      <c r="NPS274" s="73"/>
      <c r="NPT274" s="73"/>
      <c r="NPU274" s="73"/>
      <c r="NPV274" s="73"/>
      <c r="NPW274" s="73"/>
      <c r="NPX274" s="73"/>
      <c r="NQP274" s="73"/>
      <c r="NQQ274" s="73"/>
      <c r="NQT274" s="73"/>
      <c r="NQW274" s="73"/>
      <c r="NQY274" s="73"/>
      <c r="NRA274" s="73"/>
      <c r="NRD274" s="73"/>
      <c r="NRG274" s="73"/>
      <c r="NRJ274" s="73"/>
      <c r="NRM274" s="73"/>
      <c r="NRP274" s="73"/>
      <c r="NRS274" s="73"/>
      <c r="NRV274" s="73"/>
      <c r="NRY274" s="73"/>
      <c r="NSA274" s="73"/>
      <c r="NSN274" s="73"/>
      <c r="NSO274" s="73"/>
      <c r="NSP274" s="73"/>
      <c r="NSQ274" s="73"/>
      <c r="NSR274" s="73"/>
      <c r="NSS274" s="73"/>
      <c r="NST274" s="73"/>
      <c r="NSU274" s="73"/>
      <c r="NSV274" s="73"/>
      <c r="NSW274" s="73"/>
      <c r="NSX274" s="73"/>
      <c r="NSY274" s="73"/>
      <c r="NSZ274" s="73"/>
      <c r="NTA274" s="73"/>
      <c r="NTB274" s="73"/>
      <c r="NTC274" s="73"/>
      <c r="NTD274" s="73"/>
      <c r="NTE274" s="73"/>
      <c r="NTF274" s="73"/>
      <c r="NTG274" s="73"/>
      <c r="NTH274" s="73"/>
      <c r="NTI274" s="73"/>
      <c r="NTJ274" s="73"/>
      <c r="NTK274" s="73"/>
      <c r="NTL274" s="73"/>
      <c r="NTM274" s="73"/>
      <c r="NTO274" s="73"/>
      <c r="NTP274" s="73"/>
      <c r="NTQ274" s="73"/>
      <c r="NTR274" s="73"/>
      <c r="NTS274" s="73"/>
      <c r="NTT274" s="73"/>
      <c r="NTU274" s="73"/>
      <c r="NTV274" s="73"/>
      <c r="NTW274" s="73"/>
      <c r="NTX274" s="73"/>
      <c r="NTY274" s="73"/>
      <c r="NTZ274" s="73"/>
      <c r="NUA274" s="73"/>
      <c r="NUD274" s="73"/>
      <c r="NUG274" s="73"/>
      <c r="NUJ274" s="73"/>
      <c r="NUM274" s="73"/>
      <c r="NUP274" s="73"/>
      <c r="NVB274" s="73"/>
      <c r="NVE274" s="73"/>
      <c r="NVH274" s="73"/>
      <c r="NVK274" s="73"/>
      <c r="NVT274" s="73"/>
      <c r="NVZ274" s="73"/>
      <c r="NWC274" s="73"/>
      <c r="NWF274" s="73"/>
      <c r="NWI274" s="73"/>
      <c r="NWO274" s="73"/>
      <c r="NWX274" s="73"/>
      <c r="NWZ274" s="73"/>
      <c r="NXA274" s="73"/>
      <c r="NXC274" s="73"/>
      <c r="NXF274" s="73"/>
      <c r="NXI274" s="73"/>
      <c r="NXL274" s="73"/>
      <c r="NXT274" s="73"/>
      <c r="NXV274" s="73"/>
      <c r="NXY274" s="73"/>
      <c r="NYB274" s="73"/>
      <c r="NYK274" s="73"/>
      <c r="NYN274" s="73"/>
      <c r="NYS274" s="73"/>
      <c r="NZO274" s="73"/>
      <c r="NZP274" s="73"/>
      <c r="NZQ274" s="73"/>
      <c r="NZR274" s="73"/>
      <c r="NZS274" s="73"/>
      <c r="NZT274" s="73"/>
      <c r="OAL274" s="73"/>
      <c r="OAM274" s="73"/>
      <c r="OAP274" s="73"/>
      <c r="OAS274" s="73"/>
      <c r="OAU274" s="73"/>
      <c r="OAW274" s="73"/>
      <c r="OAZ274" s="73"/>
      <c r="OBC274" s="73"/>
      <c r="OBF274" s="73"/>
      <c r="OBI274" s="73"/>
      <c r="OBL274" s="73"/>
      <c r="OBO274" s="73"/>
      <c r="OBR274" s="73"/>
      <c r="OBU274" s="73"/>
      <c r="OBW274" s="73"/>
      <c r="OCJ274" s="73"/>
      <c r="OCK274" s="73"/>
      <c r="OCL274" s="73"/>
      <c r="OCM274" s="73"/>
      <c r="OCN274" s="73"/>
      <c r="OCO274" s="73"/>
      <c r="OCP274" s="73"/>
      <c r="OCQ274" s="73"/>
      <c r="OCR274" s="73"/>
      <c r="OCS274" s="73"/>
      <c r="OCT274" s="73"/>
      <c r="OCU274" s="73"/>
      <c r="OCV274" s="73"/>
      <c r="OCW274" s="73"/>
      <c r="OCX274" s="73"/>
      <c r="OCY274" s="73"/>
      <c r="OCZ274" s="73"/>
      <c r="ODA274" s="73"/>
      <c r="ODB274" s="73"/>
      <c r="ODC274" s="73"/>
      <c r="ODD274" s="73"/>
      <c r="ODE274" s="73"/>
      <c r="ODF274" s="73"/>
      <c r="ODG274" s="73"/>
      <c r="ODH274" s="73"/>
      <c r="ODI274" s="73"/>
      <c r="ODK274" s="73"/>
      <c r="ODL274" s="73"/>
      <c r="ODM274" s="73"/>
      <c r="ODN274" s="73"/>
      <c r="ODO274" s="73"/>
      <c r="ODP274" s="73"/>
      <c r="ODQ274" s="73"/>
      <c r="ODR274" s="73"/>
      <c r="ODS274" s="73"/>
      <c r="ODT274" s="73"/>
      <c r="ODU274" s="73"/>
      <c r="ODV274" s="73"/>
      <c r="ODW274" s="73"/>
      <c r="ODZ274" s="73"/>
      <c r="OEC274" s="73"/>
      <c r="OEF274" s="73"/>
      <c r="OEI274" s="73"/>
      <c r="OEL274" s="73"/>
      <c r="OEX274" s="73"/>
      <c r="OFA274" s="73"/>
      <c r="OFD274" s="73"/>
      <c r="OFG274" s="73"/>
      <c r="OFP274" s="73"/>
      <c r="OFV274" s="73"/>
      <c r="OFY274" s="73"/>
      <c r="OGB274" s="73"/>
      <c r="OGE274" s="73"/>
      <c r="OGK274" s="73"/>
      <c r="OGT274" s="73"/>
      <c r="OGV274" s="73"/>
      <c r="OGW274" s="73"/>
      <c r="OGY274" s="73"/>
      <c r="OHB274" s="73"/>
      <c r="OHE274" s="73"/>
      <c r="OHH274" s="73"/>
      <c r="OHP274" s="73"/>
      <c r="OHR274" s="73"/>
      <c r="OHU274" s="73"/>
      <c r="OHX274" s="73"/>
      <c r="OIG274" s="73"/>
      <c r="OIJ274" s="73"/>
      <c r="OIO274" s="73"/>
      <c r="OJK274" s="73"/>
      <c r="OJL274" s="73"/>
      <c r="OJM274" s="73"/>
      <c r="OJN274" s="73"/>
      <c r="OJO274" s="73"/>
      <c r="OJP274" s="73"/>
      <c r="OKH274" s="73"/>
      <c r="OKI274" s="73"/>
      <c r="OKL274" s="73"/>
      <c r="OKO274" s="73"/>
      <c r="OKQ274" s="73"/>
      <c r="OKS274" s="73"/>
      <c r="OKV274" s="73"/>
      <c r="OKY274" s="73"/>
      <c r="OLB274" s="73"/>
      <c r="OLE274" s="73"/>
      <c r="OLH274" s="73"/>
      <c r="OLK274" s="73"/>
      <c r="OLN274" s="73"/>
      <c r="OLQ274" s="73"/>
      <c r="OLS274" s="73"/>
      <c r="OMF274" s="73"/>
      <c r="OMG274" s="73"/>
      <c r="OMH274" s="73"/>
      <c r="OMI274" s="73"/>
      <c r="OMJ274" s="73"/>
      <c r="OMK274" s="73"/>
      <c r="OML274" s="73"/>
      <c r="OMM274" s="73"/>
      <c r="OMN274" s="73"/>
      <c r="OMO274" s="73"/>
      <c r="OMP274" s="73"/>
      <c r="OMQ274" s="73"/>
      <c r="OMR274" s="73"/>
      <c r="OMS274" s="73"/>
      <c r="OMT274" s="73"/>
      <c r="OMU274" s="73"/>
      <c r="OMV274" s="73"/>
      <c r="OMW274" s="73"/>
      <c r="OMX274" s="73"/>
      <c r="OMY274" s="73"/>
      <c r="OMZ274" s="73"/>
      <c r="ONA274" s="73"/>
      <c r="ONB274" s="73"/>
      <c r="ONC274" s="73"/>
      <c r="OND274" s="73"/>
      <c r="ONE274" s="73"/>
      <c r="ONG274" s="73"/>
      <c r="ONH274" s="73"/>
      <c r="ONI274" s="73"/>
      <c r="ONJ274" s="73"/>
      <c r="ONK274" s="73"/>
      <c r="ONL274" s="73"/>
      <c r="ONM274" s="73"/>
      <c r="ONN274" s="73"/>
      <c r="ONO274" s="73"/>
      <c r="ONP274" s="73"/>
      <c r="ONQ274" s="73"/>
      <c r="ONR274" s="73"/>
      <c r="ONS274" s="73"/>
      <c r="ONV274" s="73"/>
      <c r="ONY274" s="73"/>
      <c r="OOB274" s="73"/>
      <c r="OOE274" s="73"/>
      <c r="OOH274" s="73"/>
      <c r="OOT274" s="73"/>
      <c r="OOW274" s="73"/>
      <c r="OOZ274" s="73"/>
      <c r="OPC274" s="73"/>
      <c r="OPL274" s="73"/>
      <c r="OPR274" s="73"/>
      <c r="OPU274" s="73"/>
      <c r="OPX274" s="73"/>
      <c r="OQA274" s="73"/>
      <c r="OQG274" s="73"/>
      <c r="OQP274" s="73"/>
      <c r="OQR274" s="73"/>
      <c r="OQS274" s="73"/>
      <c r="OQU274" s="73"/>
      <c r="OQX274" s="73"/>
      <c r="ORA274" s="73"/>
      <c r="ORD274" s="73"/>
      <c r="ORL274" s="73"/>
      <c r="ORN274" s="73"/>
      <c r="ORQ274" s="73"/>
      <c r="ORT274" s="73"/>
      <c r="OSC274" s="73"/>
      <c r="OSF274" s="73"/>
      <c r="OSK274" s="73"/>
      <c r="OTG274" s="73"/>
      <c r="OTH274" s="73"/>
      <c r="OTI274" s="73"/>
      <c r="OTJ274" s="73"/>
      <c r="OTK274" s="73"/>
      <c r="OTL274" s="73"/>
      <c r="OUD274" s="73"/>
      <c r="OUE274" s="73"/>
      <c r="OUH274" s="73"/>
      <c r="OUK274" s="73"/>
      <c r="OUM274" s="73"/>
      <c r="OUO274" s="73"/>
      <c r="OUR274" s="73"/>
      <c r="OUU274" s="73"/>
      <c r="OUX274" s="73"/>
      <c r="OVA274" s="73"/>
      <c r="OVD274" s="73"/>
      <c r="OVG274" s="73"/>
      <c r="OVJ274" s="73"/>
      <c r="OVM274" s="73"/>
      <c r="OVO274" s="73"/>
      <c r="OWB274" s="73"/>
      <c r="OWC274" s="73"/>
      <c r="OWD274" s="73"/>
      <c r="OWE274" s="73"/>
      <c r="OWF274" s="73"/>
      <c r="OWG274" s="73"/>
      <c r="OWH274" s="73"/>
      <c r="OWI274" s="73"/>
      <c r="OWJ274" s="73"/>
      <c r="OWK274" s="73"/>
      <c r="OWL274" s="73"/>
      <c r="OWM274" s="73"/>
      <c r="OWN274" s="73"/>
      <c r="OWO274" s="73"/>
      <c r="OWP274" s="73"/>
      <c r="OWQ274" s="73"/>
      <c r="OWR274" s="73"/>
      <c r="OWS274" s="73"/>
      <c r="OWT274" s="73"/>
      <c r="OWU274" s="73"/>
      <c r="OWV274" s="73"/>
      <c r="OWW274" s="73"/>
      <c r="OWX274" s="73"/>
      <c r="OWY274" s="73"/>
      <c r="OWZ274" s="73"/>
      <c r="OXA274" s="73"/>
      <c r="OXC274" s="73"/>
      <c r="OXD274" s="73"/>
      <c r="OXE274" s="73"/>
      <c r="OXF274" s="73"/>
      <c r="OXG274" s="73"/>
      <c r="OXH274" s="73"/>
      <c r="OXI274" s="73"/>
      <c r="OXJ274" s="73"/>
      <c r="OXK274" s="73"/>
      <c r="OXL274" s="73"/>
      <c r="OXM274" s="73"/>
      <c r="OXN274" s="73"/>
      <c r="OXO274" s="73"/>
      <c r="OXR274" s="73"/>
      <c r="OXU274" s="73"/>
      <c r="OXX274" s="73"/>
      <c r="OYA274" s="73"/>
      <c r="OYD274" s="73"/>
      <c r="OYP274" s="73"/>
      <c r="OYS274" s="73"/>
      <c r="OYV274" s="73"/>
      <c r="OYY274" s="73"/>
      <c r="OZH274" s="73"/>
      <c r="OZN274" s="73"/>
      <c r="OZQ274" s="73"/>
      <c r="OZT274" s="73"/>
      <c r="OZW274" s="73"/>
      <c r="PAC274" s="73"/>
      <c r="PAL274" s="73"/>
      <c r="PAN274" s="73"/>
      <c r="PAO274" s="73"/>
      <c r="PAQ274" s="73"/>
      <c r="PAT274" s="73"/>
      <c r="PAW274" s="73"/>
      <c r="PAZ274" s="73"/>
      <c r="PBH274" s="73"/>
      <c r="PBJ274" s="73"/>
      <c r="PBM274" s="73"/>
      <c r="PBP274" s="73"/>
      <c r="PBY274" s="73"/>
      <c r="PCB274" s="73"/>
      <c r="PCG274" s="73"/>
      <c r="PDC274" s="73"/>
      <c r="PDD274" s="73"/>
      <c r="PDE274" s="73"/>
      <c r="PDF274" s="73"/>
      <c r="PDG274" s="73"/>
      <c r="PDH274" s="73"/>
      <c r="PDZ274" s="73"/>
      <c r="PEA274" s="73"/>
      <c r="PED274" s="73"/>
      <c r="PEG274" s="73"/>
      <c r="PEI274" s="73"/>
      <c r="PEK274" s="73"/>
      <c r="PEN274" s="73"/>
      <c r="PEQ274" s="73"/>
      <c r="PET274" s="73"/>
      <c r="PEW274" s="73"/>
      <c r="PEZ274" s="73"/>
      <c r="PFC274" s="73"/>
      <c r="PFF274" s="73"/>
      <c r="PFI274" s="73"/>
      <c r="PFK274" s="73"/>
      <c r="PFX274" s="73"/>
      <c r="PFY274" s="73"/>
      <c r="PFZ274" s="73"/>
      <c r="PGA274" s="73"/>
      <c r="PGB274" s="73"/>
      <c r="PGC274" s="73"/>
      <c r="PGD274" s="73"/>
      <c r="PGE274" s="73"/>
      <c r="PGF274" s="73"/>
      <c r="PGG274" s="73"/>
      <c r="PGH274" s="73"/>
      <c r="PGI274" s="73"/>
      <c r="PGJ274" s="73"/>
      <c r="PGK274" s="73"/>
      <c r="PGL274" s="73"/>
      <c r="PGM274" s="73"/>
      <c r="PGN274" s="73"/>
      <c r="PGO274" s="73"/>
      <c r="PGP274" s="73"/>
      <c r="PGQ274" s="73"/>
      <c r="PGR274" s="73"/>
      <c r="PGS274" s="73"/>
      <c r="PGT274" s="73"/>
      <c r="PGU274" s="73"/>
      <c r="PGV274" s="73"/>
      <c r="PGW274" s="73"/>
      <c r="PGY274" s="73"/>
      <c r="PGZ274" s="73"/>
      <c r="PHA274" s="73"/>
      <c r="PHB274" s="73"/>
      <c r="PHC274" s="73"/>
      <c r="PHD274" s="73"/>
      <c r="PHE274" s="73"/>
      <c r="PHF274" s="73"/>
      <c r="PHG274" s="73"/>
      <c r="PHH274" s="73"/>
      <c r="PHI274" s="73"/>
      <c r="PHJ274" s="73"/>
      <c r="PHK274" s="73"/>
      <c r="PHN274" s="73"/>
      <c r="PHQ274" s="73"/>
      <c r="PHT274" s="73"/>
      <c r="PHW274" s="73"/>
      <c r="PHZ274" s="73"/>
      <c r="PIL274" s="73"/>
      <c r="PIO274" s="73"/>
      <c r="PIR274" s="73"/>
      <c r="PIU274" s="73"/>
      <c r="PJD274" s="73"/>
      <c r="PJJ274" s="73"/>
      <c r="PJM274" s="73"/>
      <c r="PJP274" s="73"/>
      <c r="PJS274" s="73"/>
      <c r="PJY274" s="73"/>
      <c r="PKH274" s="73"/>
      <c r="PKJ274" s="73"/>
      <c r="PKK274" s="73"/>
      <c r="PKM274" s="73"/>
      <c r="PKP274" s="73"/>
      <c r="PKS274" s="73"/>
      <c r="PKV274" s="73"/>
      <c r="PLD274" s="73"/>
      <c r="PLF274" s="73"/>
      <c r="PLI274" s="73"/>
      <c r="PLL274" s="73"/>
      <c r="PLU274" s="73"/>
      <c r="PLX274" s="73"/>
      <c r="PMC274" s="73"/>
      <c r="PMY274" s="73"/>
      <c r="PMZ274" s="73"/>
      <c r="PNA274" s="73"/>
      <c r="PNB274" s="73"/>
      <c r="PNC274" s="73"/>
      <c r="PND274" s="73"/>
      <c r="PNV274" s="73"/>
      <c r="PNW274" s="73"/>
      <c r="PNZ274" s="73"/>
      <c r="POC274" s="73"/>
      <c r="POE274" s="73"/>
      <c r="POG274" s="73"/>
      <c r="POJ274" s="73"/>
      <c r="POM274" s="73"/>
      <c r="POP274" s="73"/>
      <c r="POS274" s="73"/>
      <c r="POV274" s="73"/>
      <c r="POY274" s="73"/>
      <c r="PPB274" s="73"/>
      <c r="PPE274" s="73"/>
      <c r="PPG274" s="73"/>
      <c r="PPT274" s="73"/>
      <c r="PPU274" s="73"/>
      <c r="PPV274" s="73"/>
      <c r="PPW274" s="73"/>
      <c r="PPX274" s="73"/>
      <c r="PPY274" s="73"/>
      <c r="PPZ274" s="73"/>
      <c r="PQA274" s="73"/>
      <c r="PQB274" s="73"/>
      <c r="PQC274" s="73"/>
      <c r="PQD274" s="73"/>
      <c r="PQE274" s="73"/>
      <c r="PQF274" s="73"/>
      <c r="PQG274" s="73"/>
      <c r="PQH274" s="73"/>
      <c r="PQI274" s="73"/>
      <c r="PQJ274" s="73"/>
      <c r="PQK274" s="73"/>
      <c r="PQL274" s="73"/>
      <c r="PQM274" s="73"/>
      <c r="PQN274" s="73"/>
      <c r="PQO274" s="73"/>
      <c r="PQP274" s="73"/>
      <c r="PQQ274" s="73"/>
      <c r="PQR274" s="73"/>
      <c r="PQS274" s="73"/>
      <c r="PQU274" s="73"/>
      <c r="PQV274" s="73"/>
      <c r="PQW274" s="73"/>
      <c r="PQX274" s="73"/>
      <c r="PQY274" s="73"/>
      <c r="PQZ274" s="73"/>
      <c r="PRA274" s="73"/>
      <c r="PRB274" s="73"/>
      <c r="PRC274" s="73"/>
      <c r="PRD274" s="73"/>
      <c r="PRE274" s="73"/>
      <c r="PRF274" s="73"/>
      <c r="PRG274" s="73"/>
      <c r="PRJ274" s="73"/>
      <c r="PRM274" s="73"/>
      <c r="PRP274" s="73"/>
      <c r="PRS274" s="73"/>
      <c r="PRV274" s="73"/>
      <c r="PSH274" s="73"/>
      <c r="PSK274" s="73"/>
      <c r="PSN274" s="73"/>
      <c r="PSQ274" s="73"/>
      <c r="PSZ274" s="73"/>
      <c r="PTF274" s="73"/>
      <c r="PTI274" s="73"/>
      <c r="PTL274" s="73"/>
      <c r="PTO274" s="73"/>
      <c r="PTU274" s="73"/>
      <c r="PUD274" s="73"/>
      <c r="PUF274" s="73"/>
      <c r="PUG274" s="73"/>
      <c r="PUI274" s="73"/>
      <c r="PUL274" s="73"/>
      <c r="PUO274" s="73"/>
      <c r="PUR274" s="73"/>
      <c r="PUZ274" s="73"/>
      <c r="PVB274" s="73"/>
      <c r="PVE274" s="73"/>
      <c r="PVH274" s="73"/>
      <c r="PVQ274" s="73"/>
      <c r="PVT274" s="73"/>
      <c r="PVY274" s="73"/>
      <c r="PWU274" s="73"/>
      <c r="PWV274" s="73"/>
      <c r="PWW274" s="73"/>
      <c r="PWX274" s="73"/>
      <c r="PWY274" s="73"/>
      <c r="PWZ274" s="73"/>
      <c r="PXR274" s="73"/>
      <c r="PXS274" s="73"/>
      <c r="PXV274" s="73"/>
      <c r="PXY274" s="73"/>
      <c r="PYA274" s="73"/>
      <c r="PYC274" s="73"/>
      <c r="PYF274" s="73"/>
      <c r="PYI274" s="73"/>
      <c r="PYL274" s="73"/>
      <c r="PYO274" s="73"/>
      <c r="PYR274" s="73"/>
      <c r="PYU274" s="73"/>
      <c r="PYX274" s="73"/>
      <c r="PZA274" s="73"/>
      <c r="PZC274" s="73"/>
      <c r="PZP274" s="73"/>
      <c r="PZQ274" s="73"/>
      <c r="PZR274" s="73"/>
      <c r="PZS274" s="73"/>
      <c r="PZT274" s="73"/>
      <c r="PZU274" s="73"/>
      <c r="PZV274" s="73"/>
      <c r="PZW274" s="73"/>
      <c r="PZX274" s="73"/>
      <c r="PZY274" s="73"/>
      <c r="PZZ274" s="73"/>
      <c r="QAA274" s="73"/>
      <c r="QAB274" s="73"/>
      <c r="QAC274" s="73"/>
      <c r="QAD274" s="73"/>
      <c r="QAE274" s="73"/>
      <c r="QAF274" s="73"/>
      <c r="QAG274" s="73"/>
      <c r="QAH274" s="73"/>
      <c r="QAI274" s="73"/>
      <c r="QAJ274" s="73"/>
      <c r="QAK274" s="73"/>
      <c r="QAL274" s="73"/>
      <c r="QAM274" s="73"/>
      <c r="QAN274" s="73"/>
      <c r="QAO274" s="73"/>
      <c r="QAQ274" s="73"/>
      <c r="QAR274" s="73"/>
      <c r="QAS274" s="73"/>
      <c r="QAT274" s="73"/>
      <c r="QAU274" s="73"/>
      <c r="QAV274" s="73"/>
      <c r="QAW274" s="73"/>
      <c r="QAX274" s="73"/>
      <c r="QAY274" s="73"/>
      <c r="QAZ274" s="73"/>
      <c r="QBA274" s="73"/>
      <c r="QBB274" s="73"/>
      <c r="QBC274" s="73"/>
      <c r="QBF274" s="73"/>
      <c r="QBI274" s="73"/>
      <c r="QBL274" s="73"/>
      <c r="QBO274" s="73"/>
      <c r="QBR274" s="73"/>
      <c r="QCD274" s="73"/>
      <c r="QCG274" s="73"/>
      <c r="QCJ274" s="73"/>
      <c r="QCM274" s="73"/>
      <c r="QCV274" s="73"/>
      <c r="QDB274" s="73"/>
      <c r="QDE274" s="73"/>
      <c r="QDH274" s="73"/>
      <c r="QDK274" s="73"/>
      <c r="QDQ274" s="73"/>
      <c r="QDZ274" s="73"/>
      <c r="QEB274" s="73"/>
      <c r="QEC274" s="73"/>
      <c r="QEE274" s="73"/>
      <c r="QEH274" s="73"/>
      <c r="QEK274" s="73"/>
      <c r="QEN274" s="73"/>
      <c r="QEV274" s="73"/>
      <c r="QEX274" s="73"/>
      <c r="QFA274" s="73"/>
      <c r="QFD274" s="73"/>
      <c r="QFM274" s="73"/>
      <c r="QFP274" s="73"/>
      <c r="QFU274" s="73"/>
      <c r="QGQ274" s="73"/>
      <c r="QGR274" s="73"/>
      <c r="QGS274" s="73"/>
      <c r="QGT274" s="73"/>
      <c r="QGU274" s="73"/>
      <c r="QGV274" s="73"/>
      <c r="QHN274" s="73"/>
      <c r="QHO274" s="73"/>
      <c r="QHR274" s="73"/>
      <c r="QHU274" s="73"/>
      <c r="QHW274" s="73"/>
      <c r="QHY274" s="73"/>
      <c r="QIB274" s="73"/>
      <c r="QIE274" s="73"/>
      <c r="QIH274" s="73"/>
      <c r="QIK274" s="73"/>
      <c r="QIN274" s="73"/>
      <c r="QIQ274" s="73"/>
      <c r="QIT274" s="73"/>
      <c r="QIW274" s="73"/>
      <c r="QIY274" s="73"/>
      <c r="QJL274" s="73"/>
      <c r="QJM274" s="73"/>
      <c r="QJN274" s="73"/>
      <c r="QJO274" s="73"/>
      <c r="QJP274" s="73"/>
      <c r="QJQ274" s="73"/>
      <c r="QJR274" s="73"/>
      <c r="QJS274" s="73"/>
      <c r="QJT274" s="73"/>
      <c r="QJU274" s="73"/>
      <c r="QJV274" s="73"/>
      <c r="QJW274" s="73"/>
      <c r="QJX274" s="73"/>
      <c r="QJY274" s="73"/>
      <c r="QJZ274" s="73"/>
      <c r="QKA274" s="73"/>
      <c r="QKB274" s="73"/>
      <c r="QKC274" s="73"/>
      <c r="QKD274" s="73"/>
      <c r="QKE274" s="73"/>
      <c r="QKF274" s="73"/>
      <c r="QKG274" s="73"/>
      <c r="QKH274" s="73"/>
      <c r="QKI274" s="73"/>
      <c r="QKJ274" s="73"/>
      <c r="QKK274" s="73"/>
      <c r="QKM274" s="73"/>
      <c r="QKN274" s="73"/>
      <c r="QKO274" s="73"/>
      <c r="QKP274" s="73"/>
      <c r="QKQ274" s="73"/>
      <c r="QKR274" s="73"/>
      <c r="QKS274" s="73"/>
      <c r="QKT274" s="73"/>
      <c r="QKU274" s="73"/>
      <c r="QKV274" s="73"/>
      <c r="QKW274" s="73"/>
      <c r="QKX274" s="73"/>
      <c r="QKY274" s="73"/>
      <c r="QLB274" s="73"/>
      <c r="QLE274" s="73"/>
      <c r="QLH274" s="73"/>
      <c r="QLK274" s="73"/>
      <c r="QLN274" s="73"/>
      <c r="QLZ274" s="73"/>
      <c r="QMC274" s="73"/>
      <c r="QMF274" s="73"/>
      <c r="QMI274" s="73"/>
      <c r="QMR274" s="73"/>
      <c r="QMX274" s="73"/>
      <c r="QNA274" s="73"/>
      <c r="QND274" s="73"/>
      <c r="QNG274" s="73"/>
      <c r="QNM274" s="73"/>
      <c r="QNV274" s="73"/>
      <c r="QNX274" s="73"/>
      <c r="QNY274" s="73"/>
      <c r="QOA274" s="73"/>
      <c r="QOD274" s="73"/>
      <c r="QOG274" s="73"/>
      <c r="QOJ274" s="73"/>
      <c r="QOR274" s="73"/>
      <c r="QOT274" s="73"/>
      <c r="QOW274" s="73"/>
      <c r="QOZ274" s="73"/>
      <c r="QPI274" s="73"/>
      <c r="QPL274" s="73"/>
      <c r="QPQ274" s="73"/>
      <c r="QQM274" s="73"/>
      <c r="QQN274" s="73"/>
      <c r="QQO274" s="73"/>
      <c r="QQP274" s="73"/>
      <c r="QQQ274" s="73"/>
      <c r="QQR274" s="73"/>
      <c r="QRJ274" s="73"/>
      <c r="QRK274" s="73"/>
      <c r="QRN274" s="73"/>
      <c r="QRQ274" s="73"/>
      <c r="QRS274" s="73"/>
      <c r="QRU274" s="73"/>
      <c r="QRX274" s="73"/>
      <c r="QSA274" s="73"/>
      <c r="QSD274" s="73"/>
      <c r="QSG274" s="73"/>
      <c r="QSJ274" s="73"/>
      <c r="QSM274" s="73"/>
      <c r="QSP274" s="73"/>
      <c r="QSS274" s="73"/>
      <c r="QSU274" s="73"/>
      <c r="QTH274" s="73"/>
      <c r="QTI274" s="73"/>
      <c r="QTJ274" s="73"/>
      <c r="QTK274" s="73"/>
      <c r="QTL274" s="73"/>
      <c r="QTM274" s="73"/>
      <c r="QTN274" s="73"/>
      <c r="QTO274" s="73"/>
      <c r="QTP274" s="73"/>
      <c r="QTQ274" s="73"/>
      <c r="QTR274" s="73"/>
      <c r="QTS274" s="73"/>
      <c r="QTT274" s="73"/>
      <c r="QTU274" s="73"/>
      <c r="QTV274" s="73"/>
      <c r="QTW274" s="73"/>
      <c r="QTX274" s="73"/>
      <c r="QTY274" s="73"/>
      <c r="QTZ274" s="73"/>
      <c r="QUA274" s="73"/>
      <c r="QUB274" s="73"/>
      <c r="QUC274" s="73"/>
      <c r="QUD274" s="73"/>
      <c r="QUE274" s="73"/>
      <c r="QUF274" s="73"/>
      <c r="QUG274" s="73"/>
      <c r="QUI274" s="73"/>
      <c r="QUJ274" s="73"/>
      <c r="QUK274" s="73"/>
      <c r="QUL274" s="73"/>
      <c r="QUM274" s="73"/>
      <c r="QUN274" s="73"/>
      <c r="QUO274" s="73"/>
      <c r="QUP274" s="73"/>
      <c r="QUQ274" s="73"/>
      <c r="QUR274" s="73"/>
      <c r="QUS274" s="73"/>
      <c r="QUT274" s="73"/>
      <c r="QUU274" s="73"/>
      <c r="QUX274" s="73"/>
      <c r="QVA274" s="73"/>
      <c r="QVD274" s="73"/>
      <c r="QVG274" s="73"/>
      <c r="QVJ274" s="73"/>
      <c r="QVV274" s="73"/>
      <c r="QVY274" s="73"/>
      <c r="QWB274" s="73"/>
      <c r="QWE274" s="73"/>
      <c r="QWN274" s="73"/>
      <c r="QWT274" s="73"/>
      <c r="QWW274" s="73"/>
      <c r="QWZ274" s="73"/>
      <c r="QXC274" s="73"/>
      <c r="QXI274" s="73"/>
      <c r="QXR274" s="73"/>
      <c r="QXT274" s="73"/>
      <c r="QXU274" s="73"/>
      <c r="QXW274" s="73"/>
      <c r="QXZ274" s="73"/>
      <c r="QYC274" s="73"/>
      <c r="QYF274" s="73"/>
      <c r="QYN274" s="73"/>
      <c r="QYP274" s="73"/>
      <c r="QYS274" s="73"/>
      <c r="QYV274" s="73"/>
      <c r="QZE274" s="73"/>
      <c r="QZH274" s="73"/>
      <c r="QZM274" s="73"/>
      <c r="RAI274" s="73"/>
      <c r="RAJ274" s="73"/>
      <c r="RAK274" s="73"/>
      <c r="RAL274" s="73"/>
      <c r="RAM274" s="73"/>
      <c r="RAN274" s="73"/>
      <c r="RBF274" s="73"/>
      <c r="RBG274" s="73"/>
      <c r="RBJ274" s="73"/>
      <c r="RBM274" s="73"/>
      <c r="RBO274" s="73"/>
      <c r="RBQ274" s="73"/>
      <c r="RBT274" s="73"/>
      <c r="RBW274" s="73"/>
      <c r="RBZ274" s="73"/>
      <c r="RCC274" s="73"/>
      <c r="RCF274" s="73"/>
      <c r="RCI274" s="73"/>
      <c r="RCL274" s="73"/>
      <c r="RCO274" s="73"/>
      <c r="RCQ274" s="73"/>
      <c r="RDD274" s="73"/>
      <c r="RDE274" s="73"/>
      <c r="RDF274" s="73"/>
      <c r="RDG274" s="73"/>
      <c r="RDH274" s="73"/>
      <c r="RDI274" s="73"/>
      <c r="RDJ274" s="73"/>
      <c r="RDK274" s="73"/>
      <c r="RDL274" s="73"/>
      <c r="RDM274" s="73"/>
      <c r="RDN274" s="73"/>
      <c r="RDO274" s="73"/>
      <c r="RDP274" s="73"/>
      <c r="RDQ274" s="73"/>
      <c r="RDR274" s="73"/>
      <c r="RDS274" s="73"/>
      <c r="RDT274" s="73"/>
      <c r="RDU274" s="73"/>
      <c r="RDV274" s="73"/>
      <c r="RDW274" s="73"/>
      <c r="RDX274" s="73"/>
      <c r="RDY274" s="73"/>
      <c r="RDZ274" s="73"/>
      <c r="REA274" s="73"/>
      <c r="REB274" s="73"/>
      <c r="REC274" s="73"/>
      <c r="REE274" s="73"/>
      <c r="REF274" s="73"/>
      <c r="REG274" s="73"/>
      <c r="REH274" s="73"/>
      <c r="REI274" s="73"/>
      <c r="REJ274" s="73"/>
      <c r="REK274" s="73"/>
      <c r="REL274" s="73"/>
      <c r="REM274" s="73"/>
      <c r="REN274" s="73"/>
      <c r="REO274" s="73"/>
      <c r="REP274" s="73"/>
      <c r="REQ274" s="73"/>
      <c r="RET274" s="73"/>
      <c r="REW274" s="73"/>
      <c r="REZ274" s="73"/>
      <c r="RFC274" s="73"/>
      <c r="RFF274" s="73"/>
      <c r="RFR274" s="73"/>
      <c r="RFU274" s="73"/>
      <c r="RFX274" s="73"/>
      <c r="RGA274" s="73"/>
      <c r="RGJ274" s="73"/>
      <c r="RGP274" s="73"/>
      <c r="RGS274" s="73"/>
      <c r="RGV274" s="73"/>
      <c r="RGY274" s="73"/>
      <c r="RHE274" s="73"/>
      <c r="RHN274" s="73"/>
      <c r="RHP274" s="73"/>
      <c r="RHQ274" s="73"/>
      <c r="RHS274" s="73"/>
      <c r="RHV274" s="73"/>
      <c r="RHY274" s="73"/>
      <c r="RIB274" s="73"/>
      <c r="RIJ274" s="73"/>
      <c r="RIL274" s="73"/>
      <c r="RIO274" s="73"/>
      <c r="RIR274" s="73"/>
      <c r="RJA274" s="73"/>
      <c r="RJD274" s="73"/>
      <c r="RJI274" s="73"/>
      <c r="RKE274" s="73"/>
      <c r="RKF274" s="73"/>
      <c r="RKG274" s="73"/>
      <c r="RKH274" s="73"/>
      <c r="RKI274" s="73"/>
      <c r="RKJ274" s="73"/>
      <c r="RLB274" s="73"/>
      <c r="RLC274" s="73"/>
      <c r="RLF274" s="73"/>
      <c r="RLI274" s="73"/>
      <c r="RLK274" s="73"/>
      <c r="RLM274" s="73"/>
      <c r="RLP274" s="73"/>
      <c r="RLS274" s="73"/>
      <c r="RLV274" s="73"/>
      <c r="RLY274" s="73"/>
      <c r="RMB274" s="73"/>
      <c r="RME274" s="73"/>
      <c r="RMH274" s="73"/>
      <c r="RMK274" s="73"/>
      <c r="RMM274" s="73"/>
      <c r="RMZ274" s="73"/>
      <c r="RNA274" s="73"/>
      <c r="RNB274" s="73"/>
      <c r="RNC274" s="73"/>
      <c r="RND274" s="73"/>
      <c r="RNE274" s="73"/>
      <c r="RNF274" s="73"/>
      <c r="RNG274" s="73"/>
      <c r="RNH274" s="73"/>
      <c r="RNI274" s="73"/>
      <c r="RNJ274" s="73"/>
      <c r="RNK274" s="73"/>
      <c r="RNL274" s="73"/>
      <c r="RNM274" s="73"/>
      <c r="RNN274" s="73"/>
      <c r="RNO274" s="73"/>
      <c r="RNP274" s="73"/>
      <c r="RNQ274" s="73"/>
      <c r="RNR274" s="73"/>
      <c r="RNS274" s="73"/>
      <c r="RNT274" s="73"/>
      <c r="RNU274" s="73"/>
      <c r="RNV274" s="73"/>
      <c r="RNW274" s="73"/>
      <c r="RNX274" s="73"/>
      <c r="RNY274" s="73"/>
      <c r="ROA274" s="73"/>
      <c r="ROB274" s="73"/>
      <c r="ROC274" s="73"/>
      <c r="ROD274" s="73"/>
      <c r="ROE274" s="73"/>
      <c r="ROF274" s="73"/>
      <c r="ROG274" s="73"/>
      <c r="ROH274" s="73"/>
      <c r="ROI274" s="73"/>
      <c r="ROJ274" s="73"/>
      <c r="ROK274" s="73"/>
      <c r="ROL274" s="73"/>
      <c r="ROM274" s="73"/>
      <c r="ROP274" s="73"/>
      <c r="ROS274" s="73"/>
      <c r="ROV274" s="73"/>
      <c r="ROY274" s="73"/>
      <c r="RPB274" s="73"/>
      <c r="RPN274" s="73"/>
      <c r="RPQ274" s="73"/>
      <c r="RPT274" s="73"/>
      <c r="RPW274" s="73"/>
      <c r="RQF274" s="73"/>
      <c r="RQL274" s="73"/>
      <c r="RQO274" s="73"/>
      <c r="RQR274" s="73"/>
      <c r="RQU274" s="73"/>
      <c r="RRA274" s="73"/>
      <c r="RRJ274" s="73"/>
      <c r="RRL274" s="73"/>
      <c r="RRM274" s="73"/>
      <c r="RRO274" s="73"/>
      <c r="RRR274" s="73"/>
      <c r="RRU274" s="73"/>
      <c r="RRX274" s="73"/>
      <c r="RSF274" s="73"/>
      <c r="RSH274" s="73"/>
      <c r="RSK274" s="73"/>
      <c r="RSN274" s="73"/>
      <c r="RSW274" s="73"/>
      <c r="RSZ274" s="73"/>
      <c r="RTE274" s="73"/>
      <c r="RUA274" s="73"/>
      <c r="RUB274" s="73"/>
      <c r="RUC274" s="73"/>
      <c r="RUD274" s="73"/>
      <c r="RUE274" s="73"/>
      <c r="RUF274" s="73"/>
      <c r="RUX274" s="73"/>
      <c r="RUY274" s="73"/>
      <c r="RVB274" s="73"/>
      <c r="RVE274" s="73"/>
      <c r="RVG274" s="73"/>
      <c r="RVI274" s="73"/>
      <c r="RVL274" s="73"/>
      <c r="RVO274" s="73"/>
      <c r="RVR274" s="73"/>
      <c r="RVU274" s="73"/>
      <c r="RVX274" s="73"/>
      <c r="RWA274" s="73"/>
      <c r="RWD274" s="73"/>
      <c r="RWG274" s="73"/>
      <c r="RWI274" s="73"/>
      <c r="RWV274" s="73"/>
      <c r="RWW274" s="73"/>
      <c r="RWX274" s="73"/>
      <c r="RWY274" s="73"/>
      <c r="RWZ274" s="73"/>
      <c r="RXA274" s="73"/>
      <c r="RXB274" s="73"/>
      <c r="RXC274" s="73"/>
      <c r="RXD274" s="73"/>
      <c r="RXE274" s="73"/>
      <c r="RXF274" s="73"/>
      <c r="RXG274" s="73"/>
      <c r="RXH274" s="73"/>
      <c r="RXI274" s="73"/>
      <c r="RXJ274" s="73"/>
      <c r="RXK274" s="73"/>
      <c r="RXL274" s="73"/>
      <c r="RXM274" s="73"/>
      <c r="RXN274" s="73"/>
      <c r="RXO274" s="73"/>
      <c r="RXP274" s="73"/>
      <c r="RXQ274" s="73"/>
      <c r="RXR274" s="73"/>
      <c r="RXS274" s="73"/>
      <c r="RXT274" s="73"/>
      <c r="RXU274" s="73"/>
      <c r="RXW274" s="73"/>
      <c r="RXX274" s="73"/>
      <c r="RXY274" s="73"/>
      <c r="RXZ274" s="73"/>
      <c r="RYA274" s="73"/>
      <c r="RYB274" s="73"/>
      <c r="RYC274" s="73"/>
      <c r="RYD274" s="73"/>
      <c r="RYE274" s="73"/>
      <c r="RYF274" s="73"/>
      <c r="RYG274" s="73"/>
      <c r="RYH274" s="73"/>
      <c r="RYI274" s="73"/>
      <c r="RYL274" s="73"/>
      <c r="RYO274" s="73"/>
      <c r="RYR274" s="73"/>
      <c r="RYU274" s="73"/>
      <c r="RYX274" s="73"/>
      <c r="RZJ274" s="73"/>
      <c r="RZM274" s="73"/>
      <c r="RZP274" s="73"/>
      <c r="RZS274" s="73"/>
      <c r="SAB274" s="73"/>
      <c r="SAH274" s="73"/>
      <c r="SAK274" s="73"/>
      <c r="SAN274" s="73"/>
      <c r="SAQ274" s="73"/>
      <c r="SAW274" s="73"/>
      <c r="SBF274" s="73"/>
      <c r="SBH274" s="73"/>
      <c r="SBI274" s="73"/>
      <c r="SBK274" s="73"/>
      <c r="SBN274" s="73"/>
      <c r="SBQ274" s="73"/>
      <c r="SBT274" s="73"/>
      <c r="SCB274" s="73"/>
      <c r="SCD274" s="73"/>
      <c r="SCG274" s="73"/>
      <c r="SCJ274" s="73"/>
      <c r="SCS274" s="73"/>
      <c r="SCV274" s="73"/>
      <c r="SDA274" s="73"/>
      <c r="SDW274" s="73"/>
      <c r="SDX274" s="73"/>
      <c r="SDY274" s="73"/>
      <c r="SDZ274" s="73"/>
      <c r="SEA274" s="73"/>
      <c r="SEB274" s="73"/>
      <c r="SET274" s="73"/>
      <c r="SEU274" s="73"/>
      <c r="SEX274" s="73"/>
      <c r="SFA274" s="73"/>
      <c r="SFC274" s="73"/>
      <c r="SFE274" s="73"/>
      <c r="SFH274" s="73"/>
      <c r="SFK274" s="73"/>
      <c r="SFN274" s="73"/>
      <c r="SFQ274" s="73"/>
      <c r="SFT274" s="73"/>
      <c r="SFW274" s="73"/>
      <c r="SFZ274" s="73"/>
      <c r="SGC274" s="73"/>
      <c r="SGE274" s="73"/>
      <c r="SGR274" s="73"/>
      <c r="SGS274" s="73"/>
      <c r="SGT274" s="73"/>
      <c r="SGU274" s="73"/>
      <c r="SGV274" s="73"/>
      <c r="SGW274" s="73"/>
      <c r="SGX274" s="73"/>
      <c r="SGY274" s="73"/>
      <c r="SGZ274" s="73"/>
      <c r="SHA274" s="73"/>
      <c r="SHB274" s="73"/>
      <c r="SHC274" s="73"/>
      <c r="SHD274" s="73"/>
      <c r="SHE274" s="73"/>
      <c r="SHF274" s="73"/>
      <c r="SHG274" s="73"/>
      <c r="SHH274" s="73"/>
      <c r="SHI274" s="73"/>
      <c r="SHJ274" s="73"/>
      <c r="SHK274" s="73"/>
      <c r="SHL274" s="73"/>
      <c r="SHM274" s="73"/>
      <c r="SHN274" s="73"/>
      <c r="SHO274" s="73"/>
      <c r="SHP274" s="73"/>
      <c r="SHQ274" s="73"/>
      <c r="SHS274" s="73"/>
      <c r="SHT274" s="73"/>
      <c r="SHU274" s="73"/>
      <c r="SHV274" s="73"/>
      <c r="SHW274" s="73"/>
      <c r="SHX274" s="73"/>
      <c r="SHY274" s="73"/>
      <c r="SHZ274" s="73"/>
      <c r="SIA274" s="73"/>
      <c r="SIB274" s="73"/>
      <c r="SIC274" s="73"/>
      <c r="SID274" s="73"/>
      <c r="SIE274" s="73"/>
      <c r="SIH274" s="73"/>
      <c r="SIK274" s="73"/>
      <c r="SIN274" s="73"/>
      <c r="SIQ274" s="73"/>
      <c r="SIT274" s="73"/>
      <c r="SJF274" s="73"/>
      <c r="SJI274" s="73"/>
      <c r="SJL274" s="73"/>
      <c r="SJO274" s="73"/>
      <c r="SJX274" s="73"/>
      <c r="SKD274" s="73"/>
      <c r="SKG274" s="73"/>
      <c r="SKJ274" s="73"/>
      <c r="SKM274" s="73"/>
      <c r="SKS274" s="73"/>
      <c r="SLB274" s="73"/>
      <c r="SLD274" s="73"/>
      <c r="SLE274" s="73"/>
      <c r="SLG274" s="73"/>
      <c r="SLJ274" s="73"/>
      <c r="SLM274" s="73"/>
      <c r="SLP274" s="73"/>
      <c r="SLX274" s="73"/>
      <c r="SLZ274" s="73"/>
      <c r="SMC274" s="73"/>
      <c r="SMF274" s="73"/>
      <c r="SMO274" s="73"/>
      <c r="SMR274" s="73"/>
      <c r="SMW274" s="73"/>
      <c r="SNS274" s="73"/>
      <c r="SNT274" s="73"/>
      <c r="SNU274" s="73"/>
      <c r="SNV274" s="73"/>
      <c r="SNW274" s="73"/>
      <c r="SNX274" s="73"/>
      <c r="SOP274" s="73"/>
      <c r="SOQ274" s="73"/>
      <c r="SOT274" s="73"/>
      <c r="SOW274" s="73"/>
      <c r="SOY274" s="73"/>
      <c r="SPA274" s="73"/>
      <c r="SPD274" s="73"/>
      <c r="SPG274" s="73"/>
      <c r="SPJ274" s="73"/>
      <c r="SPM274" s="73"/>
      <c r="SPP274" s="73"/>
      <c r="SPS274" s="73"/>
      <c r="SPV274" s="73"/>
      <c r="SPY274" s="73"/>
      <c r="SQA274" s="73"/>
      <c r="SQN274" s="73"/>
      <c r="SQO274" s="73"/>
      <c r="SQP274" s="73"/>
      <c r="SQQ274" s="73"/>
      <c r="SQR274" s="73"/>
      <c r="SQS274" s="73"/>
      <c r="SQT274" s="73"/>
      <c r="SQU274" s="73"/>
      <c r="SQV274" s="73"/>
      <c r="SQW274" s="73"/>
      <c r="SQX274" s="73"/>
      <c r="SQY274" s="73"/>
      <c r="SQZ274" s="73"/>
      <c r="SRA274" s="73"/>
      <c r="SRB274" s="73"/>
      <c r="SRC274" s="73"/>
      <c r="SRD274" s="73"/>
      <c r="SRE274" s="73"/>
      <c r="SRF274" s="73"/>
      <c r="SRG274" s="73"/>
      <c r="SRH274" s="73"/>
      <c r="SRI274" s="73"/>
      <c r="SRJ274" s="73"/>
      <c r="SRK274" s="73"/>
      <c r="SRL274" s="73"/>
      <c r="SRM274" s="73"/>
      <c r="SRO274" s="73"/>
      <c r="SRP274" s="73"/>
      <c r="SRQ274" s="73"/>
      <c r="SRR274" s="73"/>
      <c r="SRS274" s="73"/>
      <c r="SRT274" s="73"/>
      <c r="SRU274" s="73"/>
      <c r="SRV274" s="73"/>
      <c r="SRW274" s="73"/>
      <c r="SRX274" s="73"/>
      <c r="SRY274" s="73"/>
      <c r="SRZ274" s="73"/>
      <c r="SSA274" s="73"/>
      <c r="SSD274" s="73"/>
      <c r="SSG274" s="73"/>
      <c r="SSJ274" s="73"/>
      <c r="SSM274" s="73"/>
      <c r="SSP274" s="73"/>
      <c r="STB274" s="73"/>
      <c r="STE274" s="73"/>
      <c r="STH274" s="73"/>
      <c r="STK274" s="73"/>
      <c r="STT274" s="73"/>
      <c r="STZ274" s="73"/>
      <c r="SUC274" s="73"/>
      <c r="SUF274" s="73"/>
      <c r="SUI274" s="73"/>
      <c r="SUO274" s="73"/>
      <c r="SUX274" s="73"/>
      <c r="SUZ274" s="73"/>
      <c r="SVA274" s="73"/>
      <c r="SVC274" s="73"/>
      <c r="SVF274" s="73"/>
      <c r="SVI274" s="73"/>
      <c r="SVL274" s="73"/>
      <c r="SVT274" s="73"/>
      <c r="SVV274" s="73"/>
      <c r="SVY274" s="73"/>
      <c r="SWB274" s="73"/>
      <c r="SWK274" s="73"/>
      <c r="SWN274" s="73"/>
      <c r="SWS274" s="73"/>
      <c r="SXO274" s="73"/>
      <c r="SXP274" s="73"/>
      <c r="SXQ274" s="73"/>
      <c r="SXR274" s="73"/>
      <c r="SXS274" s="73"/>
      <c r="SXT274" s="73"/>
      <c r="SYL274" s="73"/>
      <c r="SYM274" s="73"/>
      <c r="SYP274" s="73"/>
      <c r="SYS274" s="73"/>
      <c r="SYU274" s="73"/>
      <c r="SYW274" s="73"/>
      <c r="SYZ274" s="73"/>
      <c r="SZC274" s="73"/>
      <c r="SZF274" s="73"/>
      <c r="SZI274" s="73"/>
      <c r="SZL274" s="73"/>
      <c r="SZO274" s="73"/>
      <c r="SZR274" s="73"/>
      <c r="SZU274" s="73"/>
      <c r="SZW274" s="73"/>
      <c r="TAJ274" s="73"/>
      <c r="TAK274" s="73"/>
      <c r="TAL274" s="73"/>
      <c r="TAM274" s="73"/>
      <c r="TAN274" s="73"/>
      <c r="TAO274" s="73"/>
      <c r="TAP274" s="73"/>
      <c r="TAQ274" s="73"/>
      <c r="TAR274" s="73"/>
      <c r="TAS274" s="73"/>
      <c r="TAT274" s="73"/>
      <c r="TAU274" s="73"/>
      <c r="TAV274" s="73"/>
      <c r="TAW274" s="73"/>
      <c r="TAX274" s="73"/>
      <c r="TAY274" s="73"/>
      <c r="TAZ274" s="73"/>
      <c r="TBA274" s="73"/>
      <c r="TBB274" s="73"/>
      <c r="TBC274" s="73"/>
      <c r="TBD274" s="73"/>
      <c r="TBE274" s="73"/>
      <c r="TBF274" s="73"/>
      <c r="TBG274" s="73"/>
      <c r="TBH274" s="73"/>
      <c r="TBI274" s="73"/>
      <c r="TBK274" s="73"/>
      <c r="TBL274" s="73"/>
      <c r="TBM274" s="73"/>
      <c r="TBN274" s="73"/>
      <c r="TBO274" s="73"/>
      <c r="TBP274" s="73"/>
      <c r="TBQ274" s="73"/>
      <c r="TBR274" s="73"/>
      <c r="TBS274" s="73"/>
      <c r="TBT274" s="73"/>
      <c r="TBU274" s="73"/>
      <c r="TBV274" s="73"/>
      <c r="TBW274" s="73"/>
      <c r="TBZ274" s="73"/>
      <c r="TCC274" s="73"/>
      <c r="TCF274" s="73"/>
      <c r="TCI274" s="73"/>
      <c r="TCL274" s="73"/>
      <c r="TCX274" s="73"/>
      <c r="TDA274" s="73"/>
      <c r="TDD274" s="73"/>
      <c r="TDG274" s="73"/>
      <c r="TDP274" s="73"/>
      <c r="TDV274" s="73"/>
      <c r="TDY274" s="73"/>
      <c r="TEB274" s="73"/>
      <c r="TEE274" s="73"/>
      <c r="TEK274" s="73"/>
      <c r="TET274" s="73"/>
      <c r="TEV274" s="73"/>
      <c r="TEW274" s="73"/>
      <c r="TEY274" s="73"/>
      <c r="TFB274" s="73"/>
      <c r="TFE274" s="73"/>
      <c r="TFH274" s="73"/>
      <c r="TFP274" s="73"/>
      <c r="TFR274" s="73"/>
      <c r="TFU274" s="73"/>
      <c r="TFX274" s="73"/>
      <c r="TGG274" s="73"/>
      <c r="TGJ274" s="73"/>
      <c r="TGO274" s="73"/>
      <c r="THK274" s="73"/>
      <c r="THL274" s="73"/>
      <c r="THM274" s="73"/>
      <c r="THN274" s="73"/>
      <c r="THO274" s="73"/>
      <c r="THP274" s="73"/>
      <c r="TIH274" s="73"/>
      <c r="TII274" s="73"/>
      <c r="TIL274" s="73"/>
      <c r="TIO274" s="73"/>
      <c r="TIQ274" s="73"/>
      <c r="TIS274" s="73"/>
      <c r="TIV274" s="73"/>
      <c r="TIY274" s="73"/>
      <c r="TJB274" s="73"/>
      <c r="TJE274" s="73"/>
      <c r="TJH274" s="73"/>
      <c r="TJK274" s="73"/>
      <c r="TJN274" s="73"/>
      <c r="TJQ274" s="73"/>
      <c r="TJS274" s="73"/>
      <c r="TKF274" s="73"/>
      <c r="TKG274" s="73"/>
      <c r="TKH274" s="73"/>
      <c r="TKI274" s="73"/>
      <c r="TKJ274" s="73"/>
      <c r="TKK274" s="73"/>
      <c r="TKL274" s="73"/>
      <c r="TKM274" s="73"/>
      <c r="TKN274" s="73"/>
      <c r="TKO274" s="73"/>
      <c r="TKP274" s="73"/>
      <c r="TKQ274" s="73"/>
      <c r="TKR274" s="73"/>
      <c r="TKS274" s="73"/>
      <c r="TKT274" s="73"/>
      <c r="TKU274" s="73"/>
      <c r="TKV274" s="73"/>
      <c r="TKW274" s="73"/>
      <c r="TKX274" s="73"/>
      <c r="TKY274" s="73"/>
      <c r="TKZ274" s="73"/>
      <c r="TLA274" s="73"/>
      <c r="TLB274" s="73"/>
      <c r="TLC274" s="73"/>
      <c r="TLD274" s="73"/>
      <c r="TLE274" s="73"/>
      <c r="TLG274" s="73"/>
      <c r="TLH274" s="73"/>
      <c r="TLI274" s="73"/>
      <c r="TLJ274" s="73"/>
      <c r="TLK274" s="73"/>
      <c r="TLL274" s="73"/>
      <c r="TLM274" s="73"/>
      <c r="TLN274" s="73"/>
      <c r="TLO274" s="73"/>
      <c r="TLP274" s="73"/>
      <c r="TLQ274" s="73"/>
      <c r="TLR274" s="73"/>
      <c r="TLS274" s="73"/>
      <c r="TLV274" s="73"/>
      <c r="TLY274" s="73"/>
      <c r="TMB274" s="73"/>
      <c r="TME274" s="73"/>
      <c r="TMH274" s="73"/>
      <c r="TMT274" s="73"/>
      <c r="TMW274" s="73"/>
      <c r="TMZ274" s="73"/>
      <c r="TNC274" s="73"/>
      <c r="TNL274" s="73"/>
      <c r="TNR274" s="73"/>
      <c r="TNU274" s="73"/>
      <c r="TNX274" s="73"/>
      <c r="TOA274" s="73"/>
      <c r="TOG274" s="73"/>
      <c r="TOP274" s="73"/>
      <c r="TOR274" s="73"/>
      <c r="TOS274" s="73"/>
      <c r="TOU274" s="73"/>
      <c r="TOX274" s="73"/>
      <c r="TPA274" s="73"/>
      <c r="TPD274" s="73"/>
      <c r="TPL274" s="73"/>
      <c r="TPN274" s="73"/>
      <c r="TPQ274" s="73"/>
      <c r="TPT274" s="73"/>
      <c r="TQC274" s="73"/>
      <c r="TQF274" s="73"/>
      <c r="TQK274" s="73"/>
      <c r="TRG274" s="73"/>
      <c r="TRH274" s="73"/>
      <c r="TRI274" s="73"/>
      <c r="TRJ274" s="73"/>
      <c r="TRK274" s="73"/>
      <c r="TRL274" s="73"/>
      <c r="TSD274" s="73"/>
      <c r="TSE274" s="73"/>
      <c r="TSH274" s="73"/>
      <c r="TSK274" s="73"/>
      <c r="TSM274" s="73"/>
      <c r="TSO274" s="73"/>
      <c r="TSR274" s="73"/>
      <c r="TSU274" s="73"/>
      <c r="TSX274" s="73"/>
      <c r="TTA274" s="73"/>
      <c r="TTD274" s="73"/>
      <c r="TTG274" s="73"/>
      <c r="TTJ274" s="73"/>
      <c r="TTM274" s="73"/>
      <c r="TTO274" s="73"/>
      <c r="TUB274" s="73"/>
      <c r="TUC274" s="73"/>
      <c r="TUD274" s="73"/>
      <c r="TUE274" s="73"/>
      <c r="TUF274" s="73"/>
      <c r="TUG274" s="73"/>
      <c r="TUH274" s="73"/>
      <c r="TUI274" s="73"/>
      <c r="TUJ274" s="73"/>
      <c r="TUK274" s="73"/>
      <c r="TUL274" s="73"/>
      <c r="TUM274" s="73"/>
      <c r="TUN274" s="73"/>
      <c r="TUO274" s="73"/>
      <c r="TUP274" s="73"/>
      <c r="TUQ274" s="73"/>
      <c r="TUR274" s="73"/>
      <c r="TUS274" s="73"/>
      <c r="TUT274" s="73"/>
      <c r="TUU274" s="73"/>
      <c r="TUV274" s="73"/>
      <c r="TUW274" s="73"/>
      <c r="TUX274" s="73"/>
      <c r="TUY274" s="73"/>
      <c r="TUZ274" s="73"/>
      <c r="TVA274" s="73"/>
      <c r="TVC274" s="73"/>
      <c r="TVD274" s="73"/>
      <c r="TVE274" s="73"/>
      <c r="TVF274" s="73"/>
      <c r="TVG274" s="73"/>
      <c r="TVH274" s="73"/>
      <c r="TVI274" s="73"/>
      <c r="TVJ274" s="73"/>
      <c r="TVK274" s="73"/>
      <c r="TVL274" s="73"/>
      <c r="TVM274" s="73"/>
      <c r="TVN274" s="73"/>
      <c r="TVO274" s="73"/>
      <c r="TVR274" s="73"/>
      <c r="TVU274" s="73"/>
      <c r="TVX274" s="73"/>
      <c r="TWA274" s="73"/>
      <c r="TWD274" s="73"/>
      <c r="TWP274" s="73"/>
      <c r="TWS274" s="73"/>
      <c r="TWV274" s="73"/>
      <c r="TWY274" s="73"/>
      <c r="TXH274" s="73"/>
      <c r="TXN274" s="73"/>
      <c r="TXQ274" s="73"/>
      <c r="TXT274" s="73"/>
      <c r="TXW274" s="73"/>
      <c r="TYC274" s="73"/>
      <c r="TYL274" s="73"/>
      <c r="TYN274" s="73"/>
      <c r="TYO274" s="73"/>
      <c r="TYQ274" s="73"/>
      <c r="TYT274" s="73"/>
      <c r="TYW274" s="73"/>
      <c r="TYZ274" s="73"/>
      <c r="TZH274" s="73"/>
      <c r="TZJ274" s="73"/>
      <c r="TZM274" s="73"/>
      <c r="TZP274" s="73"/>
      <c r="TZY274" s="73"/>
      <c r="UAB274" s="73"/>
      <c r="UAG274" s="73"/>
      <c r="UBC274" s="73"/>
      <c r="UBD274" s="73"/>
      <c r="UBE274" s="73"/>
      <c r="UBF274" s="73"/>
      <c r="UBG274" s="73"/>
      <c r="UBH274" s="73"/>
      <c r="UBZ274" s="73"/>
      <c r="UCA274" s="73"/>
      <c r="UCD274" s="73"/>
      <c r="UCG274" s="73"/>
      <c r="UCI274" s="73"/>
      <c r="UCK274" s="73"/>
      <c r="UCN274" s="73"/>
      <c r="UCQ274" s="73"/>
      <c r="UCT274" s="73"/>
      <c r="UCW274" s="73"/>
      <c r="UCZ274" s="73"/>
      <c r="UDC274" s="73"/>
      <c r="UDF274" s="73"/>
      <c r="UDI274" s="73"/>
      <c r="UDK274" s="73"/>
      <c r="UDX274" s="73"/>
      <c r="UDY274" s="73"/>
      <c r="UDZ274" s="73"/>
      <c r="UEA274" s="73"/>
      <c r="UEB274" s="73"/>
      <c r="UEC274" s="73"/>
      <c r="UED274" s="73"/>
      <c r="UEE274" s="73"/>
      <c r="UEF274" s="73"/>
      <c r="UEG274" s="73"/>
      <c r="UEH274" s="73"/>
      <c r="UEI274" s="73"/>
      <c r="UEJ274" s="73"/>
      <c r="UEK274" s="73"/>
      <c r="UEL274" s="73"/>
      <c r="UEM274" s="73"/>
      <c r="UEN274" s="73"/>
      <c r="UEO274" s="73"/>
      <c r="UEP274" s="73"/>
      <c r="UEQ274" s="73"/>
      <c r="UER274" s="73"/>
      <c r="UES274" s="73"/>
      <c r="UET274" s="73"/>
      <c r="UEU274" s="73"/>
      <c r="UEV274" s="73"/>
      <c r="UEW274" s="73"/>
      <c r="UEY274" s="73"/>
      <c r="UEZ274" s="73"/>
      <c r="UFA274" s="73"/>
      <c r="UFB274" s="73"/>
      <c r="UFC274" s="73"/>
      <c r="UFD274" s="73"/>
      <c r="UFE274" s="73"/>
      <c r="UFF274" s="73"/>
      <c r="UFG274" s="73"/>
      <c r="UFH274" s="73"/>
      <c r="UFI274" s="73"/>
      <c r="UFJ274" s="73"/>
      <c r="UFK274" s="73"/>
      <c r="UFN274" s="73"/>
      <c r="UFQ274" s="73"/>
      <c r="UFT274" s="73"/>
      <c r="UFW274" s="73"/>
      <c r="UFZ274" s="73"/>
      <c r="UGL274" s="73"/>
      <c r="UGO274" s="73"/>
      <c r="UGR274" s="73"/>
      <c r="UGU274" s="73"/>
      <c r="UHD274" s="73"/>
      <c r="UHJ274" s="73"/>
      <c r="UHM274" s="73"/>
      <c r="UHP274" s="73"/>
      <c r="UHS274" s="73"/>
      <c r="UHY274" s="73"/>
      <c r="UIH274" s="73"/>
      <c r="UIJ274" s="73"/>
      <c r="UIK274" s="73"/>
      <c r="UIM274" s="73"/>
      <c r="UIP274" s="73"/>
      <c r="UIS274" s="73"/>
      <c r="UIV274" s="73"/>
      <c r="UJD274" s="73"/>
      <c r="UJF274" s="73"/>
      <c r="UJI274" s="73"/>
      <c r="UJL274" s="73"/>
      <c r="UJU274" s="73"/>
      <c r="UJX274" s="73"/>
      <c r="UKC274" s="73"/>
      <c r="UKY274" s="73"/>
      <c r="UKZ274" s="73"/>
      <c r="ULA274" s="73"/>
      <c r="ULB274" s="73"/>
      <c r="ULC274" s="73"/>
      <c r="ULD274" s="73"/>
      <c r="ULV274" s="73"/>
      <c r="ULW274" s="73"/>
      <c r="ULZ274" s="73"/>
      <c r="UMC274" s="73"/>
      <c r="UME274" s="73"/>
      <c r="UMG274" s="73"/>
      <c r="UMJ274" s="73"/>
      <c r="UMM274" s="73"/>
      <c r="UMP274" s="73"/>
      <c r="UMS274" s="73"/>
      <c r="UMV274" s="73"/>
      <c r="UMY274" s="73"/>
      <c r="UNB274" s="73"/>
      <c r="UNE274" s="73"/>
      <c r="UNG274" s="73"/>
      <c r="UNT274" s="73"/>
      <c r="UNU274" s="73"/>
      <c r="UNV274" s="73"/>
      <c r="UNW274" s="73"/>
      <c r="UNX274" s="73"/>
      <c r="UNY274" s="73"/>
      <c r="UNZ274" s="73"/>
      <c r="UOA274" s="73"/>
      <c r="UOB274" s="73"/>
      <c r="UOC274" s="73"/>
      <c r="UOD274" s="73"/>
      <c r="UOE274" s="73"/>
      <c r="UOF274" s="73"/>
      <c r="UOG274" s="73"/>
      <c r="UOH274" s="73"/>
      <c r="UOI274" s="73"/>
      <c r="UOJ274" s="73"/>
      <c r="UOK274" s="73"/>
      <c r="UOL274" s="73"/>
      <c r="UOM274" s="73"/>
      <c r="UON274" s="73"/>
      <c r="UOO274" s="73"/>
      <c r="UOP274" s="73"/>
      <c r="UOQ274" s="73"/>
      <c r="UOR274" s="73"/>
      <c r="UOS274" s="73"/>
      <c r="UOU274" s="73"/>
      <c r="UOV274" s="73"/>
      <c r="UOW274" s="73"/>
      <c r="UOX274" s="73"/>
      <c r="UOY274" s="73"/>
      <c r="UOZ274" s="73"/>
      <c r="UPA274" s="73"/>
      <c r="UPB274" s="73"/>
      <c r="UPC274" s="73"/>
      <c r="UPD274" s="73"/>
      <c r="UPE274" s="73"/>
      <c r="UPF274" s="73"/>
      <c r="UPG274" s="73"/>
      <c r="UPJ274" s="73"/>
      <c r="UPM274" s="73"/>
      <c r="UPP274" s="73"/>
      <c r="UPS274" s="73"/>
      <c r="UPV274" s="73"/>
      <c r="UQH274" s="73"/>
      <c r="UQK274" s="73"/>
      <c r="UQN274" s="73"/>
      <c r="UQQ274" s="73"/>
      <c r="UQZ274" s="73"/>
      <c r="URF274" s="73"/>
      <c r="URI274" s="73"/>
      <c r="URL274" s="73"/>
      <c r="URO274" s="73"/>
      <c r="URU274" s="73"/>
      <c r="USD274" s="73"/>
      <c r="USF274" s="73"/>
      <c r="USG274" s="73"/>
      <c r="USI274" s="73"/>
      <c r="USL274" s="73"/>
      <c r="USO274" s="73"/>
      <c r="USR274" s="73"/>
      <c r="USZ274" s="73"/>
      <c r="UTB274" s="73"/>
      <c r="UTE274" s="73"/>
      <c r="UTH274" s="73"/>
      <c r="UTQ274" s="73"/>
      <c r="UTT274" s="73"/>
      <c r="UTY274" s="73"/>
      <c r="UUU274" s="73"/>
      <c r="UUV274" s="73"/>
      <c r="UUW274" s="73"/>
      <c r="UUX274" s="73"/>
      <c r="UUY274" s="73"/>
      <c r="UUZ274" s="73"/>
      <c r="UVR274" s="73"/>
      <c r="UVS274" s="73"/>
      <c r="UVV274" s="73"/>
      <c r="UVY274" s="73"/>
      <c r="UWA274" s="73"/>
      <c r="UWC274" s="73"/>
      <c r="UWF274" s="73"/>
      <c r="UWI274" s="73"/>
      <c r="UWL274" s="73"/>
      <c r="UWO274" s="73"/>
      <c r="UWR274" s="73"/>
      <c r="UWU274" s="73"/>
      <c r="UWX274" s="73"/>
      <c r="UXA274" s="73"/>
      <c r="UXC274" s="73"/>
      <c r="UXP274" s="73"/>
      <c r="UXQ274" s="73"/>
      <c r="UXR274" s="73"/>
      <c r="UXS274" s="73"/>
      <c r="UXT274" s="73"/>
      <c r="UXU274" s="73"/>
      <c r="UXV274" s="73"/>
      <c r="UXW274" s="73"/>
      <c r="UXX274" s="73"/>
      <c r="UXY274" s="73"/>
      <c r="UXZ274" s="73"/>
      <c r="UYA274" s="73"/>
      <c r="UYB274" s="73"/>
      <c r="UYC274" s="73"/>
      <c r="UYD274" s="73"/>
      <c r="UYE274" s="73"/>
      <c r="UYF274" s="73"/>
      <c r="UYG274" s="73"/>
      <c r="UYH274" s="73"/>
      <c r="UYI274" s="73"/>
      <c r="UYJ274" s="73"/>
      <c r="UYK274" s="73"/>
      <c r="UYL274" s="73"/>
      <c r="UYM274" s="73"/>
      <c r="UYN274" s="73"/>
      <c r="UYO274" s="73"/>
      <c r="UYQ274" s="73"/>
      <c r="UYR274" s="73"/>
      <c r="UYS274" s="73"/>
      <c r="UYT274" s="73"/>
      <c r="UYU274" s="73"/>
      <c r="UYV274" s="73"/>
      <c r="UYW274" s="73"/>
      <c r="UYX274" s="73"/>
      <c r="UYY274" s="73"/>
      <c r="UYZ274" s="73"/>
      <c r="UZA274" s="73"/>
      <c r="UZB274" s="73"/>
      <c r="UZC274" s="73"/>
      <c r="UZF274" s="73"/>
      <c r="UZI274" s="73"/>
      <c r="UZL274" s="73"/>
      <c r="UZO274" s="73"/>
      <c r="UZR274" s="73"/>
      <c r="VAD274" s="73"/>
      <c r="VAG274" s="73"/>
      <c r="VAJ274" s="73"/>
      <c r="VAM274" s="73"/>
      <c r="VAV274" s="73"/>
      <c r="VBB274" s="73"/>
      <c r="VBE274" s="73"/>
      <c r="VBH274" s="73"/>
      <c r="VBK274" s="73"/>
      <c r="VBQ274" s="73"/>
      <c r="VBZ274" s="73"/>
      <c r="VCB274" s="73"/>
      <c r="VCC274" s="73"/>
      <c r="VCE274" s="73"/>
      <c r="VCH274" s="73"/>
      <c r="VCK274" s="73"/>
      <c r="VCN274" s="73"/>
      <c r="VCV274" s="73"/>
      <c r="VCX274" s="73"/>
      <c r="VDA274" s="73"/>
      <c r="VDD274" s="73"/>
      <c r="VDM274" s="73"/>
      <c r="VDP274" s="73"/>
      <c r="VDU274" s="73"/>
      <c r="VEQ274" s="73"/>
      <c r="VER274" s="73"/>
      <c r="VES274" s="73"/>
      <c r="VET274" s="73"/>
      <c r="VEU274" s="73"/>
      <c r="VEV274" s="73"/>
      <c r="VFN274" s="73"/>
      <c r="VFO274" s="73"/>
      <c r="VFR274" s="73"/>
      <c r="VFU274" s="73"/>
      <c r="VFW274" s="73"/>
      <c r="VFY274" s="73"/>
      <c r="VGB274" s="73"/>
      <c r="VGE274" s="73"/>
      <c r="VGH274" s="73"/>
      <c r="VGK274" s="73"/>
      <c r="VGN274" s="73"/>
      <c r="VGQ274" s="73"/>
      <c r="VGT274" s="73"/>
      <c r="VGW274" s="73"/>
      <c r="VGY274" s="73"/>
      <c r="VHL274" s="73"/>
      <c r="VHM274" s="73"/>
      <c r="VHN274" s="73"/>
      <c r="VHO274" s="73"/>
      <c r="VHP274" s="73"/>
      <c r="VHQ274" s="73"/>
      <c r="VHR274" s="73"/>
      <c r="VHS274" s="73"/>
      <c r="VHT274" s="73"/>
      <c r="VHU274" s="73"/>
      <c r="VHV274" s="73"/>
      <c r="VHW274" s="73"/>
      <c r="VHX274" s="73"/>
      <c r="VHY274" s="73"/>
      <c r="VHZ274" s="73"/>
      <c r="VIA274" s="73"/>
      <c r="VIB274" s="73"/>
      <c r="VIC274" s="73"/>
      <c r="VID274" s="73"/>
      <c r="VIE274" s="73"/>
      <c r="VIF274" s="73"/>
      <c r="VIG274" s="73"/>
      <c r="VIH274" s="73"/>
      <c r="VII274" s="73"/>
      <c r="VIJ274" s="73"/>
      <c r="VIK274" s="73"/>
      <c r="VIM274" s="73"/>
      <c r="VIN274" s="73"/>
      <c r="VIO274" s="73"/>
      <c r="VIP274" s="73"/>
      <c r="VIQ274" s="73"/>
      <c r="VIR274" s="73"/>
      <c r="VIS274" s="73"/>
      <c r="VIT274" s="73"/>
      <c r="VIU274" s="73"/>
      <c r="VIV274" s="73"/>
      <c r="VIW274" s="73"/>
      <c r="VIX274" s="73"/>
      <c r="VIY274" s="73"/>
      <c r="VJB274" s="73"/>
      <c r="VJE274" s="73"/>
      <c r="VJH274" s="73"/>
      <c r="VJK274" s="73"/>
      <c r="VJN274" s="73"/>
      <c r="VJZ274" s="73"/>
      <c r="VKC274" s="73"/>
      <c r="VKF274" s="73"/>
      <c r="VKI274" s="73"/>
      <c r="VKR274" s="73"/>
      <c r="VKX274" s="73"/>
      <c r="VLA274" s="73"/>
      <c r="VLD274" s="73"/>
      <c r="VLG274" s="73"/>
      <c r="VLM274" s="73"/>
      <c r="VLV274" s="73"/>
      <c r="VLX274" s="73"/>
      <c r="VLY274" s="73"/>
      <c r="VMA274" s="73"/>
      <c r="VMD274" s="73"/>
      <c r="VMG274" s="73"/>
      <c r="VMJ274" s="73"/>
      <c r="VMR274" s="73"/>
      <c r="VMT274" s="73"/>
      <c r="VMW274" s="73"/>
      <c r="VMZ274" s="73"/>
      <c r="VNI274" s="73"/>
      <c r="VNL274" s="73"/>
      <c r="VNQ274" s="73"/>
      <c r="VOM274" s="73"/>
      <c r="VON274" s="73"/>
      <c r="VOO274" s="73"/>
      <c r="VOP274" s="73"/>
      <c r="VOQ274" s="73"/>
      <c r="VOR274" s="73"/>
      <c r="VPJ274" s="73"/>
      <c r="VPK274" s="73"/>
      <c r="VPN274" s="73"/>
      <c r="VPQ274" s="73"/>
      <c r="VPS274" s="73"/>
      <c r="VPU274" s="73"/>
      <c r="VPX274" s="73"/>
      <c r="VQA274" s="73"/>
      <c r="VQD274" s="73"/>
      <c r="VQG274" s="73"/>
      <c r="VQJ274" s="73"/>
      <c r="VQM274" s="73"/>
      <c r="VQP274" s="73"/>
      <c r="VQS274" s="73"/>
      <c r="VQU274" s="73"/>
      <c r="VRH274" s="73"/>
      <c r="VRI274" s="73"/>
      <c r="VRJ274" s="73"/>
      <c r="VRK274" s="73"/>
      <c r="VRL274" s="73"/>
      <c r="VRM274" s="73"/>
      <c r="VRN274" s="73"/>
      <c r="VRO274" s="73"/>
      <c r="VRP274" s="73"/>
      <c r="VRQ274" s="73"/>
      <c r="VRR274" s="73"/>
      <c r="VRS274" s="73"/>
      <c r="VRT274" s="73"/>
      <c r="VRU274" s="73"/>
      <c r="VRV274" s="73"/>
      <c r="VRW274" s="73"/>
      <c r="VRX274" s="73"/>
      <c r="VRY274" s="73"/>
      <c r="VRZ274" s="73"/>
      <c r="VSA274" s="73"/>
      <c r="VSB274" s="73"/>
      <c r="VSC274" s="73"/>
      <c r="VSD274" s="73"/>
      <c r="VSE274" s="73"/>
      <c r="VSF274" s="73"/>
      <c r="VSG274" s="73"/>
      <c r="VSI274" s="73"/>
      <c r="VSJ274" s="73"/>
      <c r="VSK274" s="73"/>
      <c r="VSL274" s="73"/>
      <c r="VSM274" s="73"/>
      <c r="VSN274" s="73"/>
      <c r="VSO274" s="73"/>
      <c r="VSP274" s="73"/>
      <c r="VSQ274" s="73"/>
      <c r="VSR274" s="73"/>
      <c r="VSS274" s="73"/>
      <c r="VST274" s="73"/>
      <c r="VSU274" s="73"/>
      <c r="VSX274" s="73"/>
      <c r="VTA274" s="73"/>
      <c r="VTD274" s="73"/>
      <c r="VTG274" s="73"/>
      <c r="VTJ274" s="73"/>
      <c r="VTV274" s="73"/>
      <c r="VTY274" s="73"/>
      <c r="VUB274" s="73"/>
      <c r="VUE274" s="73"/>
      <c r="VUN274" s="73"/>
      <c r="VUT274" s="73"/>
      <c r="VUW274" s="73"/>
      <c r="VUZ274" s="73"/>
      <c r="VVC274" s="73"/>
      <c r="VVI274" s="73"/>
      <c r="VVR274" s="73"/>
      <c r="VVT274" s="73"/>
      <c r="VVU274" s="73"/>
      <c r="VVW274" s="73"/>
      <c r="VVZ274" s="73"/>
      <c r="VWC274" s="73"/>
      <c r="VWF274" s="73"/>
      <c r="VWN274" s="73"/>
      <c r="VWP274" s="73"/>
      <c r="VWS274" s="73"/>
      <c r="VWV274" s="73"/>
      <c r="VXE274" s="73"/>
      <c r="VXH274" s="73"/>
      <c r="VXM274" s="73"/>
      <c r="VYI274" s="73"/>
      <c r="VYJ274" s="73"/>
      <c r="VYK274" s="73"/>
      <c r="VYL274" s="73"/>
      <c r="VYM274" s="73"/>
      <c r="VYN274" s="73"/>
      <c r="VZF274" s="73"/>
      <c r="VZG274" s="73"/>
      <c r="VZJ274" s="73"/>
      <c r="VZM274" s="73"/>
      <c r="VZO274" s="73"/>
      <c r="VZQ274" s="73"/>
      <c r="VZT274" s="73"/>
      <c r="VZW274" s="73"/>
      <c r="VZZ274" s="73"/>
      <c r="WAC274" s="73"/>
      <c r="WAF274" s="73"/>
      <c r="WAI274" s="73"/>
      <c r="WAL274" s="73"/>
      <c r="WAO274" s="73"/>
      <c r="WAQ274" s="73"/>
      <c r="WBD274" s="73"/>
      <c r="WBE274" s="73"/>
      <c r="WBF274" s="73"/>
      <c r="WBG274" s="73"/>
      <c r="WBH274" s="73"/>
      <c r="WBI274" s="73"/>
      <c r="WBJ274" s="73"/>
      <c r="WBK274" s="73"/>
      <c r="WBL274" s="73"/>
      <c r="WBM274" s="73"/>
      <c r="WBN274" s="73"/>
      <c r="WBO274" s="73"/>
      <c r="WBP274" s="73"/>
      <c r="WBQ274" s="73"/>
      <c r="WBR274" s="73"/>
      <c r="WBS274" s="73"/>
      <c r="WBT274" s="73"/>
      <c r="WBU274" s="73"/>
      <c r="WBV274" s="73"/>
      <c r="WBW274" s="73"/>
      <c r="WBX274" s="73"/>
      <c r="WBY274" s="73"/>
      <c r="WBZ274" s="73"/>
      <c r="WCA274" s="73"/>
      <c r="WCB274" s="73"/>
      <c r="WCC274" s="73"/>
      <c r="WCE274" s="73"/>
      <c r="WCF274" s="73"/>
      <c r="WCG274" s="73"/>
      <c r="WCH274" s="73"/>
      <c r="WCI274" s="73"/>
      <c r="WCJ274" s="73"/>
      <c r="WCK274" s="73"/>
      <c r="WCL274" s="73"/>
      <c r="WCM274" s="73"/>
      <c r="WCN274" s="73"/>
      <c r="WCO274" s="73"/>
      <c r="WCP274" s="73"/>
      <c r="WCQ274" s="73"/>
      <c r="WCT274" s="73"/>
      <c r="WCW274" s="73"/>
      <c r="WCZ274" s="73"/>
      <c r="WDC274" s="73"/>
      <c r="WDF274" s="73"/>
      <c r="WDR274" s="73"/>
      <c r="WDU274" s="73"/>
      <c r="WDX274" s="73"/>
      <c r="WEA274" s="73"/>
      <c r="WEJ274" s="73"/>
      <c r="WEP274" s="73"/>
      <c r="WES274" s="73"/>
      <c r="WEV274" s="73"/>
      <c r="WEY274" s="73"/>
      <c r="WFE274" s="73"/>
      <c r="WFN274" s="73"/>
      <c r="WFP274" s="73"/>
      <c r="WFQ274" s="73"/>
      <c r="WFS274" s="73"/>
      <c r="WFV274" s="73"/>
      <c r="WFY274" s="73"/>
      <c r="WGB274" s="73"/>
      <c r="WGJ274" s="73"/>
      <c r="WGL274" s="73"/>
      <c r="WGO274" s="73"/>
      <c r="WGR274" s="73"/>
      <c r="WHA274" s="73"/>
      <c r="WHD274" s="73"/>
      <c r="WHI274" s="73"/>
      <c r="WIE274" s="73"/>
      <c r="WIF274" s="73"/>
      <c r="WIG274" s="73"/>
      <c r="WIH274" s="73"/>
      <c r="WII274" s="73"/>
      <c r="WIJ274" s="73"/>
      <c r="WJB274" s="73"/>
      <c r="WJC274" s="73"/>
      <c r="WJF274" s="73"/>
      <c r="WJI274" s="73"/>
      <c r="WJK274" s="73"/>
      <c r="WJM274" s="73"/>
      <c r="WJP274" s="73"/>
      <c r="WJS274" s="73"/>
      <c r="WJV274" s="73"/>
      <c r="WJY274" s="73"/>
      <c r="WKB274" s="73"/>
      <c r="WKE274" s="73"/>
      <c r="WKH274" s="73"/>
      <c r="WKK274" s="73"/>
      <c r="WKM274" s="73"/>
      <c r="WKZ274" s="73"/>
      <c r="WLA274" s="73"/>
      <c r="WLB274" s="73"/>
      <c r="WLC274" s="73"/>
      <c r="WLD274" s="73"/>
      <c r="WLE274" s="73"/>
      <c r="WLF274" s="73"/>
      <c r="WLG274" s="73"/>
      <c r="WLH274" s="73"/>
      <c r="WLI274" s="73"/>
      <c r="WLJ274" s="73"/>
      <c r="WLK274" s="73"/>
      <c r="WLL274" s="73"/>
      <c r="WLM274" s="73"/>
      <c r="WLN274" s="73"/>
      <c r="WLO274" s="73"/>
      <c r="WLP274" s="73"/>
      <c r="WLQ274" s="73"/>
      <c r="WLR274" s="73"/>
      <c r="WLS274" s="73"/>
      <c r="WLT274" s="73"/>
      <c r="WLU274" s="73"/>
      <c r="WLV274" s="73"/>
      <c r="WLW274" s="73"/>
      <c r="WLX274" s="73"/>
      <c r="WLY274" s="73"/>
      <c r="WMA274" s="73"/>
      <c r="WMB274" s="73"/>
      <c r="WMC274" s="73"/>
      <c r="WMD274" s="73"/>
      <c r="WME274" s="73"/>
      <c r="WMF274" s="73"/>
      <c r="WMG274" s="73"/>
      <c r="WMH274" s="73"/>
      <c r="WMI274" s="73"/>
      <c r="WMJ274" s="73"/>
      <c r="WMK274" s="73"/>
      <c r="WML274" s="73"/>
      <c r="WMM274" s="73"/>
      <c r="WMP274" s="73"/>
      <c r="WMS274" s="73"/>
      <c r="WMV274" s="73"/>
      <c r="WMY274" s="73"/>
      <c r="WNB274" s="73"/>
      <c r="WNN274" s="73"/>
      <c r="WNQ274" s="73"/>
      <c r="WNT274" s="73"/>
      <c r="WNW274" s="73"/>
      <c r="WOF274" s="73"/>
      <c r="WOL274" s="73"/>
      <c r="WOO274" s="73"/>
      <c r="WOR274" s="73"/>
      <c r="WOU274" s="73"/>
      <c r="WPA274" s="73"/>
      <c r="WPJ274" s="73"/>
      <c r="WPL274" s="73"/>
      <c r="WPM274" s="73"/>
      <c r="WPO274" s="73"/>
      <c r="WPR274" s="73"/>
      <c r="WPU274" s="73"/>
      <c r="WPX274" s="73"/>
      <c r="WQF274" s="73"/>
      <c r="WQH274" s="73"/>
      <c r="WQK274" s="73"/>
      <c r="WQN274" s="73"/>
      <c r="WQW274" s="73"/>
      <c r="WQZ274" s="73"/>
      <c r="WRE274" s="73"/>
      <c r="WSA274" s="73"/>
      <c r="WSB274" s="73"/>
      <c r="WSC274" s="73"/>
      <c r="WSD274" s="73"/>
      <c r="WSE274" s="73"/>
      <c r="WSF274" s="73"/>
      <c r="WSX274" s="73"/>
      <c r="WSY274" s="73"/>
      <c r="WTB274" s="73"/>
      <c r="WTE274" s="73"/>
      <c r="WTG274" s="73"/>
      <c r="WTI274" s="73"/>
      <c r="WTL274" s="73"/>
      <c r="WTO274" s="73"/>
      <c r="WTR274" s="73"/>
      <c r="WTU274" s="73"/>
      <c r="WTX274" s="73"/>
      <c r="WUA274" s="73"/>
      <c r="WUD274" s="73"/>
      <c r="WUG274" s="73"/>
      <c r="WUI274" s="73"/>
      <c r="WUV274" s="73"/>
      <c r="WUW274" s="73"/>
      <c r="WUX274" s="73"/>
      <c r="WUY274" s="73"/>
      <c r="WUZ274" s="73"/>
      <c r="WVA274" s="73"/>
      <c r="WVB274" s="73"/>
      <c r="WVC274" s="73"/>
      <c r="WVD274" s="73"/>
      <c r="WVE274" s="73"/>
      <c r="WVF274" s="73"/>
      <c r="WVG274" s="73"/>
      <c r="WVH274" s="73"/>
      <c r="WVI274" s="73"/>
      <c r="WVJ274" s="73"/>
      <c r="WVK274" s="73"/>
      <c r="WVL274" s="73"/>
      <c r="WVM274" s="73"/>
      <c r="WVN274" s="73"/>
      <c r="WVO274" s="73"/>
      <c r="WVP274" s="73"/>
      <c r="WVQ274" s="73"/>
      <c r="WVR274" s="73"/>
      <c r="WVS274" s="73"/>
      <c r="WVT274" s="73"/>
      <c r="WVU274" s="73"/>
      <c r="WVV274" s="73"/>
      <c r="WVW274" s="73"/>
      <c r="WVX274" s="73"/>
      <c r="WVY274" s="73"/>
      <c r="WVZ274" s="73"/>
      <c r="WWA274" s="73"/>
      <c r="WWB274" s="73"/>
      <c r="WWC274" s="73"/>
      <c r="WWD274" s="73"/>
      <c r="WWE274" s="73"/>
      <c r="WWF274" s="73"/>
      <c r="WWG274" s="73"/>
      <c r="WWH274" s="73"/>
      <c r="WWI274" s="73"/>
      <c r="WWJ274" s="73"/>
      <c r="WWK274" s="73"/>
      <c r="WWL274" s="73"/>
      <c r="WWM274" s="73"/>
      <c r="WWN274" s="73"/>
      <c r="WWO274" s="73"/>
      <c r="WWP274" s="73"/>
      <c r="WWQ274" s="73"/>
      <c r="WWR274" s="73"/>
      <c r="WWS274" s="73"/>
      <c r="WWT274" s="73"/>
      <c r="WWU274" s="73"/>
      <c r="WWV274" s="73"/>
      <c r="WWW274" s="73"/>
      <c r="WWX274" s="73"/>
      <c r="WWY274" s="73"/>
      <c r="WWZ274" s="73"/>
      <c r="WXA274" s="73"/>
      <c r="WXB274" s="73"/>
      <c r="WXC274" s="73"/>
      <c r="WXD274" s="73"/>
      <c r="WXE274" s="73"/>
      <c r="WXF274" s="73"/>
      <c r="WXG274" s="73"/>
      <c r="WXH274" s="73"/>
      <c r="WXI274" s="73"/>
      <c r="WXJ274" s="73"/>
      <c r="WXK274" s="73"/>
      <c r="WXL274" s="73"/>
      <c r="WXM274" s="73"/>
      <c r="WXN274" s="73"/>
      <c r="WXO274" s="73"/>
      <c r="WXP274" s="73"/>
      <c r="WXQ274" s="73"/>
      <c r="WXR274" s="73"/>
      <c r="WXS274" s="73"/>
      <c r="WXT274" s="73"/>
      <c r="WXU274" s="73"/>
      <c r="WXV274" s="73"/>
      <c r="WXW274" s="73"/>
      <c r="WXX274" s="73"/>
      <c r="WXY274" s="73"/>
      <c r="WXZ274" s="73"/>
      <c r="WYA274" s="73"/>
      <c r="WYB274" s="73"/>
      <c r="WYC274" s="73"/>
      <c r="WYD274" s="73"/>
      <c r="WYE274" s="73"/>
      <c r="WYF274" s="73"/>
      <c r="WYG274" s="73"/>
      <c r="WYH274" s="73"/>
      <c r="WYI274" s="73"/>
      <c r="WYJ274" s="73"/>
      <c r="WYK274" s="73"/>
      <c r="WYL274" s="73"/>
      <c r="WYM274" s="73"/>
      <c r="WYN274" s="73"/>
      <c r="WYO274" s="73"/>
      <c r="WYP274" s="73"/>
      <c r="WYQ274" s="73"/>
      <c r="WYR274" s="73"/>
      <c r="WYS274" s="73"/>
      <c r="WYT274" s="73"/>
      <c r="WYU274" s="73"/>
      <c r="WYV274" s="73"/>
      <c r="WYW274" s="73"/>
      <c r="WYX274" s="73"/>
      <c r="WYY274" s="73"/>
      <c r="WYZ274" s="73"/>
      <c r="WZA274" s="73"/>
      <c r="WZB274" s="73"/>
      <c r="WZC274" s="73"/>
      <c r="WZD274" s="73"/>
      <c r="WZE274" s="73"/>
      <c r="WZF274" s="73"/>
      <c r="WZG274" s="73"/>
      <c r="WZH274" s="73"/>
      <c r="WZI274" s="73"/>
      <c r="WZJ274" s="73"/>
      <c r="WZK274" s="73"/>
      <c r="WZL274" s="73"/>
      <c r="WZM274" s="73"/>
      <c r="WZN274" s="73"/>
      <c r="WZO274" s="73"/>
      <c r="WZP274" s="73"/>
      <c r="WZQ274" s="73"/>
      <c r="WZR274" s="73"/>
      <c r="WZS274" s="73"/>
      <c r="WZT274" s="73"/>
      <c r="WZU274" s="73"/>
      <c r="WZV274" s="73"/>
      <c r="WZW274" s="73"/>
      <c r="WZX274" s="73"/>
      <c r="WZY274" s="73"/>
      <c r="WZZ274" s="73"/>
      <c r="XAA274" s="73"/>
      <c r="XAB274" s="73"/>
      <c r="XAC274" s="73"/>
      <c r="XAD274" s="73"/>
      <c r="XAE274" s="73"/>
      <c r="XAF274" s="73"/>
      <c r="XAG274" s="73"/>
      <c r="XAH274" s="73"/>
      <c r="XAI274" s="73"/>
      <c r="XAJ274" s="73"/>
      <c r="XAK274" s="73"/>
      <c r="XAL274" s="73"/>
      <c r="XAM274" s="73"/>
      <c r="XAN274" s="73"/>
      <c r="XAO274" s="73"/>
      <c r="XAP274" s="73"/>
      <c r="XAQ274" s="73"/>
      <c r="XAR274" s="73"/>
      <c r="XAS274" s="73"/>
      <c r="XAT274" s="73"/>
      <c r="XAU274" s="73"/>
      <c r="XAV274" s="73"/>
      <c r="XAW274" s="73"/>
      <c r="XAX274" s="73"/>
      <c r="XAY274" s="73"/>
      <c r="XAZ274" s="73"/>
      <c r="XBA274" s="73"/>
      <c r="XBB274" s="73"/>
      <c r="XBC274" s="73"/>
      <c r="XBD274" s="73"/>
      <c r="XBE274" s="73"/>
      <c r="XBF274" s="73"/>
      <c r="XBG274" s="73"/>
      <c r="XBH274" s="73"/>
      <c r="XBI274" s="73"/>
      <c r="XBJ274" s="73"/>
      <c r="XBK274" s="73"/>
      <c r="XBL274" s="73"/>
      <c r="XBM274" s="73"/>
      <c r="XBN274" s="73"/>
      <c r="XBO274" s="73"/>
      <c r="XBP274" s="73"/>
      <c r="XBQ274" s="73"/>
      <c r="XBR274" s="73"/>
      <c r="XBS274" s="73"/>
      <c r="XBT274" s="73"/>
      <c r="XBU274" s="73"/>
      <c r="XBV274" s="73"/>
      <c r="XBW274" s="73"/>
      <c r="XBX274" s="73"/>
      <c r="XBY274" s="73"/>
      <c r="XBZ274" s="73"/>
      <c r="XCA274" s="73"/>
      <c r="XCB274" s="73"/>
      <c r="XCC274" s="73"/>
      <c r="XCD274" s="73"/>
      <c r="XCE274" s="73"/>
      <c r="XCF274" s="73"/>
      <c r="XCG274" s="73"/>
      <c r="XCH274" s="73"/>
      <c r="XCI274" s="73"/>
      <c r="XCJ274" s="73"/>
      <c r="XCK274" s="73"/>
      <c r="XCL274" s="73"/>
      <c r="XCM274" s="73"/>
      <c r="XCN274" s="73"/>
      <c r="XCO274" s="73"/>
      <c r="XCP274" s="73"/>
      <c r="XCQ274" s="73"/>
      <c r="XCR274" s="73"/>
      <c r="XCS274" s="73"/>
      <c r="XCT274" s="73"/>
      <c r="XCU274" s="73"/>
      <c r="XCV274" s="73"/>
      <c r="XCW274" s="73"/>
      <c r="XCX274" s="73"/>
      <c r="XCY274" s="73"/>
      <c r="XCZ274" s="73"/>
      <c r="XDA274" s="73"/>
      <c r="XDB274" s="73"/>
      <c r="XDC274" s="73"/>
      <c r="XDD274" s="73"/>
      <c r="XDE274" s="73"/>
      <c r="XDF274" s="73"/>
      <c r="XDG274" s="73"/>
      <c r="XDH274" s="73"/>
      <c r="XDI274" s="73"/>
      <c r="XDJ274" s="73"/>
      <c r="XDK274" s="73"/>
      <c r="XDL274" s="73"/>
      <c r="XDM274" s="73"/>
      <c r="XDN274" s="73"/>
      <c r="XDO274" s="73"/>
      <c r="XDP274" s="73"/>
      <c r="XDQ274" s="73"/>
      <c r="XDR274" s="73"/>
      <c r="XDS274" s="73"/>
      <c r="XDT274" s="73"/>
      <c r="XDU274" s="73"/>
      <c r="XDV274" s="73"/>
      <c r="XDW274" s="73"/>
      <c r="XDX274" s="73"/>
      <c r="XDY274" s="73"/>
      <c r="XDZ274" s="73"/>
      <c r="XEA274" s="73"/>
      <c r="XEB274" s="73"/>
      <c r="XEC274" s="73"/>
      <c r="XED274" s="73"/>
      <c r="XEE274" s="73"/>
      <c r="XEF274" s="73"/>
      <c r="XEG274" s="73"/>
      <c r="XEH274" s="73"/>
      <c r="XEI274" s="73"/>
      <c r="XEJ274" s="73"/>
      <c r="XEK274" s="73"/>
      <c r="XEL274" s="73"/>
      <c r="XEM274" s="73"/>
      <c r="XEN274" s="73"/>
      <c r="XEO274" s="73"/>
      <c r="XEP274" s="73"/>
      <c r="XEQ274" s="73"/>
      <c r="XER274" s="73"/>
      <c r="XES274" s="73"/>
      <c r="XET274" s="73"/>
      <c r="XEU274" s="73"/>
      <c r="XEV274" s="73"/>
      <c r="XEW274" s="73"/>
      <c r="XEX274" s="73"/>
      <c r="XEY274" s="73"/>
      <c r="XEZ274" s="73"/>
      <c r="XFA274" s="73"/>
      <c r="XFB274" s="73"/>
      <c r="XFC274" s="73"/>
      <c r="XFD274" s="73"/>
    </row>
    <row r="275" spans="1:16384" s="192" customFormat="1" ht="21.75" hidden="1" customHeight="1">
      <c r="A275" s="207" t="s">
        <v>275</v>
      </c>
      <c r="B275" s="204" t="s">
        <v>326</v>
      </c>
      <c r="C275" s="205"/>
      <c r="D275" s="168">
        <f>IFERROR(VLOOKUP(A275,'4.1'!A294:C576,3,0),)</f>
        <v>0</v>
      </c>
      <c r="E275" s="166">
        <f t="shared" si="4"/>
        <v>0</v>
      </c>
    </row>
    <row r="276" spans="1:16384" s="192" customFormat="1" ht="21.75" hidden="1" customHeight="1">
      <c r="A276" s="207" t="s">
        <v>276</v>
      </c>
      <c r="B276" s="204" t="s">
        <v>323</v>
      </c>
      <c r="C276" s="205"/>
      <c r="D276" s="168">
        <f>IFERROR(VLOOKUP(A276,'4.1'!A295:C577,3,0),)</f>
        <v>0</v>
      </c>
      <c r="E276" s="166">
        <f t="shared" si="4"/>
        <v>0</v>
      </c>
    </row>
    <row r="277" spans="1:16384" s="192" customFormat="1" ht="21.75" hidden="1" customHeight="1">
      <c r="A277" s="207" t="s">
        <v>277</v>
      </c>
      <c r="B277" s="204" t="s">
        <v>323</v>
      </c>
      <c r="C277" s="205"/>
      <c r="D277" s="168">
        <f>IFERROR(VLOOKUP(A277,'4.1'!A296:C578,3,0),)</f>
        <v>0</v>
      </c>
      <c r="E277" s="166">
        <f t="shared" si="4"/>
        <v>0</v>
      </c>
    </row>
    <row r="278" spans="1:16384" s="192" customFormat="1" ht="21.75" hidden="1" customHeight="1">
      <c r="A278" s="207" t="s">
        <v>278</v>
      </c>
      <c r="B278" s="204" t="s">
        <v>323</v>
      </c>
      <c r="C278" s="205"/>
      <c r="D278" s="168">
        <f>IFERROR(VLOOKUP(A278,'4.1'!A297:C579,3,0),)</f>
        <v>0</v>
      </c>
      <c r="E278" s="166">
        <f t="shared" si="4"/>
        <v>0</v>
      </c>
    </row>
    <row r="279" spans="1:16384" s="192" customFormat="1" ht="20.25" hidden="1" customHeight="1">
      <c r="A279" s="221" t="s">
        <v>279</v>
      </c>
      <c r="B279" s="204" t="s">
        <v>327</v>
      </c>
      <c r="C279" s="205"/>
      <c r="D279" s="168">
        <f>IFERROR(VLOOKUP(A279,'4.1'!A298:C580,3,0),)</f>
        <v>0</v>
      </c>
      <c r="E279" s="166">
        <f t="shared" si="4"/>
        <v>0</v>
      </c>
    </row>
    <row r="280" spans="1:16384" s="192" customFormat="1" ht="20.25" hidden="1" customHeight="1">
      <c r="A280" s="207" t="s">
        <v>280</v>
      </c>
      <c r="B280" s="204" t="s">
        <v>323</v>
      </c>
      <c r="C280" s="205"/>
      <c r="D280" s="168">
        <f>IFERROR(VLOOKUP(A280,'4.1'!A299:C581,3,0),)</f>
        <v>0</v>
      </c>
      <c r="E280" s="166">
        <f t="shared" si="4"/>
        <v>0</v>
      </c>
    </row>
    <row r="281" spans="1:16384" s="192" customFormat="1" ht="21.75" hidden="1" customHeight="1">
      <c r="A281" s="207" t="s">
        <v>281</v>
      </c>
      <c r="B281" s="204" t="s">
        <v>323</v>
      </c>
      <c r="C281" s="205"/>
      <c r="D281" s="168">
        <f>IFERROR(VLOOKUP(A281,'4.1'!A300:C582,3,0),)</f>
        <v>0</v>
      </c>
      <c r="E281" s="166">
        <f t="shared" si="4"/>
        <v>0</v>
      </c>
    </row>
    <row r="282" spans="1:16384" s="192" customFormat="1" ht="20.25" hidden="1" customHeight="1">
      <c r="A282" s="141" t="s">
        <v>282</v>
      </c>
      <c r="B282" s="204" t="s">
        <v>324</v>
      </c>
      <c r="C282" s="205"/>
      <c r="D282" s="168">
        <f>IFERROR(VLOOKUP(A282,'4.1'!A301:C583,3,0),)</f>
        <v>0</v>
      </c>
      <c r="E282" s="166">
        <f t="shared" si="4"/>
        <v>0</v>
      </c>
    </row>
    <row r="283" spans="1:16384" s="192" customFormat="1" ht="21.75" hidden="1" customHeight="1">
      <c r="A283" s="141" t="s">
        <v>283</v>
      </c>
      <c r="B283" s="204" t="s">
        <v>323</v>
      </c>
      <c r="C283" s="208"/>
      <c r="D283" s="168">
        <f>IFERROR(VLOOKUP(A283,'4.1'!A302:C584,3,0),)</f>
        <v>0</v>
      </c>
      <c r="E283" s="166">
        <f t="shared" si="4"/>
        <v>0</v>
      </c>
    </row>
    <row r="284" spans="1:16384" s="192" customFormat="1" ht="21.75" hidden="1" customHeight="1">
      <c r="A284" s="207" t="s">
        <v>284</v>
      </c>
      <c r="B284" s="204" t="s">
        <v>323</v>
      </c>
      <c r="C284" s="205"/>
      <c r="D284" s="168">
        <f>IFERROR(VLOOKUP(A284,'4.1'!A303:C585,3,0),)</f>
        <v>0</v>
      </c>
      <c r="E284" s="166">
        <f t="shared" si="4"/>
        <v>0</v>
      </c>
    </row>
    <row r="285" spans="1:16384" s="192" customFormat="1" ht="20.25" hidden="1" customHeight="1">
      <c r="A285" s="207" t="s">
        <v>285</v>
      </c>
      <c r="B285" s="204" t="s">
        <v>330</v>
      </c>
      <c r="C285" s="205"/>
      <c r="D285" s="168">
        <f>IFERROR(VLOOKUP(A285,'4.1'!A304:C586,3,0),)</f>
        <v>0</v>
      </c>
      <c r="E285" s="166">
        <f t="shared" si="4"/>
        <v>0</v>
      </c>
    </row>
    <row r="286" spans="1:16384" s="192" customFormat="1" ht="21.75" customHeight="1">
      <c r="A286" s="209" t="s">
        <v>286</v>
      </c>
      <c r="B286" s="202" t="s">
        <v>323</v>
      </c>
      <c r="C286" s="203">
        <v>15</v>
      </c>
      <c r="D286" s="86">
        <v>3000</v>
      </c>
      <c r="E286" s="87">
        <f t="shared" si="4"/>
        <v>45000</v>
      </c>
      <c r="F286" s="73"/>
      <c r="G286" s="73"/>
      <c r="H286" s="73"/>
      <c r="I286" s="73"/>
      <c r="J286" s="73"/>
      <c r="K286" s="73"/>
      <c r="L286" s="73"/>
      <c r="M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D286" s="73"/>
      <c r="AG286" s="73"/>
      <c r="AJ286" s="73"/>
      <c r="AM286" s="73"/>
      <c r="AP286" s="73"/>
      <c r="BB286" s="73"/>
      <c r="BE286" s="73"/>
      <c r="BH286" s="73"/>
      <c r="BK286" s="73"/>
      <c r="BT286" s="73"/>
      <c r="BZ286" s="73"/>
      <c r="CC286" s="73"/>
      <c r="CF286" s="73"/>
      <c r="CI286" s="73"/>
      <c r="CO286" s="73"/>
      <c r="CX286" s="73"/>
      <c r="CZ286" s="73"/>
      <c r="DA286" s="73"/>
      <c r="DC286" s="73"/>
      <c r="DF286" s="73"/>
      <c r="DI286" s="73"/>
      <c r="DL286" s="73"/>
      <c r="DT286" s="73"/>
      <c r="DV286" s="73"/>
      <c r="DY286" s="73"/>
      <c r="EB286" s="73"/>
      <c r="EK286" s="73"/>
      <c r="EN286" s="73"/>
      <c r="ES286" s="73"/>
      <c r="FO286" s="73"/>
      <c r="FP286" s="73"/>
      <c r="FQ286" s="73"/>
      <c r="FR286" s="73"/>
      <c r="FS286" s="73"/>
      <c r="FT286" s="73"/>
      <c r="GL286" s="73"/>
      <c r="GM286" s="73"/>
      <c r="GP286" s="73"/>
      <c r="GS286" s="73"/>
      <c r="GU286" s="73"/>
      <c r="GW286" s="73"/>
      <c r="GZ286" s="73"/>
      <c r="HC286" s="73"/>
      <c r="HF286" s="73"/>
      <c r="HI286" s="73"/>
      <c r="HL286" s="73"/>
      <c r="HO286" s="73"/>
      <c r="HR286" s="73"/>
      <c r="HU286" s="73"/>
      <c r="HW286" s="73"/>
      <c r="IJ286" s="73"/>
      <c r="IK286" s="73"/>
      <c r="IL286" s="73"/>
      <c r="IM286" s="73"/>
      <c r="IN286" s="73"/>
      <c r="IO286" s="73"/>
      <c r="IP286" s="73"/>
      <c r="IQ286" s="73"/>
      <c r="IR286" s="73"/>
      <c r="IS286" s="73"/>
      <c r="IT286" s="73"/>
      <c r="IU286" s="73"/>
      <c r="IV286" s="73"/>
      <c r="IW286" s="73"/>
      <c r="IX286" s="73"/>
      <c r="IY286" s="73"/>
      <c r="IZ286" s="73"/>
      <c r="JA286" s="73"/>
      <c r="JB286" s="73"/>
      <c r="JC286" s="73"/>
      <c r="JD286" s="73"/>
      <c r="JE286" s="73"/>
      <c r="JF286" s="73"/>
      <c r="JG286" s="73"/>
      <c r="JH286" s="73"/>
      <c r="JI286" s="73"/>
      <c r="JK286" s="73"/>
      <c r="JL286" s="73"/>
      <c r="JM286" s="73"/>
      <c r="JN286" s="73"/>
      <c r="JO286" s="73"/>
      <c r="JP286" s="73"/>
      <c r="JQ286" s="73"/>
      <c r="JR286" s="73"/>
      <c r="JS286" s="73"/>
      <c r="JT286" s="73"/>
      <c r="JU286" s="73"/>
      <c r="JV286" s="73"/>
      <c r="JW286" s="73"/>
      <c r="JZ286" s="73"/>
      <c r="KC286" s="73"/>
      <c r="KF286" s="73"/>
      <c r="KI286" s="73"/>
      <c r="KL286" s="73"/>
      <c r="KX286" s="73"/>
      <c r="LA286" s="73"/>
      <c r="LD286" s="73"/>
      <c r="LG286" s="73"/>
      <c r="LP286" s="73"/>
      <c r="LV286" s="73"/>
      <c r="LY286" s="73"/>
      <c r="MB286" s="73"/>
      <c r="ME286" s="73"/>
      <c r="MK286" s="73"/>
      <c r="MT286" s="73"/>
      <c r="MV286" s="73"/>
      <c r="MW286" s="73"/>
      <c r="MY286" s="73"/>
      <c r="NB286" s="73"/>
      <c r="NE286" s="73"/>
      <c r="NH286" s="73"/>
      <c r="NP286" s="73"/>
      <c r="NR286" s="73"/>
      <c r="NU286" s="73"/>
      <c r="NX286" s="73"/>
      <c r="OG286" s="73"/>
      <c r="OJ286" s="73"/>
      <c r="OO286" s="73"/>
      <c r="PK286" s="73"/>
      <c r="PL286" s="73"/>
      <c r="PM286" s="73"/>
      <c r="PN286" s="73"/>
      <c r="PO286" s="73"/>
      <c r="PP286" s="73"/>
      <c r="QH286" s="73"/>
      <c r="QI286" s="73"/>
      <c r="QL286" s="73"/>
      <c r="QO286" s="73"/>
      <c r="QQ286" s="73"/>
      <c r="QS286" s="73"/>
      <c r="QV286" s="73"/>
      <c r="QY286" s="73"/>
      <c r="RB286" s="73"/>
      <c r="RE286" s="73"/>
      <c r="RH286" s="73"/>
      <c r="RK286" s="73"/>
      <c r="RN286" s="73"/>
      <c r="RQ286" s="73"/>
      <c r="RS286" s="73"/>
      <c r="SF286" s="73"/>
      <c r="SG286" s="73"/>
      <c r="SH286" s="73"/>
      <c r="SI286" s="73"/>
      <c r="SJ286" s="73"/>
      <c r="SK286" s="73"/>
      <c r="SL286" s="73"/>
      <c r="SM286" s="73"/>
      <c r="SN286" s="73"/>
      <c r="SO286" s="73"/>
      <c r="SP286" s="73"/>
      <c r="SQ286" s="73"/>
      <c r="SR286" s="73"/>
      <c r="SS286" s="73"/>
      <c r="ST286" s="73"/>
      <c r="SU286" s="73"/>
      <c r="SV286" s="73"/>
      <c r="SW286" s="73"/>
      <c r="SX286" s="73"/>
      <c r="SY286" s="73"/>
      <c r="SZ286" s="73"/>
      <c r="TA286" s="73"/>
      <c r="TB286" s="73"/>
      <c r="TC286" s="73"/>
      <c r="TD286" s="73"/>
      <c r="TE286" s="73"/>
      <c r="TG286" s="73"/>
      <c r="TH286" s="73"/>
      <c r="TI286" s="73"/>
      <c r="TJ286" s="73"/>
      <c r="TK286" s="73"/>
      <c r="TL286" s="73"/>
      <c r="TM286" s="73"/>
      <c r="TN286" s="73"/>
      <c r="TO286" s="73"/>
      <c r="TP286" s="73"/>
      <c r="TQ286" s="73"/>
      <c r="TR286" s="73"/>
      <c r="TS286" s="73"/>
      <c r="TV286" s="73"/>
      <c r="TY286" s="73"/>
      <c r="UB286" s="73"/>
      <c r="UE286" s="73"/>
      <c r="UH286" s="73"/>
      <c r="UT286" s="73"/>
      <c r="UW286" s="73"/>
      <c r="UZ286" s="73"/>
      <c r="VC286" s="73"/>
      <c r="VL286" s="73"/>
      <c r="VR286" s="73"/>
      <c r="VU286" s="73"/>
      <c r="VX286" s="73"/>
      <c r="WA286" s="73"/>
      <c r="WG286" s="73"/>
      <c r="WP286" s="73"/>
      <c r="WR286" s="73"/>
      <c r="WS286" s="73"/>
      <c r="WU286" s="73"/>
      <c r="WX286" s="73"/>
      <c r="XA286" s="73"/>
      <c r="XD286" s="73"/>
      <c r="XL286" s="73"/>
      <c r="XN286" s="73"/>
      <c r="XQ286" s="73"/>
      <c r="XT286" s="73"/>
      <c r="YC286" s="73"/>
      <c r="YF286" s="73"/>
      <c r="YK286" s="73"/>
      <c r="ZG286" s="73"/>
      <c r="ZH286" s="73"/>
      <c r="ZI286" s="73"/>
      <c r="ZJ286" s="73"/>
      <c r="ZK286" s="73"/>
      <c r="ZL286" s="73"/>
      <c r="AAD286" s="73"/>
      <c r="AAE286" s="73"/>
      <c r="AAH286" s="73"/>
      <c r="AAK286" s="73"/>
      <c r="AAM286" s="73"/>
      <c r="AAO286" s="73"/>
      <c r="AAR286" s="73"/>
      <c r="AAU286" s="73"/>
      <c r="AAX286" s="73"/>
      <c r="ABA286" s="73"/>
      <c r="ABD286" s="73"/>
      <c r="ABG286" s="73"/>
      <c r="ABJ286" s="73"/>
      <c r="ABM286" s="73"/>
      <c r="ABO286" s="73"/>
      <c r="ACB286" s="73"/>
      <c r="ACC286" s="73"/>
      <c r="ACD286" s="73"/>
      <c r="ACE286" s="73"/>
      <c r="ACF286" s="73"/>
      <c r="ACG286" s="73"/>
      <c r="ACH286" s="73"/>
      <c r="ACI286" s="73"/>
      <c r="ACJ286" s="73"/>
      <c r="ACK286" s="73"/>
      <c r="ACL286" s="73"/>
      <c r="ACM286" s="73"/>
      <c r="ACN286" s="73"/>
      <c r="ACO286" s="73"/>
      <c r="ACP286" s="73"/>
      <c r="ACQ286" s="73"/>
      <c r="ACR286" s="73"/>
      <c r="ACS286" s="73"/>
      <c r="ACT286" s="73"/>
      <c r="ACU286" s="73"/>
      <c r="ACV286" s="73"/>
      <c r="ACW286" s="73"/>
      <c r="ACX286" s="73"/>
      <c r="ACY286" s="73"/>
      <c r="ACZ286" s="73"/>
      <c r="ADA286" s="73"/>
      <c r="ADC286" s="73"/>
      <c r="ADD286" s="73"/>
      <c r="ADE286" s="73"/>
      <c r="ADF286" s="73"/>
      <c r="ADG286" s="73"/>
      <c r="ADH286" s="73"/>
      <c r="ADI286" s="73"/>
      <c r="ADJ286" s="73"/>
      <c r="ADK286" s="73"/>
      <c r="ADL286" s="73"/>
      <c r="ADM286" s="73"/>
      <c r="ADN286" s="73"/>
      <c r="ADO286" s="73"/>
      <c r="ADR286" s="73"/>
      <c r="ADU286" s="73"/>
      <c r="ADX286" s="73"/>
      <c r="AEA286" s="73"/>
      <c r="AED286" s="73"/>
      <c r="AEP286" s="73"/>
      <c r="AES286" s="73"/>
      <c r="AEV286" s="73"/>
      <c r="AEY286" s="73"/>
      <c r="AFH286" s="73"/>
      <c r="AFN286" s="73"/>
      <c r="AFQ286" s="73"/>
      <c r="AFT286" s="73"/>
      <c r="AFW286" s="73"/>
      <c r="AGC286" s="73"/>
      <c r="AGL286" s="73"/>
      <c r="AGN286" s="73"/>
      <c r="AGO286" s="73"/>
      <c r="AGQ286" s="73"/>
      <c r="AGT286" s="73"/>
      <c r="AGW286" s="73"/>
      <c r="AGZ286" s="73"/>
      <c r="AHH286" s="73"/>
      <c r="AHJ286" s="73"/>
      <c r="AHM286" s="73"/>
      <c r="AHP286" s="73"/>
      <c r="AHY286" s="73"/>
      <c r="AIB286" s="73"/>
      <c r="AIG286" s="73"/>
      <c r="AJC286" s="73"/>
      <c r="AJD286" s="73"/>
      <c r="AJE286" s="73"/>
      <c r="AJF286" s="73"/>
      <c r="AJG286" s="73"/>
      <c r="AJH286" s="73"/>
      <c r="AJZ286" s="73"/>
      <c r="AKA286" s="73"/>
      <c r="AKD286" s="73"/>
      <c r="AKG286" s="73"/>
      <c r="AKI286" s="73"/>
      <c r="AKK286" s="73"/>
      <c r="AKN286" s="73"/>
      <c r="AKQ286" s="73"/>
      <c r="AKT286" s="73"/>
      <c r="AKW286" s="73"/>
      <c r="AKZ286" s="73"/>
      <c r="ALC286" s="73"/>
      <c r="ALF286" s="73"/>
      <c r="ALI286" s="73"/>
      <c r="ALK286" s="73"/>
      <c r="ALX286" s="73"/>
      <c r="ALY286" s="73"/>
      <c r="ALZ286" s="73"/>
      <c r="AMA286" s="73"/>
      <c r="AMB286" s="73"/>
      <c r="AMC286" s="73"/>
      <c r="AMD286" s="73"/>
      <c r="AME286" s="73"/>
      <c r="AMF286" s="73"/>
      <c r="AMG286" s="73"/>
      <c r="AMH286" s="73"/>
      <c r="AMI286" s="73"/>
      <c r="AMJ286" s="73"/>
      <c r="AMK286" s="73"/>
      <c r="AML286" s="73"/>
      <c r="AMM286" s="73"/>
      <c r="AMN286" s="73"/>
      <c r="AMO286" s="73"/>
      <c r="AMP286" s="73"/>
      <c r="AMQ286" s="73"/>
      <c r="AMR286" s="73"/>
      <c r="AMS286" s="73"/>
      <c r="AMT286" s="73"/>
      <c r="AMU286" s="73"/>
      <c r="AMV286" s="73"/>
      <c r="AMW286" s="73"/>
      <c r="AMY286" s="73"/>
      <c r="AMZ286" s="73"/>
      <c r="ANA286" s="73"/>
      <c r="ANB286" s="73"/>
      <c r="ANC286" s="73"/>
      <c r="AND286" s="73"/>
      <c r="ANE286" s="73"/>
      <c r="ANF286" s="73"/>
      <c r="ANG286" s="73"/>
      <c r="ANH286" s="73"/>
      <c r="ANI286" s="73"/>
      <c r="ANJ286" s="73"/>
      <c r="ANK286" s="73"/>
      <c r="ANN286" s="73"/>
      <c r="ANQ286" s="73"/>
      <c r="ANT286" s="73"/>
      <c r="ANW286" s="73"/>
      <c r="ANZ286" s="73"/>
      <c r="AOL286" s="73"/>
      <c r="AOO286" s="73"/>
      <c r="AOR286" s="73"/>
      <c r="AOU286" s="73"/>
      <c r="APD286" s="73"/>
      <c r="APJ286" s="73"/>
      <c r="APM286" s="73"/>
      <c r="APP286" s="73"/>
      <c r="APS286" s="73"/>
      <c r="APY286" s="73"/>
      <c r="AQH286" s="73"/>
      <c r="AQJ286" s="73"/>
      <c r="AQK286" s="73"/>
      <c r="AQM286" s="73"/>
      <c r="AQP286" s="73"/>
      <c r="AQS286" s="73"/>
      <c r="AQV286" s="73"/>
      <c r="ARD286" s="73"/>
      <c r="ARF286" s="73"/>
      <c r="ARI286" s="73"/>
      <c r="ARL286" s="73"/>
      <c r="ARU286" s="73"/>
      <c r="ARX286" s="73"/>
      <c r="ASC286" s="73"/>
      <c r="ASY286" s="73"/>
      <c r="ASZ286" s="73"/>
      <c r="ATA286" s="73"/>
      <c r="ATB286" s="73"/>
      <c r="ATC286" s="73"/>
      <c r="ATD286" s="73"/>
      <c r="ATV286" s="73"/>
      <c r="ATW286" s="73"/>
      <c r="ATZ286" s="73"/>
      <c r="AUC286" s="73"/>
      <c r="AUE286" s="73"/>
      <c r="AUG286" s="73"/>
      <c r="AUJ286" s="73"/>
      <c r="AUM286" s="73"/>
      <c r="AUP286" s="73"/>
      <c r="AUS286" s="73"/>
      <c r="AUV286" s="73"/>
      <c r="AUY286" s="73"/>
      <c r="AVB286" s="73"/>
      <c r="AVE286" s="73"/>
      <c r="AVG286" s="73"/>
      <c r="AVT286" s="73"/>
      <c r="AVU286" s="73"/>
      <c r="AVV286" s="73"/>
      <c r="AVW286" s="73"/>
      <c r="AVX286" s="73"/>
      <c r="AVY286" s="73"/>
      <c r="AVZ286" s="73"/>
      <c r="AWA286" s="73"/>
      <c r="AWB286" s="73"/>
      <c r="AWC286" s="73"/>
      <c r="AWD286" s="73"/>
      <c r="AWE286" s="73"/>
      <c r="AWF286" s="73"/>
      <c r="AWG286" s="73"/>
      <c r="AWH286" s="73"/>
      <c r="AWI286" s="73"/>
      <c r="AWJ286" s="73"/>
      <c r="AWK286" s="73"/>
      <c r="AWL286" s="73"/>
      <c r="AWM286" s="73"/>
      <c r="AWN286" s="73"/>
      <c r="AWO286" s="73"/>
      <c r="AWP286" s="73"/>
      <c r="AWQ286" s="73"/>
      <c r="AWR286" s="73"/>
      <c r="AWS286" s="73"/>
      <c r="AWU286" s="73"/>
      <c r="AWV286" s="73"/>
      <c r="AWW286" s="73"/>
      <c r="AWX286" s="73"/>
      <c r="AWY286" s="73"/>
      <c r="AWZ286" s="73"/>
      <c r="AXA286" s="73"/>
      <c r="AXB286" s="73"/>
      <c r="AXC286" s="73"/>
      <c r="AXD286" s="73"/>
      <c r="AXE286" s="73"/>
      <c r="AXF286" s="73"/>
      <c r="AXG286" s="73"/>
      <c r="AXJ286" s="73"/>
      <c r="AXM286" s="73"/>
      <c r="AXP286" s="73"/>
      <c r="AXS286" s="73"/>
      <c r="AXV286" s="73"/>
      <c r="AYH286" s="73"/>
      <c r="AYK286" s="73"/>
      <c r="AYN286" s="73"/>
      <c r="AYQ286" s="73"/>
      <c r="AYZ286" s="73"/>
      <c r="AZF286" s="73"/>
      <c r="AZI286" s="73"/>
      <c r="AZL286" s="73"/>
      <c r="AZO286" s="73"/>
      <c r="AZU286" s="73"/>
      <c r="BAD286" s="73"/>
      <c r="BAF286" s="73"/>
      <c r="BAG286" s="73"/>
      <c r="BAI286" s="73"/>
      <c r="BAL286" s="73"/>
      <c r="BAO286" s="73"/>
      <c r="BAR286" s="73"/>
      <c r="BAZ286" s="73"/>
      <c r="BBB286" s="73"/>
      <c r="BBE286" s="73"/>
      <c r="BBH286" s="73"/>
      <c r="BBQ286" s="73"/>
      <c r="BBT286" s="73"/>
      <c r="BBY286" s="73"/>
      <c r="BCU286" s="73"/>
      <c r="BCV286" s="73"/>
      <c r="BCW286" s="73"/>
      <c r="BCX286" s="73"/>
      <c r="BCY286" s="73"/>
      <c r="BCZ286" s="73"/>
      <c r="BDR286" s="73"/>
      <c r="BDS286" s="73"/>
      <c r="BDV286" s="73"/>
      <c r="BDY286" s="73"/>
      <c r="BEA286" s="73"/>
      <c r="BEC286" s="73"/>
      <c r="BEF286" s="73"/>
      <c r="BEI286" s="73"/>
      <c r="BEL286" s="73"/>
      <c r="BEO286" s="73"/>
      <c r="BER286" s="73"/>
      <c r="BEU286" s="73"/>
      <c r="BEX286" s="73"/>
      <c r="BFA286" s="73"/>
      <c r="BFC286" s="73"/>
      <c r="BFP286" s="73"/>
      <c r="BFQ286" s="73"/>
      <c r="BFR286" s="73"/>
      <c r="BFS286" s="73"/>
      <c r="BFT286" s="73"/>
      <c r="BFU286" s="73"/>
      <c r="BFV286" s="73"/>
      <c r="BFW286" s="73"/>
      <c r="BFX286" s="73"/>
      <c r="BFY286" s="73"/>
      <c r="BFZ286" s="73"/>
      <c r="BGA286" s="73"/>
      <c r="BGB286" s="73"/>
      <c r="BGC286" s="73"/>
      <c r="BGD286" s="73"/>
      <c r="BGE286" s="73"/>
      <c r="BGF286" s="73"/>
      <c r="BGG286" s="73"/>
      <c r="BGH286" s="73"/>
      <c r="BGI286" s="73"/>
      <c r="BGJ286" s="73"/>
      <c r="BGK286" s="73"/>
      <c r="BGL286" s="73"/>
      <c r="BGM286" s="73"/>
      <c r="BGN286" s="73"/>
      <c r="BGO286" s="73"/>
      <c r="BGQ286" s="73"/>
      <c r="BGR286" s="73"/>
      <c r="BGS286" s="73"/>
      <c r="BGT286" s="73"/>
      <c r="BGU286" s="73"/>
      <c r="BGV286" s="73"/>
      <c r="BGW286" s="73"/>
      <c r="BGX286" s="73"/>
      <c r="BGY286" s="73"/>
      <c r="BGZ286" s="73"/>
      <c r="BHA286" s="73"/>
      <c r="BHB286" s="73"/>
      <c r="BHC286" s="73"/>
      <c r="BHF286" s="73"/>
      <c r="BHI286" s="73"/>
      <c r="BHL286" s="73"/>
      <c r="BHO286" s="73"/>
      <c r="BHR286" s="73"/>
      <c r="BID286" s="73"/>
      <c r="BIG286" s="73"/>
      <c r="BIJ286" s="73"/>
      <c r="BIM286" s="73"/>
      <c r="BIV286" s="73"/>
      <c r="BJB286" s="73"/>
      <c r="BJE286" s="73"/>
      <c r="BJH286" s="73"/>
      <c r="BJK286" s="73"/>
      <c r="BJQ286" s="73"/>
      <c r="BJZ286" s="73"/>
      <c r="BKB286" s="73"/>
      <c r="BKC286" s="73"/>
      <c r="BKE286" s="73"/>
      <c r="BKH286" s="73"/>
      <c r="BKK286" s="73"/>
      <c r="BKN286" s="73"/>
      <c r="BKV286" s="73"/>
      <c r="BKX286" s="73"/>
      <c r="BLA286" s="73"/>
      <c r="BLD286" s="73"/>
      <c r="BLM286" s="73"/>
      <c r="BLP286" s="73"/>
      <c r="BLU286" s="73"/>
      <c r="BMQ286" s="73"/>
      <c r="BMR286" s="73"/>
      <c r="BMS286" s="73"/>
      <c r="BMT286" s="73"/>
      <c r="BMU286" s="73"/>
      <c r="BMV286" s="73"/>
      <c r="BNN286" s="73"/>
      <c r="BNO286" s="73"/>
      <c r="BNR286" s="73"/>
      <c r="BNU286" s="73"/>
      <c r="BNW286" s="73"/>
      <c r="BNY286" s="73"/>
      <c r="BOB286" s="73"/>
      <c r="BOE286" s="73"/>
      <c r="BOH286" s="73"/>
      <c r="BOK286" s="73"/>
      <c r="BON286" s="73"/>
      <c r="BOQ286" s="73"/>
      <c r="BOT286" s="73"/>
      <c r="BOW286" s="73"/>
      <c r="BOY286" s="73"/>
      <c r="BPL286" s="73"/>
      <c r="BPM286" s="73"/>
      <c r="BPN286" s="73"/>
      <c r="BPO286" s="73"/>
      <c r="BPP286" s="73"/>
      <c r="BPQ286" s="73"/>
      <c r="BPR286" s="73"/>
      <c r="BPS286" s="73"/>
      <c r="BPT286" s="73"/>
      <c r="BPU286" s="73"/>
      <c r="BPV286" s="73"/>
      <c r="BPW286" s="73"/>
      <c r="BPX286" s="73"/>
      <c r="BPY286" s="73"/>
      <c r="BPZ286" s="73"/>
      <c r="BQA286" s="73"/>
      <c r="BQB286" s="73"/>
      <c r="BQC286" s="73"/>
      <c r="BQD286" s="73"/>
      <c r="BQE286" s="73"/>
      <c r="BQF286" s="73"/>
      <c r="BQG286" s="73"/>
      <c r="BQH286" s="73"/>
      <c r="BQI286" s="73"/>
      <c r="BQJ286" s="73"/>
      <c r="BQK286" s="73"/>
      <c r="BQM286" s="73"/>
      <c r="BQN286" s="73"/>
      <c r="BQO286" s="73"/>
      <c r="BQP286" s="73"/>
      <c r="BQQ286" s="73"/>
      <c r="BQR286" s="73"/>
      <c r="BQS286" s="73"/>
      <c r="BQT286" s="73"/>
      <c r="BQU286" s="73"/>
      <c r="BQV286" s="73"/>
      <c r="BQW286" s="73"/>
      <c r="BQX286" s="73"/>
      <c r="BQY286" s="73"/>
      <c r="BRB286" s="73"/>
      <c r="BRE286" s="73"/>
      <c r="BRH286" s="73"/>
      <c r="BRK286" s="73"/>
      <c r="BRN286" s="73"/>
      <c r="BRZ286" s="73"/>
      <c r="BSC286" s="73"/>
      <c r="BSF286" s="73"/>
      <c r="BSI286" s="73"/>
      <c r="BSR286" s="73"/>
      <c r="BSX286" s="73"/>
      <c r="BTA286" s="73"/>
      <c r="BTD286" s="73"/>
      <c r="BTG286" s="73"/>
      <c r="BTM286" s="73"/>
      <c r="BTV286" s="73"/>
      <c r="BTX286" s="73"/>
      <c r="BTY286" s="73"/>
      <c r="BUA286" s="73"/>
      <c r="BUD286" s="73"/>
      <c r="BUG286" s="73"/>
      <c r="BUJ286" s="73"/>
      <c r="BUR286" s="73"/>
      <c r="BUT286" s="73"/>
      <c r="BUW286" s="73"/>
      <c r="BUZ286" s="73"/>
      <c r="BVI286" s="73"/>
      <c r="BVL286" s="73"/>
      <c r="BVQ286" s="73"/>
      <c r="BWM286" s="73"/>
      <c r="BWN286" s="73"/>
      <c r="BWO286" s="73"/>
      <c r="BWP286" s="73"/>
      <c r="BWQ286" s="73"/>
      <c r="BWR286" s="73"/>
      <c r="BXJ286" s="73"/>
      <c r="BXK286" s="73"/>
      <c r="BXN286" s="73"/>
      <c r="BXQ286" s="73"/>
      <c r="BXS286" s="73"/>
      <c r="BXU286" s="73"/>
      <c r="BXX286" s="73"/>
      <c r="BYA286" s="73"/>
      <c r="BYD286" s="73"/>
      <c r="BYG286" s="73"/>
      <c r="BYJ286" s="73"/>
      <c r="BYM286" s="73"/>
      <c r="BYP286" s="73"/>
      <c r="BYS286" s="73"/>
      <c r="BYU286" s="73"/>
      <c r="BZH286" s="73"/>
      <c r="BZI286" s="73"/>
      <c r="BZJ286" s="73"/>
      <c r="BZK286" s="73"/>
      <c r="BZL286" s="73"/>
      <c r="BZM286" s="73"/>
      <c r="BZN286" s="73"/>
      <c r="BZO286" s="73"/>
      <c r="BZP286" s="73"/>
      <c r="BZQ286" s="73"/>
      <c r="BZR286" s="73"/>
      <c r="BZS286" s="73"/>
      <c r="BZT286" s="73"/>
      <c r="BZU286" s="73"/>
      <c r="BZV286" s="73"/>
      <c r="BZW286" s="73"/>
      <c r="BZX286" s="73"/>
      <c r="BZY286" s="73"/>
      <c r="BZZ286" s="73"/>
      <c r="CAA286" s="73"/>
      <c r="CAB286" s="73"/>
      <c r="CAC286" s="73"/>
      <c r="CAD286" s="73"/>
      <c r="CAE286" s="73"/>
      <c r="CAF286" s="73"/>
      <c r="CAG286" s="73"/>
      <c r="CAI286" s="73"/>
      <c r="CAJ286" s="73"/>
      <c r="CAK286" s="73"/>
      <c r="CAL286" s="73"/>
      <c r="CAM286" s="73"/>
      <c r="CAN286" s="73"/>
      <c r="CAO286" s="73"/>
      <c r="CAP286" s="73"/>
      <c r="CAQ286" s="73"/>
      <c r="CAR286" s="73"/>
      <c r="CAS286" s="73"/>
      <c r="CAT286" s="73"/>
      <c r="CAU286" s="73"/>
      <c r="CAX286" s="73"/>
      <c r="CBA286" s="73"/>
      <c r="CBD286" s="73"/>
      <c r="CBG286" s="73"/>
      <c r="CBJ286" s="73"/>
      <c r="CBV286" s="73"/>
      <c r="CBY286" s="73"/>
      <c r="CCB286" s="73"/>
      <c r="CCE286" s="73"/>
      <c r="CCN286" s="73"/>
      <c r="CCT286" s="73"/>
      <c r="CCW286" s="73"/>
      <c r="CCZ286" s="73"/>
      <c r="CDC286" s="73"/>
      <c r="CDI286" s="73"/>
      <c r="CDR286" s="73"/>
      <c r="CDT286" s="73"/>
      <c r="CDU286" s="73"/>
      <c r="CDW286" s="73"/>
      <c r="CDZ286" s="73"/>
      <c r="CEC286" s="73"/>
      <c r="CEF286" s="73"/>
      <c r="CEN286" s="73"/>
      <c r="CEP286" s="73"/>
      <c r="CES286" s="73"/>
      <c r="CEV286" s="73"/>
      <c r="CFE286" s="73"/>
      <c r="CFH286" s="73"/>
      <c r="CFM286" s="73"/>
      <c r="CGI286" s="73"/>
      <c r="CGJ286" s="73"/>
      <c r="CGK286" s="73"/>
      <c r="CGL286" s="73"/>
      <c r="CGM286" s="73"/>
      <c r="CGN286" s="73"/>
      <c r="CHF286" s="73"/>
      <c r="CHG286" s="73"/>
      <c r="CHJ286" s="73"/>
      <c r="CHM286" s="73"/>
      <c r="CHO286" s="73"/>
      <c r="CHQ286" s="73"/>
      <c r="CHT286" s="73"/>
      <c r="CHW286" s="73"/>
      <c r="CHZ286" s="73"/>
      <c r="CIC286" s="73"/>
      <c r="CIF286" s="73"/>
      <c r="CII286" s="73"/>
      <c r="CIL286" s="73"/>
      <c r="CIO286" s="73"/>
      <c r="CIQ286" s="73"/>
      <c r="CJD286" s="73"/>
      <c r="CJE286" s="73"/>
      <c r="CJF286" s="73"/>
      <c r="CJG286" s="73"/>
      <c r="CJH286" s="73"/>
      <c r="CJI286" s="73"/>
      <c r="CJJ286" s="73"/>
      <c r="CJK286" s="73"/>
      <c r="CJL286" s="73"/>
      <c r="CJM286" s="73"/>
      <c r="CJN286" s="73"/>
      <c r="CJO286" s="73"/>
      <c r="CJP286" s="73"/>
      <c r="CJQ286" s="73"/>
      <c r="CJR286" s="73"/>
      <c r="CJS286" s="73"/>
      <c r="CJT286" s="73"/>
      <c r="CJU286" s="73"/>
      <c r="CJV286" s="73"/>
      <c r="CJW286" s="73"/>
      <c r="CJX286" s="73"/>
      <c r="CJY286" s="73"/>
      <c r="CJZ286" s="73"/>
      <c r="CKA286" s="73"/>
      <c r="CKB286" s="73"/>
      <c r="CKC286" s="73"/>
      <c r="CKE286" s="73"/>
      <c r="CKF286" s="73"/>
      <c r="CKG286" s="73"/>
      <c r="CKH286" s="73"/>
      <c r="CKI286" s="73"/>
      <c r="CKJ286" s="73"/>
      <c r="CKK286" s="73"/>
      <c r="CKL286" s="73"/>
      <c r="CKM286" s="73"/>
      <c r="CKN286" s="73"/>
      <c r="CKO286" s="73"/>
      <c r="CKP286" s="73"/>
      <c r="CKQ286" s="73"/>
      <c r="CKT286" s="73"/>
      <c r="CKW286" s="73"/>
      <c r="CKZ286" s="73"/>
      <c r="CLC286" s="73"/>
      <c r="CLF286" s="73"/>
      <c r="CLR286" s="73"/>
      <c r="CLU286" s="73"/>
      <c r="CLX286" s="73"/>
      <c r="CMA286" s="73"/>
      <c r="CMJ286" s="73"/>
      <c r="CMP286" s="73"/>
      <c r="CMS286" s="73"/>
      <c r="CMV286" s="73"/>
      <c r="CMY286" s="73"/>
      <c r="CNE286" s="73"/>
      <c r="CNN286" s="73"/>
      <c r="CNP286" s="73"/>
      <c r="CNQ286" s="73"/>
      <c r="CNS286" s="73"/>
      <c r="CNV286" s="73"/>
      <c r="CNY286" s="73"/>
      <c r="COB286" s="73"/>
      <c r="COJ286" s="73"/>
      <c r="COL286" s="73"/>
      <c r="COO286" s="73"/>
      <c r="COR286" s="73"/>
      <c r="CPA286" s="73"/>
      <c r="CPD286" s="73"/>
      <c r="CPI286" s="73"/>
      <c r="CQE286" s="73"/>
      <c r="CQF286" s="73"/>
      <c r="CQG286" s="73"/>
      <c r="CQH286" s="73"/>
      <c r="CQI286" s="73"/>
      <c r="CQJ286" s="73"/>
      <c r="CRB286" s="73"/>
      <c r="CRC286" s="73"/>
      <c r="CRF286" s="73"/>
      <c r="CRI286" s="73"/>
      <c r="CRK286" s="73"/>
      <c r="CRM286" s="73"/>
      <c r="CRP286" s="73"/>
      <c r="CRS286" s="73"/>
      <c r="CRV286" s="73"/>
      <c r="CRY286" s="73"/>
      <c r="CSB286" s="73"/>
      <c r="CSE286" s="73"/>
      <c r="CSH286" s="73"/>
      <c r="CSK286" s="73"/>
      <c r="CSM286" s="73"/>
      <c r="CSZ286" s="73"/>
      <c r="CTA286" s="73"/>
      <c r="CTB286" s="73"/>
      <c r="CTC286" s="73"/>
      <c r="CTD286" s="73"/>
      <c r="CTE286" s="73"/>
      <c r="CTF286" s="73"/>
      <c r="CTG286" s="73"/>
      <c r="CTH286" s="73"/>
      <c r="CTI286" s="73"/>
      <c r="CTJ286" s="73"/>
      <c r="CTK286" s="73"/>
      <c r="CTL286" s="73"/>
      <c r="CTM286" s="73"/>
      <c r="CTN286" s="73"/>
      <c r="CTO286" s="73"/>
      <c r="CTP286" s="73"/>
      <c r="CTQ286" s="73"/>
      <c r="CTR286" s="73"/>
      <c r="CTS286" s="73"/>
      <c r="CTT286" s="73"/>
      <c r="CTU286" s="73"/>
      <c r="CTV286" s="73"/>
      <c r="CTW286" s="73"/>
      <c r="CTX286" s="73"/>
      <c r="CTY286" s="73"/>
      <c r="CUA286" s="73"/>
      <c r="CUB286" s="73"/>
      <c r="CUC286" s="73"/>
      <c r="CUD286" s="73"/>
      <c r="CUE286" s="73"/>
      <c r="CUF286" s="73"/>
      <c r="CUG286" s="73"/>
      <c r="CUH286" s="73"/>
      <c r="CUI286" s="73"/>
      <c r="CUJ286" s="73"/>
      <c r="CUK286" s="73"/>
      <c r="CUL286" s="73"/>
      <c r="CUM286" s="73"/>
      <c r="CUP286" s="73"/>
      <c r="CUS286" s="73"/>
      <c r="CUV286" s="73"/>
      <c r="CUY286" s="73"/>
      <c r="CVB286" s="73"/>
      <c r="CVN286" s="73"/>
      <c r="CVQ286" s="73"/>
      <c r="CVT286" s="73"/>
      <c r="CVW286" s="73"/>
      <c r="CWF286" s="73"/>
      <c r="CWL286" s="73"/>
      <c r="CWO286" s="73"/>
      <c r="CWR286" s="73"/>
      <c r="CWU286" s="73"/>
      <c r="CXA286" s="73"/>
      <c r="CXJ286" s="73"/>
      <c r="CXL286" s="73"/>
      <c r="CXM286" s="73"/>
      <c r="CXO286" s="73"/>
      <c r="CXR286" s="73"/>
      <c r="CXU286" s="73"/>
      <c r="CXX286" s="73"/>
      <c r="CYF286" s="73"/>
      <c r="CYH286" s="73"/>
      <c r="CYK286" s="73"/>
      <c r="CYN286" s="73"/>
      <c r="CYW286" s="73"/>
      <c r="CYZ286" s="73"/>
      <c r="CZE286" s="73"/>
      <c r="DAA286" s="73"/>
      <c r="DAB286" s="73"/>
      <c r="DAC286" s="73"/>
      <c r="DAD286" s="73"/>
      <c r="DAE286" s="73"/>
      <c r="DAF286" s="73"/>
      <c r="DAX286" s="73"/>
      <c r="DAY286" s="73"/>
      <c r="DBB286" s="73"/>
      <c r="DBE286" s="73"/>
      <c r="DBG286" s="73"/>
      <c r="DBI286" s="73"/>
      <c r="DBL286" s="73"/>
      <c r="DBO286" s="73"/>
      <c r="DBR286" s="73"/>
      <c r="DBU286" s="73"/>
      <c r="DBX286" s="73"/>
      <c r="DCA286" s="73"/>
      <c r="DCD286" s="73"/>
      <c r="DCG286" s="73"/>
      <c r="DCI286" s="73"/>
      <c r="DCV286" s="73"/>
      <c r="DCW286" s="73"/>
      <c r="DCX286" s="73"/>
      <c r="DCY286" s="73"/>
      <c r="DCZ286" s="73"/>
      <c r="DDA286" s="73"/>
      <c r="DDB286" s="73"/>
      <c r="DDC286" s="73"/>
      <c r="DDD286" s="73"/>
      <c r="DDE286" s="73"/>
      <c r="DDF286" s="73"/>
      <c r="DDG286" s="73"/>
      <c r="DDH286" s="73"/>
      <c r="DDI286" s="73"/>
      <c r="DDJ286" s="73"/>
      <c r="DDK286" s="73"/>
      <c r="DDL286" s="73"/>
      <c r="DDM286" s="73"/>
      <c r="DDN286" s="73"/>
      <c r="DDO286" s="73"/>
      <c r="DDP286" s="73"/>
      <c r="DDQ286" s="73"/>
      <c r="DDR286" s="73"/>
      <c r="DDS286" s="73"/>
      <c r="DDT286" s="73"/>
      <c r="DDU286" s="73"/>
      <c r="DDW286" s="73"/>
      <c r="DDX286" s="73"/>
      <c r="DDY286" s="73"/>
      <c r="DDZ286" s="73"/>
      <c r="DEA286" s="73"/>
      <c r="DEB286" s="73"/>
      <c r="DEC286" s="73"/>
      <c r="DED286" s="73"/>
      <c r="DEE286" s="73"/>
      <c r="DEF286" s="73"/>
      <c r="DEG286" s="73"/>
      <c r="DEH286" s="73"/>
      <c r="DEI286" s="73"/>
      <c r="DEL286" s="73"/>
      <c r="DEO286" s="73"/>
      <c r="DER286" s="73"/>
      <c r="DEU286" s="73"/>
      <c r="DEX286" s="73"/>
      <c r="DFJ286" s="73"/>
      <c r="DFM286" s="73"/>
      <c r="DFP286" s="73"/>
      <c r="DFS286" s="73"/>
      <c r="DGB286" s="73"/>
      <c r="DGH286" s="73"/>
      <c r="DGK286" s="73"/>
      <c r="DGN286" s="73"/>
      <c r="DGQ286" s="73"/>
      <c r="DGW286" s="73"/>
      <c r="DHF286" s="73"/>
      <c r="DHH286" s="73"/>
      <c r="DHI286" s="73"/>
      <c r="DHK286" s="73"/>
      <c r="DHN286" s="73"/>
      <c r="DHQ286" s="73"/>
      <c r="DHT286" s="73"/>
      <c r="DIB286" s="73"/>
      <c r="DID286" s="73"/>
      <c r="DIG286" s="73"/>
      <c r="DIJ286" s="73"/>
      <c r="DIS286" s="73"/>
      <c r="DIV286" s="73"/>
      <c r="DJA286" s="73"/>
      <c r="DJW286" s="73"/>
      <c r="DJX286" s="73"/>
      <c r="DJY286" s="73"/>
      <c r="DJZ286" s="73"/>
      <c r="DKA286" s="73"/>
      <c r="DKB286" s="73"/>
      <c r="DKT286" s="73"/>
      <c r="DKU286" s="73"/>
      <c r="DKX286" s="73"/>
      <c r="DLA286" s="73"/>
      <c r="DLC286" s="73"/>
      <c r="DLE286" s="73"/>
      <c r="DLH286" s="73"/>
      <c r="DLK286" s="73"/>
      <c r="DLN286" s="73"/>
      <c r="DLQ286" s="73"/>
      <c r="DLT286" s="73"/>
      <c r="DLW286" s="73"/>
      <c r="DLZ286" s="73"/>
      <c r="DMC286" s="73"/>
      <c r="DME286" s="73"/>
      <c r="DMR286" s="73"/>
      <c r="DMS286" s="73"/>
      <c r="DMT286" s="73"/>
      <c r="DMU286" s="73"/>
      <c r="DMV286" s="73"/>
      <c r="DMW286" s="73"/>
      <c r="DMX286" s="73"/>
      <c r="DMY286" s="73"/>
      <c r="DMZ286" s="73"/>
      <c r="DNA286" s="73"/>
      <c r="DNB286" s="73"/>
      <c r="DNC286" s="73"/>
      <c r="DND286" s="73"/>
      <c r="DNE286" s="73"/>
      <c r="DNF286" s="73"/>
      <c r="DNG286" s="73"/>
      <c r="DNH286" s="73"/>
      <c r="DNI286" s="73"/>
      <c r="DNJ286" s="73"/>
      <c r="DNK286" s="73"/>
      <c r="DNL286" s="73"/>
      <c r="DNM286" s="73"/>
      <c r="DNN286" s="73"/>
      <c r="DNO286" s="73"/>
      <c r="DNP286" s="73"/>
      <c r="DNQ286" s="73"/>
      <c r="DNS286" s="73"/>
      <c r="DNT286" s="73"/>
      <c r="DNU286" s="73"/>
      <c r="DNV286" s="73"/>
      <c r="DNW286" s="73"/>
      <c r="DNX286" s="73"/>
      <c r="DNY286" s="73"/>
      <c r="DNZ286" s="73"/>
      <c r="DOA286" s="73"/>
      <c r="DOB286" s="73"/>
      <c r="DOC286" s="73"/>
      <c r="DOD286" s="73"/>
      <c r="DOE286" s="73"/>
      <c r="DOH286" s="73"/>
      <c r="DOK286" s="73"/>
      <c r="DON286" s="73"/>
      <c r="DOQ286" s="73"/>
      <c r="DOT286" s="73"/>
      <c r="DPF286" s="73"/>
      <c r="DPI286" s="73"/>
      <c r="DPL286" s="73"/>
      <c r="DPO286" s="73"/>
      <c r="DPX286" s="73"/>
      <c r="DQD286" s="73"/>
      <c r="DQG286" s="73"/>
      <c r="DQJ286" s="73"/>
      <c r="DQM286" s="73"/>
      <c r="DQS286" s="73"/>
      <c r="DRB286" s="73"/>
      <c r="DRD286" s="73"/>
      <c r="DRE286" s="73"/>
      <c r="DRG286" s="73"/>
      <c r="DRJ286" s="73"/>
      <c r="DRM286" s="73"/>
      <c r="DRP286" s="73"/>
      <c r="DRX286" s="73"/>
      <c r="DRZ286" s="73"/>
      <c r="DSC286" s="73"/>
      <c r="DSF286" s="73"/>
      <c r="DSO286" s="73"/>
      <c r="DSR286" s="73"/>
      <c r="DSW286" s="73"/>
      <c r="DTS286" s="73"/>
      <c r="DTT286" s="73"/>
      <c r="DTU286" s="73"/>
      <c r="DTV286" s="73"/>
      <c r="DTW286" s="73"/>
      <c r="DTX286" s="73"/>
      <c r="DUP286" s="73"/>
      <c r="DUQ286" s="73"/>
      <c r="DUT286" s="73"/>
      <c r="DUW286" s="73"/>
      <c r="DUY286" s="73"/>
      <c r="DVA286" s="73"/>
      <c r="DVD286" s="73"/>
      <c r="DVG286" s="73"/>
      <c r="DVJ286" s="73"/>
      <c r="DVM286" s="73"/>
      <c r="DVP286" s="73"/>
      <c r="DVS286" s="73"/>
      <c r="DVV286" s="73"/>
      <c r="DVY286" s="73"/>
      <c r="DWA286" s="73"/>
      <c r="DWN286" s="73"/>
      <c r="DWO286" s="73"/>
      <c r="DWP286" s="73"/>
      <c r="DWQ286" s="73"/>
      <c r="DWR286" s="73"/>
      <c r="DWS286" s="73"/>
      <c r="DWT286" s="73"/>
      <c r="DWU286" s="73"/>
      <c r="DWV286" s="73"/>
      <c r="DWW286" s="73"/>
      <c r="DWX286" s="73"/>
      <c r="DWY286" s="73"/>
      <c r="DWZ286" s="73"/>
      <c r="DXA286" s="73"/>
      <c r="DXB286" s="73"/>
      <c r="DXC286" s="73"/>
      <c r="DXD286" s="73"/>
      <c r="DXE286" s="73"/>
      <c r="DXF286" s="73"/>
      <c r="DXG286" s="73"/>
      <c r="DXH286" s="73"/>
      <c r="DXI286" s="73"/>
      <c r="DXJ286" s="73"/>
      <c r="DXK286" s="73"/>
      <c r="DXL286" s="73"/>
      <c r="DXM286" s="73"/>
      <c r="DXO286" s="73"/>
      <c r="DXP286" s="73"/>
      <c r="DXQ286" s="73"/>
      <c r="DXR286" s="73"/>
      <c r="DXS286" s="73"/>
      <c r="DXT286" s="73"/>
      <c r="DXU286" s="73"/>
      <c r="DXV286" s="73"/>
      <c r="DXW286" s="73"/>
      <c r="DXX286" s="73"/>
      <c r="DXY286" s="73"/>
      <c r="DXZ286" s="73"/>
      <c r="DYA286" s="73"/>
      <c r="DYD286" s="73"/>
      <c r="DYG286" s="73"/>
      <c r="DYJ286" s="73"/>
      <c r="DYM286" s="73"/>
      <c r="DYP286" s="73"/>
      <c r="DZB286" s="73"/>
      <c r="DZE286" s="73"/>
      <c r="DZH286" s="73"/>
      <c r="DZK286" s="73"/>
      <c r="DZT286" s="73"/>
      <c r="DZZ286" s="73"/>
      <c r="EAC286" s="73"/>
      <c r="EAF286" s="73"/>
      <c r="EAI286" s="73"/>
      <c r="EAO286" s="73"/>
      <c r="EAX286" s="73"/>
      <c r="EAZ286" s="73"/>
      <c r="EBA286" s="73"/>
      <c r="EBC286" s="73"/>
      <c r="EBF286" s="73"/>
      <c r="EBI286" s="73"/>
      <c r="EBL286" s="73"/>
      <c r="EBT286" s="73"/>
      <c r="EBV286" s="73"/>
      <c r="EBY286" s="73"/>
      <c r="ECB286" s="73"/>
      <c r="ECK286" s="73"/>
      <c r="ECN286" s="73"/>
      <c r="ECS286" s="73"/>
      <c r="EDO286" s="73"/>
      <c r="EDP286" s="73"/>
      <c r="EDQ286" s="73"/>
      <c r="EDR286" s="73"/>
      <c r="EDS286" s="73"/>
      <c r="EDT286" s="73"/>
      <c r="EEL286" s="73"/>
      <c r="EEM286" s="73"/>
      <c r="EEP286" s="73"/>
      <c r="EES286" s="73"/>
      <c r="EEU286" s="73"/>
      <c r="EEW286" s="73"/>
      <c r="EEZ286" s="73"/>
      <c r="EFC286" s="73"/>
      <c r="EFF286" s="73"/>
      <c r="EFI286" s="73"/>
      <c r="EFL286" s="73"/>
      <c r="EFO286" s="73"/>
      <c r="EFR286" s="73"/>
      <c r="EFU286" s="73"/>
      <c r="EFW286" s="73"/>
      <c r="EGJ286" s="73"/>
      <c r="EGK286" s="73"/>
      <c r="EGL286" s="73"/>
      <c r="EGM286" s="73"/>
      <c r="EGN286" s="73"/>
      <c r="EGO286" s="73"/>
      <c r="EGP286" s="73"/>
      <c r="EGQ286" s="73"/>
      <c r="EGR286" s="73"/>
      <c r="EGS286" s="73"/>
      <c r="EGT286" s="73"/>
      <c r="EGU286" s="73"/>
      <c r="EGV286" s="73"/>
      <c r="EGW286" s="73"/>
      <c r="EGX286" s="73"/>
      <c r="EGY286" s="73"/>
      <c r="EGZ286" s="73"/>
      <c r="EHA286" s="73"/>
      <c r="EHB286" s="73"/>
      <c r="EHC286" s="73"/>
      <c r="EHD286" s="73"/>
      <c r="EHE286" s="73"/>
      <c r="EHF286" s="73"/>
      <c r="EHG286" s="73"/>
      <c r="EHH286" s="73"/>
      <c r="EHI286" s="73"/>
      <c r="EHK286" s="73"/>
      <c r="EHL286" s="73"/>
      <c r="EHM286" s="73"/>
      <c r="EHN286" s="73"/>
      <c r="EHO286" s="73"/>
      <c r="EHP286" s="73"/>
      <c r="EHQ286" s="73"/>
      <c r="EHR286" s="73"/>
      <c r="EHS286" s="73"/>
      <c r="EHT286" s="73"/>
      <c r="EHU286" s="73"/>
      <c r="EHV286" s="73"/>
      <c r="EHW286" s="73"/>
      <c r="EHZ286" s="73"/>
      <c r="EIC286" s="73"/>
      <c r="EIF286" s="73"/>
      <c r="EII286" s="73"/>
      <c r="EIL286" s="73"/>
      <c r="EIX286" s="73"/>
      <c r="EJA286" s="73"/>
      <c r="EJD286" s="73"/>
      <c r="EJG286" s="73"/>
      <c r="EJP286" s="73"/>
      <c r="EJV286" s="73"/>
      <c r="EJY286" s="73"/>
      <c r="EKB286" s="73"/>
      <c r="EKE286" s="73"/>
      <c r="EKK286" s="73"/>
      <c r="EKT286" s="73"/>
      <c r="EKV286" s="73"/>
      <c r="EKW286" s="73"/>
      <c r="EKY286" s="73"/>
      <c r="ELB286" s="73"/>
      <c r="ELE286" s="73"/>
      <c r="ELH286" s="73"/>
      <c r="ELP286" s="73"/>
      <c r="ELR286" s="73"/>
      <c r="ELU286" s="73"/>
      <c r="ELX286" s="73"/>
      <c r="EMG286" s="73"/>
      <c r="EMJ286" s="73"/>
      <c r="EMO286" s="73"/>
      <c r="ENK286" s="73"/>
      <c r="ENL286" s="73"/>
      <c r="ENM286" s="73"/>
      <c r="ENN286" s="73"/>
      <c r="ENO286" s="73"/>
      <c r="ENP286" s="73"/>
      <c r="EOH286" s="73"/>
      <c r="EOI286" s="73"/>
      <c r="EOL286" s="73"/>
      <c r="EOO286" s="73"/>
      <c r="EOQ286" s="73"/>
      <c r="EOS286" s="73"/>
      <c r="EOV286" s="73"/>
      <c r="EOY286" s="73"/>
      <c r="EPB286" s="73"/>
      <c r="EPE286" s="73"/>
      <c r="EPH286" s="73"/>
      <c r="EPK286" s="73"/>
      <c r="EPN286" s="73"/>
      <c r="EPQ286" s="73"/>
      <c r="EPS286" s="73"/>
      <c r="EQF286" s="73"/>
      <c r="EQG286" s="73"/>
      <c r="EQH286" s="73"/>
      <c r="EQI286" s="73"/>
      <c r="EQJ286" s="73"/>
      <c r="EQK286" s="73"/>
      <c r="EQL286" s="73"/>
      <c r="EQM286" s="73"/>
      <c r="EQN286" s="73"/>
      <c r="EQO286" s="73"/>
      <c r="EQP286" s="73"/>
      <c r="EQQ286" s="73"/>
      <c r="EQR286" s="73"/>
      <c r="EQS286" s="73"/>
      <c r="EQT286" s="73"/>
      <c r="EQU286" s="73"/>
      <c r="EQV286" s="73"/>
      <c r="EQW286" s="73"/>
      <c r="EQX286" s="73"/>
      <c r="EQY286" s="73"/>
      <c r="EQZ286" s="73"/>
      <c r="ERA286" s="73"/>
      <c r="ERB286" s="73"/>
      <c r="ERC286" s="73"/>
      <c r="ERD286" s="73"/>
      <c r="ERE286" s="73"/>
      <c r="ERG286" s="73"/>
      <c r="ERH286" s="73"/>
      <c r="ERI286" s="73"/>
      <c r="ERJ286" s="73"/>
      <c r="ERK286" s="73"/>
      <c r="ERL286" s="73"/>
      <c r="ERM286" s="73"/>
      <c r="ERN286" s="73"/>
      <c r="ERO286" s="73"/>
      <c r="ERP286" s="73"/>
      <c r="ERQ286" s="73"/>
      <c r="ERR286" s="73"/>
      <c r="ERS286" s="73"/>
      <c r="ERV286" s="73"/>
      <c r="ERY286" s="73"/>
      <c r="ESB286" s="73"/>
      <c r="ESE286" s="73"/>
      <c r="ESH286" s="73"/>
      <c r="EST286" s="73"/>
      <c r="ESW286" s="73"/>
      <c r="ESZ286" s="73"/>
      <c r="ETC286" s="73"/>
      <c r="ETL286" s="73"/>
      <c r="ETR286" s="73"/>
      <c r="ETU286" s="73"/>
      <c r="ETX286" s="73"/>
      <c r="EUA286" s="73"/>
      <c r="EUG286" s="73"/>
      <c r="EUP286" s="73"/>
      <c r="EUR286" s="73"/>
      <c r="EUS286" s="73"/>
      <c r="EUU286" s="73"/>
      <c r="EUX286" s="73"/>
      <c r="EVA286" s="73"/>
      <c r="EVD286" s="73"/>
      <c r="EVL286" s="73"/>
      <c r="EVN286" s="73"/>
      <c r="EVQ286" s="73"/>
      <c r="EVT286" s="73"/>
      <c r="EWC286" s="73"/>
      <c r="EWF286" s="73"/>
      <c r="EWK286" s="73"/>
      <c r="EXG286" s="73"/>
      <c r="EXH286" s="73"/>
      <c r="EXI286" s="73"/>
      <c r="EXJ286" s="73"/>
      <c r="EXK286" s="73"/>
      <c r="EXL286" s="73"/>
      <c r="EYD286" s="73"/>
      <c r="EYE286" s="73"/>
      <c r="EYH286" s="73"/>
      <c r="EYK286" s="73"/>
      <c r="EYM286" s="73"/>
      <c r="EYO286" s="73"/>
      <c r="EYR286" s="73"/>
      <c r="EYU286" s="73"/>
      <c r="EYX286" s="73"/>
      <c r="EZA286" s="73"/>
      <c r="EZD286" s="73"/>
      <c r="EZG286" s="73"/>
      <c r="EZJ286" s="73"/>
      <c r="EZM286" s="73"/>
      <c r="EZO286" s="73"/>
      <c r="FAB286" s="73"/>
      <c r="FAC286" s="73"/>
      <c r="FAD286" s="73"/>
      <c r="FAE286" s="73"/>
      <c r="FAF286" s="73"/>
      <c r="FAG286" s="73"/>
      <c r="FAH286" s="73"/>
      <c r="FAI286" s="73"/>
      <c r="FAJ286" s="73"/>
      <c r="FAK286" s="73"/>
      <c r="FAL286" s="73"/>
      <c r="FAM286" s="73"/>
      <c r="FAN286" s="73"/>
      <c r="FAO286" s="73"/>
      <c r="FAP286" s="73"/>
      <c r="FAQ286" s="73"/>
      <c r="FAR286" s="73"/>
      <c r="FAS286" s="73"/>
      <c r="FAT286" s="73"/>
      <c r="FAU286" s="73"/>
      <c r="FAV286" s="73"/>
      <c r="FAW286" s="73"/>
      <c r="FAX286" s="73"/>
      <c r="FAY286" s="73"/>
      <c r="FAZ286" s="73"/>
      <c r="FBA286" s="73"/>
      <c r="FBC286" s="73"/>
      <c r="FBD286" s="73"/>
      <c r="FBE286" s="73"/>
      <c r="FBF286" s="73"/>
      <c r="FBG286" s="73"/>
      <c r="FBH286" s="73"/>
      <c r="FBI286" s="73"/>
      <c r="FBJ286" s="73"/>
      <c r="FBK286" s="73"/>
      <c r="FBL286" s="73"/>
      <c r="FBM286" s="73"/>
      <c r="FBN286" s="73"/>
      <c r="FBO286" s="73"/>
      <c r="FBR286" s="73"/>
      <c r="FBU286" s="73"/>
      <c r="FBX286" s="73"/>
      <c r="FCA286" s="73"/>
      <c r="FCD286" s="73"/>
      <c r="FCP286" s="73"/>
      <c r="FCS286" s="73"/>
      <c r="FCV286" s="73"/>
      <c r="FCY286" s="73"/>
      <c r="FDH286" s="73"/>
      <c r="FDN286" s="73"/>
      <c r="FDQ286" s="73"/>
      <c r="FDT286" s="73"/>
      <c r="FDW286" s="73"/>
      <c r="FEC286" s="73"/>
      <c r="FEL286" s="73"/>
      <c r="FEN286" s="73"/>
      <c r="FEO286" s="73"/>
      <c r="FEQ286" s="73"/>
      <c r="FET286" s="73"/>
      <c r="FEW286" s="73"/>
      <c r="FEZ286" s="73"/>
      <c r="FFH286" s="73"/>
      <c r="FFJ286" s="73"/>
      <c r="FFM286" s="73"/>
      <c r="FFP286" s="73"/>
      <c r="FFY286" s="73"/>
      <c r="FGB286" s="73"/>
      <c r="FGG286" s="73"/>
      <c r="FHC286" s="73"/>
      <c r="FHD286" s="73"/>
      <c r="FHE286" s="73"/>
      <c r="FHF286" s="73"/>
      <c r="FHG286" s="73"/>
      <c r="FHH286" s="73"/>
      <c r="FHZ286" s="73"/>
      <c r="FIA286" s="73"/>
      <c r="FID286" s="73"/>
      <c r="FIG286" s="73"/>
      <c r="FII286" s="73"/>
      <c r="FIK286" s="73"/>
      <c r="FIN286" s="73"/>
      <c r="FIQ286" s="73"/>
      <c r="FIT286" s="73"/>
      <c r="FIW286" s="73"/>
      <c r="FIZ286" s="73"/>
      <c r="FJC286" s="73"/>
      <c r="FJF286" s="73"/>
      <c r="FJI286" s="73"/>
      <c r="FJK286" s="73"/>
      <c r="FJX286" s="73"/>
      <c r="FJY286" s="73"/>
      <c r="FJZ286" s="73"/>
      <c r="FKA286" s="73"/>
      <c r="FKB286" s="73"/>
      <c r="FKC286" s="73"/>
      <c r="FKD286" s="73"/>
      <c r="FKE286" s="73"/>
      <c r="FKF286" s="73"/>
      <c r="FKG286" s="73"/>
      <c r="FKH286" s="73"/>
      <c r="FKI286" s="73"/>
      <c r="FKJ286" s="73"/>
      <c r="FKK286" s="73"/>
      <c r="FKL286" s="73"/>
      <c r="FKM286" s="73"/>
      <c r="FKN286" s="73"/>
      <c r="FKO286" s="73"/>
      <c r="FKP286" s="73"/>
      <c r="FKQ286" s="73"/>
      <c r="FKR286" s="73"/>
      <c r="FKS286" s="73"/>
      <c r="FKT286" s="73"/>
      <c r="FKU286" s="73"/>
      <c r="FKV286" s="73"/>
      <c r="FKW286" s="73"/>
      <c r="FKY286" s="73"/>
      <c r="FKZ286" s="73"/>
      <c r="FLA286" s="73"/>
      <c r="FLB286" s="73"/>
      <c r="FLC286" s="73"/>
      <c r="FLD286" s="73"/>
      <c r="FLE286" s="73"/>
      <c r="FLF286" s="73"/>
      <c r="FLG286" s="73"/>
      <c r="FLH286" s="73"/>
      <c r="FLI286" s="73"/>
      <c r="FLJ286" s="73"/>
      <c r="FLK286" s="73"/>
      <c r="FLN286" s="73"/>
      <c r="FLQ286" s="73"/>
      <c r="FLT286" s="73"/>
      <c r="FLW286" s="73"/>
      <c r="FLZ286" s="73"/>
      <c r="FML286" s="73"/>
      <c r="FMO286" s="73"/>
      <c r="FMR286" s="73"/>
      <c r="FMU286" s="73"/>
      <c r="FND286" s="73"/>
      <c r="FNJ286" s="73"/>
      <c r="FNM286" s="73"/>
      <c r="FNP286" s="73"/>
      <c r="FNS286" s="73"/>
      <c r="FNY286" s="73"/>
      <c r="FOH286" s="73"/>
      <c r="FOJ286" s="73"/>
      <c r="FOK286" s="73"/>
      <c r="FOM286" s="73"/>
      <c r="FOP286" s="73"/>
      <c r="FOS286" s="73"/>
      <c r="FOV286" s="73"/>
      <c r="FPD286" s="73"/>
      <c r="FPF286" s="73"/>
      <c r="FPI286" s="73"/>
      <c r="FPL286" s="73"/>
      <c r="FPU286" s="73"/>
      <c r="FPX286" s="73"/>
      <c r="FQC286" s="73"/>
      <c r="FQY286" s="73"/>
      <c r="FQZ286" s="73"/>
      <c r="FRA286" s="73"/>
      <c r="FRB286" s="73"/>
      <c r="FRC286" s="73"/>
      <c r="FRD286" s="73"/>
      <c r="FRV286" s="73"/>
      <c r="FRW286" s="73"/>
      <c r="FRZ286" s="73"/>
      <c r="FSC286" s="73"/>
      <c r="FSE286" s="73"/>
      <c r="FSG286" s="73"/>
      <c r="FSJ286" s="73"/>
      <c r="FSM286" s="73"/>
      <c r="FSP286" s="73"/>
      <c r="FSS286" s="73"/>
      <c r="FSV286" s="73"/>
      <c r="FSY286" s="73"/>
      <c r="FTB286" s="73"/>
      <c r="FTE286" s="73"/>
      <c r="FTG286" s="73"/>
      <c r="FTT286" s="73"/>
      <c r="FTU286" s="73"/>
      <c r="FTV286" s="73"/>
      <c r="FTW286" s="73"/>
      <c r="FTX286" s="73"/>
      <c r="FTY286" s="73"/>
      <c r="FTZ286" s="73"/>
      <c r="FUA286" s="73"/>
      <c r="FUB286" s="73"/>
      <c r="FUC286" s="73"/>
      <c r="FUD286" s="73"/>
      <c r="FUE286" s="73"/>
      <c r="FUF286" s="73"/>
      <c r="FUG286" s="73"/>
      <c r="FUH286" s="73"/>
      <c r="FUI286" s="73"/>
      <c r="FUJ286" s="73"/>
      <c r="FUK286" s="73"/>
      <c r="FUL286" s="73"/>
      <c r="FUM286" s="73"/>
      <c r="FUN286" s="73"/>
      <c r="FUO286" s="73"/>
      <c r="FUP286" s="73"/>
      <c r="FUQ286" s="73"/>
      <c r="FUR286" s="73"/>
      <c r="FUS286" s="73"/>
      <c r="FUU286" s="73"/>
      <c r="FUV286" s="73"/>
      <c r="FUW286" s="73"/>
      <c r="FUX286" s="73"/>
      <c r="FUY286" s="73"/>
      <c r="FUZ286" s="73"/>
      <c r="FVA286" s="73"/>
      <c r="FVB286" s="73"/>
      <c r="FVC286" s="73"/>
      <c r="FVD286" s="73"/>
      <c r="FVE286" s="73"/>
      <c r="FVF286" s="73"/>
      <c r="FVG286" s="73"/>
      <c r="FVJ286" s="73"/>
      <c r="FVM286" s="73"/>
      <c r="FVP286" s="73"/>
      <c r="FVS286" s="73"/>
      <c r="FVV286" s="73"/>
      <c r="FWH286" s="73"/>
      <c r="FWK286" s="73"/>
      <c r="FWN286" s="73"/>
      <c r="FWQ286" s="73"/>
      <c r="FWZ286" s="73"/>
      <c r="FXF286" s="73"/>
      <c r="FXI286" s="73"/>
      <c r="FXL286" s="73"/>
      <c r="FXO286" s="73"/>
      <c r="FXU286" s="73"/>
      <c r="FYD286" s="73"/>
      <c r="FYF286" s="73"/>
      <c r="FYG286" s="73"/>
      <c r="FYI286" s="73"/>
      <c r="FYL286" s="73"/>
      <c r="FYO286" s="73"/>
      <c r="FYR286" s="73"/>
      <c r="FYZ286" s="73"/>
      <c r="FZB286" s="73"/>
      <c r="FZE286" s="73"/>
      <c r="FZH286" s="73"/>
      <c r="FZQ286" s="73"/>
      <c r="FZT286" s="73"/>
      <c r="FZY286" s="73"/>
      <c r="GAU286" s="73"/>
      <c r="GAV286" s="73"/>
      <c r="GAW286" s="73"/>
      <c r="GAX286" s="73"/>
      <c r="GAY286" s="73"/>
      <c r="GAZ286" s="73"/>
      <c r="GBR286" s="73"/>
      <c r="GBS286" s="73"/>
      <c r="GBV286" s="73"/>
      <c r="GBY286" s="73"/>
      <c r="GCA286" s="73"/>
      <c r="GCC286" s="73"/>
      <c r="GCF286" s="73"/>
      <c r="GCI286" s="73"/>
      <c r="GCL286" s="73"/>
      <c r="GCO286" s="73"/>
      <c r="GCR286" s="73"/>
      <c r="GCU286" s="73"/>
      <c r="GCX286" s="73"/>
      <c r="GDA286" s="73"/>
      <c r="GDC286" s="73"/>
      <c r="GDP286" s="73"/>
      <c r="GDQ286" s="73"/>
      <c r="GDR286" s="73"/>
      <c r="GDS286" s="73"/>
      <c r="GDT286" s="73"/>
      <c r="GDU286" s="73"/>
      <c r="GDV286" s="73"/>
      <c r="GDW286" s="73"/>
      <c r="GDX286" s="73"/>
      <c r="GDY286" s="73"/>
      <c r="GDZ286" s="73"/>
      <c r="GEA286" s="73"/>
      <c r="GEB286" s="73"/>
      <c r="GEC286" s="73"/>
      <c r="GED286" s="73"/>
      <c r="GEE286" s="73"/>
      <c r="GEF286" s="73"/>
      <c r="GEG286" s="73"/>
      <c r="GEH286" s="73"/>
      <c r="GEI286" s="73"/>
      <c r="GEJ286" s="73"/>
      <c r="GEK286" s="73"/>
      <c r="GEL286" s="73"/>
      <c r="GEM286" s="73"/>
      <c r="GEN286" s="73"/>
      <c r="GEO286" s="73"/>
      <c r="GEQ286" s="73"/>
      <c r="GER286" s="73"/>
      <c r="GES286" s="73"/>
      <c r="GET286" s="73"/>
      <c r="GEU286" s="73"/>
      <c r="GEV286" s="73"/>
      <c r="GEW286" s="73"/>
      <c r="GEX286" s="73"/>
      <c r="GEY286" s="73"/>
      <c r="GEZ286" s="73"/>
      <c r="GFA286" s="73"/>
      <c r="GFB286" s="73"/>
      <c r="GFC286" s="73"/>
      <c r="GFF286" s="73"/>
      <c r="GFI286" s="73"/>
      <c r="GFL286" s="73"/>
      <c r="GFO286" s="73"/>
      <c r="GFR286" s="73"/>
      <c r="GGD286" s="73"/>
      <c r="GGG286" s="73"/>
      <c r="GGJ286" s="73"/>
      <c r="GGM286" s="73"/>
      <c r="GGV286" s="73"/>
      <c r="GHB286" s="73"/>
      <c r="GHE286" s="73"/>
      <c r="GHH286" s="73"/>
      <c r="GHK286" s="73"/>
      <c r="GHQ286" s="73"/>
      <c r="GHZ286" s="73"/>
      <c r="GIB286" s="73"/>
      <c r="GIC286" s="73"/>
      <c r="GIE286" s="73"/>
      <c r="GIH286" s="73"/>
      <c r="GIK286" s="73"/>
      <c r="GIN286" s="73"/>
      <c r="GIV286" s="73"/>
      <c r="GIX286" s="73"/>
      <c r="GJA286" s="73"/>
      <c r="GJD286" s="73"/>
      <c r="GJM286" s="73"/>
      <c r="GJP286" s="73"/>
      <c r="GJU286" s="73"/>
      <c r="GKQ286" s="73"/>
      <c r="GKR286" s="73"/>
      <c r="GKS286" s="73"/>
      <c r="GKT286" s="73"/>
      <c r="GKU286" s="73"/>
      <c r="GKV286" s="73"/>
      <c r="GLN286" s="73"/>
      <c r="GLO286" s="73"/>
      <c r="GLR286" s="73"/>
      <c r="GLU286" s="73"/>
      <c r="GLW286" s="73"/>
      <c r="GLY286" s="73"/>
      <c r="GMB286" s="73"/>
      <c r="GME286" s="73"/>
      <c r="GMH286" s="73"/>
      <c r="GMK286" s="73"/>
      <c r="GMN286" s="73"/>
      <c r="GMQ286" s="73"/>
      <c r="GMT286" s="73"/>
      <c r="GMW286" s="73"/>
      <c r="GMY286" s="73"/>
      <c r="GNL286" s="73"/>
      <c r="GNM286" s="73"/>
      <c r="GNN286" s="73"/>
      <c r="GNO286" s="73"/>
      <c r="GNP286" s="73"/>
      <c r="GNQ286" s="73"/>
      <c r="GNR286" s="73"/>
      <c r="GNS286" s="73"/>
      <c r="GNT286" s="73"/>
      <c r="GNU286" s="73"/>
      <c r="GNV286" s="73"/>
      <c r="GNW286" s="73"/>
      <c r="GNX286" s="73"/>
      <c r="GNY286" s="73"/>
      <c r="GNZ286" s="73"/>
      <c r="GOA286" s="73"/>
      <c r="GOB286" s="73"/>
      <c r="GOC286" s="73"/>
      <c r="GOD286" s="73"/>
      <c r="GOE286" s="73"/>
      <c r="GOF286" s="73"/>
      <c r="GOG286" s="73"/>
      <c r="GOH286" s="73"/>
      <c r="GOI286" s="73"/>
      <c r="GOJ286" s="73"/>
      <c r="GOK286" s="73"/>
      <c r="GOM286" s="73"/>
      <c r="GON286" s="73"/>
      <c r="GOO286" s="73"/>
      <c r="GOP286" s="73"/>
      <c r="GOQ286" s="73"/>
      <c r="GOR286" s="73"/>
      <c r="GOS286" s="73"/>
      <c r="GOT286" s="73"/>
      <c r="GOU286" s="73"/>
      <c r="GOV286" s="73"/>
      <c r="GOW286" s="73"/>
      <c r="GOX286" s="73"/>
      <c r="GOY286" s="73"/>
      <c r="GPB286" s="73"/>
      <c r="GPE286" s="73"/>
      <c r="GPH286" s="73"/>
      <c r="GPK286" s="73"/>
      <c r="GPN286" s="73"/>
      <c r="GPZ286" s="73"/>
      <c r="GQC286" s="73"/>
      <c r="GQF286" s="73"/>
      <c r="GQI286" s="73"/>
      <c r="GQR286" s="73"/>
      <c r="GQX286" s="73"/>
      <c r="GRA286" s="73"/>
      <c r="GRD286" s="73"/>
      <c r="GRG286" s="73"/>
      <c r="GRM286" s="73"/>
      <c r="GRV286" s="73"/>
      <c r="GRX286" s="73"/>
      <c r="GRY286" s="73"/>
      <c r="GSA286" s="73"/>
      <c r="GSD286" s="73"/>
      <c r="GSG286" s="73"/>
      <c r="GSJ286" s="73"/>
      <c r="GSR286" s="73"/>
      <c r="GST286" s="73"/>
      <c r="GSW286" s="73"/>
      <c r="GSZ286" s="73"/>
      <c r="GTI286" s="73"/>
      <c r="GTL286" s="73"/>
      <c r="GTQ286" s="73"/>
      <c r="GUM286" s="73"/>
      <c r="GUN286" s="73"/>
      <c r="GUO286" s="73"/>
      <c r="GUP286" s="73"/>
      <c r="GUQ286" s="73"/>
      <c r="GUR286" s="73"/>
      <c r="GVJ286" s="73"/>
      <c r="GVK286" s="73"/>
      <c r="GVN286" s="73"/>
      <c r="GVQ286" s="73"/>
      <c r="GVS286" s="73"/>
      <c r="GVU286" s="73"/>
      <c r="GVX286" s="73"/>
      <c r="GWA286" s="73"/>
      <c r="GWD286" s="73"/>
      <c r="GWG286" s="73"/>
      <c r="GWJ286" s="73"/>
      <c r="GWM286" s="73"/>
      <c r="GWP286" s="73"/>
      <c r="GWS286" s="73"/>
      <c r="GWU286" s="73"/>
      <c r="GXH286" s="73"/>
      <c r="GXI286" s="73"/>
      <c r="GXJ286" s="73"/>
      <c r="GXK286" s="73"/>
      <c r="GXL286" s="73"/>
      <c r="GXM286" s="73"/>
      <c r="GXN286" s="73"/>
      <c r="GXO286" s="73"/>
      <c r="GXP286" s="73"/>
      <c r="GXQ286" s="73"/>
      <c r="GXR286" s="73"/>
      <c r="GXS286" s="73"/>
      <c r="GXT286" s="73"/>
      <c r="GXU286" s="73"/>
      <c r="GXV286" s="73"/>
      <c r="GXW286" s="73"/>
      <c r="GXX286" s="73"/>
      <c r="GXY286" s="73"/>
      <c r="GXZ286" s="73"/>
      <c r="GYA286" s="73"/>
      <c r="GYB286" s="73"/>
      <c r="GYC286" s="73"/>
      <c r="GYD286" s="73"/>
      <c r="GYE286" s="73"/>
      <c r="GYF286" s="73"/>
      <c r="GYG286" s="73"/>
      <c r="GYI286" s="73"/>
      <c r="GYJ286" s="73"/>
      <c r="GYK286" s="73"/>
      <c r="GYL286" s="73"/>
      <c r="GYM286" s="73"/>
      <c r="GYN286" s="73"/>
      <c r="GYO286" s="73"/>
      <c r="GYP286" s="73"/>
      <c r="GYQ286" s="73"/>
      <c r="GYR286" s="73"/>
      <c r="GYS286" s="73"/>
      <c r="GYT286" s="73"/>
      <c r="GYU286" s="73"/>
      <c r="GYX286" s="73"/>
      <c r="GZA286" s="73"/>
      <c r="GZD286" s="73"/>
      <c r="GZG286" s="73"/>
      <c r="GZJ286" s="73"/>
      <c r="GZV286" s="73"/>
      <c r="GZY286" s="73"/>
      <c r="HAB286" s="73"/>
      <c r="HAE286" s="73"/>
      <c r="HAN286" s="73"/>
      <c r="HAT286" s="73"/>
      <c r="HAW286" s="73"/>
      <c r="HAZ286" s="73"/>
      <c r="HBC286" s="73"/>
      <c r="HBI286" s="73"/>
      <c r="HBR286" s="73"/>
      <c r="HBT286" s="73"/>
      <c r="HBU286" s="73"/>
      <c r="HBW286" s="73"/>
      <c r="HBZ286" s="73"/>
      <c r="HCC286" s="73"/>
      <c r="HCF286" s="73"/>
      <c r="HCN286" s="73"/>
      <c r="HCP286" s="73"/>
      <c r="HCS286" s="73"/>
      <c r="HCV286" s="73"/>
      <c r="HDE286" s="73"/>
      <c r="HDH286" s="73"/>
      <c r="HDM286" s="73"/>
      <c r="HEI286" s="73"/>
      <c r="HEJ286" s="73"/>
      <c r="HEK286" s="73"/>
      <c r="HEL286" s="73"/>
      <c r="HEM286" s="73"/>
      <c r="HEN286" s="73"/>
      <c r="HFF286" s="73"/>
      <c r="HFG286" s="73"/>
      <c r="HFJ286" s="73"/>
      <c r="HFM286" s="73"/>
      <c r="HFO286" s="73"/>
      <c r="HFQ286" s="73"/>
      <c r="HFT286" s="73"/>
      <c r="HFW286" s="73"/>
      <c r="HFZ286" s="73"/>
      <c r="HGC286" s="73"/>
      <c r="HGF286" s="73"/>
      <c r="HGI286" s="73"/>
      <c r="HGL286" s="73"/>
      <c r="HGO286" s="73"/>
      <c r="HGQ286" s="73"/>
      <c r="HHD286" s="73"/>
      <c r="HHE286" s="73"/>
      <c r="HHF286" s="73"/>
      <c r="HHG286" s="73"/>
      <c r="HHH286" s="73"/>
      <c r="HHI286" s="73"/>
      <c r="HHJ286" s="73"/>
      <c r="HHK286" s="73"/>
      <c r="HHL286" s="73"/>
      <c r="HHM286" s="73"/>
      <c r="HHN286" s="73"/>
      <c r="HHO286" s="73"/>
      <c r="HHP286" s="73"/>
      <c r="HHQ286" s="73"/>
      <c r="HHR286" s="73"/>
      <c r="HHS286" s="73"/>
      <c r="HHT286" s="73"/>
      <c r="HHU286" s="73"/>
      <c r="HHV286" s="73"/>
      <c r="HHW286" s="73"/>
      <c r="HHX286" s="73"/>
      <c r="HHY286" s="73"/>
      <c r="HHZ286" s="73"/>
      <c r="HIA286" s="73"/>
      <c r="HIB286" s="73"/>
      <c r="HIC286" s="73"/>
      <c r="HIE286" s="73"/>
      <c r="HIF286" s="73"/>
      <c r="HIG286" s="73"/>
      <c r="HIH286" s="73"/>
      <c r="HII286" s="73"/>
      <c r="HIJ286" s="73"/>
      <c r="HIK286" s="73"/>
      <c r="HIL286" s="73"/>
      <c r="HIM286" s="73"/>
      <c r="HIN286" s="73"/>
      <c r="HIO286" s="73"/>
      <c r="HIP286" s="73"/>
      <c r="HIQ286" s="73"/>
      <c r="HIT286" s="73"/>
      <c r="HIW286" s="73"/>
      <c r="HIZ286" s="73"/>
      <c r="HJC286" s="73"/>
      <c r="HJF286" s="73"/>
      <c r="HJR286" s="73"/>
      <c r="HJU286" s="73"/>
      <c r="HJX286" s="73"/>
      <c r="HKA286" s="73"/>
      <c r="HKJ286" s="73"/>
      <c r="HKP286" s="73"/>
      <c r="HKS286" s="73"/>
      <c r="HKV286" s="73"/>
      <c r="HKY286" s="73"/>
      <c r="HLE286" s="73"/>
      <c r="HLN286" s="73"/>
      <c r="HLP286" s="73"/>
      <c r="HLQ286" s="73"/>
      <c r="HLS286" s="73"/>
      <c r="HLV286" s="73"/>
      <c r="HLY286" s="73"/>
      <c r="HMB286" s="73"/>
      <c r="HMJ286" s="73"/>
      <c r="HML286" s="73"/>
      <c r="HMO286" s="73"/>
      <c r="HMR286" s="73"/>
      <c r="HNA286" s="73"/>
      <c r="HND286" s="73"/>
      <c r="HNI286" s="73"/>
      <c r="HOE286" s="73"/>
      <c r="HOF286" s="73"/>
      <c r="HOG286" s="73"/>
      <c r="HOH286" s="73"/>
      <c r="HOI286" s="73"/>
      <c r="HOJ286" s="73"/>
      <c r="HPB286" s="73"/>
      <c r="HPC286" s="73"/>
      <c r="HPF286" s="73"/>
      <c r="HPI286" s="73"/>
      <c r="HPK286" s="73"/>
      <c r="HPM286" s="73"/>
      <c r="HPP286" s="73"/>
      <c r="HPS286" s="73"/>
      <c r="HPV286" s="73"/>
      <c r="HPY286" s="73"/>
      <c r="HQB286" s="73"/>
      <c r="HQE286" s="73"/>
      <c r="HQH286" s="73"/>
      <c r="HQK286" s="73"/>
      <c r="HQM286" s="73"/>
      <c r="HQZ286" s="73"/>
      <c r="HRA286" s="73"/>
      <c r="HRB286" s="73"/>
      <c r="HRC286" s="73"/>
      <c r="HRD286" s="73"/>
      <c r="HRE286" s="73"/>
      <c r="HRF286" s="73"/>
      <c r="HRG286" s="73"/>
      <c r="HRH286" s="73"/>
      <c r="HRI286" s="73"/>
      <c r="HRJ286" s="73"/>
      <c r="HRK286" s="73"/>
      <c r="HRL286" s="73"/>
      <c r="HRM286" s="73"/>
      <c r="HRN286" s="73"/>
      <c r="HRO286" s="73"/>
      <c r="HRP286" s="73"/>
      <c r="HRQ286" s="73"/>
      <c r="HRR286" s="73"/>
      <c r="HRS286" s="73"/>
      <c r="HRT286" s="73"/>
      <c r="HRU286" s="73"/>
      <c r="HRV286" s="73"/>
      <c r="HRW286" s="73"/>
      <c r="HRX286" s="73"/>
      <c r="HRY286" s="73"/>
      <c r="HSA286" s="73"/>
      <c r="HSB286" s="73"/>
      <c r="HSC286" s="73"/>
      <c r="HSD286" s="73"/>
      <c r="HSE286" s="73"/>
      <c r="HSF286" s="73"/>
      <c r="HSG286" s="73"/>
      <c r="HSH286" s="73"/>
      <c r="HSI286" s="73"/>
      <c r="HSJ286" s="73"/>
      <c r="HSK286" s="73"/>
      <c r="HSL286" s="73"/>
      <c r="HSM286" s="73"/>
      <c r="HSP286" s="73"/>
      <c r="HSS286" s="73"/>
      <c r="HSV286" s="73"/>
      <c r="HSY286" s="73"/>
      <c r="HTB286" s="73"/>
      <c r="HTN286" s="73"/>
      <c r="HTQ286" s="73"/>
      <c r="HTT286" s="73"/>
      <c r="HTW286" s="73"/>
      <c r="HUF286" s="73"/>
      <c r="HUL286" s="73"/>
      <c r="HUO286" s="73"/>
      <c r="HUR286" s="73"/>
      <c r="HUU286" s="73"/>
      <c r="HVA286" s="73"/>
      <c r="HVJ286" s="73"/>
      <c r="HVL286" s="73"/>
      <c r="HVM286" s="73"/>
      <c r="HVO286" s="73"/>
      <c r="HVR286" s="73"/>
      <c r="HVU286" s="73"/>
      <c r="HVX286" s="73"/>
      <c r="HWF286" s="73"/>
      <c r="HWH286" s="73"/>
      <c r="HWK286" s="73"/>
      <c r="HWN286" s="73"/>
      <c r="HWW286" s="73"/>
      <c r="HWZ286" s="73"/>
      <c r="HXE286" s="73"/>
      <c r="HYA286" s="73"/>
      <c r="HYB286" s="73"/>
      <c r="HYC286" s="73"/>
      <c r="HYD286" s="73"/>
      <c r="HYE286" s="73"/>
      <c r="HYF286" s="73"/>
      <c r="HYX286" s="73"/>
      <c r="HYY286" s="73"/>
      <c r="HZB286" s="73"/>
      <c r="HZE286" s="73"/>
      <c r="HZG286" s="73"/>
      <c r="HZI286" s="73"/>
      <c r="HZL286" s="73"/>
      <c r="HZO286" s="73"/>
      <c r="HZR286" s="73"/>
      <c r="HZU286" s="73"/>
      <c r="HZX286" s="73"/>
      <c r="IAA286" s="73"/>
      <c r="IAD286" s="73"/>
      <c r="IAG286" s="73"/>
      <c r="IAI286" s="73"/>
      <c r="IAV286" s="73"/>
      <c r="IAW286" s="73"/>
      <c r="IAX286" s="73"/>
      <c r="IAY286" s="73"/>
      <c r="IAZ286" s="73"/>
      <c r="IBA286" s="73"/>
      <c r="IBB286" s="73"/>
      <c r="IBC286" s="73"/>
      <c r="IBD286" s="73"/>
      <c r="IBE286" s="73"/>
      <c r="IBF286" s="73"/>
      <c r="IBG286" s="73"/>
      <c r="IBH286" s="73"/>
      <c r="IBI286" s="73"/>
      <c r="IBJ286" s="73"/>
      <c r="IBK286" s="73"/>
      <c r="IBL286" s="73"/>
      <c r="IBM286" s="73"/>
      <c r="IBN286" s="73"/>
      <c r="IBO286" s="73"/>
      <c r="IBP286" s="73"/>
      <c r="IBQ286" s="73"/>
      <c r="IBR286" s="73"/>
      <c r="IBS286" s="73"/>
      <c r="IBT286" s="73"/>
      <c r="IBU286" s="73"/>
      <c r="IBW286" s="73"/>
      <c r="IBX286" s="73"/>
      <c r="IBY286" s="73"/>
      <c r="IBZ286" s="73"/>
      <c r="ICA286" s="73"/>
      <c r="ICB286" s="73"/>
      <c r="ICC286" s="73"/>
      <c r="ICD286" s="73"/>
      <c r="ICE286" s="73"/>
      <c r="ICF286" s="73"/>
      <c r="ICG286" s="73"/>
      <c r="ICH286" s="73"/>
      <c r="ICI286" s="73"/>
      <c r="ICL286" s="73"/>
      <c r="ICO286" s="73"/>
      <c r="ICR286" s="73"/>
      <c r="ICU286" s="73"/>
      <c r="ICX286" s="73"/>
      <c r="IDJ286" s="73"/>
      <c r="IDM286" s="73"/>
      <c r="IDP286" s="73"/>
      <c r="IDS286" s="73"/>
      <c r="IEB286" s="73"/>
      <c r="IEH286" s="73"/>
      <c r="IEK286" s="73"/>
      <c r="IEN286" s="73"/>
      <c r="IEQ286" s="73"/>
      <c r="IEW286" s="73"/>
      <c r="IFF286" s="73"/>
      <c r="IFH286" s="73"/>
      <c r="IFI286" s="73"/>
      <c r="IFK286" s="73"/>
      <c r="IFN286" s="73"/>
      <c r="IFQ286" s="73"/>
      <c r="IFT286" s="73"/>
      <c r="IGB286" s="73"/>
      <c r="IGD286" s="73"/>
      <c r="IGG286" s="73"/>
      <c r="IGJ286" s="73"/>
      <c r="IGS286" s="73"/>
      <c r="IGV286" s="73"/>
      <c r="IHA286" s="73"/>
      <c r="IHW286" s="73"/>
      <c r="IHX286" s="73"/>
      <c r="IHY286" s="73"/>
      <c r="IHZ286" s="73"/>
      <c r="IIA286" s="73"/>
      <c r="IIB286" s="73"/>
      <c r="IIT286" s="73"/>
      <c r="IIU286" s="73"/>
      <c r="IIX286" s="73"/>
      <c r="IJA286" s="73"/>
      <c r="IJC286" s="73"/>
      <c r="IJE286" s="73"/>
      <c r="IJH286" s="73"/>
      <c r="IJK286" s="73"/>
      <c r="IJN286" s="73"/>
      <c r="IJQ286" s="73"/>
      <c r="IJT286" s="73"/>
      <c r="IJW286" s="73"/>
      <c r="IJZ286" s="73"/>
      <c r="IKC286" s="73"/>
      <c r="IKE286" s="73"/>
      <c r="IKR286" s="73"/>
      <c r="IKS286" s="73"/>
      <c r="IKT286" s="73"/>
      <c r="IKU286" s="73"/>
      <c r="IKV286" s="73"/>
      <c r="IKW286" s="73"/>
      <c r="IKX286" s="73"/>
      <c r="IKY286" s="73"/>
      <c r="IKZ286" s="73"/>
      <c r="ILA286" s="73"/>
      <c r="ILB286" s="73"/>
      <c r="ILC286" s="73"/>
      <c r="ILD286" s="73"/>
      <c r="ILE286" s="73"/>
      <c r="ILF286" s="73"/>
      <c r="ILG286" s="73"/>
      <c r="ILH286" s="73"/>
      <c r="ILI286" s="73"/>
      <c r="ILJ286" s="73"/>
      <c r="ILK286" s="73"/>
      <c r="ILL286" s="73"/>
      <c r="ILM286" s="73"/>
      <c r="ILN286" s="73"/>
      <c r="ILO286" s="73"/>
      <c r="ILP286" s="73"/>
      <c r="ILQ286" s="73"/>
      <c r="ILS286" s="73"/>
      <c r="ILT286" s="73"/>
      <c r="ILU286" s="73"/>
      <c r="ILV286" s="73"/>
      <c r="ILW286" s="73"/>
      <c r="ILX286" s="73"/>
      <c r="ILY286" s="73"/>
      <c r="ILZ286" s="73"/>
      <c r="IMA286" s="73"/>
      <c r="IMB286" s="73"/>
      <c r="IMC286" s="73"/>
      <c r="IMD286" s="73"/>
      <c r="IME286" s="73"/>
      <c r="IMH286" s="73"/>
      <c r="IMK286" s="73"/>
      <c r="IMN286" s="73"/>
      <c r="IMQ286" s="73"/>
      <c r="IMT286" s="73"/>
      <c r="INF286" s="73"/>
      <c r="INI286" s="73"/>
      <c r="INL286" s="73"/>
      <c r="INO286" s="73"/>
      <c r="INX286" s="73"/>
      <c r="IOD286" s="73"/>
      <c r="IOG286" s="73"/>
      <c r="IOJ286" s="73"/>
      <c r="IOM286" s="73"/>
      <c r="IOS286" s="73"/>
      <c r="IPB286" s="73"/>
      <c r="IPD286" s="73"/>
      <c r="IPE286" s="73"/>
      <c r="IPG286" s="73"/>
      <c r="IPJ286" s="73"/>
      <c r="IPM286" s="73"/>
      <c r="IPP286" s="73"/>
      <c r="IPX286" s="73"/>
      <c r="IPZ286" s="73"/>
      <c r="IQC286" s="73"/>
      <c r="IQF286" s="73"/>
      <c r="IQO286" s="73"/>
      <c r="IQR286" s="73"/>
      <c r="IQW286" s="73"/>
      <c r="IRS286" s="73"/>
      <c r="IRT286" s="73"/>
      <c r="IRU286" s="73"/>
      <c r="IRV286" s="73"/>
      <c r="IRW286" s="73"/>
      <c r="IRX286" s="73"/>
      <c r="ISP286" s="73"/>
      <c r="ISQ286" s="73"/>
      <c r="IST286" s="73"/>
      <c r="ISW286" s="73"/>
      <c r="ISY286" s="73"/>
      <c r="ITA286" s="73"/>
      <c r="ITD286" s="73"/>
      <c r="ITG286" s="73"/>
      <c r="ITJ286" s="73"/>
      <c r="ITM286" s="73"/>
      <c r="ITP286" s="73"/>
      <c r="ITS286" s="73"/>
      <c r="ITV286" s="73"/>
      <c r="ITY286" s="73"/>
      <c r="IUA286" s="73"/>
      <c r="IUN286" s="73"/>
      <c r="IUO286" s="73"/>
      <c r="IUP286" s="73"/>
      <c r="IUQ286" s="73"/>
      <c r="IUR286" s="73"/>
      <c r="IUS286" s="73"/>
      <c r="IUT286" s="73"/>
      <c r="IUU286" s="73"/>
      <c r="IUV286" s="73"/>
      <c r="IUW286" s="73"/>
      <c r="IUX286" s="73"/>
      <c r="IUY286" s="73"/>
      <c r="IUZ286" s="73"/>
      <c r="IVA286" s="73"/>
      <c r="IVB286" s="73"/>
      <c r="IVC286" s="73"/>
      <c r="IVD286" s="73"/>
      <c r="IVE286" s="73"/>
      <c r="IVF286" s="73"/>
      <c r="IVG286" s="73"/>
      <c r="IVH286" s="73"/>
      <c r="IVI286" s="73"/>
      <c r="IVJ286" s="73"/>
      <c r="IVK286" s="73"/>
      <c r="IVL286" s="73"/>
      <c r="IVM286" s="73"/>
      <c r="IVO286" s="73"/>
      <c r="IVP286" s="73"/>
      <c r="IVQ286" s="73"/>
      <c r="IVR286" s="73"/>
      <c r="IVS286" s="73"/>
      <c r="IVT286" s="73"/>
      <c r="IVU286" s="73"/>
      <c r="IVV286" s="73"/>
      <c r="IVW286" s="73"/>
      <c r="IVX286" s="73"/>
      <c r="IVY286" s="73"/>
      <c r="IVZ286" s="73"/>
      <c r="IWA286" s="73"/>
      <c r="IWD286" s="73"/>
      <c r="IWG286" s="73"/>
      <c r="IWJ286" s="73"/>
      <c r="IWM286" s="73"/>
      <c r="IWP286" s="73"/>
      <c r="IXB286" s="73"/>
      <c r="IXE286" s="73"/>
      <c r="IXH286" s="73"/>
      <c r="IXK286" s="73"/>
      <c r="IXT286" s="73"/>
      <c r="IXZ286" s="73"/>
      <c r="IYC286" s="73"/>
      <c r="IYF286" s="73"/>
      <c r="IYI286" s="73"/>
      <c r="IYO286" s="73"/>
      <c r="IYX286" s="73"/>
      <c r="IYZ286" s="73"/>
      <c r="IZA286" s="73"/>
      <c r="IZC286" s="73"/>
      <c r="IZF286" s="73"/>
      <c r="IZI286" s="73"/>
      <c r="IZL286" s="73"/>
      <c r="IZT286" s="73"/>
      <c r="IZV286" s="73"/>
      <c r="IZY286" s="73"/>
      <c r="JAB286" s="73"/>
      <c r="JAK286" s="73"/>
      <c r="JAN286" s="73"/>
      <c r="JAS286" s="73"/>
      <c r="JBO286" s="73"/>
      <c r="JBP286" s="73"/>
      <c r="JBQ286" s="73"/>
      <c r="JBR286" s="73"/>
      <c r="JBS286" s="73"/>
      <c r="JBT286" s="73"/>
      <c r="JCL286" s="73"/>
      <c r="JCM286" s="73"/>
      <c r="JCP286" s="73"/>
      <c r="JCS286" s="73"/>
      <c r="JCU286" s="73"/>
      <c r="JCW286" s="73"/>
      <c r="JCZ286" s="73"/>
      <c r="JDC286" s="73"/>
      <c r="JDF286" s="73"/>
      <c r="JDI286" s="73"/>
      <c r="JDL286" s="73"/>
      <c r="JDO286" s="73"/>
      <c r="JDR286" s="73"/>
      <c r="JDU286" s="73"/>
      <c r="JDW286" s="73"/>
      <c r="JEJ286" s="73"/>
      <c r="JEK286" s="73"/>
      <c r="JEL286" s="73"/>
      <c r="JEM286" s="73"/>
      <c r="JEN286" s="73"/>
      <c r="JEO286" s="73"/>
      <c r="JEP286" s="73"/>
      <c r="JEQ286" s="73"/>
      <c r="JER286" s="73"/>
      <c r="JES286" s="73"/>
      <c r="JET286" s="73"/>
      <c r="JEU286" s="73"/>
      <c r="JEV286" s="73"/>
      <c r="JEW286" s="73"/>
      <c r="JEX286" s="73"/>
      <c r="JEY286" s="73"/>
      <c r="JEZ286" s="73"/>
      <c r="JFA286" s="73"/>
      <c r="JFB286" s="73"/>
      <c r="JFC286" s="73"/>
      <c r="JFD286" s="73"/>
      <c r="JFE286" s="73"/>
      <c r="JFF286" s="73"/>
      <c r="JFG286" s="73"/>
      <c r="JFH286" s="73"/>
      <c r="JFI286" s="73"/>
      <c r="JFK286" s="73"/>
      <c r="JFL286" s="73"/>
      <c r="JFM286" s="73"/>
      <c r="JFN286" s="73"/>
      <c r="JFO286" s="73"/>
      <c r="JFP286" s="73"/>
      <c r="JFQ286" s="73"/>
      <c r="JFR286" s="73"/>
      <c r="JFS286" s="73"/>
      <c r="JFT286" s="73"/>
      <c r="JFU286" s="73"/>
      <c r="JFV286" s="73"/>
      <c r="JFW286" s="73"/>
      <c r="JFZ286" s="73"/>
      <c r="JGC286" s="73"/>
      <c r="JGF286" s="73"/>
      <c r="JGI286" s="73"/>
      <c r="JGL286" s="73"/>
      <c r="JGX286" s="73"/>
      <c r="JHA286" s="73"/>
      <c r="JHD286" s="73"/>
      <c r="JHG286" s="73"/>
      <c r="JHP286" s="73"/>
      <c r="JHV286" s="73"/>
      <c r="JHY286" s="73"/>
      <c r="JIB286" s="73"/>
      <c r="JIE286" s="73"/>
      <c r="JIK286" s="73"/>
      <c r="JIT286" s="73"/>
      <c r="JIV286" s="73"/>
      <c r="JIW286" s="73"/>
      <c r="JIY286" s="73"/>
      <c r="JJB286" s="73"/>
      <c r="JJE286" s="73"/>
      <c r="JJH286" s="73"/>
      <c r="JJP286" s="73"/>
      <c r="JJR286" s="73"/>
      <c r="JJU286" s="73"/>
      <c r="JJX286" s="73"/>
      <c r="JKG286" s="73"/>
      <c r="JKJ286" s="73"/>
      <c r="JKO286" s="73"/>
      <c r="JLK286" s="73"/>
      <c r="JLL286" s="73"/>
      <c r="JLM286" s="73"/>
      <c r="JLN286" s="73"/>
      <c r="JLO286" s="73"/>
      <c r="JLP286" s="73"/>
      <c r="JMH286" s="73"/>
      <c r="JMI286" s="73"/>
      <c r="JML286" s="73"/>
      <c r="JMO286" s="73"/>
      <c r="JMQ286" s="73"/>
      <c r="JMS286" s="73"/>
      <c r="JMV286" s="73"/>
      <c r="JMY286" s="73"/>
      <c r="JNB286" s="73"/>
      <c r="JNE286" s="73"/>
      <c r="JNH286" s="73"/>
      <c r="JNK286" s="73"/>
      <c r="JNN286" s="73"/>
      <c r="JNQ286" s="73"/>
      <c r="JNS286" s="73"/>
      <c r="JOF286" s="73"/>
      <c r="JOG286" s="73"/>
      <c r="JOH286" s="73"/>
      <c r="JOI286" s="73"/>
      <c r="JOJ286" s="73"/>
      <c r="JOK286" s="73"/>
      <c r="JOL286" s="73"/>
      <c r="JOM286" s="73"/>
      <c r="JON286" s="73"/>
      <c r="JOO286" s="73"/>
      <c r="JOP286" s="73"/>
      <c r="JOQ286" s="73"/>
      <c r="JOR286" s="73"/>
      <c r="JOS286" s="73"/>
      <c r="JOT286" s="73"/>
      <c r="JOU286" s="73"/>
      <c r="JOV286" s="73"/>
      <c r="JOW286" s="73"/>
      <c r="JOX286" s="73"/>
      <c r="JOY286" s="73"/>
      <c r="JOZ286" s="73"/>
      <c r="JPA286" s="73"/>
      <c r="JPB286" s="73"/>
      <c r="JPC286" s="73"/>
      <c r="JPD286" s="73"/>
      <c r="JPE286" s="73"/>
      <c r="JPG286" s="73"/>
      <c r="JPH286" s="73"/>
      <c r="JPI286" s="73"/>
      <c r="JPJ286" s="73"/>
      <c r="JPK286" s="73"/>
      <c r="JPL286" s="73"/>
      <c r="JPM286" s="73"/>
      <c r="JPN286" s="73"/>
      <c r="JPO286" s="73"/>
      <c r="JPP286" s="73"/>
      <c r="JPQ286" s="73"/>
      <c r="JPR286" s="73"/>
      <c r="JPS286" s="73"/>
      <c r="JPV286" s="73"/>
      <c r="JPY286" s="73"/>
      <c r="JQB286" s="73"/>
      <c r="JQE286" s="73"/>
      <c r="JQH286" s="73"/>
      <c r="JQT286" s="73"/>
      <c r="JQW286" s="73"/>
      <c r="JQZ286" s="73"/>
      <c r="JRC286" s="73"/>
      <c r="JRL286" s="73"/>
      <c r="JRR286" s="73"/>
      <c r="JRU286" s="73"/>
      <c r="JRX286" s="73"/>
      <c r="JSA286" s="73"/>
      <c r="JSG286" s="73"/>
      <c r="JSP286" s="73"/>
      <c r="JSR286" s="73"/>
      <c r="JSS286" s="73"/>
      <c r="JSU286" s="73"/>
      <c r="JSX286" s="73"/>
      <c r="JTA286" s="73"/>
      <c r="JTD286" s="73"/>
      <c r="JTL286" s="73"/>
      <c r="JTN286" s="73"/>
      <c r="JTQ286" s="73"/>
      <c r="JTT286" s="73"/>
      <c r="JUC286" s="73"/>
      <c r="JUF286" s="73"/>
      <c r="JUK286" s="73"/>
      <c r="JVG286" s="73"/>
      <c r="JVH286" s="73"/>
      <c r="JVI286" s="73"/>
      <c r="JVJ286" s="73"/>
      <c r="JVK286" s="73"/>
      <c r="JVL286" s="73"/>
      <c r="JWD286" s="73"/>
      <c r="JWE286" s="73"/>
      <c r="JWH286" s="73"/>
      <c r="JWK286" s="73"/>
      <c r="JWM286" s="73"/>
      <c r="JWO286" s="73"/>
      <c r="JWR286" s="73"/>
      <c r="JWU286" s="73"/>
      <c r="JWX286" s="73"/>
      <c r="JXA286" s="73"/>
      <c r="JXD286" s="73"/>
      <c r="JXG286" s="73"/>
      <c r="JXJ286" s="73"/>
      <c r="JXM286" s="73"/>
      <c r="JXO286" s="73"/>
      <c r="JYB286" s="73"/>
      <c r="JYC286" s="73"/>
      <c r="JYD286" s="73"/>
      <c r="JYE286" s="73"/>
      <c r="JYF286" s="73"/>
      <c r="JYG286" s="73"/>
      <c r="JYH286" s="73"/>
      <c r="JYI286" s="73"/>
      <c r="JYJ286" s="73"/>
      <c r="JYK286" s="73"/>
      <c r="JYL286" s="73"/>
      <c r="JYM286" s="73"/>
      <c r="JYN286" s="73"/>
      <c r="JYO286" s="73"/>
      <c r="JYP286" s="73"/>
      <c r="JYQ286" s="73"/>
      <c r="JYR286" s="73"/>
      <c r="JYS286" s="73"/>
      <c r="JYT286" s="73"/>
      <c r="JYU286" s="73"/>
      <c r="JYV286" s="73"/>
      <c r="JYW286" s="73"/>
      <c r="JYX286" s="73"/>
      <c r="JYY286" s="73"/>
      <c r="JYZ286" s="73"/>
      <c r="JZA286" s="73"/>
      <c r="JZC286" s="73"/>
      <c r="JZD286" s="73"/>
      <c r="JZE286" s="73"/>
      <c r="JZF286" s="73"/>
      <c r="JZG286" s="73"/>
      <c r="JZH286" s="73"/>
      <c r="JZI286" s="73"/>
      <c r="JZJ286" s="73"/>
      <c r="JZK286" s="73"/>
      <c r="JZL286" s="73"/>
      <c r="JZM286" s="73"/>
      <c r="JZN286" s="73"/>
      <c r="JZO286" s="73"/>
      <c r="JZR286" s="73"/>
      <c r="JZU286" s="73"/>
      <c r="JZX286" s="73"/>
      <c r="KAA286" s="73"/>
      <c r="KAD286" s="73"/>
      <c r="KAP286" s="73"/>
      <c r="KAS286" s="73"/>
      <c r="KAV286" s="73"/>
      <c r="KAY286" s="73"/>
      <c r="KBH286" s="73"/>
      <c r="KBN286" s="73"/>
      <c r="KBQ286" s="73"/>
      <c r="KBT286" s="73"/>
      <c r="KBW286" s="73"/>
      <c r="KCC286" s="73"/>
      <c r="KCL286" s="73"/>
      <c r="KCN286" s="73"/>
      <c r="KCO286" s="73"/>
      <c r="KCQ286" s="73"/>
      <c r="KCT286" s="73"/>
      <c r="KCW286" s="73"/>
      <c r="KCZ286" s="73"/>
      <c r="KDH286" s="73"/>
      <c r="KDJ286" s="73"/>
      <c r="KDM286" s="73"/>
      <c r="KDP286" s="73"/>
      <c r="KDY286" s="73"/>
      <c r="KEB286" s="73"/>
      <c r="KEG286" s="73"/>
      <c r="KFC286" s="73"/>
      <c r="KFD286" s="73"/>
      <c r="KFE286" s="73"/>
      <c r="KFF286" s="73"/>
      <c r="KFG286" s="73"/>
      <c r="KFH286" s="73"/>
      <c r="KFZ286" s="73"/>
      <c r="KGA286" s="73"/>
      <c r="KGD286" s="73"/>
      <c r="KGG286" s="73"/>
      <c r="KGI286" s="73"/>
      <c r="KGK286" s="73"/>
      <c r="KGN286" s="73"/>
      <c r="KGQ286" s="73"/>
      <c r="KGT286" s="73"/>
      <c r="KGW286" s="73"/>
      <c r="KGZ286" s="73"/>
      <c r="KHC286" s="73"/>
      <c r="KHF286" s="73"/>
      <c r="KHI286" s="73"/>
      <c r="KHK286" s="73"/>
      <c r="KHX286" s="73"/>
      <c r="KHY286" s="73"/>
      <c r="KHZ286" s="73"/>
      <c r="KIA286" s="73"/>
      <c r="KIB286" s="73"/>
      <c r="KIC286" s="73"/>
      <c r="KID286" s="73"/>
      <c r="KIE286" s="73"/>
      <c r="KIF286" s="73"/>
      <c r="KIG286" s="73"/>
      <c r="KIH286" s="73"/>
      <c r="KII286" s="73"/>
      <c r="KIJ286" s="73"/>
      <c r="KIK286" s="73"/>
      <c r="KIL286" s="73"/>
      <c r="KIM286" s="73"/>
      <c r="KIN286" s="73"/>
      <c r="KIO286" s="73"/>
      <c r="KIP286" s="73"/>
      <c r="KIQ286" s="73"/>
      <c r="KIR286" s="73"/>
      <c r="KIS286" s="73"/>
      <c r="KIT286" s="73"/>
      <c r="KIU286" s="73"/>
      <c r="KIV286" s="73"/>
      <c r="KIW286" s="73"/>
      <c r="KIY286" s="73"/>
      <c r="KIZ286" s="73"/>
      <c r="KJA286" s="73"/>
      <c r="KJB286" s="73"/>
      <c r="KJC286" s="73"/>
      <c r="KJD286" s="73"/>
      <c r="KJE286" s="73"/>
      <c r="KJF286" s="73"/>
      <c r="KJG286" s="73"/>
      <c r="KJH286" s="73"/>
      <c r="KJI286" s="73"/>
      <c r="KJJ286" s="73"/>
      <c r="KJK286" s="73"/>
      <c r="KJN286" s="73"/>
      <c r="KJQ286" s="73"/>
      <c r="KJT286" s="73"/>
      <c r="KJW286" s="73"/>
      <c r="KJZ286" s="73"/>
      <c r="KKL286" s="73"/>
      <c r="KKO286" s="73"/>
      <c r="KKR286" s="73"/>
      <c r="KKU286" s="73"/>
      <c r="KLD286" s="73"/>
      <c r="KLJ286" s="73"/>
      <c r="KLM286" s="73"/>
      <c r="KLP286" s="73"/>
      <c r="KLS286" s="73"/>
      <c r="KLY286" s="73"/>
      <c r="KMH286" s="73"/>
      <c r="KMJ286" s="73"/>
      <c r="KMK286" s="73"/>
      <c r="KMM286" s="73"/>
      <c r="KMP286" s="73"/>
      <c r="KMS286" s="73"/>
      <c r="KMV286" s="73"/>
      <c r="KND286" s="73"/>
      <c r="KNF286" s="73"/>
      <c r="KNI286" s="73"/>
      <c r="KNL286" s="73"/>
      <c r="KNU286" s="73"/>
      <c r="KNX286" s="73"/>
      <c r="KOC286" s="73"/>
      <c r="KOY286" s="73"/>
      <c r="KOZ286" s="73"/>
      <c r="KPA286" s="73"/>
      <c r="KPB286" s="73"/>
      <c r="KPC286" s="73"/>
      <c r="KPD286" s="73"/>
      <c r="KPV286" s="73"/>
      <c r="KPW286" s="73"/>
      <c r="KPZ286" s="73"/>
      <c r="KQC286" s="73"/>
      <c r="KQE286" s="73"/>
      <c r="KQG286" s="73"/>
      <c r="KQJ286" s="73"/>
      <c r="KQM286" s="73"/>
      <c r="KQP286" s="73"/>
      <c r="KQS286" s="73"/>
      <c r="KQV286" s="73"/>
      <c r="KQY286" s="73"/>
      <c r="KRB286" s="73"/>
      <c r="KRE286" s="73"/>
      <c r="KRG286" s="73"/>
      <c r="KRT286" s="73"/>
      <c r="KRU286" s="73"/>
      <c r="KRV286" s="73"/>
      <c r="KRW286" s="73"/>
      <c r="KRX286" s="73"/>
      <c r="KRY286" s="73"/>
      <c r="KRZ286" s="73"/>
      <c r="KSA286" s="73"/>
      <c r="KSB286" s="73"/>
      <c r="KSC286" s="73"/>
      <c r="KSD286" s="73"/>
      <c r="KSE286" s="73"/>
      <c r="KSF286" s="73"/>
      <c r="KSG286" s="73"/>
      <c r="KSH286" s="73"/>
      <c r="KSI286" s="73"/>
      <c r="KSJ286" s="73"/>
      <c r="KSK286" s="73"/>
      <c r="KSL286" s="73"/>
      <c r="KSM286" s="73"/>
      <c r="KSN286" s="73"/>
      <c r="KSO286" s="73"/>
      <c r="KSP286" s="73"/>
      <c r="KSQ286" s="73"/>
      <c r="KSR286" s="73"/>
      <c r="KSS286" s="73"/>
      <c r="KSU286" s="73"/>
      <c r="KSV286" s="73"/>
      <c r="KSW286" s="73"/>
      <c r="KSX286" s="73"/>
      <c r="KSY286" s="73"/>
      <c r="KSZ286" s="73"/>
      <c r="KTA286" s="73"/>
      <c r="KTB286" s="73"/>
      <c r="KTC286" s="73"/>
      <c r="KTD286" s="73"/>
      <c r="KTE286" s="73"/>
      <c r="KTF286" s="73"/>
      <c r="KTG286" s="73"/>
      <c r="KTJ286" s="73"/>
      <c r="KTM286" s="73"/>
      <c r="KTP286" s="73"/>
      <c r="KTS286" s="73"/>
      <c r="KTV286" s="73"/>
      <c r="KUH286" s="73"/>
      <c r="KUK286" s="73"/>
      <c r="KUN286" s="73"/>
      <c r="KUQ286" s="73"/>
      <c r="KUZ286" s="73"/>
      <c r="KVF286" s="73"/>
      <c r="KVI286" s="73"/>
      <c r="KVL286" s="73"/>
      <c r="KVO286" s="73"/>
      <c r="KVU286" s="73"/>
      <c r="KWD286" s="73"/>
      <c r="KWF286" s="73"/>
      <c r="KWG286" s="73"/>
      <c r="KWI286" s="73"/>
      <c r="KWL286" s="73"/>
      <c r="KWO286" s="73"/>
      <c r="KWR286" s="73"/>
      <c r="KWZ286" s="73"/>
      <c r="KXB286" s="73"/>
      <c r="KXE286" s="73"/>
      <c r="KXH286" s="73"/>
      <c r="KXQ286" s="73"/>
      <c r="KXT286" s="73"/>
      <c r="KXY286" s="73"/>
      <c r="KYU286" s="73"/>
      <c r="KYV286" s="73"/>
      <c r="KYW286" s="73"/>
      <c r="KYX286" s="73"/>
      <c r="KYY286" s="73"/>
      <c r="KYZ286" s="73"/>
      <c r="KZR286" s="73"/>
      <c r="KZS286" s="73"/>
      <c r="KZV286" s="73"/>
      <c r="KZY286" s="73"/>
      <c r="LAA286" s="73"/>
      <c r="LAC286" s="73"/>
      <c r="LAF286" s="73"/>
      <c r="LAI286" s="73"/>
      <c r="LAL286" s="73"/>
      <c r="LAO286" s="73"/>
      <c r="LAR286" s="73"/>
      <c r="LAU286" s="73"/>
      <c r="LAX286" s="73"/>
      <c r="LBA286" s="73"/>
      <c r="LBC286" s="73"/>
      <c r="LBP286" s="73"/>
      <c r="LBQ286" s="73"/>
      <c r="LBR286" s="73"/>
      <c r="LBS286" s="73"/>
      <c r="LBT286" s="73"/>
      <c r="LBU286" s="73"/>
      <c r="LBV286" s="73"/>
      <c r="LBW286" s="73"/>
      <c r="LBX286" s="73"/>
      <c r="LBY286" s="73"/>
      <c r="LBZ286" s="73"/>
      <c r="LCA286" s="73"/>
      <c r="LCB286" s="73"/>
      <c r="LCC286" s="73"/>
      <c r="LCD286" s="73"/>
      <c r="LCE286" s="73"/>
      <c r="LCF286" s="73"/>
      <c r="LCG286" s="73"/>
      <c r="LCH286" s="73"/>
      <c r="LCI286" s="73"/>
      <c r="LCJ286" s="73"/>
      <c r="LCK286" s="73"/>
      <c r="LCL286" s="73"/>
      <c r="LCM286" s="73"/>
      <c r="LCN286" s="73"/>
      <c r="LCO286" s="73"/>
      <c r="LCQ286" s="73"/>
      <c r="LCR286" s="73"/>
      <c r="LCS286" s="73"/>
      <c r="LCT286" s="73"/>
      <c r="LCU286" s="73"/>
      <c r="LCV286" s="73"/>
      <c r="LCW286" s="73"/>
      <c r="LCX286" s="73"/>
      <c r="LCY286" s="73"/>
      <c r="LCZ286" s="73"/>
      <c r="LDA286" s="73"/>
      <c r="LDB286" s="73"/>
      <c r="LDC286" s="73"/>
      <c r="LDF286" s="73"/>
      <c r="LDI286" s="73"/>
      <c r="LDL286" s="73"/>
      <c r="LDO286" s="73"/>
      <c r="LDR286" s="73"/>
      <c r="LED286" s="73"/>
      <c r="LEG286" s="73"/>
      <c r="LEJ286" s="73"/>
      <c r="LEM286" s="73"/>
      <c r="LEV286" s="73"/>
      <c r="LFB286" s="73"/>
      <c r="LFE286" s="73"/>
      <c r="LFH286" s="73"/>
      <c r="LFK286" s="73"/>
      <c r="LFQ286" s="73"/>
      <c r="LFZ286" s="73"/>
      <c r="LGB286" s="73"/>
      <c r="LGC286" s="73"/>
      <c r="LGE286" s="73"/>
      <c r="LGH286" s="73"/>
      <c r="LGK286" s="73"/>
      <c r="LGN286" s="73"/>
      <c r="LGV286" s="73"/>
      <c r="LGX286" s="73"/>
      <c r="LHA286" s="73"/>
      <c r="LHD286" s="73"/>
      <c r="LHM286" s="73"/>
      <c r="LHP286" s="73"/>
      <c r="LHU286" s="73"/>
      <c r="LIQ286" s="73"/>
      <c r="LIR286" s="73"/>
      <c r="LIS286" s="73"/>
      <c r="LIT286" s="73"/>
      <c r="LIU286" s="73"/>
      <c r="LIV286" s="73"/>
      <c r="LJN286" s="73"/>
      <c r="LJO286" s="73"/>
      <c r="LJR286" s="73"/>
      <c r="LJU286" s="73"/>
      <c r="LJW286" s="73"/>
      <c r="LJY286" s="73"/>
      <c r="LKB286" s="73"/>
      <c r="LKE286" s="73"/>
      <c r="LKH286" s="73"/>
      <c r="LKK286" s="73"/>
      <c r="LKN286" s="73"/>
      <c r="LKQ286" s="73"/>
      <c r="LKT286" s="73"/>
      <c r="LKW286" s="73"/>
      <c r="LKY286" s="73"/>
      <c r="LLL286" s="73"/>
      <c r="LLM286" s="73"/>
      <c r="LLN286" s="73"/>
      <c r="LLO286" s="73"/>
      <c r="LLP286" s="73"/>
      <c r="LLQ286" s="73"/>
      <c r="LLR286" s="73"/>
      <c r="LLS286" s="73"/>
      <c r="LLT286" s="73"/>
      <c r="LLU286" s="73"/>
      <c r="LLV286" s="73"/>
      <c r="LLW286" s="73"/>
      <c r="LLX286" s="73"/>
      <c r="LLY286" s="73"/>
      <c r="LLZ286" s="73"/>
      <c r="LMA286" s="73"/>
      <c r="LMB286" s="73"/>
      <c r="LMC286" s="73"/>
      <c r="LMD286" s="73"/>
      <c r="LME286" s="73"/>
      <c r="LMF286" s="73"/>
      <c r="LMG286" s="73"/>
      <c r="LMH286" s="73"/>
      <c r="LMI286" s="73"/>
      <c r="LMJ286" s="73"/>
      <c r="LMK286" s="73"/>
      <c r="LMM286" s="73"/>
      <c r="LMN286" s="73"/>
      <c r="LMO286" s="73"/>
      <c r="LMP286" s="73"/>
      <c r="LMQ286" s="73"/>
      <c r="LMR286" s="73"/>
      <c r="LMS286" s="73"/>
      <c r="LMT286" s="73"/>
      <c r="LMU286" s="73"/>
      <c r="LMV286" s="73"/>
      <c r="LMW286" s="73"/>
      <c r="LMX286" s="73"/>
      <c r="LMY286" s="73"/>
      <c r="LNB286" s="73"/>
      <c r="LNE286" s="73"/>
      <c r="LNH286" s="73"/>
      <c r="LNK286" s="73"/>
      <c r="LNN286" s="73"/>
      <c r="LNZ286" s="73"/>
      <c r="LOC286" s="73"/>
      <c r="LOF286" s="73"/>
      <c r="LOI286" s="73"/>
      <c r="LOR286" s="73"/>
      <c r="LOX286" s="73"/>
      <c r="LPA286" s="73"/>
      <c r="LPD286" s="73"/>
      <c r="LPG286" s="73"/>
      <c r="LPM286" s="73"/>
      <c r="LPV286" s="73"/>
      <c r="LPX286" s="73"/>
      <c r="LPY286" s="73"/>
      <c r="LQA286" s="73"/>
      <c r="LQD286" s="73"/>
      <c r="LQG286" s="73"/>
      <c r="LQJ286" s="73"/>
      <c r="LQR286" s="73"/>
      <c r="LQT286" s="73"/>
      <c r="LQW286" s="73"/>
      <c r="LQZ286" s="73"/>
      <c r="LRI286" s="73"/>
      <c r="LRL286" s="73"/>
      <c r="LRQ286" s="73"/>
      <c r="LSM286" s="73"/>
      <c r="LSN286" s="73"/>
      <c r="LSO286" s="73"/>
      <c r="LSP286" s="73"/>
      <c r="LSQ286" s="73"/>
      <c r="LSR286" s="73"/>
      <c r="LTJ286" s="73"/>
      <c r="LTK286" s="73"/>
      <c r="LTN286" s="73"/>
      <c r="LTQ286" s="73"/>
      <c r="LTS286" s="73"/>
      <c r="LTU286" s="73"/>
      <c r="LTX286" s="73"/>
      <c r="LUA286" s="73"/>
      <c r="LUD286" s="73"/>
      <c r="LUG286" s="73"/>
      <c r="LUJ286" s="73"/>
      <c r="LUM286" s="73"/>
      <c r="LUP286" s="73"/>
      <c r="LUS286" s="73"/>
      <c r="LUU286" s="73"/>
      <c r="LVH286" s="73"/>
      <c r="LVI286" s="73"/>
      <c r="LVJ286" s="73"/>
      <c r="LVK286" s="73"/>
      <c r="LVL286" s="73"/>
      <c r="LVM286" s="73"/>
      <c r="LVN286" s="73"/>
      <c r="LVO286" s="73"/>
      <c r="LVP286" s="73"/>
      <c r="LVQ286" s="73"/>
      <c r="LVR286" s="73"/>
      <c r="LVS286" s="73"/>
      <c r="LVT286" s="73"/>
      <c r="LVU286" s="73"/>
      <c r="LVV286" s="73"/>
      <c r="LVW286" s="73"/>
      <c r="LVX286" s="73"/>
      <c r="LVY286" s="73"/>
      <c r="LVZ286" s="73"/>
      <c r="LWA286" s="73"/>
      <c r="LWB286" s="73"/>
      <c r="LWC286" s="73"/>
      <c r="LWD286" s="73"/>
      <c r="LWE286" s="73"/>
      <c r="LWF286" s="73"/>
      <c r="LWG286" s="73"/>
      <c r="LWI286" s="73"/>
      <c r="LWJ286" s="73"/>
      <c r="LWK286" s="73"/>
      <c r="LWL286" s="73"/>
      <c r="LWM286" s="73"/>
      <c r="LWN286" s="73"/>
      <c r="LWO286" s="73"/>
      <c r="LWP286" s="73"/>
      <c r="LWQ286" s="73"/>
      <c r="LWR286" s="73"/>
      <c r="LWS286" s="73"/>
      <c r="LWT286" s="73"/>
      <c r="LWU286" s="73"/>
      <c r="LWX286" s="73"/>
      <c r="LXA286" s="73"/>
      <c r="LXD286" s="73"/>
      <c r="LXG286" s="73"/>
      <c r="LXJ286" s="73"/>
      <c r="LXV286" s="73"/>
      <c r="LXY286" s="73"/>
      <c r="LYB286" s="73"/>
      <c r="LYE286" s="73"/>
      <c r="LYN286" s="73"/>
      <c r="LYT286" s="73"/>
      <c r="LYW286" s="73"/>
      <c r="LYZ286" s="73"/>
      <c r="LZC286" s="73"/>
      <c r="LZI286" s="73"/>
      <c r="LZR286" s="73"/>
      <c r="LZT286" s="73"/>
      <c r="LZU286" s="73"/>
      <c r="LZW286" s="73"/>
      <c r="LZZ286" s="73"/>
      <c r="MAC286" s="73"/>
      <c r="MAF286" s="73"/>
      <c r="MAN286" s="73"/>
      <c r="MAP286" s="73"/>
      <c r="MAS286" s="73"/>
      <c r="MAV286" s="73"/>
      <c r="MBE286" s="73"/>
      <c r="MBH286" s="73"/>
      <c r="MBM286" s="73"/>
      <c r="MCI286" s="73"/>
      <c r="MCJ286" s="73"/>
      <c r="MCK286" s="73"/>
      <c r="MCL286" s="73"/>
      <c r="MCM286" s="73"/>
      <c r="MCN286" s="73"/>
      <c r="MDF286" s="73"/>
      <c r="MDG286" s="73"/>
      <c r="MDJ286" s="73"/>
      <c r="MDM286" s="73"/>
      <c r="MDO286" s="73"/>
      <c r="MDQ286" s="73"/>
      <c r="MDT286" s="73"/>
      <c r="MDW286" s="73"/>
      <c r="MDZ286" s="73"/>
      <c r="MEC286" s="73"/>
      <c r="MEF286" s="73"/>
      <c r="MEI286" s="73"/>
      <c r="MEL286" s="73"/>
      <c r="MEO286" s="73"/>
      <c r="MEQ286" s="73"/>
      <c r="MFD286" s="73"/>
      <c r="MFE286" s="73"/>
      <c r="MFF286" s="73"/>
      <c r="MFG286" s="73"/>
      <c r="MFH286" s="73"/>
      <c r="MFI286" s="73"/>
      <c r="MFJ286" s="73"/>
      <c r="MFK286" s="73"/>
      <c r="MFL286" s="73"/>
      <c r="MFM286" s="73"/>
      <c r="MFN286" s="73"/>
      <c r="MFO286" s="73"/>
      <c r="MFP286" s="73"/>
      <c r="MFQ286" s="73"/>
      <c r="MFR286" s="73"/>
      <c r="MFS286" s="73"/>
      <c r="MFT286" s="73"/>
      <c r="MFU286" s="73"/>
      <c r="MFV286" s="73"/>
      <c r="MFW286" s="73"/>
      <c r="MFX286" s="73"/>
      <c r="MFY286" s="73"/>
      <c r="MFZ286" s="73"/>
      <c r="MGA286" s="73"/>
      <c r="MGB286" s="73"/>
      <c r="MGC286" s="73"/>
      <c r="MGE286" s="73"/>
      <c r="MGF286" s="73"/>
      <c r="MGG286" s="73"/>
      <c r="MGH286" s="73"/>
      <c r="MGI286" s="73"/>
      <c r="MGJ286" s="73"/>
      <c r="MGK286" s="73"/>
      <c r="MGL286" s="73"/>
      <c r="MGM286" s="73"/>
      <c r="MGN286" s="73"/>
      <c r="MGO286" s="73"/>
      <c r="MGP286" s="73"/>
      <c r="MGQ286" s="73"/>
      <c r="MGT286" s="73"/>
      <c r="MGW286" s="73"/>
      <c r="MGZ286" s="73"/>
      <c r="MHC286" s="73"/>
      <c r="MHF286" s="73"/>
      <c r="MHR286" s="73"/>
      <c r="MHU286" s="73"/>
      <c r="MHX286" s="73"/>
      <c r="MIA286" s="73"/>
      <c r="MIJ286" s="73"/>
      <c r="MIP286" s="73"/>
      <c r="MIS286" s="73"/>
      <c r="MIV286" s="73"/>
      <c r="MIY286" s="73"/>
      <c r="MJE286" s="73"/>
      <c r="MJN286" s="73"/>
      <c r="MJP286" s="73"/>
      <c r="MJQ286" s="73"/>
      <c r="MJS286" s="73"/>
      <c r="MJV286" s="73"/>
      <c r="MJY286" s="73"/>
      <c r="MKB286" s="73"/>
      <c r="MKJ286" s="73"/>
      <c r="MKL286" s="73"/>
      <c r="MKO286" s="73"/>
      <c r="MKR286" s="73"/>
      <c r="MLA286" s="73"/>
      <c r="MLD286" s="73"/>
      <c r="MLI286" s="73"/>
      <c r="MME286" s="73"/>
      <c r="MMF286" s="73"/>
      <c r="MMG286" s="73"/>
      <c r="MMH286" s="73"/>
      <c r="MMI286" s="73"/>
      <c r="MMJ286" s="73"/>
      <c r="MNB286" s="73"/>
      <c r="MNC286" s="73"/>
      <c r="MNF286" s="73"/>
      <c r="MNI286" s="73"/>
      <c r="MNK286" s="73"/>
      <c r="MNM286" s="73"/>
      <c r="MNP286" s="73"/>
      <c r="MNS286" s="73"/>
      <c r="MNV286" s="73"/>
      <c r="MNY286" s="73"/>
      <c r="MOB286" s="73"/>
      <c r="MOE286" s="73"/>
      <c r="MOH286" s="73"/>
      <c r="MOK286" s="73"/>
      <c r="MOM286" s="73"/>
      <c r="MOZ286" s="73"/>
      <c r="MPA286" s="73"/>
      <c r="MPB286" s="73"/>
      <c r="MPC286" s="73"/>
      <c r="MPD286" s="73"/>
      <c r="MPE286" s="73"/>
      <c r="MPF286" s="73"/>
      <c r="MPG286" s="73"/>
      <c r="MPH286" s="73"/>
      <c r="MPI286" s="73"/>
      <c r="MPJ286" s="73"/>
      <c r="MPK286" s="73"/>
      <c r="MPL286" s="73"/>
      <c r="MPM286" s="73"/>
      <c r="MPN286" s="73"/>
      <c r="MPO286" s="73"/>
      <c r="MPP286" s="73"/>
      <c r="MPQ286" s="73"/>
      <c r="MPR286" s="73"/>
      <c r="MPS286" s="73"/>
      <c r="MPT286" s="73"/>
      <c r="MPU286" s="73"/>
      <c r="MPV286" s="73"/>
      <c r="MPW286" s="73"/>
      <c r="MPX286" s="73"/>
      <c r="MPY286" s="73"/>
      <c r="MQA286" s="73"/>
      <c r="MQB286" s="73"/>
      <c r="MQC286" s="73"/>
      <c r="MQD286" s="73"/>
      <c r="MQE286" s="73"/>
      <c r="MQF286" s="73"/>
      <c r="MQG286" s="73"/>
      <c r="MQH286" s="73"/>
      <c r="MQI286" s="73"/>
      <c r="MQJ286" s="73"/>
      <c r="MQK286" s="73"/>
      <c r="MQL286" s="73"/>
      <c r="MQM286" s="73"/>
      <c r="MQP286" s="73"/>
      <c r="MQS286" s="73"/>
      <c r="MQV286" s="73"/>
      <c r="MQY286" s="73"/>
      <c r="MRB286" s="73"/>
      <c r="MRN286" s="73"/>
      <c r="MRQ286" s="73"/>
      <c r="MRT286" s="73"/>
      <c r="MRW286" s="73"/>
      <c r="MSF286" s="73"/>
      <c r="MSL286" s="73"/>
      <c r="MSO286" s="73"/>
      <c r="MSR286" s="73"/>
      <c r="MSU286" s="73"/>
      <c r="MTA286" s="73"/>
      <c r="MTJ286" s="73"/>
      <c r="MTL286" s="73"/>
      <c r="MTM286" s="73"/>
      <c r="MTO286" s="73"/>
      <c r="MTR286" s="73"/>
      <c r="MTU286" s="73"/>
      <c r="MTX286" s="73"/>
      <c r="MUF286" s="73"/>
      <c r="MUH286" s="73"/>
      <c r="MUK286" s="73"/>
      <c r="MUN286" s="73"/>
      <c r="MUW286" s="73"/>
      <c r="MUZ286" s="73"/>
      <c r="MVE286" s="73"/>
      <c r="MWA286" s="73"/>
      <c r="MWB286" s="73"/>
      <c r="MWC286" s="73"/>
      <c r="MWD286" s="73"/>
      <c r="MWE286" s="73"/>
      <c r="MWF286" s="73"/>
      <c r="MWX286" s="73"/>
      <c r="MWY286" s="73"/>
      <c r="MXB286" s="73"/>
      <c r="MXE286" s="73"/>
      <c r="MXG286" s="73"/>
      <c r="MXI286" s="73"/>
      <c r="MXL286" s="73"/>
      <c r="MXO286" s="73"/>
      <c r="MXR286" s="73"/>
      <c r="MXU286" s="73"/>
      <c r="MXX286" s="73"/>
      <c r="MYA286" s="73"/>
      <c r="MYD286" s="73"/>
      <c r="MYG286" s="73"/>
      <c r="MYI286" s="73"/>
      <c r="MYV286" s="73"/>
      <c r="MYW286" s="73"/>
      <c r="MYX286" s="73"/>
      <c r="MYY286" s="73"/>
      <c r="MYZ286" s="73"/>
      <c r="MZA286" s="73"/>
      <c r="MZB286" s="73"/>
      <c r="MZC286" s="73"/>
      <c r="MZD286" s="73"/>
      <c r="MZE286" s="73"/>
      <c r="MZF286" s="73"/>
      <c r="MZG286" s="73"/>
      <c r="MZH286" s="73"/>
      <c r="MZI286" s="73"/>
      <c r="MZJ286" s="73"/>
      <c r="MZK286" s="73"/>
      <c r="MZL286" s="73"/>
      <c r="MZM286" s="73"/>
      <c r="MZN286" s="73"/>
      <c r="MZO286" s="73"/>
      <c r="MZP286" s="73"/>
      <c r="MZQ286" s="73"/>
      <c r="MZR286" s="73"/>
      <c r="MZS286" s="73"/>
      <c r="MZT286" s="73"/>
      <c r="MZU286" s="73"/>
      <c r="MZW286" s="73"/>
      <c r="MZX286" s="73"/>
      <c r="MZY286" s="73"/>
      <c r="MZZ286" s="73"/>
      <c r="NAA286" s="73"/>
      <c r="NAB286" s="73"/>
      <c r="NAC286" s="73"/>
      <c r="NAD286" s="73"/>
      <c r="NAE286" s="73"/>
      <c r="NAF286" s="73"/>
      <c r="NAG286" s="73"/>
      <c r="NAH286" s="73"/>
      <c r="NAI286" s="73"/>
      <c r="NAL286" s="73"/>
      <c r="NAO286" s="73"/>
      <c r="NAR286" s="73"/>
      <c r="NAU286" s="73"/>
      <c r="NAX286" s="73"/>
      <c r="NBJ286" s="73"/>
      <c r="NBM286" s="73"/>
      <c r="NBP286" s="73"/>
      <c r="NBS286" s="73"/>
      <c r="NCB286" s="73"/>
      <c r="NCH286" s="73"/>
      <c r="NCK286" s="73"/>
      <c r="NCN286" s="73"/>
      <c r="NCQ286" s="73"/>
      <c r="NCW286" s="73"/>
      <c r="NDF286" s="73"/>
      <c r="NDH286" s="73"/>
      <c r="NDI286" s="73"/>
      <c r="NDK286" s="73"/>
      <c r="NDN286" s="73"/>
      <c r="NDQ286" s="73"/>
      <c r="NDT286" s="73"/>
      <c r="NEB286" s="73"/>
      <c r="NED286" s="73"/>
      <c r="NEG286" s="73"/>
      <c r="NEJ286" s="73"/>
      <c r="NES286" s="73"/>
      <c r="NEV286" s="73"/>
      <c r="NFA286" s="73"/>
      <c r="NFW286" s="73"/>
      <c r="NFX286" s="73"/>
      <c r="NFY286" s="73"/>
      <c r="NFZ286" s="73"/>
      <c r="NGA286" s="73"/>
      <c r="NGB286" s="73"/>
      <c r="NGT286" s="73"/>
      <c r="NGU286" s="73"/>
      <c r="NGX286" s="73"/>
      <c r="NHA286" s="73"/>
      <c r="NHC286" s="73"/>
      <c r="NHE286" s="73"/>
      <c r="NHH286" s="73"/>
      <c r="NHK286" s="73"/>
      <c r="NHN286" s="73"/>
      <c r="NHQ286" s="73"/>
      <c r="NHT286" s="73"/>
      <c r="NHW286" s="73"/>
      <c r="NHZ286" s="73"/>
      <c r="NIC286" s="73"/>
      <c r="NIE286" s="73"/>
      <c r="NIR286" s="73"/>
      <c r="NIS286" s="73"/>
      <c r="NIT286" s="73"/>
      <c r="NIU286" s="73"/>
      <c r="NIV286" s="73"/>
      <c r="NIW286" s="73"/>
      <c r="NIX286" s="73"/>
      <c r="NIY286" s="73"/>
      <c r="NIZ286" s="73"/>
      <c r="NJA286" s="73"/>
      <c r="NJB286" s="73"/>
      <c r="NJC286" s="73"/>
      <c r="NJD286" s="73"/>
      <c r="NJE286" s="73"/>
      <c r="NJF286" s="73"/>
      <c r="NJG286" s="73"/>
      <c r="NJH286" s="73"/>
      <c r="NJI286" s="73"/>
      <c r="NJJ286" s="73"/>
      <c r="NJK286" s="73"/>
      <c r="NJL286" s="73"/>
      <c r="NJM286" s="73"/>
      <c r="NJN286" s="73"/>
      <c r="NJO286" s="73"/>
      <c r="NJP286" s="73"/>
      <c r="NJQ286" s="73"/>
      <c r="NJS286" s="73"/>
      <c r="NJT286" s="73"/>
      <c r="NJU286" s="73"/>
      <c r="NJV286" s="73"/>
      <c r="NJW286" s="73"/>
      <c r="NJX286" s="73"/>
      <c r="NJY286" s="73"/>
      <c r="NJZ286" s="73"/>
      <c r="NKA286" s="73"/>
      <c r="NKB286" s="73"/>
      <c r="NKC286" s="73"/>
      <c r="NKD286" s="73"/>
      <c r="NKE286" s="73"/>
      <c r="NKH286" s="73"/>
      <c r="NKK286" s="73"/>
      <c r="NKN286" s="73"/>
      <c r="NKQ286" s="73"/>
      <c r="NKT286" s="73"/>
      <c r="NLF286" s="73"/>
      <c r="NLI286" s="73"/>
      <c r="NLL286" s="73"/>
      <c r="NLO286" s="73"/>
      <c r="NLX286" s="73"/>
      <c r="NMD286" s="73"/>
      <c r="NMG286" s="73"/>
      <c r="NMJ286" s="73"/>
      <c r="NMM286" s="73"/>
      <c r="NMS286" s="73"/>
      <c r="NNB286" s="73"/>
      <c r="NND286" s="73"/>
      <c r="NNE286" s="73"/>
      <c r="NNG286" s="73"/>
      <c r="NNJ286" s="73"/>
      <c r="NNM286" s="73"/>
      <c r="NNP286" s="73"/>
      <c r="NNX286" s="73"/>
      <c r="NNZ286" s="73"/>
      <c r="NOC286" s="73"/>
      <c r="NOF286" s="73"/>
      <c r="NOO286" s="73"/>
      <c r="NOR286" s="73"/>
      <c r="NOW286" s="73"/>
      <c r="NPS286" s="73"/>
      <c r="NPT286" s="73"/>
      <c r="NPU286" s="73"/>
      <c r="NPV286" s="73"/>
      <c r="NPW286" s="73"/>
      <c r="NPX286" s="73"/>
      <c r="NQP286" s="73"/>
      <c r="NQQ286" s="73"/>
      <c r="NQT286" s="73"/>
      <c r="NQW286" s="73"/>
      <c r="NQY286" s="73"/>
      <c r="NRA286" s="73"/>
      <c r="NRD286" s="73"/>
      <c r="NRG286" s="73"/>
      <c r="NRJ286" s="73"/>
      <c r="NRM286" s="73"/>
      <c r="NRP286" s="73"/>
      <c r="NRS286" s="73"/>
      <c r="NRV286" s="73"/>
      <c r="NRY286" s="73"/>
      <c r="NSA286" s="73"/>
      <c r="NSN286" s="73"/>
      <c r="NSO286" s="73"/>
      <c r="NSP286" s="73"/>
      <c r="NSQ286" s="73"/>
      <c r="NSR286" s="73"/>
      <c r="NSS286" s="73"/>
      <c r="NST286" s="73"/>
      <c r="NSU286" s="73"/>
      <c r="NSV286" s="73"/>
      <c r="NSW286" s="73"/>
      <c r="NSX286" s="73"/>
      <c r="NSY286" s="73"/>
      <c r="NSZ286" s="73"/>
      <c r="NTA286" s="73"/>
      <c r="NTB286" s="73"/>
      <c r="NTC286" s="73"/>
      <c r="NTD286" s="73"/>
      <c r="NTE286" s="73"/>
      <c r="NTF286" s="73"/>
      <c r="NTG286" s="73"/>
      <c r="NTH286" s="73"/>
      <c r="NTI286" s="73"/>
      <c r="NTJ286" s="73"/>
      <c r="NTK286" s="73"/>
      <c r="NTL286" s="73"/>
      <c r="NTM286" s="73"/>
      <c r="NTO286" s="73"/>
      <c r="NTP286" s="73"/>
      <c r="NTQ286" s="73"/>
      <c r="NTR286" s="73"/>
      <c r="NTS286" s="73"/>
      <c r="NTT286" s="73"/>
      <c r="NTU286" s="73"/>
      <c r="NTV286" s="73"/>
      <c r="NTW286" s="73"/>
      <c r="NTX286" s="73"/>
      <c r="NTY286" s="73"/>
      <c r="NTZ286" s="73"/>
      <c r="NUA286" s="73"/>
      <c r="NUD286" s="73"/>
      <c r="NUG286" s="73"/>
      <c r="NUJ286" s="73"/>
      <c r="NUM286" s="73"/>
      <c r="NUP286" s="73"/>
      <c r="NVB286" s="73"/>
      <c r="NVE286" s="73"/>
      <c r="NVH286" s="73"/>
      <c r="NVK286" s="73"/>
      <c r="NVT286" s="73"/>
      <c r="NVZ286" s="73"/>
      <c r="NWC286" s="73"/>
      <c r="NWF286" s="73"/>
      <c r="NWI286" s="73"/>
      <c r="NWO286" s="73"/>
      <c r="NWX286" s="73"/>
      <c r="NWZ286" s="73"/>
      <c r="NXA286" s="73"/>
      <c r="NXC286" s="73"/>
      <c r="NXF286" s="73"/>
      <c r="NXI286" s="73"/>
      <c r="NXL286" s="73"/>
      <c r="NXT286" s="73"/>
      <c r="NXV286" s="73"/>
      <c r="NXY286" s="73"/>
      <c r="NYB286" s="73"/>
      <c r="NYK286" s="73"/>
      <c r="NYN286" s="73"/>
      <c r="NYS286" s="73"/>
      <c r="NZO286" s="73"/>
      <c r="NZP286" s="73"/>
      <c r="NZQ286" s="73"/>
      <c r="NZR286" s="73"/>
      <c r="NZS286" s="73"/>
      <c r="NZT286" s="73"/>
      <c r="OAL286" s="73"/>
      <c r="OAM286" s="73"/>
      <c r="OAP286" s="73"/>
      <c r="OAS286" s="73"/>
      <c r="OAU286" s="73"/>
      <c r="OAW286" s="73"/>
      <c r="OAZ286" s="73"/>
      <c r="OBC286" s="73"/>
      <c r="OBF286" s="73"/>
      <c r="OBI286" s="73"/>
      <c r="OBL286" s="73"/>
      <c r="OBO286" s="73"/>
      <c r="OBR286" s="73"/>
      <c r="OBU286" s="73"/>
      <c r="OBW286" s="73"/>
      <c r="OCJ286" s="73"/>
      <c r="OCK286" s="73"/>
      <c r="OCL286" s="73"/>
      <c r="OCM286" s="73"/>
      <c r="OCN286" s="73"/>
      <c r="OCO286" s="73"/>
      <c r="OCP286" s="73"/>
      <c r="OCQ286" s="73"/>
      <c r="OCR286" s="73"/>
      <c r="OCS286" s="73"/>
      <c r="OCT286" s="73"/>
      <c r="OCU286" s="73"/>
      <c r="OCV286" s="73"/>
      <c r="OCW286" s="73"/>
      <c r="OCX286" s="73"/>
      <c r="OCY286" s="73"/>
      <c r="OCZ286" s="73"/>
      <c r="ODA286" s="73"/>
      <c r="ODB286" s="73"/>
      <c r="ODC286" s="73"/>
      <c r="ODD286" s="73"/>
      <c r="ODE286" s="73"/>
      <c r="ODF286" s="73"/>
      <c r="ODG286" s="73"/>
      <c r="ODH286" s="73"/>
      <c r="ODI286" s="73"/>
      <c r="ODK286" s="73"/>
      <c r="ODL286" s="73"/>
      <c r="ODM286" s="73"/>
      <c r="ODN286" s="73"/>
      <c r="ODO286" s="73"/>
      <c r="ODP286" s="73"/>
      <c r="ODQ286" s="73"/>
      <c r="ODR286" s="73"/>
      <c r="ODS286" s="73"/>
      <c r="ODT286" s="73"/>
      <c r="ODU286" s="73"/>
      <c r="ODV286" s="73"/>
      <c r="ODW286" s="73"/>
      <c r="ODZ286" s="73"/>
      <c r="OEC286" s="73"/>
      <c r="OEF286" s="73"/>
      <c r="OEI286" s="73"/>
      <c r="OEL286" s="73"/>
      <c r="OEX286" s="73"/>
      <c r="OFA286" s="73"/>
      <c r="OFD286" s="73"/>
      <c r="OFG286" s="73"/>
      <c r="OFP286" s="73"/>
      <c r="OFV286" s="73"/>
      <c r="OFY286" s="73"/>
      <c r="OGB286" s="73"/>
      <c r="OGE286" s="73"/>
      <c r="OGK286" s="73"/>
      <c r="OGT286" s="73"/>
      <c r="OGV286" s="73"/>
      <c r="OGW286" s="73"/>
      <c r="OGY286" s="73"/>
      <c r="OHB286" s="73"/>
      <c r="OHE286" s="73"/>
      <c r="OHH286" s="73"/>
      <c r="OHP286" s="73"/>
      <c r="OHR286" s="73"/>
      <c r="OHU286" s="73"/>
      <c r="OHX286" s="73"/>
      <c r="OIG286" s="73"/>
      <c r="OIJ286" s="73"/>
      <c r="OIO286" s="73"/>
      <c r="OJK286" s="73"/>
      <c r="OJL286" s="73"/>
      <c r="OJM286" s="73"/>
      <c r="OJN286" s="73"/>
      <c r="OJO286" s="73"/>
      <c r="OJP286" s="73"/>
      <c r="OKH286" s="73"/>
      <c r="OKI286" s="73"/>
      <c r="OKL286" s="73"/>
      <c r="OKO286" s="73"/>
      <c r="OKQ286" s="73"/>
      <c r="OKS286" s="73"/>
      <c r="OKV286" s="73"/>
      <c r="OKY286" s="73"/>
      <c r="OLB286" s="73"/>
      <c r="OLE286" s="73"/>
      <c r="OLH286" s="73"/>
      <c r="OLK286" s="73"/>
      <c r="OLN286" s="73"/>
      <c r="OLQ286" s="73"/>
      <c r="OLS286" s="73"/>
      <c r="OMF286" s="73"/>
      <c r="OMG286" s="73"/>
      <c r="OMH286" s="73"/>
      <c r="OMI286" s="73"/>
      <c r="OMJ286" s="73"/>
      <c r="OMK286" s="73"/>
      <c r="OML286" s="73"/>
      <c r="OMM286" s="73"/>
      <c r="OMN286" s="73"/>
      <c r="OMO286" s="73"/>
      <c r="OMP286" s="73"/>
      <c r="OMQ286" s="73"/>
      <c r="OMR286" s="73"/>
      <c r="OMS286" s="73"/>
      <c r="OMT286" s="73"/>
      <c r="OMU286" s="73"/>
      <c r="OMV286" s="73"/>
      <c r="OMW286" s="73"/>
      <c r="OMX286" s="73"/>
      <c r="OMY286" s="73"/>
      <c r="OMZ286" s="73"/>
      <c r="ONA286" s="73"/>
      <c r="ONB286" s="73"/>
      <c r="ONC286" s="73"/>
      <c r="OND286" s="73"/>
      <c r="ONE286" s="73"/>
      <c r="ONG286" s="73"/>
      <c r="ONH286" s="73"/>
      <c r="ONI286" s="73"/>
      <c r="ONJ286" s="73"/>
      <c r="ONK286" s="73"/>
      <c r="ONL286" s="73"/>
      <c r="ONM286" s="73"/>
      <c r="ONN286" s="73"/>
      <c r="ONO286" s="73"/>
      <c r="ONP286" s="73"/>
      <c r="ONQ286" s="73"/>
      <c r="ONR286" s="73"/>
      <c r="ONS286" s="73"/>
      <c r="ONV286" s="73"/>
      <c r="ONY286" s="73"/>
      <c r="OOB286" s="73"/>
      <c r="OOE286" s="73"/>
      <c r="OOH286" s="73"/>
      <c r="OOT286" s="73"/>
      <c r="OOW286" s="73"/>
      <c r="OOZ286" s="73"/>
      <c r="OPC286" s="73"/>
      <c r="OPL286" s="73"/>
      <c r="OPR286" s="73"/>
      <c r="OPU286" s="73"/>
      <c r="OPX286" s="73"/>
      <c r="OQA286" s="73"/>
      <c r="OQG286" s="73"/>
      <c r="OQP286" s="73"/>
      <c r="OQR286" s="73"/>
      <c r="OQS286" s="73"/>
      <c r="OQU286" s="73"/>
      <c r="OQX286" s="73"/>
      <c r="ORA286" s="73"/>
      <c r="ORD286" s="73"/>
      <c r="ORL286" s="73"/>
      <c r="ORN286" s="73"/>
      <c r="ORQ286" s="73"/>
      <c r="ORT286" s="73"/>
      <c r="OSC286" s="73"/>
      <c r="OSF286" s="73"/>
      <c r="OSK286" s="73"/>
      <c r="OTG286" s="73"/>
      <c r="OTH286" s="73"/>
      <c r="OTI286" s="73"/>
      <c r="OTJ286" s="73"/>
      <c r="OTK286" s="73"/>
      <c r="OTL286" s="73"/>
      <c r="OUD286" s="73"/>
      <c r="OUE286" s="73"/>
      <c r="OUH286" s="73"/>
      <c r="OUK286" s="73"/>
      <c r="OUM286" s="73"/>
      <c r="OUO286" s="73"/>
      <c r="OUR286" s="73"/>
      <c r="OUU286" s="73"/>
      <c r="OUX286" s="73"/>
      <c r="OVA286" s="73"/>
      <c r="OVD286" s="73"/>
      <c r="OVG286" s="73"/>
      <c r="OVJ286" s="73"/>
      <c r="OVM286" s="73"/>
      <c r="OVO286" s="73"/>
      <c r="OWB286" s="73"/>
      <c r="OWC286" s="73"/>
      <c r="OWD286" s="73"/>
      <c r="OWE286" s="73"/>
      <c r="OWF286" s="73"/>
      <c r="OWG286" s="73"/>
      <c r="OWH286" s="73"/>
      <c r="OWI286" s="73"/>
      <c r="OWJ286" s="73"/>
      <c r="OWK286" s="73"/>
      <c r="OWL286" s="73"/>
      <c r="OWM286" s="73"/>
      <c r="OWN286" s="73"/>
      <c r="OWO286" s="73"/>
      <c r="OWP286" s="73"/>
      <c r="OWQ286" s="73"/>
      <c r="OWR286" s="73"/>
      <c r="OWS286" s="73"/>
      <c r="OWT286" s="73"/>
      <c r="OWU286" s="73"/>
      <c r="OWV286" s="73"/>
      <c r="OWW286" s="73"/>
      <c r="OWX286" s="73"/>
      <c r="OWY286" s="73"/>
      <c r="OWZ286" s="73"/>
      <c r="OXA286" s="73"/>
      <c r="OXC286" s="73"/>
      <c r="OXD286" s="73"/>
      <c r="OXE286" s="73"/>
      <c r="OXF286" s="73"/>
      <c r="OXG286" s="73"/>
      <c r="OXH286" s="73"/>
      <c r="OXI286" s="73"/>
      <c r="OXJ286" s="73"/>
      <c r="OXK286" s="73"/>
      <c r="OXL286" s="73"/>
      <c r="OXM286" s="73"/>
      <c r="OXN286" s="73"/>
      <c r="OXO286" s="73"/>
      <c r="OXR286" s="73"/>
      <c r="OXU286" s="73"/>
      <c r="OXX286" s="73"/>
      <c r="OYA286" s="73"/>
      <c r="OYD286" s="73"/>
      <c r="OYP286" s="73"/>
      <c r="OYS286" s="73"/>
      <c r="OYV286" s="73"/>
      <c r="OYY286" s="73"/>
      <c r="OZH286" s="73"/>
      <c r="OZN286" s="73"/>
      <c r="OZQ286" s="73"/>
      <c r="OZT286" s="73"/>
      <c r="OZW286" s="73"/>
      <c r="PAC286" s="73"/>
      <c r="PAL286" s="73"/>
      <c r="PAN286" s="73"/>
      <c r="PAO286" s="73"/>
      <c r="PAQ286" s="73"/>
      <c r="PAT286" s="73"/>
      <c r="PAW286" s="73"/>
      <c r="PAZ286" s="73"/>
      <c r="PBH286" s="73"/>
      <c r="PBJ286" s="73"/>
      <c r="PBM286" s="73"/>
      <c r="PBP286" s="73"/>
      <c r="PBY286" s="73"/>
      <c r="PCB286" s="73"/>
      <c r="PCG286" s="73"/>
      <c r="PDC286" s="73"/>
      <c r="PDD286" s="73"/>
      <c r="PDE286" s="73"/>
      <c r="PDF286" s="73"/>
      <c r="PDG286" s="73"/>
      <c r="PDH286" s="73"/>
      <c r="PDZ286" s="73"/>
      <c r="PEA286" s="73"/>
      <c r="PED286" s="73"/>
      <c r="PEG286" s="73"/>
      <c r="PEI286" s="73"/>
      <c r="PEK286" s="73"/>
      <c r="PEN286" s="73"/>
      <c r="PEQ286" s="73"/>
      <c r="PET286" s="73"/>
      <c r="PEW286" s="73"/>
      <c r="PEZ286" s="73"/>
      <c r="PFC286" s="73"/>
      <c r="PFF286" s="73"/>
      <c r="PFI286" s="73"/>
      <c r="PFK286" s="73"/>
      <c r="PFX286" s="73"/>
      <c r="PFY286" s="73"/>
      <c r="PFZ286" s="73"/>
      <c r="PGA286" s="73"/>
      <c r="PGB286" s="73"/>
      <c r="PGC286" s="73"/>
      <c r="PGD286" s="73"/>
      <c r="PGE286" s="73"/>
      <c r="PGF286" s="73"/>
      <c r="PGG286" s="73"/>
      <c r="PGH286" s="73"/>
      <c r="PGI286" s="73"/>
      <c r="PGJ286" s="73"/>
      <c r="PGK286" s="73"/>
      <c r="PGL286" s="73"/>
      <c r="PGM286" s="73"/>
      <c r="PGN286" s="73"/>
      <c r="PGO286" s="73"/>
      <c r="PGP286" s="73"/>
      <c r="PGQ286" s="73"/>
      <c r="PGR286" s="73"/>
      <c r="PGS286" s="73"/>
      <c r="PGT286" s="73"/>
      <c r="PGU286" s="73"/>
      <c r="PGV286" s="73"/>
      <c r="PGW286" s="73"/>
      <c r="PGY286" s="73"/>
      <c r="PGZ286" s="73"/>
      <c r="PHA286" s="73"/>
      <c r="PHB286" s="73"/>
      <c r="PHC286" s="73"/>
      <c r="PHD286" s="73"/>
      <c r="PHE286" s="73"/>
      <c r="PHF286" s="73"/>
      <c r="PHG286" s="73"/>
      <c r="PHH286" s="73"/>
      <c r="PHI286" s="73"/>
      <c r="PHJ286" s="73"/>
      <c r="PHK286" s="73"/>
      <c r="PHN286" s="73"/>
      <c r="PHQ286" s="73"/>
      <c r="PHT286" s="73"/>
      <c r="PHW286" s="73"/>
      <c r="PHZ286" s="73"/>
      <c r="PIL286" s="73"/>
      <c r="PIO286" s="73"/>
      <c r="PIR286" s="73"/>
      <c r="PIU286" s="73"/>
      <c r="PJD286" s="73"/>
      <c r="PJJ286" s="73"/>
      <c r="PJM286" s="73"/>
      <c r="PJP286" s="73"/>
      <c r="PJS286" s="73"/>
      <c r="PJY286" s="73"/>
      <c r="PKH286" s="73"/>
      <c r="PKJ286" s="73"/>
      <c r="PKK286" s="73"/>
      <c r="PKM286" s="73"/>
      <c r="PKP286" s="73"/>
      <c r="PKS286" s="73"/>
      <c r="PKV286" s="73"/>
      <c r="PLD286" s="73"/>
      <c r="PLF286" s="73"/>
      <c r="PLI286" s="73"/>
      <c r="PLL286" s="73"/>
      <c r="PLU286" s="73"/>
      <c r="PLX286" s="73"/>
      <c r="PMC286" s="73"/>
      <c r="PMY286" s="73"/>
      <c r="PMZ286" s="73"/>
      <c r="PNA286" s="73"/>
      <c r="PNB286" s="73"/>
      <c r="PNC286" s="73"/>
      <c r="PND286" s="73"/>
      <c r="PNV286" s="73"/>
      <c r="PNW286" s="73"/>
      <c r="PNZ286" s="73"/>
      <c r="POC286" s="73"/>
      <c r="POE286" s="73"/>
      <c r="POG286" s="73"/>
      <c r="POJ286" s="73"/>
      <c r="POM286" s="73"/>
      <c r="POP286" s="73"/>
      <c r="POS286" s="73"/>
      <c r="POV286" s="73"/>
      <c r="POY286" s="73"/>
      <c r="PPB286" s="73"/>
      <c r="PPE286" s="73"/>
      <c r="PPG286" s="73"/>
      <c r="PPT286" s="73"/>
      <c r="PPU286" s="73"/>
      <c r="PPV286" s="73"/>
      <c r="PPW286" s="73"/>
      <c r="PPX286" s="73"/>
      <c r="PPY286" s="73"/>
      <c r="PPZ286" s="73"/>
      <c r="PQA286" s="73"/>
      <c r="PQB286" s="73"/>
      <c r="PQC286" s="73"/>
      <c r="PQD286" s="73"/>
      <c r="PQE286" s="73"/>
      <c r="PQF286" s="73"/>
      <c r="PQG286" s="73"/>
      <c r="PQH286" s="73"/>
      <c r="PQI286" s="73"/>
      <c r="PQJ286" s="73"/>
      <c r="PQK286" s="73"/>
      <c r="PQL286" s="73"/>
      <c r="PQM286" s="73"/>
      <c r="PQN286" s="73"/>
      <c r="PQO286" s="73"/>
      <c r="PQP286" s="73"/>
      <c r="PQQ286" s="73"/>
      <c r="PQR286" s="73"/>
      <c r="PQS286" s="73"/>
      <c r="PQU286" s="73"/>
      <c r="PQV286" s="73"/>
      <c r="PQW286" s="73"/>
      <c r="PQX286" s="73"/>
      <c r="PQY286" s="73"/>
      <c r="PQZ286" s="73"/>
      <c r="PRA286" s="73"/>
      <c r="PRB286" s="73"/>
      <c r="PRC286" s="73"/>
      <c r="PRD286" s="73"/>
      <c r="PRE286" s="73"/>
      <c r="PRF286" s="73"/>
      <c r="PRG286" s="73"/>
      <c r="PRJ286" s="73"/>
      <c r="PRM286" s="73"/>
      <c r="PRP286" s="73"/>
      <c r="PRS286" s="73"/>
      <c r="PRV286" s="73"/>
      <c r="PSH286" s="73"/>
      <c r="PSK286" s="73"/>
      <c r="PSN286" s="73"/>
      <c r="PSQ286" s="73"/>
      <c r="PSZ286" s="73"/>
      <c r="PTF286" s="73"/>
      <c r="PTI286" s="73"/>
      <c r="PTL286" s="73"/>
      <c r="PTO286" s="73"/>
      <c r="PTU286" s="73"/>
      <c r="PUD286" s="73"/>
      <c r="PUF286" s="73"/>
      <c r="PUG286" s="73"/>
      <c r="PUI286" s="73"/>
      <c r="PUL286" s="73"/>
      <c r="PUO286" s="73"/>
      <c r="PUR286" s="73"/>
      <c r="PUZ286" s="73"/>
      <c r="PVB286" s="73"/>
      <c r="PVE286" s="73"/>
      <c r="PVH286" s="73"/>
      <c r="PVQ286" s="73"/>
      <c r="PVT286" s="73"/>
      <c r="PVY286" s="73"/>
      <c r="PWU286" s="73"/>
      <c r="PWV286" s="73"/>
      <c r="PWW286" s="73"/>
      <c r="PWX286" s="73"/>
      <c r="PWY286" s="73"/>
      <c r="PWZ286" s="73"/>
      <c r="PXR286" s="73"/>
      <c r="PXS286" s="73"/>
      <c r="PXV286" s="73"/>
      <c r="PXY286" s="73"/>
      <c r="PYA286" s="73"/>
      <c r="PYC286" s="73"/>
      <c r="PYF286" s="73"/>
      <c r="PYI286" s="73"/>
      <c r="PYL286" s="73"/>
      <c r="PYO286" s="73"/>
      <c r="PYR286" s="73"/>
      <c r="PYU286" s="73"/>
      <c r="PYX286" s="73"/>
      <c r="PZA286" s="73"/>
      <c r="PZC286" s="73"/>
      <c r="PZP286" s="73"/>
      <c r="PZQ286" s="73"/>
      <c r="PZR286" s="73"/>
      <c r="PZS286" s="73"/>
      <c r="PZT286" s="73"/>
      <c r="PZU286" s="73"/>
      <c r="PZV286" s="73"/>
      <c r="PZW286" s="73"/>
      <c r="PZX286" s="73"/>
      <c r="PZY286" s="73"/>
      <c r="PZZ286" s="73"/>
      <c r="QAA286" s="73"/>
      <c r="QAB286" s="73"/>
      <c r="QAC286" s="73"/>
      <c r="QAD286" s="73"/>
      <c r="QAE286" s="73"/>
      <c r="QAF286" s="73"/>
      <c r="QAG286" s="73"/>
      <c r="QAH286" s="73"/>
      <c r="QAI286" s="73"/>
      <c r="QAJ286" s="73"/>
      <c r="QAK286" s="73"/>
      <c r="QAL286" s="73"/>
      <c r="QAM286" s="73"/>
      <c r="QAN286" s="73"/>
      <c r="QAO286" s="73"/>
      <c r="QAQ286" s="73"/>
      <c r="QAR286" s="73"/>
      <c r="QAS286" s="73"/>
      <c r="QAT286" s="73"/>
      <c r="QAU286" s="73"/>
      <c r="QAV286" s="73"/>
      <c r="QAW286" s="73"/>
      <c r="QAX286" s="73"/>
      <c r="QAY286" s="73"/>
      <c r="QAZ286" s="73"/>
      <c r="QBA286" s="73"/>
      <c r="QBB286" s="73"/>
      <c r="QBC286" s="73"/>
      <c r="QBF286" s="73"/>
      <c r="QBI286" s="73"/>
      <c r="QBL286" s="73"/>
      <c r="QBO286" s="73"/>
      <c r="QBR286" s="73"/>
      <c r="QCD286" s="73"/>
      <c r="QCG286" s="73"/>
      <c r="QCJ286" s="73"/>
      <c r="QCM286" s="73"/>
      <c r="QCV286" s="73"/>
      <c r="QDB286" s="73"/>
      <c r="QDE286" s="73"/>
      <c r="QDH286" s="73"/>
      <c r="QDK286" s="73"/>
      <c r="QDQ286" s="73"/>
      <c r="QDZ286" s="73"/>
      <c r="QEB286" s="73"/>
      <c r="QEC286" s="73"/>
      <c r="QEE286" s="73"/>
      <c r="QEH286" s="73"/>
      <c r="QEK286" s="73"/>
      <c r="QEN286" s="73"/>
      <c r="QEV286" s="73"/>
      <c r="QEX286" s="73"/>
      <c r="QFA286" s="73"/>
      <c r="QFD286" s="73"/>
      <c r="QFM286" s="73"/>
      <c r="QFP286" s="73"/>
      <c r="QFU286" s="73"/>
      <c r="QGQ286" s="73"/>
      <c r="QGR286" s="73"/>
      <c r="QGS286" s="73"/>
      <c r="QGT286" s="73"/>
      <c r="QGU286" s="73"/>
      <c r="QGV286" s="73"/>
      <c r="QHN286" s="73"/>
      <c r="QHO286" s="73"/>
      <c r="QHR286" s="73"/>
      <c r="QHU286" s="73"/>
      <c r="QHW286" s="73"/>
      <c r="QHY286" s="73"/>
      <c r="QIB286" s="73"/>
      <c r="QIE286" s="73"/>
      <c r="QIH286" s="73"/>
      <c r="QIK286" s="73"/>
      <c r="QIN286" s="73"/>
      <c r="QIQ286" s="73"/>
      <c r="QIT286" s="73"/>
      <c r="QIW286" s="73"/>
      <c r="QIY286" s="73"/>
      <c r="QJL286" s="73"/>
      <c r="QJM286" s="73"/>
      <c r="QJN286" s="73"/>
      <c r="QJO286" s="73"/>
      <c r="QJP286" s="73"/>
      <c r="QJQ286" s="73"/>
      <c r="QJR286" s="73"/>
      <c r="QJS286" s="73"/>
      <c r="QJT286" s="73"/>
      <c r="QJU286" s="73"/>
      <c r="QJV286" s="73"/>
      <c r="QJW286" s="73"/>
      <c r="QJX286" s="73"/>
      <c r="QJY286" s="73"/>
      <c r="QJZ286" s="73"/>
      <c r="QKA286" s="73"/>
      <c r="QKB286" s="73"/>
      <c r="QKC286" s="73"/>
      <c r="QKD286" s="73"/>
      <c r="QKE286" s="73"/>
      <c r="QKF286" s="73"/>
      <c r="QKG286" s="73"/>
      <c r="QKH286" s="73"/>
      <c r="QKI286" s="73"/>
      <c r="QKJ286" s="73"/>
      <c r="QKK286" s="73"/>
      <c r="QKM286" s="73"/>
      <c r="QKN286" s="73"/>
      <c r="QKO286" s="73"/>
      <c r="QKP286" s="73"/>
      <c r="QKQ286" s="73"/>
      <c r="QKR286" s="73"/>
      <c r="QKS286" s="73"/>
      <c r="QKT286" s="73"/>
      <c r="QKU286" s="73"/>
      <c r="QKV286" s="73"/>
      <c r="QKW286" s="73"/>
      <c r="QKX286" s="73"/>
      <c r="QKY286" s="73"/>
      <c r="QLB286" s="73"/>
      <c r="QLE286" s="73"/>
      <c r="QLH286" s="73"/>
      <c r="QLK286" s="73"/>
      <c r="QLN286" s="73"/>
      <c r="QLZ286" s="73"/>
      <c r="QMC286" s="73"/>
      <c r="QMF286" s="73"/>
      <c r="QMI286" s="73"/>
      <c r="QMR286" s="73"/>
      <c r="QMX286" s="73"/>
      <c r="QNA286" s="73"/>
      <c r="QND286" s="73"/>
      <c r="QNG286" s="73"/>
      <c r="QNM286" s="73"/>
      <c r="QNV286" s="73"/>
      <c r="QNX286" s="73"/>
      <c r="QNY286" s="73"/>
      <c r="QOA286" s="73"/>
      <c r="QOD286" s="73"/>
      <c r="QOG286" s="73"/>
      <c r="QOJ286" s="73"/>
      <c r="QOR286" s="73"/>
      <c r="QOT286" s="73"/>
      <c r="QOW286" s="73"/>
      <c r="QOZ286" s="73"/>
      <c r="QPI286" s="73"/>
      <c r="QPL286" s="73"/>
      <c r="QPQ286" s="73"/>
      <c r="QQM286" s="73"/>
      <c r="QQN286" s="73"/>
      <c r="QQO286" s="73"/>
      <c r="QQP286" s="73"/>
      <c r="QQQ286" s="73"/>
      <c r="QQR286" s="73"/>
      <c r="QRJ286" s="73"/>
      <c r="QRK286" s="73"/>
      <c r="QRN286" s="73"/>
      <c r="QRQ286" s="73"/>
      <c r="QRS286" s="73"/>
      <c r="QRU286" s="73"/>
      <c r="QRX286" s="73"/>
      <c r="QSA286" s="73"/>
      <c r="QSD286" s="73"/>
      <c r="QSG286" s="73"/>
      <c r="QSJ286" s="73"/>
      <c r="QSM286" s="73"/>
      <c r="QSP286" s="73"/>
      <c r="QSS286" s="73"/>
      <c r="QSU286" s="73"/>
      <c r="QTH286" s="73"/>
      <c r="QTI286" s="73"/>
      <c r="QTJ286" s="73"/>
      <c r="QTK286" s="73"/>
      <c r="QTL286" s="73"/>
      <c r="QTM286" s="73"/>
      <c r="QTN286" s="73"/>
      <c r="QTO286" s="73"/>
      <c r="QTP286" s="73"/>
      <c r="QTQ286" s="73"/>
      <c r="QTR286" s="73"/>
      <c r="QTS286" s="73"/>
      <c r="QTT286" s="73"/>
      <c r="QTU286" s="73"/>
      <c r="QTV286" s="73"/>
      <c r="QTW286" s="73"/>
      <c r="QTX286" s="73"/>
      <c r="QTY286" s="73"/>
      <c r="QTZ286" s="73"/>
      <c r="QUA286" s="73"/>
      <c r="QUB286" s="73"/>
      <c r="QUC286" s="73"/>
      <c r="QUD286" s="73"/>
      <c r="QUE286" s="73"/>
      <c r="QUF286" s="73"/>
      <c r="QUG286" s="73"/>
      <c r="QUI286" s="73"/>
      <c r="QUJ286" s="73"/>
      <c r="QUK286" s="73"/>
      <c r="QUL286" s="73"/>
      <c r="QUM286" s="73"/>
      <c r="QUN286" s="73"/>
      <c r="QUO286" s="73"/>
      <c r="QUP286" s="73"/>
      <c r="QUQ286" s="73"/>
      <c r="QUR286" s="73"/>
      <c r="QUS286" s="73"/>
      <c r="QUT286" s="73"/>
      <c r="QUU286" s="73"/>
      <c r="QUX286" s="73"/>
      <c r="QVA286" s="73"/>
      <c r="QVD286" s="73"/>
      <c r="QVG286" s="73"/>
      <c r="QVJ286" s="73"/>
      <c r="QVV286" s="73"/>
      <c r="QVY286" s="73"/>
      <c r="QWB286" s="73"/>
      <c r="QWE286" s="73"/>
      <c r="QWN286" s="73"/>
      <c r="QWT286" s="73"/>
      <c r="QWW286" s="73"/>
      <c r="QWZ286" s="73"/>
      <c r="QXC286" s="73"/>
      <c r="QXI286" s="73"/>
      <c r="QXR286" s="73"/>
      <c r="QXT286" s="73"/>
      <c r="QXU286" s="73"/>
      <c r="QXW286" s="73"/>
      <c r="QXZ286" s="73"/>
      <c r="QYC286" s="73"/>
      <c r="QYF286" s="73"/>
      <c r="QYN286" s="73"/>
      <c r="QYP286" s="73"/>
      <c r="QYS286" s="73"/>
      <c r="QYV286" s="73"/>
      <c r="QZE286" s="73"/>
      <c r="QZH286" s="73"/>
      <c r="QZM286" s="73"/>
      <c r="RAI286" s="73"/>
      <c r="RAJ286" s="73"/>
      <c r="RAK286" s="73"/>
      <c r="RAL286" s="73"/>
      <c r="RAM286" s="73"/>
      <c r="RAN286" s="73"/>
      <c r="RBF286" s="73"/>
      <c r="RBG286" s="73"/>
      <c r="RBJ286" s="73"/>
      <c r="RBM286" s="73"/>
      <c r="RBO286" s="73"/>
      <c r="RBQ286" s="73"/>
      <c r="RBT286" s="73"/>
      <c r="RBW286" s="73"/>
      <c r="RBZ286" s="73"/>
      <c r="RCC286" s="73"/>
      <c r="RCF286" s="73"/>
      <c r="RCI286" s="73"/>
      <c r="RCL286" s="73"/>
      <c r="RCO286" s="73"/>
      <c r="RCQ286" s="73"/>
      <c r="RDD286" s="73"/>
      <c r="RDE286" s="73"/>
      <c r="RDF286" s="73"/>
      <c r="RDG286" s="73"/>
      <c r="RDH286" s="73"/>
      <c r="RDI286" s="73"/>
      <c r="RDJ286" s="73"/>
      <c r="RDK286" s="73"/>
      <c r="RDL286" s="73"/>
      <c r="RDM286" s="73"/>
      <c r="RDN286" s="73"/>
      <c r="RDO286" s="73"/>
      <c r="RDP286" s="73"/>
      <c r="RDQ286" s="73"/>
      <c r="RDR286" s="73"/>
      <c r="RDS286" s="73"/>
      <c r="RDT286" s="73"/>
      <c r="RDU286" s="73"/>
      <c r="RDV286" s="73"/>
      <c r="RDW286" s="73"/>
      <c r="RDX286" s="73"/>
      <c r="RDY286" s="73"/>
      <c r="RDZ286" s="73"/>
      <c r="REA286" s="73"/>
      <c r="REB286" s="73"/>
      <c r="REC286" s="73"/>
      <c r="REE286" s="73"/>
      <c r="REF286" s="73"/>
      <c r="REG286" s="73"/>
      <c r="REH286" s="73"/>
      <c r="REI286" s="73"/>
      <c r="REJ286" s="73"/>
      <c r="REK286" s="73"/>
      <c r="REL286" s="73"/>
      <c r="REM286" s="73"/>
      <c r="REN286" s="73"/>
      <c r="REO286" s="73"/>
      <c r="REP286" s="73"/>
      <c r="REQ286" s="73"/>
      <c r="RET286" s="73"/>
      <c r="REW286" s="73"/>
      <c r="REZ286" s="73"/>
      <c r="RFC286" s="73"/>
      <c r="RFF286" s="73"/>
      <c r="RFR286" s="73"/>
      <c r="RFU286" s="73"/>
      <c r="RFX286" s="73"/>
      <c r="RGA286" s="73"/>
      <c r="RGJ286" s="73"/>
      <c r="RGP286" s="73"/>
      <c r="RGS286" s="73"/>
      <c r="RGV286" s="73"/>
      <c r="RGY286" s="73"/>
      <c r="RHE286" s="73"/>
      <c r="RHN286" s="73"/>
      <c r="RHP286" s="73"/>
      <c r="RHQ286" s="73"/>
      <c r="RHS286" s="73"/>
      <c r="RHV286" s="73"/>
      <c r="RHY286" s="73"/>
      <c r="RIB286" s="73"/>
      <c r="RIJ286" s="73"/>
      <c r="RIL286" s="73"/>
      <c r="RIO286" s="73"/>
      <c r="RIR286" s="73"/>
      <c r="RJA286" s="73"/>
      <c r="RJD286" s="73"/>
      <c r="RJI286" s="73"/>
      <c r="RKE286" s="73"/>
      <c r="RKF286" s="73"/>
      <c r="RKG286" s="73"/>
      <c r="RKH286" s="73"/>
      <c r="RKI286" s="73"/>
      <c r="RKJ286" s="73"/>
      <c r="RLB286" s="73"/>
      <c r="RLC286" s="73"/>
      <c r="RLF286" s="73"/>
      <c r="RLI286" s="73"/>
      <c r="RLK286" s="73"/>
      <c r="RLM286" s="73"/>
      <c r="RLP286" s="73"/>
      <c r="RLS286" s="73"/>
      <c r="RLV286" s="73"/>
      <c r="RLY286" s="73"/>
      <c r="RMB286" s="73"/>
      <c r="RME286" s="73"/>
      <c r="RMH286" s="73"/>
      <c r="RMK286" s="73"/>
      <c r="RMM286" s="73"/>
      <c r="RMZ286" s="73"/>
      <c r="RNA286" s="73"/>
      <c r="RNB286" s="73"/>
      <c r="RNC286" s="73"/>
      <c r="RND286" s="73"/>
      <c r="RNE286" s="73"/>
      <c r="RNF286" s="73"/>
      <c r="RNG286" s="73"/>
      <c r="RNH286" s="73"/>
      <c r="RNI286" s="73"/>
      <c r="RNJ286" s="73"/>
      <c r="RNK286" s="73"/>
      <c r="RNL286" s="73"/>
      <c r="RNM286" s="73"/>
      <c r="RNN286" s="73"/>
      <c r="RNO286" s="73"/>
      <c r="RNP286" s="73"/>
      <c r="RNQ286" s="73"/>
      <c r="RNR286" s="73"/>
      <c r="RNS286" s="73"/>
      <c r="RNT286" s="73"/>
      <c r="RNU286" s="73"/>
      <c r="RNV286" s="73"/>
      <c r="RNW286" s="73"/>
      <c r="RNX286" s="73"/>
      <c r="RNY286" s="73"/>
      <c r="ROA286" s="73"/>
      <c r="ROB286" s="73"/>
      <c r="ROC286" s="73"/>
      <c r="ROD286" s="73"/>
      <c r="ROE286" s="73"/>
      <c r="ROF286" s="73"/>
      <c r="ROG286" s="73"/>
      <c r="ROH286" s="73"/>
      <c r="ROI286" s="73"/>
      <c r="ROJ286" s="73"/>
      <c r="ROK286" s="73"/>
      <c r="ROL286" s="73"/>
      <c r="ROM286" s="73"/>
      <c r="ROP286" s="73"/>
      <c r="ROS286" s="73"/>
      <c r="ROV286" s="73"/>
      <c r="ROY286" s="73"/>
      <c r="RPB286" s="73"/>
      <c r="RPN286" s="73"/>
      <c r="RPQ286" s="73"/>
      <c r="RPT286" s="73"/>
      <c r="RPW286" s="73"/>
      <c r="RQF286" s="73"/>
      <c r="RQL286" s="73"/>
      <c r="RQO286" s="73"/>
      <c r="RQR286" s="73"/>
      <c r="RQU286" s="73"/>
      <c r="RRA286" s="73"/>
      <c r="RRJ286" s="73"/>
      <c r="RRL286" s="73"/>
      <c r="RRM286" s="73"/>
      <c r="RRO286" s="73"/>
      <c r="RRR286" s="73"/>
      <c r="RRU286" s="73"/>
      <c r="RRX286" s="73"/>
      <c r="RSF286" s="73"/>
      <c r="RSH286" s="73"/>
      <c r="RSK286" s="73"/>
      <c r="RSN286" s="73"/>
      <c r="RSW286" s="73"/>
      <c r="RSZ286" s="73"/>
      <c r="RTE286" s="73"/>
      <c r="RUA286" s="73"/>
      <c r="RUB286" s="73"/>
      <c r="RUC286" s="73"/>
      <c r="RUD286" s="73"/>
      <c r="RUE286" s="73"/>
      <c r="RUF286" s="73"/>
      <c r="RUX286" s="73"/>
      <c r="RUY286" s="73"/>
      <c r="RVB286" s="73"/>
      <c r="RVE286" s="73"/>
      <c r="RVG286" s="73"/>
      <c r="RVI286" s="73"/>
      <c r="RVL286" s="73"/>
      <c r="RVO286" s="73"/>
      <c r="RVR286" s="73"/>
      <c r="RVU286" s="73"/>
      <c r="RVX286" s="73"/>
      <c r="RWA286" s="73"/>
      <c r="RWD286" s="73"/>
      <c r="RWG286" s="73"/>
      <c r="RWI286" s="73"/>
      <c r="RWV286" s="73"/>
      <c r="RWW286" s="73"/>
      <c r="RWX286" s="73"/>
      <c r="RWY286" s="73"/>
      <c r="RWZ286" s="73"/>
      <c r="RXA286" s="73"/>
      <c r="RXB286" s="73"/>
      <c r="RXC286" s="73"/>
      <c r="RXD286" s="73"/>
      <c r="RXE286" s="73"/>
      <c r="RXF286" s="73"/>
      <c r="RXG286" s="73"/>
      <c r="RXH286" s="73"/>
      <c r="RXI286" s="73"/>
      <c r="RXJ286" s="73"/>
      <c r="RXK286" s="73"/>
      <c r="RXL286" s="73"/>
      <c r="RXM286" s="73"/>
      <c r="RXN286" s="73"/>
      <c r="RXO286" s="73"/>
      <c r="RXP286" s="73"/>
      <c r="RXQ286" s="73"/>
      <c r="RXR286" s="73"/>
      <c r="RXS286" s="73"/>
      <c r="RXT286" s="73"/>
      <c r="RXU286" s="73"/>
      <c r="RXW286" s="73"/>
      <c r="RXX286" s="73"/>
      <c r="RXY286" s="73"/>
      <c r="RXZ286" s="73"/>
      <c r="RYA286" s="73"/>
      <c r="RYB286" s="73"/>
      <c r="RYC286" s="73"/>
      <c r="RYD286" s="73"/>
      <c r="RYE286" s="73"/>
      <c r="RYF286" s="73"/>
      <c r="RYG286" s="73"/>
      <c r="RYH286" s="73"/>
      <c r="RYI286" s="73"/>
      <c r="RYL286" s="73"/>
      <c r="RYO286" s="73"/>
      <c r="RYR286" s="73"/>
      <c r="RYU286" s="73"/>
      <c r="RYX286" s="73"/>
      <c r="RZJ286" s="73"/>
      <c r="RZM286" s="73"/>
      <c r="RZP286" s="73"/>
      <c r="RZS286" s="73"/>
      <c r="SAB286" s="73"/>
      <c r="SAH286" s="73"/>
      <c r="SAK286" s="73"/>
      <c r="SAN286" s="73"/>
      <c r="SAQ286" s="73"/>
      <c r="SAW286" s="73"/>
      <c r="SBF286" s="73"/>
      <c r="SBH286" s="73"/>
      <c r="SBI286" s="73"/>
      <c r="SBK286" s="73"/>
      <c r="SBN286" s="73"/>
      <c r="SBQ286" s="73"/>
      <c r="SBT286" s="73"/>
      <c r="SCB286" s="73"/>
      <c r="SCD286" s="73"/>
      <c r="SCG286" s="73"/>
      <c r="SCJ286" s="73"/>
      <c r="SCS286" s="73"/>
      <c r="SCV286" s="73"/>
      <c r="SDA286" s="73"/>
      <c r="SDW286" s="73"/>
      <c r="SDX286" s="73"/>
      <c r="SDY286" s="73"/>
      <c r="SDZ286" s="73"/>
      <c r="SEA286" s="73"/>
      <c r="SEB286" s="73"/>
      <c r="SET286" s="73"/>
      <c r="SEU286" s="73"/>
      <c r="SEX286" s="73"/>
      <c r="SFA286" s="73"/>
      <c r="SFC286" s="73"/>
      <c r="SFE286" s="73"/>
      <c r="SFH286" s="73"/>
      <c r="SFK286" s="73"/>
      <c r="SFN286" s="73"/>
      <c r="SFQ286" s="73"/>
      <c r="SFT286" s="73"/>
      <c r="SFW286" s="73"/>
      <c r="SFZ286" s="73"/>
      <c r="SGC286" s="73"/>
      <c r="SGE286" s="73"/>
      <c r="SGR286" s="73"/>
      <c r="SGS286" s="73"/>
      <c r="SGT286" s="73"/>
      <c r="SGU286" s="73"/>
      <c r="SGV286" s="73"/>
      <c r="SGW286" s="73"/>
      <c r="SGX286" s="73"/>
      <c r="SGY286" s="73"/>
      <c r="SGZ286" s="73"/>
      <c r="SHA286" s="73"/>
      <c r="SHB286" s="73"/>
      <c r="SHC286" s="73"/>
      <c r="SHD286" s="73"/>
      <c r="SHE286" s="73"/>
      <c r="SHF286" s="73"/>
      <c r="SHG286" s="73"/>
      <c r="SHH286" s="73"/>
      <c r="SHI286" s="73"/>
      <c r="SHJ286" s="73"/>
      <c r="SHK286" s="73"/>
      <c r="SHL286" s="73"/>
      <c r="SHM286" s="73"/>
      <c r="SHN286" s="73"/>
      <c r="SHO286" s="73"/>
      <c r="SHP286" s="73"/>
      <c r="SHQ286" s="73"/>
      <c r="SHS286" s="73"/>
      <c r="SHT286" s="73"/>
      <c r="SHU286" s="73"/>
      <c r="SHV286" s="73"/>
      <c r="SHW286" s="73"/>
      <c r="SHX286" s="73"/>
      <c r="SHY286" s="73"/>
      <c r="SHZ286" s="73"/>
      <c r="SIA286" s="73"/>
      <c r="SIB286" s="73"/>
      <c r="SIC286" s="73"/>
      <c r="SID286" s="73"/>
      <c r="SIE286" s="73"/>
      <c r="SIH286" s="73"/>
      <c r="SIK286" s="73"/>
      <c r="SIN286" s="73"/>
      <c r="SIQ286" s="73"/>
      <c r="SIT286" s="73"/>
      <c r="SJF286" s="73"/>
      <c r="SJI286" s="73"/>
      <c r="SJL286" s="73"/>
      <c r="SJO286" s="73"/>
      <c r="SJX286" s="73"/>
      <c r="SKD286" s="73"/>
      <c r="SKG286" s="73"/>
      <c r="SKJ286" s="73"/>
      <c r="SKM286" s="73"/>
      <c r="SKS286" s="73"/>
      <c r="SLB286" s="73"/>
      <c r="SLD286" s="73"/>
      <c r="SLE286" s="73"/>
      <c r="SLG286" s="73"/>
      <c r="SLJ286" s="73"/>
      <c r="SLM286" s="73"/>
      <c r="SLP286" s="73"/>
      <c r="SLX286" s="73"/>
      <c r="SLZ286" s="73"/>
      <c r="SMC286" s="73"/>
      <c r="SMF286" s="73"/>
      <c r="SMO286" s="73"/>
      <c r="SMR286" s="73"/>
      <c r="SMW286" s="73"/>
      <c r="SNS286" s="73"/>
      <c r="SNT286" s="73"/>
      <c r="SNU286" s="73"/>
      <c r="SNV286" s="73"/>
      <c r="SNW286" s="73"/>
      <c r="SNX286" s="73"/>
      <c r="SOP286" s="73"/>
      <c r="SOQ286" s="73"/>
      <c r="SOT286" s="73"/>
      <c r="SOW286" s="73"/>
      <c r="SOY286" s="73"/>
      <c r="SPA286" s="73"/>
      <c r="SPD286" s="73"/>
      <c r="SPG286" s="73"/>
      <c r="SPJ286" s="73"/>
      <c r="SPM286" s="73"/>
      <c r="SPP286" s="73"/>
      <c r="SPS286" s="73"/>
      <c r="SPV286" s="73"/>
      <c r="SPY286" s="73"/>
      <c r="SQA286" s="73"/>
      <c r="SQN286" s="73"/>
      <c r="SQO286" s="73"/>
      <c r="SQP286" s="73"/>
      <c r="SQQ286" s="73"/>
      <c r="SQR286" s="73"/>
      <c r="SQS286" s="73"/>
      <c r="SQT286" s="73"/>
      <c r="SQU286" s="73"/>
      <c r="SQV286" s="73"/>
      <c r="SQW286" s="73"/>
      <c r="SQX286" s="73"/>
      <c r="SQY286" s="73"/>
      <c r="SQZ286" s="73"/>
      <c r="SRA286" s="73"/>
      <c r="SRB286" s="73"/>
      <c r="SRC286" s="73"/>
      <c r="SRD286" s="73"/>
      <c r="SRE286" s="73"/>
      <c r="SRF286" s="73"/>
      <c r="SRG286" s="73"/>
      <c r="SRH286" s="73"/>
      <c r="SRI286" s="73"/>
      <c r="SRJ286" s="73"/>
      <c r="SRK286" s="73"/>
      <c r="SRL286" s="73"/>
      <c r="SRM286" s="73"/>
      <c r="SRO286" s="73"/>
      <c r="SRP286" s="73"/>
      <c r="SRQ286" s="73"/>
      <c r="SRR286" s="73"/>
      <c r="SRS286" s="73"/>
      <c r="SRT286" s="73"/>
      <c r="SRU286" s="73"/>
      <c r="SRV286" s="73"/>
      <c r="SRW286" s="73"/>
      <c r="SRX286" s="73"/>
      <c r="SRY286" s="73"/>
      <c r="SRZ286" s="73"/>
      <c r="SSA286" s="73"/>
      <c r="SSD286" s="73"/>
      <c r="SSG286" s="73"/>
      <c r="SSJ286" s="73"/>
      <c r="SSM286" s="73"/>
      <c r="SSP286" s="73"/>
      <c r="STB286" s="73"/>
      <c r="STE286" s="73"/>
      <c r="STH286" s="73"/>
      <c r="STK286" s="73"/>
      <c r="STT286" s="73"/>
      <c r="STZ286" s="73"/>
      <c r="SUC286" s="73"/>
      <c r="SUF286" s="73"/>
      <c r="SUI286" s="73"/>
      <c r="SUO286" s="73"/>
      <c r="SUX286" s="73"/>
      <c r="SUZ286" s="73"/>
      <c r="SVA286" s="73"/>
      <c r="SVC286" s="73"/>
      <c r="SVF286" s="73"/>
      <c r="SVI286" s="73"/>
      <c r="SVL286" s="73"/>
      <c r="SVT286" s="73"/>
      <c r="SVV286" s="73"/>
      <c r="SVY286" s="73"/>
      <c r="SWB286" s="73"/>
      <c r="SWK286" s="73"/>
      <c r="SWN286" s="73"/>
      <c r="SWS286" s="73"/>
      <c r="SXO286" s="73"/>
      <c r="SXP286" s="73"/>
      <c r="SXQ286" s="73"/>
      <c r="SXR286" s="73"/>
      <c r="SXS286" s="73"/>
      <c r="SXT286" s="73"/>
      <c r="SYL286" s="73"/>
      <c r="SYM286" s="73"/>
      <c r="SYP286" s="73"/>
      <c r="SYS286" s="73"/>
      <c r="SYU286" s="73"/>
      <c r="SYW286" s="73"/>
      <c r="SYZ286" s="73"/>
      <c r="SZC286" s="73"/>
      <c r="SZF286" s="73"/>
      <c r="SZI286" s="73"/>
      <c r="SZL286" s="73"/>
      <c r="SZO286" s="73"/>
      <c r="SZR286" s="73"/>
      <c r="SZU286" s="73"/>
      <c r="SZW286" s="73"/>
      <c r="TAJ286" s="73"/>
      <c r="TAK286" s="73"/>
      <c r="TAL286" s="73"/>
      <c r="TAM286" s="73"/>
      <c r="TAN286" s="73"/>
      <c r="TAO286" s="73"/>
      <c r="TAP286" s="73"/>
      <c r="TAQ286" s="73"/>
      <c r="TAR286" s="73"/>
      <c r="TAS286" s="73"/>
      <c r="TAT286" s="73"/>
      <c r="TAU286" s="73"/>
      <c r="TAV286" s="73"/>
      <c r="TAW286" s="73"/>
      <c r="TAX286" s="73"/>
      <c r="TAY286" s="73"/>
      <c r="TAZ286" s="73"/>
      <c r="TBA286" s="73"/>
      <c r="TBB286" s="73"/>
      <c r="TBC286" s="73"/>
      <c r="TBD286" s="73"/>
      <c r="TBE286" s="73"/>
      <c r="TBF286" s="73"/>
      <c r="TBG286" s="73"/>
      <c r="TBH286" s="73"/>
      <c r="TBI286" s="73"/>
      <c r="TBK286" s="73"/>
      <c r="TBL286" s="73"/>
      <c r="TBM286" s="73"/>
      <c r="TBN286" s="73"/>
      <c r="TBO286" s="73"/>
      <c r="TBP286" s="73"/>
      <c r="TBQ286" s="73"/>
      <c r="TBR286" s="73"/>
      <c r="TBS286" s="73"/>
      <c r="TBT286" s="73"/>
      <c r="TBU286" s="73"/>
      <c r="TBV286" s="73"/>
      <c r="TBW286" s="73"/>
      <c r="TBZ286" s="73"/>
      <c r="TCC286" s="73"/>
      <c r="TCF286" s="73"/>
      <c r="TCI286" s="73"/>
      <c r="TCL286" s="73"/>
      <c r="TCX286" s="73"/>
      <c r="TDA286" s="73"/>
      <c r="TDD286" s="73"/>
      <c r="TDG286" s="73"/>
      <c r="TDP286" s="73"/>
      <c r="TDV286" s="73"/>
      <c r="TDY286" s="73"/>
      <c r="TEB286" s="73"/>
      <c r="TEE286" s="73"/>
      <c r="TEK286" s="73"/>
      <c r="TET286" s="73"/>
      <c r="TEV286" s="73"/>
      <c r="TEW286" s="73"/>
      <c r="TEY286" s="73"/>
      <c r="TFB286" s="73"/>
      <c r="TFE286" s="73"/>
      <c r="TFH286" s="73"/>
      <c r="TFP286" s="73"/>
      <c r="TFR286" s="73"/>
      <c r="TFU286" s="73"/>
      <c r="TFX286" s="73"/>
      <c r="TGG286" s="73"/>
      <c r="TGJ286" s="73"/>
      <c r="TGO286" s="73"/>
      <c r="THK286" s="73"/>
      <c r="THL286" s="73"/>
      <c r="THM286" s="73"/>
      <c r="THN286" s="73"/>
      <c r="THO286" s="73"/>
      <c r="THP286" s="73"/>
      <c r="TIH286" s="73"/>
      <c r="TII286" s="73"/>
      <c r="TIL286" s="73"/>
      <c r="TIO286" s="73"/>
      <c r="TIQ286" s="73"/>
      <c r="TIS286" s="73"/>
      <c r="TIV286" s="73"/>
      <c r="TIY286" s="73"/>
      <c r="TJB286" s="73"/>
      <c r="TJE286" s="73"/>
      <c r="TJH286" s="73"/>
      <c r="TJK286" s="73"/>
      <c r="TJN286" s="73"/>
      <c r="TJQ286" s="73"/>
      <c r="TJS286" s="73"/>
      <c r="TKF286" s="73"/>
      <c r="TKG286" s="73"/>
      <c r="TKH286" s="73"/>
      <c r="TKI286" s="73"/>
      <c r="TKJ286" s="73"/>
      <c r="TKK286" s="73"/>
      <c r="TKL286" s="73"/>
      <c r="TKM286" s="73"/>
      <c r="TKN286" s="73"/>
      <c r="TKO286" s="73"/>
      <c r="TKP286" s="73"/>
      <c r="TKQ286" s="73"/>
      <c r="TKR286" s="73"/>
      <c r="TKS286" s="73"/>
      <c r="TKT286" s="73"/>
      <c r="TKU286" s="73"/>
      <c r="TKV286" s="73"/>
      <c r="TKW286" s="73"/>
      <c r="TKX286" s="73"/>
      <c r="TKY286" s="73"/>
      <c r="TKZ286" s="73"/>
      <c r="TLA286" s="73"/>
      <c r="TLB286" s="73"/>
      <c r="TLC286" s="73"/>
      <c r="TLD286" s="73"/>
      <c r="TLE286" s="73"/>
      <c r="TLG286" s="73"/>
      <c r="TLH286" s="73"/>
      <c r="TLI286" s="73"/>
      <c r="TLJ286" s="73"/>
      <c r="TLK286" s="73"/>
      <c r="TLL286" s="73"/>
      <c r="TLM286" s="73"/>
      <c r="TLN286" s="73"/>
      <c r="TLO286" s="73"/>
      <c r="TLP286" s="73"/>
      <c r="TLQ286" s="73"/>
      <c r="TLR286" s="73"/>
      <c r="TLS286" s="73"/>
      <c r="TLV286" s="73"/>
      <c r="TLY286" s="73"/>
      <c r="TMB286" s="73"/>
      <c r="TME286" s="73"/>
      <c r="TMH286" s="73"/>
      <c r="TMT286" s="73"/>
      <c r="TMW286" s="73"/>
      <c r="TMZ286" s="73"/>
      <c r="TNC286" s="73"/>
      <c r="TNL286" s="73"/>
      <c r="TNR286" s="73"/>
      <c r="TNU286" s="73"/>
      <c r="TNX286" s="73"/>
      <c r="TOA286" s="73"/>
      <c r="TOG286" s="73"/>
      <c r="TOP286" s="73"/>
      <c r="TOR286" s="73"/>
      <c r="TOS286" s="73"/>
      <c r="TOU286" s="73"/>
      <c r="TOX286" s="73"/>
      <c r="TPA286" s="73"/>
      <c r="TPD286" s="73"/>
      <c r="TPL286" s="73"/>
      <c r="TPN286" s="73"/>
      <c r="TPQ286" s="73"/>
      <c r="TPT286" s="73"/>
      <c r="TQC286" s="73"/>
      <c r="TQF286" s="73"/>
      <c r="TQK286" s="73"/>
      <c r="TRG286" s="73"/>
      <c r="TRH286" s="73"/>
      <c r="TRI286" s="73"/>
      <c r="TRJ286" s="73"/>
      <c r="TRK286" s="73"/>
      <c r="TRL286" s="73"/>
      <c r="TSD286" s="73"/>
      <c r="TSE286" s="73"/>
      <c r="TSH286" s="73"/>
      <c r="TSK286" s="73"/>
      <c r="TSM286" s="73"/>
      <c r="TSO286" s="73"/>
      <c r="TSR286" s="73"/>
      <c r="TSU286" s="73"/>
      <c r="TSX286" s="73"/>
      <c r="TTA286" s="73"/>
      <c r="TTD286" s="73"/>
      <c r="TTG286" s="73"/>
      <c r="TTJ286" s="73"/>
      <c r="TTM286" s="73"/>
      <c r="TTO286" s="73"/>
      <c r="TUB286" s="73"/>
      <c r="TUC286" s="73"/>
      <c r="TUD286" s="73"/>
      <c r="TUE286" s="73"/>
      <c r="TUF286" s="73"/>
      <c r="TUG286" s="73"/>
      <c r="TUH286" s="73"/>
      <c r="TUI286" s="73"/>
      <c r="TUJ286" s="73"/>
      <c r="TUK286" s="73"/>
      <c r="TUL286" s="73"/>
      <c r="TUM286" s="73"/>
      <c r="TUN286" s="73"/>
      <c r="TUO286" s="73"/>
      <c r="TUP286" s="73"/>
      <c r="TUQ286" s="73"/>
      <c r="TUR286" s="73"/>
      <c r="TUS286" s="73"/>
      <c r="TUT286" s="73"/>
      <c r="TUU286" s="73"/>
      <c r="TUV286" s="73"/>
      <c r="TUW286" s="73"/>
      <c r="TUX286" s="73"/>
      <c r="TUY286" s="73"/>
      <c r="TUZ286" s="73"/>
      <c r="TVA286" s="73"/>
      <c r="TVC286" s="73"/>
      <c r="TVD286" s="73"/>
      <c r="TVE286" s="73"/>
      <c r="TVF286" s="73"/>
      <c r="TVG286" s="73"/>
      <c r="TVH286" s="73"/>
      <c r="TVI286" s="73"/>
      <c r="TVJ286" s="73"/>
      <c r="TVK286" s="73"/>
      <c r="TVL286" s="73"/>
      <c r="TVM286" s="73"/>
      <c r="TVN286" s="73"/>
      <c r="TVO286" s="73"/>
      <c r="TVR286" s="73"/>
      <c r="TVU286" s="73"/>
      <c r="TVX286" s="73"/>
      <c r="TWA286" s="73"/>
      <c r="TWD286" s="73"/>
      <c r="TWP286" s="73"/>
      <c r="TWS286" s="73"/>
      <c r="TWV286" s="73"/>
      <c r="TWY286" s="73"/>
      <c r="TXH286" s="73"/>
      <c r="TXN286" s="73"/>
      <c r="TXQ286" s="73"/>
      <c r="TXT286" s="73"/>
      <c r="TXW286" s="73"/>
      <c r="TYC286" s="73"/>
      <c r="TYL286" s="73"/>
      <c r="TYN286" s="73"/>
      <c r="TYO286" s="73"/>
      <c r="TYQ286" s="73"/>
      <c r="TYT286" s="73"/>
      <c r="TYW286" s="73"/>
      <c r="TYZ286" s="73"/>
      <c r="TZH286" s="73"/>
      <c r="TZJ286" s="73"/>
      <c r="TZM286" s="73"/>
      <c r="TZP286" s="73"/>
      <c r="TZY286" s="73"/>
      <c r="UAB286" s="73"/>
      <c r="UAG286" s="73"/>
      <c r="UBC286" s="73"/>
      <c r="UBD286" s="73"/>
      <c r="UBE286" s="73"/>
      <c r="UBF286" s="73"/>
      <c r="UBG286" s="73"/>
      <c r="UBH286" s="73"/>
      <c r="UBZ286" s="73"/>
      <c r="UCA286" s="73"/>
      <c r="UCD286" s="73"/>
      <c r="UCG286" s="73"/>
      <c r="UCI286" s="73"/>
      <c r="UCK286" s="73"/>
      <c r="UCN286" s="73"/>
      <c r="UCQ286" s="73"/>
      <c r="UCT286" s="73"/>
      <c r="UCW286" s="73"/>
      <c r="UCZ286" s="73"/>
      <c r="UDC286" s="73"/>
      <c r="UDF286" s="73"/>
      <c r="UDI286" s="73"/>
      <c r="UDK286" s="73"/>
      <c r="UDX286" s="73"/>
      <c r="UDY286" s="73"/>
      <c r="UDZ286" s="73"/>
      <c r="UEA286" s="73"/>
      <c r="UEB286" s="73"/>
      <c r="UEC286" s="73"/>
      <c r="UED286" s="73"/>
      <c r="UEE286" s="73"/>
      <c r="UEF286" s="73"/>
      <c r="UEG286" s="73"/>
      <c r="UEH286" s="73"/>
      <c r="UEI286" s="73"/>
      <c r="UEJ286" s="73"/>
      <c r="UEK286" s="73"/>
      <c r="UEL286" s="73"/>
      <c r="UEM286" s="73"/>
      <c r="UEN286" s="73"/>
      <c r="UEO286" s="73"/>
      <c r="UEP286" s="73"/>
      <c r="UEQ286" s="73"/>
      <c r="UER286" s="73"/>
      <c r="UES286" s="73"/>
      <c r="UET286" s="73"/>
      <c r="UEU286" s="73"/>
      <c r="UEV286" s="73"/>
      <c r="UEW286" s="73"/>
      <c r="UEY286" s="73"/>
      <c r="UEZ286" s="73"/>
      <c r="UFA286" s="73"/>
      <c r="UFB286" s="73"/>
      <c r="UFC286" s="73"/>
      <c r="UFD286" s="73"/>
      <c r="UFE286" s="73"/>
      <c r="UFF286" s="73"/>
      <c r="UFG286" s="73"/>
      <c r="UFH286" s="73"/>
      <c r="UFI286" s="73"/>
      <c r="UFJ286" s="73"/>
      <c r="UFK286" s="73"/>
      <c r="UFN286" s="73"/>
      <c r="UFQ286" s="73"/>
      <c r="UFT286" s="73"/>
      <c r="UFW286" s="73"/>
      <c r="UFZ286" s="73"/>
      <c r="UGL286" s="73"/>
      <c r="UGO286" s="73"/>
      <c r="UGR286" s="73"/>
      <c r="UGU286" s="73"/>
      <c r="UHD286" s="73"/>
      <c r="UHJ286" s="73"/>
      <c r="UHM286" s="73"/>
      <c r="UHP286" s="73"/>
      <c r="UHS286" s="73"/>
      <c r="UHY286" s="73"/>
      <c r="UIH286" s="73"/>
      <c r="UIJ286" s="73"/>
      <c r="UIK286" s="73"/>
      <c r="UIM286" s="73"/>
      <c r="UIP286" s="73"/>
      <c r="UIS286" s="73"/>
      <c r="UIV286" s="73"/>
      <c r="UJD286" s="73"/>
      <c r="UJF286" s="73"/>
      <c r="UJI286" s="73"/>
      <c r="UJL286" s="73"/>
      <c r="UJU286" s="73"/>
      <c r="UJX286" s="73"/>
      <c r="UKC286" s="73"/>
      <c r="UKY286" s="73"/>
      <c r="UKZ286" s="73"/>
      <c r="ULA286" s="73"/>
      <c r="ULB286" s="73"/>
      <c r="ULC286" s="73"/>
      <c r="ULD286" s="73"/>
      <c r="ULV286" s="73"/>
      <c r="ULW286" s="73"/>
      <c r="ULZ286" s="73"/>
      <c r="UMC286" s="73"/>
      <c r="UME286" s="73"/>
      <c r="UMG286" s="73"/>
      <c r="UMJ286" s="73"/>
      <c r="UMM286" s="73"/>
      <c r="UMP286" s="73"/>
      <c r="UMS286" s="73"/>
      <c r="UMV286" s="73"/>
      <c r="UMY286" s="73"/>
      <c r="UNB286" s="73"/>
      <c r="UNE286" s="73"/>
      <c r="UNG286" s="73"/>
      <c r="UNT286" s="73"/>
      <c r="UNU286" s="73"/>
      <c r="UNV286" s="73"/>
      <c r="UNW286" s="73"/>
      <c r="UNX286" s="73"/>
      <c r="UNY286" s="73"/>
      <c r="UNZ286" s="73"/>
      <c r="UOA286" s="73"/>
      <c r="UOB286" s="73"/>
      <c r="UOC286" s="73"/>
      <c r="UOD286" s="73"/>
      <c r="UOE286" s="73"/>
      <c r="UOF286" s="73"/>
      <c r="UOG286" s="73"/>
      <c r="UOH286" s="73"/>
      <c r="UOI286" s="73"/>
      <c r="UOJ286" s="73"/>
      <c r="UOK286" s="73"/>
      <c r="UOL286" s="73"/>
      <c r="UOM286" s="73"/>
      <c r="UON286" s="73"/>
      <c r="UOO286" s="73"/>
      <c r="UOP286" s="73"/>
      <c r="UOQ286" s="73"/>
      <c r="UOR286" s="73"/>
      <c r="UOS286" s="73"/>
      <c r="UOU286" s="73"/>
      <c r="UOV286" s="73"/>
      <c r="UOW286" s="73"/>
      <c r="UOX286" s="73"/>
      <c r="UOY286" s="73"/>
      <c r="UOZ286" s="73"/>
      <c r="UPA286" s="73"/>
      <c r="UPB286" s="73"/>
      <c r="UPC286" s="73"/>
      <c r="UPD286" s="73"/>
      <c r="UPE286" s="73"/>
      <c r="UPF286" s="73"/>
      <c r="UPG286" s="73"/>
      <c r="UPJ286" s="73"/>
      <c r="UPM286" s="73"/>
      <c r="UPP286" s="73"/>
      <c r="UPS286" s="73"/>
      <c r="UPV286" s="73"/>
      <c r="UQH286" s="73"/>
      <c r="UQK286" s="73"/>
      <c r="UQN286" s="73"/>
      <c r="UQQ286" s="73"/>
      <c r="UQZ286" s="73"/>
      <c r="URF286" s="73"/>
      <c r="URI286" s="73"/>
      <c r="URL286" s="73"/>
      <c r="URO286" s="73"/>
      <c r="URU286" s="73"/>
      <c r="USD286" s="73"/>
      <c r="USF286" s="73"/>
      <c r="USG286" s="73"/>
      <c r="USI286" s="73"/>
      <c r="USL286" s="73"/>
      <c r="USO286" s="73"/>
      <c r="USR286" s="73"/>
      <c r="USZ286" s="73"/>
      <c r="UTB286" s="73"/>
      <c r="UTE286" s="73"/>
      <c r="UTH286" s="73"/>
      <c r="UTQ286" s="73"/>
      <c r="UTT286" s="73"/>
      <c r="UTY286" s="73"/>
      <c r="UUU286" s="73"/>
      <c r="UUV286" s="73"/>
      <c r="UUW286" s="73"/>
      <c r="UUX286" s="73"/>
      <c r="UUY286" s="73"/>
      <c r="UUZ286" s="73"/>
      <c r="UVR286" s="73"/>
      <c r="UVS286" s="73"/>
      <c r="UVV286" s="73"/>
      <c r="UVY286" s="73"/>
      <c r="UWA286" s="73"/>
      <c r="UWC286" s="73"/>
      <c r="UWF286" s="73"/>
      <c r="UWI286" s="73"/>
      <c r="UWL286" s="73"/>
      <c r="UWO286" s="73"/>
      <c r="UWR286" s="73"/>
      <c r="UWU286" s="73"/>
      <c r="UWX286" s="73"/>
      <c r="UXA286" s="73"/>
      <c r="UXC286" s="73"/>
      <c r="UXP286" s="73"/>
      <c r="UXQ286" s="73"/>
      <c r="UXR286" s="73"/>
      <c r="UXS286" s="73"/>
      <c r="UXT286" s="73"/>
      <c r="UXU286" s="73"/>
      <c r="UXV286" s="73"/>
      <c r="UXW286" s="73"/>
      <c r="UXX286" s="73"/>
      <c r="UXY286" s="73"/>
      <c r="UXZ286" s="73"/>
      <c r="UYA286" s="73"/>
      <c r="UYB286" s="73"/>
      <c r="UYC286" s="73"/>
      <c r="UYD286" s="73"/>
      <c r="UYE286" s="73"/>
      <c r="UYF286" s="73"/>
      <c r="UYG286" s="73"/>
      <c r="UYH286" s="73"/>
      <c r="UYI286" s="73"/>
      <c r="UYJ286" s="73"/>
      <c r="UYK286" s="73"/>
      <c r="UYL286" s="73"/>
      <c r="UYM286" s="73"/>
      <c r="UYN286" s="73"/>
      <c r="UYO286" s="73"/>
      <c r="UYQ286" s="73"/>
      <c r="UYR286" s="73"/>
      <c r="UYS286" s="73"/>
      <c r="UYT286" s="73"/>
      <c r="UYU286" s="73"/>
      <c r="UYV286" s="73"/>
      <c r="UYW286" s="73"/>
      <c r="UYX286" s="73"/>
      <c r="UYY286" s="73"/>
      <c r="UYZ286" s="73"/>
      <c r="UZA286" s="73"/>
      <c r="UZB286" s="73"/>
      <c r="UZC286" s="73"/>
      <c r="UZF286" s="73"/>
      <c r="UZI286" s="73"/>
      <c r="UZL286" s="73"/>
      <c r="UZO286" s="73"/>
      <c r="UZR286" s="73"/>
      <c r="VAD286" s="73"/>
      <c r="VAG286" s="73"/>
      <c r="VAJ286" s="73"/>
      <c r="VAM286" s="73"/>
      <c r="VAV286" s="73"/>
      <c r="VBB286" s="73"/>
      <c r="VBE286" s="73"/>
      <c r="VBH286" s="73"/>
      <c r="VBK286" s="73"/>
      <c r="VBQ286" s="73"/>
      <c r="VBZ286" s="73"/>
      <c r="VCB286" s="73"/>
      <c r="VCC286" s="73"/>
      <c r="VCE286" s="73"/>
      <c r="VCH286" s="73"/>
      <c r="VCK286" s="73"/>
      <c r="VCN286" s="73"/>
      <c r="VCV286" s="73"/>
      <c r="VCX286" s="73"/>
      <c r="VDA286" s="73"/>
      <c r="VDD286" s="73"/>
      <c r="VDM286" s="73"/>
      <c r="VDP286" s="73"/>
      <c r="VDU286" s="73"/>
      <c r="VEQ286" s="73"/>
      <c r="VER286" s="73"/>
      <c r="VES286" s="73"/>
      <c r="VET286" s="73"/>
      <c r="VEU286" s="73"/>
      <c r="VEV286" s="73"/>
      <c r="VFN286" s="73"/>
      <c r="VFO286" s="73"/>
      <c r="VFR286" s="73"/>
      <c r="VFU286" s="73"/>
      <c r="VFW286" s="73"/>
      <c r="VFY286" s="73"/>
      <c r="VGB286" s="73"/>
      <c r="VGE286" s="73"/>
      <c r="VGH286" s="73"/>
      <c r="VGK286" s="73"/>
      <c r="VGN286" s="73"/>
      <c r="VGQ286" s="73"/>
      <c r="VGT286" s="73"/>
      <c r="VGW286" s="73"/>
      <c r="VGY286" s="73"/>
      <c r="VHL286" s="73"/>
      <c r="VHM286" s="73"/>
      <c r="VHN286" s="73"/>
      <c r="VHO286" s="73"/>
      <c r="VHP286" s="73"/>
      <c r="VHQ286" s="73"/>
      <c r="VHR286" s="73"/>
      <c r="VHS286" s="73"/>
      <c r="VHT286" s="73"/>
      <c r="VHU286" s="73"/>
      <c r="VHV286" s="73"/>
      <c r="VHW286" s="73"/>
      <c r="VHX286" s="73"/>
      <c r="VHY286" s="73"/>
      <c r="VHZ286" s="73"/>
      <c r="VIA286" s="73"/>
      <c r="VIB286" s="73"/>
      <c r="VIC286" s="73"/>
      <c r="VID286" s="73"/>
      <c r="VIE286" s="73"/>
      <c r="VIF286" s="73"/>
      <c r="VIG286" s="73"/>
      <c r="VIH286" s="73"/>
      <c r="VII286" s="73"/>
      <c r="VIJ286" s="73"/>
      <c r="VIK286" s="73"/>
      <c r="VIM286" s="73"/>
      <c r="VIN286" s="73"/>
      <c r="VIO286" s="73"/>
      <c r="VIP286" s="73"/>
      <c r="VIQ286" s="73"/>
      <c r="VIR286" s="73"/>
      <c r="VIS286" s="73"/>
      <c r="VIT286" s="73"/>
      <c r="VIU286" s="73"/>
      <c r="VIV286" s="73"/>
      <c r="VIW286" s="73"/>
      <c r="VIX286" s="73"/>
      <c r="VIY286" s="73"/>
      <c r="VJB286" s="73"/>
      <c r="VJE286" s="73"/>
      <c r="VJH286" s="73"/>
      <c r="VJK286" s="73"/>
      <c r="VJN286" s="73"/>
      <c r="VJZ286" s="73"/>
      <c r="VKC286" s="73"/>
      <c r="VKF286" s="73"/>
      <c r="VKI286" s="73"/>
      <c r="VKR286" s="73"/>
      <c r="VKX286" s="73"/>
      <c r="VLA286" s="73"/>
      <c r="VLD286" s="73"/>
      <c r="VLG286" s="73"/>
      <c r="VLM286" s="73"/>
      <c r="VLV286" s="73"/>
      <c r="VLX286" s="73"/>
      <c r="VLY286" s="73"/>
      <c r="VMA286" s="73"/>
      <c r="VMD286" s="73"/>
      <c r="VMG286" s="73"/>
      <c r="VMJ286" s="73"/>
      <c r="VMR286" s="73"/>
      <c r="VMT286" s="73"/>
      <c r="VMW286" s="73"/>
      <c r="VMZ286" s="73"/>
      <c r="VNI286" s="73"/>
      <c r="VNL286" s="73"/>
      <c r="VNQ286" s="73"/>
      <c r="VOM286" s="73"/>
      <c r="VON286" s="73"/>
      <c r="VOO286" s="73"/>
      <c r="VOP286" s="73"/>
      <c r="VOQ286" s="73"/>
      <c r="VOR286" s="73"/>
      <c r="VPJ286" s="73"/>
      <c r="VPK286" s="73"/>
      <c r="VPN286" s="73"/>
      <c r="VPQ286" s="73"/>
      <c r="VPS286" s="73"/>
      <c r="VPU286" s="73"/>
      <c r="VPX286" s="73"/>
      <c r="VQA286" s="73"/>
      <c r="VQD286" s="73"/>
      <c r="VQG286" s="73"/>
      <c r="VQJ286" s="73"/>
      <c r="VQM286" s="73"/>
      <c r="VQP286" s="73"/>
      <c r="VQS286" s="73"/>
      <c r="VQU286" s="73"/>
      <c r="VRH286" s="73"/>
      <c r="VRI286" s="73"/>
      <c r="VRJ286" s="73"/>
      <c r="VRK286" s="73"/>
      <c r="VRL286" s="73"/>
      <c r="VRM286" s="73"/>
      <c r="VRN286" s="73"/>
      <c r="VRO286" s="73"/>
      <c r="VRP286" s="73"/>
      <c r="VRQ286" s="73"/>
      <c r="VRR286" s="73"/>
      <c r="VRS286" s="73"/>
      <c r="VRT286" s="73"/>
      <c r="VRU286" s="73"/>
      <c r="VRV286" s="73"/>
      <c r="VRW286" s="73"/>
      <c r="VRX286" s="73"/>
      <c r="VRY286" s="73"/>
      <c r="VRZ286" s="73"/>
      <c r="VSA286" s="73"/>
      <c r="VSB286" s="73"/>
      <c r="VSC286" s="73"/>
      <c r="VSD286" s="73"/>
      <c r="VSE286" s="73"/>
      <c r="VSF286" s="73"/>
      <c r="VSG286" s="73"/>
      <c r="VSI286" s="73"/>
      <c r="VSJ286" s="73"/>
      <c r="VSK286" s="73"/>
      <c r="VSL286" s="73"/>
      <c r="VSM286" s="73"/>
      <c r="VSN286" s="73"/>
      <c r="VSO286" s="73"/>
      <c r="VSP286" s="73"/>
      <c r="VSQ286" s="73"/>
      <c r="VSR286" s="73"/>
      <c r="VSS286" s="73"/>
      <c r="VST286" s="73"/>
      <c r="VSU286" s="73"/>
      <c r="VSX286" s="73"/>
      <c r="VTA286" s="73"/>
      <c r="VTD286" s="73"/>
      <c r="VTG286" s="73"/>
      <c r="VTJ286" s="73"/>
      <c r="VTV286" s="73"/>
      <c r="VTY286" s="73"/>
      <c r="VUB286" s="73"/>
      <c r="VUE286" s="73"/>
      <c r="VUN286" s="73"/>
      <c r="VUT286" s="73"/>
      <c r="VUW286" s="73"/>
      <c r="VUZ286" s="73"/>
      <c r="VVC286" s="73"/>
      <c r="VVI286" s="73"/>
      <c r="VVR286" s="73"/>
      <c r="VVT286" s="73"/>
      <c r="VVU286" s="73"/>
      <c r="VVW286" s="73"/>
      <c r="VVZ286" s="73"/>
      <c r="VWC286" s="73"/>
      <c r="VWF286" s="73"/>
      <c r="VWN286" s="73"/>
      <c r="VWP286" s="73"/>
      <c r="VWS286" s="73"/>
      <c r="VWV286" s="73"/>
      <c r="VXE286" s="73"/>
      <c r="VXH286" s="73"/>
      <c r="VXM286" s="73"/>
      <c r="VYI286" s="73"/>
      <c r="VYJ286" s="73"/>
      <c r="VYK286" s="73"/>
      <c r="VYL286" s="73"/>
      <c r="VYM286" s="73"/>
      <c r="VYN286" s="73"/>
      <c r="VZF286" s="73"/>
      <c r="VZG286" s="73"/>
      <c r="VZJ286" s="73"/>
      <c r="VZM286" s="73"/>
      <c r="VZO286" s="73"/>
      <c r="VZQ286" s="73"/>
      <c r="VZT286" s="73"/>
      <c r="VZW286" s="73"/>
      <c r="VZZ286" s="73"/>
      <c r="WAC286" s="73"/>
      <c r="WAF286" s="73"/>
      <c r="WAI286" s="73"/>
      <c r="WAL286" s="73"/>
      <c r="WAO286" s="73"/>
      <c r="WAQ286" s="73"/>
      <c r="WBD286" s="73"/>
      <c r="WBE286" s="73"/>
      <c r="WBF286" s="73"/>
      <c r="WBG286" s="73"/>
      <c r="WBH286" s="73"/>
      <c r="WBI286" s="73"/>
      <c r="WBJ286" s="73"/>
      <c r="WBK286" s="73"/>
      <c r="WBL286" s="73"/>
      <c r="WBM286" s="73"/>
      <c r="WBN286" s="73"/>
      <c r="WBO286" s="73"/>
      <c r="WBP286" s="73"/>
      <c r="WBQ286" s="73"/>
      <c r="WBR286" s="73"/>
      <c r="WBS286" s="73"/>
      <c r="WBT286" s="73"/>
      <c r="WBU286" s="73"/>
      <c r="WBV286" s="73"/>
      <c r="WBW286" s="73"/>
      <c r="WBX286" s="73"/>
      <c r="WBY286" s="73"/>
      <c r="WBZ286" s="73"/>
      <c r="WCA286" s="73"/>
      <c r="WCB286" s="73"/>
      <c r="WCC286" s="73"/>
      <c r="WCE286" s="73"/>
      <c r="WCF286" s="73"/>
      <c r="WCG286" s="73"/>
      <c r="WCH286" s="73"/>
      <c r="WCI286" s="73"/>
      <c r="WCJ286" s="73"/>
      <c r="WCK286" s="73"/>
      <c r="WCL286" s="73"/>
      <c r="WCM286" s="73"/>
      <c r="WCN286" s="73"/>
      <c r="WCO286" s="73"/>
      <c r="WCP286" s="73"/>
      <c r="WCQ286" s="73"/>
      <c r="WCT286" s="73"/>
      <c r="WCW286" s="73"/>
      <c r="WCZ286" s="73"/>
      <c r="WDC286" s="73"/>
      <c r="WDF286" s="73"/>
      <c r="WDR286" s="73"/>
      <c r="WDU286" s="73"/>
      <c r="WDX286" s="73"/>
      <c r="WEA286" s="73"/>
      <c r="WEJ286" s="73"/>
      <c r="WEP286" s="73"/>
      <c r="WES286" s="73"/>
      <c r="WEV286" s="73"/>
      <c r="WEY286" s="73"/>
      <c r="WFE286" s="73"/>
      <c r="WFN286" s="73"/>
      <c r="WFP286" s="73"/>
      <c r="WFQ286" s="73"/>
      <c r="WFS286" s="73"/>
      <c r="WFV286" s="73"/>
      <c r="WFY286" s="73"/>
      <c r="WGB286" s="73"/>
      <c r="WGJ286" s="73"/>
      <c r="WGL286" s="73"/>
      <c r="WGO286" s="73"/>
      <c r="WGR286" s="73"/>
      <c r="WHA286" s="73"/>
      <c r="WHD286" s="73"/>
      <c r="WHI286" s="73"/>
      <c r="WIE286" s="73"/>
      <c r="WIF286" s="73"/>
      <c r="WIG286" s="73"/>
      <c r="WIH286" s="73"/>
      <c r="WII286" s="73"/>
      <c r="WIJ286" s="73"/>
      <c r="WJB286" s="73"/>
      <c r="WJC286" s="73"/>
      <c r="WJF286" s="73"/>
      <c r="WJI286" s="73"/>
      <c r="WJK286" s="73"/>
      <c r="WJM286" s="73"/>
      <c r="WJP286" s="73"/>
      <c r="WJS286" s="73"/>
      <c r="WJV286" s="73"/>
      <c r="WJY286" s="73"/>
      <c r="WKB286" s="73"/>
      <c r="WKE286" s="73"/>
      <c r="WKH286" s="73"/>
      <c r="WKK286" s="73"/>
      <c r="WKM286" s="73"/>
      <c r="WKZ286" s="73"/>
      <c r="WLA286" s="73"/>
      <c r="WLB286" s="73"/>
      <c r="WLC286" s="73"/>
      <c r="WLD286" s="73"/>
      <c r="WLE286" s="73"/>
      <c r="WLF286" s="73"/>
      <c r="WLG286" s="73"/>
      <c r="WLH286" s="73"/>
      <c r="WLI286" s="73"/>
      <c r="WLJ286" s="73"/>
      <c r="WLK286" s="73"/>
      <c r="WLL286" s="73"/>
      <c r="WLM286" s="73"/>
      <c r="WLN286" s="73"/>
      <c r="WLO286" s="73"/>
      <c r="WLP286" s="73"/>
      <c r="WLQ286" s="73"/>
      <c r="WLR286" s="73"/>
      <c r="WLS286" s="73"/>
      <c r="WLT286" s="73"/>
      <c r="WLU286" s="73"/>
      <c r="WLV286" s="73"/>
      <c r="WLW286" s="73"/>
      <c r="WLX286" s="73"/>
      <c r="WLY286" s="73"/>
      <c r="WMA286" s="73"/>
      <c r="WMB286" s="73"/>
      <c r="WMC286" s="73"/>
      <c r="WMD286" s="73"/>
      <c r="WME286" s="73"/>
      <c r="WMF286" s="73"/>
      <c r="WMG286" s="73"/>
      <c r="WMH286" s="73"/>
      <c r="WMI286" s="73"/>
      <c r="WMJ286" s="73"/>
      <c r="WMK286" s="73"/>
      <c r="WML286" s="73"/>
      <c r="WMM286" s="73"/>
      <c r="WMP286" s="73"/>
      <c r="WMS286" s="73"/>
      <c r="WMV286" s="73"/>
      <c r="WMY286" s="73"/>
      <c r="WNB286" s="73"/>
      <c r="WNN286" s="73"/>
      <c r="WNQ286" s="73"/>
      <c r="WNT286" s="73"/>
      <c r="WNW286" s="73"/>
      <c r="WOF286" s="73"/>
      <c r="WOL286" s="73"/>
      <c r="WOO286" s="73"/>
      <c r="WOR286" s="73"/>
      <c r="WOU286" s="73"/>
      <c r="WPA286" s="73"/>
      <c r="WPJ286" s="73"/>
      <c r="WPL286" s="73"/>
      <c r="WPM286" s="73"/>
      <c r="WPO286" s="73"/>
      <c r="WPR286" s="73"/>
      <c r="WPU286" s="73"/>
      <c r="WPX286" s="73"/>
      <c r="WQF286" s="73"/>
      <c r="WQH286" s="73"/>
      <c r="WQK286" s="73"/>
      <c r="WQN286" s="73"/>
      <c r="WQW286" s="73"/>
      <c r="WQZ286" s="73"/>
      <c r="WRE286" s="73"/>
      <c r="WSA286" s="73"/>
      <c r="WSB286" s="73"/>
      <c r="WSC286" s="73"/>
      <c r="WSD286" s="73"/>
      <c r="WSE286" s="73"/>
      <c r="WSF286" s="73"/>
      <c r="WSX286" s="73"/>
      <c r="WSY286" s="73"/>
      <c r="WTB286" s="73"/>
      <c r="WTE286" s="73"/>
      <c r="WTG286" s="73"/>
      <c r="WTI286" s="73"/>
      <c r="WTL286" s="73"/>
      <c r="WTO286" s="73"/>
      <c r="WTR286" s="73"/>
      <c r="WTU286" s="73"/>
      <c r="WTX286" s="73"/>
      <c r="WUA286" s="73"/>
      <c r="WUD286" s="73"/>
      <c r="WUG286" s="73"/>
      <c r="WUI286" s="73"/>
      <c r="WUV286" s="73"/>
      <c r="WUW286" s="73"/>
      <c r="WUX286" s="73"/>
      <c r="WUY286" s="73"/>
      <c r="WUZ286" s="73"/>
      <c r="WVA286" s="73"/>
      <c r="WVB286" s="73"/>
      <c r="WVC286" s="73"/>
      <c r="WVD286" s="73"/>
      <c r="WVE286" s="73"/>
      <c r="WVF286" s="73"/>
      <c r="WVG286" s="73"/>
      <c r="WVH286" s="73"/>
      <c r="WVI286" s="73"/>
      <c r="WVJ286" s="73"/>
      <c r="WVK286" s="73"/>
      <c r="WVL286" s="73"/>
      <c r="WVM286" s="73"/>
      <c r="WVN286" s="73"/>
      <c r="WVO286" s="73"/>
      <c r="WVP286" s="73"/>
      <c r="WVQ286" s="73"/>
      <c r="WVR286" s="73"/>
      <c r="WVS286" s="73"/>
      <c r="WVT286" s="73"/>
      <c r="WVU286" s="73"/>
      <c r="WVV286" s="73"/>
      <c r="WVW286" s="73"/>
      <c r="WVX286" s="73"/>
      <c r="WVY286" s="73"/>
      <c r="WVZ286" s="73"/>
      <c r="WWA286" s="73"/>
      <c r="WWB286" s="73"/>
      <c r="WWC286" s="73"/>
      <c r="WWD286" s="73"/>
      <c r="WWE286" s="73"/>
      <c r="WWF286" s="73"/>
      <c r="WWG286" s="73"/>
      <c r="WWH286" s="73"/>
      <c r="WWI286" s="73"/>
      <c r="WWJ286" s="73"/>
      <c r="WWK286" s="73"/>
      <c r="WWL286" s="73"/>
      <c r="WWM286" s="73"/>
      <c r="WWN286" s="73"/>
      <c r="WWO286" s="73"/>
      <c r="WWP286" s="73"/>
      <c r="WWQ286" s="73"/>
      <c r="WWR286" s="73"/>
      <c r="WWS286" s="73"/>
      <c r="WWT286" s="73"/>
      <c r="WWU286" s="73"/>
      <c r="WWV286" s="73"/>
      <c r="WWW286" s="73"/>
      <c r="WWX286" s="73"/>
      <c r="WWY286" s="73"/>
      <c r="WWZ286" s="73"/>
      <c r="WXA286" s="73"/>
      <c r="WXB286" s="73"/>
      <c r="WXC286" s="73"/>
      <c r="WXD286" s="73"/>
      <c r="WXE286" s="73"/>
      <c r="WXF286" s="73"/>
      <c r="WXG286" s="73"/>
      <c r="WXH286" s="73"/>
      <c r="WXI286" s="73"/>
      <c r="WXJ286" s="73"/>
      <c r="WXK286" s="73"/>
      <c r="WXL286" s="73"/>
      <c r="WXM286" s="73"/>
      <c r="WXN286" s="73"/>
      <c r="WXO286" s="73"/>
      <c r="WXP286" s="73"/>
      <c r="WXQ286" s="73"/>
      <c r="WXR286" s="73"/>
      <c r="WXS286" s="73"/>
      <c r="WXT286" s="73"/>
      <c r="WXU286" s="73"/>
      <c r="WXV286" s="73"/>
      <c r="WXW286" s="73"/>
      <c r="WXX286" s="73"/>
      <c r="WXY286" s="73"/>
      <c r="WXZ286" s="73"/>
      <c r="WYA286" s="73"/>
      <c r="WYB286" s="73"/>
      <c r="WYC286" s="73"/>
      <c r="WYD286" s="73"/>
      <c r="WYE286" s="73"/>
      <c r="WYF286" s="73"/>
      <c r="WYG286" s="73"/>
      <c r="WYH286" s="73"/>
      <c r="WYI286" s="73"/>
      <c r="WYJ286" s="73"/>
      <c r="WYK286" s="73"/>
      <c r="WYL286" s="73"/>
      <c r="WYM286" s="73"/>
      <c r="WYN286" s="73"/>
      <c r="WYO286" s="73"/>
      <c r="WYP286" s="73"/>
      <c r="WYQ286" s="73"/>
      <c r="WYR286" s="73"/>
      <c r="WYS286" s="73"/>
      <c r="WYT286" s="73"/>
      <c r="WYU286" s="73"/>
      <c r="WYV286" s="73"/>
      <c r="WYW286" s="73"/>
      <c r="WYX286" s="73"/>
      <c r="WYY286" s="73"/>
      <c r="WYZ286" s="73"/>
      <c r="WZA286" s="73"/>
      <c r="WZB286" s="73"/>
      <c r="WZC286" s="73"/>
      <c r="WZD286" s="73"/>
      <c r="WZE286" s="73"/>
      <c r="WZF286" s="73"/>
      <c r="WZG286" s="73"/>
      <c r="WZH286" s="73"/>
      <c r="WZI286" s="73"/>
      <c r="WZJ286" s="73"/>
      <c r="WZK286" s="73"/>
      <c r="WZL286" s="73"/>
      <c r="WZM286" s="73"/>
      <c r="WZN286" s="73"/>
      <c r="WZO286" s="73"/>
      <c r="WZP286" s="73"/>
      <c r="WZQ286" s="73"/>
      <c r="WZR286" s="73"/>
      <c r="WZS286" s="73"/>
      <c r="WZT286" s="73"/>
      <c r="WZU286" s="73"/>
      <c r="WZV286" s="73"/>
      <c r="WZW286" s="73"/>
      <c r="WZX286" s="73"/>
      <c r="WZY286" s="73"/>
      <c r="WZZ286" s="73"/>
      <c r="XAA286" s="73"/>
      <c r="XAB286" s="73"/>
      <c r="XAC286" s="73"/>
      <c r="XAD286" s="73"/>
      <c r="XAE286" s="73"/>
      <c r="XAF286" s="73"/>
      <c r="XAG286" s="73"/>
      <c r="XAH286" s="73"/>
      <c r="XAI286" s="73"/>
      <c r="XAJ286" s="73"/>
      <c r="XAK286" s="73"/>
      <c r="XAL286" s="73"/>
      <c r="XAM286" s="73"/>
      <c r="XAN286" s="73"/>
      <c r="XAO286" s="73"/>
      <c r="XAP286" s="73"/>
      <c r="XAQ286" s="73"/>
      <c r="XAR286" s="73"/>
      <c r="XAS286" s="73"/>
      <c r="XAT286" s="73"/>
      <c r="XAU286" s="73"/>
      <c r="XAV286" s="73"/>
      <c r="XAW286" s="73"/>
      <c r="XAX286" s="73"/>
      <c r="XAY286" s="73"/>
      <c r="XAZ286" s="73"/>
      <c r="XBA286" s="73"/>
      <c r="XBB286" s="73"/>
      <c r="XBC286" s="73"/>
      <c r="XBD286" s="73"/>
      <c r="XBE286" s="73"/>
      <c r="XBF286" s="73"/>
      <c r="XBG286" s="73"/>
      <c r="XBH286" s="73"/>
      <c r="XBI286" s="73"/>
      <c r="XBJ286" s="73"/>
      <c r="XBK286" s="73"/>
      <c r="XBL286" s="73"/>
      <c r="XBM286" s="73"/>
      <c r="XBN286" s="73"/>
      <c r="XBO286" s="73"/>
      <c r="XBP286" s="73"/>
      <c r="XBQ286" s="73"/>
      <c r="XBR286" s="73"/>
      <c r="XBS286" s="73"/>
      <c r="XBT286" s="73"/>
      <c r="XBU286" s="73"/>
      <c r="XBV286" s="73"/>
      <c r="XBW286" s="73"/>
      <c r="XBX286" s="73"/>
      <c r="XBY286" s="73"/>
      <c r="XBZ286" s="73"/>
      <c r="XCA286" s="73"/>
      <c r="XCB286" s="73"/>
      <c r="XCC286" s="73"/>
      <c r="XCD286" s="73"/>
      <c r="XCE286" s="73"/>
      <c r="XCF286" s="73"/>
      <c r="XCG286" s="73"/>
      <c r="XCH286" s="73"/>
      <c r="XCI286" s="73"/>
      <c r="XCJ286" s="73"/>
      <c r="XCK286" s="73"/>
      <c r="XCL286" s="73"/>
      <c r="XCM286" s="73"/>
      <c r="XCN286" s="73"/>
      <c r="XCO286" s="73"/>
      <c r="XCP286" s="73"/>
      <c r="XCQ286" s="73"/>
      <c r="XCR286" s="73"/>
      <c r="XCS286" s="73"/>
      <c r="XCT286" s="73"/>
      <c r="XCU286" s="73"/>
      <c r="XCV286" s="73"/>
      <c r="XCW286" s="73"/>
      <c r="XCX286" s="73"/>
      <c r="XCY286" s="73"/>
      <c r="XCZ286" s="73"/>
      <c r="XDA286" s="73"/>
      <c r="XDB286" s="73"/>
      <c r="XDC286" s="73"/>
      <c r="XDD286" s="73"/>
      <c r="XDE286" s="73"/>
      <c r="XDF286" s="73"/>
      <c r="XDG286" s="73"/>
      <c r="XDH286" s="73"/>
      <c r="XDI286" s="73"/>
      <c r="XDJ286" s="73"/>
      <c r="XDK286" s="73"/>
      <c r="XDL286" s="73"/>
      <c r="XDM286" s="73"/>
      <c r="XDN286" s="73"/>
      <c r="XDO286" s="73"/>
      <c r="XDP286" s="73"/>
      <c r="XDQ286" s="73"/>
      <c r="XDR286" s="73"/>
      <c r="XDS286" s="73"/>
      <c r="XDT286" s="73"/>
      <c r="XDU286" s="73"/>
      <c r="XDV286" s="73"/>
      <c r="XDW286" s="73"/>
      <c r="XDX286" s="73"/>
      <c r="XDY286" s="73"/>
      <c r="XDZ286" s="73"/>
      <c r="XEA286" s="73"/>
      <c r="XEB286" s="73"/>
      <c r="XEC286" s="73"/>
      <c r="XED286" s="73"/>
      <c r="XEE286" s="73"/>
      <c r="XEF286" s="73"/>
      <c r="XEG286" s="73"/>
      <c r="XEH286" s="73"/>
      <c r="XEI286" s="73"/>
      <c r="XEJ286" s="73"/>
      <c r="XEK286" s="73"/>
      <c r="XEL286" s="73"/>
      <c r="XEM286" s="73"/>
      <c r="XEN286" s="73"/>
      <c r="XEO286" s="73"/>
      <c r="XEP286" s="73"/>
      <c r="XEQ286" s="73"/>
      <c r="XER286" s="73"/>
      <c r="XES286" s="73"/>
      <c r="XET286" s="73"/>
      <c r="XEU286" s="73"/>
      <c r="XEV286" s="73"/>
      <c r="XEW286" s="73"/>
      <c r="XEX286" s="73"/>
      <c r="XEY286" s="73"/>
      <c r="XEZ286" s="73"/>
      <c r="XFA286" s="73"/>
      <c r="XFB286" s="73"/>
      <c r="XFC286" s="73"/>
      <c r="XFD286" s="73"/>
    </row>
    <row r="287" spans="1:16384" s="192" customFormat="1" ht="20.25" hidden="1" customHeight="1">
      <c r="A287" s="210" t="s">
        <v>287</v>
      </c>
      <c r="B287" s="204" t="s">
        <v>324</v>
      </c>
      <c r="C287" s="205"/>
      <c r="D287" s="168">
        <f>IFERROR(VLOOKUP(A287,'4.1'!A306:C588,3,0),)</f>
        <v>0</v>
      </c>
      <c r="E287" s="166">
        <f t="shared" si="4"/>
        <v>0</v>
      </c>
    </row>
    <row r="288" spans="1:16384" s="192" customFormat="1" ht="21.75" hidden="1" customHeight="1">
      <c r="A288" s="207" t="s">
        <v>288</v>
      </c>
      <c r="B288" s="204" t="s">
        <v>323</v>
      </c>
      <c r="C288" s="205"/>
      <c r="D288" s="168">
        <f>IFERROR(VLOOKUP(A288,'4.1'!A307:C589,3,0),)</f>
        <v>0</v>
      </c>
      <c r="E288" s="166">
        <f t="shared" si="4"/>
        <v>0</v>
      </c>
    </row>
    <row r="289" spans="1:16384" s="192" customFormat="1" ht="20.25" customHeight="1">
      <c r="A289" s="221" t="s">
        <v>289</v>
      </c>
      <c r="B289" s="202" t="s">
        <v>326</v>
      </c>
      <c r="C289" s="203">
        <v>27</v>
      </c>
      <c r="D289" s="86">
        <f>27*12000</f>
        <v>324000</v>
      </c>
      <c r="E289" s="87">
        <f t="shared" si="4"/>
        <v>8748000</v>
      </c>
      <c r="F289" s="73"/>
      <c r="G289" s="73"/>
      <c r="H289" s="73"/>
      <c r="I289" s="73"/>
      <c r="J289" s="73"/>
      <c r="K289" s="73"/>
      <c r="L289" s="73"/>
      <c r="M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D289" s="73"/>
      <c r="AG289" s="73"/>
      <c r="AJ289" s="73"/>
      <c r="AM289" s="73"/>
      <c r="AP289" s="73"/>
      <c r="BB289" s="73"/>
      <c r="BE289" s="73"/>
      <c r="BH289" s="73"/>
      <c r="BK289" s="73"/>
      <c r="BT289" s="73"/>
      <c r="BZ289" s="73"/>
      <c r="CC289" s="73"/>
      <c r="CF289" s="73"/>
      <c r="CI289" s="73"/>
      <c r="CO289" s="73"/>
      <c r="CX289" s="73"/>
      <c r="CZ289" s="73"/>
      <c r="DA289" s="73"/>
      <c r="DC289" s="73"/>
      <c r="DF289" s="73"/>
      <c r="DI289" s="73"/>
      <c r="DL289" s="73"/>
      <c r="DT289" s="73"/>
      <c r="DV289" s="73"/>
      <c r="DY289" s="73"/>
      <c r="EB289" s="73"/>
      <c r="EK289" s="73"/>
      <c r="EN289" s="73"/>
      <c r="ES289" s="73"/>
      <c r="FO289" s="73"/>
      <c r="FP289" s="73"/>
      <c r="FQ289" s="73"/>
      <c r="FR289" s="73"/>
      <c r="FS289" s="73"/>
      <c r="FT289" s="73"/>
      <c r="GL289" s="73"/>
      <c r="GM289" s="73"/>
      <c r="GP289" s="73"/>
      <c r="GS289" s="73"/>
      <c r="GU289" s="73"/>
      <c r="GW289" s="73"/>
      <c r="GZ289" s="73"/>
      <c r="HC289" s="73"/>
      <c r="HF289" s="73"/>
      <c r="HI289" s="73"/>
      <c r="HL289" s="73"/>
      <c r="HO289" s="73"/>
      <c r="HR289" s="73"/>
      <c r="HU289" s="73"/>
      <c r="HW289" s="73"/>
      <c r="IJ289" s="73"/>
      <c r="IK289" s="73"/>
      <c r="IL289" s="73"/>
      <c r="IM289" s="73"/>
      <c r="IN289" s="73"/>
      <c r="IO289" s="73"/>
      <c r="IP289" s="73"/>
      <c r="IQ289" s="73"/>
      <c r="IR289" s="73"/>
      <c r="IS289" s="73"/>
      <c r="IT289" s="73"/>
      <c r="IU289" s="73"/>
      <c r="IV289" s="73"/>
      <c r="IW289" s="73"/>
      <c r="IX289" s="73"/>
      <c r="IY289" s="73"/>
      <c r="IZ289" s="73"/>
      <c r="JA289" s="73"/>
      <c r="JB289" s="73"/>
      <c r="JC289" s="73"/>
      <c r="JD289" s="73"/>
      <c r="JE289" s="73"/>
      <c r="JF289" s="73"/>
      <c r="JG289" s="73"/>
      <c r="JH289" s="73"/>
      <c r="JI289" s="73"/>
      <c r="JK289" s="73"/>
      <c r="JL289" s="73"/>
      <c r="JM289" s="73"/>
      <c r="JN289" s="73"/>
      <c r="JO289" s="73"/>
      <c r="JP289" s="73"/>
      <c r="JQ289" s="73"/>
      <c r="JR289" s="73"/>
      <c r="JS289" s="73"/>
      <c r="JT289" s="73"/>
      <c r="JU289" s="73"/>
      <c r="JV289" s="73"/>
      <c r="JW289" s="73"/>
      <c r="JZ289" s="73"/>
      <c r="KC289" s="73"/>
      <c r="KF289" s="73"/>
      <c r="KI289" s="73"/>
      <c r="KL289" s="73"/>
      <c r="KX289" s="73"/>
      <c r="LA289" s="73"/>
      <c r="LD289" s="73"/>
      <c r="LG289" s="73"/>
      <c r="LP289" s="73"/>
      <c r="LV289" s="73"/>
      <c r="LY289" s="73"/>
      <c r="MB289" s="73"/>
      <c r="ME289" s="73"/>
      <c r="MK289" s="73"/>
      <c r="MT289" s="73"/>
      <c r="MV289" s="73"/>
      <c r="MW289" s="73"/>
      <c r="MY289" s="73"/>
      <c r="NB289" s="73"/>
      <c r="NE289" s="73"/>
      <c r="NH289" s="73"/>
      <c r="NP289" s="73"/>
      <c r="NR289" s="73"/>
      <c r="NU289" s="73"/>
      <c r="NX289" s="73"/>
      <c r="OG289" s="73"/>
      <c r="OJ289" s="73"/>
      <c r="OO289" s="73"/>
      <c r="PK289" s="73"/>
      <c r="PL289" s="73"/>
      <c r="PM289" s="73"/>
      <c r="PN289" s="73"/>
      <c r="PO289" s="73"/>
      <c r="PP289" s="73"/>
      <c r="QH289" s="73"/>
      <c r="QI289" s="73"/>
      <c r="QL289" s="73"/>
      <c r="QO289" s="73"/>
      <c r="QQ289" s="73"/>
      <c r="QS289" s="73"/>
      <c r="QV289" s="73"/>
      <c r="QY289" s="73"/>
      <c r="RB289" s="73"/>
      <c r="RE289" s="73"/>
      <c r="RH289" s="73"/>
      <c r="RK289" s="73"/>
      <c r="RN289" s="73"/>
      <c r="RQ289" s="73"/>
      <c r="RS289" s="73"/>
      <c r="SF289" s="73"/>
      <c r="SG289" s="73"/>
      <c r="SH289" s="73"/>
      <c r="SI289" s="73"/>
      <c r="SJ289" s="73"/>
      <c r="SK289" s="73"/>
      <c r="SL289" s="73"/>
      <c r="SM289" s="73"/>
      <c r="SN289" s="73"/>
      <c r="SO289" s="73"/>
      <c r="SP289" s="73"/>
      <c r="SQ289" s="73"/>
      <c r="SR289" s="73"/>
      <c r="SS289" s="73"/>
      <c r="ST289" s="73"/>
      <c r="SU289" s="73"/>
      <c r="SV289" s="73"/>
      <c r="SW289" s="73"/>
      <c r="SX289" s="73"/>
      <c r="SY289" s="73"/>
      <c r="SZ289" s="73"/>
      <c r="TA289" s="73"/>
      <c r="TB289" s="73"/>
      <c r="TC289" s="73"/>
      <c r="TD289" s="73"/>
      <c r="TE289" s="73"/>
      <c r="TG289" s="73"/>
      <c r="TH289" s="73"/>
      <c r="TI289" s="73"/>
      <c r="TJ289" s="73"/>
      <c r="TK289" s="73"/>
      <c r="TL289" s="73"/>
      <c r="TM289" s="73"/>
      <c r="TN289" s="73"/>
      <c r="TO289" s="73"/>
      <c r="TP289" s="73"/>
      <c r="TQ289" s="73"/>
      <c r="TR289" s="73"/>
      <c r="TS289" s="73"/>
      <c r="TV289" s="73"/>
      <c r="TY289" s="73"/>
      <c r="UB289" s="73"/>
      <c r="UE289" s="73"/>
      <c r="UH289" s="73"/>
      <c r="UT289" s="73"/>
      <c r="UW289" s="73"/>
      <c r="UZ289" s="73"/>
      <c r="VC289" s="73"/>
      <c r="VL289" s="73"/>
      <c r="VR289" s="73"/>
      <c r="VU289" s="73"/>
      <c r="VX289" s="73"/>
      <c r="WA289" s="73"/>
      <c r="WG289" s="73"/>
      <c r="WP289" s="73"/>
      <c r="WR289" s="73"/>
      <c r="WS289" s="73"/>
      <c r="WU289" s="73"/>
      <c r="WX289" s="73"/>
      <c r="XA289" s="73"/>
      <c r="XD289" s="73"/>
      <c r="XL289" s="73"/>
      <c r="XN289" s="73"/>
      <c r="XQ289" s="73"/>
      <c r="XT289" s="73"/>
      <c r="YC289" s="73"/>
      <c r="YF289" s="73"/>
      <c r="YK289" s="73"/>
      <c r="ZG289" s="73"/>
      <c r="ZH289" s="73"/>
      <c r="ZI289" s="73"/>
      <c r="ZJ289" s="73"/>
      <c r="ZK289" s="73"/>
      <c r="ZL289" s="73"/>
      <c r="AAD289" s="73"/>
      <c r="AAE289" s="73"/>
      <c r="AAH289" s="73"/>
      <c r="AAK289" s="73"/>
      <c r="AAM289" s="73"/>
      <c r="AAO289" s="73"/>
      <c r="AAR289" s="73"/>
      <c r="AAU289" s="73"/>
      <c r="AAX289" s="73"/>
      <c r="ABA289" s="73"/>
      <c r="ABD289" s="73"/>
      <c r="ABG289" s="73"/>
      <c r="ABJ289" s="73"/>
      <c r="ABM289" s="73"/>
      <c r="ABO289" s="73"/>
      <c r="ACB289" s="73"/>
      <c r="ACC289" s="73"/>
      <c r="ACD289" s="73"/>
      <c r="ACE289" s="73"/>
      <c r="ACF289" s="73"/>
      <c r="ACG289" s="73"/>
      <c r="ACH289" s="73"/>
      <c r="ACI289" s="73"/>
      <c r="ACJ289" s="73"/>
      <c r="ACK289" s="73"/>
      <c r="ACL289" s="73"/>
      <c r="ACM289" s="73"/>
      <c r="ACN289" s="73"/>
      <c r="ACO289" s="73"/>
      <c r="ACP289" s="73"/>
      <c r="ACQ289" s="73"/>
      <c r="ACR289" s="73"/>
      <c r="ACS289" s="73"/>
      <c r="ACT289" s="73"/>
      <c r="ACU289" s="73"/>
      <c r="ACV289" s="73"/>
      <c r="ACW289" s="73"/>
      <c r="ACX289" s="73"/>
      <c r="ACY289" s="73"/>
      <c r="ACZ289" s="73"/>
      <c r="ADA289" s="73"/>
      <c r="ADC289" s="73"/>
      <c r="ADD289" s="73"/>
      <c r="ADE289" s="73"/>
      <c r="ADF289" s="73"/>
      <c r="ADG289" s="73"/>
      <c r="ADH289" s="73"/>
      <c r="ADI289" s="73"/>
      <c r="ADJ289" s="73"/>
      <c r="ADK289" s="73"/>
      <c r="ADL289" s="73"/>
      <c r="ADM289" s="73"/>
      <c r="ADN289" s="73"/>
      <c r="ADO289" s="73"/>
      <c r="ADR289" s="73"/>
      <c r="ADU289" s="73"/>
      <c r="ADX289" s="73"/>
      <c r="AEA289" s="73"/>
      <c r="AED289" s="73"/>
      <c r="AEP289" s="73"/>
      <c r="AES289" s="73"/>
      <c r="AEV289" s="73"/>
      <c r="AEY289" s="73"/>
      <c r="AFH289" s="73"/>
      <c r="AFN289" s="73"/>
      <c r="AFQ289" s="73"/>
      <c r="AFT289" s="73"/>
      <c r="AFW289" s="73"/>
      <c r="AGC289" s="73"/>
      <c r="AGL289" s="73"/>
      <c r="AGN289" s="73"/>
      <c r="AGO289" s="73"/>
      <c r="AGQ289" s="73"/>
      <c r="AGT289" s="73"/>
      <c r="AGW289" s="73"/>
      <c r="AGZ289" s="73"/>
      <c r="AHH289" s="73"/>
      <c r="AHJ289" s="73"/>
      <c r="AHM289" s="73"/>
      <c r="AHP289" s="73"/>
      <c r="AHY289" s="73"/>
      <c r="AIB289" s="73"/>
      <c r="AIG289" s="73"/>
      <c r="AJC289" s="73"/>
      <c r="AJD289" s="73"/>
      <c r="AJE289" s="73"/>
      <c r="AJF289" s="73"/>
      <c r="AJG289" s="73"/>
      <c r="AJH289" s="73"/>
      <c r="AJZ289" s="73"/>
      <c r="AKA289" s="73"/>
      <c r="AKD289" s="73"/>
      <c r="AKG289" s="73"/>
      <c r="AKI289" s="73"/>
      <c r="AKK289" s="73"/>
      <c r="AKN289" s="73"/>
      <c r="AKQ289" s="73"/>
      <c r="AKT289" s="73"/>
      <c r="AKW289" s="73"/>
      <c r="AKZ289" s="73"/>
      <c r="ALC289" s="73"/>
      <c r="ALF289" s="73"/>
      <c r="ALI289" s="73"/>
      <c r="ALK289" s="73"/>
      <c r="ALX289" s="73"/>
      <c r="ALY289" s="73"/>
      <c r="ALZ289" s="73"/>
      <c r="AMA289" s="73"/>
      <c r="AMB289" s="73"/>
      <c r="AMC289" s="73"/>
      <c r="AMD289" s="73"/>
      <c r="AME289" s="73"/>
      <c r="AMF289" s="73"/>
      <c r="AMG289" s="73"/>
      <c r="AMH289" s="73"/>
      <c r="AMI289" s="73"/>
      <c r="AMJ289" s="73"/>
      <c r="AMK289" s="73"/>
      <c r="AML289" s="73"/>
      <c r="AMM289" s="73"/>
      <c r="AMN289" s="73"/>
      <c r="AMO289" s="73"/>
      <c r="AMP289" s="73"/>
      <c r="AMQ289" s="73"/>
      <c r="AMR289" s="73"/>
      <c r="AMS289" s="73"/>
      <c r="AMT289" s="73"/>
      <c r="AMU289" s="73"/>
      <c r="AMV289" s="73"/>
      <c r="AMW289" s="73"/>
      <c r="AMY289" s="73"/>
      <c r="AMZ289" s="73"/>
      <c r="ANA289" s="73"/>
      <c r="ANB289" s="73"/>
      <c r="ANC289" s="73"/>
      <c r="AND289" s="73"/>
      <c r="ANE289" s="73"/>
      <c r="ANF289" s="73"/>
      <c r="ANG289" s="73"/>
      <c r="ANH289" s="73"/>
      <c r="ANI289" s="73"/>
      <c r="ANJ289" s="73"/>
      <c r="ANK289" s="73"/>
      <c r="ANN289" s="73"/>
      <c r="ANQ289" s="73"/>
      <c r="ANT289" s="73"/>
      <c r="ANW289" s="73"/>
      <c r="ANZ289" s="73"/>
      <c r="AOL289" s="73"/>
      <c r="AOO289" s="73"/>
      <c r="AOR289" s="73"/>
      <c r="AOU289" s="73"/>
      <c r="APD289" s="73"/>
      <c r="APJ289" s="73"/>
      <c r="APM289" s="73"/>
      <c r="APP289" s="73"/>
      <c r="APS289" s="73"/>
      <c r="APY289" s="73"/>
      <c r="AQH289" s="73"/>
      <c r="AQJ289" s="73"/>
      <c r="AQK289" s="73"/>
      <c r="AQM289" s="73"/>
      <c r="AQP289" s="73"/>
      <c r="AQS289" s="73"/>
      <c r="AQV289" s="73"/>
      <c r="ARD289" s="73"/>
      <c r="ARF289" s="73"/>
      <c r="ARI289" s="73"/>
      <c r="ARL289" s="73"/>
      <c r="ARU289" s="73"/>
      <c r="ARX289" s="73"/>
      <c r="ASC289" s="73"/>
      <c r="ASY289" s="73"/>
      <c r="ASZ289" s="73"/>
      <c r="ATA289" s="73"/>
      <c r="ATB289" s="73"/>
      <c r="ATC289" s="73"/>
      <c r="ATD289" s="73"/>
      <c r="ATV289" s="73"/>
      <c r="ATW289" s="73"/>
      <c r="ATZ289" s="73"/>
      <c r="AUC289" s="73"/>
      <c r="AUE289" s="73"/>
      <c r="AUG289" s="73"/>
      <c r="AUJ289" s="73"/>
      <c r="AUM289" s="73"/>
      <c r="AUP289" s="73"/>
      <c r="AUS289" s="73"/>
      <c r="AUV289" s="73"/>
      <c r="AUY289" s="73"/>
      <c r="AVB289" s="73"/>
      <c r="AVE289" s="73"/>
      <c r="AVG289" s="73"/>
      <c r="AVT289" s="73"/>
      <c r="AVU289" s="73"/>
      <c r="AVV289" s="73"/>
      <c r="AVW289" s="73"/>
      <c r="AVX289" s="73"/>
      <c r="AVY289" s="73"/>
      <c r="AVZ289" s="73"/>
      <c r="AWA289" s="73"/>
      <c r="AWB289" s="73"/>
      <c r="AWC289" s="73"/>
      <c r="AWD289" s="73"/>
      <c r="AWE289" s="73"/>
      <c r="AWF289" s="73"/>
      <c r="AWG289" s="73"/>
      <c r="AWH289" s="73"/>
      <c r="AWI289" s="73"/>
      <c r="AWJ289" s="73"/>
      <c r="AWK289" s="73"/>
      <c r="AWL289" s="73"/>
      <c r="AWM289" s="73"/>
      <c r="AWN289" s="73"/>
      <c r="AWO289" s="73"/>
      <c r="AWP289" s="73"/>
      <c r="AWQ289" s="73"/>
      <c r="AWR289" s="73"/>
      <c r="AWS289" s="73"/>
      <c r="AWU289" s="73"/>
      <c r="AWV289" s="73"/>
      <c r="AWW289" s="73"/>
      <c r="AWX289" s="73"/>
      <c r="AWY289" s="73"/>
      <c r="AWZ289" s="73"/>
      <c r="AXA289" s="73"/>
      <c r="AXB289" s="73"/>
      <c r="AXC289" s="73"/>
      <c r="AXD289" s="73"/>
      <c r="AXE289" s="73"/>
      <c r="AXF289" s="73"/>
      <c r="AXG289" s="73"/>
      <c r="AXJ289" s="73"/>
      <c r="AXM289" s="73"/>
      <c r="AXP289" s="73"/>
      <c r="AXS289" s="73"/>
      <c r="AXV289" s="73"/>
      <c r="AYH289" s="73"/>
      <c r="AYK289" s="73"/>
      <c r="AYN289" s="73"/>
      <c r="AYQ289" s="73"/>
      <c r="AYZ289" s="73"/>
      <c r="AZF289" s="73"/>
      <c r="AZI289" s="73"/>
      <c r="AZL289" s="73"/>
      <c r="AZO289" s="73"/>
      <c r="AZU289" s="73"/>
      <c r="BAD289" s="73"/>
      <c r="BAF289" s="73"/>
      <c r="BAG289" s="73"/>
      <c r="BAI289" s="73"/>
      <c r="BAL289" s="73"/>
      <c r="BAO289" s="73"/>
      <c r="BAR289" s="73"/>
      <c r="BAZ289" s="73"/>
      <c r="BBB289" s="73"/>
      <c r="BBE289" s="73"/>
      <c r="BBH289" s="73"/>
      <c r="BBQ289" s="73"/>
      <c r="BBT289" s="73"/>
      <c r="BBY289" s="73"/>
      <c r="BCU289" s="73"/>
      <c r="BCV289" s="73"/>
      <c r="BCW289" s="73"/>
      <c r="BCX289" s="73"/>
      <c r="BCY289" s="73"/>
      <c r="BCZ289" s="73"/>
      <c r="BDR289" s="73"/>
      <c r="BDS289" s="73"/>
      <c r="BDV289" s="73"/>
      <c r="BDY289" s="73"/>
      <c r="BEA289" s="73"/>
      <c r="BEC289" s="73"/>
      <c r="BEF289" s="73"/>
      <c r="BEI289" s="73"/>
      <c r="BEL289" s="73"/>
      <c r="BEO289" s="73"/>
      <c r="BER289" s="73"/>
      <c r="BEU289" s="73"/>
      <c r="BEX289" s="73"/>
      <c r="BFA289" s="73"/>
      <c r="BFC289" s="73"/>
      <c r="BFP289" s="73"/>
      <c r="BFQ289" s="73"/>
      <c r="BFR289" s="73"/>
      <c r="BFS289" s="73"/>
      <c r="BFT289" s="73"/>
      <c r="BFU289" s="73"/>
      <c r="BFV289" s="73"/>
      <c r="BFW289" s="73"/>
      <c r="BFX289" s="73"/>
      <c r="BFY289" s="73"/>
      <c r="BFZ289" s="73"/>
      <c r="BGA289" s="73"/>
      <c r="BGB289" s="73"/>
      <c r="BGC289" s="73"/>
      <c r="BGD289" s="73"/>
      <c r="BGE289" s="73"/>
      <c r="BGF289" s="73"/>
      <c r="BGG289" s="73"/>
      <c r="BGH289" s="73"/>
      <c r="BGI289" s="73"/>
      <c r="BGJ289" s="73"/>
      <c r="BGK289" s="73"/>
      <c r="BGL289" s="73"/>
      <c r="BGM289" s="73"/>
      <c r="BGN289" s="73"/>
      <c r="BGO289" s="73"/>
      <c r="BGQ289" s="73"/>
      <c r="BGR289" s="73"/>
      <c r="BGS289" s="73"/>
      <c r="BGT289" s="73"/>
      <c r="BGU289" s="73"/>
      <c r="BGV289" s="73"/>
      <c r="BGW289" s="73"/>
      <c r="BGX289" s="73"/>
      <c r="BGY289" s="73"/>
      <c r="BGZ289" s="73"/>
      <c r="BHA289" s="73"/>
      <c r="BHB289" s="73"/>
      <c r="BHC289" s="73"/>
      <c r="BHF289" s="73"/>
      <c r="BHI289" s="73"/>
      <c r="BHL289" s="73"/>
      <c r="BHO289" s="73"/>
      <c r="BHR289" s="73"/>
      <c r="BID289" s="73"/>
      <c r="BIG289" s="73"/>
      <c r="BIJ289" s="73"/>
      <c r="BIM289" s="73"/>
      <c r="BIV289" s="73"/>
      <c r="BJB289" s="73"/>
      <c r="BJE289" s="73"/>
      <c r="BJH289" s="73"/>
      <c r="BJK289" s="73"/>
      <c r="BJQ289" s="73"/>
      <c r="BJZ289" s="73"/>
      <c r="BKB289" s="73"/>
      <c r="BKC289" s="73"/>
      <c r="BKE289" s="73"/>
      <c r="BKH289" s="73"/>
      <c r="BKK289" s="73"/>
      <c r="BKN289" s="73"/>
      <c r="BKV289" s="73"/>
      <c r="BKX289" s="73"/>
      <c r="BLA289" s="73"/>
      <c r="BLD289" s="73"/>
      <c r="BLM289" s="73"/>
      <c r="BLP289" s="73"/>
      <c r="BLU289" s="73"/>
      <c r="BMQ289" s="73"/>
      <c r="BMR289" s="73"/>
      <c r="BMS289" s="73"/>
      <c r="BMT289" s="73"/>
      <c r="BMU289" s="73"/>
      <c r="BMV289" s="73"/>
      <c r="BNN289" s="73"/>
      <c r="BNO289" s="73"/>
      <c r="BNR289" s="73"/>
      <c r="BNU289" s="73"/>
      <c r="BNW289" s="73"/>
      <c r="BNY289" s="73"/>
      <c r="BOB289" s="73"/>
      <c r="BOE289" s="73"/>
      <c r="BOH289" s="73"/>
      <c r="BOK289" s="73"/>
      <c r="BON289" s="73"/>
      <c r="BOQ289" s="73"/>
      <c r="BOT289" s="73"/>
      <c r="BOW289" s="73"/>
      <c r="BOY289" s="73"/>
      <c r="BPL289" s="73"/>
      <c r="BPM289" s="73"/>
      <c r="BPN289" s="73"/>
      <c r="BPO289" s="73"/>
      <c r="BPP289" s="73"/>
      <c r="BPQ289" s="73"/>
      <c r="BPR289" s="73"/>
      <c r="BPS289" s="73"/>
      <c r="BPT289" s="73"/>
      <c r="BPU289" s="73"/>
      <c r="BPV289" s="73"/>
      <c r="BPW289" s="73"/>
      <c r="BPX289" s="73"/>
      <c r="BPY289" s="73"/>
      <c r="BPZ289" s="73"/>
      <c r="BQA289" s="73"/>
      <c r="BQB289" s="73"/>
      <c r="BQC289" s="73"/>
      <c r="BQD289" s="73"/>
      <c r="BQE289" s="73"/>
      <c r="BQF289" s="73"/>
      <c r="BQG289" s="73"/>
      <c r="BQH289" s="73"/>
      <c r="BQI289" s="73"/>
      <c r="BQJ289" s="73"/>
      <c r="BQK289" s="73"/>
      <c r="BQM289" s="73"/>
      <c r="BQN289" s="73"/>
      <c r="BQO289" s="73"/>
      <c r="BQP289" s="73"/>
      <c r="BQQ289" s="73"/>
      <c r="BQR289" s="73"/>
      <c r="BQS289" s="73"/>
      <c r="BQT289" s="73"/>
      <c r="BQU289" s="73"/>
      <c r="BQV289" s="73"/>
      <c r="BQW289" s="73"/>
      <c r="BQX289" s="73"/>
      <c r="BQY289" s="73"/>
      <c r="BRB289" s="73"/>
      <c r="BRE289" s="73"/>
      <c r="BRH289" s="73"/>
      <c r="BRK289" s="73"/>
      <c r="BRN289" s="73"/>
      <c r="BRZ289" s="73"/>
      <c r="BSC289" s="73"/>
      <c r="BSF289" s="73"/>
      <c r="BSI289" s="73"/>
      <c r="BSR289" s="73"/>
      <c r="BSX289" s="73"/>
      <c r="BTA289" s="73"/>
      <c r="BTD289" s="73"/>
      <c r="BTG289" s="73"/>
      <c r="BTM289" s="73"/>
      <c r="BTV289" s="73"/>
      <c r="BTX289" s="73"/>
      <c r="BTY289" s="73"/>
      <c r="BUA289" s="73"/>
      <c r="BUD289" s="73"/>
      <c r="BUG289" s="73"/>
      <c r="BUJ289" s="73"/>
      <c r="BUR289" s="73"/>
      <c r="BUT289" s="73"/>
      <c r="BUW289" s="73"/>
      <c r="BUZ289" s="73"/>
      <c r="BVI289" s="73"/>
      <c r="BVL289" s="73"/>
      <c r="BVQ289" s="73"/>
      <c r="BWM289" s="73"/>
      <c r="BWN289" s="73"/>
      <c r="BWO289" s="73"/>
      <c r="BWP289" s="73"/>
      <c r="BWQ289" s="73"/>
      <c r="BWR289" s="73"/>
      <c r="BXJ289" s="73"/>
      <c r="BXK289" s="73"/>
      <c r="BXN289" s="73"/>
      <c r="BXQ289" s="73"/>
      <c r="BXS289" s="73"/>
      <c r="BXU289" s="73"/>
      <c r="BXX289" s="73"/>
      <c r="BYA289" s="73"/>
      <c r="BYD289" s="73"/>
      <c r="BYG289" s="73"/>
      <c r="BYJ289" s="73"/>
      <c r="BYM289" s="73"/>
      <c r="BYP289" s="73"/>
      <c r="BYS289" s="73"/>
      <c r="BYU289" s="73"/>
      <c r="BZH289" s="73"/>
      <c r="BZI289" s="73"/>
      <c r="BZJ289" s="73"/>
      <c r="BZK289" s="73"/>
      <c r="BZL289" s="73"/>
      <c r="BZM289" s="73"/>
      <c r="BZN289" s="73"/>
      <c r="BZO289" s="73"/>
      <c r="BZP289" s="73"/>
      <c r="BZQ289" s="73"/>
      <c r="BZR289" s="73"/>
      <c r="BZS289" s="73"/>
      <c r="BZT289" s="73"/>
      <c r="BZU289" s="73"/>
      <c r="BZV289" s="73"/>
      <c r="BZW289" s="73"/>
      <c r="BZX289" s="73"/>
      <c r="BZY289" s="73"/>
      <c r="BZZ289" s="73"/>
      <c r="CAA289" s="73"/>
      <c r="CAB289" s="73"/>
      <c r="CAC289" s="73"/>
      <c r="CAD289" s="73"/>
      <c r="CAE289" s="73"/>
      <c r="CAF289" s="73"/>
      <c r="CAG289" s="73"/>
      <c r="CAI289" s="73"/>
      <c r="CAJ289" s="73"/>
      <c r="CAK289" s="73"/>
      <c r="CAL289" s="73"/>
      <c r="CAM289" s="73"/>
      <c r="CAN289" s="73"/>
      <c r="CAO289" s="73"/>
      <c r="CAP289" s="73"/>
      <c r="CAQ289" s="73"/>
      <c r="CAR289" s="73"/>
      <c r="CAS289" s="73"/>
      <c r="CAT289" s="73"/>
      <c r="CAU289" s="73"/>
      <c r="CAX289" s="73"/>
      <c r="CBA289" s="73"/>
      <c r="CBD289" s="73"/>
      <c r="CBG289" s="73"/>
      <c r="CBJ289" s="73"/>
      <c r="CBV289" s="73"/>
      <c r="CBY289" s="73"/>
      <c r="CCB289" s="73"/>
      <c r="CCE289" s="73"/>
      <c r="CCN289" s="73"/>
      <c r="CCT289" s="73"/>
      <c r="CCW289" s="73"/>
      <c r="CCZ289" s="73"/>
      <c r="CDC289" s="73"/>
      <c r="CDI289" s="73"/>
      <c r="CDR289" s="73"/>
      <c r="CDT289" s="73"/>
      <c r="CDU289" s="73"/>
      <c r="CDW289" s="73"/>
      <c r="CDZ289" s="73"/>
      <c r="CEC289" s="73"/>
      <c r="CEF289" s="73"/>
      <c r="CEN289" s="73"/>
      <c r="CEP289" s="73"/>
      <c r="CES289" s="73"/>
      <c r="CEV289" s="73"/>
      <c r="CFE289" s="73"/>
      <c r="CFH289" s="73"/>
      <c r="CFM289" s="73"/>
      <c r="CGI289" s="73"/>
      <c r="CGJ289" s="73"/>
      <c r="CGK289" s="73"/>
      <c r="CGL289" s="73"/>
      <c r="CGM289" s="73"/>
      <c r="CGN289" s="73"/>
      <c r="CHF289" s="73"/>
      <c r="CHG289" s="73"/>
      <c r="CHJ289" s="73"/>
      <c r="CHM289" s="73"/>
      <c r="CHO289" s="73"/>
      <c r="CHQ289" s="73"/>
      <c r="CHT289" s="73"/>
      <c r="CHW289" s="73"/>
      <c r="CHZ289" s="73"/>
      <c r="CIC289" s="73"/>
      <c r="CIF289" s="73"/>
      <c r="CII289" s="73"/>
      <c r="CIL289" s="73"/>
      <c r="CIO289" s="73"/>
      <c r="CIQ289" s="73"/>
      <c r="CJD289" s="73"/>
      <c r="CJE289" s="73"/>
      <c r="CJF289" s="73"/>
      <c r="CJG289" s="73"/>
      <c r="CJH289" s="73"/>
      <c r="CJI289" s="73"/>
      <c r="CJJ289" s="73"/>
      <c r="CJK289" s="73"/>
      <c r="CJL289" s="73"/>
      <c r="CJM289" s="73"/>
      <c r="CJN289" s="73"/>
      <c r="CJO289" s="73"/>
      <c r="CJP289" s="73"/>
      <c r="CJQ289" s="73"/>
      <c r="CJR289" s="73"/>
      <c r="CJS289" s="73"/>
      <c r="CJT289" s="73"/>
      <c r="CJU289" s="73"/>
      <c r="CJV289" s="73"/>
      <c r="CJW289" s="73"/>
      <c r="CJX289" s="73"/>
      <c r="CJY289" s="73"/>
      <c r="CJZ289" s="73"/>
      <c r="CKA289" s="73"/>
      <c r="CKB289" s="73"/>
      <c r="CKC289" s="73"/>
      <c r="CKE289" s="73"/>
      <c r="CKF289" s="73"/>
      <c r="CKG289" s="73"/>
      <c r="CKH289" s="73"/>
      <c r="CKI289" s="73"/>
      <c r="CKJ289" s="73"/>
      <c r="CKK289" s="73"/>
      <c r="CKL289" s="73"/>
      <c r="CKM289" s="73"/>
      <c r="CKN289" s="73"/>
      <c r="CKO289" s="73"/>
      <c r="CKP289" s="73"/>
      <c r="CKQ289" s="73"/>
      <c r="CKT289" s="73"/>
      <c r="CKW289" s="73"/>
      <c r="CKZ289" s="73"/>
      <c r="CLC289" s="73"/>
      <c r="CLF289" s="73"/>
      <c r="CLR289" s="73"/>
      <c r="CLU289" s="73"/>
      <c r="CLX289" s="73"/>
      <c r="CMA289" s="73"/>
      <c r="CMJ289" s="73"/>
      <c r="CMP289" s="73"/>
      <c r="CMS289" s="73"/>
      <c r="CMV289" s="73"/>
      <c r="CMY289" s="73"/>
      <c r="CNE289" s="73"/>
      <c r="CNN289" s="73"/>
      <c r="CNP289" s="73"/>
      <c r="CNQ289" s="73"/>
      <c r="CNS289" s="73"/>
      <c r="CNV289" s="73"/>
      <c r="CNY289" s="73"/>
      <c r="COB289" s="73"/>
      <c r="COJ289" s="73"/>
      <c r="COL289" s="73"/>
      <c r="COO289" s="73"/>
      <c r="COR289" s="73"/>
      <c r="CPA289" s="73"/>
      <c r="CPD289" s="73"/>
      <c r="CPI289" s="73"/>
      <c r="CQE289" s="73"/>
      <c r="CQF289" s="73"/>
      <c r="CQG289" s="73"/>
      <c r="CQH289" s="73"/>
      <c r="CQI289" s="73"/>
      <c r="CQJ289" s="73"/>
      <c r="CRB289" s="73"/>
      <c r="CRC289" s="73"/>
      <c r="CRF289" s="73"/>
      <c r="CRI289" s="73"/>
      <c r="CRK289" s="73"/>
      <c r="CRM289" s="73"/>
      <c r="CRP289" s="73"/>
      <c r="CRS289" s="73"/>
      <c r="CRV289" s="73"/>
      <c r="CRY289" s="73"/>
      <c r="CSB289" s="73"/>
      <c r="CSE289" s="73"/>
      <c r="CSH289" s="73"/>
      <c r="CSK289" s="73"/>
      <c r="CSM289" s="73"/>
      <c r="CSZ289" s="73"/>
      <c r="CTA289" s="73"/>
      <c r="CTB289" s="73"/>
      <c r="CTC289" s="73"/>
      <c r="CTD289" s="73"/>
      <c r="CTE289" s="73"/>
      <c r="CTF289" s="73"/>
      <c r="CTG289" s="73"/>
      <c r="CTH289" s="73"/>
      <c r="CTI289" s="73"/>
      <c r="CTJ289" s="73"/>
      <c r="CTK289" s="73"/>
      <c r="CTL289" s="73"/>
      <c r="CTM289" s="73"/>
      <c r="CTN289" s="73"/>
      <c r="CTO289" s="73"/>
      <c r="CTP289" s="73"/>
      <c r="CTQ289" s="73"/>
      <c r="CTR289" s="73"/>
      <c r="CTS289" s="73"/>
      <c r="CTT289" s="73"/>
      <c r="CTU289" s="73"/>
      <c r="CTV289" s="73"/>
      <c r="CTW289" s="73"/>
      <c r="CTX289" s="73"/>
      <c r="CTY289" s="73"/>
      <c r="CUA289" s="73"/>
      <c r="CUB289" s="73"/>
      <c r="CUC289" s="73"/>
      <c r="CUD289" s="73"/>
      <c r="CUE289" s="73"/>
      <c r="CUF289" s="73"/>
      <c r="CUG289" s="73"/>
      <c r="CUH289" s="73"/>
      <c r="CUI289" s="73"/>
      <c r="CUJ289" s="73"/>
      <c r="CUK289" s="73"/>
      <c r="CUL289" s="73"/>
      <c r="CUM289" s="73"/>
      <c r="CUP289" s="73"/>
      <c r="CUS289" s="73"/>
      <c r="CUV289" s="73"/>
      <c r="CUY289" s="73"/>
      <c r="CVB289" s="73"/>
      <c r="CVN289" s="73"/>
      <c r="CVQ289" s="73"/>
      <c r="CVT289" s="73"/>
      <c r="CVW289" s="73"/>
      <c r="CWF289" s="73"/>
      <c r="CWL289" s="73"/>
      <c r="CWO289" s="73"/>
      <c r="CWR289" s="73"/>
      <c r="CWU289" s="73"/>
      <c r="CXA289" s="73"/>
      <c r="CXJ289" s="73"/>
      <c r="CXL289" s="73"/>
      <c r="CXM289" s="73"/>
      <c r="CXO289" s="73"/>
      <c r="CXR289" s="73"/>
      <c r="CXU289" s="73"/>
      <c r="CXX289" s="73"/>
      <c r="CYF289" s="73"/>
      <c r="CYH289" s="73"/>
      <c r="CYK289" s="73"/>
      <c r="CYN289" s="73"/>
      <c r="CYW289" s="73"/>
      <c r="CYZ289" s="73"/>
      <c r="CZE289" s="73"/>
      <c r="DAA289" s="73"/>
      <c r="DAB289" s="73"/>
      <c r="DAC289" s="73"/>
      <c r="DAD289" s="73"/>
      <c r="DAE289" s="73"/>
      <c r="DAF289" s="73"/>
      <c r="DAX289" s="73"/>
      <c r="DAY289" s="73"/>
      <c r="DBB289" s="73"/>
      <c r="DBE289" s="73"/>
      <c r="DBG289" s="73"/>
      <c r="DBI289" s="73"/>
      <c r="DBL289" s="73"/>
      <c r="DBO289" s="73"/>
      <c r="DBR289" s="73"/>
      <c r="DBU289" s="73"/>
      <c r="DBX289" s="73"/>
      <c r="DCA289" s="73"/>
      <c r="DCD289" s="73"/>
      <c r="DCG289" s="73"/>
      <c r="DCI289" s="73"/>
      <c r="DCV289" s="73"/>
      <c r="DCW289" s="73"/>
      <c r="DCX289" s="73"/>
      <c r="DCY289" s="73"/>
      <c r="DCZ289" s="73"/>
      <c r="DDA289" s="73"/>
      <c r="DDB289" s="73"/>
      <c r="DDC289" s="73"/>
      <c r="DDD289" s="73"/>
      <c r="DDE289" s="73"/>
      <c r="DDF289" s="73"/>
      <c r="DDG289" s="73"/>
      <c r="DDH289" s="73"/>
      <c r="DDI289" s="73"/>
      <c r="DDJ289" s="73"/>
      <c r="DDK289" s="73"/>
      <c r="DDL289" s="73"/>
      <c r="DDM289" s="73"/>
      <c r="DDN289" s="73"/>
      <c r="DDO289" s="73"/>
      <c r="DDP289" s="73"/>
      <c r="DDQ289" s="73"/>
      <c r="DDR289" s="73"/>
      <c r="DDS289" s="73"/>
      <c r="DDT289" s="73"/>
      <c r="DDU289" s="73"/>
      <c r="DDW289" s="73"/>
      <c r="DDX289" s="73"/>
      <c r="DDY289" s="73"/>
      <c r="DDZ289" s="73"/>
      <c r="DEA289" s="73"/>
      <c r="DEB289" s="73"/>
      <c r="DEC289" s="73"/>
      <c r="DED289" s="73"/>
      <c r="DEE289" s="73"/>
      <c r="DEF289" s="73"/>
      <c r="DEG289" s="73"/>
      <c r="DEH289" s="73"/>
      <c r="DEI289" s="73"/>
      <c r="DEL289" s="73"/>
      <c r="DEO289" s="73"/>
      <c r="DER289" s="73"/>
      <c r="DEU289" s="73"/>
      <c r="DEX289" s="73"/>
      <c r="DFJ289" s="73"/>
      <c r="DFM289" s="73"/>
      <c r="DFP289" s="73"/>
      <c r="DFS289" s="73"/>
      <c r="DGB289" s="73"/>
      <c r="DGH289" s="73"/>
      <c r="DGK289" s="73"/>
      <c r="DGN289" s="73"/>
      <c r="DGQ289" s="73"/>
      <c r="DGW289" s="73"/>
      <c r="DHF289" s="73"/>
      <c r="DHH289" s="73"/>
      <c r="DHI289" s="73"/>
      <c r="DHK289" s="73"/>
      <c r="DHN289" s="73"/>
      <c r="DHQ289" s="73"/>
      <c r="DHT289" s="73"/>
      <c r="DIB289" s="73"/>
      <c r="DID289" s="73"/>
      <c r="DIG289" s="73"/>
      <c r="DIJ289" s="73"/>
      <c r="DIS289" s="73"/>
      <c r="DIV289" s="73"/>
      <c r="DJA289" s="73"/>
      <c r="DJW289" s="73"/>
      <c r="DJX289" s="73"/>
      <c r="DJY289" s="73"/>
      <c r="DJZ289" s="73"/>
      <c r="DKA289" s="73"/>
      <c r="DKB289" s="73"/>
      <c r="DKT289" s="73"/>
      <c r="DKU289" s="73"/>
      <c r="DKX289" s="73"/>
      <c r="DLA289" s="73"/>
      <c r="DLC289" s="73"/>
      <c r="DLE289" s="73"/>
      <c r="DLH289" s="73"/>
      <c r="DLK289" s="73"/>
      <c r="DLN289" s="73"/>
      <c r="DLQ289" s="73"/>
      <c r="DLT289" s="73"/>
      <c r="DLW289" s="73"/>
      <c r="DLZ289" s="73"/>
      <c r="DMC289" s="73"/>
      <c r="DME289" s="73"/>
      <c r="DMR289" s="73"/>
      <c r="DMS289" s="73"/>
      <c r="DMT289" s="73"/>
      <c r="DMU289" s="73"/>
      <c r="DMV289" s="73"/>
      <c r="DMW289" s="73"/>
      <c r="DMX289" s="73"/>
      <c r="DMY289" s="73"/>
      <c r="DMZ289" s="73"/>
      <c r="DNA289" s="73"/>
      <c r="DNB289" s="73"/>
      <c r="DNC289" s="73"/>
      <c r="DND289" s="73"/>
      <c r="DNE289" s="73"/>
      <c r="DNF289" s="73"/>
      <c r="DNG289" s="73"/>
      <c r="DNH289" s="73"/>
      <c r="DNI289" s="73"/>
      <c r="DNJ289" s="73"/>
      <c r="DNK289" s="73"/>
      <c r="DNL289" s="73"/>
      <c r="DNM289" s="73"/>
      <c r="DNN289" s="73"/>
      <c r="DNO289" s="73"/>
      <c r="DNP289" s="73"/>
      <c r="DNQ289" s="73"/>
      <c r="DNS289" s="73"/>
      <c r="DNT289" s="73"/>
      <c r="DNU289" s="73"/>
      <c r="DNV289" s="73"/>
      <c r="DNW289" s="73"/>
      <c r="DNX289" s="73"/>
      <c r="DNY289" s="73"/>
      <c r="DNZ289" s="73"/>
      <c r="DOA289" s="73"/>
      <c r="DOB289" s="73"/>
      <c r="DOC289" s="73"/>
      <c r="DOD289" s="73"/>
      <c r="DOE289" s="73"/>
      <c r="DOH289" s="73"/>
      <c r="DOK289" s="73"/>
      <c r="DON289" s="73"/>
      <c r="DOQ289" s="73"/>
      <c r="DOT289" s="73"/>
      <c r="DPF289" s="73"/>
      <c r="DPI289" s="73"/>
      <c r="DPL289" s="73"/>
      <c r="DPO289" s="73"/>
      <c r="DPX289" s="73"/>
      <c r="DQD289" s="73"/>
      <c r="DQG289" s="73"/>
      <c r="DQJ289" s="73"/>
      <c r="DQM289" s="73"/>
      <c r="DQS289" s="73"/>
      <c r="DRB289" s="73"/>
      <c r="DRD289" s="73"/>
      <c r="DRE289" s="73"/>
      <c r="DRG289" s="73"/>
      <c r="DRJ289" s="73"/>
      <c r="DRM289" s="73"/>
      <c r="DRP289" s="73"/>
      <c r="DRX289" s="73"/>
      <c r="DRZ289" s="73"/>
      <c r="DSC289" s="73"/>
      <c r="DSF289" s="73"/>
      <c r="DSO289" s="73"/>
      <c r="DSR289" s="73"/>
      <c r="DSW289" s="73"/>
      <c r="DTS289" s="73"/>
      <c r="DTT289" s="73"/>
      <c r="DTU289" s="73"/>
      <c r="DTV289" s="73"/>
      <c r="DTW289" s="73"/>
      <c r="DTX289" s="73"/>
      <c r="DUP289" s="73"/>
      <c r="DUQ289" s="73"/>
      <c r="DUT289" s="73"/>
      <c r="DUW289" s="73"/>
      <c r="DUY289" s="73"/>
      <c r="DVA289" s="73"/>
      <c r="DVD289" s="73"/>
      <c r="DVG289" s="73"/>
      <c r="DVJ289" s="73"/>
      <c r="DVM289" s="73"/>
      <c r="DVP289" s="73"/>
      <c r="DVS289" s="73"/>
      <c r="DVV289" s="73"/>
      <c r="DVY289" s="73"/>
      <c r="DWA289" s="73"/>
      <c r="DWN289" s="73"/>
      <c r="DWO289" s="73"/>
      <c r="DWP289" s="73"/>
      <c r="DWQ289" s="73"/>
      <c r="DWR289" s="73"/>
      <c r="DWS289" s="73"/>
      <c r="DWT289" s="73"/>
      <c r="DWU289" s="73"/>
      <c r="DWV289" s="73"/>
      <c r="DWW289" s="73"/>
      <c r="DWX289" s="73"/>
      <c r="DWY289" s="73"/>
      <c r="DWZ289" s="73"/>
      <c r="DXA289" s="73"/>
      <c r="DXB289" s="73"/>
      <c r="DXC289" s="73"/>
      <c r="DXD289" s="73"/>
      <c r="DXE289" s="73"/>
      <c r="DXF289" s="73"/>
      <c r="DXG289" s="73"/>
      <c r="DXH289" s="73"/>
      <c r="DXI289" s="73"/>
      <c r="DXJ289" s="73"/>
      <c r="DXK289" s="73"/>
      <c r="DXL289" s="73"/>
      <c r="DXM289" s="73"/>
      <c r="DXO289" s="73"/>
      <c r="DXP289" s="73"/>
      <c r="DXQ289" s="73"/>
      <c r="DXR289" s="73"/>
      <c r="DXS289" s="73"/>
      <c r="DXT289" s="73"/>
      <c r="DXU289" s="73"/>
      <c r="DXV289" s="73"/>
      <c r="DXW289" s="73"/>
      <c r="DXX289" s="73"/>
      <c r="DXY289" s="73"/>
      <c r="DXZ289" s="73"/>
      <c r="DYA289" s="73"/>
      <c r="DYD289" s="73"/>
      <c r="DYG289" s="73"/>
      <c r="DYJ289" s="73"/>
      <c r="DYM289" s="73"/>
      <c r="DYP289" s="73"/>
      <c r="DZB289" s="73"/>
      <c r="DZE289" s="73"/>
      <c r="DZH289" s="73"/>
      <c r="DZK289" s="73"/>
      <c r="DZT289" s="73"/>
      <c r="DZZ289" s="73"/>
      <c r="EAC289" s="73"/>
      <c r="EAF289" s="73"/>
      <c r="EAI289" s="73"/>
      <c r="EAO289" s="73"/>
      <c r="EAX289" s="73"/>
      <c r="EAZ289" s="73"/>
      <c r="EBA289" s="73"/>
      <c r="EBC289" s="73"/>
      <c r="EBF289" s="73"/>
      <c r="EBI289" s="73"/>
      <c r="EBL289" s="73"/>
      <c r="EBT289" s="73"/>
      <c r="EBV289" s="73"/>
      <c r="EBY289" s="73"/>
      <c r="ECB289" s="73"/>
      <c r="ECK289" s="73"/>
      <c r="ECN289" s="73"/>
      <c r="ECS289" s="73"/>
      <c r="EDO289" s="73"/>
      <c r="EDP289" s="73"/>
      <c r="EDQ289" s="73"/>
      <c r="EDR289" s="73"/>
      <c r="EDS289" s="73"/>
      <c r="EDT289" s="73"/>
      <c r="EEL289" s="73"/>
      <c r="EEM289" s="73"/>
      <c r="EEP289" s="73"/>
      <c r="EES289" s="73"/>
      <c r="EEU289" s="73"/>
      <c r="EEW289" s="73"/>
      <c r="EEZ289" s="73"/>
      <c r="EFC289" s="73"/>
      <c r="EFF289" s="73"/>
      <c r="EFI289" s="73"/>
      <c r="EFL289" s="73"/>
      <c r="EFO289" s="73"/>
      <c r="EFR289" s="73"/>
      <c r="EFU289" s="73"/>
      <c r="EFW289" s="73"/>
      <c r="EGJ289" s="73"/>
      <c r="EGK289" s="73"/>
      <c r="EGL289" s="73"/>
      <c r="EGM289" s="73"/>
      <c r="EGN289" s="73"/>
      <c r="EGO289" s="73"/>
      <c r="EGP289" s="73"/>
      <c r="EGQ289" s="73"/>
      <c r="EGR289" s="73"/>
      <c r="EGS289" s="73"/>
      <c r="EGT289" s="73"/>
      <c r="EGU289" s="73"/>
      <c r="EGV289" s="73"/>
      <c r="EGW289" s="73"/>
      <c r="EGX289" s="73"/>
      <c r="EGY289" s="73"/>
      <c r="EGZ289" s="73"/>
      <c r="EHA289" s="73"/>
      <c r="EHB289" s="73"/>
      <c r="EHC289" s="73"/>
      <c r="EHD289" s="73"/>
      <c r="EHE289" s="73"/>
      <c r="EHF289" s="73"/>
      <c r="EHG289" s="73"/>
      <c r="EHH289" s="73"/>
      <c r="EHI289" s="73"/>
      <c r="EHK289" s="73"/>
      <c r="EHL289" s="73"/>
      <c r="EHM289" s="73"/>
      <c r="EHN289" s="73"/>
      <c r="EHO289" s="73"/>
      <c r="EHP289" s="73"/>
      <c r="EHQ289" s="73"/>
      <c r="EHR289" s="73"/>
      <c r="EHS289" s="73"/>
      <c r="EHT289" s="73"/>
      <c r="EHU289" s="73"/>
      <c r="EHV289" s="73"/>
      <c r="EHW289" s="73"/>
      <c r="EHZ289" s="73"/>
      <c r="EIC289" s="73"/>
      <c r="EIF289" s="73"/>
      <c r="EII289" s="73"/>
      <c r="EIL289" s="73"/>
      <c r="EIX289" s="73"/>
      <c r="EJA289" s="73"/>
      <c r="EJD289" s="73"/>
      <c r="EJG289" s="73"/>
      <c r="EJP289" s="73"/>
      <c r="EJV289" s="73"/>
      <c r="EJY289" s="73"/>
      <c r="EKB289" s="73"/>
      <c r="EKE289" s="73"/>
      <c r="EKK289" s="73"/>
      <c r="EKT289" s="73"/>
      <c r="EKV289" s="73"/>
      <c r="EKW289" s="73"/>
      <c r="EKY289" s="73"/>
      <c r="ELB289" s="73"/>
      <c r="ELE289" s="73"/>
      <c r="ELH289" s="73"/>
      <c r="ELP289" s="73"/>
      <c r="ELR289" s="73"/>
      <c r="ELU289" s="73"/>
      <c r="ELX289" s="73"/>
      <c r="EMG289" s="73"/>
      <c r="EMJ289" s="73"/>
      <c r="EMO289" s="73"/>
      <c r="ENK289" s="73"/>
      <c r="ENL289" s="73"/>
      <c r="ENM289" s="73"/>
      <c r="ENN289" s="73"/>
      <c r="ENO289" s="73"/>
      <c r="ENP289" s="73"/>
      <c r="EOH289" s="73"/>
      <c r="EOI289" s="73"/>
      <c r="EOL289" s="73"/>
      <c r="EOO289" s="73"/>
      <c r="EOQ289" s="73"/>
      <c r="EOS289" s="73"/>
      <c r="EOV289" s="73"/>
      <c r="EOY289" s="73"/>
      <c r="EPB289" s="73"/>
      <c r="EPE289" s="73"/>
      <c r="EPH289" s="73"/>
      <c r="EPK289" s="73"/>
      <c r="EPN289" s="73"/>
      <c r="EPQ289" s="73"/>
      <c r="EPS289" s="73"/>
      <c r="EQF289" s="73"/>
      <c r="EQG289" s="73"/>
      <c r="EQH289" s="73"/>
      <c r="EQI289" s="73"/>
      <c r="EQJ289" s="73"/>
      <c r="EQK289" s="73"/>
      <c r="EQL289" s="73"/>
      <c r="EQM289" s="73"/>
      <c r="EQN289" s="73"/>
      <c r="EQO289" s="73"/>
      <c r="EQP289" s="73"/>
      <c r="EQQ289" s="73"/>
      <c r="EQR289" s="73"/>
      <c r="EQS289" s="73"/>
      <c r="EQT289" s="73"/>
      <c r="EQU289" s="73"/>
      <c r="EQV289" s="73"/>
      <c r="EQW289" s="73"/>
      <c r="EQX289" s="73"/>
      <c r="EQY289" s="73"/>
      <c r="EQZ289" s="73"/>
      <c r="ERA289" s="73"/>
      <c r="ERB289" s="73"/>
      <c r="ERC289" s="73"/>
      <c r="ERD289" s="73"/>
      <c r="ERE289" s="73"/>
      <c r="ERG289" s="73"/>
      <c r="ERH289" s="73"/>
      <c r="ERI289" s="73"/>
      <c r="ERJ289" s="73"/>
      <c r="ERK289" s="73"/>
      <c r="ERL289" s="73"/>
      <c r="ERM289" s="73"/>
      <c r="ERN289" s="73"/>
      <c r="ERO289" s="73"/>
      <c r="ERP289" s="73"/>
      <c r="ERQ289" s="73"/>
      <c r="ERR289" s="73"/>
      <c r="ERS289" s="73"/>
      <c r="ERV289" s="73"/>
      <c r="ERY289" s="73"/>
      <c r="ESB289" s="73"/>
      <c r="ESE289" s="73"/>
      <c r="ESH289" s="73"/>
      <c r="EST289" s="73"/>
      <c r="ESW289" s="73"/>
      <c r="ESZ289" s="73"/>
      <c r="ETC289" s="73"/>
      <c r="ETL289" s="73"/>
      <c r="ETR289" s="73"/>
      <c r="ETU289" s="73"/>
      <c r="ETX289" s="73"/>
      <c r="EUA289" s="73"/>
      <c r="EUG289" s="73"/>
      <c r="EUP289" s="73"/>
      <c r="EUR289" s="73"/>
      <c r="EUS289" s="73"/>
      <c r="EUU289" s="73"/>
      <c r="EUX289" s="73"/>
      <c r="EVA289" s="73"/>
      <c r="EVD289" s="73"/>
      <c r="EVL289" s="73"/>
      <c r="EVN289" s="73"/>
      <c r="EVQ289" s="73"/>
      <c r="EVT289" s="73"/>
      <c r="EWC289" s="73"/>
      <c r="EWF289" s="73"/>
      <c r="EWK289" s="73"/>
      <c r="EXG289" s="73"/>
      <c r="EXH289" s="73"/>
      <c r="EXI289" s="73"/>
      <c r="EXJ289" s="73"/>
      <c r="EXK289" s="73"/>
      <c r="EXL289" s="73"/>
      <c r="EYD289" s="73"/>
      <c r="EYE289" s="73"/>
      <c r="EYH289" s="73"/>
      <c r="EYK289" s="73"/>
      <c r="EYM289" s="73"/>
      <c r="EYO289" s="73"/>
      <c r="EYR289" s="73"/>
      <c r="EYU289" s="73"/>
      <c r="EYX289" s="73"/>
      <c r="EZA289" s="73"/>
      <c r="EZD289" s="73"/>
      <c r="EZG289" s="73"/>
      <c r="EZJ289" s="73"/>
      <c r="EZM289" s="73"/>
      <c r="EZO289" s="73"/>
      <c r="FAB289" s="73"/>
      <c r="FAC289" s="73"/>
      <c r="FAD289" s="73"/>
      <c r="FAE289" s="73"/>
      <c r="FAF289" s="73"/>
      <c r="FAG289" s="73"/>
      <c r="FAH289" s="73"/>
      <c r="FAI289" s="73"/>
      <c r="FAJ289" s="73"/>
      <c r="FAK289" s="73"/>
      <c r="FAL289" s="73"/>
      <c r="FAM289" s="73"/>
      <c r="FAN289" s="73"/>
      <c r="FAO289" s="73"/>
      <c r="FAP289" s="73"/>
      <c r="FAQ289" s="73"/>
      <c r="FAR289" s="73"/>
      <c r="FAS289" s="73"/>
      <c r="FAT289" s="73"/>
      <c r="FAU289" s="73"/>
      <c r="FAV289" s="73"/>
      <c r="FAW289" s="73"/>
      <c r="FAX289" s="73"/>
      <c r="FAY289" s="73"/>
      <c r="FAZ289" s="73"/>
      <c r="FBA289" s="73"/>
      <c r="FBC289" s="73"/>
      <c r="FBD289" s="73"/>
      <c r="FBE289" s="73"/>
      <c r="FBF289" s="73"/>
      <c r="FBG289" s="73"/>
      <c r="FBH289" s="73"/>
      <c r="FBI289" s="73"/>
      <c r="FBJ289" s="73"/>
      <c r="FBK289" s="73"/>
      <c r="FBL289" s="73"/>
      <c r="FBM289" s="73"/>
      <c r="FBN289" s="73"/>
      <c r="FBO289" s="73"/>
      <c r="FBR289" s="73"/>
      <c r="FBU289" s="73"/>
      <c r="FBX289" s="73"/>
      <c r="FCA289" s="73"/>
      <c r="FCD289" s="73"/>
      <c r="FCP289" s="73"/>
      <c r="FCS289" s="73"/>
      <c r="FCV289" s="73"/>
      <c r="FCY289" s="73"/>
      <c r="FDH289" s="73"/>
      <c r="FDN289" s="73"/>
      <c r="FDQ289" s="73"/>
      <c r="FDT289" s="73"/>
      <c r="FDW289" s="73"/>
      <c r="FEC289" s="73"/>
      <c r="FEL289" s="73"/>
      <c r="FEN289" s="73"/>
      <c r="FEO289" s="73"/>
      <c r="FEQ289" s="73"/>
      <c r="FET289" s="73"/>
      <c r="FEW289" s="73"/>
      <c r="FEZ289" s="73"/>
      <c r="FFH289" s="73"/>
      <c r="FFJ289" s="73"/>
      <c r="FFM289" s="73"/>
      <c r="FFP289" s="73"/>
      <c r="FFY289" s="73"/>
      <c r="FGB289" s="73"/>
      <c r="FGG289" s="73"/>
      <c r="FHC289" s="73"/>
      <c r="FHD289" s="73"/>
      <c r="FHE289" s="73"/>
      <c r="FHF289" s="73"/>
      <c r="FHG289" s="73"/>
      <c r="FHH289" s="73"/>
      <c r="FHZ289" s="73"/>
      <c r="FIA289" s="73"/>
      <c r="FID289" s="73"/>
      <c r="FIG289" s="73"/>
      <c r="FII289" s="73"/>
      <c r="FIK289" s="73"/>
      <c r="FIN289" s="73"/>
      <c r="FIQ289" s="73"/>
      <c r="FIT289" s="73"/>
      <c r="FIW289" s="73"/>
      <c r="FIZ289" s="73"/>
      <c r="FJC289" s="73"/>
      <c r="FJF289" s="73"/>
      <c r="FJI289" s="73"/>
      <c r="FJK289" s="73"/>
      <c r="FJX289" s="73"/>
      <c r="FJY289" s="73"/>
      <c r="FJZ289" s="73"/>
      <c r="FKA289" s="73"/>
      <c r="FKB289" s="73"/>
      <c r="FKC289" s="73"/>
      <c r="FKD289" s="73"/>
      <c r="FKE289" s="73"/>
      <c r="FKF289" s="73"/>
      <c r="FKG289" s="73"/>
      <c r="FKH289" s="73"/>
      <c r="FKI289" s="73"/>
      <c r="FKJ289" s="73"/>
      <c r="FKK289" s="73"/>
      <c r="FKL289" s="73"/>
      <c r="FKM289" s="73"/>
      <c r="FKN289" s="73"/>
      <c r="FKO289" s="73"/>
      <c r="FKP289" s="73"/>
      <c r="FKQ289" s="73"/>
      <c r="FKR289" s="73"/>
      <c r="FKS289" s="73"/>
      <c r="FKT289" s="73"/>
      <c r="FKU289" s="73"/>
      <c r="FKV289" s="73"/>
      <c r="FKW289" s="73"/>
      <c r="FKY289" s="73"/>
      <c r="FKZ289" s="73"/>
      <c r="FLA289" s="73"/>
      <c r="FLB289" s="73"/>
      <c r="FLC289" s="73"/>
      <c r="FLD289" s="73"/>
      <c r="FLE289" s="73"/>
      <c r="FLF289" s="73"/>
      <c r="FLG289" s="73"/>
      <c r="FLH289" s="73"/>
      <c r="FLI289" s="73"/>
      <c r="FLJ289" s="73"/>
      <c r="FLK289" s="73"/>
      <c r="FLN289" s="73"/>
      <c r="FLQ289" s="73"/>
      <c r="FLT289" s="73"/>
      <c r="FLW289" s="73"/>
      <c r="FLZ289" s="73"/>
      <c r="FML289" s="73"/>
      <c r="FMO289" s="73"/>
      <c r="FMR289" s="73"/>
      <c r="FMU289" s="73"/>
      <c r="FND289" s="73"/>
      <c r="FNJ289" s="73"/>
      <c r="FNM289" s="73"/>
      <c r="FNP289" s="73"/>
      <c r="FNS289" s="73"/>
      <c r="FNY289" s="73"/>
      <c r="FOH289" s="73"/>
      <c r="FOJ289" s="73"/>
      <c r="FOK289" s="73"/>
      <c r="FOM289" s="73"/>
      <c r="FOP289" s="73"/>
      <c r="FOS289" s="73"/>
      <c r="FOV289" s="73"/>
      <c r="FPD289" s="73"/>
      <c r="FPF289" s="73"/>
      <c r="FPI289" s="73"/>
      <c r="FPL289" s="73"/>
      <c r="FPU289" s="73"/>
      <c r="FPX289" s="73"/>
      <c r="FQC289" s="73"/>
      <c r="FQY289" s="73"/>
      <c r="FQZ289" s="73"/>
      <c r="FRA289" s="73"/>
      <c r="FRB289" s="73"/>
      <c r="FRC289" s="73"/>
      <c r="FRD289" s="73"/>
      <c r="FRV289" s="73"/>
      <c r="FRW289" s="73"/>
      <c r="FRZ289" s="73"/>
      <c r="FSC289" s="73"/>
      <c r="FSE289" s="73"/>
      <c r="FSG289" s="73"/>
      <c r="FSJ289" s="73"/>
      <c r="FSM289" s="73"/>
      <c r="FSP289" s="73"/>
      <c r="FSS289" s="73"/>
      <c r="FSV289" s="73"/>
      <c r="FSY289" s="73"/>
      <c r="FTB289" s="73"/>
      <c r="FTE289" s="73"/>
      <c r="FTG289" s="73"/>
      <c r="FTT289" s="73"/>
      <c r="FTU289" s="73"/>
      <c r="FTV289" s="73"/>
      <c r="FTW289" s="73"/>
      <c r="FTX289" s="73"/>
      <c r="FTY289" s="73"/>
      <c r="FTZ289" s="73"/>
      <c r="FUA289" s="73"/>
      <c r="FUB289" s="73"/>
      <c r="FUC289" s="73"/>
      <c r="FUD289" s="73"/>
      <c r="FUE289" s="73"/>
      <c r="FUF289" s="73"/>
      <c r="FUG289" s="73"/>
      <c r="FUH289" s="73"/>
      <c r="FUI289" s="73"/>
      <c r="FUJ289" s="73"/>
      <c r="FUK289" s="73"/>
      <c r="FUL289" s="73"/>
      <c r="FUM289" s="73"/>
      <c r="FUN289" s="73"/>
      <c r="FUO289" s="73"/>
      <c r="FUP289" s="73"/>
      <c r="FUQ289" s="73"/>
      <c r="FUR289" s="73"/>
      <c r="FUS289" s="73"/>
      <c r="FUU289" s="73"/>
      <c r="FUV289" s="73"/>
      <c r="FUW289" s="73"/>
      <c r="FUX289" s="73"/>
      <c r="FUY289" s="73"/>
      <c r="FUZ289" s="73"/>
      <c r="FVA289" s="73"/>
      <c r="FVB289" s="73"/>
      <c r="FVC289" s="73"/>
      <c r="FVD289" s="73"/>
      <c r="FVE289" s="73"/>
      <c r="FVF289" s="73"/>
      <c r="FVG289" s="73"/>
      <c r="FVJ289" s="73"/>
      <c r="FVM289" s="73"/>
      <c r="FVP289" s="73"/>
      <c r="FVS289" s="73"/>
      <c r="FVV289" s="73"/>
      <c r="FWH289" s="73"/>
      <c r="FWK289" s="73"/>
      <c r="FWN289" s="73"/>
      <c r="FWQ289" s="73"/>
      <c r="FWZ289" s="73"/>
      <c r="FXF289" s="73"/>
      <c r="FXI289" s="73"/>
      <c r="FXL289" s="73"/>
      <c r="FXO289" s="73"/>
      <c r="FXU289" s="73"/>
      <c r="FYD289" s="73"/>
      <c r="FYF289" s="73"/>
      <c r="FYG289" s="73"/>
      <c r="FYI289" s="73"/>
      <c r="FYL289" s="73"/>
      <c r="FYO289" s="73"/>
      <c r="FYR289" s="73"/>
      <c r="FYZ289" s="73"/>
      <c r="FZB289" s="73"/>
      <c r="FZE289" s="73"/>
      <c r="FZH289" s="73"/>
      <c r="FZQ289" s="73"/>
      <c r="FZT289" s="73"/>
      <c r="FZY289" s="73"/>
      <c r="GAU289" s="73"/>
      <c r="GAV289" s="73"/>
      <c r="GAW289" s="73"/>
      <c r="GAX289" s="73"/>
      <c r="GAY289" s="73"/>
      <c r="GAZ289" s="73"/>
      <c r="GBR289" s="73"/>
      <c r="GBS289" s="73"/>
      <c r="GBV289" s="73"/>
      <c r="GBY289" s="73"/>
      <c r="GCA289" s="73"/>
      <c r="GCC289" s="73"/>
      <c r="GCF289" s="73"/>
      <c r="GCI289" s="73"/>
      <c r="GCL289" s="73"/>
      <c r="GCO289" s="73"/>
      <c r="GCR289" s="73"/>
      <c r="GCU289" s="73"/>
      <c r="GCX289" s="73"/>
      <c r="GDA289" s="73"/>
      <c r="GDC289" s="73"/>
      <c r="GDP289" s="73"/>
      <c r="GDQ289" s="73"/>
      <c r="GDR289" s="73"/>
      <c r="GDS289" s="73"/>
      <c r="GDT289" s="73"/>
      <c r="GDU289" s="73"/>
      <c r="GDV289" s="73"/>
      <c r="GDW289" s="73"/>
      <c r="GDX289" s="73"/>
      <c r="GDY289" s="73"/>
      <c r="GDZ289" s="73"/>
      <c r="GEA289" s="73"/>
      <c r="GEB289" s="73"/>
      <c r="GEC289" s="73"/>
      <c r="GED289" s="73"/>
      <c r="GEE289" s="73"/>
      <c r="GEF289" s="73"/>
      <c r="GEG289" s="73"/>
      <c r="GEH289" s="73"/>
      <c r="GEI289" s="73"/>
      <c r="GEJ289" s="73"/>
      <c r="GEK289" s="73"/>
      <c r="GEL289" s="73"/>
      <c r="GEM289" s="73"/>
      <c r="GEN289" s="73"/>
      <c r="GEO289" s="73"/>
      <c r="GEQ289" s="73"/>
      <c r="GER289" s="73"/>
      <c r="GES289" s="73"/>
      <c r="GET289" s="73"/>
      <c r="GEU289" s="73"/>
      <c r="GEV289" s="73"/>
      <c r="GEW289" s="73"/>
      <c r="GEX289" s="73"/>
      <c r="GEY289" s="73"/>
      <c r="GEZ289" s="73"/>
      <c r="GFA289" s="73"/>
      <c r="GFB289" s="73"/>
      <c r="GFC289" s="73"/>
      <c r="GFF289" s="73"/>
      <c r="GFI289" s="73"/>
      <c r="GFL289" s="73"/>
      <c r="GFO289" s="73"/>
      <c r="GFR289" s="73"/>
      <c r="GGD289" s="73"/>
      <c r="GGG289" s="73"/>
      <c r="GGJ289" s="73"/>
      <c r="GGM289" s="73"/>
      <c r="GGV289" s="73"/>
      <c r="GHB289" s="73"/>
      <c r="GHE289" s="73"/>
      <c r="GHH289" s="73"/>
      <c r="GHK289" s="73"/>
      <c r="GHQ289" s="73"/>
      <c r="GHZ289" s="73"/>
      <c r="GIB289" s="73"/>
      <c r="GIC289" s="73"/>
      <c r="GIE289" s="73"/>
      <c r="GIH289" s="73"/>
      <c r="GIK289" s="73"/>
      <c r="GIN289" s="73"/>
      <c r="GIV289" s="73"/>
      <c r="GIX289" s="73"/>
      <c r="GJA289" s="73"/>
      <c r="GJD289" s="73"/>
      <c r="GJM289" s="73"/>
      <c r="GJP289" s="73"/>
      <c r="GJU289" s="73"/>
      <c r="GKQ289" s="73"/>
      <c r="GKR289" s="73"/>
      <c r="GKS289" s="73"/>
      <c r="GKT289" s="73"/>
      <c r="GKU289" s="73"/>
      <c r="GKV289" s="73"/>
      <c r="GLN289" s="73"/>
      <c r="GLO289" s="73"/>
      <c r="GLR289" s="73"/>
      <c r="GLU289" s="73"/>
      <c r="GLW289" s="73"/>
      <c r="GLY289" s="73"/>
      <c r="GMB289" s="73"/>
      <c r="GME289" s="73"/>
      <c r="GMH289" s="73"/>
      <c r="GMK289" s="73"/>
      <c r="GMN289" s="73"/>
      <c r="GMQ289" s="73"/>
      <c r="GMT289" s="73"/>
      <c r="GMW289" s="73"/>
      <c r="GMY289" s="73"/>
      <c r="GNL289" s="73"/>
      <c r="GNM289" s="73"/>
      <c r="GNN289" s="73"/>
      <c r="GNO289" s="73"/>
      <c r="GNP289" s="73"/>
      <c r="GNQ289" s="73"/>
      <c r="GNR289" s="73"/>
      <c r="GNS289" s="73"/>
      <c r="GNT289" s="73"/>
      <c r="GNU289" s="73"/>
      <c r="GNV289" s="73"/>
      <c r="GNW289" s="73"/>
      <c r="GNX289" s="73"/>
      <c r="GNY289" s="73"/>
      <c r="GNZ289" s="73"/>
      <c r="GOA289" s="73"/>
      <c r="GOB289" s="73"/>
      <c r="GOC289" s="73"/>
      <c r="GOD289" s="73"/>
      <c r="GOE289" s="73"/>
      <c r="GOF289" s="73"/>
      <c r="GOG289" s="73"/>
      <c r="GOH289" s="73"/>
      <c r="GOI289" s="73"/>
      <c r="GOJ289" s="73"/>
      <c r="GOK289" s="73"/>
      <c r="GOM289" s="73"/>
      <c r="GON289" s="73"/>
      <c r="GOO289" s="73"/>
      <c r="GOP289" s="73"/>
      <c r="GOQ289" s="73"/>
      <c r="GOR289" s="73"/>
      <c r="GOS289" s="73"/>
      <c r="GOT289" s="73"/>
      <c r="GOU289" s="73"/>
      <c r="GOV289" s="73"/>
      <c r="GOW289" s="73"/>
      <c r="GOX289" s="73"/>
      <c r="GOY289" s="73"/>
      <c r="GPB289" s="73"/>
      <c r="GPE289" s="73"/>
      <c r="GPH289" s="73"/>
      <c r="GPK289" s="73"/>
      <c r="GPN289" s="73"/>
      <c r="GPZ289" s="73"/>
      <c r="GQC289" s="73"/>
      <c r="GQF289" s="73"/>
      <c r="GQI289" s="73"/>
      <c r="GQR289" s="73"/>
      <c r="GQX289" s="73"/>
      <c r="GRA289" s="73"/>
      <c r="GRD289" s="73"/>
      <c r="GRG289" s="73"/>
      <c r="GRM289" s="73"/>
      <c r="GRV289" s="73"/>
      <c r="GRX289" s="73"/>
      <c r="GRY289" s="73"/>
      <c r="GSA289" s="73"/>
      <c r="GSD289" s="73"/>
      <c r="GSG289" s="73"/>
      <c r="GSJ289" s="73"/>
      <c r="GSR289" s="73"/>
      <c r="GST289" s="73"/>
      <c r="GSW289" s="73"/>
      <c r="GSZ289" s="73"/>
      <c r="GTI289" s="73"/>
      <c r="GTL289" s="73"/>
      <c r="GTQ289" s="73"/>
      <c r="GUM289" s="73"/>
      <c r="GUN289" s="73"/>
      <c r="GUO289" s="73"/>
      <c r="GUP289" s="73"/>
      <c r="GUQ289" s="73"/>
      <c r="GUR289" s="73"/>
      <c r="GVJ289" s="73"/>
      <c r="GVK289" s="73"/>
      <c r="GVN289" s="73"/>
      <c r="GVQ289" s="73"/>
      <c r="GVS289" s="73"/>
      <c r="GVU289" s="73"/>
      <c r="GVX289" s="73"/>
      <c r="GWA289" s="73"/>
      <c r="GWD289" s="73"/>
      <c r="GWG289" s="73"/>
      <c r="GWJ289" s="73"/>
      <c r="GWM289" s="73"/>
      <c r="GWP289" s="73"/>
      <c r="GWS289" s="73"/>
      <c r="GWU289" s="73"/>
      <c r="GXH289" s="73"/>
      <c r="GXI289" s="73"/>
      <c r="GXJ289" s="73"/>
      <c r="GXK289" s="73"/>
      <c r="GXL289" s="73"/>
      <c r="GXM289" s="73"/>
      <c r="GXN289" s="73"/>
      <c r="GXO289" s="73"/>
      <c r="GXP289" s="73"/>
      <c r="GXQ289" s="73"/>
      <c r="GXR289" s="73"/>
      <c r="GXS289" s="73"/>
      <c r="GXT289" s="73"/>
      <c r="GXU289" s="73"/>
      <c r="GXV289" s="73"/>
      <c r="GXW289" s="73"/>
      <c r="GXX289" s="73"/>
      <c r="GXY289" s="73"/>
      <c r="GXZ289" s="73"/>
      <c r="GYA289" s="73"/>
      <c r="GYB289" s="73"/>
      <c r="GYC289" s="73"/>
      <c r="GYD289" s="73"/>
      <c r="GYE289" s="73"/>
      <c r="GYF289" s="73"/>
      <c r="GYG289" s="73"/>
      <c r="GYI289" s="73"/>
      <c r="GYJ289" s="73"/>
      <c r="GYK289" s="73"/>
      <c r="GYL289" s="73"/>
      <c r="GYM289" s="73"/>
      <c r="GYN289" s="73"/>
      <c r="GYO289" s="73"/>
      <c r="GYP289" s="73"/>
      <c r="GYQ289" s="73"/>
      <c r="GYR289" s="73"/>
      <c r="GYS289" s="73"/>
      <c r="GYT289" s="73"/>
      <c r="GYU289" s="73"/>
      <c r="GYX289" s="73"/>
      <c r="GZA289" s="73"/>
      <c r="GZD289" s="73"/>
      <c r="GZG289" s="73"/>
      <c r="GZJ289" s="73"/>
      <c r="GZV289" s="73"/>
      <c r="GZY289" s="73"/>
      <c r="HAB289" s="73"/>
      <c r="HAE289" s="73"/>
      <c r="HAN289" s="73"/>
      <c r="HAT289" s="73"/>
      <c r="HAW289" s="73"/>
      <c r="HAZ289" s="73"/>
      <c r="HBC289" s="73"/>
      <c r="HBI289" s="73"/>
      <c r="HBR289" s="73"/>
      <c r="HBT289" s="73"/>
      <c r="HBU289" s="73"/>
      <c r="HBW289" s="73"/>
      <c r="HBZ289" s="73"/>
      <c r="HCC289" s="73"/>
      <c r="HCF289" s="73"/>
      <c r="HCN289" s="73"/>
      <c r="HCP289" s="73"/>
      <c r="HCS289" s="73"/>
      <c r="HCV289" s="73"/>
      <c r="HDE289" s="73"/>
      <c r="HDH289" s="73"/>
      <c r="HDM289" s="73"/>
      <c r="HEI289" s="73"/>
      <c r="HEJ289" s="73"/>
      <c r="HEK289" s="73"/>
      <c r="HEL289" s="73"/>
      <c r="HEM289" s="73"/>
      <c r="HEN289" s="73"/>
      <c r="HFF289" s="73"/>
      <c r="HFG289" s="73"/>
      <c r="HFJ289" s="73"/>
      <c r="HFM289" s="73"/>
      <c r="HFO289" s="73"/>
      <c r="HFQ289" s="73"/>
      <c r="HFT289" s="73"/>
      <c r="HFW289" s="73"/>
      <c r="HFZ289" s="73"/>
      <c r="HGC289" s="73"/>
      <c r="HGF289" s="73"/>
      <c r="HGI289" s="73"/>
      <c r="HGL289" s="73"/>
      <c r="HGO289" s="73"/>
      <c r="HGQ289" s="73"/>
      <c r="HHD289" s="73"/>
      <c r="HHE289" s="73"/>
      <c r="HHF289" s="73"/>
      <c r="HHG289" s="73"/>
      <c r="HHH289" s="73"/>
      <c r="HHI289" s="73"/>
      <c r="HHJ289" s="73"/>
      <c r="HHK289" s="73"/>
      <c r="HHL289" s="73"/>
      <c r="HHM289" s="73"/>
      <c r="HHN289" s="73"/>
      <c r="HHO289" s="73"/>
      <c r="HHP289" s="73"/>
      <c r="HHQ289" s="73"/>
      <c r="HHR289" s="73"/>
      <c r="HHS289" s="73"/>
      <c r="HHT289" s="73"/>
      <c r="HHU289" s="73"/>
      <c r="HHV289" s="73"/>
      <c r="HHW289" s="73"/>
      <c r="HHX289" s="73"/>
      <c r="HHY289" s="73"/>
      <c r="HHZ289" s="73"/>
      <c r="HIA289" s="73"/>
      <c r="HIB289" s="73"/>
      <c r="HIC289" s="73"/>
      <c r="HIE289" s="73"/>
      <c r="HIF289" s="73"/>
      <c r="HIG289" s="73"/>
      <c r="HIH289" s="73"/>
      <c r="HII289" s="73"/>
      <c r="HIJ289" s="73"/>
      <c r="HIK289" s="73"/>
      <c r="HIL289" s="73"/>
      <c r="HIM289" s="73"/>
      <c r="HIN289" s="73"/>
      <c r="HIO289" s="73"/>
      <c r="HIP289" s="73"/>
      <c r="HIQ289" s="73"/>
      <c r="HIT289" s="73"/>
      <c r="HIW289" s="73"/>
      <c r="HIZ289" s="73"/>
      <c r="HJC289" s="73"/>
      <c r="HJF289" s="73"/>
      <c r="HJR289" s="73"/>
      <c r="HJU289" s="73"/>
      <c r="HJX289" s="73"/>
      <c r="HKA289" s="73"/>
      <c r="HKJ289" s="73"/>
      <c r="HKP289" s="73"/>
      <c r="HKS289" s="73"/>
      <c r="HKV289" s="73"/>
      <c r="HKY289" s="73"/>
      <c r="HLE289" s="73"/>
      <c r="HLN289" s="73"/>
      <c r="HLP289" s="73"/>
      <c r="HLQ289" s="73"/>
      <c r="HLS289" s="73"/>
      <c r="HLV289" s="73"/>
      <c r="HLY289" s="73"/>
      <c r="HMB289" s="73"/>
      <c r="HMJ289" s="73"/>
      <c r="HML289" s="73"/>
      <c r="HMO289" s="73"/>
      <c r="HMR289" s="73"/>
      <c r="HNA289" s="73"/>
      <c r="HND289" s="73"/>
      <c r="HNI289" s="73"/>
      <c r="HOE289" s="73"/>
      <c r="HOF289" s="73"/>
      <c r="HOG289" s="73"/>
      <c r="HOH289" s="73"/>
      <c r="HOI289" s="73"/>
      <c r="HOJ289" s="73"/>
      <c r="HPB289" s="73"/>
      <c r="HPC289" s="73"/>
      <c r="HPF289" s="73"/>
      <c r="HPI289" s="73"/>
      <c r="HPK289" s="73"/>
      <c r="HPM289" s="73"/>
      <c r="HPP289" s="73"/>
      <c r="HPS289" s="73"/>
      <c r="HPV289" s="73"/>
      <c r="HPY289" s="73"/>
      <c r="HQB289" s="73"/>
      <c r="HQE289" s="73"/>
      <c r="HQH289" s="73"/>
      <c r="HQK289" s="73"/>
      <c r="HQM289" s="73"/>
      <c r="HQZ289" s="73"/>
      <c r="HRA289" s="73"/>
      <c r="HRB289" s="73"/>
      <c r="HRC289" s="73"/>
      <c r="HRD289" s="73"/>
      <c r="HRE289" s="73"/>
      <c r="HRF289" s="73"/>
      <c r="HRG289" s="73"/>
      <c r="HRH289" s="73"/>
      <c r="HRI289" s="73"/>
      <c r="HRJ289" s="73"/>
      <c r="HRK289" s="73"/>
      <c r="HRL289" s="73"/>
      <c r="HRM289" s="73"/>
      <c r="HRN289" s="73"/>
      <c r="HRO289" s="73"/>
      <c r="HRP289" s="73"/>
      <c r="HRQ289" s="73"/>
      <c r="HRR289" s="73"/>
      <c r="HRS289" s="73"/>
      <c r="HRT289" s="73"/>
      <c r="HRU289" s="73"/>
      <c r="HRV289" s="73"/>
      <c r="HRW289" s="73"/>
      <c r="HRX289" s="73"/>
      <c r="HRY289" s="73"/>
      <c r="HSA289" s="73"/>
      <c r="HSB289" s="73"/>
      <c r="HSC289" s="73"/>
      <c r="HSD289" s="73"/>
      <c r="HSE289" s="73"/>
      <c r="HSF289" s="73"/>
      <c r="HSG289" s="73"/>
      <c r="HSH289" s="73"/>
      <c r="HSI289" s="73"/>
      <c r="HSJ289" s="73"/>
      <c r="HSK289" s="73"/>
      <c r="HSL289" s="73"/>
      <c r="HSM289" s="73"/>
      <c r="HSP289" s="73"/>
      <c r="HSS289" s="73"/>
      <c r="HSV289" s="73"/>
      <c r="HSY289" s="73"/>
      <c r="HTB289" s="73"/>
      <c r="HTN289" s="73"/>
      <c r="HTQ289" s="73"/>
      <c r="HTT289" s="73"/>
      <c r="HTW289" s="73"/>
      <c r="HUF289" s="73"/>
      <c r="HUL289" s="73"/>
      <c r="HUO289" s="73"/>
      <c r="HUR289" s="73"/>
      <c r="HUU289" s="73"/>
      <c r="HVA289" s="73"/>
      <c r="HVJ289" s="73"/>
      <c r="HVL289" s="73"/>
      <c r="HVM289" s="73"/>
      <c r="HVO289" s="73"/>
      <c r="HVR289" s="73"/>
      <c r="HVU289" s="73"/>
      <c r="HVX289" s="73"/>
      <c r="HWF289" s="73"/>
      <c r="HWH289" s="73"/>
      <c r="HWK289" s="73"/>
      <c r="HWN289" s="73"/>
      <c r="HWW289" s="73"/>
      <c r="HWZ289" s="73"/>
      <c r="HXE289" s="73"/>
      <c r="HYA289" s="73"/>
      <c r="HYB289" s="73"/>
      <c r="HYC289" s="73"/>
      <c r="HYD289" s="73"/>
      <c r="HYE289" s="73"/>
      <c r="HYF289" s="73"/>
      <c r="HYX289" s="73"/>
      <c r="HYY289" s="73"/>
      <c r="HZB289" s="73"/>
      <c r="HZE289" s="73"/>
      <c r="HZG289" s="73"/>
      <c r="HZI289" s="73"/>
      <c r="HZL289" s="73"/>
      <c r="HZO289" s="73"/>
      <c r="HZR289" s="73"/>
      <c r="HZU289" s="73"/>
      <c r="HZX289" s="73"/>
      <c r="IAA289" s="73"/>
      <c r="IAD289" s="73"/>
      <c r="IAG289" s="73"/>
      <c r="IAI289" s="73"/>
      <c r="IAV289" s="73"/>
      <c r="IAW289" s="73"/>
      <c r="IAX289" s="73"/>
      <c r="IAY289" s="73"/>
      <c r="IAZ289" s="73"/>
      <c r="IBA289" s="73"/>
      <c r="IBB289" s="73"/>
      <c r="IBC289" s="73"/>
      <c r="IBD289" s="73"/>
      <c r="IBE289" s="73"/>
      <c r="IBF289" s="73"/>
      <c r="IBG289" s="73"/>
      <c r="IBH289" s="73"/>
      <c r="IBI289" s="73"/>
      <c r="IBJ289" s="73"/>
      <c r="IBK289" s="73"/>
      <c r="IBL289" s="73"/>
      <c r="IBM289" s="73"/>
      <c r="IBN289" s="73"/>
      <c r="IBO289" s="73"/>
      <c r="IBP289" s="73"/>
      <c r="IBQ289" s="73"/>
      <c r="IBR289" s="73"/>
      <c r="IBS289" s="73"/>
      <c r="IBT289" s="73"/>
      <c r="IBU289" s="73"/>
      <c r="IBW289" s="73"/>
      <c r="IBX289" s="73"/>
      <c r="IBY289" s="73"/>
      <c r="IBZ289" s="73"/>
      <c r="ICA289" s="73"/>
      <c r="ICB289" s="73"/>
      <c r="ICC289" s="73"/>
      <c r="ICD289" s="73"/>
      <c r="ICE289" s="73"/>
      <c r="ICF289" s="73"/>
      <c r="ICG289" s="73"/>
      <c r="ICH289" s="73"/>
      <c r="ICI289" s="73"/>
      <c r="ICL289" s="73"/>
      <c r="ICO289" s="73"/>
      <c r="ICR289" s="73"/>
      <c r="ICU289" s="73"/>
      <c r="ICX289" s="73"/>
      <c r="IDJ289" s="73"/>
      <c r="IDM289" s="73"/>
      <c r="IDP289" s="73"/>
      <c r="IDS289" s="73"/>
      <c r="IEB289" s="73"/>
      <c r="IEH289" s="73"/>
      <c r="IEK289" s="73"/>
      <c r="IEN289" s="73"/>
      <c r="IEQ289" s="73"/>
      <c r="IEW289" s="73"/>
      <c r="IFF289" s="73"/>
      <c r="IFH289" s="73"/>
      <c r="IFI289" s="73"/>
      <c r="IFK289" s="73"/>
      <c r="IFN289" s="73"/>
      <c r="IFQ289" s="73"/>
      <c r="IFT289" s="73"/>
      <c r="IGB289" s="73"/>
      <c r="IGD289" s="73"/>
      <c r="IGG289" s="73"/>
      <c r="IGJ289" s="73"/>
      <c r="IGS289" s="73"/>
      <c r="IGV289" s="73"/>
      <c r="IHA289" s="73"/>
      <c r="IHW289" s="73"/>
      <c r="IHX289" s="73"/>
      <c r="IHY289" s="73"/>
      <c r="IHZ289" s="73"/>
      <c r="IIA289" s="73"/>
      <c r="IIB289" s="73"/>
      <c r="IIT289" s="73"/>
      <c r="IIU289" s="73"/>
      <c r="IIX289" s="73"/>
      <c r="IJA289" s="73"/>
      <c r="IJC289" s="73"/>
      <c r="IJE289" s="73"/>
      <c r="IJH289" s="73"/>
      <c r="IJK289" s="73"/>
      <c r="IJN289" s="73"/>
      <c r="IJQ289" s="73"/>
      <c r="IJT289" s="73"/>
      <c r="IJW289" s="73"/>
      <c r="IJZ289" s="73"/>
      <c r="IKC289" s="73"/>
      <c r="IKE289" s="73"/>
      <c r="IKR289" s="73"/>
      <c r="IKS289" s="73"/>
      <c r="IKT289" s="73"/>
      <c r="IKU289" s="73"/>
      <c r="IKV289" s="73"/>
      <c r="IKW289" s="73"/>
      <c r="IKX289" s="73"/>
      <c r="IKY289" s="73"/>
      <c r="IKZ289" s="73"/>
      <c r="ILA289" s="73"/>
      <c r="ILB289" s="73"/>
      <c r="ILC289" s="73"/>
      <c r="ILD289" s="73"/>
      <c r="ILE289" s="73"/>
      <c r="ILF289" s="73"/>
      <c r="ILG289" s="73"/>
      <c r="ILH289" s="73"/>
      <c r="ILI289" s="73"/>
      <c r="ILJ289" s="73"/>
      <c r="ILK289" s="73"/>
      <c r="ILL289" s="73"/>
      <c r="ILM289" s="73"/>
      <c r="ILN289" s="73"/>
      <c r="ILO289" s="73"/>
      <c r="ILP289" s="73"/>
      <c r="ILQ289" s="73"/>
      <c r="ILS289" s="73"/>
      <c r="ILT289" s="73"/>
      <c r="ILU289" s="73"/>
      <c r="ILV289" s="73"/>
      <c r="ILW289" s="73"/>
      <c r="ILX289" s="73"/>
      <c r="ILY289" s="73"/>
      <c r="ILZ289" s="73"/>
      <c r="IMA289" s="73"/>
      <c r="IMB289" s="73"/>
      <c r="IMC289" s="73"/>
      <c r="IMD289" s="73"/>
      <c r="IME289" s="73"/>
      <c r="IMH289" s="73"/>
      <c r="IMK289" s="73"/>
      <c r="IMN289" s="73"/>
      <c r="IMQ289" s="73"/>
      <c r="IMT289" s="73"/>
      <c r="INF289" s="73"/>
      <c r="INI289" s="73"/>
      <c r="INL289" s="73"/>
      <c r="INO289" s="73"/>
      <c r="INX289" s="73"/>
      <c r="IOD289" s="73"/>
      <c r="IOG289" s="73"/>
      <c r="IOJ289" s="73"/>
      <c r="IOM289" s="73"/>
      <c r="IOS289" s="73"/>
      <c r="IPB289" s="73"/>
      <c r="IPD289" s="73"/>
      <c r="IPE289" s="73"/>
      <c r="IPG289" s="73"/>
      <c r="IPJ289" s="73"/>
      <c r="IPM289" s="73"/>
      <c r="IPP289" s="73"/>
      <c r="IPX289" s="73"/>
      <c r="IPZ289" s="73"/>
      <c r="IQC289" s="73"/>
      <c r="IQF289" s="73"/>
      <c r="IQO289" s="73"/>
      <c r="IQR289" s="73"/>
      <c r="IQW289" s="73"/>
      <c r="IRS289" s="73"/>
      <c r="IRT289" s="73"/>
      <c r="IRU289" s="73"/>
      <c r="IRV289" s="73"/>
      <c r="IRW289" s="73"/>
      <c r="IRX289" s="73"/>
      <c r="ISP289" s="73"/>
      <c r="ISQ289" s="73"/>
      <c r="IST289" s="73"/>
      <c r="ISW289" s="73"/>
      <c r="ISY289" s="73"/>
      <c r="ITA289" s="73"/>
      <c r="ITD289" s="73"/>
      <c r="ITG289" s="73"/>
      <c r="ITJ289" s="73"/>
      <c r="ITM289" s="73"/>
      <c r="ITP289" s="73"/>
      <c r="ITS289" s="73"/>
      <c r="ITV289" s="73"/>
      <c r="ITY289" s="73"/>
      <c r="IUA289" s="73"/>
      <c r="IUN289" s="73"/>
      <c r="IUO289" s="73"/>
      <c r="IUP289" s="73"/>
      <c r="IUQ289" s="73"/>
      <c r="IUR289" s="73"/>
      <c r="IUS289" s="73"/>
      <c r="IUT289" s="73"/>
      <c r="IUU289" s="73"/>
      <c r="IUV289" s="73"/>
      <c r="IUW289" s="73"/>
      <c r="IUX289" s="73"/>
      <c r="IUY289" s="73"/>
      <c r="IUZ289" s="73"/>
      <c r="IVA289" s="73"/>
      <c r="IVB289" s="73"/>
      <c r="IVC289" s="73"/>
      <c r="IVD289" s="73"/>
      <c r="IVE289" s="73"/>
      <c r="IVF289" s="73"/>
      <c r="IVG289" s="73"/>
      <c r="IVH289" s="73"/>
      <c r="IVI289" s="73"/>
      <c r="IVJ289" s="73"/>
      <c r="IVK289" s="73"/>
      <c r="IVL289" s="73"/>
      <c r="IVM289" s="73"/>
      <c r="IVO289" s="73"/>
      <c r="IVP289" s="73"/>
      <c r="IVQ289" s="73"/>
      <c r="IVR289" s="73"/>
      <c r="IVS289" s="73"/>
      <c r="IVT289" s="73"/>
      <c r="IVU289" s="73"/>
      <c r="IVV289" s="73"/>
      <c r="IVW289" s="73"/>
      <c r="IVX289" s="73"/>
      <c r="IVY289" s="73"/>
      <c r="IVZ289" s="73"/>
      <c r="IWA289" s="73"/>
      <c r="IWD289" s="73"/>
      <c r="IWG289" s="73"/>
      <c r="IWJ289" s="73"/>
      <c r="IWM289" s="73"/>
      <c r="IWP289" s="73"/>
      <c r="IXB289" s="73"/>
      <c r="IXE289" s="73"/>
      <c r="IXH289" s="73"/>
      <c r="IXK289" s="73"/>
      <c r="IXT289" s="73"/>
      <c r="IXZ289" s="73"/>
      <c r="IYC289" s="73"/>
      <c r="IYF289" s="73"/>
      <c r="IYI289" s="73"/>
      <c r="IYO289" s="73"/>
      <c r="IYX289" s="73"/>
      <c r="IYZ289" s="73"/>
      <c r="IZA289" s="73"/>
      <c r="IZC289" s="73"/>
      <c r="IZF289" s="73"/>
      <c r="IZI289" s="73"/>
      <c r="IZL289" s="73"/>
      <c r="IZT289" s="73"/>
      <c r="IZV289" s="73"/>
      <c r="IZY289" s="73"/>
      <c r="JAB289" s="73"/>
      <c r="JAK289" s="73"/>
      <c r="JAN289" s="73"/>
      <c r="JAS289" s="73"/>
      <c r="JBO289" s="73"/>
      <c r="JBP289" s="73"/>
      <c r="JBQ289" s="73"/>
      <c r="JBR289" s="73"/>
      <c r="JBS289" s="73"/>
      <c r="JBT289" s="73"/>
      <c r="JCL289" s="73"/>
      <c r="JCM289" s="73"/>
      <c r="JCP289" s="73"/>
      <c r="JCS289" s="73"/>
      <c r="JCU289" s="73"/>
      <c r="JCW289" s="73"/>
      <c r="JCZ289" s="73"/>
      <c r="JDC289" s="73"/>
      <c r="JDF289" s="73"/>
      <c r="JDI289" s="73"/>
      <c r="JDL289" s="73"/>
      <c r="JDO289" s="73"/>
      <c r="JDR289" s="73"/>
      <c r="JDU289" s="73"/>
      <c r="JDW289" s="73"/>
      <c r="JEJ289" s="73"/>
      <c r="JEK289" s="73"/>
      <c r="JEL289" s="73"/>
      <c r="JEM289" s="73"/>
      <c r="JEN289" s="73"/>
      <c r="JEO289" s="73"/>
      <c r="JEP289" s="73"/>
      <c r="JEQ289" s="73"/>
      <c r="JER289" s="73"/>
      <c r="JES289" s="73"/>
      <c r="JET289" s="73"/>
      <c r="JEU289" s="73"/>
      <c r="JEV289" s="73"/>
      <c r="JEW289" s="73"/>
      <c r="JEX289" s="73"/>
      <c r="JEY289" s="73"/>
      <c r="JEZ289" s="73"/>
      <c r="JFA289" s="73"/>
      <c r="JFB289" s="73"/>
      <c r="JFC289" s="73"/>
      <c r="JFD289" s="73"/>
      <c r="JFE289" s="73"/>
      <c r="JFF289" s="73"/>
      <c r="JFG289" s="73"/>
      <c r="JFH289" s="73"/>
      <c r="JFI289" s="73"/>
      <c r="JFK289" s="73"/>
      <c r="JFL289" s="73"/>
      <c r="JFM289" s="73"/>
      <c r="JFN289" s="73"/>
      <c r="JFO289" s="73"/>
      <c r="JFP289" s="73"/>
      <c r="JFQ289" s="73"/>
      <c r="JFR289" s="73"/>
      <c r="JFS289" s="73"/>
      <c r="JFT289" s="73"/>
      <c r="JFU289" s="73"/>
      <c r="JFV289" s="73"/>
      <c r="JFW289" s="73"/>
      <c r="JFZ289" s="73"/>
      <c r="JGC289" s="73"/>
      <c r="JGF289" s="73"/>
      <c r="JGI289" s="73"/>
      <c r="JGL289" s="73"/>
      <c r="JGX289" s="73"/>
      <c r="JHA289" s="73"/>
      <c r="JHD289" s="73"/>
      <c r="JHG289" s="73"/>
      <c r="JHP289" s="73"/>
      <c r="JHV289" s="73"/>
      <c r="JHY289" s="73"/>
      <c r="JIB289" s="73"/>
      <c r="JIE289" s="73"/>
      <c r="JIK289" s="73"/>
      <c r="JIT289" s="73"/>
      <c r="JIV289" s="73"/>
      <c r="JIW289" s="73"/>
      <c r="JIY289" s="73"/>
      <c r="JJB289" s="73"/>
      <c r="JJE289" s="73"/>
      <c r="JJH289" s="73"/>
      <c r="JJP289" s="73"/>
      <c r="JJR289" s="73"/>
      <c r="JJU289" s="73"/>
      <c r="JJX289" s="73"/>
      <c r="JKG289" s="73"/>
      <c r="JKJ289" s="73"/>
      <c r="JKO289" s="73"/>
      <c r="JLK289" s="73"/>
      <c r="JLL289" s="73"/>
      <c r="JLM289" s="73"/>
      <c r="JLN289" s="73"/>
      <c r="JLO289" s="73"/>
      <c r="JLP289" s="73"/>
      <c r="JMH289" s="73"/>
      <c r="JMI289" s="73"/>
      <c r="JML289" s="73"/>
      <c r="JMO289" s="73"/>
      <c r="JMQ289" s="73"/>
      <c r="JMS289" s="73"/>
      <c r="JMV289" s="73"/>
      <c r="JMY289" s="73"/>
      <c r="JNB289" s="73"/>
      <c r="JNE289" s="73"/>
      <c r="JNH289" s="73"/>
      <c r="JNK289" s="73"/>
      <c r="JNN289" s="73"/>
      <c r="JNQ289" s="73"/>
      <c r="JNS289" s="73"/>
      <c r="JOF289" s="73"/>
      <c r="JOG289" s="73"/>
      <c r="JOH289" s="73"/>
      <c r="JOI289" s="73"/>
      <c r="JOJ289" s="73"/>
      <c r="JOK289" s="73"/>
      <c r="JOL289" s="73"/>
      <c r="JOM289" s="73"/>
      <c r="JON289" s="73"/>
      <c r="JOO289" s="73"/>
      <c r="JOP289" s="73"/>
      <c r="JOQ289" s="73"/>
      <c r="JOR289" s="73"/>
      <c r="JOS289" s="73"/>
      <c r="JOT289" s="73"/>
      <c r="JOU289" s="73"/>
      <c r="JOV289" s="73"/>
      <c r="JOW289" s="73"/>
      <c r="JOX289" s="73"/>
      <c r="JOY289" s="73"/>
      <c r="JOZ289" s="73"/>
      <c r="JPA289" s="73"/>
      <c r="JPB289" s="73"/>
      <c r="JPC289" s="73"/>
      <c r="JPD289" s="73"/>
      <c r="JPE289" s="73"/>
      <c r="JPG289" s="73"/>
      <c r="JPH289" s="73"/>
      <c r="JPI289" s="73"/>
      <c r="JPJ289" s="73"/>
      <c r="JPK289" s="73"/>
      <c r="JPL289" s="73"/>
      <c r="JPM289" s="73"/>
      <c r="JPN289" s="73"/>
      <c r="JPO289" s="73"/>
      <c r="JPP289" s="73"/>
      <c r="JPQ289" s="73"/>
      <c r="JPR289" s="73"/>
      <c r="JPS289" s="73"/>
      <c r="JPV289" s="73"/>
      <c r="JPY289" s="73"/>
      <c r="JQB289" s="73"/>
      <c r="JQE289" s="73"/>
      <c r="JQH289" s="73"/>
      <c r="JQT289" s="73"/>
      <c r="JQW289" s="73"/>
      <c r="JQZ289" s="73"/>
      <c r="JRC289" s="73"/>
      <c r="JRL289" s="73"/>
      <c r="JRR289" s="73"/>
      <c r="JRU289" s="73"/>
      <c r="JRX289" s="73"/>
      <c r="JSA289" s="73"/>
      <c r="JSG289" s="73"/>
      <c r="JSP289" s="73"/>
      <c r="JSR289" s="73"/>
      <c r="JSS289" s="73"/>
      <c r="JSU289" s="73"/>
      <c r="JSX289" s="73"/>
      <c r="JTA289" s="73"/>
      <c r="JTD289" s="73"/>
      <c r="JTL289" s="73"/>
      <c r="JTN289" s="73"/>
      <c r="JTQ289" s="73"/>
      <c r="JTT289" s="73"/>
      <c r="JUC289" s="73"/>
      <c r="JUF289" s="73"/>
      <c r="JUK289" s="73"/>
      <c r="JVG289" s="73"/>
      <c r="JVH289" s="73"/>
      <c r="JVI289" s="73"/>
      <c r="JVJ289" s="73"/>
      <c r="JVK289" s="73"/>
      <c r="JVL289" s="73"/>
      <c r="JWD289" s="73"/>
      <c r="JWE289" s="73"/>
      <c r="JWH289" s="73"/>
      <c r="JWK289" s="73"/>
      <c r="JWM289" s="73"/>
      <c r="JWO289" s="73"/>
      <c r="JWR289" s="73"/>
      <c r="JWU289" s="73"/>
      <c r="JWX289" s="73"/>
      <c r="JXA289" s="73"/>
      <c r="JXD289" s="73"/>
      <c r="JXG289" s="73"/>
      <c r="JXJ289" s="73"/>
      <c r="JXM289" s="73"/>
      <c r="JXO289" s="73"/>
      <c r="JYB289" s="73"/>
      <c r="JYC289" s="73"/>
      <c r="JYD289" s="73"/>
      <c r="JYE289" s="73"/>
      <c r="JYF289" s="73"/>
      <c r="JYG289" s="73"/>
      <c r="JYH289" s="73"/>
      <c r="JYI289" s="73"/>
      <c r="JYJ289" s="73"/>
      <c r="JYK289" s="73"/>
      <c r="JYL289" s="73"/>
      <c r="JYM289" s="73"/>
      <c r="JYN289" s="73"/>
      <c r="JYO289" s="73"/>
      <c r="JYP289" s="73"/>
      <c r="JYQ289" s="73"/>
      <c r="JYR289" s="73"/>
      <c r="JYS289" s="73"/>
      <c r="JYT289" s="73"/>
      <c r="JYU289" s="73"/>
      <c r="JYV289" s="73"/>
      <c r="JYW289" s="73"/>
      <c r="JYX289" s="73"/>
      <c r="JYY289" s="73"/>
      <c r="JYZ289" s="73"/>
      <c r="JZA289" s="73"/>
      <c r="JZC289" s="73"/>
      <c r="JZD289" s="73"/>
      <c r="JZE289" s="73"/>
      <c r="JZF289" s="73"/>
      <c r="JZG289" s="73"/>
      <c r="JZH289" s="73"/>
      <c r="JZI289" s="73"/>
      <c r="JZJ289" s="73"/>
      <c r="JZK289" s="73"/>
      <c r="JZL289" s="73"/>
      <c r="JZM289" s="73"/>
      <c r="JZN289" s="73"/>
      <c r="JZO289" s="73"/>
      <c r="JZR289" s="73"/>
      <c r="JZU289" s="73"/>
      <c r="JZX289" s="73"/>
      <c r="KAA289" s="73"/>
      <c r="KAD289" s="73"/>
      <c r="KAP289" s="73"/>
      <c r="KAS289" s="73"/>
      <c r="KAV289" s="73"/>
      <c r="KAY289" s="73"/>
      <c r="KBH289" s="73"/>
      <c r="KBN289" s="73"/>
      <c r="KBQ289" s="73"/>
      <c r="KBT289" s="73"/>
      <c r="KBW289" s="73"/>
      <c r="KCC289" s="73"/>
      <c r="KCL289" s="73"/>
      <c r="KCN289" s="73"/>
      <c r="KCO289" s="73"/>
      <c r="KCQ289" s="73"/>
      <c r="KCT289" s="73"/>
      <c r="KCW289" s="73"/>
      <c r="KCZ289" s="73"/>
      <c r="KDH289" s="73"/>
      <c r="KDJ289" s="73"/>
      <c r="KDM289" s="73"/>
      <c r="KDP289" s="73"/>
      <c r="KDY289" s="73"/>
      <c r="KEB289" s="73"/>
      <c r="KEG289" s="73"/>
      <c r="KFC289" s="73"/>
      <c r="KFD289" s="73"/>
      <c r="KFE289" s="73"/>
      <c r="KFF289" s="73"/>
      <c r="KFG289" s="73"/>
      <c r="KFH289" s="73"/>
      <c r="KFZ289" s="73"/>
      <c r="KGA289" s="73"/>
      <c r="KGD289" s="73"/>
      <c r="KGG289" s="73"/>
      <c r="KGI289" s="73"/>
      <c r="KGK289" s="73"/>
      <c r="KGN289" s="73"/>
      <c r="KGQ289" s="73"/>
      <c r="KGT289" s="73"/>
      <c r="KGW289" s="73"/>
      <c r="KGZ289" s="73"/>
      <c r="KHC289" s="73"/>
      <c r="KHF289" s="73"/>
      <c r="KHI289" s="73"/>
      <c r="KHK289" s="73"/>
      <c r="KHX289" s="73"/>
      <c r="KHY289" s="73"/>
      <c r="KHZ289" s="73"/>
      <c r="KIA289" s="73"/>
      <c r="KIB289" s="73"/>
      <c r="KIC289" s="73"/>
      <c r="KID289" s="73"/>
      <c r="KIE289" s="73"/>
      <c r="KIF289" s="73"/>
      <c r="KIG289" s="73"/>
      <c r="KIH289" s="73"/>
      <c r="KII289" s="73"/>
      <c r="KIJ289" s="73"/>
      <c r="KIK289" s="73"/>
      <c r="KIL289" s="73"/>
      <c r="KIM289" s="73"/>
      <c r="KIN289" s="73"/>
      <c r="KIO289" s="73"/>
      <c r="KIP289" s="73"/>
      <c r="KIQ289" s="73"/>
      <c r="KIR289" s="73"/>
      <c r="KIS289" s="73"/>
      <c r="KIT289" s="73"/>
      <c r="KIU289" s="73"/>
      <c r="KIV289" s="73"/>
      <c r="KIW289" s="73"/>
      <c r="KIY289" s="73"/>
      <c r="KIZ289" s="73"/>
      <c r="KJA289" s="73"/>
      <c r="KJB289" s="73"/>
      <c r="KJC289" s="73"/>
      <c r="KJD289" s="73"/>
      <c r="KJE289" s="73"/>
      <c r="KJF289" s="73"/>
      <c r="KJG289" s="73"/>
      <c r="KJH289" s="73"/>
      <c r="KJI289" s="73"/>
      <c r="KJJ289" s="73"/>
      <c r="KJK289" s="73"/>
      <c r="KJN289" s="73"/>
      <c r="KJQ289" s="73"/>
      <c r="KJT289" s="73"/>
      <c r="KJW289" s="73"/>
      <c r="KJZ289" s="73"/>
      <c r="KKL289" s="73"/>
      <c r="KKO289" s="73"/>
      <c r="KKR289" s="73"/>
      <c r="KKU289" s="73"/>
      <c r="KLD289" s="73"/>
      <c r="KLJ289" s="73"/>
      <c r="KLM289" s="73"/>
      <c r="KLP289" s="73"/>
      <c r="KLS289" s="73"/>
      <c r="KLY289" s="73"/>
      <c r="KMH289" s="73"/>
      <c r="KMJ289" s="73"/>
      <c r="KMK289" s="73"/>
      <c r="KMM289" s="73"/>
      <c r="KMP289" s="73"/>
      <c r="KMS289" s="73"/>
      <c r="KMV289" s="73"/>
      <c r="KND289" s="73"/>
      <c r="KNF289" s="73"/>
      <c r="KNI289" s="73"/>
      <c r="KNL289" s="73"/>
      <c r="KNU289" s="73"/>
      <c r="KNX289" s="73"/>
      <c r="KOC289" s="73"/>
      <c r="KOY289" s="73"/>
      <c r="KOZ289" s="73"/>
      <c r="KPA289" s="73"/>
      <c r="KPB289" s="73"/>
      <c r="KPC289" s="73"/>
      <c r="KPD289" s="73"/>
      <c r="KPV289" s="73"/>
      <c r="KPW289" s="73"/>
      <c r="KPZ289" s="73"/>
      <c r="KQC289" s="73"/>
      <c r="KQE289" s="73"/>
      <c r="KQG289" s="73"/>
      <c r="KQJ289" s="73"/>
      <c r="KQM289" s="73"/>
      <c r="KQP289" s="73"/>
      <c r="KQS289" s="73"/>
      <c r="KQV289" s="73"/>
      <c r="KQY289" s="73"/>
      <c r="KRB289" s="73"/>
      <c r="KRE289" s="73"/>
      <c r="KRG289" s="73"/>
      <c r="KRT289" s="73"/>
      <c r="KRU289" s="73"/>
      <c r="KRV289" s="73"/>
      <c r="KRW289" s="73"/>
      <c r="KRX289" s="73"/>
      <c r="KRY289" s="73"/>
      <c r="KRZ289" s="73"/>
      <c r="KSA289" s="73"/>
      <c r="KSB289" s="73"/>
      <c r="KSC289" s="73"/>
      <c r="KSD289" s="73"/>
      <c r="KSE289" s="73"/>
      <c r="KSF289" s="73"/>
      <c r="KSG289" s="73"/>
      <c r="KSH289" s="73"/>
      <c r="KSI289" s="73"/>
      <c r="KSJ289" s="73"/>
      <c r="KSK289" s="73"/>
      <c r="KSL289" s="73"/>
      <c r="KSM289" s="73"/>
      <c r="KSN289" s="73"/>
      <c r="KSO289" s="73"/>
      <c r="KSP289" s="73"/>
      <c r="KSQ289" s="73"/>
      <c r="KSR289" s="73"/>
      <c r="KSS289" s="73"/>
      <c r="KSU289" s="73"/>
      <c r="KSV289" s="73"/>
      <c r="KSW289" s="73"/>
      <c r="KSX289" s="73"/>
      <c r="KSY289" s="73"/>
      <c r="KSZ289" s="73"/>
      <c r="KTA289" s="73"/>
      <c r="KTB289" s="73"/>
      <c r="KTC289" s="73"/>
      <c r="KTD289" s="73"/>
      <c r="KTE289" s="73"/>
      <c r="KTF289" s="73"/>
      <c r="KTG289" s="73"/>
      <c r="KTJ289" s="73"/>
      <c r="KTM289" s="73"/>
      <c r="KTP289" s="73"/>
      <c r="KTS289" s="73"/>
      <c r="KTV289" s="73"/>
      <c r="KUH289" s="73"/>
      <c r="KUK289" s="73"/>
      <c r="KUN289" s="73"/>
      <c r="KUQ289" s="73"/>
      <c r="KUZ289" s="73"/>
      <c r="KVF289" s="73"/>
      <c r="KVI289" s="73"/>
      <c r="KVL289" s="73"/>
      <c r="KVO289" s="73"/>
      <c r="KVU289" s="73"/>
      <c r="KWD289" s="73"/>
      <c r="KWF289" s="73"/>
      <c r="KWG289" s="73"/>
      <c r="KWI289" s="73"/>
      <c r="KWL289" s="73"/>
      <c r="KWO289" s="73"/>
      <c r="KWR289" s="73"/>
      <c r="KWZ289" s="73"/>
      <c r="KXB289" s="73"/>
      <c r="KXE289" s="73"/>
      <c r="KXH289" s="73"/>
      <c r="KXQ289" s="73"/>
      <c r="KXT289" s="73"/>
      <c r="KXY289" s="73"/>
      <c r="KYU289" s="73"/>
      <c r="KYV289" s="73"/>
      <c r="KYW289" s="73"/>
      <c r="KYX289" s="73"/>
      <c r="KYY289" s="73"/>
      <c r="KYZ289" s="73"/>
      <c r="KZR289" s="73"/>
      <c r="KZS289" s="73"/>
      <c r="KZV289" s="73"/>
      <c r="KZY289" s="73"/>
      <c r="LAA289" s="73"/>
      <c r="LAC289" s="73"/>
      <c r="LAF289" s="73"/>
      <c r="LAI289" s="73"/>
      <c r="LAL289" s="73"/>
      <c r="LAO289" s="73"/>
      <c r="LAR289" s="73"/>
      <c r="LAU289" s="73"/>
      <c r="LAX289" s="73"/>
      <c r="LBA289" s="73"/>
      <c r="LBC289" s="73"/>
      <c r="LBP289" s="73"/>
      <c r="LBQ289" s="73"/>
      <c r="LBR289" s="73"/>
      <c r="LBS289" s="73"/>
      <c r="LBT289" s="73"/>
      <c r="LBU289" s="73"/>
      <c r="LBV289" s="73"/>
      <c r="LBW289" s="73"/>
      <c r="LBX289" s="73"/>
      <c r="LBY289" s="73"/>
      <c r="LBZ289" s="73"/>
      <c r="LCA289" s="73"/>
      <c r="LCB289" s="73"/>
      <c r="LCC289" s="73"/>
      <c r="LCD289" s="73"/>
      <c r="LCE289" s="73"/>
      <c r="LCF289" s="73"/>
      <c r="LCG289" s="73"/>
      <c r="LCH289" s="73"/>
      <c r="LCI289" s="73"/>
      <c r="LCJ289" s="73"/>
      <c r="LCK289" s="73"/>
      <c r="LCL289" s="73"/>
      <c r="LCM289" s="73"/>
      <c r="LCN289" s="73"/>
      <c r="LCO289" s="73"/>
      <c r="LCQ289" s="73"/>
      <c r="LCR289" s="73"/>
      <c r="LCS289" s="73"/>
      <c r="LCT289" s="73"/>
      <c r="LCU289" s="73"/>
      <c r="LCV289" s="73"/>
      <c r="LCW289" s="73"/>
      <c r="LCX289" s="73"/>
      <c r="LCY289" s="73"/>
      <c r="LCZ289" s="73"/>
      <c r="LDA289" s="73"/>
      <c r="LDB289" s="73"/>
      <c r="LDC289" s="73"/>
      <c r="LDF289" s="73"/>
      <c r="LDI289" s="73"/>
      <c r="LDL289" s="73"/>
      <c r="LDO289" s="73"/>
      <c r="LDR289" s="73"/>
      <c r="LED289" s="73"/>
      <c r="LEG289" s="73"/>
      <c r="LEJ289" s="73"/>
      <c r="LEM289" s="73"/>
      <c r="LEV289" s="73"/>
      <c r="LFB289" s="73"/>
      <c r="LFE289" s="73"/>
      <c r="LFH289" s="73"/>
      <c r="LFK289" s="73"/>
      <c r="LFQ289" s="73"/>
      <c r="LFZ289" s="73"/>
      <c r="LGB289" s="73"/>
      <c r="LGC289" s="73"/>
      <c r="LGE289" s="73"/>
      <c r="LGH289" s="73"/>
      <c r="LGK289" s="73"/>
      <c r="LGN289" s="73"/>
      <c r="LGV289" s="73"/>
      <c r="LGX289" s="73"/>
      <c r="LHA289" s="73"/>
      <c r="LHD289" s="73"/>
      <c r="LHM289" s="73"/>
      <c r="LHP289" s="73"/>
      <c r="LHU289" s="73"/>
      <c r="LIQ289" s="73"/>
      <c r="LIR289" s="73"/>
      <c r="LIS289" s="73"/>
      <c r="LIT289" s="73"/>
      <c r="LIU289" s="73"/>
      <c r="LIV289" s="73"/>
      <c r="LJN289" s="73"/>
      <c r="LJO289" s="73"/>
      <c r="LJR289" s="73"/>
      <c r="LJU289" s="73"/>
      <c r="LJW289" s="73"/>
      <c r="LJY289" s="73"/>
      <c r="LKB289" s="73"/>
      <c r="LKE289" s="73"/>
      <c r="LKH289" s="73"/>
      <c r="LKK289" s="73"/>
      <c r="LKN289" s="73"/>
      <c r="LKQ289" s="73"/>
      <c r="LKT289" s="73"/>
      <c r="LKW289" s="73"/>
      <c r="LKY289" s="73"/>
      <c r="LLL289" s="73"/>
      <c r="LLM289" s="73"/>
      <c r="LLN289" s="73"/>
      <c r="LLO289" s="73"/>
      <c r="LLP289" s="73"/>
      <c r="LLQ289" s="73"/>
      <c r="LLR289" s="73"/>
      <c r="LLS289" s="73"/>
      <c r="LLT289" s="73"/>
      <c r="LLU289" s="73"/>
      <c r="LLV289" s="73"/>
      <c r="LLW289" s="73"/>
      <c r="LLX289" s="73"/>
      <c r="LLY289" s="73"/>
      <c r="LLZ289" s="73"/>
      <c r="LMA289" s="73"/>
      <c r="LMB289" s="73"/>
      <c r="LMC289" s="73"/>
      <c r="LMD289" s="73"/>
      <c r="LME289" s="73"/>
      <c r="LMF289" s="73"/>
      <c r="LMG289" s="73"/>
      <c r="LMH289" s="73"/>
      <c r="LMI289" s="73"/>
      <c r="LMJ289" s="73"/>
      <c r="LMK289" s="73"/>
      <c r="LMM289" s="73"/>
      <c r="LMN289" s="73"/>
      <c r="LMO289" s="73"/>
      <c r="LMP289" s="73"/>
      <c r="LMQ289" s="73"/>
      <c r="LMR289" s="73"/>
      <c r="LMS289" s="73"/>
      <c r="LMT289" s="73"/>
      <c r="LMU289" s="73"/>
      <c r="LMV289" s="73"/>
      <c r="LMW289" s="73"/>
      <c r="LMX289" s="73"/>
      <c r="LMY289" s="73"/>
      <c r="LNB289" s="73"/>
      <c r="LNE289" s="73"/>
      <c r="LNH289" s="73"/>
      <c r="LNK289" s="73"/>
      <c r="LNN289" s="73"/>
      <c r="LNZ289" s="73"/>
      <c r="LOC289" s="73"/>
      <c r="LOF289" s="73"/>
      <c r="LOI289" s="73"/>
      <c r="LOR289" s="73"/>
      <c r="LOX289" s="73"/>
      <c r="LPA289" s="73"/>
      <c r="LPD289" s="73"/>
      <c r="LPG289" s="73"/>
      <c r="LPM289" s="73"/>
      <c r="LPV289" s="73"/>
      <c r="LPX289" s="73"/>
      <c r="LPY289" s="73"/>
      <c r="LQA289" s="73"/>
      <c r="LQD289" s="73"/>
      <c r="LQG289" s="73"/>
      <c r="LQJ289" s="73"/>
      <c r="LQR289" s="73"/>
      <c r="LQT289" s="73"/>
      <c r="LQW289" s="73"/>
      <c r="LQZ289" s="73"/>
      <c r="LRI289" s="73"/>
      <c r="LRL289" s="73"/>
      <c r="LRQ289" s="73"/>
      <c r="LSM289" s="73"/>
      <c r="LSN289" s="73"/>
      <c r="LSO289" s="73"/>
      <c r="LSP289" s="73"/>
      <c r="LSQ289" s="73"/>
      <c r="LSR289" s="73"/>
      <c r="LTJ289" s="73"/>
      <c r="LTK289" s="73"/>
      <c r="LTN289" s="73"/>
      <c r="LTQ289" s="73"/>
      <c r="LTS289" s="73"/>
      <c r="LTU289" s="73"/>
      <c r="LTX289" s="73"/>
      <c r="LUA289" s="73"/>
      <c r="LUD289" s="73"/>
      <c r="LUG289" s="73"/>
      <c r="LUJ289" s="73"/>
      <c r="LUM289" s="73"/>
      <c r="LUP289" s="73"/>
      <c r="LUS289" s="73"/>
      <c r="LUU289" s="73"/>
      <c r="LVH289" s="73"/>
      <c r="LVI289" s="73"/>
      <c r="LVJ289" s="73"/>
      <c r="LVK289" s="73"/>
      <c r="LVL289" s="73"/>
      <c r="LVM289" s="73"/>
      <c r="LVN289" s="73"/>
      <c r="LVO289" s="73"/>
      <c r="LVP289" s="73"/>
      <c r="LVQ289" s="73"/>
      <c r="LVR289" s="73"/>
      <c r="LVS289" s="73"/>
      <c r="LVT289" s="73"/>
      <c r="LVU289" s="73"/>
      <c r="LVV289" s="73"/>
      <c r="LVW289" s="73"/>
      <c r="LVX289" s="73"/>
      <c r="LVY289" s="73"/>
      <c r="LVZ289" s="73"/>
      <c r="LWA289" s="73"/>
      <c r="LWB289" s="73"/>
      <c r="LWC289" s="73"/>
      <c r="LWD289" s="73"/>
      <c r="LWE289" s="73"/>
      <c r="LWF289" s="73"/>
      <c r="LWG289" s="73"/>
      <c r="LWI289" s="73"/>
      <c r="LWJ289" s="73"/>
      <c r="LWK289" s="73"/>
      <c r="LWL289" s="73"/>
      <c r="LWM289" s="73"/>
      <c r="LWN289" s="73"/>
      <c r="LWO289" s="73"/>
      <c r="LWP289" s="73"/>
      <c r="LWQ289" s="73"/>
      <c r="LWR289" s="73"/>
      <c r="LWS289" s="73"/>
      <c r="LWT289" s="73"/>
      <c r="LWU289" s="73"/>
      <c r="LWX289" s="73"/>
      <c r="LXA289" s="73"/>
      <c r="LXD289" s="73"/>
      <c r="LXG289" s="73"/>
      <c r="LXJ289" s="73"/>
      <c r="LXV289" s="73"/>
      <c r="LXY289" s="73"/>
      <c r="LYB289" s="73"/>
      <c r="LYE289" s="73"/>
      <c r="LYN289" s="73"/>
      <c r="LYT289" s="73"/>
      <c r="LYW289" s="73"/>
      <c r="LYZ289" s="73"/>
      <c r="LZC289" s="73"/>
      <c r="LZI289" s="73"/>
      <c r="LZR289" s="73"/>
      <c r="LZT289" s="73"/>
      <c r="LZU289" s="73"/>
      <c r="LZW289" s="73"/>
      <c r="LZZ289" s="73"/>
      <c r="MAC289" s="73"/>
      <c r="MAF289" s="73"/>
      <c r="MAN289" s="73"/>
      <c r="MAP289" s="73"/>
      <c r="MAS289" s="73"/>
      <c r="MAV289" s="73"/>
      <c r="MBE289" s="73"/>
      <c r="MBH289" s="73"/>
      <c r="MBM289" s="73"/>
      <c r="MCI289" s="73"/>
      <c r="MCJ289" s="73"/>
      <c r="MCK289" s="73"/>
      <c r="MCL289" s="73"/>
      <c r="MCM289" s="73"/>
      <c r="MCN289" s="73"/>
      <c r="MDF289" s="73"/>
      <c r="MDG289" s="73"/>
      <c r="MDJ289" s="73"/>
      <c r="MDM289" s="73"/>
      <c r="MDO289" s="73"/>
      <c r="MDQ289" s="73"/>
      <c r="MDT289" s="73"/>
      <c r="MDW289" s="73"/>
      <c r="MDZ289" s="73"/>
      <c r="MEC289" s="73"/>
      <c r="MEF289" s="73"/>
      <c r="MEI289" s="73"/>
      <c r="MEL289" s="73"/>
      <c r="MEO289" s="73"/>
      <c r="MEQ289" s="73"/>
      <c r="MFD289" s="73"/>
      <c r="MFE289" s="73"/>
      <c r="MFF289" s="73"/>
      <c r="MFG289" s="73"/>
      <c r="MFH289" s="73"/>
      <c r="MFI289" s="73"/>
      <c r="MFJ289" s="73"/>
      <c r="MFK289" s="73"/>
      <c r="MFL289" s="73"/>
      <c r="MFM289" s="73"/>
      <c r="MFN289" s="73"/>
      <c r="MFO289" s="73"/>
      <c r="MFP289" s="73"/>
      <c r="MFQ289" s="73"/>
      <c r="MFR289" s="73"/>
      <c r="MFS289" s="73"/>
      <c r="MFT289" s="73"/>
      <c r="MFU289" s="73"/>
      <c r="MFV289" s="73"/>
      <c r="MFW289" s="73"/>
      <c r="MFX289" s="73"/>
      <c r="MFY289" s="73"/>
      <c r="MFZ289" s="73"/>
      <c r="MGA289" s="73"/>
      <c r="MGB289" s="73"/>
      <c r="MGC289" s="73"/>
      <c r="MGE289" s="73"/>
      <c r="MGF289" s="73"/>
      <c r="MGG289" s="73"/>
      <c r="MGH289" s="73"/>
      <c r="MGI289" s="73"/>
      <c r="MGJ289" s="73"/>
      <c r="MGK289" s="73"/>
      <c r="MGL289" s="73"/>
      <c r="MGM289" s="73"/>
      <c r="MGN289" s="73"/>
      <c r="MGO289" s="73"/>
      <c r="MGP289" s="73"/>
      <c r="MGQ289" s="73"/>
      <c r="MGT289" s="73"/>
      <c r="MGW289" s="73"/>
      <c r="MGZ289" s="73"/>
      <c r="MHC289" s="73"/>
      <c r="MHF289" s="73"/>
      <c r="MHR289" s="73"/>
      <c r="MHU289" s="73"/>
      <c r="MHX289" s="73"/>
      <c r="MIA289" s="73"/>
      <c r="MIJ289" s="73"/>
      <c r="MIP289" s="73"/>
      <c r="MIS289" s="73"/>
      <c r="MIV289" s="73"/>
      <c r="MIY289" s="73"/>
      <c r="MJE289" s="73"/>
      <c r="MJN289" s="73"/>
      <c r="MJP289" s="73"/>
      <c r="MJQ289" s="73"/>
      <c r="MJS289" s="73"/>
      <c r="MJV289" s="73"/>
      <c r="MJY289" s="73"/>
      <c r="MKB289" s="73"/>
      <c r="MKJ289" s="73"/>
      <c r="MKL289" s="73"/>
      <c r="MKO289" s="73"/>
      <c r="MKR289" s="73"/>
      <c r="MLA289" s="73"/>
      <c r="MLD289" s="73"/>
      <c r="MLI289" s="73"/>
      <c r="MME289" s="73"/>
      <c r="MMF289" s="73"/>
      <c r="MMG289" s="73"/>
      <c r="MMH289" s="73"/>
      <c r="MMI289" s="73"/>
      <c r="MMJ289" s="73"/>
      <c r="MNB289" s="73"/>
      <c r="MNC289" s="73"/>
      <c r="MNF289" s="73"/>
      <c r="MNI289" s="73"/>
      <c r="MNK289" s="73"/>
      <c r="MNM289" s="73"/>
      <c r="MNP289" s="73"/>
      <c r="MNS289" s="73"/>
      <c r="MNV289" s="73"/>
      <c r="MNY289" s="73"/>
      <c r="MOB289" s="73"/>
      <c r="MOE289" s="73"/>
      <c r="MOH289" s="73"/>
      <c r="MOK289" s="73"/>
      <c r="MOM289" s="73"/>
      <c r="MOZ289" s="73"/>
      <c r="MPA289" s="73"/>
      <c r="MPB289" s="73"/>
      <c r="MPC289" s="73"/>
      <c r="MPD289" s="73"/>
      <c r="MPE289" s="73"/>
      <c r="MPF289" s="73"/>
      <c r="MPG289" s="73"/>
      <c r="MPH289" s="73"/>
      <c r="MPI289" s="73"/>
      <c r="MPJ289" s="73"/>
      <c r="MPK289" s="73"/>
      <c r="MPL289" s="73"/>
      <c r="MPM289" s="73"/>
      <c r="MPN289" s="73"/>
      <c r="MPO289" s="73"/>
      <c r="MPP289" s="73"/>
      <c r="MPQ289" s="73"/>
      <c r="MPR289" s="73"/>
      <c r="MPS289" s="73"/>
      <c r="MPT289" s="73"/>
      <c r="MPU289" s="73"/>
      <c r="MPV289" s="73"/>
      <c r="MPW289" s="73"/>
      <c r="MPX289" s="73"/>
      <c r="MPY289" s="73"/>
      <c r="MQA289" s="73"/>
      <c r="MQB289" s="73"/>
      <c r="MQC289" s="73"/>
      <c r="MQD289" s="73"/>
      <c r="MQE289" s="73"/>
      <c r="MQF289" s="73"/>
      <c r="MQG289" s="73"/>
      <c r="MQH289" s="73"/>
      <c r="MQI289" s="73"/>
      <c r="MQJ289" s="73"/>
      <c r="MQK289" s="73"/>
      <c r="MQL289" s="73"/>
      <c r="MQM289" s="73"/>
      <c r="MQP289" s="73"/>
      <c r="MQS289" s="73"/>
      <c r="MQV289" s="73"/>
      <c r="MQY289" s="73"/>
      <c r="MRB289" s="73"/>
      <c r="MRN289" s="73"/>
      <c r="MRQ289" s="73"/>
      <c r="MRT289" s="73"/>
      <c r="MRW289" s="73"/>
      <c r="MSF289" s="73"/>
      <c r="MSL289" s="73"/>
      <c r="MSO289" s="73"/>
      <c r="MSR289" s="73"/>
      <c r="MSU289" s="73"/>
      <c r="MTA289" s="73"/>
      <c r="MTJ289" s="73"/>
      <c r="MTL289" s="73"/>
      <c r="MTM289" s="73"/>
      <c r="MTO289" s="73"/>
      <c r="MTR289" s="73"/>
      <c r="MTU289" s="73"/>
      <c r="MTX289" s="73"/>
      <c r="MUF289" s="73"/>
      <c r="MUH289" s="73"/>
      <c r="MUK289" s="73"/>
      <c r="MUN289" s="73"/>
      <c r="MUW289" s="73"/>
      <c r="MUZ289" s="73"/>
      <c r="MVE289" s="73"/>
      <c r="MWA289" s="73"/>
      <c r="MWB289" s="73"/>
      <c r="MWC289" s="73"/>
      <c r="MWD289" s="73"/>
      <c r="MWE289" s="73"/>
      <c r="MWF289" s="73"/>
      <c r="MWX289" s="73"/>
      <c r="MWY289" s="73"/>
      <c r="MXB289" s="73"/>
      <c r="MXE289" s="73"/>
      <c r="MXG289" s="73"/>
      <c r="MXI289" s="73"/>
      <c r="MXL289" s="73"/>
      <c r="MXO289" s="73"/>
      <c r="MXR289" s="73"/>
      <c r="MXU289" s="73"/>
      <c r="MXX289" s="73"/>
      <c r="MYA289" s="73"/>
      <c r="MYD289" s="73"/>
      <c r="MYG289" s="73"/>
      <c r="MYI289" s="73"/>
      <c r="MYV289" s="73"/>
      <c r="MYW289" s="73"/>
      <c r="MYX289" s="73"/>
      <c r="MYY289" s="73"/>
      <c r="MYZ289" s="73"/>
      <c r="MZA289" s="73"/>
      <c r="MZB289" s="73"/>
      <c r="MZC289" s="73"/>
      <c r="MZD289" s="73"/>
      <c r="MZE289" s="73"/>
      <c r="MZF289" s="73"/>
      <c r="MZG289" s="73"/>
      <c r="MZH289" s="73"/>
      <c r="MZI289" s="73"/>
      <c r="MZJ289" s="73"/>
      <c r="MZK289" s="73"/>
      <c r="MZL289" s="73"/>
      <c r="MZM289" s="73"/>
      <c r="MZN289" s="73"/>
      <c r="MZO289" s="73"/>
      <c r="MZP289" s="73"/>
      <c r="MZQ289" s="73"/>
      <c r="MZR289" s="73"/>
      <c r="MZS289" s="73"/>
      <c r="MZT289" s="73"/>
      <c r="MZU289" s="73"/>
      <c r="MZW289" s="73"/>
      <c r="MZX289" s="73"/>
      <c r="MZY289" s="73"/>
      <c r="MZZ289" s="73"/>
      <c r="NAA289" s="73"/>
      <c r="NAB289" s="73"/>
      <c r="NAC289" s="73"/>
      <c r="NAD289" s="73"/>
      <c r="NAE289" s="73"/>
      <c r="NAF289" s="73"/>
      <c r="NAG289" s="73"/>
      <c r="NAH289" s="73"/>
      <c r="NAI289" s="73"/>
      <c r="NAL289" s="73"/>
      <c r="NAO289" s="73"/>
      <c r="NAR289" s="73"/>
      <c r="NAU289" s="73"/>
      <c r="NAX289" s="73"/>
      <c r="NBJ289" s="73"/>
      <c r="NBM289" s="73"/>
      <c r="NBP289" s="73"/>
      <c r="NBS289" s="73"/>
      <c r="NCB289" s="73"/>
      <c r="NCH289" s="73"/>
      <c r="NCK289" s="73"/>
      <c r="NCN289" s="73"/>
      <c r="NCQ289" s="73"/>
      <c r="NCW289" s="73"/>
      <c r="NDF289" s="73"/>
      <c r="NDH289" s="73"/>
      <c r="NDI289" s="73"/>
      <c r="NDK289" s="73"/>
      <c r="NDN289" s="73"/>
      <c r="NDQ289" s="73"/>
      <c r="NDT289" s="73"/>
      <c r="NEB289" s="73"/>
      <c r="NED289" s="73"/>
      <c r="NEG289" s="73"/>
      <c r="NEJ289" s="73"/>
      <c r="NES289" s="73"/>
      <c r="NEV289" s="73"/>
      <c r="NFA289" s="73"/>
      <c r="NFW289" s="73"/>
      <c r="NFX289" s="73"/>
      <c r="NFY289" s="73"/>
      <c r="NFZ289" s="73"/>
      <c r="NGA289" s="73"/>
      <c r="NGB289" s="73"/>
      <c r="NGT289" s="73"/>
      <c r="NGU289" s="73"/>
      <c r="NGX289" s="73"/>
      <c r="NHA289" s="73"/>
      <c r="NHC289" s="73"/>
      <c r="NHE289" s="73"/>
      <c r="NHH289" s="73"/>
      <c r="NHK289" s="73"/>
      <c r="NHN289" s="73"/>
      <c r="NHQ289" s="73"/>
      <c r="NHT289" s="73"/>
      <c r="NHW289" s="73"/>
      <c r="NHZ289" s="73"/>
      <c r="NIC289" s="73"/>
      <c r="NIE289" s="73"/>
      <c r="NIR289" s="73"/>
      <c r="NIS289" s="73"/>
      <c r="NIT289" s="73"/>
      <c r="NIU289" s="73"/>
      <c r="NIV289" s="73"/>
      <c r="NIW289" s="73"/>
      <c r="NIX289" s="73"/>
      <c r="NIY289" s="73"/>
      <c r="NIZ289" s="73"/>
      <c r="NJA289" s="73"/>
      <c r="NJB289" s="73"/>
      <c r="NJC289" s="73"/>
      <c r="NJD289" s="73"/>
      <c r="NJE289" s="73"/>
      <c r="NJF289" s="73"/>
      <c r="NJG289" s="73"/>
      <c r="NJH289" s="73"/>
      <c r="NJI289" s="73"/>
      <c r="NJJ289" s="73"/>
      <c r="NJK289" s="73"/>
      <c r="NJL289" s="73"/>
      <c r="NJM289" s="73"/>
      <c r="NJN289" s="73"/>
      <c r="NJO289" s="73"/>
      <c r="NJP289" s="73"/>
      <c r="NJQ289" s="73"/>
      <c r="NJS289" s="73"/>
      <c r="NJT289" s="73"/>
      <c r="NJU289" s="73"/>
      <c r="NJV289" s="73"/>
      <c r="NJW289" s="73"/>
      <c r="NJX289" s="73"/>
      <c r="NJY289" s="73"/>
      <c r="NJZ289" s="73"/>
      <c r="NKA289" s="73"/>
      <c r="NKB289" s="73"/>
      <c r="NKC289" s="73"/>
      <c r="NKD289" s="73"/>
      <c r="NKE289" s="73"/>
      <c r="NKH289" s="73"/>
      <c r="NKK289" s="73"/>
      <c r="NKN289" s="73"/>
      <c r="NKQ289" s="73"/>
      <c r="NKT289" s="73"/>
      <c r="NLF289" s="73"/>
      <c r="NLI289" s="73"/>
      <c r="NLL289" s="73"/>
      <c r="NLO289" s="73"/>
      <c r="NLX289" s="73"/>
      <c r="NMD289" s="73"/>
      <c r="NMG289" s="73"/>
      <c r="NMJ289" s="73"/>
      <c r="NMM289" s="73"/>
      <c r="NMS289" s="73"/>
      <c r="NNB289" s="73"/>
      <c r="NND289" s="73"/>
      <c r="NNE289" s="73"/>
      <c r="NNG289" s="73"/>
      <c r="NNJ289" s="73"/>
      <c r="NNM289" s="73"/>
      <c r="NNP289" s="73"/>
      <c r="NNX289" s="73"/>
      <c r="NNZ289" s="73"/>
      <c r="NOC289" s="73"/>
      <c r="NOF289" s="73"/>
      <c r="NOO289" s="73"/>
      <c r="NOR289" s="73"/>
      <c r="NOW289" s="73"/>
      <c r="NPS289" s="73"/>
      <c r="NPT289" s="73"/>
      <c r="NPU289" s="73"/>
      <c r="NPV289" s="73"/>
      <c r="NPW289" s="73"/>
      <c r="NPX289" s="73"/>
      <c r="NQP289" s="73"/>
      <c r="NQQ289" s="73"/>
      <c r="NQT289" s="73"/>
      <c r="NQW289" s="73"/>
      <c r="NQY289" s="73"/>
      <c r="NRA289" s="73"/>
      <c r="NRD289" s="73"/>
      <c r="NRG289" s="73"/>
      <c r="NRJ289" s="73"/>
      <c r="NRM289" s="73"/>
      <c r="NRP289" s="73"/>
      <c r="NRS289" s="73"/>
      <c r="NRV289" s="73"/>
      <c r="NRY289" s="73"/>
      <c r="NSA289" s="73"/>
      <c r="NSN289" s="73"/>
      <c r="NSO289" s="73"/>
      <c r="NSP289" s="73"/>
      <c r="NSQ289" s="73"/>
      <c r="NSR289" s="73"/>
      <c r="NSS289" s="73"/>
      <c r="NST289" s="73"/>
      <c r="NSU289" s="73"/>
      <c r="NSV289" s="73"/>
      <c r="NSW289" s="73"/>
      <c r="NSX289" s="73"/>
      <c r="NSY289" s="73"/>
      <c r="NSZ289" s="73"/>
      <c r="NTA289" s="73"/>
      <c r="NTB289" s="73"/>
      <c r="NTC289" s="73"/>
      <c r="NTD289" s="73"/>
      <c r="NTE289" s="73"/>
      <c r="NTF289" s="73"/>
      <c r="NTG289" s="73"/>
      <c r="NTH289" s="73"/>
      <c r="NTI289" s="73"/>
      <c r="NTJ289" s="73"/>
      <c r="NTK289" s="73"/>
      <c r="NTL289" s="73"/>
      <c r="NTM289" s="73"/>
      <c r="NTO289" s="73"/>
      <c r="NTP289" s="73"/>
      <c r="NTQ289" s="73"/>
      <c r="NTR289" s="73"/>
      <c r="NTS289" s="73"/>
      <c r="NTT289" s="73"/>
      <c r="NTU289" s="73"/>
      <c r="NTV289" s="73"/>
      <c r="NTW289" s="73"/>
      <c r="NTX289" s="73"/>
      <c r="NTY289" s="73"/>
      <c r="NTZ289" s="73"/>
      <c r="NUA289" s="73"/>
      <c r="NUD289" s="73"/>
      <c r="NUG289" s="73"/>
      <c r="NUJ289" s="73"/>
      <c r="NUM289" s="73"/>
      <c r="NUP289" s="73"/>
      <c r="NVB289" s="73"/>
      <c r="NVE289" s="73"/>
      <c r="NVH289" s="73"/>
      <c r="NVK289" s="73"/>
      <c r="NVT289" s="73"/>
      <c r="NVZ289" s="73"/>
      <c r="NWC289" s="73"/>
      <c r="NWF289" s="73"/>
      <c r="NWI289" s="73"/>
      <c r="NWO289" s="73"/>
      <c r="NWX289" s="73"/>
      <c r="NWZ289" s="73"/>
      <c r="NXA289" s="73"/>
      <c r="NXC289" s="73"/>
      <c r="NXF289" s="73"/>
      <c r="NXI289" s="73"/>
      <c r="NXL289" s="73"/>
      <c r="NXT289" s="73"/>
      <c r="NXV289" s="73"/>
      <c r="NXY289" s="73"/>
      <c r="NYB289" s="73"/>
      <c r="NYK289" s="73"/>
      <c r="NYN289" s="73"/>
      <c r="NYS289" s="73"/>
      <c r="NZO289" s="73"/>
      <c r="NZP289" s="73"/>
      <c r="NZQ289" s="73"/>
      <c r="NZR289" s="73"/>
      <c r="NZS289" s="73"/>
      <c r="NZT289" s="73"/>
      <c r="OAL289" s="73"/>
      <c r="OAM289" s="73"/>
      <c r="OAP289" s="73"/>
      <c r="OAS289" s="73"/>
      <c r="OAU289" s="73"/>
      <c r="OAW289" s="73"/>
      <c r="OAZ289" s="73"/>
      <c r="OBC289" s="73"/>
      <c r="OBF289" s="73"/>
      <c r="OBI289" s="73"/>
      <c r="OBL289" s="73"/>
      <c r="OBO289" s="73"/>
      <c r="OBR289" s="73"/>
      <c r="OBU289" s="73"/>
      <c r="OBW289" s="73"/>
      <c r="OCJ289" s="73"/>
      <c r="OCK289" s="73"/>
      <c r="OCL289" s="73"/>
      <c r="OCM289" s="73"/>
      <c r="OCN289" s="73"/>
      <c r="OCO289" s="73"/>
      <c r="OCP289" s="73"/>
      <c r="OCQ289" s="73"/>
      <c r="OCR289" s="73"/>
      <c r="OCS289" s="73"/>
      <c r="OCT289" s="73"/>
      <c r="OCU289" s="73"/>
      <c r="OCV289" s="73"/>
      <c r="OCW289" s="73"/>
      <c r="OCX289" s="73"/>
      <c r="OCY289" s="73"/>
      <c r="OCZ289" s="73"/>
      <c r="ODA289" s="73"/>
      <c r="ODB289" s="73"/>
      <c r="ODC289" s="73"/>
      <c r="ODD289" s="73"/>
      <c r="ODE289" s="73"/>
      <c r="ODF289" s="73"/>
      <c r="ODG289" s="73"/>
      <c r="ODH289" s="73"/>
      <c r="ODI289" s="73"/>
      <c r="ODK289" s="73"/>
      <c r="ODL289" s="73"/>
      <c r="ODM289" s="73"/>
      <c r="ODN289" s="73"/>
      <c r="ODO289" s="73"/>
      <c r="ODP289" s="73"/>
      <c r="ODQ289" s="73"/>
      <c r="ODR289" s="73"/>
      <c r="ODS289" s="73"/>
      <c r="ODT289" s="73"/>
      <c r="ODU289" s="73"/>
      <c r="ODV289" s="73"/>
      <c r="ODW289" s="73"/>
      <c r="ODZ289" s="73"/>
      <c r="OEC289" s="73"/>
      <c r="OEF289" s="73"/>
      <c r="OEI289" s="73"/>
      <c r="OEL289" s="73"/>
      <c r="OEX289" s="73"/>
      <c r="OFA289" s="73"/>
      <c r="OFD289" s="73"/>
      <c r="OFG289" s="73"/>
      <c r="OFP289" s="73"/>
      <c r="OFV289" s="73"/>
      <c r="OFY289" s="73"/>
      <c r="OGB289" s="73"/>
      <c r="OGE289" s="73"/>
      <c r="OGK289" s="73"/>
      <c r="OGT289" s="73"/>
      <c r="OGV289" s="73"/>
      <c r="OGW289" s="73"/>
      <c r="OGY289" s="73"/>
      <c r="OHB289" s="73"/>
      <c r="OHE289" s="73"/>
      <c r="OHH289" s="73"/>
      <c r="OHP289" s="73"/>
      <c r="OHR289" s="73"/>
      <c r="OHU289" s="73"/>
      <c r="OHX289" s="73"/>
      <c r="OIG289" s="73"/>
      <c r="OIJ289" s="73"/>
      <c r="OIO289" s="73"/>
      <c r="OJK289" s="73"/>
      <c r="OJL289" s="73"/>
      <c r="OJM289" s="73"/>
      <c r="OJN289" s="73"/>
      <c r="OJO289" s="73"/>
      <c r="OJP289" s="73"/>
      <c r="OKH289" s="73"/>
      <c r="OKI289" s="73"/>
      <c r="OKL289" s="73"/>
      <c r="OKO289" s="73"/>
      <c r="OKQ289" s="73"/>
      <c r="OKS289" s="73"/>
      <c r="OKV289" s="73"/>
      <c r="OKY289" s="73"/>
      <c r="OLB289" s="73"/>
      <c r="OLE289" s="73"/>
      <c r="OLH289" s="73"/>
      <c r="OLK289" s="73"/>
      <c r="OLN289" s="73"/>
      <c r="OLQ289" s="73"/>
      <c r="OLS289" s="73"/>
      <c r="OMF289" s="73"/>
      <c r="OMG289" s="73"/>
      <c r="OMH289" s="73"/>
      <c r="OMI289" s="73"/>
      <c r="OMJ289" s="73"/>
      <c r="OMK289" s="73"/>
      <c r="OML289" s="73"/>
      <c r="OMM289" s="73"/>
      <c r="OMN289" s="73"/>
      <c r="OMO289" s="73"/>
      <c r="OMP289" s="73"/>
      <c r="OMQ289" s="73"/>
      <c r="OMR289" s="73"/>
      <c r="OMS289" s="73"/>
      <c r="OMT289" s="73"/>
      <c r="OMU289" s="73"/>
      <c r="OMV289" s="73"/>
      <c r="OMW289" s="73"/>
      <c r="OMX289" s="73"/>
      <c r="OMY289" s="73"/>
      <c r="OMZ289" s="73"/>
      <c r="ONA289" s="73"/>
      <c r="ONB289" s="73"/>
      <c r="ONC289" s="73"/>
      <c r="OND289" s="73"/>
      <c r="ONE289" s="73"/>
      <c r="ONG289" s="73"/>
      <c r="ONH289" s="73"/>
      <c r="ONI289" s="73"/>
      <c r="ONJ289" s="73"/>
      <c r="ONK289" s="73"/>
      <c r="ONL289" s="73"/>
      <c r="ONM289" s="73"/>
      <c r="ONN289" s="73"/>
      <c r="ONO289" s="73"/>
      <c r="ONP289" s="73"/>
      <c r="ONQ289" s="73"/>
      <c r="ONR289" s="73"/>
      <c r="ONS289" s="73"/>
      <c r="ONV289" s="73"/>
      <c r="ONY289" s="73"/>
      <c r="OOB289" s="73"/>
      <c r="OOE289" s="73"/>
      <c r="OOH289" s="73"/>
      <c r="OOT289" s="73"/>
      <c r="OOW289" s="73"/>
      <c r="OOZ289" s="73"/>
      <c r="OPC289" s="73"/>
      <c r="OPL289" s="73"/>
      <c r="OPR289" s="73"/>
      <c r="OPU289" s="73"/>
      <c r="OPX289" s="73"/>
      <c r="OQA289" s="73"/>
      <c r="OQG289" s="73"/>
      <c r="OQP289" s="73"/>
      <c r="OQR289" s="73"/>
      <c r="OQS289" s="73"/>
      <c r="OQU289" s="73"/>
      <c r="OQX289" s="73"/>
      <c r="ORA289" s="73"/>
      <c r="ORD289" s="73"/>
      <c r="ORL289" s="73"/>
      <c r="ORN289" s="73"/>
      <c r="ORQ289" s="73"/>
      <c r="ORT289" s="73"/>
      <c r="OSC289" s="73"/>
      <c r="OSF289" s="73"/>
      <c r="OSK289" s="73"/>
      <c r="OTG289" s="73"/>
      <c r="OTH289" s="73"/>
      <c r="OTI289" s="73"/>
      <c r="OTJ289" s="73"/>
      <c r="OTK289" s="73"/>
      <c r="OTL289" s="73"/>
      <c r="OUD289" s="73"/>
      <c r="OUE289" s="73"/>
      <c r="OUH289" s="73"/>
      <c r="OUK289" s="73"/>
      <c r="OUM289" s="73"/>
      <c r="OUO289" s="73"/>
      <c r="OUR289" s="73"/>
      <c r="OUU289" s="73"/>
      <c r="OUX289" s="73"/>
      <c r="OVA289" s="73"/>
      <c r="OVD289" s="73"/>
      <c r="OVG289" s="73"/>
      <c r="OVJ289" s="73"/>
      <c r="OVM289" s="73"/>
      <c r="OVO289" s="73"/>
      <c r="OWB289" s="73"/>
      <c r="OWC289" s="73"/>
      <c r="OWD289" s="73"/>
      <c r="OWE289" s="73"/>
      <c r="OWF289" s="73"/>
      <c r="OWG289" s="73"/>
      <c r="OWH289" s="73"/>
      <c r="OWI289" s="73"/>
      <c r="OWJ289" s="73"/>
      <c r="OWK289" s="73"/>
      <c r="OWL289" s="73"/>
      <c r="OWM289" s="73"/>
      <c r="OWN289" s="73"/>
      <c r="OWO289" s="73"/>
      <c r="OWP289" s="73"/>
      <c r="OWQ289" s="73"/>
      <c r="OWR289" s="73"/>
      <c r="OWS289" s="73"/>
      <c r="OWT289" s="73"/>
      <c r="OWU289" s="73"/>
      <c r="OWV289" s="73"/>
      <c r="OWW289" s="73"/>
      <c r="OWX289" s="73"/>
      <c r="OWY289" s="73"/>
      <c r="OWZ289" s="73"/>
      <c r="OXA289" s="73"/>
      <c r="OXC289" s="73"/>
      <c r="OXD289" s="73"/>
      <c r="OXE289" s="73"/>
      <c r="OXF289" s="73"/>
      <c r="OXG289" s="73"/>
      <c r="OXH289" s="73"/>
      <c r="OXI289" s="73"/>
      <c r="OXJ289" s="73"/>
      <c r="OXK289" s="73"/>
      <c r="OXL289" s="73"/>
      <c r="OXM289" s="73"/>
      <c r="OXN289" s="73"/>
      <c r="OXO289" s="73"/>
      <c r="OXR289" s="73"/>
      <c r="OXU289" s="73"/>
      <c r="OXX289" s="73"/>
      <c r="OYA289" s="73"/>
      <c r="OYD289" s="73"/>
      <c r="OYP289" s="73"/>
      <c r="OYS289" s="73"/>
      <c r="OYV289" s="73"/>
      <c r="OYY289" s="73"/>
      <c r="OZH289" s="73"/>
      <c r="OZN289" s="73"/>
      <c r="OZQ289" s="73"/>
      <c r="OZT289" s="73"/>
      <c r="OZW289" s="73"/>
      <c r="PAC289" s="73"/>
      <c r="PAL289" s="73"/>
      <c r="PAN289" s="73"/>
      <c r="PAO289" s="73"/>
      <c r="PAQ289" s="73"/>
      <c r="PAT289" s="73"/>
      <c r="PAW289" s="73"/>
      <c r="PAZ289" s="73"/>
      <c r="PBH289" s="73"/>
      <c r="PBJ289" s="73"/>
      <c r="PBM289" s="73"/>
      <c r="PBP289" s="73"/>
      <c r="PBY289" s="73"/>
      <c r="PCB289" s="73"/>
      <c r="PCG289" s="73"/>
      <c r="PDC289" s="73"/>
      <c r="PDD289" s="73"/>
      <c r="PDE289" s="73"/>
      <c r="PDF289" s="73"/>
      <c r="PDG289" s="73"/>
      <c r="PDH289" s="73"/>
      <c r="PDZ289" s="73"/>
      <c r="PEA289" s="73"/>
      <c r="PED289" s="73"/>
      <c r="PEG289" s="73"/>
      <c r="PEI289" s="73"/>
      <c r="PEK289" s="73"/>
      <c r="PEN289" s="73"/>
      <c r="PEQ289" s="73"/>
      <c r="PET289" s="73"/>
      <c r="PEW289" s="73"/>
      <c r="PEZ289" s="73"/>
      <c r="PFC289" s="73"/>
      <c r="PFF289" s="73"/>
      <c r="PFI289" s="73"/>
      <c r="PFK289" s="73"/>
      <c r="PFX289" s="73"/>
      <c r="PFY289" s="73"/>
      <c r="PFZ289" s="73"/>
      <c r="PGA289" s="73"/>
      <c r="PGB289" s="73"/>
      <c r="PGC289" s="73"/>
      <c r="PGD289" s="73"/>
      <c r="PGE289" s="73"/>
      <c r="PGF289" s="73"/>
      <c r="PGG289" s="73"/>
      <c r="PGH289" s="73"/>
      <c r="PGI289" s="73"/>
      <c r="PGJ289" s="73"/>
      <c r="PGK289" s="73"/>
      <c r="PGL289" s="73"/>
      <c r="PGM289" s="73"/>
      <c r="PGN289" s="73"/>
      <c r="PGO289" s="73"/>
      <c r="PGP289" s="73"/>
      <c r="PGQ289" s="73"/>
      <c r="PGR289" s="73"/>
      <c r="PGS289" s="73"/>
      <c r="PGT289" s="73"/>
      <c r="PGU289" s="73"/>
      <c r="PGV289" s="73"/>
      <c r="PGW289" s="73"/>
      <c r="PGY289" s="73"/>
      <c r="PGZ289" s="73"/>
      <c r="PHA289" s="73"/>
      <c r="PHB289" s="73"/>
      <c r="PHC289" s="73"/>
      <c r="PHD289" s="73"/>
      <c r="PHE289" s="73"/>
      <c r="PHF289" s="73"/>
      <c r="PHG289" s="73"/>
      <c r="PHH289" s="73"/>
      <c r="PHI289" s="73"/>
      <c r="PHJ289" s="73"/>
      <c r="PHK289" s="73"/>
      <c r="PHN289" s="73"/>
      <c r="PHQ289" s="73"/>
      <c r="PHT289" s="73"/>
      <c r="PHW289" s="73"/>
      <c r="PHZ289" s="73"/>
      <c r="PIL289" s="73"/>
      <c r="PIO289" s="73"/>
      <c r="PIR289" s="73"/>
      <c r="PIU289" s="73"/>
      <c r="PJD289" s="73"/>
      <c r="PJJ289" s="73"/>
      <c r="PJM289" s="73"/>
      <c r="PJP289" s="73"/>
      <c r="PJS289" s="73"/>
      <c r="PJY289" s="73"/>
      <c r="PKH289" s="73"/>
      <c r="PKJ289" s="73"/>
      <c r="PKK289" s="73"/>
      <c r="PKM289" s="73"/>
      <c r="PKP289" s="73"/>
      <c r="PKS289" s="73"/>
      <c r="PKV289" s="73"/>
      <c r="PLD289" s="73"/>
      <c r="PLF289" s="73"/>
      <c r="PLI289" s="73"/>
      <c r="PLL289" s="73"/>
      <c r="PLU289" s="73"/>
      <c r="PLX289" s="73"/>
      <c r="PMC289" s="73"/>
      <c r="PMY289" s="73"/>
      <c r="PMZ289" s="73"/>
      <c r="PNA289" s="73"/>
      <c r="PNB289" s="73"/>
      <c r="PNC289" s="73"/>
      <c r="PND289" s="73"/>
      <c r="PNV289" s="73"/>
      <c r="PNW289" s="73"/>
      <c r="PNZ289" s="73"/>
      <c r="POC289" s="73"/>
      <c r="POE289" s="73"/>
      <c r="POG289" s="73"/>
      <c r="POJ289" s="73"/>
      <c r="POM289" s="73"/>
      <c r="POP289" s="73"/>
      <c r="POS289" s="73"/>
      <c r="POV289" s="73"/>
      <c r="POY289" s="73"/>
      <c r="PPB289" s="73"/>
      <c r="PPE289" s="73"/>
      <c r="PPG289" s="73"/>
      <c r="PPT289" s="73"/>
      <c r="PPU289" s="73"/>
      <c r="PPV289" s="73"/>
      <c r="PPW289" s="73"/>
      <c r="PPX289" s="73"/>
      <c r="PPY289" s="73"/>
      <c r="PPZ289" s="73"/>
      <c r="PQA289" s="73"/>
      <c r="PQB289" s="73"/>
      <c r="PQC289" s="73"/>
      <c r="PQD289" s="73"/>
      <c r="PQE289" s="73"/>
      <c r="PQF289" s="73"/>
      <c r="PQG289" s="73"/>
      <c r="PQH289" s="73"/>
      <c r="PQI289" s="73"/>
      <c r="PQJ289" s="73"/>
      <c r="PQK289" s="73"/>
      <c r="PQL289" s="73"/>
      <c r="PQM289" s="73"/>
      <c r="PQN289" s="73"/>
      <c r="PQO289" s="73"/>
      <c r="PQP289" s="73"/>
      <c r="PQQ289" s="73"/>
      <c r="PQR289" s="73"/>
      <c r="PQS289" s="73"/>
      <c r="PQU289" s="73"/>
      <c r="PQV289" s="73"/>
      <c r="PQW289" s="73"/>
      <c r="PQX289" s="73"/>
      <c r="PQY289" s="73"/>
      <c r="PQZ289" s="73"/>
      <c r="PRA289" s="73"/>
      <c r="PRB289" s="73"/>
      <c r="PRC289" s="73"/>
      <c r="PRD289" s="73"/>
      <c r="PRE289" s="73"/>
      <c r="PRF289" s="73"/>
      <c r="PRG289" s="73"/>
      <c r="PRJ289" s="73"/>
      <c r="PRM289" s="73"/>
      <c r="PRP289" s="73"/>
      <c r="PRS289" s="73"/>
      <c r="PRV289" s="73"/>
      <c r="PSH289" s="73"/>
      <c r="PSK289" s="73"/>
      <c r="PSN289" s="73"/>
      <c r="PSQ289" s="73"/>
      <c r="PSZ289" s="73"/>
      <c r="PTF289" s="73"/>
      <c r="PTI289" s="73"/>
      <c r="PTL289" s="73"/>
      <c r="PTO289" s="73"/>
      <c r="PTU289" s="73"/>
      <c r="PUD289" s="73"/>
      <c r="PUF289" s="73"/>
      <c r="PUG289" s="73"/>
      <c r="PUI289" s="73"/>
      <c r="PUL289" s="73"/>
      <c r="PUO289" s="73"/>
      <c r="PUR289" s="73"/>
      <c r="PUZ289" s="73"/>
      <c r="PVB289" s="73"/>
      <c r="PVE289" s="73"/>
      <c r="PVH289" s="73"/>
      <c r="PVQ289" s="73"/>
      <c r="PVT289" s="73"/>
      <c r="PVY289" s="73"/>
      <c r="PWU289" s="73"/>
      <c r="PWV289" s="73"/>
      <c r="PWW289" s="73"/>
      <c r="PWX289" s="73"/>
      <c r="PWY289" s="73"/>
      <c r="PWZ289" s="73"/>
      <c r="PXR289" s="73"/>
      <c r="PXS289" s="73"/>
      <c r="PXV289" s="73"/>
      <c r="PXY289" s="73"/>
      <c r="PYA289" s="73"/>
      <c r="PYC289" s="73"/>
      <c r="PYF289" s="73"/>
      <c r="PYI289" s="73"/>
      <c r="PYL289" s="73"/>
      <c r="PYO289" s="73"/>
      <c r="PYR289" s="73"/>
      <c r="PYU289" s="73"/>
      <c r="PYX289" s="73"/>
      <c r="PZA289" s="73"/>
      <c r="PZC289" s="73"/>
      <c r="PZP289" s="73"/>
      <c r="PZQ289" s="73"/>
      <c r="PZR289" s="73"/>
      <c r="PZS289" s="73"/>
      <c r="PZT289" s="73"/>
      <c r="PZU289" s="73"/>
      <c r="PZV289" s="73"/>
      <c r="PZW289" s="73"/>
      <c r="PZX289" s="73"/>
      <c r="PZY289" s="73"/>
      <c r="PZZ289" s="73"/>
      <c r="QAA289" s="73"/>
      <c r="QAB289" s="73"/>
      <c r="QAC289" s="73"/>
      <c r="QAD289" s="73"/>
      <c r="QAE289" s="73"/>
      <c r="QAF289" s="73"/>
      <c r="QAG289" s="73"/>
      <c r="QAH289" s="73"/>
      <c r="QAI289" s="73"/>
      <c r="QAJ289" s="73"/>
      <c r="QAK289" s="73"/>
      <c r="QAL289" s="73"/>
      <c r="QAM289" s="73"/>
      <c r="QAN289" s="73"/>
      <c r="QAO289" s="73"/>
      <c r="QAQ289" s="73"/>
      <c r="QAR289" s="73"/>
      <c r="QAS289" s="73"/>
      <c r="QAT289" s="73"/>
      <c r="QAU289" s="73"/>
      <c r="QAV289" s="73"/>
      <c r="QAW289" s="73"/>
      <c r="QAX289" s="73"/>
      <c r="QAY289" s="73"/>
      <c r="QAZ289" s="73"/>
      <c r="QBA289" s="73"/>
      <c r="QBB289" s="73"/>
      <c r="QBC289" s="73"/>
      <c r="QBF289" s="73"/>
      <c r="QBI289" s="73"/>
      <c r="QBL289" s="73"/>
      <c r="QBO289" s="73"/>
      <c r="QBR289" s="73"/>
      <c r="QCD289" s="73"/>
      <c r="QCG289" s="73"/>
      <c r="QCJ289" s="73"/>
      <c r="QCM289" s="73"/>
      <c r="QCV289" s="73"/>
      <c r="QDB289" s="73"/>
      <c r="QDE289" s="73"/>
      <c r="QDH289" s="73"/>
      <c r="QDK289" s="73"/>
      <c r="QDQ289" s="73"/>
      <c r="QDZ289" s="73"/>
      <c r="QEB289" s="73"/>
      <c r="QEC289" s="73"/>
      <c r="QEE289" s="73"/>
      <c r="QEH289" s="73"/>
      <c r="QEK289" s="73"/>
      <c r="QEN289" s="73"/>
      <c r="QEV289" s="73"/>
      <c r="QEX289" s="73"/>
      <c r="QFA289" s="73"/>
      <c r="QFD289" s="73"/>
      <c r="QFM289" s="73"/>
      <c r="QFP289" s="73"/>
      <c r="QFU289" s="73"/>
      <c r="QGQ289" s="73"/>
      <c r="QGR289" s="73"/>
      <c r="QGS289" s="73"/>
      <c r="QGT289" s="73"/>
      <c r="QGU289" s="73"/>
      <c r="QGV289" s="73"/>
      <c r="QHN289" s="73"/>
      <c r="QHO289" s="73"/>
      <c r="QHR289" s="73"/>
      <c r="QHU289" s="73"/>
      <c r="QHW289" s="73"/>
      <c r="QHY289" s="73"/>
      <c r="QIB289" s="73"/>
      <c r="QIE289" s="73"/>
      <c r="QIH289" s="73"/>
      <c r="QIK289" s="73"/>
      <c r="QIN289" s="73"/>
      <c r="QIQ289" s="73"/>
      <c r="QIT289" s="73"/>
      <c r="QIW289" s="73"/>
      <c r="QIY289" s="73"/>
      <c r="QJL289" s="73"/>
      <c r="QJM289" s="73"/>
      <c r="QJN289" s="73"/>
      <c r="QJO289" s="73"/>
      <c r="QJP289" s="73"/>
      <c r="QJQ289" s="73"/>
      <c r="QJR289" s="73"/>
      <c r="QJS289" s="73"/>
      <c r="QJT289" s="73"/>
      <c r="QJU289" s="73"/>
      <c r="QJV289" s="73"/>
      <c r="QJW289" s="73"/>
      <c r="QJX289" s="73"/>
      <c r="QJY289" s="73"/>
      <c r="QJZ289" s="73"/>
      <c r="QKA289" s="73"/>
      <c r="QKB289" s="73"/>
      <c r="QKC289" s="73"/>
      <c r="QKD289" s="73"/>
      <c r="QKE289" s="73"/>
      <c r="QKF289" s="73"/>
      <c r="QKG289" s="73"/>
      <c r="QKH289" s="73"/>
      <c r="QKI289" s="73"/>
      <c r="QKJ289" s="73"/>
      <c r="QKK289" s="73"/>
      <c r="QKM289" s="73"/>
      <c r="QKN289" s="73"/>
      <c r="QKO289" s="73"/>
      <c r="QKP289" s="73"/>
      <c r="QKQ289" s="73"/>
      <c r="QKR289" s="73"/>
      <c r="QKS289" s="73"/>
      <c r="QKT289" s="73"/>
      <c r="QKU289" s="73"/>
      <c r="QKV289" s="73"/>
      <c r="QKW289" s="73"/>
      <c r="QKX289" s="73"/>
      <c r="QKY289" s="73"/>
      <c r="QLB289" s="73"/>
      <c r="QLE289" s="73"/>
      <c r="QLH289" s="73"/>
      <c r="QLK289" s="73"/>
      <c r="QLN289" s="73"/>
      <c r="QLZ289" s="73"/>
      <c r="QMC289" s="73"/>
      <c r="QMF289" s="73"/>
      <c r="QMI289" s="73"/>
      <c r="QMR289" s="73"/>
      <c r="QMX289" s="73"/>
      <c r="QNA289" s="73"/>
      <c r="QND289" s="73"/>
      <c r="QNG289" s="73"/>
      <c r="QNM289" s="73"/>
      <c r="QNV289" s="73"/>
      <c r="QNX289" s="73"/>
      <c r="QNY289" s="73"/>
      <c r="QOA289" s="73"/>
      <c r="QOD289" s="73"/>
      <c r="QOG289" s="73"/>
      <c r="QOJ289" s="73"/>
      <c r="QOR289" s="73"/>
      <c r="QOT289" s="73"/>
      <c r="QOW289" s="73"/>
      <c r="QOZ289" s="73"/>
      <c r="QPI289" s="73"/>
      <c r="QPL289" s="73"/>
      <c r="QPQ289" s="73"/>
      <c r="QQM289" s="73"/>
      <c r="QQN289" s="73"/>
      <c r="QQO289" s="73"/>
      <c r="QQP289" s="73"/>
      <c r="QQQ289" s="73"/>
      <c r="QQR289" s="73"/>
      <c r="QRJ289" s="73"/>
      <c r="QRK289" s="73"/>
      <c r="QRN289" s="73"/>
      <c r="QRQ289" s="73"/>
      <c r="QRS289" s="73"/>
      <c r="QRU289" s="73"/>
      <c r="QRX289" s="73"/>
      <c r="QSA289" s="73"/>
      <c r="QSD289" s="73"/>
      <c r="QSG289" s="73"/>
      <c r="QSJ289" s="73"/>
      <c r="QSM289" s="73"/>
      <c r="QSP289" s="73"/>
      <c r="QSS289" s="73"/>
      <c r="QSU289" s="73"/>
      <c r="QTH289" s="73"/>
      <c r="QTI289" s="73"/>
      <c r="QTJ289" s="73"/>
      <c r="QTK289" s="73"/>
      <c r="QTL289" s="73"/>
      <c r="QTM289" s="73"/>
      <c r="QTN289" s="73"/>
      <c r="QTO289" s="73"/>
      <c r="QTP289" s="73"/>
      <c r="QTQ289" s="73"/>
      <c r="QTR289" s="73"/>
      <c r="QTS289" s="73"/>
      <c r="QTT289" s="73"/>
      <c r="QTU289" s="73"/>
      <c r="QTV289" s="73"/>
      <c r="QTW289" s="73"/>
      <c r="QTX289" s="73"/>
      <c r="QTY289" s="73"/>
      <c r="QTZ289" s="73"/>
      <c r="QUA289" s="73"/>
      <c r="QUB289" s="73"/>
      <c r="QUC289" s="73"/>
      <c r="QUD289" s="73"/>
      <c r="QUE289" s="73"/>
      <c r="QUF289" s="73"/>
      <c r="QUG289" s="73"/>
      <c r="QUI289" s="73"/>
      <c r="QUJ289" s="73"/>
      <c r="QUK289" s="73"/>
      <c r="QUL289" s="73"/>
      <c r="QUM289" s="73"/>
      <c r="QUN289" s="73"/>
      <c r="QUO289" s="73"/>
      <c r="QUP289" s="73"/>
      <c r="QUQ289" s="73"/>
      <c r="QUR289" s="73"/>
      <c r="QUS289" s="73"/>
      <c r="QUT289" s="73"/>
      <c r="QUU289" s="73"/>
      <c r="QUX289" s="73"/>
      <c r="QVA289" s="73"/>
      <c r="QVD289" s="73"/>
      <c r="QVG289" s="73"/>
      <c r="QVJ289" s="73"/>
      <c r="QVV289" s="73"/>
      <c r="QVY289" s="73"/>
      <c r="QWB289" s="73"/>
      <c r="QWE289" s="73"/>
      <c r="QWN289" s="73"/>
      <c r="QWT289" s="73"/>
      <c r="QWW289" s="73"/>
      <c r="QWZ289" s="73"/>
      <c r="QXC289" s="73"/>
      <c r="QXI289" s="73"/>
      <c r="QXR289" s="73"/>
      <c r="QXT289" s="73"/>
      <c r="QXU289" s="73"/>
      <c r="QXW289" s="73"/>
      <c r="QXZ289" s="73"/>
      <c r="QYC289" s="73"/>
      <c r="QYF289" s="73"/>
      <c r="QYN289" s="73"/>
      <c r="QYP289" s="73"/>
      <c r="QYS289" s="73"/>
      <c r="QYV289" s="73"/>
      <c r="QZE289" s="73"/>
      <c r="QZH289" s="73"/>
      <c r="QZM289" s="73"/>
      <c r="RAI289" s="73"/>
      <c r="RAJ289" s="73"/>
      <c r="RAK289" s="73"/>
      <c r="RAL289" s="73"/>
      <c r="RAM289" s="73"/>
      <c r="RAN289" s="73"/>
      <c r="RBF289" s="73"/>
      <c r="RBG289" s="73"/>
      <c r="RBJ289" s="73"/>
      <c r="RBM289" s="73"/>
      <c r="RBO289" s="73"/>
      <c r="RBQ289" s="73"/>
      <c r="RBT289" s="73"/>
      <c r="RBW289" s="73"/>
      <c r="RBZ289" s="73"/>
      <c r="RCC289" s="73"/>
      <c r="RCF289" s="73"/>
      <c r="RCI289" s="73"/>
      <c r="RCL289" s="73"/>
      <c r="RCO289" s="73"/>
      <c r="RCQ289" s="73"/>
      <c r="RDD289" s="73"/>
      <c r="RDE289" s="73"/>
      <c r="RDF289" s="73"/>
      <c r="RDG289" s="73"/>
      <c r="RDH289" s="73"/>
      <c r="RDI289" s="73"/>
      <c r="RDJ289" s="73"/>
      <c r="RDK289" s="73"/>
      <c r="RDL289" s="73"/>
      <c r="RDM289" s="73"/>
      <c r="RDN289" s="73"/>
      <c r="RDO289" s="73"/>
      <c r="RDP289" s="73"/>
      <c r="RDQ289" s="73"/>
      <c r="RDR289" s="73"/>
      <c r="RDS289" s="73"/>
      <c r="RDT289" s="73"/>
      <c r="RDU289" s="73"/>
      <c r="RDV289" s="73"/>
      <c r="RDW289" s="73"/>
      <c r="RDX289" s="73"/>
      <c r="RDY289" s="73"/>
      <c r="RDZ289" s="73"/>
      <c r="REA289" s="73"/>
      <c r="REB289" s="73"/>
      <c r="REC289" s="73"/>
      <c r="REE289" s="73"/>
      <c r="REF289" s="73"/>
      <c r="REG289" s="73"/>
      <c r="REH289" s="73"/>
      <c r="REI289" s="73"/>
      <c r="REJ289" s="73"/>
      <c r="REK289" s="73"/>
      <c r="REL289" s="73"/>
      <c r="REM289" s="73"/>
      <c r="REN289" s="73"/>
      <c r="REO289" s="73"/>
      <c r="REP289" s="73"/>
      <c r="REQ289" s="73"/>
      <c r="RET289" s="73"/>
      <c r="REW289" s="73"/>
      <c r="REZ289" s="73"/>
      <c r="RFC289" s="73"/>
      <c r="RFF289" s="73"/>
      <c r="RFR289" s="73"/>
      <c r="RFU289" s="73"/>
      <c r="RFX289" s="73"/>
      <c r="RGA289" s="73"/>
      <c r="RGJ289" s="73"/>
      <c r="RGP289" s="73"/>
      <c r="RGS289" s="73"/>
      <c r="RGV289" s="73"/>
      <c r="RGY289" s="73"/>
      <c r="RHE289" s="73"/>
      <c r="RHN289" s="73"/>
      <c r="RHP289" s="73"/>
      <c r="RHQ289" s="73"/>
      <c r="RHS289" s="73"/>
      <c r="RHV289" s="73"/>
      <c r="RHY289" s="73"/>
      <c r="RIB289" s="73"/>
      <c r="RIJ289" s="73"/>
      <c r="RIL289" s="73"/>
      <c r="RIO289" s="73"/>
      <c r="RIR289" s="73"/>
      <c r="RJA289" s="73"/>
      <c r="RJD289" s="73"/>
      <c r="RJI289" s="73"/>
      <c r="RKE289" s="73"/>
      <c r="RKF289" s="73"/>
      <c r="RKG289" s="73"/>
      <c r="RKH289" s="73"/>
      <c r="RKI289" s="73"/>
      <c r="RKJ289" s="73"/>
      <c r="RLB289" s="73"/>
      <c r="RLC289" s="73"/>
      <c r="RLF289" s="73"/>
      <c r="RLI289" s="73"/>
      <c r="RLK289" s="73"/>
      <c r="RLM289" s="73"/>
      <c r="RLP289" s="73"/>
      <c r="RLS289" s="73"/>
      <c r="RLV289" s="73"/>
      <c r="RLY289" s="73"/>
      <c r="RMB289" s="73"/>
      <c r="RME289" s="73"/>
      <c r="RMH289" s="73"/>
      <c r="RMK289" s="73"/>
      <c r="RMM289" s="73"/>
      <c r="RMZ289" s="73"/>
      <c r="RNA289" s="73"/>
      <c r="RNB289" s="73"/>
      <c r="RNC289" s="73"/>
      <c r="RND289" s="73"/>
      <c r="RNE289" s="73"/>
      <c r="RNF289" s="73"/>
      <c r="RNG289" s="73"/>
      <c r="RNH289" s="73"/>
      <c r="RNI289" s="73"/>
      <c r="RNJ289" s="73"/>
      <c r="RNK289" s="73"/>
      <c r="RNL289" s="73"/>
      <c r="RNM289" s="73"/>
      <c r="RNN289" s="73"/>
      <c r="RNO289" s="73"/>
      <c r="RNP289" s="73"/>
      <c r="RNQ289" s="73"/>
      <c r="RNR289" s="73"/>
      <c r="RNS289" s="73"/>
      <c r="RNT289" s="73"/>
      <c r="RNU289" s="73"/>
      <c r="RNV289" s="73"/>
      <c r="RNW289" s="73"/>
      <c r="RNX289" s="73"/>
      <c r="RNY289" s="73"/>
      <c r="ROA289" s="73"/>
      <c r="ROB289" s="73"/>
      <c r="ROC289" s="73"/>
      <c r="ROD289" s="73"/>
      <c r="ROE289" s="73"/>
      <c r="ROF289" s="73"/>
      <c r="ROG289" s="73"/>
      <c r="ROH289" s="73"/>
      <c r="ROI289" s="73"/>
      <c r="ROJ289" s="73"/>
      <c r="ROK289" s="73"/>
      <c r="ROL289" s="73"/>
      <c r="ROM289" s="73"/>
      <c r="ROP289" s="73"/>
      <c r="ROS289" s="73"/>
      <c r="ROV289" s="73"/>
      <c r="ROY289" s="73"/>
      <c r="RPB289" s="73"/>
      <c r="RPN289" s="73"/>
      <c r="RPQ289" s="73"/>
      <c r="RPT289" s="73"/>
      <c r="RPW289" s="73"/>
      <c r="RQF289" s="73"/>
      <c r="RQL289" s="73"/>
      <c r="RQO289" s="73"/>
      <c r="RQR289" s="73"/>
      <c r="RQU289" s="73"/>
      <c r="RRA289" s="73"/>
      <c r="RRJ289" s="73"/>
      <c r="RRL289" s="73"/>
      <c r="RRM289" s="73"/>
      <c r="RRO289" s="73"/>
      <c r="RRR289" s="73"/>
      <c r="RRU289" s="73"/>
      <c r="RRX289" s="73"/>
      <c r="RSF289" s="73"/>
      <c r="RSH289" s="73"/>
      <c r="RSK289" s="73"/>
      <c r="RSN289" s="73"/>
      <c r="RSW289" s="73"/>
      <c r="RSZ289" s="73"/>
      <c r="RTE289" s="73"/>
      <c r="RUA289" s="73"/>
      <c r="RUB289" s="73"/>
      <c r="RUC289" s="73"/>
      <c r="RUD289" s="73"/>
      <c r="RUE289" s="73"/>
      <c r="RUF289" s="73"/>
      <c r="RUX289" s="73"/>
      <c r="RUY289" s="73"/>
      <c r="RVB289" s="73"/>
      <c r="RVE289" s="73"/>
      <c r="RVG289" s="73"/>
      <c r="RVI289" s="73"/>
      <c r="RVL289" s="73"/>
      <c r="RVO289" s="73"/>
      <c r="RVR289" s="73"/>
      <c r="RVU289" s="73"/>
      <c r="RVX289" s="73"/>
      <c r="RWA289" s="73"/>
      <c r="RWD289" s="73"/>
      <c r="RWG289" s="73"/>
      <c r="RWI289" s="73"/>
      <c r="RWV289" s="73"/>
      <c r="RWW289" s="73"/>
      <c r="RWX289" s="73"/>
      <c r="RWY289" s="73"/>
      <c r="RWZ289" s="73"/>
      <c r="RXA289" s="73"/>
      <c r="RXB289" s="73"/>
      <c r="RXC289" s="73"/>
      <c r="RXD289" s="73"/>
      <c r="RXE289" s="73"/>
      <c r="RXF289" s="73"/>
      <c r="RXG289" s="73"/>
      <c r="RXH289" s="73"/>
      <c r="RXI289" s="73"/>
      <c r="RXJ289" s="73"/>
      <c r="RXK289" s="73"/>
      <c r="RXL289" s="73"/>
      <c r="RXM289" s="73"/>
      <c r="RXN289" s="73"/>
      <c r="RXO289" s="73"/>
      <c r="RXP289" s="73"/>
      <c r="RXQ289" s="73"/>
      <c r="RXR289" s="73"/>
      <c r="RXS289" s="73"/>
      <c r="RXT289" s="73"/>
      <c r="RXU289" s="73"/>
      <c r="RXW289" s="73"/>
      <c r="RXX289" s="73"/>
      <c r="RXY289" s="73"/>
      <c r="RXZ289" s="73"/>
      <c r="RYA289" s="73"/>
      <c r="RYB289" s="73"/>
      <c r="RYC289" s="73"/>
      <c r="RYD289" s="73"/>
      <c r="RYE289" s="73"/>
      <c r="RYF289" s="73"/>
      <c r="RYG289" s="73"/>
      <c r="RYH289" s="73"/>
      <c r="RYI289" s="73"/>
      <c r="RYL289" s="73"/>
      <c r="RYO289" s="73"/>
      <c r="RYR289" s="73"/>
      <c r="RYU289" s="73"/>
      <c r="RYX289" s="73"/>
      <c r="RZJ289" s="73"/>
      <c r="RZM289" s="73"/>
      <c r="RZP289" s="73"/>
      <c r="RZS289" s="73"/>
      <c r="SAB289" s="73"/>
      <c r="SAH289" s="73"/>
      <c r="SAK289" s="73"/>
      <c r="SAN289" s="73"/>
      <c r="SAQ289" s="73"/>
      <c r="SAW289" s="73"/>
      <c r="SBF289" s="73"/>
      <c r="SBH289" s="73"/>
      <c r="SBI289" s="73"/>
      <c r="SBK289" s="73"/>
      <c r="SBN289" s="73"/>
      <c r="SBQ289" s="73"/>
      <c r="SBT289" s="73"/>
      <c r="SCB289" s="73"/>
      <c r="SCD289" s="73"/>
      <c r="SCG289" s="73"/>
      <c r="SCJ289" s="73"/>
      <c r="SCS289" s="73"/>
      <c r="SCV289" s="73"/>
      <c r="SDA289" s="73"/>
      <c r="SDW289" s="73"/>
      <c r="SDX289" s="73"/>
      <c r="SDY289" s="73"/>
      <c r="SDZ289" s="73"/>
      <c r="SEA289" s="73"/>
      <c r="SEB289" s="73"/>
      <c r="SET289" s="73"/>
      <c r="SEU289" s="73"/>
      <c r="SEX289" s="73"/>
      <c r="SFA289" s="73"/>
      <c r="SFC289" s="73"/>
      <c r="SFE289" s="73"/>
      <c r="SFH289" s="73"/>
      <c r="SFK289" s="73"/>
      <c r="SFN289" s="73"/>
      <c r="SFQ289" s="73"/>
      <c r="SFT289" s="73"/>
      <c r="SFW289" s="73"/>
      <c r="SFZ289" s="73"/>
      <c r="SGC289" s="73"/>
      <c r="SGE289" s="73"/>
      <c r="SGR289" s="73"/>
      <c r="SGS289" s="73"/>
      <c r="SGT289" s="73"/>
      <c r="SGU289" s="73"/>
      <c r="SGV289" s="73"/>
      <c r="SGW289" s="73"/>
      <c r="SGX289" s="73"/>
      <c r="SGY289" s="73"/>
      <c r="SGZ289" s="73"/>
      <c r="SHA289" s="73"/>
      <c r="SHB289" s="73"/>
      <c r="SHC289" s="73"/>
      <c r="SHD289" s="73"/>
      <c r="SHE289" s="73"/>
      <c r="SHF289" s="73"/>
      <c r="SHG289" s="73"/>
      <c r="SHH289" s="73"/>
      <c r="SHI289" s="73"/>
      <c r="SHJ289" s="73"/>
      <c r="SHK289" s="73"/>
      <c r="SHL289" s="73"/>
      <c r="SHM289" s="73"/>
      <c r="SHN289" s="73"/>
      <c r="SHO289" s="73"/>
      <c r="SHP289" s="73"/>
      <c r="SHQ289" s="73"/>
      <c r="SHS289" s="73"/>
      <c r="SHT289" s="73"/>
      <c r="SHU289" s="73"/>
      <c r="SHV289" s="73"/>
      <c r="SHW289" s="73"/>
      <c r="SHX289" s="73"/>
      <c r="SHY289" s="73"/>
      <c r="SHZ289" s="73"/>
      <c r="SIA289" s="73"/>
      <c r="SIB289" s="73"/>
      <c r="SIC289" s="73"/>
      <c r="SID289" s="73"/>
      <c r="SIE289" s="73"/>
      <c r="SIH289" s="73"/>
      <c r="SIK289" s="73"/>
      <c r="SIN289" s="73"/>
      <c r="SIQ289" s="73"/>
      <c r="SIT289" s="73"/>
      <c r="SJF289" s="73"/>
      <c r="SJI289" s="73"/>
      <c r="SJL289" s="73"/>
      <c r="SJO289" s="73"/>
      <c r="SJX289" s="73"/>
      <c r="SKD289" s="73"/>
      <c r="SKG289" s="73"/>
      <c r="SKJ289" s="73"/>
      <c r="SKM289" s="73"/>
      <c r="SKS289" s="73"/>
      <c r="SLB289" s="73"/>
      <c r="SLD289" s="73"/>
      <c r="SLE289" s="73"/>
      <c r="SLG289" s="73"/>
      <c r="SLJ289" s="73"/>
      <c r="SLM289" s="73"/>
      <c r="SLP289" s="73"/>
      <c r="SLX289" s="73"/>
      <c r="SLZ289" s="73"/>
      <c r="SMC289" s="73"/>
      <c r="SMF289" s="73"/>
      <c r="SMO289" s="73"/>
      <c r="SMR289" s="73"/>
      <c r="SMW289" s="73"/>
      <c r="SNS289" s="73"/>
      <c r="SNT289" s="73"/>
      <c r="SNU289" s="73"/>
      <c r="SNV289" s="73"/>
      <c r="SNW289" s="73"/>
      <c r="SNX289" s="73"/>
      <c r="SOP289" s="73"/>
      <c r="SOQ289" s="73"/>
      <c r="SOT289" s="73"/>
      <c r="SOW289" s="73"/>
      <c r="SOY289" s="73"/>
      <c r="SPA289" s="73"/>
      <c r="SPD289" s="73"/>
      <c r="SPG289" s="73"/>
      <c r="SPJ289" s="73"/>
      <c r="SPM289" s="73"/>
      <c r="SPP289" s="73"/>
      <c r="SPS289" s="73"/>
      <c r="SPV289" s="73"/>
      <c r="SPY289" s="73"/>
      <c r="SQA289" s="73"/>
      <c r="SQN289" s="73"/>
      <c r="SQO289" s="73"/>
      <c r="SQP289" s="73"/>
      <c r="SQQ289" s="73"/>
      <c r="SQR289" s="73"/>
      <c r="SQS289" s="73"/>
      <c r="SQT289" s="73"/>
      <c r="SQU289" s="73"/>
      <c r="SQV289" s="73"/>
      <c r="SQW289" s="73"/>
      <c r="SQX289" s="73"/>
      <c r="SQY289" s="73"/>
      <c r="SQZ289" s="73"/>
      <c r="SRA289" s="73"/>
      <c r="SRB289" s="73"/>
      <c r="SRC289" s="73"/>
      <c r="SRD289" s="73"/>
      <c r="SRE289" s="73"/>
      <c r="SRF289" s="73"/>
      <c r="SRG289" s="73"/>
      <c r="SRH289" s="73"/>
      <c r="SRI289" s="73"/>
      <c r="SRJ289" s="73"/>
      <c r="SRK289" s="73"/>
      <c r="SRL289" s="73"/>
      <c r="SRM289" s="73"/>
      <c r="SRO289" s="73"/>
      <c r="SRP289" s="73"/>
      <c r="SRQ289" s="73"/>
      <c r="SRR289" s="73"/>
      <c r="SRS289" s="73"/>
      <c r="SRT289" s="73"/>
      <c r="SRU289" s="73"/>
      <c r="SRV289" s="73"/>
      <c r="SRW289" s="73"/>
      <c r="SRX289" s="73"/>
      <c r="SRY289" s="73"/>
      <c r="SRZ289" s="73"/>
      <c r="SSA289" s="73"/>
      <c r="SSD289" s="73"/>
      <c r="SSG289" s="73"/>
      <c r="SSJ289" s="73"/>
      <c r="SSM289" s="73"/>
      <c r="SSP289" s="73"/>
      <c r="STB289" s="73"/>
      <c r="STE289" s="73"/>
      <c r="STH289" s="73"/>
      <c r="STK289" s="73"/>
      <c r="STT289" s="73"/>
      <c r="STZ289" s="73"/>
      <c r="SUC289" s="73"/>
      <c r="SUF289" s="73"/>
      <c r="SUI289" s="73"/>
      <c r="SUO289" s="73"/>
      <c r="SUX289" s="73"/>
      <c r="SUZ289" s="73"/>
      <c r="SVA289" s="73"/>
      <c r="SVC289" s="73"/>
      <c r="SVF289" s="73"/>
      <c r="SVI289" s="73"/>
      <c r="SVL289" s="73"/>
      <c r="SVT289" s="73"/>
      <c r="SVV289" s="73"/>
      <c r="SVY289" s="73"/>
      <c r="SWB289" s="73"/>
      <c r="SWK289" s="73"/>
      <c r="SWN289" s="73"/>
      <c r="SWS289" s="73"/>
      <c r="SXO289" s="73"/>
      <c r="SXP289" s="73"/>
      <c r="SXQ289" s="73"/>
      <c r="SXR289" s="73"/>
      <c r="SXS289" s="73"/>
      <c r="SXT289" s="73"/>
      <c r="SYL289" s="73"/>
      <c r="SYM289" s="73"/>
      <c r="SYP289" s="73"/>
      <c r="SYS289" s="73"/>
      <c r="SYU289" s="73"/>
      <c r="SYW289" s="73"/>
      <c r="SYZ289" s="73"/>
      <c r="SZC289" s="73"/>
      <c r="SZF289" s="73"/>
      <c r="SZI289" s="73"/>
      <c r="SZL289" s="73"/>
      <c r="SZO289" s="73"/>
      <c r="SZR289" s="73"/>
      <c r="SZU289" s="73"/>
      <c r="SZW289" s="73"/>
      <c r="TAJ289" s="73"/>
      <c r="TAK289" s="73"/>
      <c r="TAL289" s="73"/>
      <c r="TAM289" s="73"/>
      <c r="TAN289" s="73"/>
      <c r="TAO289" s="73"/>
      <c r="TAP289" s="73"/>
      <c r="TAQ289" s="73"/>
      <c r="TAR289" s="73"/>
      <c r="TAS289" s="73"/>
      <c r="TAT289" s="73"/>
      <c r="TAU289" s="73"/>
      <c r="TAV289" s="73"/>
      <c r="TAW289" s="73"/>
      <c r="TAX289" s="73"/>
      <c r="TAY289" s="73"/>
      <c r="TAZ289" s="73"/>
      <c r="TBA289" s="73"/>
      <c r="TBB289" s="73"/>
      <c r="TBC289" s="73"/>
      <c r="TBD289" s="73"/>
      <c r="TBE289" s="73"/>
      <c r="TBF289" s="73"/>
      <c r="TBG289" s="73"/>
      <c r="TBH289" s="73"/>
      <c r="TBI289" s="73"/>
      <c r="TBK289" s="73"/>
      <c r="TBL289" s="73"/>
      <c r="TBM289" s="73"/>
      <c r="TBN289" s="73"/>
      <c r="TBO289" s="73"/>
      <c r="TBP289" s="73"/>
      <c r="TBQ289" s="73"/>
      <c r="TBR289" s="73"/>
      <c r="TBS289" s="73"/>
      <c r="TBT289" s="73"/>
      <c r="TBU289" s="73"/>
      <c r="TBV289" s="73"/>
      <c r="TBW289" s="73"/>
      <c r="TBZ289" s="73"/>
      <c r="TCC289" s="73"/>
      <c r="TCF289" s="73"/>
      <c r="TCI289" s="73"/>
      <c r="TCL289" s="73"/>
      <c r="TCX289" s="73"/>
      <c r="TDA289" s="73"/>
      <c r="TDD289" s="73"/>
      <c r="TDG289" s="73"/>
      <c r="TDP289" s="73"/>
      <c r="TDV289" s="73"/>
      <c r="TDY289" s="73"/>
      <c r="TEB289" s="73"/>
      <c r="TEE289" s="73"/>
      <c r="TEK289" s="73"/>
      <c r="TET289" s="73"/>
      <c r="TEV289" s="73"/>
      <c r="TEW289" s="73"/>
      <c r="TEY289" s="73"/>
      <c r="TFB289" s="73"/>
      <c r="TFE289" s="73"/>
      <c r="TFH289" s="73"/>
      <c r="TFP289" s="73"/>
      <c r="TFR289" s="73"/>
      <c r="TFU289" s="73"/>
      <c r="TFX289" s="73"/>
      <c r="TGG289" s="73"/>
      <c r="TGJ289" s="73"/>
      <c r="TGO289" s="73"/>
      <c r="THK289" s="73"/>
      <c r="THL289" s="73"/>
      <c r="THM289" s="73"/>
      <c r="THN289" s="73"/>
      <c r="THO289" s="73"/>
      <c r="THP289" s="73"/>
      <c r="TIH289" s="73"/>
      <c r="TII289" s="73"/>
      <c r="TIL289" s="73"/>
      <c r="TIO289" s="73"/>
      <c r="TIQ289" s="73"/>
      <c r="TIS289" s="73"/>
      <c r="TIV289" s="73"/>
      <c r="TIY289" s="73"/>
      <c r="TJB289" s="73"/>
      <c r="TJE289" s="73"/>
      <c r="TJH289" s="73"/>
      <c r="TJK289" s="73"/>
      <c r="TJN289" s="73"/>
      <c r="TJQ289" s="73"/>
      <c r="TJS289" s="73"/>
      <c r="TKF289" s="73"/>
      <c r="TKG289" s="73"/>
      <c r="TKH289" s="73"/>
      <c r="TKI289" s="73"/>
      <c r="TKJ289" s="73"/>
      <c r="TKK289" s="73"/>
      <c r="TKL289" s="73"/>
      <c r="TKM289" s="73"/>
      <c r="TKN289" s="73"/>
      <c r="TKO289" s="73"/>
      <c r="TKP289" s="73"/>
      <c r="TKQ289" s="73"/>
      <c r="TKR289" s="73"/>
      <c r="TKS289" s="73"/>
      <c r="TKT289" s="73"/>
      <c r="TKU289" s="73"/>
      <c r="TKV289" s="73"/>
      <c r="TKW289" s="73"/>
      <c r="TKX289" s="73"/>
      <c r="TKY289" s="73"/>
      <c r="TKZ289" s="73"/>
      <c r="TLA289" s="73"/>
      <c r="TLB289" s="73"/>
      <c r="TLC289" s="73"/>
      <c r="TLD289" s="73"/>
      <c r="TLE289" s="73"/>
      <c r="TLG289" s="73"/>
      <c r="TLH289" s="73"/>
      <c r="TLI289" s="73"/>
      <c r="TLJ289" s="73"/>
      <c r="TLK289" s="73"/>
      <c r="TLL289" s="73"/>
      <c r="TLM289" s="73"/>
      <c r="TLN289" s="73"/>
      <c r="TLO289" s="73"/>
      <c r="TLP289" s="73"/>
      <c r="TLQ289" s="73"/>
      <c r="TLR289" s="73"/>
      <c r="TLS289" s="73"/>
      <c r="TLV289" s="73"/>
      <c r="TLY289" s="73"/>
      <c r="TMB289" s="73"/>
      <c r="TME289" s="73"/>
      <c r="TMH289" s="73"/>
      <c r="TMT289" s="73"/>
      <c r="TMW289" s="73"/>
      <c r="TMZ289" s="73"/>
      <c r="TNC289" s="73"/>
      <c r="TNL289" s="73"/>
      <c r="TNR289" s="73"/>
      <c r="TNU289" s="73"/>
      <c r="TNX289" s="73"/>
      <c r="TOA289" s="73"/>
      <c r="TOG289" s="73"/>
      <c r="TOP289" s="73"/>
      <c r="TOR289" s="73"/>
      <c r="TOS289" s="73"/>
      <c r="TOU289" s="73"/>
      <c r="TOX289" s="73"/>
      <c r="TPA289" s="73"/>
      <c r="TPD289" s="73"/>
      <c r="TPL289" s="73"/>
      <c r="TPN289" s="73"/>
      <c r="TPQ289" s="73"/>
      <c r="TPT289" s="73"/>
      <c r="TQC289" s="73"/>
      <c r="TQF289" s="73"/>
      <c r="TQK289" s="73"/>
      <c r="TRG289" s="73"/>
      <c r="TRH289" s="73"/>
      <c r="TRI289" s="73"/>
      <c r="TRJ289" s="73"/>
      <c r="TRK289" s="73"/>
      <c r="TRL289" s="73"/>
      <c r="TSD289" s="73"/>
      <c r="TSE289" s="73"/>
      <c r="TSH289" s="73"/>
      <c r="TSK289" s="73"/>
      <c r="TSM289" s="73"/>
      <c r="TSO289" s="73"/>
      <c r="TSR289" s="73"/>
      <c r="TSU289" s="73"/>
      <c r="TSX289" s="73"/>
      <c r="TTA289" s="73"/>
      <c r="TTD289" s="73"/>
      <c r="TTG289" s="73"/>
      <c r="TTJ289" s="73"/>
      <c r="TTM289" s="73"/>
      <c r="TTO289" s="73"/>
      <c r="TUB289" s="73"/>
      <c r="TUC289" s="73"/>
      <c r="TUD289" s="73"/>
      <c r="TUE289" s="73"/>
      <c r="TUF289" s="73"/>
      <c r="TUG289" s="73"/>
      <c r="TUH289" s="73"/>
      <c r="TUI289" s="73"/>
      <c r="TUJ289" s="73"/>
      <c r="TUK289" s="73"/>
      <c r="TUL289" s="73"/>
      <c r="TUM289" s="73"/>
      <c r="TUN289" s="73"/>
      <c r="TUO289" s="73"/>
      <c r="TUP289" s="73"/>
      <c r="TUQ289" s="73"/>
      <c r="TUR289" s="73"/>
      <c r="TUS289" s="73"/>
      <c r="TUT289" s="73"/>
      <c r="TUU289" s="73"/>
      <c r="TUV289" s="73"/>
      <c r="TUW289" s="73"/>
      <c r="TUX289" s="73"/>
      <c r="TUY289" s="73"/>
      <c r="TUZ289" s="73"/>
      <c r="TVA289" s="73"/>
      <c r="TVC289" s="73"/>
      <c r="TVD289" s="73"/>
      <c r="TVE289" s="73"/>
      <c r="TVF289" s="73"/>
      <c r="TVG289" s="73"/>
      <c r="TVH289" s="73"/>
      <c r="TVI289" s="73"/>
      <c r="TVJ289" s="73"/>
      <c r="TVK289" s="73"/>
      <c r="TVL289" s="73"/>
      <c r="TVM289" s="73"/>
      <c r="TVN289" s="73"/>
      <c r="TVO289" s="73"/>
      <c r="TVR289" s="73"/>
      <c r="TVU289" s="73"/>
      <c r="TVX289" s="73"/>
      <c r="TWA289" s="73"/>
      <c r="TWD289" s="73"/>
      <c r="TWP289" s="73"/>
      <c r="TWS289" s="73"/>
      <c r="TWV289" s="73"/>
      <c r="TWY289" s="73"/>
      <c r="TXH289" s="73"/>
      <c r="TXN289" s="73"/>
      <c r="TXQ289" s="73"/>
      <c r="TXT289" s="73"/>
      <c r="TXW289" s="73"/>
      <c r="TYC289" s="73"/>
      <c r="TYL289" s="73"/>
      <c r="TYN289" s="73"/>
      <c r="TYO289" s="73"/>
      <c r="TYQ289" s="73"/>
      <c r="TYT289" s="73"/>
      <c r="TYW289" s="73"/>
      <c r="TYZ289" s="73"/>
      <c r="TZH289" s="73"/>
      <c r="TZJ289" s="73"/>
      <c r="TZM289" s="73"/>
      <c r="TZP289" s="73"/>
      <c r="TZY289" s="73"/>
      <c r="UAB289" s="73"/>
      <c r="UAG289" s="73"/>
      <c r="UBC289" s="73"/>
      <c r="UBD289" s="73"/>
      <c r="UBE289" s="73"/>
      <c r="UBF289" s="73"/>
      <c r="UBG289" s="73"/>
      <c r="UBH289" s="73"/>
      <c r="UBZ289" s="73"/>
      <c r="UCA289" s="73"/>
      <c r="UCD289" s="73"/>
      <c r="UCG289" s="73"/>
      <c r="UCI289" s="73"/>
      <c r="UCK289" s="73"/>
      <c r="UCN289" s="73"/>
      <c r="UCQ289" s="73"/>
      <c r="UCT289" s="73"/>
      <c r="UCW289" s="73"/>
      <c r="UCZ289" s="73"/>
      <c r="UDC289" s="73"/>
      <c r="UDF289" s="73"/>
      <c r="UDI289" s="73"/>
      <c r="UDK289" s="73"/>
      <c r="UDX289" s="73"/>
      <c r="UDY289" s="73"/>
      <c r="UDZ289" s="73"/>
      <c r="UEA289" s="73"/>
      <c r="UEB289" s="73"/>
      <c r="UEC289" s="73"/>
      <c r="UED289" s="73"/>
      <c r="UEE289" s="73"/>
      <c r="UEF289" s="73"/>
      <c r="UEG289" s="73"/>
      <c r="UEH289" s="73"/>
      <c r="UEI289" s="73"/>
      <c r="UEJ289" s="73"/>
      <c r="UEK289" s="73"/>
      <c r="UEL289" s="73"/>
      <c r="UEM289" s="73"/>
      <c r="UEN289" s="73"/>
      <c r="UEO289" s="73"/>
      <c r="UEP289" s="73"/>
      <c r="UEQ289" s="73"/>
      <c r="UER289" s="73"/>
      <c r="UES289" s="73"/>
      <c r="UET289" s="73"/>
      <c r="UEU289" s="73"/>
      <c r="UEV289" s="73"/>
      <c r="UEW289" s="73"/>
      <c r="UEY289" s="73"/>
      <c r="UEZ289" s="73"/>
      <c r="UFA289" s="73"/>
      <c r="UFB289" s="73"/>
      <c r="UFC289" s="73"/>
      <c r="UFD289" s="73"/>
      <c r="UFE289" s="73"/>
      <c r="UFF289" s="73"/>
      <c r="UFG289" s="73"/>
      <c r="UFH289" s="73"/>
      <c r="UFI289" s="73"/>
      <c r="UFJ289" s="73"/>
      <c r="UFK289" s="73"/>
      <c r="UFN289" s="73"/>
      <c r="UFQ289" s="73"/>
      <c r="UFT289" s="73"/>
      <c r="UFW289" s="73"/>
      <c r="UFZ289" s="73"/>
      <c r="UGL289" s="73"/>
      <c r="UGO289" s="73"/>
      <c r="UGR289" s="73"/>
      <c r="UGU289" s="73"/>
      <c r="UHD289" s="73"/>
      <c r="UHJ289" s="73"/>
      <c r="UHM289" s="73"/>
      <c r="UHP289" s="73"/>
      <c r="UHS289" s="73"/>
      <c r="UHY289" s="73"/>
      <c r="UIH289" s="73"/>
      <c r="UIJ289" s="73"/>
      <c r="UIK289" s="73"/>
      <c r="UIM289" s="73"/>
      <c r="UIP289" s="73"/>
      <c r="UIS289" s="73"/>
      <c r="UIV289" s="73"/>
      <c r="UJD289" s="73"/>
      <c r="UJF289" s="73"/>
      <c r="UJI289" s="73"/>
      <c r="UJL289" s="73"/>
      <c r="UJU289" s="73"/>
      <c r="UJX289" s="73"/>
      <c r="UKC289" s="73"/>
      <c r="UKY289" s="73"/>
      <c r="UKZ289" s="73"/>
      <c r="ULA289" s="73"/>
      <c r="ULB289" s="73"/>
      <c r="ULC289" s="73"/>
      <c r="ULD289" s="73"/>
      <c r="ULV289" s="73"/>
      <c r="ULW289" s="73"/>
      <c r="ULZ289" s="73"/>
      <c r="UMC289" s="73"/>
      <c r="UME289" s="73"/>
      <c r="UMG289" s="73"/>
      <c r="UMJ289" s="73"/>
      <c r="UMM289" s="73"/>
      <c r="UMP289" s="73"/>
      <c r="UMS289" s="73"/>
      <c r="UMV289" s="73"/>
      <c r="UMY289" s="73"/>
      <c r="UNB289" s="73"/>
      <c r="UNE289" s="73"/>
      <c r="UNG289" s="73"/>
      <c r="UNT289" s="73"/>
      <c r="UNU289" s="73"/>
      <c r="UNV289" s="73"/>
      <c r="UNW289" s="73"/>
      <c r="UNX289" s="73"/>
      <c r="UNY289" s="73"/>
      <c r="UNZ289" s="73"/>
      <c r="UOA289" s="73"/>
      <c r="UOB289" s="73"/>
      <c r="UOC289" s="73"/>
      <c r="UOD289" s="73"/>
      <c r="UOE289" s="73"/>
      <c r="UOF289" s="73"/>
      <c r="UOG289" s="73"/>
      <c r="UOH289" s="73"/>
      <c r="UOI289" s="73"/>
      <c r="UOJ289" s="73"/>
      <c r="UOK289" s="73"/>
      <c r="UOL289" s="73"/>
      <c r="UOM289" s="73"/>
      <c r="UON289" s="73"/>
      <c r="UOO289" s="73"/>
      <c r="UOP289" s="73"/>
      <c r="UOQ289" s="73"/>
      <c r="UOR289" s="73"/>
      <c r="UOS289" s="73"/>
      <c r="UOU289" s="73"/>
      <c r="UOV289" s="73"/>
      <c r="UOW289" s="73"/>
      <c r="UOX289" s="73"/>
      <c r="UOY289" s="73"/>
      <c r="UOZ289" s="73"/>
      <c r="UPA289" s="73"/>
      <c r="UPB289" s="73"/>
      <c r="UPC289" s="73"/>
      <c r="UPD289" s="73"/>
      <c r="UPE289" s="73"/>
      <c r="UPF289" s="73"/>
      <c r="UPG289" s="73"/>
      <c r="UPJ289" s="73"/>
      <c r="UPM289" s="73"/>
      <c r="UPP289" s="73"/>
      <c r="UPS289" s="73"/>
      <c r="UPV289" s="73"/>
      <c r="UQH289" s="73"/>
      <c r="UQK289" s="73"/>
      <c r="UQN289" s="73"/>
      <c r="UQQ289" s="73"/>
      <c r="UQZ289" s="73"/>
      <c r="URF289" s="73"/>
      <c r="URI289" s="73"/>
      <c r="URL289" s="73"/>
      <c r="URO289" s="73"/>
      <c r="URU289" s="73"/>
      <c r="USD289" s="73"/>
      <c r="USF289" s="73"/>
      <c r="USG289" s="73"/>
      <c r="USI289" s="73"/>
      <c r="USL289" s="73"/>
      <c r="USO289" s="73"/>
      <c r="USR289" s="73"/>
      <c r="USZ289" s="73"/>
      <c r="UTB289" s="73"/>
      <c r="UTE289" s="73"/>
      <c r="UTH289" s="73"/>
      <c r="UTQ289" s="73"/>
      <c r="UTT289" s="73"/>
      <c r="UTY289" s="73"/>
      <c r="UUU289" s="73"/>
      <c r="UUV289" s="73"/>
      <c r="UUW289" s="73"/>
      <c r="UUX289" s="73"/>
      <c r="UUY289" s="73"/>
      <c r="UUZ289" s="73"/>
      <c r="UVR289" s="73"/>
      <c r="UVS289" s="73"/>
      <c r="UVV289" s="73"/>
      <c r="UVY289" s="73"/>
      <c r="UWA289" s="73"/>
      <c r="UWC289" s="73"/>
      <c r="UWF289" s="73"/>
      <c r="UWI289" s="73"/>
      <c r="UWL289" s="73"/>
      <c r="UWO289" s="73"/>
      <c r="UWR289" s="73"/>
      <c r="UWU289" s="73"/>
      <c r="UWX289" s="73"/>
      <c r="UXA289" s="73"/>
      <c r="UXC289" s="73"/>
      <c r="UXP289" s="73"/>
      <c r="UXQ289" s="73"/>
      <c r="UXR289" s="73"/>
      <c r="UXS289" s="73"/>
      <c r="UXT289" s="73"/>
      <c r="UXU289" s="73"/>
      <c r="UXV289" s="73"/>
      <c r="UXW289" s="73"/>
      <c r="UXX289" s="73"/>
      <c r="UXY289" s="73"/>
      <c r="UXZ289" s="73"/>
      <c r="UYA289" s="73"/>
      <c r="UYB289" s="73"/>
      <c r="UYC289" s="73"/>
      <c r="UYD289" s="73"/>
      <c r="UYE289" s="73"/>
      <c r="UYF289" s="73"/>
      <c r="UYG289" s="73"/>
      <c r="UYH289" s="73"/>
      <c r="UYI289" s="73"/>
      <c r="UYJ289" s="73"/>
      <c r="UYK289" s="73"/>
      <c r="UYL289" s="73"/>
      <c r="UYM289" s="73"/>
      <c r="UYN289" s="73"/>
      <c r="UYO289" s="73"/>
      <c r="UYQ289" s="73"/>
      <c r="UYR289" s="73"/>
      <c r="UYS289" s="73"/>
      <c r="UYT289" s="73"/>
      <c r="UYU289" s="73"/>
      <c r="UYV289" s="73"/>
      <c r="UYW289" s="73"/>
      <c r="UYX289" s="73"/>
      <c r="UYY289" s="73"/>
      <c r="UYZ289" s="73"/>
      <c r="UZA289" s="73"/>
      <c r="UZB289" s="73"/>
      <c r="UZC289" s="73"/>
      <c r="UZF289" s="73"/>
      <c r="UZI289" s="73"/>
      <c r="UZL289" s="73"/>
      <c r="UZO289" s="73"/>
      <c r="UZR289" s="73"/>
      <c r="VAD289" s="73"/>
      <c r="VAG289" s="73"/>
      <c r="VAJ289" s="73"/>
      <c r="VAM289" s="73"/>
      <c r="VAV289" s="73"/>
      <c r="VBB289" s="73"/>
      <c r="VBE289" s="73"/>
      <c r="VBH289" s="73"/>
      <c r="VBK289" s="73"/>
      <c r="VBQ289" s="73"/>
      <c r="VBZ289" s="73"/>
      <c r="VCB289" s="73"/>
      <c r="VCC289" s="73"/>
      <c r="VCE289" s="73"/>
      <c r="VCH289" s="73"/>
      <c r="VCK289" s="73"/>
      <c r="VCN289" s="73"/>
      <c r="VCV289" s="73"/>
      <c r="VCX289" s="73"/>
      <c r="VDA289" s="73"/>
      <c r="VDD289" s="73"/>
      <c r="VDM289" s="73"/>
      <c r="VDP289" s="73"/>
      <c r="VDU289" s="73"/>
      <c r="VEQ289" s="73"/>
      <c r="VER289" s="73"/>
      <c r="VES289" s="73"/>
      <c r="VET289" s="73"/>
      <c r="VEU289" s="73"/>
      <c r="VEV289" s="73"/>
      <c r="VFN289" s="73"/>
      <c r="VFO289" s="73"/>
      <c r="VFR289" s="73"/>
      <c r="VFU289" s="73"/>
      <c r="VFW289" s="73"/>
      <c r="VFY289" s="73"/>
      <c r="VGB289" s="73"/>
      <c r="VGE289" s="73"/>
      <c r="VGH289" s="73"/>
      <c r="VGK289" s="73"/>
      <c r="VGN289" s="73"/>
      <c r="VGQ289" s="73"/>
      <c r="VGT289" s="73"/>
      <c r="VGW289" s="73"/>
      <c r="VGY289" s="73"/>
      <c r="VHL289" s="73"/>
      <c r="VHM289" s="73"/>
      <c r="VHN289" s="73"/>
      <c r="VHO289" s="73"/>
      <c r="VHP289" s="73"/>
      <c r="VHQ289" s="73"/>
      <c r="VHR289" s="73"/>
      <c r="VHS289" s="73"/>
      <c r="VHT289" s="73"/>
      <c r="VHU289" s="73"/>
      <c r="VHV289" s="73"/>
      <c r="VHW289" s="73"/>
      <c r="VHX289" s="73"/>
      <c r="VHY289" s="73"/>
      <c r="VHZ289" s="73"/>
      <c r="VIA289" s="73"/>
      <c r="VIB289" s="73"/>
      <c r="VIC289" s="73"/>
      <c r="VID289" s="73"/>
      <c r="VIE289" s="73"/>
      <c r="VIF289" s="73"/>
      <c r="VIG289" s="73"/>
      <c r="VIH289" s="73"/>
      <c r="VII289" s="73"/>
      <c r="VIJ289" s="73"/>
      <c r="VIK289" s="73"/>
      <c r="VIM289" s="73"/>
      <c r="VIN289" s="73"/>
      <c r="VIO289" s="73"/>
      <c r="VIP289" s="73"/>
      <c r="VIQ289" s="73"/>
      <c r="VIR289" s="73"/>
      <c r="VIS289" s="73"/>
      <c r="VIT289" s="73"/>
      <c r="VIU289" s="73"/>
      <c r="VIV289" s="73"/>
      <c r="VIW289" s="73"/>
      <c r="VIX289" s="73"/>
      <c r="VIY289" s="73"/>
      <c r="VJB289" s="73"/>
      <c r="VJE289" s="73"/>
      <c r="VJH289" s="73"/>
      <c r="VJK289" s="73"/>
      <c r="VJN289" s="73"/>
      <c r="VJZ289" s="73"/>
      <c r="VKC289" s="73"/>
      <c r="VKF289" s="73"/>
      <c r="VKI289" s="73"/>
      <c r="VKR289" s="73"/>
      <c r="VKX289" s="73"/>
      <c r="VLA289" s="73"/>
      <c r="VLD289" s="73"/>
      <c r="VLG289" s="73"/>
      <c r="VLM289" s="73"/>
      <c r="VLV289" s="73"/>
      <c r="VLX289" s="73"/>
      <c r="VLY289" s="73"/>
      <c r="VMA289" s="73"/>
      <c r="VMD289" s="73"/>
      <c r="VMG289" s="73"/>
      <c r="VMJ289" s="73"/>
      <c r="VMR289" s="73"/>
      <c r="VMT289" s="73"/>
      <c r="VMW289" s="73"/>
      <c r="VMZ289" s="73"/>
      <c r="VNI289" s="73"/>
      <c r="VNL289" s="73"/>
      <c r="VNQ289" s="73"/>
      <c r="VOM289" s="73"/>
      <c r="VON289" s="73"/>
      <c r="VOO289" s="73"/>
      <c r="VOP289" s="73"/>
      <c r="VOQ289" s="73"/>
      <c r="VOR289" s="73"/>
      <c r="VPJ289" s="73"/>
      <c r="VPK289" s="73"/>
      <c r="VPN289" s="73"/>
      <c r="VPQ289" s="73"/>
      <c r="VPS289" s="73"/>
      <c r="VPU289" s="73"/>
      <c r="VPX289" s="73"/>
      <c r="VQA289" s="73"/>
      <c r="VQD289" s="73"/>
      <c r="VQG289" s="73"/>
      <c r="VQJ289" s="73"/>
      <c r="VQM289" s="73"/>
      <c r="VQP289" s="73"/>
      <c r="VQS289" s="73"/>
      <c r="VQU289" s="73"/>
      <c r="VRH289" s="73"/>
      <c r="VRI289" s="73"/>
      <c r="VRJ289" s="73"/>
      <c r="VRK289" s="73"/>
      <c r="VRL289" s="73"/>
      <c r="VRM289" s="73"/>
      <c r="VRN289" s="73"/>
      <c r="VRO289" s="73"/>
      <c r="VRP289" s="73"/>
      <c r="VRQ289" s="73"/>
      <c r="VRR289" s="73"/>
      <c r="VRS289" s="73"/>
      <c r="VRT289" s="73"/>
      <c r="VRU289" s="73"/>
      <c r="VRV289" s="73"/>
      <c r="VRW289" s="73"/>
      <c r="VRX289" s="73"/>
      <c r="VRY289" s="73"/>
      <c r="VRZ289" s="73"/>
      <c r="VSA289" s="73"/>
      <c r="VSB289" s="73"/>
      <c r="VSC289" s="73"/>
      <c r="VSD289" s="73"/>
      <c r="VSE289" s="73"/>
      <c r="VSF289" s="73"/>
      <c r="VSG289" s="73"/>
      <c r="VSI289" s="73"/>
      <c r="VSJ289" s="73"/>
      <c r="VSK289" s="73"/>
      <c r="VSL289" s="73"/>
      <c r="VSM289" s="73"/>
      <c r="VSN289" s="73"/>
      <c r="VSO289" s="73"/>
      <c r="VSP289" s="73"/>
      <c r="VSQ289" s="73"/>
      <c r="VSR289" s="73"/>
      <c r="VSS289" s="73"/>
      <c r="VST289" s="73"/>
      <c r="VSU289" s="73"/>
      <c r="VSX289" s="73"/>
      <c r="VTA289" s="73"/>
      <c r="VTD289" s="73"/>
      <c r="VTG289" s="73"/>
      <c r="VTJ289" s="73"/>
      <c r="VTV289" s="73"/>
      <c r="VTY289" s="73"/>
      <c r="VUB289" s="73"/>
      <c r="VUE289" s="73"/>
      <c r="VUN289" s="73"/>
      <c r="VUT289" s="73"/>
      <c r="VUW289" s="73"/>
      <c r="VUZ289" s="73"/>
      <c r="VVC289" s="73"/>
      <c r="VVI289" s="73"/>
      <c r="VVR289" s="73"/>
      <c r="VVT289" s="73"/>
      <c r="VVU289" s="73"/>
      <c r="VVW289" s="73"/>
      <c r="VVZ289" s="73"/>
      <c r="VWC289" s="73"/>
      <c r="VWF289" s="73"/>
      <c r="VWN289" s="73"/>
      <c r="VWP289" s="73"/>
      <c r="VWS289" s="73"/>
      <c r="VWV289" s="73"/>
      <c r="VXE289" s="73"/>
      <c r="VXH289" s="73"/>
      <c r="VXM289" s="73"/>
      <c r="VYI289" s="73"/>
      <c r="VYJ289" s="73"/>
      <c r="VYK289" s="73"/>
      <c r="VYL289" s="73"/>
      <c r="VYM289" s="73"/>
      <c r="VYN289" s="73"/>
      <c r="VZF289" s="73"/>
      <c r="VZG289" s="73"/>
      <c r="VZJ289" s="73"/>
      <c r="VZM289" s="73"/>
      <c r="VZO289" s="73"/>
      <c r="VZQ289" s="73"/>
      <c r="VZT289" s="73"/>
      <c r="VZW289" s="73"/>
      <c r="VZZ289" s="73"/>
      <c r="WAC289" s="73"/>
      <c r="WAF289" s="73"/>
      <c r="WAI289" s="73"/>
      <c r="WAL289" s="73"/>
      <c r="WAO289" s="73"/>
      <c r="WAQ289" s="73"/>
      <c r="WBD289" s="73"/>
      <c r="WBE289" s="73"/>
      <c r="WBF289" s="73"/>
      <c r="WBG289" s="73"/>
      <c r="WBH289" s="73"/>
      <c r="WBI289" s="73"/>
      <c r="WBJ289" s="73"/>
      <c r="WBK289" s="73"/>
      <c r="WBL289" s="73"/>
      <c r="WBM289" s="73"/>
      <c r="WBN289" s="73"/>
      <c r="WBO289" s="73"/>
      <c r="WBP289" s="73"/>
      <c r="WBQ289" s="73"/>
      <c r="WBR289" s="73"/>
      <c r="WBS289" s="73"/>
      <c r="WBT289" s="73"/>
      <c r="WBU289" s="73"/>
      <c r="WBV289" s="73"/>
      <c r="WBW289" s="73"/>
      <c r="WBX289" s="73"/>
      <c r="WBY289" s="73"/>
      <c r="WBZ289" s="73"/>
      <c r="WCA289" s="73"/>
      <c r="WCB289" s="73"/>
      <c r="WCC289" s="73"/>
      <c r="WCE289" s="73"/>
      <c r="WCF289" s="73"/>
      <c r="WCG289" s="73"/>
      <c r="WCH289" s="73"/>
      <c r="WCI289" s="73"/>
      <c r="WCJ289" s="73"/>
      <c r="WCK289" s="73"/>
      <c r="WCL289" s="73"/>
      <c r="WCM289" s="73"/>
      <c r="WCN289" s="73"/>
      <c r="WCO289" s="73"/>
      <c r="WCP289" s="73"/>
      <c r="WCQ289" s="73"/>
      <c r="WCT289" s="73"/>
      <c r="WCW289" s="73"/>
      <c r="WCZ289" s="73"/>
      <c r="WDC289" s="73"/>
      <c r="WDF289" s="73"/>
      <c r="WDR289" s="73"/>
      <c r="WDU289" s="73"/>
      <c r="WDX289" s="73"/>
      <c r="WEA289" s="73"/>
      <c r="WEJ289" s="73"/>
      <c r="WEP289" s="73"/>
      <c r="WES289" s="73"/>
      <c r="WEV289" s="73"/>
      <c r="WEY289" s="73"/>
      <c r="WFE289" s="73"/>
      <c r="WFN289" s="73"/>
      <c r="WFP289" s="73"/>
      <c r="WFQ289" s="73"/>
      <c r="WFS289" s="73"/>
      <c r="WFV289" s="73"/>
      <c r="WFY289" s="73"/>
      <c r="WGB289" s="73"/>
      <c r="WGJ289" s="73"/>
      <c r="WGL289" s="73"/>
      <c r="WGO289" s="73"/>
      <c r="WGR289" s="73"/>
      <c r="WHA289" s="73"/>
      <c r="WHD289" s="73"/>
      <c r="WHI289" s="73"/>
      <c r="WIE289" s="73"/>
      <c r="WIF289" s="73"/>
      <c r="WIG289" s="73"/>
      <c r="WIH289" s="73"/>
      <c r="WII289" s="73"/>
      <c r="WIJ289" s="73"/>
      <c r="WJB289" s="73"/>
      <c r="WJC289" s="73"/>
      <c r="WJF289" s="73"/>
      <c r="WJI289" s="73"/>
      <c r="WJK289" s="73"/>
      <c r="WJM289" s="73"/>
      <c r="WJP289" s="73"/>
      <c r="WJS289" s="73"/>
      <c r="WJV289" s="73"/>
      <c r="WJY289" s="73"/>
      <c r="WKB289" s="73"/>
      <c r="WKE289" s="73"/>
      <c r="WKH289" s="73"/>
      <c r="WKK289" s="73"/>
      <c r="WKM289" s="73"/>
      <c r="WKZ289" s="73"/>
      <c r="WLA289" s="73"/>
      <c r="WLB289" s="73"/>
      <c r="WLC289" s="73"/>
      <c r="WLD289" s="73"/>
      <c r="WLE289" s="73"/>
      <c r="WLF289" s="73"/>
      <c r="WLG289" s="73"/>
      <c r="WLH289" s="73"/>
      <c r="WLI289" s="73"/>
      <c r="WLJ289" s="73"/>
      <c r="WLK289" s="73"/>
      <c r="WLL289" s="73"/>
      <c r="WLM289" s="73"/>
      <c r="WLN289" s="73"/>
      <c r="WLO289" s="73"/>
      <c r="WLP289" s="73"/>
      <c r="WLQ289" s="73"/>
      <c r="WLR289" s="73"/>
      <c r="WLS289" s="73"/>
      <c r="WLT289" s="73"/>
      <c r="WLU289" s="73"/>
      <c r="WLV289" s="73"/>
      <c r="WLW289" s="73"/>
      <c r="WLX289" s="73"/>
      <c r="WLY289" s="73"/>
      <c r="WMA289" s="73"/>
      <c r="WMB289" s="73"/>
      <c r="WMC289" s="73"/>
      <c r="WMD289" s="73"/>
      <c r="WME289" s="73"/>
      <c r="WMF289" s="73"/>
      <c r="WMG289" s="73"/>
      <c r="WMH289" s="73"/>
      <c r="WMI289" s="73"/>
      <c r="WMJ289" s="73"/>
      <c r="WMK289" s="73"/>
      <c r="WML289" s="73"/>
      <c r="WMM289" s="73"/>
      <c r="WMP289" s="73"/>
      <c r="WMS289" s="73"/>
      <c r="WMV289" s="73"/>
      <c r="WMY289" s="73"/>
      <c r="WNB289" s="73"/>
      <c r="WNN289" s="73"/>
      <c r="WNQ289" s="73"/>
      <c r="WNT289" s="73"/>
      <c r="WNW289" s="73"/>
      <c r="WOF289" s="73"/>
      <c r="WOL289" s="73"/>
      <c r="WOO289" s="73"/>
      <c r="WOR289" s="73"/>
      <c r="WOU289" s="73"/>
      <c r="WPA289" s="73"/>
      <c r="WPJ289" s="73"/>
      <c r="WPL289" s="73"/>
      <c r="WPM289" s="73"/>
      <c r="WPO289" s="73"/>
      <c r="WPR289" s="73"/>
      <c r="WPU289" s="73"/>
      <c r="WPX289" s="73"/>
      <c r="WQF289" s="73"/>
      <c r="WQH289" s="73"/>
      <c r="WQK289" s="73"/>
      <c r="WQN289" s="73"/>
      <c r="WQW289" s="73"/>
      <c r="WQZ289" s="73"/>
      <c r="WRE289" s="73"/>
      <c r="WSA289" s="73"/>
      <c r="WSB289" s="73"/>
      <c r="WSC289" s="73"/>
      <c r="WSD289" s="73"/>
      <c r="WSE289" s="73"/>
      <c r="WSF289" s="73"/>
      <c r="WSX289" s="73"/>
      <c r="WSY289" s="73"/>
      <c r="WTB289" s="73"/>
      <c r="WTE289" s="73"/>
      <c r="WTG289" s="73"/>
      <c r="WTI289" s="73"/>
      <c r="WTL289" s="73"/>
      <c r="WTO289" s="73"/>
      <c r="WTR289" s="73"/>
      <c r="WTU289" s="73"/>
      <c r="WTX289" s="73"/>
      <c r="WUA289" s="73"/>
      <c r="WUD289" s="73"/>
      <c r="WUG289" s="73"/>
      <c r="WUI289" s="73"/>
      <c r="WUV289" s="73"/>
      <c r="WUW289" s="73"/>
      <c r="WUX289" s="73"/>
      <c r="WUY289" s="73"/>
      <c r="WUZ289" s="73"/>
      <c r="WVA289" s="73"/>
      <c r="WVB289" s="73"/>
      <c r="WVC289" s="73"/>
      <c r="WVD289" s="73"/>
      <c r="WVE289" s="73"/>
      <c r="WVF289" s="73"/>
      <c r="WVG289" s="73"/>
      <c r="WVH289" s="73"/>
      <c r="WVI289" s="73"/>
      <c r="WVJ289" s="73"/>
      <c r="WVK289" s="73"/>
      <c r="WVL289" s="73"/>
      <c r="WVM289" s="73"/>
      <c r="WVN289" s="73"/>
      <c r="WVO289" s="73"/>
      <c r="WVP289" s="73"/>
      <c r="WVQ289" s="73"/>
      <c r="WVR289" s="73"/>
      <c r="WVS289" s="73"/>
      <c r="WVT289" s="73"/>
      <c r="WVU289" s="73"/>
      <c r="WVV289" s="73"/>
      <c r="WVW289" s="73"/>
      <c r="WVX289" s="73"/>
      <c r="WVY289" s="73"/>
      <c r="WVZ289" s="73"/>
      <c r="WWA289" s="73"/>
      <c r="WWB289" s="73"/>
      <c r="WWC289" s="73"/>
      <c r="WWD289" s="73"/>
      <c r="WWE289" s="73"/>
      <c r="WWF289" s="73"/>
      <c r="WWG289" s="73"/>
      <c r="WWH289" s="73"/>
      <c r="WWI289" s="73"/>
      <c r="WWJ289" s="73"/>
      <c r="WWK289" s="73"/>
      <c r="WWL289" s="73"/>
      <c r="WWM289" s="73"/>
      <c r="WWN289" s="73"/>
      <c r="WWO289" s="73"/>
      <c r="WWP289" s="73"/>
      <c r="WWQ289" s="73"/>
      <c r="WWR289" s="73"/>
      <c r="WWS289" s="73"/>
      <c r="WWT289" s="73"/>
      <c r="WWU289" s="73"/>
      <c r="WWV289" s="73"/>
      <c r="WWW289" s="73"/>
      <c r="WWX289" s="73"/>
      <c r="WWY289" s="73"/>
      <c r="WWZ289" s="73"/>
      <c r="WXA289" s="73"/>
      <c r="WXB289" s="73"/>
      <c r="WXC289" s="73"/>
      <c r="WXD289" s="73"/>
      <c r="WXE289" s="73"/>
      <c r="WXF289" s="73"/>
      <c r="WXG289" s="73"/>
      <c r="WXH289" s="73"/>
      <c r="WXI289" s="73"/>
      <c r="WXJ289" s="73"/>
      <c r="WXK289" s="73"/>
      <c r="WXL289" s="73"/>
      <c r="WXM289" s="73"/>
      <c r="WXN289" s="73"/>
      <c r="WXO289" s="73"/>
      <c r="WXP289" s="73"/>
      <c r="WXQ289" s="73"/>
      <c r="WXR289" s="73"/>
      <c r="WXS289" s="73"/>
      <c r="WXT289" s="73"/>
      <c r="WXU289" s="73"/>
      <c r="WXV289" s="73"/>
      <c r="WXW289" s="73"/>
      <c r="WXX289" s="73"/>
      <c r="WXY289" s="73"/>
      <c r="WXZ289" s="73"/>
      <c r="WYA289" s="73"/>
      <c r="WYB289" s="73"/>
      <c r="WYC289" s="73"/>
      <c r="WYD289" s="73"/>
      <c r="WYE289" s="73"/>
      <c r="WYF289" s="73"/>
      <c r="WYG289" s="73"/>
      <c r="WYH289" s="73"/>
      <c r="WYI289" s="73"/>
      <c r="WYJ289" s="73"/>
      <c r="WYK289" s="73"/>
      <c r="WYL289" s="73"/>
      <c r="WYM289" s="73"/>
      <c r="WYN289" s="73"/>
      <c r="WYO289" s="73"/>
      <c r="WYP289" s="73"/>
      <c r="WYQ289" s="73"/>
      <c r="WYR289" s="73"/>
      <c r="WYS289" s="73"/>
      <c r="WYT289" s="73"/>
      <c r="WYU289" s="73"/>
      <c r="WYV289" s="73"/>
      <c r="WYW289" s="73"/>
      <c r="WYX289" s="73"/>
      <c r="WYY289" s="73"/>
      <c r="WYZ289" s="73"/>
      <c r="WZA289" s="73"/>
      <c r="WZB289" s="73"/>
      <c r="WZC289" s="73"/>
      <c r="WZD289" s="73"/>
      <c r="WZE289" s="73"/>
      <c r="WZF289" s="73"/>
      <c r="WZG289" s="73"/>
      <c r="WZH289" s="73"/>
      <c r="WZI289" s="73"/>
      <c r="WZJ289" s="73"/>
      <c r="WZK289" s="73"/>
      <c r="WZL289" s="73"/>
      <c r="WZM289" s="73"/>
      <c r="WZN289" s="73"/>
      <c r="WZO289" s="73"/>
      <c r="WZP289" s="73"/>
      <c r="WZQ289" s="73"/>
      <c r="WZR289" s="73"/>
      <c r="WZS289" s="73"/>
      <c r="WZT289" s="73"/>
      <c r="WZU289" s="73"/>
      <c r="WZV289" s="73"/>
      <c r="WZW289" s="73"/>
      <c r="WZX289" s="73"/>
      <c r="WZY289" s="73"/>
      <c r="WZZ289" s="73"/>
      <c r="XAA289" s="73"/>
      <c r="XAB289" s="73"/>
      <c r="XAC289" s="73"/>
      <c r="XAD289" s="73"/>
      <c r="XAE289" s="73"/>
      <c r="XAF289" s="73"/>
      <c r="XAG289" s="73"/>
      <c r="XAH289" s="73"/>
      <c r="XAI289" s="73"/>
      <c r="XAJ289" s="73"/>
      <c r="XAK289" s="73"/>
      <c r="XAL289" s="73"/>
      <c r="XAM289" s="73"/>
      <c r="XAN289" s="73"/>
      <c r="XAO289" s="73"/>
      <c r="XAP289" s="73"/>
      <c r="XAQ289" s="73"/>
      <c r="XAR289" s="73"/>
      <c r="XAS289" s="73"/>
      <c r="XAT289" s="73"/>
      <c r="XAU289" s="73"/>
      <c r="XAV289" s="73"/>
      <c r="XAW289" s="73"/>
      <c r="XAX289" s="73"/>
      <c r="XAY289" s="73"/>
      <c r="XAZ289" s="73"/>
      <c r="XBA289" s="73"/>
      <c r="XBB289" s="73"/>
      <c r="XBC289" s="73"/>
      <c r="XBD289" s="73"/>
      <c r="XBE289" s="73"/>
      <c r="XBF289" s="73"/>
      <c r="XBG289" s="73"/>
      <c r="XBH289" s="73"/>
      <c r="XBI289" s="73"/>
      <c r="XBJ289" s="73"/>
      <c r="XBK289" s="73"/>
      <c r="XBL289" s="73"/>
      <c r="XBM289" s="73"/>
      <c r="XBN289" s="73"/>
      <c r="XBO289" s="73"/>
      <c r="XBP289" s="73"/>
      <c r="XBQ289" s="73"/>
      <c r="XBR289" s="73"/>
      <c r="XBS289" s="73"/>
      <c r="XBT289" s="73"/>
      <c r="XBU289" s="73"/>
      <c r="XBV289" s="73"/>
      <c r="XBW289" s="73"/>
      <c r="XBX289" s="73"/>
      <c r="XBY289" s="73"/>
      <c r="XBZ289" s="73"/>
      <c r="XCA289" s="73"/>
      <c r="XCB289" s="73"/>
      <c r="XCC289" s="73"/>
      <c r="XCD289" s="73"/>
      <c r="XCE289" s="73"/>
      <c r="XCF289" s="73"/>
      <c r="XCG289" s="73"/>
      <c r="XCH289" s="73"/>
      <c r="XCI289" s="73"/>
      <c r="XCJ289" s="73"/>
      <c r="XCK289" s="73"/>
      <c r="XCL289" s="73"/>
      <c r="XCM289" s="73"/>
      <c r="XCN289" s="73"/>
      <c r="XCO289" s="73"/>
      <c r="XCP289" s="73"/>
      <c r="XCQ289" s="73"/>
      <c r="XCR289" s="73"/>
      <c r="XCS289" s="73"/>
      <c r="XCT289" s="73"/>
      <c r="XCU289" s="73"/>
      <c r="XCV289" s="73"/>
      <c r="XCW289" s="73"/>
      <c r="XCX289" s="73"/>
      <c r="XCY289" s="73"/>
      <c r="XCZ289" s="73"/>
      <c r="XDA289" s="73"/>
      <c r="XDB289" s="73"/>
      <c r="XDC289" s="73"/>
      <c r="XDD289" s="73"/>
      <c r="XDE289" s="73"/>
      <c r="XDF289" s="73"/>
      <c r="XDG289" s="73"/>
      <c r="XDH289" s="73"/>
      <c r="XDI289" s="73"/>
      <c r="XDJ289" s="73"/>
      <c r="XDK289" s="73"/>
      <c r="XDL289" s="73"/>
      <c r="XDM289" s="73"/>
      <c r="XDN289" s="73"/>
      <c r="XDO289" s="73"/>
      <c r="XDP289" s="73"/>
      <c r="XDQ289" s="73"/>
      <c r="XDR289" s="73"/>
      <c r="XDS289" s="73"/>
      <c r="XDT289" s="73"/>
      <c r="XDU289" s="73"/>
      <c r="XDV289" s="73"/>
      <c r="XDW289" s="73"/>
      <c r="XDX289" s="73"/>
      <c r="XDY289" s="73"/>
      <c r="XDZ289" s="73"/>
      <c r="XEA289" s="73"/>
      <c r="XEB289" s="73"/>
      <c r="XEC289" s="73"/>
      <c r="XED289" s="73"/>
      <c r="XEE289" s="73"/>
      <c r="XEF289" s="73"/>
      <c r="XEG289" s="73"/>
      <c r="XEH289" s="73"/>
      <c r="XEI289" s="73"/>
      <c r="XEJ289" s="73"/>
      <c r="XEK289" s="73"/>
      <c r="XEL289" s="73"/>
      <c r="XEM289" s="73"/>
      <c r="XEN289" s="73"/>
      <c r="XEO289" s="73"/>
      <c r="XEP289" s="73"/>
      <c r="XEQ289" s="73"/>
      <c r="XER289" s="73"/>
      <c r="XES289" s="73"/>
      <c r="XET289" s="73"/>
      <c r="XEU289" s="73"/>
      <c r="XEV289" s="73"/>
      <c r="XEW289" s="73"/>
      <c r="XEX289" s="73"/>
      <c r="XEY289" s="73"/>
      <c r="XEZ289" s="73"/>
      <c r="XFA289" s="73"/>
      <c r="XFB289" s="73"/>
      <c r="XFC289" s="73"/>
      <c r="XFD289" s="73"/>
    </row>
    <row r="290" spans="1:16384" s="192" customFormat="1" ht="21.75" hidden="1" customHeight="1">
      <c r="A290" s="112" t="s">
        <v>290</v>
      </c>
      <c r="B290" s="204" t="s">
        <v>323</v>
      </c>
      <c r="C290" s="205"/>
      <c r="D290" s="168">
        <f>IFERROR(VLOOKUP(A290,'4.1'!A309:C591,3,0),)</f>
        <v>0</v>
      </c>
      <c r="E290" s="166">
        <f t="shared" si="4"/>
        <v>0</v>
      </c>
    </row>
    <row r="291" spans="1:16384" s="192" customFormat="1" ht="21.75" hidden="1" customHeight="1">
      <c r="A291" s="207" t="s">
        <v>291</v>
      </c>
      <c r="B291" s="204" t="s">
        <v>323</v>
      </c>
      <c r="C291" s="205"/>
      <c r="D291" s="168">
        <f>IFERROR(VLOOKUP(A291,'4.1'!A310:C592,3,0),)</f>
        <v>0</v>
      </c>
      <c r="E291" s="166">
        <f t="shared" si="4"/>
        <v>0</v>
      </c>
    </row>
    <row r="292" spans="1:16384" s="192" customFormat="1" ht="21.75" hidden="1" customHeight="1">
      <c r="A292" s="207" t="s">
        <v>292</v>
      </c>
      <c r="B292" s="204" t="s">
        <v>323</v>
      </c>
      <c r="C292" s="205"/>
      <c r="D292" s="168">
        <f>IFERROR(VLOOKUP(A292,'4.1'!A311:C593,3,0),)</f>
        <v>0</v>
      </c>
      <c r="E292" s="166">
        <f t="shared" si="4"/>
        <v>0</v>
      </c>
    </row>
    <row r="293" spans="1:16384" s="192" customFormat="1" ht="63" hidden="1" customHeight="1">
      <c r="A293" s="207" t="s">
        <v>293</v>
      </c>
      <c r="B293" s="204" t="s">
        <v>325</v>
      </c>
      <c r="C293" s="205"/>
      <c r="D293" s="168">
        <f>IFERROR(VLOOKUP(A293,'4.1'!A312:C594,3,0),)</f>
        <v>0</v>
      </c>
      <c r="E293" s="166">
        <f t="shared" si="4"/>
        <v>0</v>
      </c>
    </row>
    <row r="294" spans="1:16384" s="192" customFormat="1" ht="57" hidden="1" customHeight="1">
      <c r="A294" s="207" t="s">
        <v>294</v>
      </c>
      <c r="B294" s="204" t="s">
        <v>325</v>
      </c>
      <c r="C294" s="205"/>
      <c r="D294" s="168">
        <f>IFERROR(VLOOKUP(A294,'4.1'!A313:C595,3,0),)</f>
        <v>0</v>
      </c>
      <c r="E294" s="166">
        <f t="shared" si="4"/>
        <v>0</v>
      </c>
    </row>
    <row r="295" spans="1:16384" s="192" customFormat="1" ht="21.75" hidden="1" customHeight="1">
      <c r="A295" s="227" t="s">
        <v>295</v>
      </c>
      <c r="B295" s="204" t="s">
        <v>323</v>
      </c>
      <c r="C295" s="205"/>
      <c r="D295" s="168">
        <f>IFERROR(VLOOKUP(A295,'4.1'!A314:C596,3,0),)</f>
        <v>0</v>
      </c>
      <c r="E295" s="166">
        <f t="shared" si="4"/>
        <v>0</v>
      </c>
    </row>
    <row r="296" spans="1:16384" s="192" customFormat="1" ht="20.25" hidden="1" customHeight="1">
      <c r="A296" s="230" t="s">
        <v>296</v>
      </c>
      <c r="B296" s="204" t="s">
        <v>323</v>
      </c>
      <c r="C296" s="205"/>
      <c r="D296" s="168">
        <f>IFERROR(VLOOKUP(A296,'4.1'!A315:C597,3,0),)</f>
        <v>0</v>
      </c>
      <c r="E296" s="166">
        <f t="shared" si="4"/>
        <v>0</v>
      </c>
    </row>
    <row r="297" spans="1:16384" s="192" customFormat="1" ht="21.75" hidden="1" customHeight="1">
      <c r="A297" s="141" t="s">
        <v>297</v>
      </c>
      <c r="B297" s="204" t="s">
        <v>323</v>
      </c>
      <c r="C297" s="205"/>
      <c r="D297" s="168">
        <f>IFERROR(VLOOKUP(A297,'4.1'!A316:C598,3,0),)</f>
        <v>0</v>
      </c>
      <c r="E297" s="166">
        <f t="shared" si="4"/>
        <v>0</v>
      </c>
    </row>
    <row r="298" spans="1:16384" s="192" customFormat="1" ht="20.25" hidden="1" customHeight="1">
      <c r="A298" s="112" t="s">
        <v>298</v>
      </c>
      <c r="B298" s="204" t="s">
        <v>323</v>
      </c>
      <c r="C298" s="205"/>
      <c r="D298" s="168">
        <f>IFERROR(VLOOKUP(A298,'4.1'!A317:C599,3,0),)</f>
        <v>0</v>
      </c>
      <c r="E298" s="166">
        <f t="shared" si="4"/>
        <v>0</v>
      </c>
    </row>
    <row r="299" spans="1:16384" s="192" customFormat="1" ht="20.25" hidden="1" customHeight="1">
      <c r="A299" s="231" t="s">
        <v>299</v>
      </c>
      <c r="B299" s="204" t="s">
        <v>331</v>
      </c>
      <c r="C299" s="205"/>
      <c r="D299" s="168">
        <f>IFERROR(VLOOKUP(A299,'4.1'!A318:C600,3,0),)</f>
        <v>0</v>
      </c>
      <c r="E299" s="166">
        <f t="shared" si="4"/>
        <v>0</v>
      </c>
    </row>
    <row r="300" spans="1:16384" s="192" customFormat="1" ht="21.75" hidden="1" customHeight="1">
      <c r="A300" s="207" t="s">
        <v>300</v>
      </c>
      <c r="B300" s="204" t="s">
        <v>332</v>
      </c>
      <c r="C300" s="205"/>
      <c r="D300" s="168">
        <f>IFERROR(VLOOKUP(A300,'4.1'!A319:C601,3,0),)</f>
        <v>0</v>
      </c>
      <c r="E300" s="166">
        <f t="shared" si="4"/>
        <v>0</v>
      </c>
    </row>
    <row r="301" spans="1:16384" s="192" customFormat="1" ht="21.75" hidden="1" customHeight="1">
      <c r="A301" s="112" t="s">
        <v>301</v>
      </c>
      <c r="B301" s="204" t="s">
        <v>332</v>
      </c>
      <c r="C301" s="205"/>
      <c r="D301" s="168">
        <f>IFERROR(VLOOKUP(A301,'4.1'!A320:C602,3,0),)</f>
        <v>0</v>
      </c>
      <c r="E301" s="166">
        <f t="shared" si="4"/>
        <v>0</v>
      </c>
    </row>
    <row r="302" spans="1:16384" s="192" customFormat="1" ht="21.75" hidden="1" customHeight="1">
      <c r="A302" s="112" t="s">
        <v>302</v>
      </c>
      <c r="B302" s="204" t="s">
        <v>332</v>
      </c>
      <c r="C302" s="205"/>
      <c r="D302" s="168">
        <f>IFERROR(VLOOKUP(A302,'4.1'!A321:C603,3,0),)</f>
        <v>0</v>
      </c>
      <c r="E302" s="166">
        <f t="shared" si="4"/>
        <v>0</v>
      </c>
    </row>
    <row r="303" spans="1:16384" s="192" customFormat="1" ht="21.75" hidden="1" customHeight="1">
      <c r="A303" s="207" t="s">
        <v>303</v>
      </c>
      <c r="B303" s="204"/>
      <c r="C303" s="205"/>
      <c r="D303" s="168">
        <f>IFERROR(VLOOKUP(A303,'4.1'!A322:C604,3,0),)</f>
        <v>0</v>
      </c>
      <c r="E303" s="166">
        <f t="shared" si="4"/>
        <v>0</v>
      </c>
    </row>
    <row r="304" spans="1:16384" s="192" customFormat="1" ht="20.25" hidden="1" customHeight="1">
      <c r="A304" s="210" t="s">
        <v>304</v>
      </c>
      <c r="B304" s="204" t="s">
        <v>323</v>
      </c>
      <c r="C304" s="205"/>
      <c r="D304" s="168">
        <f>IFERROR(VLOOKUP(A304,'4.1'!A323:C605,3,0),)</f>
        <v>0</v>
      </c>
      <c r="E304" s="166">
        <f t="shared" si="4"/>
        <v>0</v>
      </c>
    </row>
    <row r="305" spans="1:16384" s="192" customFormat="1" ht="20.25" customHeight="1">
      <c r="A305" s="210" t="s">
        <v>305</v>
      </c>
      <c r="B305" s="202" t="s">
        <v>323</v>
      </c>
      <c r="C305" s="203">
        <v>719</v>
      </c>
      <c r="D305" s="86">
        <v>26000</v>
      </c>
      <c r="E305" s="87">
        <f t="shared" si="4"/>
        <v>18694000</v>
      </c>
      <c r="F305" s="73"/>
      <c r="G305" s="73"/>
      <c r="H305" s="73"/>
      <c r="I305" s="73"/>
      <c r="J305" s="73"/>
      <c r="K305" s="73"/>
      <c r="L305" s="73"/>
      <c r="M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D305" s="73"/>
      <c r="AG305" s="73"/>
      <c r="AJ305" s="73"/>
      <c r="AM305" s="73"/>
      <c r="AP305" s="73"/>
      <c r="BB305" s="73"/>
      <c r="BE305" s="73"/>
      <c r="BH305" s="73"/>
      <c r="BK305" s="73"/>
      <c r="BT305" s="73"/>
      <c r="BZ305" s="73"/>
      <c r="CC305" s="73"/>
      <c r="CF305" s="73"/>
      <c r="CI305" s="73"/>
      <c r="CO305" s="73"/>
      <c r="CX305" s="73"/>
      <c r="CZ305" s="73"/>
      <c r="DA305" s="73"/>
      <c r="DC305" s="73"/>
      <c r="DF305" s="73"/>
      <c r="DI305" s="73"/>
      <c r="DL305" s="73"/>
      <c r="DT305" s="73"/>
      <c r="DV305" s="73"/>
      <c r="DY305" s="73"/>
      <c r="EB305" s="73"/>
      <c r="EK305" s="73"/>
      <c r="EN305" s="73"/>
      <c r="ES305" s="73"/>
      <c r="FO305" s="73"/>
      <c r="FP305" s="73"/>
      <c r="FQ305" s="73"/>
      <c r="FR305" s="73"/>
      <c r="FS305" s="73"/>
      <c r="FT305" s="73"/>
      <c r="GL305" s="73"/>
      <c r="GM305" s="73"/>
      <c r="GP305" s="73"/>
      <c r="GS305" s="73"/>
      <c r="GU305" s="73"/>
      <c r="GW305" s="73"/>
      <c r="GZ305" s="73"/>
      <c r="HC305" s="73"/>
      <c r="HF305" s="73"/>
      <c r="HI305" s="73"/>
      <c r="HL305" s="73"/>
      <c r="HO305" s="73"/>
      <c r="HR305" s="73"/>
      <c r="HU305" s="73"/>
      <c r="HW305" s="73"/>
      <c r="IJ305" s="73"/>
      <c r="IK305" s="73"/>
      <c r="IL305" s="73"/>
      <c r="IM305" s="73"/>
      <c r="IN305" s="73"/>
      <c r="IO305" s="73"/>
      <c r="IP305" s="73"/>
      <c r="IQ305" s="73"/>
      <c r="IR305" s="73"/>
      <c r="IS305" s="73"/>
      <c r="IT305" s="73"/>
      <c r="IU305" s="73"/>
      <c r="IV305" s="73"/>
      <c r="IW305" s="73"/>
      <c r="IX305" s="73"/>
      <c r="IY305" s="73"/>
      <c r="IZ305" s="73"/>
      <c r="JA305" s="73"/>
      <c r="JB305" s="73"/>
      <c r="JC305" s="73"/>
      <c r="JD305" s="73"/>
      <c r="JE305" s="73"/>
      <c r="JF305" s="73"/>
      <c r="JG305" s="73"/>
      <c r="JH305" s="73"/>
      <c r="JI305" s="73"/>
      <c r="JK305" s="73"/>
      <c r="JL305" s="73"/>
      <c r="JM305" s="73"/>
      <c r="JN305" s="73"/>
      <c r="JO305" s="73"/>
      <c r="JP305" s="73"/>
      <c r="JQ305" s="73"/>
      <c r="JR305" s="73"/>
      <c r="JS305" s="73"/>
      <c r="JT305" s="73"/>
      <c r="JU305" s="73"/>
      <c r="JV305" s="73"/>
      <c r="JW305" s="73"/>
      <c r="JZ305" s="73"/>
      <c r="KC305" s="73"/>
      <c r="KF305" s="73"/>
      <c r="KI305" s="73"/>
      <c r="KL305" s="73"/>
      <c r="KX305" s="73"/>
      <c r="LA305" s="73"/>
      <c r="LD305" s="73"/>
      <c r="LG305" s="73"/>
      <c r="LP305" s="73"/>
      <c r="LV305" s="73"/>
      <c r="LY305" s="73"/>
      <c r="MB305" s="73"/>
      <c r="ME305" s="73"/>
      <c r="MK305" s="73"/>
      <c r="MT305" s="73"/>
      <c r="MV305" s="73"/>
      <c r="MW305" s="73"/>
      <c r="MY305" s="73"/>
      <c r="NB305" s="73"/>
      <c r="NE305" s="73"/>
      <c r="NH305" s="73"/>
      <c r="NP305" s="73"/>
      <c r="NR305" s="73"/>
      <c r="NU305" s="73"/>
      <c r="NX305" s="73"/>
      <c r="OG305" s="73"/>
      <c r="OJ305" s="73"/>
      <c r="OO305" s="73"/>
      <c r="PK305" s="73"/>
      <c r="PL305" s="73"/>
      <c r="PM305" s="73"/>
      <c r="PN305" s="73"/>
      <c r="PO305" s="73"/>
      <c r="PP305" s="73"/>
      <c r="QH305" s="73"/>
      <c r="QI305" s="73"/>
      <c r="QL305" s="73"/>
      <c r="QO305" s="73"/>
      <c r="QQ305" s="73"/>
      <c r="QS305" s="73"/>
      <c r="QV305" s="73"/>
      <c r="QY305" s="73"/>
      <c r="RB305" s="73"/>
      <c r="RE305" s="73"/>
      <c r="RH305" s="73"/>
      <c r="RK305" s="73"/>
      <c r="RN305" s="73"/>
      <c r="RQ305" s="73"/>
      <c r="RS305" s="73"/>
      <c r="SF305" s="73"/>
      <c r="SG305" s="73"/>
      <c r="SH305" s="73"/>
      <c r="SI305" s="73"/>
      <c r="SJ305" s="73"/>
      <c r="SK305" s="73"/>
      <c r="SL305" s="73"/>
      <c r="SM305" s="73"/>
      <c r="SN305" s="73"/>
      <c r="SO305" s="73"/>
      <c r="SP305" s="73"/>
      <c r="SQ305" s="73"/>
      <c r="SR305" s="73"/>
      <c r="SS305" s="73"/>
      <c r="ST305" s="73"/>
      <c r="SU305" s="73"/>
      <c r="SV305" s="73"/>
      <c r="SW305" s="73"/>
      <c r="SX305" s="73"/>
      <c r="SY305" s="73"/>
      <c r="SZ305" s="73"/>
      <c r="TA305" s="73"/>
      <c r="TB305" s="73"/>
      <c r="TC305" s="73"/>
      <c r="TD305" s="73"/>
      <c r="TE305" s="73"/>
      <c r="TG305" s="73"/>
      <c r="TH305" s="73"/>
      <c r="TI305" s="73"/>
      <c r="TJ305" s="73"/>
      <c r="TK305" s="73"/>
      <c r="TL305" s="73"/>
      <c r="TM305" s="73"/>
      <c r="TN305" s="73"/>
      <c r="TO305" s="73"/>
      <c r="TP305" s="73"/>
      <c r="TQ305" s="73"/>
      <c r="TR305" s="73"/>
      <c r="TS305" s="73"/>
      <c r="TV305" s="73"/>
      <c r="TY305" s="73"/>
      <c r="UB305" s="73"/>
      <c r="UE305" s="73"/>
      <c r="UH305" s="73"/>
      <c r="UT305" s="73"/>
      <c r="UW305" s="73"/>
      <c r="UZ305" s="73"/>
      <c r="VC305" s="73"/>
      <c r="VL305" s="73"/>
      <c r="VR305" s="73"/>
      <c r="VU305" s="73"/>
      <c r="VX305" s="73"/>
      <c r="WA305" s="73"/>
      <c r="WG305" s="73"/>
      <c r="WP305" s="73"/>
      <c r="WR305" s="73"/>
      <c r="WS305" s="73"/>
      <c r="WU305" s="73"/>
      <c r="WX305" s="73"/>
      <c r="XA305" s="73"/>
      <c r="XD305" s="73"/>
      <c r="XL305" s="73"/>
      <c r="XN305" s="73"/>
      <c r="XQ305" s="73"/>
      <c r="XT305" s="73"/>
      <c r="YC305" s="73"/>
      <c r="YF305" s="73"/>
      <c r="YK305" s="73"/>
      <c r="ZG305" s="73"/>
      <c r="ZH305" s="73"/>
      <c r="ZI305" s="73"/>
      <c r="ZJ305" s="73"/>
      <c r="ZK305" s="73"/>
      <c r="ZL305" s="73"/>
      <c r="AAD305" s="73"/>
      <c r="AAE305" s="73"/>
      <c r="AAH305" s="73"/>
      <c r="AAK305" s="73"/>
      <c r="AAM305" s="73"/>
      <c r="AAO305" s="73"/>
      <c r="AAR305" s="73"/>
      <c r="AAU305" s="73"/>
      <c r="AAX305" s="73"/>
      <c r="ABA305" s="73"/>
      <c r="ABD305" s="73"/>
      <c r="ABG305" s="73"/>
      <c r="ABJ305" s="73"/>
      <c r="ABM305" s="73"/>
      <c r="ABO305" s="73"/>
      <c r="ACB305" s="73"/>
      <c r="ACC305" s="73"/>
      <c r="ACD305" s="73"/>
      <c r="ACE305" s="73"/>
      <c r="ACF305" s="73"/>
      <c r="ACG305" s="73"/>
      <c r="ACH305" s="73"/>
      <c r="ACI305" s="73"/>
      <c r="ACJ305" s="73"/>
      <c r="ACK305" s="73"/>
      <c r="ACL305" s="73"/>
      <c r="ACM305" s="73"/>
      <c r="ACN305" s="73"/>
      <c r="ACO305" s="73"/>
      <c r="ACP305" s="73"/>
      <c r="ACQ305" s="73"/>
      <c r="ACR305" s="73"/>
      <c r="ACS305" s="73"/>
      <c r="ACT305" s="73"/>
      <c r="ACU305" s="73"/>
      <c r="ACV305" s="73"/>
      <c r="ACW305" s="73"/>
      <c r="ACX305" s="73"/>
      <c r="ACY305" s="73"/>
      <c r="ACZ305" s="73"/>
      <c r="ADA305" s="73"/>
      <c r="ADC305" s="73"/>
      <c r="ADD305" s="73"/>
      <c r="ADE305" s="73"/>
      <c r="ADF305" s="73"/>
      <c r="ADG305" s="73"/>
      <c r="ADH305" s="73"/>
      <c r="ADI305" s="73"/>
      <c r="ADJ305" s="73"/>
      <c r="ADK305" s="73"/>
      <c r="ADL305" s="73"/>
      <c r="ADM305" s="73"/>
      <c r="ADN305" s="73"/>
      <c r="ADO305" s="73"/>
      <c r="ADR305" s="73"/>
      <c r="ADU305" s="73"/>
      <c r="ADX305" s="73"/>
      <c r="AEA305" s="73"/>
      <c r="AED305" s="73"/>
      <c r="AEP305" s="73"/>
      <c r="AES305" s="73"/>
      <c r="AEV305" s="73"/>
      <c r="AEY305" s="73"/>
      <c r="AFH305" s="73"/>
      <c r="AFN305" s="73"/>
      <c r="AFQ305" s="73"/>
      <c r="AFT305" s="73"/>
      <c r="AFW305" s="73"/>
      <c r="AGC305" s="73"/>
      <c r="AGL305" s="73"/>
      <c r="AGN305" s="73"/>
      <c r="AGO305" s="73"/>
      <c r="AGQ305" s="73"/>
      <c r="AGT305" s="73"/>
      <c r="AGW305" s="73"/>
      <c r="AGZ305" s="73"/>
      <c r="AHH305" s="73"/>
      <c r="AHJ305" s="73"/>
      <c r="AHM305" s="73"/>
      <c r="AHP305" s="73"/>
      <c r="AHY305" s="73"/>
      <c r="AIB305" s="73"/>
      <c r="AIG305" s="73"/>
      <c r="AJC305" s="73"/>
      <c r="AJD305" s="73"/>
      <c r="AJE305" s="73"/>
      <c r="AJF305" s="73"/>
      <c r="AJG305" s="73"/>
      <c r="AJH305" s="73"/>
      <c r="AJZ305" s="73"/>
      <c r="AKA305" s="73"/>
      <c r="AKD305" s="73"/>
      <c r="AKG305" s="73"/>
      <c r="AKI305" s="73"/>
      <c r="AKK305" s="73"/>
      <c r="AKN305" s="73"/>
      <c r="AKQ305" s="73"/>
      <c r="AKT305" s="73"/>
      <c r="AKW305" s="73"/>
      <c r="AKZ305" s="73"/>
      <c r="ALC305" s="73"/>
      <c r="ALF305" s="73"/>
      <c r="ALI305" s="73"/>
      <c r="ALK305" s="73"/>
      <c r="ALX305" s="73"/>
      <c r="ALY305" s="73"/>
      <c r="ALZ305" s="73"/>
      <c r="AMA305" s="73"/>
      <c r="AMB305" s="73"/>
      <c r="AMC305" s="73"/>
      <c r="AMD305" s="73"/>
      <c r="AME305" s="73"/>
      <c r="AMF305" s="73"/>
      <c r="AMG305" s="73"/>
      <c r="AMH305" s="73"/>
      <c r="AMI305" s="73"/>
      <c r="AMJ305" s="73"/>
      <c r="AMK305" s="73"/>
      <c r="AML305" s="73"/>
      <c r="AMM305" s="73"/>
      <c r="AMN305" s="73"/>
      <c r="AMO305" s="73"/>
      <c r="AMP305" s="73"/>
      <c r="AMQ305" s="73"/>
      <c r="AMR305" s="73"/>
      <c r="AMS305" s="73"/>
      <c r="AMT305" s="73"/>
      <c r="AMU305" s="73"/>
      <c r="AMV305" s="73"/>
      <c r="AMW305" s="73"/>
      <c r="AMY305" s="73"/>
      <c r="AMZ305" s="73"/>
      <c r="ANA305" s="73"/>
      <c r="ANB305" s="73"/>
      <c r="ANC305" s="73"/>
      <c r="AND305" s="73"/>
      <c r="ANE305" s="73"/>
      <c r="ANF305" s="73"/>
      <c r="ANG305" s="73"/>
      <c r="ANH305" s="73"/>
      <c r="ANI305" s="73"/>
      <c r="ANJ305" s="73"/>
      <c r="ANK305" s="73"/>
      <c r="ANN305" s="73"/>
      <c r="ANQ305" s="73"/>
      <c r="ANT305" s="73"/>
      <c r="ANW305" s="73"/>
      <c r="ANZ305" s="73"/>
      <c r="AOL305" s="73"/>
      <c r="AOO305" s="73"/>
      <c r="AOR305" s="73"/>
      <c r="AOU305" s="73"/>
      <c r="APD305" s="73"/>
      <c r="APJ305" s="73"/>
      <c r="APM305" s="73"/>
      <c r="APP305" s="73"/>
      <c r="APS305" s="73"/>
      <c r="APY305" s="73"/>
      <c r="AQH305" s="73"/>
      <c r="AQJ305" s="73"/>
      <c r="AQK305" s="73"/>
      <c r="AQM305" s="73"/>
      <c r="AQP305" s="73"/>
      <c r="AQS305" s="73"/>
      <c r="AQV305" s="73"/>
      <c r="ARD305" s="73"/>
      <c r="ARF305" s="73"/>
      <c r="ARI305" s="73"/>
      <c r="ARL305" s="73"/>
      <c r="ARU305" s="73"/>
      <c r="ARX305" s="73"/>
      <c r="ASC305" s="73"/>
      <c r="ASY305" s="73"/>
      <c r="ASZ305" s="73"/>
      <c r="ATA305" s="73"/>
      <c r="ATB305" s="73"/>
      <c r="ATC305" s="73"/>
      <c r="ATD305" s="73"/>
      <c r="ATV305" s="73"/>
      <c r="ATW305" s="73"/>
      <c r="ATZ305" s="73"/>
      <c r="AUC305" s="73"/>
      <c r="AUE305" s="73"/>
      <c r="AUG305" s="73"/>
      <c r="AUJ305" s="73"/>
      <c r="AUM305" s="73"/>
      <c r="AUP305" s="73"/>
      <c r="AUS305" s="73"/>
      <c r="AUV305" s="73"/>
      <c r="AUY305" s="73"/>
      <c r="AVB305" s="73"/>
      <c r="AVE305" s="73"/>
      <c r="AVG305" s="73"/>
      <c r="AVT305" s="73"/>
      <c r="AVU305" s="73"/>
      <c r="AVV305" s="73"/>
      <c r="AVW305" s="73"/>
      <c r="AVX305" s="73"/>
      <c r="AVY305" s="73"/>
      <c r="AVZ305" s="73"/>
      <c r="AWA305" s="73"/>
      <c r="AWB305" s="73"/>
      <c r="AWC305" s="73"/>
      <c r="AWD305" s="73"/>
      <c r="AWE305" s="73"/>
      <c r="AWF305" s="73"/>
      <c r="AWG305" s="73"/>
      <c r="AWH305" s="73"/>
      <c r="AWI305" s="73"/>
      <c r="AWJ305" s="73"/>
      <c r="AWK305" s="73"/>
      <c r="AWL305" s="73"/>
      <c r="AWM305" s="73"/>
      <c r="AWN305" s="73"/>
      <c r="AWO305" s="73"/>
      <c r="AWP305" s="73"/>
      <c r="AWQ305" s="73"/>
      <c r="AWR305" s="73"/>
      <c r="AWS305" s="73"/>
      <c r="AWU305" s="73"/>
      <c r="AWV305" s="73"/>
      <c r="AWW305" s="73"/>
      <c r="AWX305" s="73"/>
      <c r="AWY305" s="73"/>
      <c r="AWZ305" s="73"/>
      <c r="AXA305" s="73"/>
      <c r="AXB305" s="73"/>
      <c r="AXC305" s="73"/>
      <c r="AXD305" s="73"/>
      <c r="AXE305" s="73"/>
      <c r="AXF305" s="73"/>
      <c r="AXG305" s="73"/>
      <c r="AXJ305" s="73"/>
      <c r="AXM305" s="73"/>
      <c r="AXP305" s="73"/>
      <c r="AXS305" s="73"/>
      <c r="AXV305" s="73"/>
      <c r="AYH305" s="73"/>
      <c r="AYK305" s="73"/>
      <c r="AYN305" s="73"/>
      <c r="AYQ305" s="73"/>
      <c r="AYZ305" s="73"/>
      <c r="AZF305" s="73"/>
      <c r="AZI305" s="73"/>
      <c r="AZL305" s="73"/>
      <c r="AZO305" s="73"/>
      <c r="AZU305" s="73"/>
      <c r="BAD305" s="73"/>
      <c r="BAF305" s="73"/>
      <c r="BAG305" s="73"/>
      <c r="BAI305" s="73"/>
      <c r="BAL305" s="73"/>
      <c r="BAO305" s="73"/>
      <c r="BAR305" s="73"/>
      <c r="BAZ305" s="73"/>
      <c r="BBB305" s="73"/>
      <c r="BBE305" s="73"/>
      <c r="BBH305" s="73"/>
      <c r="BBQ305" s="73"/>
      <c r="BBT305" s="73"/>
      <c r="BBY305" s="73"/>
      <c r="BCU305" s="73"/>
      <c r="BCV305" s="73"/>
      <c r="BCW305" s="73"/>
      <c r="BCX305" s="73"/>
      <c r="BCY305" s="73"/>
      <c r="BCZ305" s="73"/>
      <c r="BDR305" s="73"/>
      <c r="BDS305" s="73"/>
      <c r="BDV305" s="73"/>
      <c r="BDY305" s="73"/>
      <c r="BEA305" s="73"/>
      <c r="BEC305" s="73"/>
      <c r="BEF305" s="73"/>
      <c r="BEI305" s="73"/>
      <c r="BEL305" s="73"/>
      <c r="BEO305" s="73"/>
      <c r="BER305" s="73"/>
      <c r="BEU305" s="73"/>
      <c r="BEX305" s="73"/>
      <c r="BFA305" s="73"/>
      <c r="BFC305" s="73"/>
      <c r="BFP305" s="73"/>
      <c r="BFQ305" s="73"/>
      <c r="BFR305" s="73"/>
      <c r="BFS305" s="73"/>
      <c r="BFT305" s="73"/>
      <c r="BFU305" s="73"/>
      <c r="BFV305" s="73"/>
      <c r="BFW305" s="73"/>
      <c r="BFX305" s="73"/>
      <c r="BFY305" s="73"/>
      <c r="BFZ305" s="73"/>
      <c r="BGA305" s="73"/>
      <c r="BGB305" s="73"/>
      <c r="BGC305" s="73"/>
      <c r="BGD305" s="73"/>
      <c r="BGE305" s="73"/>
      <c r="BGF305" s="73"/>
      <c r="BGG305" s="73"/>
      <c r="BGH305" s="73"/>
      <c r="BGI305" s="73"/>
      <c r="BGJ305" s="73"/>
      <c r="BGK305" s="73"/>
      <c r="BGL305" s="73"/>
      <c r="BGM305" s="73"/>
      <c r="BGN305" s="73"/>
      <c r="BGO305" s="73"/>
      <c r="BGQ305" s="73"/>
      <c r="BGR305" s="73"/>
      <c r="BGS305" s="73"/>
      <c r="BGT305" s="73"/>
      <c r="BGU305" s="73"/>
      <c r="BGV305" s="73"/>
      <c r="BGW305" s="73"/>
      <c r="BGX305" s="73"/>
      <c r="BGY305" s="73"/>
      <c r="BGZ305" s="73"/>
      <c r="BHA305" s="73"/>
      <c r="BHB305" s="73"/>
      <c r="BHC305" s="73"/>
      <c r="BHF305" s="73"/>
      <c r="BHI305" s="73"/>
      <c r="BHL305" s="73"/>
      <c r="BHO305" s="73"/>
      <c r="BHR305" s="73"/>
      <c r="BID305" s="73"/>
      <c r="BIG305" s="73"/>
      <c r="BIJ305" s="73"/>
      <c r="BIM305" s="73"/>
      <c r="BIV305" s="73"/>
      <c r="BJB305" s="73"/>
      <c r="BJE305" s="73"/>
      <c r="BJH305" s="73"/>
      <c r="BJK305" s="73"/>
      <c r="BJQ305" s="73"/>
      <c r="BJZ305" s="73"/>
      <c r="BKB305" s="73"/>
      <c r="BKC305" s="73"/>
      <c r="BKE305" s="73"/>
      <c r="BKH305" s="73"/>
      <c r="BKK305" s="73"/>
      <c r="BKN305" s="73"/>
      <c r="BKV305" s="73"/>
      <c r="BKX305" s="73"/>
      <c r="BLA305" s="73"/>
      <c r="BLD305" s="73"/>
      <c r="BLM305" s="73"/>
      <c r="BLP305" s="73"/>
      <c r="BLU305" s="73"/>
      <c r="BMQ305" s="73"/>
      <c r="BMR305" s="73"/>
      <c r="BMS305" s="73"/>
      <c r="BMT305" s="73"/>
      <c r="BMU305" s="73"/>
      <c r="BMV305" s="73"/>
      <c r="BNN305" s="73"/>
      <c r="BNO305" s="73"/>
      <c r="BNR305" s="73"/>
      <c r="BNU305" s="73"/>
      <c r="BNW305" s="73"/>
      <c r="BNY305" s="73"/>
      <c r="BOB305" s="73"/>
      <c r="BOE305" s="73"/>
      <c r="BOH305" s="73"/>
      <c r="BOK305" s="73"/>
      <c r="BON305" s="73"/>
      <c r="BOQ305" s="73"/>
      <c r="BOT305" s="73"/>
      <c r="BOW305" s="73"/>
      <c r="BOY305" s="73"/>
      <c r="BPL305" s="73"/>
      <c r="BPM305" s="73"/>
      <c r="BPN305" s="73"/>
      <c r="BPO305" s="73"/>
      <c r="BPP305" s="73"/>
      <c r="BPQ305" s="73"/>
      <c r="BPR305" s="73"/>
      <c r="BPS305" s="73"/>
      <c r="BPT305" s="73"/>
      <c r="BPU305" s="73"/>
      <c r="BPV305" s="73"/>
      <c r="BPW305" s="73"/>
      <c r="BPX305" s="73"/>
      <c r="BPY305" s="73"/>
      <c r="BPZ305" s="73"/>
      <c r="BQA305" s="73"/>
      <c r="BQB305" s="73"/>
      <c r="BQC305" s="73"/>
      <c r="BQD305" s="73"/>
      <c r="BQE305" s="73"/>
      <c r="BQF305" s="73"/>
      <c r="BQG305" s="73"/>
      <c r="BQH305" s="73"/>
      <c r="BQI305" s="73"/>
      <c r="BQJ305" s="73"/>
      <c r="BQK305" s="73"/>
      <c r="BQM305" s="73"/>
      <c r="BQN305" s="73"/>
      <c r="BQO305" s="73"/>
      <c r="BQP305" s="73"/>
      <c r="BQQ305" s="73"/>
      <c r="BQR305" s="73"/>
      <c r="BQS305" s="73"/>
      <c r="BQT305" s="73"/>
      <c r="BQU305" s="73"/>
      <c r="BQV305" s="73"/>
      <c r="BQW305" s="73"/>
      <c r="BQX305" s="73"/>
      <c r="BQY305" s="73"/>
      <c r="BRB305" s="73"/>
      <c r="BRE305" s="73"/>
      <c r="BRH305" s="73"/>
      <c r="BRK305" s="73"/>
      <c r="BRN305" s="73"/>
      <c r="BRZ305" s="73"/>
      <c r="BSC305" s="73"/>
      <c r="BSF305" s="73"/>
      <c r="BSI305" s="73"/>
      <c r="BSR305" s="73"/>
      <c r="BSX305" s="73"/>
      <c r="BTA305" s="73"/>
      <c r="BTD305" s="73"/>
      <c r="BTG305" s="73"/>
      <c r="BTM305" s="73"/>
      <c r="BTV305" s="73"/>
      <c r="BTX305" s="73"/>
      <c r="BTY305" s="73"/>
      <c r="BUA305" s="73"/>
      <c r="BUD305" s="73"/>
      <c r="BUG305" s="73"/>
      <c r="BUJ305" s="73"/>
      <c r="BUR305" s="73"/>
      <c r="BUT305" s="73"/>
      <c r="BUW305" s="73"/>
      <c r="BUZ305" s="73"/>
      <c r="BVI305" s="73"/>
      <c r="BVL305" s="73"/>
      <c r="BVQ305" s="73"/>
      <c r="BWM305" s="73"/>
      <c r="BWN305" s="73"/>
      <c r="BWO305" s="73"/>
      <c r="BWP305" s="73"/>
      <c r="BWQ305" s="73"/>
      <c r="BWR305" s="73"/>
      <c r="BXJ305" s="73"/>
      <c r="BXK305" s="73"/>
      <c r="BXN305" s="73"/>
      <c r="BXQ305" s="73"/>
      <c r="BXS305" s="73"/>
      <c r="BXU305" s="73"/>
      <c r="BXX305" s="73"/>
      <c r="BYA305" s="73"/>
      <c r="BYD305" s="73"/>
      <c r="BYG305" s="73"/>
      <c r="BYJ305" s="73"/>
      <c r="BYM305" s="73"/>
      <c r="BYP305" s="73"/>
      <c r="BYS305" s="73"/>
      <c r="BYU305" s="73"/>
      <c r="BZH305" s="73"/>
      <c r="BZI305" s="73"/>
      <c r="BZJ305" s="73"/>
      <c r="BZK305" s="73"/>
      <c r="BZL305" s="73"/>
      <c r="BZM305" s="73"/>
      <c r="BZN305" s="73"/>
      <c r="BZO305" s="73"/>
      <c r="BZP305" s="73"/>
      <c r="BZQ305" s="73"/>
      <c r="BZR305" s="73"/>
      <c r="BZS305" s="73"/>
      <c r="BZT305" s="73"/>
      <c r="BZU305" s="73"/>
      <c r="BZV305" s="73"/>
      <c r="BZW305" s="73"/>
      <c r="BZX305" s="73"/>
      <c r="BZY305" s="73"/>
      <c r="BZZ305" s="73"/>
      <c r="CAA305" s="73"/>
      <c r="CAB305" s="73"/>
      <c r="CAC305" s="73"/>
      <c r="CAD305" s="73"/>
      <c r="CAE305" s="73"/>
      <c r="CAF305" s="73"/>
      <c r="CAG305" s="73"/>
      <c r="CAI305" s="73"/>
      <c r="CAJ305" s="73"/>
      <c r="CAK305" s="73"/>
      <c r="CAL305" s="73"/>
      <c r="CAM305" s="73"/>
      <c r="CAN305" s="73"/>
      <c r="CAO305" s="73"/>
      <c r="CAP305" s="73"/>
      <c r="CAQ305" s="73"/>
      <c r="CAR305" s="73"/>
      <c r="CAS305" s="73"/>
      <c r="CAT305" s="73"/>
      <c r="CAU305" s="73"/>
      <c r="CAX305" s="73"/>
      <c r="CBA305" s="73"/>
      <c r="CBD305" s="73"/>
      <c r="CBG305" s="73"/>
      <c r="CBJ305" s="73"/>
      <c r="CBV305" s="73"/>
      <c r="CBY305" s="73"/>
      <c r="CCB305" s="73"/>
      <c r="CCE305" s="73"/>
      <c r="CCN305" s="73"/>
      <c r="CCT305" s="73"/>
      <c r="CCW305" s="73"/>
      <c r="CCZ305" s="73"/>
      <c r="CDC305" s="73"/>
      <c r="CDI305" s="73"/>
      <c r="CDR305" s="73"/>
      <c r="CDT305" s="73"/>
      <c r="CDU305" s="73"/>
      <c r="CDW305" s="73"/>
      <c r="CDZ305" s="73"/>
      <c r="CEC305" s="73"/>
      <c r="CEF305" s="73"/>
      <c r="CEN305" s="73"/>
      <c r="CEP305" s="73"/>
      <c r="CES305" s="73"/>
      <c r="CEV305" s="73"/>
      <c r="CFE305" s="73"/>
      <c r="CFH305" s="73"/>
      <c r="CFM305" s="73"/>
      <c r="CGI305" s="73"/>
      <c r="CGJ305" s="73"/>
      <c r="CGK305" s="73"/>
      <c r="CGL305" s="73"/>
      <c r="CGM305" s="73"/>
      <c r="CGN305" s="73"/>
      <c r="CHF305" s="73"/>
      <c r="CHG305" s="73"/>
      <c r="CHJ305" s="73"/>
      <c r="CHM305" s="73"/>
      <c r="CHO305" s="73"/>
      <c r="CHQ305" s="73"/>
      <c r="CHT305" s="73"/>
      <c r="CHW305" s="73"/>
      <c r="CHZ305" s="73"/>
      <c r="CIC305" s="73"/>
      <c r="CIF305" s="73"/>
      <c r="CII305" s="73"/>
      <c r="CIL305" s="73"/>
      <c r="CIO305" s="73"/>
      <c r="CIQ305" s="73"/>
      <c r="CJD305" s="73"/>
      <c r="CJE305" s="73"/>
      <c r="CJF305" s="73"/>
      <c r="CJG305" s="73"/>
      <c r="CJH305" s="73"/>
      <c r="CJI305" s="73"/>
      <c r="CJJ305" s="73"/>
      <c r="CJK305" s="73"/>
      <c r="CJL305" s="73"/>
      <c r="CJM305" s="73"/>
      <c r="CJN305" s="73"/>
      <c r="CJO305" s="73"/>
      <c r="CJP305" s="73"/>
      <c r="CJQ305" s="73"/>
      <c r="CJR305" s="73"/>
      <c r="CJS305" s="73"/>
      <c r="CJT305" s="73"/>
      <c r="CJU305" s="73"/>
      <c r="CJV305" s="73"/>
      <c r="CJW305" s="73"/>
      <c r="CJX305" s="73"/>
      <c r="CJY305" s="73"/>
      <c r="CJZ305" s="73"/>
      <c r="CKA305" s="73"/>
      <c r="CKB305" s="73"/>
      <c r="CKC305" s="73"/>
      <c r="CKE305" s="73"/>
      <c r="CKF305" s="73"/>
      <c r="CKG305" s="73"/>
      <c r="CKH305" s="73"/>
      <c r="CKI305" s="73"/>
      <c r="CKJ305" s="73"/>
      <c r="CKK305" s="73"/>
      <c r="CKL305" s="73"/>
      <c r="CKM305" s="73"/>
      <c r="CKN305" s="73"/>
      <c r="CKO305" s="73"/>
      <c r="CKP305" s="73"/>
      <c r="CKQ305" s="73"/>
      <c r="CKT305" s="73"/>
      <c r="CKW305" s="73"/>
      <c r="CKZ305" s="73"/>
      <c r="CLC305" s="73"/>
      <c r="CLF305" s="73"/>
      <c r="CLR305" s="73"/>
      <c r="CLU305" s="73"/>
      <c r="CLX305" s="73"/>
      <c r="CMA305" s="73"/>
      <c r="CMJ305" s="73"/>
      <c r="CMP305" s="73"/>
      <c r="CMS305" s="73"/>
      <c r="CMV305" s="73"/>
      <c r="CMY305" s="73"/>
      <c r="CNE305" s="73"/>
      <c r="CNN305" s="73"/>
      <c r="CNP305" s="73"/>
      <c r="CNQ305" s="73"/>
      <c r="CNS305" s="73"/>
      <c r="CNV305" s="73"/>
      <c r="CNY305" s="73"/>
      <c r="COB305" s="73"/>
      <c r="COJ305" s="73"/>
      <c r="COL305" s="73"/>
      <c r="COO305" s="73"/>
      <c r="COR305" s="73"/>
      <c r="CPA305" s="73"/>
      <c r="CPD305" s="73"/>
      <c r="CPI305" s="73"/>
      <c r="CQE305" s="73"/>
      <c r="CQF305" s="73"/>
      <c r="CQG305" s="73"/>
      <c r="CQH305" s="73"/>
      <c r="CQI305" s="73"/>
      <c r="CQJ305" s="73"/>
      <c r="CRB305" s="73"/>
      <c r="CRC305" s="73"/>
      <c r="CRF305" s="73"/>
      <c r="CRI305" s="73"/>
      <c r="CRK305" s="73"/>
      <c r="CRM305" s="73"/>
      <c r="CRP305" s="73"/>
      <c r="CRS305" s="73"/>
      <c r="CRV305" s="73"/>
      <c r="CRY305" s="73"/>
      <c r="CSB305" s="73"/>
      <c r="CSE305" s="73"/>
      <c r="CSH305" s="73"/>
      <c r="CSK305" s="73"/>
      <c r="CSM305" s="73"/>
      <c r="CSZ305" s="73"/>
      <c r="CTA305" s="73"/>
      <c r="CTB305" s="73"/>
      <c r="CTC305" s="73"/>
      <c r="CTD305" s="73"/>
      <c r="CTE305" s="73"/>
      <c r="CTF305" s="73"/>
      <c r="CTG305" s="73"/>
      <c r="CTH305" s="73"/>
      <c r="CTI305" s="73"/>
      <c r="CTJ305" s="73"/>
      <c r="CTK305" s="73"/>
      <c r="CTL305" s="73"/>
      <c r="CTM305" s="73"/>
      <c r="CTN305" s="73"/>
      <c r="CTO305" s="73"/>
      <c r="CTP305" s="73"/>
      <c r="CTQ305" s="73"/>
      <c r="CTR305" s="73"/>
      <c r="CTS305" s="73"/>
      <c r="CTT305" s="73"/>
      <c r="CTU305" s="73"/>
      <c r="CTV305" s="73"/>
      <c r="CTW305" s="73"/>
      <c r="CTX305" s="73"/>
      <c r="CTY305" s="73"/>
      <c r="CUA305" s="73"/>
      <c r="CUB305" s="73"/>
      <c r="CUC305" s="73"/>
      <c r="CUD305" s="73"/>
      <c r="CUE305" s="73"/>
      <c r="CUF305" s="73"/>
      <c r="CUG305" s="73"/>
      <c r="CUH305" s="73"/>
      <c r="CUI305" s="73"/>
      <c r="CUJ305" s="73"/>
      <c r="CUK305" s="73"/>
      <c r="CUL305" s="73"/>
      <c r="CUM305" s="73"/>
      <c r="CUP305" s="73"/>
      <c r="CUS305" s="73"/>
      <c r="CUV305" s="73"/>
      <c r="CUY305" s="73"/>
      <c r="CVB305" s="73"/>
      <c r="CVN305" s="73"/>
      <c r="CVQ305" s="73"/>
      <c r="CVT305" s="73"/>
      <c r="CVW305" s="73"/>
      <c r="CWF305" s="73"/>
      <c r="CWL305" s="73"/>
      <c r="CWO305" s="73"/>
      <c r="CWR305" s="73"/>
      <c r="CWU305" s="73"/>
      <c r="CXA305" s="73"/>
      <c r="CXJ305" s="73"/>
      <c r="CXL305" s="73"/>
      <c r="CXM305" s="73"/>
      <c r="CXO305" s="73"/>
      <c r="CXR305" s="73"/>
      <c r="CXU305" s="73"/>
      <c r="CXX305" s="73"/>
      <c r="CYF305" s="73"/>
      <c r="CYH305" s="73"/>
      <c r="CYK305" s="73"/>
      <c r="CYN305" s="73"/>
      <c r="CYW305" s="73"/>
      <c r="CYZ305" s="73"/>
      <c r="CZE305" s="73"/>
      <c r="DAA305" s="73"/>
      <c r="DAB305" s="73"/>
      <c r="DAC305" s="73"/>
      <c r="DAD305" s="73"/>
      <c r="DAE305" s="73"/>
      <c r="DAF305" s="73"/>
      <c r="DAX305" s="73"/>
      <c r="DAY305" s="73"/>
      <c r="DBB305" s="73"/>
      <c r="DBE305" s="73"/>
      <c r="DBG305" s="73"/>
      <c r="DBI305" s="73"/>
      <c r="DBL305" s="73"/>
      <c r="DBO305" s="73"/>
      <c r="DBR305" s="73"/>
      <c r="DBU305" s="73"/>
      <c r="DBX305" s="73"/>
      <c r="DCA305" s="73"/>
      <c r="DCD305" s="73"/>
      <c r="DCG305" s="73"/>
      <c r="DCI305" s="73"/>
      <c r="DCV305" s="73"/>
      <c r="DCW305" s="73"/>
      <c r="DCX305" s="73"/>
      <c r="DCY305" s="73"/>
      <c r="DCZ305" s="73"/>
      <c r="DDA305" s="73"/>
      <c r="DDB305" s="73"/>
      <c r="DDC305" s="73"/>
      <c r="DDD305" s="73"/>
      <c r="DDE305" s="73"/>
      <c r="DDF305" s="73"/>
      <c r="DDG305" s="73"/>
      <c r="DDH305" s="73"/>
      <c r="DDI305" s="73"/>
      <c r="DDJ305" s="73"/>
      <c r="DDK305" s="73"/>
      <c r="DDL305" s="73"/>
      <c r="DDM305" s="73"/>
      <c r="DDN305" s="73"/>
      <c r="DDO305" s="73"/>
      <c r="DDP305" s="73"/>
      <c r="DDQ305" s="73"/>
      <c r="DDR305" s="73"/>
      <c r="DDS305" s="73"/>
      <c r="DDT305" s="73"/>
      <c r="DDU305" s="73"/>
      <c r="DDW305" s="73"/>
      <c r="DDX305" s="73"/>
      <c r="DDY305" s="73"/>
      <c r="DDZ305" s="73"/>
      <c r="DEA305" s="73"/>
      <c r="DEB305" s="73"/>
      <c r="DEC305" s="73"/>
      <c r="DED305" s="73"/>
      <c r="DEE305" s="73"/>
      <c r="DEF305" s="73"/>
      <c r="DEG305" s="73"/>
      <c r="DEH305" s="73"/>
      <c r="DEI305" s="73"/>
      <c r="DEL305" s="73"/>
      <c r="DEO305" s="73"/>
      <c r="DER305" s="73"/>
      <c r="DEU305" s="73"/>
      <c r="DEX305" s="73"/>
      <c r="DFJ305" s="73"/>
      <c r="DFM305" s="73"/>
      <c r="DFP305" s="73"/>
      <c r="DFS305" s="73"/>
      <c r="DGB305" s="73"/>
      <c r="DGH305" s="73"/>
      <c r="DGK305" s="73"/>
      <c r="DGN305" s="73"/>
      <c r="DGQ305" s="73"/>
      <c r="DGW305" s="73"/>
      <c r="DHF305" s="73"/>
      <c r="DHH305" s="73"/>
      <c r="DHI305" s="73"/>
      <c r="DHK305" s="73"/>
      <c r="DHN305" s="73"/>
      <c r="DHQ305" s="73"/>
      <c r="DHT305" s="73"/>
      <c r="DIB305" s="73"/>
      <c r="DID305" s="73"/>
      <c r="DIG305" s="73"/>
      <c r="DIJ305" s="73"/>
      <c r="DIS305" s="73"/>
      <c r="DIV305" s="73"/>
      <c r="DJA305" s="73"/>
      <c r="DJW305" s="73"/>
      <c r="DJX305" s="73"/>
      <c r="DJY305" s="73"/>
      <c r="DJZ305" s="73"/>
      <c r="DKA305" s="73"/>
      <c r="DKB305" s="73"/>
      <c r="DKT305" s="73"/>
      <c r="DKU305" s="73"/>
      <c r="DKX305" s="73"/>
      <c r="DLA305" s="73"/>
      <c r="DLC305" s="73"/>
      <c r="DLE305" s="73"/>
      <c r="DLH305" s="73"/>
      <c r="DLK305" s="73"/>
      <c r="DLN305" s="73"/>
      <c r="DLQ305" s="73"/>
      <c r="DLT305" s="73"/>
      <c r="DLW305" s="73"/>
      <c r="DLZ305" s="73"/>
      <c r="DMC305" s="73"/>
      <c r="DME305" s="73"/>
      <c r="DMR305" s="73"/>
      <c r="DMS305" s="73"/>
      <c r="DMT305" s="73"/>
      <c r="DMU305" s="73"/>
      <c r="DMV305" s="73"/>
      <c r="DMW305" s="73"/>
      <c r="DMX305" s="73"/>
      <c r="DMY305" s="73"/>
      <c r="DMZ305" s="73"/>
      <c r="DNA305" s="73"/>
      <c r="DNB305" s="73"/>
      <c r="DNC305" s="73"/>
      <c r="DND305" s="73"/>
      <c r="DNE305" s="73"/>
      <c r="DNF305" s="73"/>
      <c r="DNG305" s="73"/>
      <c r="DNH305" s="73"/>
      <c r="DNI305" s="73"/>
      <c r="DNJ305" s="73"/>
      <c r="DNK305" s="73"/>
      <c r="DNL305" s="73"/>
      <c r="DNM305" s="73"/>
      <c r="DNN305" s="73"/>
      <c r="DNO305" s="73"/>
      <c r="DNP305" s="73"/>
      <c r="DNQ305" s="73"/>
      <c r="DNS305" s="73"/>
      <c r="DNT305" s="73"/>
      <c r="DNU305" s="73"/>
      <c r="DNV305" s="73"/>
      <c r="DNW305" s="73"/>
      <c r="DNX305" s="73"/>
      <c r="DNY305" s="73"/>
      <c r="DNZ305" s="73"/>
      <c r="DOA305" s="73"/>
      <c r="DOB305" s="73"/>
      <c r="DOC305" s="73"/>
      <c r="DOD305" s="73"/>
      <c r="DOE305" s="73"/>
      <c r="DOH305" s="73"/>
      <c r="DOK305" s="73"/>
      <c r="DON305" s="73"/>
      <c r="DOQ305" s="73"/>
      <c r="DOT305" s="73"/>
      <c r="DPF305" s="73"/>
      <c r="DPI305" s="73"/>
      <c r="DPL305" s="73"/>
      <c r="DPO305" s="73"/>
      <c r="DPX305" s="73"/>
      <c r="DQD305" s="73"/>
      <c r="DQG305" s="73"/>
      <c r="DQJ305" s="73"/>
      <c r="DQM305" s="73"/>
      <c r="DQS305" s="73"/>
      <c r="DRB305" s="73"/>
      <c r="DRD305" s="73"/>
      <c r="DRE305" s="73"/>
      <c r="DRG305" s="73"/>
      <c r="DRJ305" s="73"/>
      <c r="DRM305" s="73"/>
      <c r="DRP305" s="73"/>
      <c r="DRX305" s="73"/>
      <c r="DRZ305" s="73"/>
      <c r="DSC305" s="73"/>
      <c r="DSF305" s="73"/>
      <c r="DSO305" s="73"/>
      <c r="DSR305" s="73"/>
      <c r="DSW305" s="73"/>
      <c r="DTS305" s="73"/>
      <c r="DTT305" s="73"/>
      <c r="DTU305" s="73"/>
      <c r="DTV305" s="73"/>
      <c r="DTW305" s="73"/>
      <c r="DTX305" s="73"/>
      <c r="DUP305" s="73"/>
      <c r="DUQ305" s="73"/>
      <c r="DUT305" s="73"/>
      <c r="DUW305" s="73"/>
      <c r="DUY305" s="73"/>
      <c r="DVA305" s="73"/>
      <c r="DVD305" s="73"/>
      <c r="DVG305" s="73"/>
      <c r="DVJ305" s="73"/>
      <c r="DVM305" s="73"/>
      <c r="DVP305" s="73"/>
      <c r="DVS305" s="73"/>
      <c r="DVV305" s="73"/>
      <c r="DVY305" s="73"/>
      <c r="DWA305" s="73"/>
      <c r="DWN305" s="73"/>
      <c r="DWO305" s="73"/>
      <c r="DWP305" s="73"/>
      <c r="DWQ305" s="73"/>
      <c r="DWR305" s="73"/>
      <c r="DWS305" s="73"/>
      <c r="DWT305" s="73"/>
      <c r="DWU305" s="73"/>
      <c r="DWV305" s="73"/>
      <c r="DWW305" s="73"/>
      <c r="DWX305" s="73"/>
      <c r="DWY305" s="73"/>
      <c r="DWZ305" s="73"/>
      <c r="DXA305" s="73"/>
      <c r="DXB305" s="73"/>
      <c r="DXC305" s="73"/>
      <c r="DXD305" s="73"/>
      <c r="DXE305" s="73"/>
      <c r="DXF305" s="73"/>
      <c r="DXG305" s="73"/>
      <c r="DXH305" s="73"/>
      <c r="DXI305" s="73"/>
      <c r="DXJ305" s="73"/>
      <c r="DXK305" s="73"/>
      <c r="DXL305" s="73"/>
      <c r="DXM305" s="73"/>
      <c r="DXO305" s="73"/>
      <c r="DXP305" s="73"/>
      <c r="DXQ305" s="73"/>
      <c r="DXR305" s="73"/>
      <c r="DXS305" s="73"/>
      <c r="DXT305" s="73"/>
      <c r="DXU305" s="73"/>
      <c r="DXV305" s="73"/>
      <c r="DXW305" s="73"/>
      <c r="DXX305" s="73"/>
      <c r="DXY305" s="73"/>
      <c r="DXZ305" s="73"/>
      <c r="DYA305" s="73"/>
      <c r="DYD305" s="73"/>
      <c r="DYG305" s="73"/>
      <c r="DYJ305" s="73"/>
      <c r="DYM305" s="73"/>
      <c r="DYP305" s="73"/>
      <c r="DZB305" s="73"/>
      <c r="DZE305" s="73"/>
      <c r="DZH305" s="73"/>
      <c r="DZK305" s="73"/>
      <c r="DZT305" s="73"/>
      <c r="DZZ305" s="73"/>
      <c r="EAC305" s="73"/>
      <c r="EAF305" s="73"/>
      <c r="EAI305" s="73"/>
      <c r="EAO305" s="73"/>
      <c r="EAX305" s="73"/>
      <c r="EAZ305" s="73"/>
      <c r="EBA305" s="73"/>
      <c r="EBC305" s="73"/>
      <c r="EBF305" s="73"/>
      <c r="EBI305" s="73"/>
      <c r="EBL305" s="73"/>
      <c r="EBT305" s="73"/>
      <c r="EBV305" s="73"/>
      <c r="EBY305" s="73"/>
      <c r="ECB305" s="73"/>
      <c r="ECK305" s="73"/>
      <c r="ECN305" s="73"/>
      <c r="ECS305" s="73"/>
      <c r="EDO305" s="73"/>
      <c r="EDP305" s="73"/>
      <c r="EDQ305" s="73"/>
      <c r="EDR305" s="73"/>
      <c r="EDS305" s="73"/>
      <c r="EDT305" s="73"/>
      <c r="EEL305" s="73"/>
      <c r="EEM305" s="73"/>
      <c r="EEP305" s="73"/>
      <c r="EES305" s="73"/>
      <c r="EEU305" s="73"/>
      <c r="EEW305" s="73"/>
      <c r="EEZ305" s="73"/>
      <c r="EFC305" s="73"/>
      <c r="EFF305" s="73"/>
      <c r="EFI305" s="73"/>
      <c r="EFL305" s="73"/>
      <c r="EFO305" s="73"/>
      <c r="EFR305" s="73"/>
      <c r="EFU305" s="73"/>
      <c r="EFW305" s="73"/>
      <c r="EGJ305" s="73"/>
      <c r="EGK305" s="73"/>
      <c r="EGL305" s="73"/>
      <c r="EGM305" s="73"/>
      <c r="EGN305" s="73"/>
      <c r="EGO305" s="73"/>
      <c r="EGP305" s="73"/>
      <c r="EGQ305" s="73"/>
      <c r="EGR305" s="73"/>
      <c r="EGS305" s="73"/>
      <c r="EGT305" s="73"/>
      <c r="EGU305" s="73"/>
      <c r="EGV305" s="73"/>
      <c r="EGW305" s="73"/>
      <c r="EGX305" s="73"/>
      <c r="EGY305" s="73"/>
      <c r="EGZ305" s="73"/>
      <c r="EHA305" s="73"/>
      <c r="EHB305" s="73"/>
      <c r="EHC305" s="73"/>
      <c r="EHD305" s="73"/>
      <c r="EHE305" s="73"/>
      <c r="EHF305" s="73"/>
      <c r="EHG305" s="73"/>
      <c r="EHH305" s="73"/>
      <c r="EHI305" s="73"/>
      <c r="EHK305" s="73"/>
      <c r="EHL305" s="73"/>
      <c r="EHM305" s="73"/>
      <c r="EHN305" s="73"/>
      <c r="EHO305" s="73"/>
      <c r="EHP305" s="73"/>
      <c r="EHQ305" s="73"/>
      <c r="EHR305" s="73"/>
      <c r="EHS305" s="73"/>
      <c r="EHT305" s="73"/>
      <c r="EHU305" s="73"/>
      <c r="EHV305" s="73"/>
      <c r="EHW305" s="73"/>
      <c r="EHZ305" s="73"/>
      <c r="EIC305" s="73"/>
      <c r="EIF305" s="73"/>
      <c r="EII305" s="73"/>
      <c r="EIL305" s="73"/>
      <c r="EIX305" s="73"/>
      <c r="EJA305" s="73"/>
      <c r="EJD305" s="73"/>
      <c r="EJG305" s="73"/>
      <c r="EJP305" s="73"/>
      <c r="EJV305" s="73"/>
      <c r="EJY305" s="73"/>
      <c r="EKB305" s="73"/>
      <c r="EKE305" s="73"/>
      <c r="EKK305" s="73"/>
      <c r="EKT305" s="73"/>
      <c r="EKV305" s="73"/>
      <c r="EKW305" s="73"/>
      <c r="EKY305" s="73"/>
      <c r="ELB305" s="73"/>
      <c r="ELE305" s="73"/>
      <c r="ELH305" s="73"/>
      <c r="ELP305" s="73"/>
      <c r="ELR305" s="73"/>
      <c r="ELU305" s="73"/>
      <c r="ELX305" s="73"/>
      <c r="EMG305" s="73"/>
      <c r="EMJ305" s="73"/>
      <c r="EMO305" s="73"/>
      <c r="ENK305" s="73"/>
      <c r="ENL305" s="73"/>
      <c r="ENM305" s="73"/>
      <c r="ENN305" s="73"/>
      <c r="ENO305" s="73"/>
      <c r="ENP305" s="73"/>
      <c r="EOH305" s="73"/>
      <c r="EOI305" s="73"/>
      <c r="EOL305" s="73"/>
      <c r="EOO305" s="73"/>
      <c r="EOQ305" s="73"/>
      <c r="EOS305" s="73"/>
      <c r="EOV305" s="73"/>
      <c r="EOY305" s="73"/>
      <c r="EPB305" s="73"/>
      <c r="EPE305" s="73"/>
      <c r="EPH305" s="73"/>
      <c r="EPK305" s="73"/>
      <c r="EPN305" s="73"/>
      <c r="EPQ305" s="73"/>
      <c r="EPS305" s="73"/>
      <c r="EQF305" s="73"/>
      <c r="EQG305" s="73"/>
      <c r="EQH305" s="73"/>
      <c r="EQI305" s="73"/>
      <c r="EQJ305" s="73"/>
      <c r="EQK305" s="73"/>
      <c r="EQL305" s="73"/>
      <c r="EQM305" s="73"/>
      <c r="EQN305" s="73"/>
      <c r="EQO305" s="73"/>
      <c r="EQP305" s="73"/>
      <c r="EQQ305" s="73"/>
      <c r="EQR305" s="73"/>
      <c r="EQS305" s="73"/>
      <c r="EQT305" s="73"/>
      <c r="EQU305" s="73"/>
      <c r="EQV305" s="73"/>
      <c r="EQW305" s="73"/>
      <c r="EQX305" s="73"/>
      <c r="EQY305" s="73"/>
      <c r="EQZ305" s="73"/>
      <c r="ERA305" s="73"/>
      <c r="ERB305" s="73"/>
      <c r="ERC305" s="73"/>
      <c r="ERD305" s="73"/>
      <c r="ERE305" s="73"/>
      <c r="ERG305" s="73"/>
      <c r="ERH305" s="73"/>
      <c r="ERI305" s="73"/>
      <c r="ERJ305" s="73"/>
      <c r="ERK305" s="73"/>
      <c r="ERL305" s="73"/>
      <c r="ERM305" s="73"/>
      <c r="ERN305" s="73"/>
      <c r="ERO305" s="73"/>
      <c r="ERP305" s="73"/>
      <c r="ERQ305" s="73"/>
      <c r="ERR305" s="73"/>
      <c r="ERS305" s="73"/>
      <c r="ERV305" s="73"/>
      <c r="ERY305" s="73"/>
      <c r="ESB305" s="73"/>
      <c r="ESE305" s="73"/>
      <c r="ESH305" s="73"/>
      <c r="EST305" s="73"/>
      <c r="ESW305" s="73"/>
      <c r="ESZ305" s="73"/>
      <c r="ETC305" s="73"/>
      <c r="ETL305" s="73"/>
      <c r="ETR305" s="73"/>
      <c r="ETU305" s="73"/>
      <c r="ETX305" s="73"/>
      <c r="EUA305" s="73"/>
      <c r="EUG305" s="73"/>
      <c r="EUP305" s="73"/>
      <c r="EUR305" s="73"/>
      <c r="EUS305" s="73"/>
      <c r="EUU305" s="73"/>
      <c r="EUX305" s="73"/>
      <c r="EVA305" s="73"/>
      <c r="EVD305" s="73"/>
      <c r="EVL305" s="73"/>
      <c r="EVN305" s="73"/>
      <c r="EVQ305" s="73"/>
      <c r="EVT305" s="73"/>
      <c r="EWC305" s="73"/>
      <c r="EWF305" s="73"/>
      <c r="EWK305" s="73"/>
      <c r="EXG305" s="73"/>
      <c r="EXH305" s="73"/>
      <c r="EXI305" s="73"/>
      <c r="EXJ305" s="73"/>
      <c r="EXK305" s="73"/>
      <c r="EXL305" s="73"/>
      <c r="EYD305" s="73"/>
      <c r="EYE305" s="73"/>
      <c r="EYH305" s="73"/>
      <c r="EYK305" s="73"/>
      <c r="EYM305" s="73"/>
      <c r="EYO305" s="73"/>
      <c r="EYR305" s="73"/>
      <c r="EYU305" s="73"/>
      <c r="EYX305" s="73"/>
      <c r="EZA305" s="73"/>
      <c r="EZD305" s="73"/>
      <c r="EZG305" s="73"/>
      <c r="EZJ305" s="73"/>
      <c r="EZM305" s="73"/>
      <c r="EZO305" s="73"/>
      <c r="FAB305" s="73"/>
      <c r="FAC305" s="73"/>
      <c r="FAD305" s="73"/>
      <c r="FAE305" s="73"/>
      <c r="FAF305" s="73"/>
      <c r="FAG305" s="73"/>
      <c r="FAH305" s="73"/>
      <c r="FAI305" s="73"/>
      <c r="FAJ305" s="73"/>
      <c r="FAK305" s="73"/>
      <c r="FAL305" s="73"/>
      <c r="FAM305" s="73"/>
      <c r="FAN305" s="73"/>
      <c r="FAO305" s="73"/>
      <c r="FAP305" s="73"/>
      <c r="FAQ305" s="73"/>
      <c r="FAR305" s="73"/>
      <c r="FAS305" s="73"/>
      <c r="FAT305" s="73"/>
      <c r="FAU305" s="73"/>
      <c r="FAV305" s="73"/>
      <c r="FAW305" s="73"/>
      <c r="FAX305" s="73"/>
      <c r="FAY305" s="73"/>
      <c r="FAZ305" s="73"/>
      <c r="FBA305" s="73"/>
      <c r="FBC305" s="73"/>
      <c r="FBD305" s="73"/>
      <c r="FBE305" s="73"/>
      <c r="FBF305" s="73"/>
      <c r="FBG305" s="73"/>
      <c r="FBH305" s="73"/>
      <c r="FBI305" s="73"/>
      <c r="FBJ305" s="73"/>
      <c r="FBK305" s="73"/>
      <c r="FBL305" s="73"/>
      <c r="FBM305" s="73"/>
      <c r="FBN305" s="73"/>
      <c r="FBO305" s="73"/>
      <c r="FBR305" s="73"/>
      <c r="FBU305" s="73"/>
      <c r="FBX305" s="73"/>
      <c r="FCA305" s="73"/>
      <c r="FCD305" s="73"/>
      <c r="FCP305" s="73"/>
      <c r="FCS305" s="73"/>
      <c r="FCV305" s="73"/>
      <c r="FCY305" s="73"/>
      <c r="FDH305" s="73"/>
      <c r="FDN305" s="73"/>
      <c r="FDQ305" s="73"/>
      <c r="FDT305" s="73"/>
      <c r="FDW305" s="73"/>
      <c r="FEC305" s="73"/>
      <c r="FEL305" s="73"/>
      <c r="FEN305" s="73"/>
      <c r="FEO305" s="73"/>
      <c r="FEQ305" s="73"/>
      <c r="FET305" s="73"/>
      <c r="FEW305" s="73"/>
      <c r="FEZ305" s="73"/>
      <c r="FFH305" s="73"/>
      <c r="FFJ305" s="73"/>
      <c r="FFM305" s="73"/>
      <c r="FFP305" s="73"/>
      <c r="FFY305" s="73"/>
      <c r="FGB305" s="73"/>
      <c r="FGG305" s="73"/>
      <c r="FHC305" s="73"/>
      <c r="FHD305" s="73"/>
      <c r="FHE305" s="73"/>
      <c r="FHF305" s="73"/>
      <c r="FHG305" s="73"/>
      <c r="FHH305" s="73"/>
      <c r="FHZ305" s="73"/>
      <c r="FIA305" s="73"/>
      <c r="FID305" s="73"/>
      <c r="FIG305" s="73"/>
      <c r="FII305" s="73"/>
      <c r="FIK305" s="73"/>
      <c r="FIN305" s="73"/>
      <c r="FIQ305" s="73"/>
      <c r="FIT305" s="73"/>
      <c r="FIW305" s="73"/>
      <c r="FIZ305" s="73"/>
      <c r="FJC305" s="73"/>
      <c r="FJF305" s="73"/>
      <c r="FJI305" s="73"/>
      <c r="FJK305" s="73"/>
      <c r="FJX305" s="73"/>
      <c r="FJY305" s="73"/>
      <c r="FJZ305" s="73"/>
      <c r="FKA305" s="73"/>
      <c r="FKB305" s="73"/>
      <c r="FKC305" s="73"/>
      <c r="FKD305" s="73"/>
      <c r="FKE305" s="73"/>
      <c r="FKF305" s="73"/>
      <c r="FKG305" s="73"/>
      <c r="FKH305" s="73"/>
      <c r="FKI305" s="73"/>
      <c r="FKJ305" s="73"/>
      <c r="FKK305" s="73"/>
      <c r="FKL305" s="73"/>
      <c r="FKM305" s="73"/>
      <c r="FKN305" s="73"/>
      <c r="FKO305" s="73"/>
      <c r="FKP305" s="73"/>
      <c r="FKQ305" s="73"/>
      <c r="FKR305" s="73"/>
      <c r="FKS305" s="73"/>
      <c r="FKT305" s="73"/>
      <c r="FKU305" s="73"/>
      <c r="FKV305" s="73"/>
      <c r="FKW305" s="73"/>
      <c r="FKY305" s="73"/>
      <c r="FKZ305" s="73"/>
      <c r="FLA305" s="73"/>
      <c r="FLB305" s="73"/>
      <c r="FLC305" s="73"/>
      <c r="FLD305" s="73"/>
      <c r="FLE305" s="73"/>
      <c r="FLF305" s="73"/>
      <c r="FLG305" s="73"/>
      <c r="FLH305" s="73"/>
      <c r="FLI305" s="73"/>
      <c r="FLJ305" s="73"/>
      <c r="FLK305" s="73"/>
      <c r="FLN305" s="73"/>
      <c r="FLQ305" s="73"/>
      <c r="FLT305" s="73"/>
      <c r="FLW305" s="73"/>
      <c r="FLZ305" s="73"/>
      <c r="FML305" s="73"/>
      <c r="FMO305" s="73"/>
      <c r="FMR305" s="73"/>
      <c r="FMU305" s="73"/>
      <c r="FND305" s="73"/>
      <c r="FNJ305" s="73"/>
      <c r="FNM305" s="73"/>
      <c r="FNP305" s="73"/>
      <c r="FNS305" s="73"/>
      <c r="FNY305" s="73"/>
      <c r="FOH305" s="73"/>
      <c r="FOJ305" s="73"/>
      <c r="FOK305" s="73"/>
      <c r="FOM305" s="73"/>
      <c r="FOP305" s="73"/>
      <c r="FOS305" s="73"/>
      <c r="FOV305" s="73"/>
      <c r="FPD305" s="73"/>
      <c r="FPF305" s="73"/>
      <c r="FPI305" s="73"/>
      <c r="FPL305" s="73"/>
      <c r="FPU305" s="73"/>
      <c r="FPX305" s="73"/>
      <c r="FQC305" s="73"/>
      <c r="FQY305" s="73"/>
      <c r="FQZ305" s="73"/>
      <c r="FRA305" s="73"/>
      <c r="FRB305" s="73"/>
      <c r="FRC305" s="73"/>
      <c r="FRD305" s="73"/>
      <c r="FRV305" s="73"/>
      <c r="FRW305" s="73"/>
      <c r="FRZ305" s="73"/>
      <c r="FSC305" s="73"/>
      <c r="FSE305" s="73"/>
      <c r="FSG305" s="73"/>
      <c r="FSJ305" s="73"/>
      <c r="FSM305" s="73"/>
      <c r="FSP305" s="73"/>
      <c r="FSS305" s="73"/>
      <c r="FSV305" s="73"/>
      <c r="FSY305" s="73"/>
      <c r="FTB305" s="73"/>
      <c r="FTE305" s="73"/>
      <c r="FTG305" s="73"/>
      <c r="FTT305" s="73"/>
      <c r="FTU305" s="73"/>
      <c r="FTV305" s="73"/>
      <c r="FTW305" s="73"/>
      <c r="FTX305" s="73"/>
      <c r="FTY305" s="73"/>
      <c r="FTZ305" s="73"/>
      <c r="FUA305" s="73"/>
      <c r="FUB305" s="73"/>
      <c r="FUC305" s="73"/>
      <c r="FUD305" s="73"/>
      <c r="FUE305" s="73"/>
      <c r="FUF305" s="73"/>
      <c r="FUG305" s="73"/>
      <c r="FUH305" s="73"/>
      <c r="FUI305" s="73"/>
      <c r="FUJ305" s="73"/>
      <c r="FUK305" s="73"/>
      <c r="FUL305" s="73"/>
      <c r="FUM305" s="73"/>
      <c r="FUN305" s="73"/>
      <c r="FUO305" s="73"/>
      <c r="FUP305" s="73"/>
      <c r="FUQ305" s="73"/>
      <c r="FUR305" s="73"/>
      <c r="FUS305" s="73"/>
      <c r="FUU305" s="73"/>
      <c r="FUV305" s="73"/>
      <c r="FUW305" s="73"/>
      <c r="FUX305" s="73"/>
      <c r="FUY305" s="73"/>
      <c r="FUZ305" s="73"/>
      <c r="FVA305" s="73"/>
      <c r="FVB305" s="73"/>
      <c r="FVC305" s="73"/>
      <c r="FVD305" s="73"/>
      <c r="FVE305" s="73"/>
      <c r="FVF305" s="73"/>
      <c r="FVG305" s="73"/>
      <c r="FVJ305" s="73"/>
      <c r="FVM305" s="73"/>
      <c r="FVP305" s="73"/>
      <c r="FVS305" s="73"/>
      <c r="FVV305" s="73"/>
      <c r="FWH305" s="73"/>
      <c r="FWK305" s="73"/>
      <c r="FWN305" s="73"/>
      <c r="FWQ305" s="73"/>
      <c r="FWZ305" s="73"/>
      <c r="FXF305" s="73"/>
      <c r="FXI305" s="73"/>
      <c r="FXL305" s="73"/>
      <c r="FXO305" s="73"/>
      <c r="FXU305" s="73"/>
      <c r="FYD305" s="73"/>
      <c r="FYF305" s="73"/>
      <c r="FYG305" s="73"/>
      <c r="FYI305" s="73"/>
      <c r="FYL305" s="73"/>
      <c r="FYO305" s="73"/>
      <c r="FYR305" s="73"/>
      <c r="FYZ305" s="73"/>
      <c r="FZB305" s="73"/>
      <c r="FZE305" s="73"/>
      <c r="FZH305" s="73"/>
      <c r="FZQ305" s="73"/>
      <c r="FZT305" s="73"/>
      <c r="FZY305" s="73"/>
      <c r="GAU305" s="73"/>
      <c r="GAV305" s="73"/>
      <c r="GAW305" s="73"/>
      <c r="GAX305" s="73"/>
      <c r="GAY305" s="73"/>
      <c r="GAZ305" s="73"/>
      <c r="GBR305" s="73"/>
      <c r="GBS305" s="73"/>
      <c r="GBV305" s="73"/>
      <c r="GBY305" s="73"/>
      <c r="GCA305" s="73"/>
      <c r="GCC305" s="73"/>
      <c r="GCF305" s="73"/>
      <c r="GCI305" s="73"/>
      <c r="GCL305" s="73"/>
      <c r="GCO305" s="73"/>
      <c r="GCR305" s="73"/>
      <c r="GCU305" s="73"/>
      <c r="GCX305" s="73"/>
      <c r="GDA305" s="73"/>
      <c r="GDC305" s="73"/>
      <c r="GDP305" s="73"/>
      <c r="GDQ305" s="73"/>
      <c r="GDR305" s="73"/>
      <c r="GDS305" s="73"/>
      <c r="GDT305" s="73"/>
      <c r="GDU305" s="73"/>
      <c r="GDV305" s="73"/>
      <c r="GDW305" s="73"/>
      <c r="GDX305" s="73"/>
      <c r="GDY305" s="73"/>
      <c r="GDZ305" s="73"/>
      <c r="GEA305" s="73"/>
      <c r="GEB305" s="73"/>
      <c r="GEC305" s="73"/>
      <c r="GED305" s="73"/>
      <c r="GEE305" s="73"/>
      <c r="GEF305" s="73"/>
      <c r="GEG305" s="73"/>
      <c r="GEH305" s="73"/>
      <c r="GEI305" s="73"/>
      <c r="GEJ305" s="73"/>
      <c r="GEK305" s="73"/>
      <c r="GEL305" s="73"/>
      <c r="GEM305" s="73"/>
      <c r="GEN305" s="73"/>
      <c r="GEO305" s="73"/>
      <c r="GEQ305" s="73"/>
      <c r="GER305" s="73"/>
      <c r="GES305" s="73"/>
      <c r="GET305" s="73"/>
      <c r="GEU305" s="73"/>
      <c r="GEV305" s="73"/>
      <c r="GEW305" s="73"/>
      <c r="GEX305" s="73"/>
      <c r="GEY305" s="73"/>
      <c r="GEZ305" s="73"/>
      <c r="GFA305" s="73"/>
      <c r="GFB305" s="73"/>
      <c r="GFC305" s="73"/>
      <c r="GFF305" s="73"/>
      <c r="GFI305" s="73"/>
      <c r="GFL305" s="73"/>
      <c r="GFO305" s="73"/>
      <c r="GFR305" s="73"/>
      <c r="GGD305" s="73"/>
      <c r="GGG305" s="73"/>
      <c r="GGJ305" s="73"/>
      <c r="GGM305" s="73"/>
      <c r="GGV305" s="73"/>
      <c r="GHB305" s="73"/>
      <c r="GHE305" s="73"/>
      <c r="GHH305" s="73"/>
      <c r="GHK305" s="73"/>
      <c r="GHQ305" s="73"/>
      <c r="GHZ305" s="73"/>
      <c r="GIB305" s="73"/>
      <c r="GIC305" s="73"/>
      <c r="GIE305" s="73"/>
      <c r="GIH305" s="73"/>
      <c r="GIK305" s="73"/>
      <c r="GIN305" s="73"/>
      <c r="GIV305" s="73"/>
      <c r="GIX305" s="73"/>
      <c r="GJA305" s="73"/>
      <c r="GJD305" s="73"/>
      <c r="GJM305" s="73"/>
      <c r="GJP305" s="73"/>
      <c r="GJU305" s="73"/>
      <c r="GKQ305" s="73"/>
      <c r="GKR305" s="73"/>
      <c r="GKS305" s="73"/>
      <c r="GKT305" s="73"/>
      <c r="GKU305" s="73"/>
      <c r="GKV305" s="73"/>
      <c r="GLN305" s="73"/>
      <c r="GLO305" s="73"/>
      <c r="GLR305" s="73"/>
      <c r="GLU305" s="73"/>
      <c r="GLW305" s="73"/>
      <c r="GLY305" s="73"/>
      <c r="GMB305" s="73"/>
      <c r="GME305" s="73"/>
      <c r="GMH305" s="73"/>
      <c r="GMK305" s="73"/>
      <c r="GMN305" s="73"/>
      <c r="GMQ305" s="73"/>
      <c r="GMT305" s="73"/>
      <c r="GMW305" s="73"/>
      <c r="GMY305" s="73"/>
      <c r="GNL305" s="73"/>
      <c r="GNM305" s="73"/>
      <c r="GNN305" s="73"/>
      <c r="GNO305" s="73"/>
      <c r="GNP305" s="73"/>
      <c r="GNQ305" s="73"/>
      <c r="GNR305" s="73"/>
      <c r="GNS305" s="73"/>
      <c r="GNT305" s="73"/>
      <c r="GNU305" s="73"/>
      <c r="GNV305" s="73"/>
      <c r="GNW305" s="73"/>
      <c r="GNX305" s="73"/>
      <c r="GNY305" s="73"/>
      <c r="GNZ305" s="73"/>
      <c r="GOA305" s="73"/>
      <c r="GOB305" s="73"/>
      <c r="GOC305" s="73"/>
      <c r="GOD305" s="73"/>
      <c r="GOE305" s="73"/>
      <c r="GOF305" s="73"/>
      <c r="GOG305" s="73"/>
      <c r="GOH305" s="73"/>
      <c r="GOI305" s="73"/>
      <c r="GOJ305" s="73"/>
      <c r="GOK305" s="73"/>
      <c r="GOM305" s="73"/>
      <c r="GON305" s="73"/>
      <c r="GOO305" s="73"/>
      <c r="GOP305" s="73"/>
      <c r="GOQ305" s="73"/>
      <c r="GOR305" s="73"/>
      <c r="GOS305" s="73"/>
      <c r="GOT305" s="73"/>
      <c r="GOU305" s="73"/>
      <c r="GOV305" s="73"/>
      <c r="GOW305" s="73"/>
      <c r="GOX305" s="73"/>
      <c r="GOY305" s="73"/>
      <c r="GPB305" s="73"/>
      <c r="GPE305" s="73"/>
      <c r="GPH305" s="73"/>
      <c r="GPK305" s="73"/>
      <c r="GPN305" s="73"/>
      <c r="GPZ305" s="73"/>
      <c r="GQC305" s="73"/>
      <c r="GQF305" s="73"/>
      <c r="GQI305" s="73"/>
      <c r="GQR305" s="73"/>
      <c r="GQX305" s="73"/>
      <c r="GRA305" s="73"/>
      <c r="GRD305" s="73"/>
      <c r="GRG305" s="73"/>
      <c r="GRM305" s="73"/>
      <c r="GRV305" s="73"/>
      <c r="GRX305" s="73"/>
      <c r="GRY305" s="73"/>
      <c r="GSA305" s="73"/>
      <c r="GSD305" s="73"/>
      <c r="GSG305" s="73"/>
      <c r="GSJ305" s="73"/>
      <c r="GSR305" s="73"/>
      <c r="GST305" s="73"/>
      <c r="GSW305" s="73"/>
      <c r="GSZ305" s="73"/>
      <c r="GTI305" s="73"/>
      <c r="GTL305" s="73"/>
      <c r="GTQ305" s="73"/>
      <c r="GUM305" s="73"/>
      <c r="GUN305" s="73"/>
      <c r="GUO305" s="73"/>
      <c r="GUP305" s="73"/>
      <c r="GUQ305" s="73"/>
      <c r="GUR305" s="73"/>
      <c r="GVJ305" s="73"/>
      <c r="GVK305" s="73"/>
      <c r="GVN305" s="73"/>
      <c r="GVQ305" s="73"/>
      <c r="GVS305" s="73"/>
      <c r="GVU305" s="73"/>
      <c r="GVX305" s="73"/>
      <c r="GWA305" s="73"/>
      <c r="GWD305" s="73"/>
      <c r="GWG305" s="73"/>
      <c r="GWJ305" s="73"/>
      <c r="GWM305" s="73"/>
      <c r="GWP305" s="73"/>
      <c r="GWS305" s="73"/>
      <c r="GWU305" s="73"/>
      <c r="GXH305" s="73"/>
      <c r="GXI305" s="73"/>
      <c r="GXJ305" s="73"/>
      <c r="GXK305" s="73"/>
      <c r="GXL305" s="73"/>
      <c r="GXM305" s="73"/>
      <c r="GXN305" s="73"/>
      <c r="GXO305" s="73"/>
      <c r="GXP305" s="73"/>
      <c r="GXQ305" s="73"/>
      <c r="GXR305" s="73"/>
      <c r="GXS305" s="73"/>
      <c r="GXT305" s="73"/>
      <c r="GXU305" s="73"/>
      <c r="GXV305" s="73"/>
      <c r="GXW305" s="73"/>
      <c r="GXX305" s="73"/>
      <c r="GXY305" s="73"/>
      <c r="GXZ305" s="73"/>
      <c r="GYA305" s="73"/>
      <c r="GYB305" s="73"/>
      <c r="GYC305" s="73"/>
      <c r="GYD305" s="73"/>
      <c r="GYE305" s="73"/>
      <c r="GYF305" s="73"/>
      <c r="GYG305" s="73"/>
      <c r="GYI305" s="73"/>
      <c r="GYJ305" s="73"/>
      <c r="GYK305" s="73"/>
      <c r="GYL305" s="73"/>
      <c r="GYM305" s="73"/>
      <c r="GYN305" s="73"/>
      <c r="GYO305" s="73"/>
      <c r="GYP305" s="73"/>
      <c r="GYQ305" s="73"/>
      <c r="GYR305" s="73"/>
      <c r="GYS305" s="73"/>
      <c r="GYT305" s="73"/>
      <c r="GYU305" s="73"/>
      <c r="GYX305" s="73"/>
      <c r="GZA305" s="73"/>
      <c r="GZD305" s="73"/>
      <c r="GZG305" s="73"/>
      <c r="GZJ305" s="73"/>
      <c r="GZV305" s="73"/>
      <c r="GZY305" s="73"/>
      <c r="HAB305" s="73"/>
      <c r="HAE305" s="73"/>
      <c r="HAN305" s="73"/>
      <c r="HAT305" s="73"/>
      <c r="HAW305" s="73"/>
      <c r="HAZ305" s="73"/>
      <c r="HBC305" s="73"/>
      <c r="HBI305" s="73"/>
      <c r="HBR305" s="73"/>
      <c r="HBT305" s="73"/>
      <c r="HBU305" s="73"/>
      <c r="HBW305" s="73"/>
      <c r="HBZ305" s="73"/>
      <c r="HCC305" s="73"/>
      <c r="HCF305" s="73"/>
      <c r="HCN305" s="73"/>
      <c r="HCP305" s="73"/>
      <c r="HCS305" s="73"/>
      <c r="HCV305" s="73"/>
      <c r="HDE305" s="73"/>
      <c r="HDH305" s="73"/>
      <c r="HDM305" s="73"/>
      <c r="HEI305" s="73"/>
      <c r="HEJ305" s="73"/>
      <c r="HEK305" s="73"/>
      <c r="HEL305" s="73"/>
      <c r="HEM305" s="73"/>
      <c r="HEN305" s="73"/>
      <c r="HFF305" s="73"/>
      <c r="HFG305" s="73"/>
      <c r="HFJ305" s="73"/>
      <c r="HFM305" s="73"/>
      <c r="HFO305" s="73"/>
      <c r="HFQ305" s="73"/>
      <c r="HFT305" s="73"/>
      <c r="HFW305" s="73"/>
      <c r="HFZ305" s="73"/>
      <c r="HGC305" s="73"/>
      <c r="HGF305" s="73"/>
      <c r="HGI305" s="73"/>
      <c r="HGL305" s="73"/>
      <c r="HGO305" s="73"/>
      <c r="HGQ305" s="73"/>
      <c r="HHD305" s="73"/>
      <c r="HHE305" s="73"/>
      <c r="HHF305" s="73"/>
      <c r="HHG305" s="73"/>
      <c r="HHH305" s="73"/>
      <c r="HHI305" s="73"/>
      <c r="HHJ305" s="73"/>
      <c r="HHK305" s="73"/>
      <c r="HHL305" s="73"/>
      <c r="HHM305" s="73"/>
      <c r="HHN305" s="73"/>
      <c r="HHO305" s="73"/>
      <c r="HHP305" s="73"/>
      <c r="HHQ305" s="73"/>
      <c r="HHR305" s="73"/>
      <c r="HHS305" s="73"/>
      <c r="HHT305" s="73"/>
      <c r="HHU305" s="73"/>
      <c r="HHV305" s="73"/>
      <c r="HHW305" s="73"/>
      <c r="HHX305" s="73"/>
      <c r="HHY305" s="73"/>
      <c r="HHZ305" s="73"/>
      <c r="HIA305" s="73"/>
      <c r="HIB305" s="73"/>
      <c r="HIC305" s="73"/>
      <c r="HIE305" s="73"/>
      <c r="HIF305" s="73"/>
      <c r="HIG305" s="73"/>
      <c r="HIH305" s="73"/>
      <c r="HII305" s="73"/>
      <c r="HIJ305" s="73"/>
      <c r="HIK305" s="73"/>
      <c r="HIL305" s="73"/>
      <c r="HIM305" s="73"/>
      <c r="HIN305" s="73"/>
      <c r="HIO305" s="73"/>
      <c r="HIP305" s="73"/>
      <c r="HIQ305" s="73"/>
      <c r="HIT305" s="73"/>
      <c r="HIW305" s="73"/>
      <c r="HIZ305" s="73"/>
      <c r="HJC305" s="73"/>
      <c r="HJF305" s="73"/>
      <c r="HJR305" s="73"/>
      <c r="HJU305" s="73"/>
      <c r="HJX305" s="73"/>
      <c r="HKA305" s="73"/>
      <c r="HKJ305" s="73"/>
      <c r="HKP305" s="73"/>
      <c r="HKS305" s="73"/>
      <c r="HKV305" s="73"/>
      <c r="HKY305" s="73"/>
      <c r="HLE305" s="73"/>
      <c r="HLN305" s="73"/>
      <c r="HLP305" s="73"/>
      <c r="HLQ305" s="73"/>
      <c r="HLS305" s="73"/>
      <c r="HLV305" s="73"/>
      <c r="HLY305" s="73"/>
      <c r="HMB305" s="73"/>
      <c r="HMJ305" s="73"/>
      <c r="HML305" s="73"/>
      <c r="HMO305" s="73"/>
      <c r="HMR305" s="73"/>
      <c r="HNA305" s="73"/>
      <c r="HND305" s="73"/>
      <c r="HNI305" s="73"/>
      <c r="HOE305" s="73"/>
      <c r="HOF305" s="73"/>
      <c r="HOG305" s="73"/>
      <c r="HOH305" s="73"/>
      <c r="HOI305" s="73"/>
      <c r="HOJ305" s="73"/>
      <c r="HPB305" s="73"/>
      <c r="HPC305" s="73"/>
      <c r="HPF305" s="73"/>
      <c r="HPI305" s="73"/>
      <c r="HPK305" s="73"/>
      <c r="HPM305" s="73"/>
      <c r="HPP305" s="73"/>
      <c r="HPS305" s="73"/>
      <c r="HPV305" s="73"/>
      <c r="HPY305" s="73"/>
      <c r="HQB305" s="73"/>
      <c r="HQE305" s="73"/>
      <c r="HQH305" s="73"/>
      <c r="HQK305" s="73"/>
      <c r="HQM305" s="73"/>
      <c r="HQZ305" s="73"/>
      <c r="HRA305" s="73"/>
      <c r="HRB305" s="73"/>
      <c r="HRC305" s="73"/>
      <c r="HRD305" s="73"/>
      <c r="HRE305" s="73"/>
      <c r="HRF305" s="73"/>
      <c r="HRG305" s="73"/>
      <c r="HRH305" s="73"/>
      <c r="HRI305" s="73"/>
      <c r="HRJ305" s="73"/>
      <c r="HRK305" s="73"/>
      <c r="HRL305" s="73"/>
      <c r="HRM305" s="73"/>
      <c r="HRN305" s="73"/>
      <c r="HRO305" s="73"/>
      <c r="HRP305" s="73"/>
      <c r="HRQ305" s="73"/>
      <c r="HRR305" s="73"/>
      <c r="HRS305" s="73"/>
      <c r="HRT305" s="73"/>
      <c r="HRU305" s="73"/>
      <c r="HRV305" s="73"/>
      <c r="HRW305" s="73"/>
      <c r="HRX305" s="73"/>
      <c r="HRY305" s="73"/>
      <c r="HSA305" s="73"/>
      <c r="HSB305" s="73"/>
      <c r="HSC305" s="73"/>
      <c r="HSD305" s="73"/>
      <c r="HSE305" s="73"/>
      <c r="HSF305" s="73"/>
      <c r="HSG305" s="73"/>
      <c r="HSH305" s="73"/>
      <c r="HSI305" s="73"/>
      <c r="HSJ305" s="73"/>
      <c r="HSK305" s="73"/>
      <c r="HSL305" s="73"/>
      <c r="HSM305" s="73"/>
      <c r="HSP305" s="73"/>
      <c r="HSS305" s="73"/>
      <c r="HSV305" s="73"/>
      <c r="HSY305" s="73"/>
      <c r="HTB305" s="73"/>
      <c r="HTN305" s="73"/>
      <c r="HTQ305" s="73"/>
      <c r="HTT305" s="73"/>
      <c r="HTW305" s="73"/>
      <c r="HUF305" s="73"/>
      <c r="HUL305" s="73"/>
      <c r="HUO305" s="73"/>
      <c r="HUR305" s="73"/>
      <c r="HUU305" s="73"/>
      <c r="HVA305" s="73"/>
      <c r="HVJ305" s="73"/>
      <c r="HVL305" s="73"/>
      <c r="HVM305" s="73"/>
      <c r="HVO305" s="73"/>
      <c r="HVR305" s="73"/>
      <c r="HVU305" s="73"/>
      <c r="HVX305" s="73"/>
      <c r="HWF305" s="73"/>
      <c r="HWH305" s="73"/>
      <c r="HWK305" s="73"/>
      <c r="HWN305" s="73"/>
      <c r="HWW305" s="73"/>
      <c r="HWZ305" s="73"/>
      <c r="HXE305" s="73"/>
      <c r="HYA305" s="73"/>
      <c r="HYB305" s="73"/>
      <c r="HYC305" s="73"/>
      <c r="HYD305" s="73"/>
      <c r="HYE305" s="73"/>
      <c r="HYF305" s="73"/>
      <c r="HYX305" s="73"/>
      <c r="HYY305" s="73"/>
      <c r="HZB305" s="73"/>
      <c r="HZE305" s="73"/>
      <c r="HZG305" s="73"/>
      <c r="HZI305" s="73"/>
      <c r="HZL305" s="73"/>
      <c r="HZO305" s="73"/>
      <c r="HZR305" s="73"/>
      <c r="HZU305" s="73"/>
      <c r="HZX305" s="73"/>
      <c r="IAA305" s="73"/>
      <c r="IAD305" s="73"/>
      <c r="IAG305" s="73"/>
      <c r="IAI305" s="73"/>
      <c r="IAV305" s="73"/>
      <c r="IAW305" s="73"/>
      <c r="IAX305" s="73"/>
      <c r="IAY305" s="73"/>
      <c r="IAZ305" s="73"/>
      <c r="IBA305" s="73"/>
      <c r="IBB305" s="73"/>
      <c r="IBC305" s="73"/>
      <c r="IBD305" s="73"/>
      <c r="IBE305" s="73"/>
      <c r="IBF305" s="73"/>
      <c r="IBG305" s="73"/>
      <c r="IBH305" s="73"/>
      <c r="IBI305" s="73"/>
      <c r="IBJ305" s="73"/>
      <c r="IBK305" s="73"/>
      <c r="IBL305" s="73"/>
      <c r="IBM305" s="73"/>
      <c r="IBN305" s="73"/>
      <c r="IBO305" s="73"/>
      <c r="IBP305" s="73"/>
      <c r="IBQ305" s="73"/>
      <c r="IBR305" s="73"/>
      <c r="IBS305" s="73"/>
      <c r="IBT305" s="73"/>
      <c r="IBU305" s="73"/>
      <c r="IBW305" s="73"/>
      <c r="IBX305" s="73"/>
      <c r="IBY305" s="73"/>
      <c r="IBZ305" s="73"/>
      <c r="ICA305" s="73"/>
      <c r="ICB305" s="73"/>
      <c r="ICC305" s="73"/>
      <c r="ICD305" s="73"/>
      <c r="ICE305" s="73"/>
      <c r="ICF305" s="73"/>
      <c r="ICG305" s="73"/>
      <c r="ICH305" s="73"/>
      <c r="ICI305" s="73"/>
      <c r="ICL305" s="73"/>
      <c r="ICO305" s="73"/>
      <c r="ICR305" s="73"/>
      <c r="ICU305" s="73"/>
      <c r="ICX305" s="73"/>
      <c r="IDJ305" s="73"/>
      <c r="IDM305" s="73"/>
      <c r="IDP305" s="73"/>
      <c r="IDS305" s="73"/>
      <c r="IEB305" s="73"/>
      <c r="IEH305" s="73"/>
      <c r="IEK305" s="73"/>
      <c r="IEN305" s="73"/>
      <c r="IEQ305" s="73"/>
      <c r="IEW305" s="73"/>
      <c r="IFF305" s="73"/>
      <c r="IFH305" s="73"/>
      <c r="IFI305" s="73"/>
      <c r="IFK305" s="73"/>
      <c r="IFN305" s="73"/>
      <c r="IFQ305" s="73"/>
      <c r="IFT305" s="73"/>
      <c r="IGB305" s="73"/>
      <c r="IGD305" s="73"/>
      <c r="IGG305" s="73"/>
      <c r="IGJ305" s="73"/>
      <c r="IGS305" s="73"/>
      <c r="IGV305" s="73"/>
      <c r="IHA305" s="73"/>
      <c r="IHW305" s="73"/>
      <c r="IHX305" s="73"/>
      <c r="IHY305" s="73"/>
      <c r="IHZ305" s="73"/>
      <c r="IIA305" s="73"/>
      <c r="IIB305" s="73"/>
      <c r="IIT305" s="73"/>
      <c r="IIU305" s="73"/>
      <c r="IIX305" s="73"/>
      <c r="IJA305" s="73"/>
      <c r="IJC305" s="73"/>
      <c r="IJE305" s="73"/>
      <c r="IJH305" s="73"/>
      <c r="IJK305" s="73"/>
      <c r="IJN305" s="73"/>
      <c r="IJQ305" s="73"/>
      <c r="IJT305" s="73"/>
      <c r="IJW305" s="73"/>
      <c r="IJZ305" s="73"/>
      <c r="IKC305" s="73"/>
      <c r="IKE305" s="73"/>
      <c r="IKR305" s="73"/>
      <c r="IKS305" s="73"/>
      <c r="IKT305" s="73"/>
      <c r="IKU305" s="73"/>
      <c r="IKV305" s="73"/>
      <c r="IKW305" s="73"/>
      <c r="IKX305" s="73"/>
      <c r="IKY305" s="73"/>
      <c r="IKZ305" s="73"/>
      <c r="ILA305" s="73"/>
      <c r="ILB305" s="73"/>
      <c r="ILC305" s="73"/>
      <c r="ILD305" s="73"/>
      <c r="ILE305" s="73"/>
      <c r="ILF305" s="73"/>
      <c r="ILG305" s="73"/>
      <c r="ILH305" s="73"/>
      <c r="ILI305" s="73"/>
      <c r="ILJ305" s="73"/>
      <c r="ILK305" s="73"/>
      <c r="ILL305" s="73"/>
      <c r="ILM305" s="73"/>
      <c r="ILN305" s="73"/>
      <c r="ILO305" s="73"/>
      <c r="ILP305" s="73"/>
      <c r="ILQ305" s="73"/>
      <c r="ILS305" s="73"/>
      <c r="ILT305" s="73"/>
      <c r="ILU305" s="73"/>
      <c r="ILV305" s="73"/>
      <c r="ILW305" s="73"/>
      <c r="ILX305" s="73"/>
      <c r="ILY305" s="73"/>
      <c r="ILZ305" s="73"/>
      <c r="IMA305" s="73"/>
      <c r="IMB305" s="73"/>
      <c r="IMC305" s="73"/>
      <c r="IMD305" s="73"/>
      <c r="IME305" s="73"/>
      <c r="IMH305" s="73"/>
      <c r="IMK305" s="73"/>
      <c r="IMN305" s="73"/>
      <c r="IMQ305" s="73"/>
      <c r="IMT305" s="73"/>
      <c r="INF305" s="73"/>
      <c r="INI305" s="73"/>
      <c r="INL305" s="73"/>
      <c r="INO305" s="73"/>
      <c r="INX305" s="73"/>
      <c r="IOD305" s="73"/>
      <c r="IOG305" s="73"/>
      <c r="IOJ305" s="73"/>
      <c r="IOM305" s="73"/>
      <c r="IOS305" s="73"/>
      <c r="IPB305" s="73"/>
      <c r="IPD305" s="73"/>
      <c r="IPE305" s="73"/>
      <c r="IPG305" s="73"/>
      <c r="IPJ305" s="73"/>
      <c r="IPM305" s="73"/>
      <c r="IPP305" s="73"/>
      <c r="IPX305" s="73"/>
      <c r="IPZ305" s="73"/>
      <c r="IQC305" s="73"/>
      <c r="IQF305" s="73"/>
      <c r="IQO305" s="73"/>
      <c r="IQR305" s="73"/>
      <c r="IQW305" s="73"/>
      <c r="IRS305" s="73"/>
      <c r="IRT305" s="73"/>
      <c r="IRU305" s="73"/>
      <c r="IRV305" s="73"/>
      <c r="IRW305" s="73"/>
      <c r="IRX305" s="73"/>
      <c r="ISP305" s="73"/>
      <c r="ISQ305" s="73"/>
      <c r="IST305" s="73"/>
      <c r="ISW305" s="73"/>
      <c r="ISY305" s="73"/>
      <c r="ITA305" s="73"/>
      <c r="ITD305" s="73"/>
      <c r="ITG305" s="73"/>
      <c r="ITJ305" s="73"/>
      <c r="ITM305" s="73"/>
      <c r="ITP305" s="73"/>
      <c r="ITS305" s="73"/>
      <c r="ITV305" s="73"/>
      <c r="ITY305" s="73"/>
      <c r="IUA305" s="73"/>
      <c r="IUN305" s="73"/>
      <c r="IUO305" s="73"/>
      <c r="IUP305" s="73"/>
      <c r="IUQ305" s="73"/>
      <c r="IUR305" s="73"/>
      <c r="IUS305" s="73"/>
      <c r="IUT305" s="73"/>
      <c r="IUU305" s="73"/>
      <c r="IUV305" s="73"/>
      <c r="IUW305" s="73"/>
      <c r="IUX305" s="73"/>
      <c r="IUY305" s="73"/>
      <c r="IUZ305" s="73"/>
      <c r="IVA305" s="73"/>
      <c r="IVB305" s="73"/>
      <c r="IVC305" s="73"/>
      <c r="IVD305" s="73"/>
      <c r="IVE305" s="73"/>
      <c r="IVF305" s="73"/>
      <c r="IVG305" s="73"/>
      <c r="IVH305" s="73"/>
      <c r="IVI305" s="73"/>
      <c r="IVJ305" s="73"/>
      <c r="IVK305" s="73"/>
      <c r="IVL305" s="73"/>
      <c r="IVM305" s="73"/>
      <c r="IVO305" s="73"/>
      <c r="IVP305" s="73"/>
      <c r="IVQ305" s="73"/>
      <c r="IVR305" s="73"/>
      <c r="IVS305" s="73"/>
      <c r="IVT305" s="73"/>
      <c r="IVU305" s="73"/>
      <c r="IVV305" s="73"/>
      <c r="IVW305" s="73"/>
      <c r="IVX305" s="73"/>
      <c r="IVY305" s="73"/>
      <c r="IVZ305" s="73"/>
      <c r="IWA305" s="73"/>
      <c r="IWD305" s="73"/>
      <c r="IWG305" s="73"/>
      <c r="IWJ305" s="73"/>
      <c r="IWM305" s="73"/>
      <c r="IWP305" s="73"/>
      <c r="IXB305" s="73"/>
      <c r="IXE305" s="73"/>
      <c r="IXH305" s="73"/>
      <c r="IXK305" s="73"/>
      <c r="IXT305" s="73"/>
      <c r="IXZ305" s="73"/>
      <c r="IYC305" s="73"/>
      <c r="IYF305" s="73"/>
      <c r="IYI305" s="73"/>
      <c r="IYO305" s="73"/>
      <c r="IYX305" s="73"/>
      <c r="IYZ305" s="73"/>
      <c r="IZA305" s="73"/>
      <c r="IZC305" s="73"/>
      <c r="IZF305" s="73"/>
      <c r="IZI305" s="73"/>
      <c r="IZL305" s="73"/>
      <c r="IZT305" s="73"/>
      <c r="IZV305" s="73"/>
      <c r="IZY305" s="73"/>
      <c r="JAB305" s="73"/>
      <c r="JAK305" s="73"/>
      <c r="JAN305" s="73"/>
      <c r="JAS305" s="73"/>
      <c r="JBO305" s="73"/>
      <c r="JBP305" s="73"/>
      <c r="JBQ305" s="73"/>
      <c r="JBR305" s="73"/>
      <c r="JBS305" s="73"/>
      <c r="JBT305" s="73"/>
      <c r="JCL305" s="73"/>
      <c r="JCM305" s="73"/>
      <c r="JCP305" s="73"/>
      <c r="JCS305" s="73"/>
      <c r="JCU305" s="73"/>
      <c r="JCW305" s="73"/>
      <c r="JCZ305" s="73"/>
      <c r="JDC305" s="73"/>
      <c r="JDF305" s="73"/>
      <c r="JDI305" s="73"/>
      <c r="JDL305" s="73"/>
      <c r="JDO305" s="73"/>
      <c r="JDR305" s="73"/>
      <c r="JDU305" s="73"/>
      <c r="JDW305" s="73"/>
      <c r="JEJ305" s="73"/>
      <c r="JEK305" s="73"/>
      <c r="JEL305" s="73"/>
      <c r="JEM305" s="73"/>
      <c r="JEN305" s="73"/>
      <c r="JEO305" s="73"/>
      <c r="JEP305" s="73"/>
      <c r="JEQ305" s="73"/>
      <c r="JER305" s="73"/>
      <c r="JES305" s="73"/>
      <c r="JET305" s="73"/>
      <c r="JEU305" s="73"/>
      <c r="JEV305" s="73"/>
      <c r="JEW305" s="73"/>
      <c r="JEX305" s="73"/>
      <c r="JEY305" s="73"/>
      <c r="JEZ305" s="73"/>
      <c r="JFA305" s="73"/>
      <c r="JFB305" s="73"/>
      <c r="JFC305" s="73"/>
      <c r="JFD305" s="73"/>
      <c r="JFE305" s="73"/>
      <c r="JFF305" s="73"/>
      <c r="JFG305" s="73"/>
      <c r="JFH305" s="73"/>
      <c r="JFI305" s="73"/>
      <c r="JFK305" s="73"/>
      <c r="JFL305" s="73"/>
      <c r="JFM305" s="73"/>
      <c r="JFN305" s="73"/>
      <c r="JFO305" s="73"/>
      <c r="JFP305" s="73"/>
      <c r="JFQ305" s="73"/>
      <c r="JFR305" s="73"/>
      <c r="JFS305" s="73"/>
      <c r="JFT305" s="73"/>
      <c r="JFU305" s="73"/>
      <c r="JFV305" s="73"/>
      <c r="JFW305" s="73"/>
      <c r="JFZ305" s="73"/>
      <c r="JGC305" s="73"/>
      <c r="JGF305" s="73"/>
      <c r="JGI305" s="73"/>
      <c r="JGL305" s="73"/>
      <c r="JGX305" s="73"/>
      <c r="JHA305" s="73"/>
      <c r="JHD305" s="73"/>
      <c r="JHG305" s="73"/>
      <c r="JHP305" s="73"/>
      <c r="JHV305" s="73"/>
      <c r="JHY305" s="73"/>
      <c r="JIB305" s="73"/>
      <c r="JIE305" s="73"/>
      <c r="JIK305" s="73"/>
      <c r="JIT305" s="73"/>
      <c r="JIV305" s="73"/>
      <c r="JIW305" s="73"/>
      <c r="JIY305" s="73"/>
      <c r="JJB305" s="73"/>
      <c r="JJE305" s="73"/>
      <c r="JJH305" s="73"/>
      <c r="JJP305" s="73"/>
      <c r="JJR305" s="73"/>
      <c r="JJU305" s="73"/>
      <c r="JJX305" s="73"/>
      <c r="JKG305" s="73"/>
      <c r="JKJ305" s="73"/>
      <c r="JKO305" s="73"/>
      <c r="JLK305" s="73"/>
      <c r="JLL305" s="73"/>
      <c r="JLM305" s="73"/>
      <c r="JLN305" s="73"/>
      <c r="JLO305" s="73"/>
      <c r="JLP305" s="73"/>
      <c r="JMH305" s="73"/>
      <c r="JMI305" s="73"/>
      <c r="JML305" s="73"/>
      <c r="JMO305" s="73"/>
      <c r="JMQ305" s="73"/>
      <c r="JMS305" s="73"/>
      <c r="JMV305" s="73"/>
      <c r="JMY305" s="73"/>
      <c r="JNB305" s="73"/>
      <c r="JNE305" s="73"/>
      <c r="JNH305" s="73"/>
      <c r="JNK305" s="73"/>
      <c r="JNN305" s="73"/>
      <c r="JNQ305" s="73"/>
      <c r="JNS305" s="73"/>
      <c r="JOF305" s="73"/>
      <c r="JOG305" s="73"/>
      <c r="JOH305" s="73"/>
      <c r="JOI305" s="73"/>
      <c r="JOJ305" s="73"/>
      <c r="JOK305" s="73"/>
      <c r="JOL305" s="73"/>
      <c r="JOM305" s="73"/>
      <c r="JON305" s="73"/>
      <c r="JOO305" s="73"/>
      <c r="JOP305" s="73"/>
      <c r="JOQ305" s="73"/>
      <c r="JOR305" s="73"/>
      <c r="JOS305" s="73"/>
      <c r="JOT305" s="73"/>
      <c r="JOU305" s="73"/>
      <c r="JOV305" s="73"/>
      <c r="JOW305" s="73"/>
      <c r="JOX305" s="73"/>
      <c r="JOY305" s="73"/>
      <c r="JOZ305" s="73"/>
      <c r="JPA305" s="73"/>
      <c r="JPB305" s="73"/>
      <c r="JPC305" s="73"/>
      <c r="JPD305" s="73"/>
      <c r="JPE305" s="73"/>
      <c r="JPG305" s="73"/>
      <c r="JPH305" s="73"/>
      <c r="JPI305" s="73"/>
      <c r="JPJ305" s="73"/>
      <c r="JPK305" s="73"/>
      <c r="JPL305" s="73"/>
      <c r="JPM305" s="73"/>
      <c r="JPN305" s="73"/>
      <c r="JPO305" s="73"/>
      <c r="JPP305" s="73"/>
      <c r="JPQ305" s="73"/>
      <c r="JPR305" s="73"/>
      <c r="JPS305" s="73"/>
      <c r="JPV305" s="73"/>
      <c r="JPY305" s="73"/>
      <c r="JQB305" s="73"/>
      <c r="JQE305" s="73"/>
      <c r="JQH305" s="73"/>
      <c r="JQT305" s="73"/>
      <c r="JQW305" s="73"/>
      <c r="JQZ305" s="73"/>
      <c r="JRC305" s="73"/>
      <c r="JRL305" s="73"/>
      <c r="JRR305" s="73"/>
      <c r="JRU305" s="73"/>
      <c r="JRX305" s="73"/>
      <c r="JSA305" s="73"/>
      <c r="JSG305" s="73"/>
      <c r="JSP305" s="73"/>
      <c r="JSR305" s="73"/>
      <c r="JSS305" s="73"/>
      <c r="JSU305" s="73"/>
      <c r="JSX305" s="73"/>
      <c r="JTA305" s="73"/>
      <c r="JTD305" s="73"/>
      <c r="JTL305" s="73"/>
      <c r="JTN305" s="73"/>
      <c r="JTQ305" s="73"/>
      <c r="JTT305" s="73"/>
      <c r="JUC305" s="73"/>
      <c r="JUF305" s="73"/>
      <c r="JUK305" s="73"/>
      <c r="JVG305" s="73"/>
      <c r="JVH305" s="73"/>
      <c r="JVI305" s="73"/>
      <c r="JVJ305" s="73"/>
      <c r="JVK305" s="73"/>
      <c r="JVL305" s="73"/>
      <c r="JWD305" s="73"/>
      <c r="JWE305" s="73"/>
      <c r="JWH305" s="73"/>
      <c r="JWK305" s="73"/>
      <c r="JWM305" s="73"/>
      <c r="JWO305" s="73"/>
      <c r="JWR305" s="73"/>
      <c r="JWU305" s="73"/>
      <c r="JWX305" s="73"/>
      <c r="JXA305" s="73"/>
      <c r="JXD305" s="73"/>
      <c r="JXG305" s="73"/>
      <c r="JXJ305" s="73"/>
      <c r="JXM305" s="73"/>
      <c r="JXO305" s="73"/>
      <c r="JYB305" s="73"/>
      <c r="JYC305" s="73"/>
      <c r="JYD305" s="73"/>
      <c r="JYE305" s="73"/>
      <c r="JYF305" s="73"/>
      <c r="JYG305" s="73"/>
      <c r="JYH305" s="73"/>
      <c r="JYI305" s="73"/>
      <c r="JYJ305" s="73"/>
      <c r="JYK305" s="73"/>
      <c r="JYL305" s="73"/>
      <c r="JYM305" s="73"/>
      <c r="JYN305" s="73"/>
      <c r="JYO305" s="73"/>
      <c r="JYP305" s="73"/>
      <c r="JYQ305" s="73"/>
      <c r="JYR305" s="73"/>
      <c r="JYS305" s="73"/>
      <c r="JYT305" s="73"/>
      <c r="JYU305" s="73"/>
      <c r="JYV305" s="73"/>
      <c r="JYW305" s="73"/>
      <c r="JYX305" s="73"/>
      <c r="JYY305" s="73"/>
      <c r="JYZ305" s="73"/>
      <c r="JZA305" s="73"/>
      <c r="JZC305" s="73"/>
      <c r="JZD305" s="73"/>
      <c r="JZE305" s="73"/>
      <c r="JZF305" s="73"/>
      <c r="JZG305" s="73"/>
      <c r="JZH305" s="73"/>
      <c r="JZI305" s="73"/>
      <c r="JZJ305" s="73"/>
      <c r="JZK305" s="73"/>
      <c r="JZL305" s="73"/>
      <c r="JZM305" s="73"/>
      <c r="JZN305" s="73"/>
      <c r="JZO305" s="73"/>
      <c r="JZR305" s="73"/>
      <c r="JZU305" s="73"/>
      <c r="JZX305" s="73"/>
      <c r="KAA305" s="73"/>
      <c r="KAD305" s="73"/>
      <c r="KAP305" s="73"/>
      <c r="KAS305" s="73"/>
      <c r="KAV305" s="73"/>
      <c r="KAY305" s="73"/>
      <c r="KBH305" s="73"/>
      <c r="KBN305" s="73"/>
      <c r="KBQ305" s="73"/>
      <c r="KBT305" s="73"/>
      <c r="KBW305" s="73"/>
      <c r="KCC305" s="73"/>
      <c r="KCL305" s="73"/>
      <c r="KCN305" s="73"/>
      <c r="KCO305" s="73"/>
      <c r="KCQ305" s="73"/>
      <c r="KCT305" s="73"/>
      <c r="KCW305" s="73"/>
      <c r="KCZ305" s="73"/>
      <c r="KDH305" s="73"/>
      <c r="KDJ305" s="73"/>
      <c r="KDM305" s="73"/>
      <c r="KDP305" s="73"/>
      <c r="KDY305" s="73"/>
      <c r="KEB305" s="73"/>
      <c r="KEG305" s="73"/>
      <c r="KFC305" s="73"/>
      <c r="KFD305" s="73"/>
      <c r="KFE305" s="73"/>
      <c r="KFF305" s="73"/>
      <c r="KFG305" s="73"/>
      <c r="KFH305" s="73"/>
      <c r="KFZ305" s="73"/>
      <c r="KGA305" s="73"/>
      <c r="KGD305" s="73"/>
      <c r="KGG305" s="73"/>
      <c r="KGI305" s="73"/>
      <c r="KGK305" s="73"/>
      <c r="KGN305" s="73"/>
      <c r="KGQ305" s="73"/>
      <c r="KGT305" s="73"/>
      <c r="KGW305" s="73"/>
      <c r="KGZ305" s="73"/>
      <c r="KHC305" s="73"/>
      <c r="KHF305" s="73"/>
      <c r="KHI305" s="73"/>
      <c r="KHK305" s="73"/>
      <c r="KHX305" s="73"/>
      <c r="KHY305" s="73"/>
      <c r="KHZ305" s="73"/>
      <c r="KIA305" s="73"/>
      <c r="KIB305" s="73"/>
      <c r="KIC305" s="73"/>
      <c r="KID305" s="73"/>
      <c r="KIE305" s="73"/>
      <c r="KIF305" s="73"/>
      <c r="KIG305" s="73"/>
      <c r="KIH305" s="73"/>
      <c r="KII305" s="73"/>
      <c r="KIJ305" s="73"/>
      <c r="KIK305" s="73"/>
      <c r="KIL305" s="73"/>
      <c r="KIM305" s="73"/>
      <c r="KIN305" s="73"/>
      <c r="KIO305" s="73"/>
      <c r="KIP305" s="73"/>
      <c r="KIQ305" s="73"/>
      <c r="KIR305" s="73"/>
      <c r="KIS305" s="73"/>
      <c r="KIT305" s="73"/>
      <c r="KIU305" s="73"/>
      <c r="KIV305" s="73"/>
      <c r="KIW305" s="73"/>
      <c r="KIY305" s="73"/>
      <c r="KIZ305" s="73"/>
      <c r="KJA305" s="73"/>
      <c r="KJB305" s="73"/>
      <c r="KJC305" s="73"/>
      <c r="KJD305" s="73"/>
      <c r="KJE305" s="73"/>
      <c r="KJF305" s="73"/>
      <c r="KJG305" s="73"/>
      <c r="KJH305" s="73"/>
      <c r="KJI305" s="73"/>
      <c r="KJJ305" s="73"/>
      <c r="KJK305" s="73"/>
      <c r="KJN305" s="73"/>
      <c r="KJQ305" s="73"/>
      <c r="KJT305" s="73"/>
      <c r="KJW305" s="73"/>
      <c r="KJZ305" s="73"/>
      <c r="KKL305" s="73"/>
      <c r="KKO305" s="73"/>
      <c r="KKR305" s="73"/>
      <c r="KKU305" s="73"/>
      <c r="KLD305" s="73"/>
      <c r="KLJ305" s="73"/>
      <c r="KLM305" s="73"/>
      <c r="KLP305" s="73"/>
      <c r="KLS305" s="73"/>
      <c r="KLY305" s="73"/>
      <c r="KMH305" s="73"/>
      <c r="KMJ305" s="73"/>
      <c r="KMK305" s="73"/>
      <c r="KMM305" s="73"/>
      <c r="KMP305" s="73"/>
      <c r="KMS305" s="73"/>
      <c r="KMV305" s="73"/>
      <c r="KND305" s="73"/>
      <c r="KNF305" s="73"/>
      <c r="KNI305" s="73"/>
      <c r="KNL305" s="73"/>
      <c r="KNU305" s="73"/>
      <c r="KNX305" s="73"/>
      <c r="KOC305" s="73"/>
      <c r="KOY305" s="73"/>
      <c r="KOZ305" s="73"/>
      <c r="KPA305" s="73"/>
      <c r="KPB305" s="73"/>
      <c r="KPC305" s="73"/>
      <c r="KPD305" s="73"/>
      <c r="KPV305" s="73"/>
      <c r="KPW305" s="73"/>
      <c r="KPZ305" s="73"/>
      <c r="KQC305" s="73"/>
      <c r="KQE305" s="73"/>
      <c r="KQG305" s="73"/>
      <c r="KQJ305" s="73"/>
      <c r="KQM305" s="73"/>
      <c r="KQP305" s="73"/>
      <c r="KQS305" s="73"/>
      <c r="KQV305" s="73"/>
      <c r="KQY305" s="73"/>
      <c r="KRB305" s="73"/>
      <c r="KRE305" s="73"/>
      <c r="KRG305" s="73"/>
      <c r="KRT305" s="73"/>
      <c r="KRU305" s="73"/>
      <c r="KRV305" s="73"/>
      <c r="KRW305" s="73"/>
      <c r="KRX305" s="73"/>
      <c r="KRY305" s="73"/>
      <c r="KRZ305" s="73"/>
      <c r="KSA305" s="73"/>
      <c r="KSB305" s="73"/>
      <c r="KSC305" s="73"/>
      <c r="KSD305" s="73"/>
      <c r="KSE305" s="73"/>
      <c r="KSF305" s="73"/>
      <c r="KSG305" s="73"/>
      <c r="KSH305" s="73"/>
      <c r="KSI305" s="73"/>
      <c r="KSJ305" s="73"/>
      <c r="KSK305" s="73"/>
      <c r="KSL305" s="73"/>
      <c r="KSM305" s="73"/>
      <c r="KSN305" s="73"/>
      <c r="KSO305" s="73"/>
      <c r="KSP305" s="73"/>
      <c r="KSQ305" s="73"/>
      <c r="KSR305" s="73"/>
      <c r="KSS305" s="73"/>
      <c r="KSU305" s="73"/>
      <c r="KSV305" s="73"/>
      <c r="KSW305" s="73"/>
      <c r="KSX305" s="73"/>
      <c r="KSY305" s="73"/>
      <c r="KSZ305" s="73"/>
      <c r="KTA305" s="73"/>
      <c r="KTB305" s="73"/>
      <c r="KTC305" s="73"/>
      <c r="KTD305" s="73"/>
      <c r="KTE305" s="73"/>
      <c r="KTF305" s="73"/>
      <c r="KTG305" s="73"/>
      <c r="KTJ305" s="73"/>
      <c r="KTM305" s="73"/>
      <c r="KTP305" s="73"/>
      <c r="KTS305" s="73"/>
      <c r="KTV305" s="73"/>
      <c r="KUH305" s="73"/>
      <c r="KUK305" s="73"/>
      <c r="KUN305" s="73"/>
      <c r="KUQ305" s="73"/>
      <c r="KUZ305" s="73"/>
      <c r="KVF305" s="73"/>
      <c r="KVI305" s="73"/>
      <c r="KVL305" s="73"/>
      <c r="KVO305" s="73"/>
      <c r="KVU305" s="73"/>
      <c r="KWD305" s="73"/>
      <c r="KWF305" s="73"/>
      <c r="KWG305" s="73"/>
      <c r="KWI305" s="73"/>
      <c r="KWL305" s="73"/>
      <c r="KWO305" s="73"/>
      <c r="KWR305" s="73"/>
      <c r="KWZ305" s="73"/>
      <c r="KXB305" s="73"/>
      <c r="KXE305" s="73"/>
      <c r="KXH305" s="73"/>
      <c r="KXQ305" s="73"/>
      <c r="KXT305" s="73"/>
      <c r="KXY305" s="73"/>
      <c r="KYU305" s="73"/>
      <c r="KYV305" s="73"/>
      <c r="KYW305" s="73"/>
      <c r="KYX305" s="73"/>
      <c r="KYY305" s="73"/>
      <c r="KYZ305" s="73"/>
      <c r="KZR305" s="73"/>
      <c r="KZS305" s="73"/>
      <c r="KZV305" s="73"/>
      <c r="KZY305" s="73"/>
      <c r="LAA305" s="73"/>
      <c r="LAC305" s="73"/>
      <c r="LAF305" s="73"/>
      <c r="LAI305" s="73"/>
      <c r="LAL305" s="73"/>
      <c r="LAO305" s="73"/>
      <c r="LAR305" s="73"/>
      <c r="LAU305" s="73"/>
      <c r="LAX305" s="73"/>
      <c r="LBA305" s="73"/>
      <c r="LBC305" s="73"/>
      <c r="LBP305" s="73"/>
      <c r="LBQ305" s="73"/>
      <c r="LBR305" s="73"/>
      <c r="LBS305" s="73"/>
      <c r="LBT305" s="73"/>
      <c r="LBU305" s="73"/>
      <c r="LBV305" s="73"/>
      <c r="LBW305" s="73"/>
      <c r="LBX305" s="73"/>
      <c r="LBY305" s="73"/>
      <c r="LBZ305" s="73"/>
      <c r="LCA305" s="73"/>
      <c r="LCB305" s="73"/>
      <c r="LCC305" s="73"/>
      <c r="LCD305" s="73"/>
      <c r="LCE305" s="73"/>
      <c r="LCF305" s="73"/>
      <c r="LCG305" s="73"/>
      <c r="LCH305" s="73"/>
      <c r="LCI305" s="73"/>
      <c r="LCJ305" s="73"/>
      <c r="LCK305" s="73"/>
      <c r="LCL305" s="73"/>
      <c r="LCM305" s="73"/>
      <c r="LCN305" s="73"/>
      <c r="LCO305" s="73"/>
      <c r="LCQ305" s="73"/>
      <c r="LCR305" s="73"/>
      <c r="LCS305" s="73"/>
      <c r="LCT305" s="73"/>
      <c r="LCU305" s="73"/>
      <c r="LCV305" s="73"/>
      <c r="LCW305" s="73"/>
      <c r="LCX305" s="73"/>
      <c r="LCY305" s="73"/>
      <c r="LCZ305" s="73"/>
      <c r="LDA305" s="73"/>
      <c r="LDB305" s="73"/>
      <c r="LDC305" s="73"/>
      <c r="LDF305" s="73"/>
      <c r="LDI305" s="73"/>
      <c r="LDL305" s="73"/>
      <c r="LDO305" s="73"/>
      <c r="LDR305" s="73"/>
      <c r="LED305" s="73"/>
      <c r="LEG305" s="73"/>
      <c r="LEJ305" s="73"/>
      <c r="LEM305" s="73"/>
      <c r="LEV305" s="73"/>
      <c r="LFB305" s="73"/>
      <c r="LFE305" s="73"/>
      <c r="LFH305" s="73"/>
      <c r="LFK305" s="73"/>
      <c r="LFQ305" s="73"/>
      <c r="LFZ305" s="73"/>
      <c r="LGB305" s="73"/>
      <c r="LGC305" s="73"/>
      <c r="LGE305" s="73"/>
      <c r="LGH305" s="73"/>
      <c r="LGK305" s="73"/>
      <c r="LGN305" s="73"/>
      <c r="LGV305" s="73"/>
      <c r="LGX305" s="73"/>
      <c r="LHA305" s="73"/>
      <c r="LHD305" s="73"/>
      <c r="LHM305" s="73"/>
      <c r="LHP305" s="73"/>
      <c r="LHU305" s="73"/>
      <c r="LIQ305" s="73"/>
      <c r="LIR305" s="73"/>
      <c r="LIS305" s="73"/>
      <c r="LIT305" s="73"/>
      <c r="LIU305" s="73"/>
      <c r="LIV305" s="73"/>
      <c r="LJN305" s="73"/>
      <c r="LJO305" s="73"/>
      <c r="LJR305" s="73"/>
      <c r="LJU305" s="73"/>
      <c r="LJW305" s="73"/>
      <c r="LJY305" s="73"/>
      <c r="LKB305" s="73"/>
      <c r="LKE305" s="73"/>
      <c r="LKH305" s="73"/>
      <c r="LKK305" s="73"/>
      <c r="LKN305" s="73"/>
      <c r="LKQ305" s="73"/>
      <c r="LKT305" s="73"/>
      <c r="LKW305" s="73"/>
      <c r="LKY305" s="73"/>
      <c r="LLL305" s="73"/>
      <c r="LLM305" s="73"/>
      <c r="LLN305" s="73"/>
      <c r="LLO305" s="73"/>
      <c r="LLP305" s="73"/>
      <c r="LLQ305" s="73"/>
      <c r="LLR305" s="73"/>
      <c r="LLS305" s="73"/>
      <c r="LLT305" s="73"/>
      <c r="LLU305" s="73"/>
      <c r="LLV305" s="73"/>
      <c r="LLW305" s="73"/>
      <c r="LLX305" s="73"/>
      <c r="LLY305" s="73"/>
      <c r="LLZ305" s="73"/>
      <c r="LMA305" s="73"/>
      <c r="LMB305" s="73"/>
      <c r="LMC305" s="73"/>
      <c r="LMD305" s="73"/>
      <c r="LME305" s="73"/>
      <c r="LMF305" s="73"/>
      <c r="LMG305" s="73"/>
      <c r="LMH305" s="73"/>
      <c r="LMI305" s="73"/>
      <c r="LMJ305" s="73"/>
      <c r="LMK305" s="73"/>
      <c r="LMM305" s="73"/>
      <c r="LMN305" s="73"/>
      <c r="LMO305" s="73"/>
      <c r="LMP305" s="73"/>
      <c r="LMQ305" s="73"/>
      <c r="LMR305" s="73"/>
      <c r="LMS305" s="73"/>
      <c r="LMT305" s="73"/>
      <c r="LMU305" s="73"/>
      <c r="LMV305" s="73"/>
      <c r="LMW305" s="73"/>
      <c r="LMX305" s="73"/>
      <c r="LMY305" s="73"/>
      <c r="LNB305" s="73"/>
      <c r="LNE305" s="73"/>
      <c r="LNH305" s="73"/>
      <c r="LNK305" s="73"/>
      <c r="LNN305" s="73"/>
      <c r="LNZ305" s="73"/>
      <c r="LOC305" s="73"/>
      <c r="LOF305" s="73"/>
      <c r="LOI305" s="73"/>
      <c r="LOR305" s="73"/>
      <c r="LOX305" s="73"/>
      <c r="LPA305" s="73"/>
      <c r="LPD305" s="73"/>
      <c r="LPG305" s="73"/>
      <c r="LPM305" s="73"/>
      <c r="LPV305" s="73"/>
      <c r="LPX305" s="73"/>
      <c r="LPY305" s="73"/>
      <c r="LQA305" s="73"/>
      <c r="LQD305" s="73"/>
      <c r="LQG305" s="73"/>
      <c r="LQJ305" s="73"/>
      <c r="LQR305" s="73"/>
      <c r="LQT305" s="73"/>
      <c r="LQW305" s="73"/>
      <c r="LQZ305" s="73"/>
      <c r="LRI305" s="73"/>
      <c r="LRL305" s="73"/>
      <c r="LRQ305" s="73"/>
      <c r="LSM305" s="73"/>
      <c r="LSN305" s="73"/>
      <c r="LSO305" s="73"/>
      <c r="LSP305" s="73"/>
      <c r="LSQ305" s="73"/>
      <c r="LSR305" s="73"/>
      <c r="LTJ305" s="73"/>
      <c r="LTK305" s="73"/>
      <c r="LTN305" s="73"/>
      <c r="LTQ305" s="73"/>
      <c r="LTS305" s="73"/>
      <c r="LTU305" s="73"/>
      <c r="LTX305" s="73"/>
      <c r="LUA305" s="73"/>
      <c r="LUD305" s="73"/>
      <c r="LUG305" s="73"/>
      <c r="LUJ305" s="73"/>
      <c r="LUM305" s="73"/>
      <c r="LUP305" s="73"/>
      <c r="LUS305" s="73"/>
      <c r="LUU305" s="73"/>
      <c r="LVH305" s="73"/>
      <c r="LVI305" s="73"/>
      <c r="LVJ305" s="73"/>
      <c r="LVK305" s="73"/>
      <c r="LVL305" s="73"/>
      <c r="LVM305" s="73"/>
      <c r="LVN305" s="73"/>
      <c r="LVO305" s="73"/>
      <c r="LVP305" s="73"/>
      <c r="LVQ305" s="73"/>
      <c r="LVR305" s="73"/>
      <c r="LVS305" s="73"/>
      <c r="LVT305" s="73"/>
      <c r="LVU305" s="73"/>
      <c r="LVV305" s="73"/>
      <c r="LVW305" s="73"/>
      <c r="LVX305" s="73"/>
      <c r="LVY305" s="73"/>
      <c r="LVZ305" s="73"/>
      <c r="LWA305" s="73"/>
      <c r="LWB305" s="73"/>
      <c r="LWC305" s="73"/>
      <c r="LWD305" s="73"/>
      <c r="LWE305" s="73"/>
      <c r="LWF305" s="73"/>
      <c r="LWG305" s="73"/>
      <c r="LWI305" s="73"/>
      <c r="LWJ305" s="73"/>
      <c r="LWK305" s="73"/>
      <c r="LWL305" s="73"/>
      <c r="LWM305" s="73"/>
      <c r="LWN305" s="73"/>
      <c r="LWO305" s="73"/>
      <c r="LWP305" s="73"/>
      <c r="LWQ305" s="73"/>
      <c r="LWR305" s="73"/>
      <c r="LWS305" s="73"/>
      <c r="LWT305" s="73"/>
      <c r="LWU305" s="73"/>
      <c r="LWX305" s="73"/>
      <c r="LXA305" s="73"/>
      <c r="LXD305" s="73"/>
      <c r="LXG305" s="73"/>
      <c r="LXJ305" s="73"/>
      <c r="LXV305" s="73"/>
      <c r="LXY305" s="73"/>
      <c r="LYB305" s="73"/>
      <c r="LYE305" s="73"/>
      <c r="LYN305" s="73"/>
      <c r="LYT305" s="73"/>
      <c r="LYW305" s="73"/>
      <c r="LYZ305" s="73"/>
      <c r="LZC305" s="73"/>
      <c r="LZI305" s="73"/>
      <c r="LZR305" s="73"/>
      <c r="LZT305" s="73"/>
      <c r="LZU305" s="73"/>
      <c r="LZW305" s="73"/>
      <c r="LZZ305" s="73"/>
      <c r="MAC305" s="73"/>
      <c r="MAF305" s="73"/>
      <c r="MAN305" s="73"/>
      <c r="MAP305" s="73"/>
      <c r="MAS305" s="73"/>
      <c r="MAV305" s="73"/>
      <c r="MBE305" s="73"/>
      <c r="MBH305" s="73"/>
      <c r="MBM305" s="73"/>
      <c r="MCI305" s="73"/>
      <c r="MCJ305" s="73"/>
      <c r="MCK305" s="73"/>
      <c r="MCL305" s="73"/>
      <c r="MCM305" s="73"/>
      <c r="MCN305" s="73"/>
      <c r="MDF305" s="73"/>
      <c r="MDG305" s="73"/>
      <c r="MDJ305" s="73"/>
      <c r="MDM305" s="73"/>
      <c r="MDO305" s="73"/>
      <c r="MDQ305" s="73"/>
      <c r="MDT305" s="73"/>
      <c r="MDW305" s="73"/>
      <c r="MDZ305" s="73"/>
      <c r="MEC305" s="73"/>
      <c r="MEF305" s="73"/>
      <c r="MEI305" s="73"/>
      <c r="MEL305" s="73"/>
      <c r="MEO305" s="73"/>
      <c r="MEQ305" s="73"/>
      <c r="MFD305" s="73"/>
      <c r="MFE305" s="73"/>
      <c r="MFF305" s="73"/>
      <c r="MFG305" s="73"/>
      <c r="MFH305" s="73"/>
      <c r="MFI305" s="73"/>
      <c r="MFJ305" s="73"/>
      <c r="MFK305" s="73"/>
      <c r="MFL305" s="73"/>
      <c r="MFM305" s="73"/>
      <c r="MFN305" s="73"/>
      <c r="MFO305" s="73"/>
      <c r="MFP305" s="73"/>
      <c r="MFQ305" s="73"/>
      <c r="MFR305" s="73"/>
      <c r="MFS305" s="73"/>
      <c r="MFT305" s="73"/>
      <c r="MFU305" s="73"/>
      <c r="MFV305" s="73"/>
      <c r="MFW305" s="73"/>
      <c r="MFX305" s="73"/>
      <c r="MFY305" s="73"/>
      <c r="MFZ305" s="73"/>
      <c r="MGA305" s="73"/>
      <c r="MGB305" s="73"/>
      <c r="MGC305" s="73"/>
      <c r="MGE305" s="73"/>
      <c r="MGF305" s="73"/>
      <c r="MGG305" s="73"/>
      <c r="MGH305" s="73"/>
      <c r="MGI305" s="73"/>
      <c r="MGJ305" s="73"/>
      <c r="MGK305" s="73"/>
      <c r="MGL305" s="73"/>
      <c r="MGM305" s="73"/>
      <c r="MGN305" s="73"/>
      <c r="MGO305" s="73"/>
      <c r="MGP305" s="73"/>
      <c r="MGQ305" s="73"/>
      <c r="MGT305" s="73"/>
      <c r="MGW305" s="73"/>
      <c r="MGZ305" s="73"/>
      <c r="MHC305" s="73"/>
      <c r="MHF305" s="73"/>
      <c r="MHR305" s="73"/>
      <c r="MHU305" s="73"/>
      <c r="MHX305" s="73"/>
      <c r="MIA305" s="73"/>
      <c r="MIJ305" s="73"/>
      <c r="MIP305" s="73"/>
      <c r="MIS305" s="73"/>
      <c r="MIV305" s="73"/>
      <c r="MIY305" s="73"/>
      <c r="MJE305" s="73"/>
      <c r="MJN305" s="73"/>
      <c r="MJP305" s="73"/>
      <c r="MJQ305" s="73"/>
      <c r="MJS305" s="73"/>
      <c r="MJV305" s="73"/>
      <c r="MJY305" s="73"/>
      <c r="MKB305" s="73"/>
      <c r="MKJ305" s="73"/>
      <c r="MKL305" s="73"/>
      <c r="MKO305" s="73"/>
      <c r="MKR305" s="73"/>
      <c r="MLA305" s="73"/>
      <c r="MLD305" s="73"/>
      <c r="MLI305" s="73"/>
      <c r="MME305" s="73"/>
      <c r="MMF305" s="73"/>
      <c r="MMG305" s="73"/>
      <c r="MMH305" s="73"/>
      <c r="MMI305" s="73"/>
      <c r="MMJ305" s="73"/>
      <c r="MNB305" s="73"/>
      <c r="MNC305" s="73"/>
      <c r="MNF305" s="73"/>
      <c r="MNI305" s="73"/>
      <c r="MNK305" s="73"/>
      <c r="MNM305" s="73"/>
      <c r="MNP305" s="73"/>
      <c r="MNS305" s="73"/>
      <c r="MNV305" s="73"/>
      <c r="MNY305" s="73"/>
      <c r="MOB305" s="73"/>
      <c r="MOE305" s="73"/>
      <c r="MOH305" s="73"/>
      <c r="MOK305" s="73"/>
      <c r="MOM305" s="73"/>
      <c r="MOZ305" s="73"/>
      <c r="MPA305" s="73"/>
      <c r="MPB305" s="73"/>
      <c r="MPC305" s="73"/>
      <c r="MPD305" s="73"/>
      <c r="MPE305" s="73"/>
      <c r="MPF305" s="73"/>
      <c r="MPG305" s="73"/>
      <c r="MPH305" s="73"/>
      <c r="MPI305" s="73"/>
      <c r="MPJ305" s="73"/>
      <c r="MPK305" s="73"/>
      <c r="MPL305" s="73"/>
      <c r="MPM305" s="73"/>
      <c r="MPN305" s="73"/>
      <c r="MPO305" s="73"/>
      <c r="MPP305" s="73"/>
      <c r="MPQ305" s="73"/>
      <c r="MPR305" s="73"/>
      <c r="MPS305" s="73"/>
      <c r="MPT305" s="73"/>
      <c r="MPU305" s="73"/>
      <c r="MPV305" s="73"/>
      <c r="MPW305" s="73"/>
      <c r="MPX305" s="73"/>
      <c r="MPY305" s="73"/>
      <c r="MQA305" s="73"/>
      <c r="MQB305" s="73"/>
      <c r="MQC305" s="73"/>
      <c r="MQD305" s="73"/>
      <c r="MQE305" s="73"/>
      <c r="MQF305" s="73"/>
      <c r="MQG305" s="73"/>
      <c r="MQH305" s="73"/>
      <c r="MQI305" s="73"/>
      <c r="MQJ305" s="73"/>
      <c r="MQK305" s="73"/>
      <c r="MQL305" s="73"/>
      <c r="MQM305" s="73"/>
      <c r="MQP305" s="73"/>
      <c r="MQS305" s="73"/>
      <c r="MQV305" s="73"/>
      <c r="MQY305" s="73"/>
      <c r="MRB305" s="73"/>
      <c r="MRN305" s="73"/>
      <c r="MRQ305" s="73"/>
      <c r="MRT305" s="73"/>
      <c r="MRW305" s="73"/>
      <c r="MSF305" s="73"/>
      <c r="MSL305" s="73"/>
      <c r="MSO305" s="73"/>
      <c r="MSR305" s="73"/>
      <c r="MSU305" s="73"/>
      <c r="MTA305" s="73"/>
      <c r="MTJ305" s="73"/>
      <c r="MTL305" s="73"/>
      <c r="MTM305" s="73"/>
      <c r="MTO305" s="73"/>
      <c r="MTR305" s="73"/>
      <c r="MTU305" s="73"/>
      <c r="MTX305" s="73"/>
      <c r="MUF305" s="73"/>
      <c r="MUH305" s="73"/>
      <c r="MUK305" s="73"/>
      <c r="MUN305" s="73"/>
      <c r="MUW305" s="73"/>
      <c r="MUZ305" s="73"/>
      <c r="MVE305" s="73"/>
      <c r="MWA305" s="73"/>
      <c r="MWB305" s="73"/>
      <c r="MWC305" s="73"/>
      <c r="MWD305" s="73"/>
      <c r="MWE305" s="73"/>
      <c r="MWF305" s="73"/>
      <c r="MWX305" s="73"/>
      <c r="MWY305" s="73"/>
      <c r="MXB305" s="73"/>
      <c r="MXE305" s="73"/>
      <c r="MXG305" s="73"/>
      <c r="MXI305" s="73"/>
      <c r="MXL305" s="73"/>
      <c r="MXO305" s="73"/>
      <c r="MXR305" s="73"/>
      <c r="MXU305" s="73"/>
      <c r="MXX305" s="73"/>
      <c r="MYA305" s="73"/>
      <c r="MYD305" s="73"/>
      <c r="MYG305" s="73"/>
      <c r="MYI305" s="73"/>
      <c r="MYV305" s="73"/>
      <c r="MYW305" s="73"/>
      <c r="MYX305" s="73"/>
      <c r="MYY305" s="73"/>
      <c r="MYZ305" s="73"/>
      <c r="MZA305" s="73"/>
      <c r="MZB305" s="73"/>
      <c r="MZC305" s="73"/>
      <c r="MZD305" s="73"/>
      <c r="MZE305" s="73"/>
      <c r="MZF305" s="73"/>
      <c r="MZG305" s="73"/>
      <c r="MZH305" s="73"/>
      <c r="MZI305" s="73"/>
      <c r="MZJ305" s="73"/>
      <c r="MZK305" s="73"/>
      <c r="MZL305" s="73"/>
      <c r="MZM305" s="73"/>
      <c r="MZN305" s="73"/>
      <c r="MZO305" s="73"/>
      <c r="MZP305" s="73"/>
      <c r="MZQ305" s="73"/>
      <c r="MZR305" s="73"/>
      <c r="MZS305" s="73"/>
      <c r="MZT305" s="73"/>
      <c r="MZU305" s="73"/>
      <c r="MZW305" s="73"/>
      <c r="MZX305" s="73"/>
      <c r="MZY305" s="73"/>
      <c r="MZZ305" s="73"/>
      <c r="NAA305" s="73"/>
      <c r="NAB305" s="73"/>
      <c r="NAC305" s="73"/>
      <c r="NAD305" s="73"/>
      <c r="NAE305" s="73"/>
      <c r="NAF305" s="73"/>
      <c r="NAG305" s="73"/>
      <c r="NAH305" s="73"/>
      <c r="NAI305" s="73"/>
      <c r="NAL305" s="73"/>
      <c r="NAO305" s="73"/>
      <c r="NAR305" s="73"/>
      <c r="NAU305" s="73"/>
      <c r="NAX305" s="73"/>
      <c r="NBJ305" s="73"/>
      <c r="NBM305" s="73"/>
      <c r="NBP305" s="73"/>
      <c r="NBS305" s="73"/>
      <c r="NCB305" s="73"/>
      <c r="NCH305" s="73"/>
      <c r="NCK305" s="73"/>
      <c r="NCN305" s="73"/>
      <c r="NCQ305" s="73"/>
      <c r="NCW305" s="73"/>
      <c r="NDF305" s="73"/>
      <c r="NDH305" s="73"/>
      <c r="NDI305" s="73"/>
      <c r="NDK305" s="73"/>
      <c r="NDN305" s="73"/>
      <c r="NDQ305" s="73"/>
      <c r="NDT305" s="73"/>
      <c r="NEB305" s="73"/>
      <c r="NED305" s="73"/>
      <c r="NEG305" s="73"/>
      <c r="NEJ305" s="73"/>
      <c r="NES305" s="73"/>
      <c r="NEV305" s="73"/>
      <c r="NFA305" s="73"/>
      <c r="NFW305" s="73"/>
      <c r="NFX305" s="73"/>
      <c r="NFY305" s="73"/>
      <c r="NFZ305" s="73"/>
      <c r="NGA305" s="73"/>
      <c r="NGB305" s="73"/>
      <c r="NGT305" s="73"/>
      <c r="NGU305" s="73"/>
      <c r="NGX305" s="73"/>
      <c r="NHA305" s="73"/>
      <c r="NHC305" s="73"/>
      <c r="NHE305" s="73"/>
      <c r="NHH305" s="73"/>
      <c r="NHK305" s="73"/>
      <c r="NHN305" s="73"/>
      <c r="NHQ305" s="73"/>
      <c r="NHT305" s="73"/>
      <c r="NHW305" s="73"/>
      <c r="NHZ305" s="73"/>
      <c r="NIC305" s="73"/>
      <c r="NIE305" s="73"/>
      <c r="NIR305" s="73"/>
      <c r="NIS305" s="73"/>
      <c r="NIT305" s="73"/>
      <c r="NIU305" s="73"/>
      <c r="NIV305" s="73"/>
      <c r="NIW305" s="73"/>
      <c r="NIX305" s="73"/>
      <c r="NIY305" s="73"/>
      <c r="NIZ305" s="73"/>
      <c r="NJA305" s="73"/>
      <c r="NJB305" s="73"/>
      <c r="NJC305" s="73"/>
      <c r="NJD305" s="73"/>
      <c r="NJE305" s="73"/>
      <c r="NJF305" s="73"/>
      <c r="NJG305" s="73"/>
      <c r="NJH305" s="73"/>
      <c r="NJI305" s="73"/>
      <c r="NJJ305" s="73"/>
      <c r="NJK305" s="73"/>
      <c r="NJL305" s="73"/>
      <c r="NJM305" s="73"/>
      <c r="NJN305" s="73"/>
      <c r="NJO305" s="73"/>
      <c r="NJP305" s="73"/>
      <c r="NJQ305" s="73"/>
      <c r="NJS305" s="73"/>
      <c r="NJT305" s="73"/>
      <c r="NJU305" s="73"/>
      <c r="NJV305" s="73"/>
      <c r="NJW305" s="73"/>
      <c r="NJX305" s="73"/>
      <c r="NJY305" s="73"/>
      <c r="NJZ305" s="73"/>
      <c r="NKA305" s="73"/>
      <c r="NKB305" s="73"/>
      <c r="NKC305" s="73"/>
      <c r="NKD305" s="73"/>
      <c r="NKE305" s="73"/>
      <c r="NKH305" s="73"/>
      <c r="NKK305" s="73"/>
      <c r="NKN305" s="73"/>
      <c r="NKQ305" s="73"/>
      <c r="NKT305" s="73"/>
      <c r="NLF305" s="73"/>
      <c r="NLI305" s="73"/>
      <c r="NLL305" s="73"/>
      <c r="NLO305" s="73"/>
      <c r="NLX305" s="73"/>
      <c r="NMD305" s="73"/>
      <c r="NMG305" s="73"/>
      <c r="NMJ305" s="73"/>
      <c r="NMM305" s="73"/>
      <c r="NMS305" s="73"/>
      <c r="NNB305" s="73"/>
      <c r="NND305" s="73"/>
      <c r="NNE305" s="73"/>
      <c r="NNG305" s="73"/>
      <c r="NNJ305" s="73"/>
      <c r="NNM305" s="73"/>
      <c r="NNP305" s="73"/>
      <c r="NNX305" s="73"/>
      <c r="NNZ305" s="73"/>
      <c r="NOC305" s="73"/>
      <c r="NOF305" s="73"/>
      <c r="NOO305" s="73"/>
      <c r="NOR305" s="73"/>
      <c r="NOW305" s="73"/>
      <c r="NPS305" s="73"/>
      <c r="NPT305" s="73"/>
      <c r="NPU305" s="73"/>
      <c r="NPV305" s="73"/>
      <c r="NPW305" s="73"/>
      <c r="NPX305" s="73"/>
      <c r="NQP305" s="73"/>
      <c r="NQQ305" s="73"/>
      <c r="NQT305" s="73"/>
      <c r="NQW305" s="73"/>
      <c r="NQY305" s="73"/>
      <c r="NRA305" s="73"/>
      <c r="NRD305" s="73"/>
      <c r="NRG305" s="73"/>
      <c r="NRJ305" s="73"/>
      <c r="NRM305" s="73"/>
      <c r="NRP305" s="73"/>
      <c r="NRS305" s="73"/>
      <c r="NRV305" s="73"/>
      <c r="NRY305" s="73"/>
      <c r="NSA305" s="73"/>
      <c r="NSN305" s="73"/>
      <c r="NSO305" s="73"/>
      <c r="NSP305" s="73"/>
      <c r="NSQ305" s="73"/>
      <c r="NSR305" s="73"/>
      <c r="NSS305" s="73"/>
      <c r="NST305" s="73"/>
      <c r="NSU305" s="73"/>
      <c r="NSV305" s="73"/>
      <c r="NSW305" s="73"/>
      <c r="NSX305" s="73"/>
      <c r="NSY305" s="73"/>
      <c r="NSZ305" s="73"/>
      <c r="NTA305" s="73"/>
      <c r="NTB305" s="73"/>
      <c r="NTC305" s="73"/>
      <c r="NTD305" s="73"/>
      <c r="NTE305" s="73"/>
      <c r="NTF305" s="73"/>
      <c r="NTG305" s="73"/>
      <c r="NTH305" s="73"/>
      <c r="NTI305" s="73"/>
      <c r="NTJ305" s="73"/>
      <c r="NTK305" s="73"/>
      <c r="NTL305" s="73"/>
      <c r="NTM305" s="73"/>
      <c r="NTO305" s="73"/>
      <c r="NTP305" s="73"/>
      <c r="NTQ305" s="73"/>
      <c r="NTR305" s="73"/>
      <c r="NTS305" s="73"/>
      <c r="NTT305" s="73"/>
      <c r="NTU305" s="73"/>
      <c r="NTV305" s="73"/>
      <c r="NTW305" s="73"/>
      <c r="NTX305" s="73"/>
      <c r="NTY305" s="73"/>
      <c r="NTZ305" s="73"/>
      <c r="NUA305" s="73"/>
      <c r="NUD305" s="73"/>
      <c r="NUG305" s="73"/>
      <c r="NUJ305" s="73"/>
      <c r="NUM305" s="73"/>
      <c r="NUP305" s="73"/>
      <c r="NVB305" s="73"/>
      <c r="NVE305" s="73"/>
      <c r="NVH305" s="73"/>
      <c r="NVK305" s="73"/>
      <c r="NVT305" s="73"/>
      <c r="NVZ305" s="73"/>
      <c r="NWC305" s="73"/>
      <c r="NWF305" s="73"/>
      <c r="NWI305" s="73"/>
      <c r="NWO305" s="73"/>
      <c r="NWX305" s="73"/>
      <c r="NWZ305" s="73"/>
      <c r="NXA305" s="73"/>
      <c r="NXC305" s="73"/>
      <c r="NXF305" s="73"/>
      <c r="NXI305" s="73"/>
      <c r="NXL305" s="73"/>
      <c r="NXT305" s="73"/>
      <c r="NXV305" s="73"/>
      <c r="NXY305" s="73"/>
      <c r="NYB305" s="73"/>
      <c r="NYK305" s="73"/>
      <c r="NYN305" s="73"/>
      <c r="NYS305" s="73"/>
      <c r="NZO305" s="73"/>
      <c r="NZP305" s="73"/>
      <c r="NZQ305" s="73"/>
      <c r="NZR305" s="73"/>
      <c r="NZS305" s="73"/>
      <c r="NZT305" s="73"/>
      <c r="OAL305" s="73"/>
      <c r="OAM305" s="73"/>
      <c r="OAP305" s="73"/>
      <c r="OAS305" s="73"/>
      <c r="OAU305" s="73"/>
      <c r="OAW305" s="73"/>
      <c r="OAZ305" s="73"/>
      <c r="OBC305" s="73"/>
      <c r="OBF305" s="73"/>
      <c r="OBI305" s="73"/>
      <c r="OBL305" s="73"/>
      <c r="OBO305" s="73"/>
      <c r="OBR305" s="73"/>
      <c r="OBU305" s="73"/>
      <c r="OBW305" s="73"/>
      <c r="OCJ305" s="73"/>
      <c r="OCK305" s="73"/>
      <c r="OCL305" s="73"/>
      <c r="OCM305" s="73"/>
      <c r="OCN305" s="73"/>
      <c r="OCO305" s="73"/>
      <c r="OCP305" s="73"/>
      <c r="OCQ305" s="73"/>
      <c r="OCR305" s="73"/>
      <c r="OCS305" s="73"/>
      <c r="OCT305" s="73"/>
      <c r="OCU305" s="73"/>
      <c r="OCV305" s="73"/>
      <c r="OCW305" s="73"/>
      <c r="OCX305" s="73"/>
      <c r="OCY305" s="73"/>
      <c r="OCZ305" s="73"/>
      <c r="ODA305" s="73"/>
      <c r="ODB305" s="73"/>
      <c r="ODC305" s="73"/>
      <c r="ODD305" s="73"/>
      <c r="ODE305" s="73"/>
      <c r="ODF305" s="73"/>
      <c r="ODG305" s="73"/>
      <c r="ODH305" s="73"/>
      <c r="ODI305" s="73"/>
      <c r="ODK305" s="73"/>
      <c r="ODL305" s="73"/>
      <c r="ODM305" s="73"/>
      <c r="ODN305" s="73"/>
      <c r="ODO305" s="73"/>
      <c r="ODP305" s="73"/>
      <c r="ODQ305" s="73"/>
      <c r="ODR305" s="73"/>
      <c r="ODS305" s="73"/>
      <c r="ODT305" s="73"/>
      <c r="ODU305" s="73"/>
      <c r="ODV305" s="73"/>
      <c r="ODW305" s="73"/>
      <c r="ODZ305" s="73"/>
      <c r="OEC305" s="73"/>
      <c r="OEF305" s="73"/>
      <c r="OEI305" s="73"/>
      <c r="OEL305" s="73"/>
      <c r="OEX305" s="73"/>
      <c r="OFA305" s="73"/>
      <c r="OFD305" s="73"/>
      <c r="OFG305" s="73"/>
      <c r="OFP305" s="73"/>
      <c r="OFV305" s="73"/>
      <c r="OFY305" s="73"/>
      <c r="OGB305" s="73"/>
      <c r="OGE305" s="73"/>
      <c r="OGK305" s="73"/>
      <c r="OGT305" s="73"/>
      <c r="OGV305" s="73"/>
      <c r="OGW305" s="73"/>
      <c r="OGY305" s="73"/>
      <c r="OHB305" s="73"/>
      <c r="OHE305" s="73"/>
      <c r="OHH305" s="73"/>
      <c r="OHP305" s="73"/>
      <c r="OHR305" s="73"/>
      <c r="OHU305" s="73"/>
      <c r="OHX305" s="73"/>
      <c r="OIG305" s="73"/>
      <c r="OIJ305" s="73"/>
      <c r="OIO305" s="73"/>
      <c r="OJK305" s="73"/>
      <c r="OJL305" s="73"/>
      <c r="OJM305" s="73"/>
      <c r="OJN305" s="73"/>
      <c r="OJO305" s="73"/>
      <c r="OJP305" s="73"/>
      <c r="OKH305" s="73"/>
      <c r="OKI305" s="73"/>
      <c r="OKL305" s="73"/>
      <c r="OKO305" s="73"/>
      <c r="OKQ305" s="73"/>
      <c r="OKS305" s="73"/>
      <c r="OKV305" s="73"/>
      <c r="OKY305" s="73"/>
      <c r="OLB305" s="73"/>
      <c r="OLE305" s="73"/>
      <c r="OLH305" s="73"/>
      <c r="OLK305" s="73"/>
      <c r="OLN305" s="73"/>
      <c r="OLQ305" s="73"/>
      <c r="OLS305" s="73"/>
      <c r="OMF305" s="73"/>
      <c r="OMG305" s="73"/>
      <c r="OMH305" s="73"/>
      <c r="OMI305" s="73"/>
      <c r="OMJ305" s="73"/>
      <c r="OMK305" s="73"/>
      <c r="OML305" s="73"/>
      <c r="OMM305" s="73"/>
      <c r="OMN305" s="73"/>
      <c r="OMO305" s="73"/>
      <c r="OMP305" s="73"/>
      <c r="OMQ305" s="73"/>
      <c r="OMR305" s="73"/>
      <c r="OMS305" s="73"/>
      <c r="OMT305" s="73"/>
      <c r="OMU305" s="73"/>
      <c r="OMV305" s="73"/>
      <c r="OMW305" s="73"/>
      <c r="OMX305" s="73"/>
      <c r="OMY305" s="73"/>
      <c r="OMZ305" s="73"/>
      <c r="ONA305" s="73"/>
      <c r="ONB305" s="73"/>
      <c r="ONC305" s="73"/>
      <c r="OND305" s="73"/>
      <c r="ONE305" s="73"/>
      <c r="ONG305" s="73"/>
      <c r="ONH305" s="73"/>
      <c r="ONI305" s="73"/>
      <c r="ONJ305" s="73"/>
      <c r="ONK305" s="73"/>
      <c r="ONL305" s="73"/>
      <c r="ONM305" s="73"/>
      <c r="ONN305" s="73"/>
      <c r="ONO305" s="73"/>
      <c r="ONP305" s="73"/>
      <c r="ONQ305" s="73"/>
      <c r="ONR305" s="73"/>
      <c r="ONS305" s="73"/>
      <c r="ONV305" s="73"/>
      <c r="ONY305" s="73"/>
      <c r="OOB305" s="73"/>
      <c r="OOE305" s="73"/>
      <c r="OOH305" s="73"/>
      <c r="OOT305" s="73"/>
      <c r="OOW305" s="73"/>
      <c r="OOZ305" s="73"/>
      <c r="OPC305" s="73"/>
      <c r="OPL305" s="73"/>
      <c r="OPR305" s="73"/>
      <c r="OPU305" s="73"/>
      <c r="OPX305" s="73"/>
      <c r="OQA305" s="73"/>
      <c r="OQG305" s="73"/>
      <c r="OQP305" s="73"/>
      <c r="OQR305" s="73"/>
      <c r="OQS305" s="73"/>
      <c r="OQU305" s="73"/>
      <c r="OQX305" s="73"/>
      <c r="ORA305" s="73"/>
      <c r="ORD305" s="73"/>
      <c r="ORL305" s="73"/>
      <c r="ORN305" s="73"/>
      <c r="ORQ305" s="73"/>
      <c r="ORT305" s="73"/>
      <c r="OSC305" s="73"/>
      <c r="OSF305" s="73"/>
      <c r="OSK305" s="73"/>
      <c r="OTG305" s="73"/>
      <c r="OTH305" s="73"/>
      <c r="OTI305" s="73"/>
      <c r="OTJ305" s="73"/>
      <c r="OTK305" s="73"/>
      <c r="OTL305" s="73"/>
      <c r="OUD305" s="73"/>
      <c r="OUE305" s="73"/>
      <c r="OUH305" s="73"/>
      <c r="OUK305" s="73"/>
      <c r="OUM305" s="73"/>
      <c r="OUO305" s="73"/>
      <c r="OUR305" s="73"/>
      <c r="OUU305" s="73"/>
      <c r="OUX305" s="73"/>
      <c r="OVA305" s="73"/>
      <c r="OVD305" s="73"/>
      <c r="OVG305" s="73"/>
      <c r="OVJ305" s="73"/>
      <c r="OVM305" s="73"/>
      <c r="OVO305" s="73"/>
      <c r="OWB305" s="73"/>
      <c r="OWC305" s="73"/>
      <c r="OWD305" s="73"/>
      <c r="OWE305" s="73"/>
      <c r="OWF305" s="73"/>
      <c r="OWG305" s="73"/>
      <c r="OWH305" s="73"/>
      <c r="OWI305" s="73"/>
      <c r="OWJ305" s="73"/>
      <c r="OWK305" s="73"/>
      <c r="OWL305" s="73"/>
      <c r="OWM305" s="73"/>
      <c r="OWN305" s="73"/>
      <c r="OWO305" s="73"/>
      <c r="OWP305" s="73"/>
      <c r="OWQ305" s="73"/>
      <c r="OWR305" s="73"/>
      <c r="OWS305" s="73"/>
      <c r="OWT305" s="73"/>
      <c r="OWU305" s="73"/>
      <c r="OWV305" s="73"/>
      <c r="OWW305" s="73"/>
      <c r="OWX305" s="73"/>
      <c r="OWY305" s="73"/>
      <c r="OWZ305" s="73"/>
      <c r="OXA305" s="73"/>
      <c r="OXC305" s="73"/>
      <c r="OXD305" s="73"/>
      <c r="OXE305" s="73"/>
      <c r="OXF305" s="73"/>
      <c r="OXG305" s="73"/>
      <c r="OXH305" s="73"/>
      <c r="OXI305" s="73"/>
      <c r="OXJ305" s="73"/>
      <c r="OXK305" s="73"/>
      <c r="OXL305" s="73"/>
      <c r="OXM305" s="73"/>
      <c r="OXN305" s="73"/>
      <c r="OXO305" s="73"/>
      <c r="OXR305" s="73"/>
      <c r="OXU305" s="73"/>
      <c r="OXX305" s="73"/>
      <c r="OYA305" s="73"/>
      <c r="OYD305" s="73"/>
      <c r="OYP305" s="73"/>
      <c r="OYS305" s="73"/>
      <c r="OYV305" s="73"/>
      <c r="OYY305" s="73"/>
      <c r="OZH305" s="73"/>
      <c r="OZN305" s="73"/>
      <c r="OZQ305" s="73"/>
      <c r="OZT305" s="73"/>
      <c r="OZW305" s="73"/>
      <c r="PAC305" s="73"/>
      <c r="PAL305" s="73"/>
      <c r="PAN305" s="73"/>
      <c r="PAO305" s="73"/>
      <c r="PAQ305" s="73"/>
      <c r="PAT305" s="73"/>
      <c r="PAW305" s="73"/>
      <c r="PAZ305" s="73"/>
      <c r="PBH305" s="73"/>
      <c r="PBJ305" s="73"/>
      <c r="PBM305" s="73"/>
      <c r="PBP305" s="73"/>
      <c r="PBY305" s="73"/>
      <c r="PCB305" s="73"/>
      <c r="PCG305" s="73"/>
      <c r="PDC305" s="73"/>
      <c r="PDD305" s="73"/>
      <c r="PDE305" s="73"/>
      <c r="PDF305" s="73"/>
      <c r="PDG305" s="73"/>
      <c r="PDH305" s="73"/>
      <c r="PDZ305" s="73"/>
      <c r="PEA305" s="73"/>
      <c r="PED305" s="73"/>
      <c r="PEG305" s="73"/>
      <c r="PEI305" s="73"/>
      <c r="PEK305" s="73"/>
      <c r="PEN305" s="73"/>
      <c r="PEQ305" s="73"/>
      <c r="PET305" s="73"/>
      <c r="PEW305" s="73"/>
      <c r="PEZ305" s="73"/>
      <c r="PFC305" s="73"/>
      <c r="PFF305" s="73"/>
      <c r="PFI305" s="73"/>
      <c r="PFK305" s="73"/>
      <c r="PFX305" s="73"/>
      <c r="PFY305" s="73"/>
      <c r="PFZ305" s="73"/>
      <c r="PGA305" s="73"/>
      <c r="PGB305" s="73"/>
      <c r="PGC305" s="73"/>
      <c r="PGD305" s="73"/>
      <c r="PGE305" s="73"/>
      <c r="PGF305" s="73"/>
      <c r="PGG305" s="73"/>
      <c r="PGH305" s="73"/>
      <c r="PGI305" s="73"/>
      <c r="PGJ305" s="73"/>
      <c r="PGK305" s="73"/>
      <c r="PGL305" s="73"/>
      <c r="PGM305" s="73"/>
      <c r="PGN305" s="73"/>
      <c r="PGO305" s="73"/>
      <c r="PGP305" s="73"/>
      <c r="PGQ305" s="73"/>
      <c r="PGR305" s="73"/>
      <c r="PGS305" s="73"/>
      <c r="PGT305" s="73"/>
      <c r="PGU305" s="73"/>
      <c r="PGV305" s="73"/>
      <c r="PGW305" s="73"/>
      <c r="PGY305" s="73"/>
      <c r="PGZ305" s="73"/>
      <c r="PHA305" s="73"/>
      <c r="PHB305" s="73"/>
      <c r="PHC305" s="73"/>
      <c r="PHD305" s="73"/>
      <c r="PHE305" s="73"/>
      <c r="PHF305" s="73"/>
      <c r="PHG305" s="73"/>
      <c r="PHH305" s="73"/>
      <c r="PHI305" s="73"/>
      <c r="PHJ305" s="73"/>
      <c r="PHK305" s="73"/>
      <c r="PHN305" s="73"/>
      <c r="PHQ305" s="73"/>
      <c r="PHT305" s="73"/>
      <c r="PHW305" s="73"/>
      <c r="PHZ305" s="73"/>
      <c r="PIL305" s="73"/>
      <c r="PIO305" s="73"/>
      <c r="PIR305" s="73"/>
      <c r="PIU305" s="73"/>
      <c r="PJD305" s="73"/>
      <c r="PJJ305" s="73"/>
      <c r="PJM305" s="73"/>
      <c r="PJP305" s="73"/>
      <c r="PJS305" s="73"/>
      <c r="PJY305" s="73"/>
      <c r="PKH305" s="73"/>
      <c r="PKJ305" s="73"/>
      <c r="PKK305" s="73"/>
      <c r="PKM305" s="73"/>
      <c r="PKP305" s="73"/>
      <c r="PKS305" s="73"/>
      <c r="PKV305" s="73"/>
      <c r="PLD305" s="73"/>
      <c r="PLF305" s="73"/>
      <c r="PLI305" s="73"/>
      <c r="PLL305" s="73"/>
      <c r="PLU305" s="73"/>
      <c r="PLX305" s="73"/>
      <c r="PMC305" s="73"/>
      <c r="PMY305" s="73"/>
      <c r="PMZ305" s="73"/>
      <c r="PNA305" s="73"/>
      <c r="PNB305" s="73"/>
      <c r="PNC305" s="73"/>
      <c r="PND305" s="73"/>
      <c r="PNV305" s="73"/>
      <c r="PNW305" s="73"/>
      <c r="PNZ305" s="73"/>
      <c r="POC305" s="73"/>
      <c r="POE305" s="73"/>
      <c r="POG305" s="73"/>
      <c r="POJ305" s="73"/>
      <c r="POM305" s="73"/>
      <c r="POP305" s="73"/>
      <c r="POS305" s="73"/>
      <c r="POV305" s="73"/>
      <c r="POY305" s="73"/>
      <c r="PPB305" s="73"/>
      <c r="PPE305" s="73"/>
      <c r="PPG305" s="73"/>
      <c r="PPT305" s="73"/>
      <c r="PPU305" s="73"/>
      <c r="PPV305" s="73"/>
      <c r="PPW305" s="73"/>
      <c r="PPX305" s="73"/>
      <c r="PPY305" s="73"/>
      <c r="PPZ305" s="73"/>
      <c r="PQA305" s="73"/>
      <c r="PQB305" s="73"/>
      <c r="PQC305" s="73"/>
      <c r="PQD305" s="73"/>
      <c r="PQE305" s="73"/>
      <c r="PQF305" s="73"/>
      <c r="PQG305" s="73"/>
      <c r="PQH305" s="73"/>
      <c r="PQI305" s="73"/>
      <c r="PQJ305" s="73"/>
      <c r="PQK305" s="73"/>
      <c r="PQL305" s="73"/>
      <c r="PQM305" s="73"/>
      <c r="PQN305" s="73"/>
      <c r="PQO305" s="73"/>
      <c r="PQP305" s="73"/>
      <c r="PQQ305" s="73"/>
      <c r="PQR305" s="73"/>
      <c r="PQS305" s="73"/>
      <c r="PQU305" s="73"/>
      <c r="PQV305" s="73"/>
      <c r="PQW305" s="73"/>
      <c r="PQX305" s="73"/>
      <c r="PQY305" s="73"/>
      <c r="PQZ305" s="73"/>
      <c r="PRA305" s="73"/>
      <c r="PRB305" s="73"/>
      <c r="PRC305" s="73"/>
      <c r="PRD305" s="73"/>
      <c r="PRE305" s="73"/>
      <c r="PRF305" s="73"/>
      <c r="PRG305" s="73"/>
      <c r="PRJ305" s="73"/>
      <c r="PRM305" s="73"/>
      <c r="PRP305" s="73"/>
      <c r="PRS305" s="73"/>
      <c r="PRV305" s="73"/>
      <c r="PSH305" s="73"/>
      <c r="PSK305" s="73"/>
      <c r="PSN305" s="73"/>
      <c r="PSQ305" s="73"/>
      <c r="PSZ305" s="73"/>
      <c r="PTF305" s="73"/>
      <c r="PTI305" s="73"/>
      <c r="PTL305" s="73"/>
      <c r="PTO305" s="73"/>
      <c r="PTU305" s="73"/>
      <c r="PUD305" s="73"/>
      <c r="PUF305" s="73"/>
      <c r="PUG305" s="73"/>
      <c r="PUI305" s="73"/>
      <c r="PUL305" s="73"/>
      <c r="PUO305" s="73"/>
      <c r="PUR305" s="73"/>
      <c r="PUZ305" s="73"/>
      <c r="PVB305" s="73"/>
      <c r="PVE305" s="73"/>
      <c r="PVH305" s="73"/>
      <c r="PVQ305" s="73"/>
      <c r="PVT305" s="73"/>
      <c r="PVY305" s="73"/>
      <c r="PWU305" s="73"/>
      <c r="PWV305" s="73"/>
      <c r="PWW305" s="73"/>
      <c r="PWX305" s="73"/>
      <c r="PWY305" s="73"/>
      <c r="PWZ305" s="73"/>
      <c r="PXR305" s="73"/>
      <c r="PXS305" s="73"/>
      <c r="PXV305" s="73"/>
      <c r="PXY305" s="73"/>
      <c r="PYA305" s="73"/>
      <c r="PYC305" s="73"/>
      <c r="PYF305" s="73"/>
      <c r="PYI305" s="73"/>
      <c r="PYL305" s="73"/>
      <c r="PYO305" s="73"/>
      <c r="PYR305" s="73"/>
      <c r="PYU305" s="73"/>
      <c r="PYX305" s="73"/>
      <c r="PZA305" s="73"/>
      <c r="PZC305" s="73"/>
      <c r="PZP305" s="73"/>
      <c r="PZQ305" s="73"/>
      <c r="PZR305" s="73"/>
      <c r="PZS305" s="73"/>
      <c r="PZT305" s="73"/>
      <c r="PZU305" s="73"/>
      <c r="PZV305" s="73"/>
      <c r="PZW305" s="73"/>
      <c r="PZX305" s="73"/>
      <c r="PZY305" s="73"/>
      <c r="PZZ305" s="73"/>
      <c r="QAA305" s="73"/>
      <c r="QAB305" s="73"/>
      <c r="QAC305" s="73"/>
      <c r="QAD305" s="73"/>
      <c r="QAE305" s="73"/>
      <c r="QAF305" s="73"/>
      <c r="QAG305" s="73"/>
      <c r="QAH305" s="73"/>
      <c r="QAI305" s="73"/>
      <c r="QAJ305" s="73"/>
      <c r="QAK305" s="73"/>
      <c r="QAL305" s="73"/>
      <c r="QAM305" s="73"/>
      <c r="QAN305" s="73"/>
      <c r="QAO305" s="73"/>
      <c r="QAQ305" s="73"/>
      <c r="QAR305" s="73"/>
      <c r="QAS305" s="73"/>
      <c r="QAT305" s="73"/>
      <c r="QAU305" s="73"/>
      <c r="QAV305" s="73"/>
      <c r="QAW305" s="73"/>
      <c r="QAX305" s="73"/>
      <c r="QAY305" s="73"/>
      <c r="QAZ305" s="73"/>
      <c r="QBA305" s="73"/>
      <c r="QBB305" s="73"/>
      <c r="QBC305" s="73"/>
      <c r="QBF305" s="73"/>
      <c r="QBI305" s="73"/>
      <c r="QBL305" s="73"/>
      <c r="QBO305" s="73"/>
      <c r="QBR305" s="73"/>
      <c r="QCD305" s="73"/>
      <c r="QCG305" s="73"/>
      <c r="QCJ305" s="73"/>
      <c r="QCM305" s="73"/>
      <c r="QCV305" s="73"/>
      <c r="QDB305" s="73"/>
      <c r="QDE305" s="73"/>
      <c r="QDH305" s="73"/>
      <c r="QDK305" s="73"/>
      <c r="QDQ305" s="73"/>
      <c r="QDZ305" s="73"/>
      <c r="QEB305" s="73"/>
      <c r="QEC305" s="73"/>
      <c r="QEE305" s="73"/>
      <c r="QEH305" s="73"/>
      <c r="QEK305" s="73"/>
      <c r="QEN305" s="73"/>
      <c r="QEV305" s="73"/>
      <c r="QEX305" s="73"/>
      <c r="QFA305" s="73"/>
      <c r="QFD305" s="73"/>
      <c r="QFM305" s="73"/>
      <c r="QFP305" s="73"/>
      <c r="QFU305" s="73"/>
      <c r="QGQ305" s="73"/>
      <c r="QGR305" s="73"/>
      <c r="QGS305" s="73"/>
      <c r="QGT305" s="73"/>
      <c r="QGU305" s="73"/>
      <c r="QGV305" s="73"/>
      <c r="QHN305" s="73"/>
      <c r="QHO305" s="73"/>
      <c r="QHR305" s="73"/>
      <c r="QHU305" s="73"/>
      <c r="QHW305" s="73"/>
      <c r="QHY305" s="73"/>
      <c r="QIB305" s="73"/>
      <c r="QIE305" s="73"/>
      <c r="QIH305" s="73"/>
      <c r="QIK305" s="73"/>
      <c r="QIN305" s="73"/>
      <c r="QIQ305" s="73"/>
      <c r="QIT305" s="73"/>
      <c r="QIW305" s="73"/>
      <c r="QIY305" s="73"/>
      <c r="QJL305" s="73"/>
      <c r="QJM305" s="73"/>
      <c r="QJN305" s="73"/>
      <c r="QJO305" s="73"/>
      <c r="QJP305" s="73"/>
      <c r="QJQ305" s="73"/>
      <c r="QJR305" s="73"/>
      <c r="QJS305" s="73"/>
      <c r="QJT305" s="73"/>
      <c r="QJU305" s="73"/>
      <c r="QJV305" s="73"/>
      <c r="QJW305" s="73"/>
      <c r="QJX305" s="73"/>
      <c r="QJY305" s="73"/>
      <c r="QJZ305" s="73"/>
      <c r="QKA305" s="73"/>
      <c r="QKB305" s="73"/>
      <c r="QKC305" s="73"/>
      <c r="QKD305" s="73"/>
      <c r="QKE305" s="73"/>
      <c r="QKF305" s="73"/>
      <c r="QKG305" s="73"/>
      <c r="QKH305" s="73"/>
      <c r="QKI305" s="73"/>
      <c r="QKJ305" s="73"/>
      <c r="QKK305" s="73"/>
      <c r="QKM305" s="73"/>
      <c r="QKN305" s="73"/>
      <c r="QKO305" s="73"/>
      <c r="QKP305" s="73"/>
      <c r="QKQ305" s="73"/>
      <c r="QKR305" s="73"/>
      <c r="QKS305" s="73"/>
      <c r="QKT305" s="73"/>
      <c r="QKU305" s="73"/>
      <c r="QKV305" s="73"/>
      <c r="QKW305" s="73"/>
      <c r="QKX305" s="73"/>
      <c r="QKY305" s="73"/>
      <c r="QLB305" s="73"/>
      <c r="QLE305" s="73"/>
      <c r="QLH305" s="73"/>
      <c r="QLK305" s="73"/>
      <c r="QLN305" s="73"/>
      <c r="QLZ305" s="73"/>
      <c r="QMC305" s="73"/>
      <c r="QMF305" s="73"/>
      <c r="QMI305" s="73"/>
      <c r="QMR305" s="73"/>
      <c r="QMX305" s="73"/>
      <c r="QNA305" s="73"/>
      <c r="QND305" s="73"/>
      <c r="QNG305" s="73"/>
      <c r="QNM305" s="73"/>
      <c r="QNV305" s="73"/>
      <c r="QNX305" s="73"/>
      <c r="QNY305" s="73"/>
      <c r="QOA305" s="73"/>
      <c r="QOD305" s="73"/>
      <c r="QOG305" s="73"/>
      <c r="QOJ305" s="73"/>
      <c r="QOR305" s="73"/>
      <c r="QOT305" s="73"/>
      <c r="QOW305" s="73"/>
      <c r="QOZ305" s="73"/>
      <c r="QPI305" s="73"/>
      <c r="QPL305" s="73"/>
      <c r="QPQ305" s="73"/>
      <c r="QQM305" s="73"/>
      <c r="QQN305" s="73"/>
      <c r="QQO305" s="73"/>
      <c r="QQP305" s="73"/>
      <c r="QQQ305" s="73"/>
      <c r="QQR305" s="73"/>
      <c r="QRJ305" s="73"/>
      <c r="QRK305" s="73"/>
      <c r="QRN305" s="73"/>
      <c r="QRQ305" s="73"/>
      <c r="QRS305" s="73"/>
      <c r="QRU305" s="73"/>
      <c r="QRX305" s="73"/>
      <c r="QSA305" s="73"/>
      <c r="QSD305" s="73"/>
      <c r="QSG305" s="73"/>
      <c r="QSJ305" s="73"/>
      <c r="QSM305" s="73"/>
      <c r="QSP305" s="73"/>
      <c r="QSS305" s="73"/>
      <c r="QSU305" s="73"/>
      <c r="QTH305" s="73"/>
      <c r="QTI305" s="73"/>
      <c r="QTJ305" s="73"/>
      <c r="QTK305" s="73"/>
      <c r="QTL305" s="73"/>
      <c r="QTM305" s="73"/>
      <c r="QTN305" s="73"/>
      <c r="QTO305" s="73"/>
      <c r="QTP305" s="73"/>
      <c r="QTQ305" s="73"/>
      <c r="QTR305" s="73"/>
      <c r="QTS305" s="73"/>
      <c r="QTT305" s="73"/>
      <c r="QTU305" s="73"/>
      <c r="QTV305" s="73"/>
      <c r="QTW305" s="73"/>
      <c r="QTX305" s="73"/>
      <c r="QTY305" s="73"/>
      <c r="QTZ305" s="73"/>
      <c r="QUA305" s="73"/>
      <c r="QUB305" s="73"/>
      <c r="QUC305" s="73"/>
      <c r="QUD305" s="73"/>
      <c r="QUE305" s="73"/>
      <c r="QUF305" s="73"/>
      <c r="QUG305" s="73"/>
      <c r="QUI305" s="73"/>
      <c r="QUJ305" s="73"/>
      <c r="QUK305" s="73"/>
      <c r="QUL305" s="73"/>
      <c r="QUM305" s="73"/>
      <c r="QUN305" s="73"/>
      <c r="QUO305" s="73"/>
      <c r="QUP305" s="73"/>
      <c r="QUQ305" s="73"/>
      <c r="QUR305" s="73"/>
      <c r="QUS305" s="73"/>
      <c r="QUT305" s="73"/>
      <c r="QUU305" s="73"/>
      <c r="QUX305" s="73"/>
      <c r="QVA305" s="73"/>
      <c r="QVD305" s="73"/>
      <c r="QVG305" s="73"/>
      <c r="QVJ305" s="73"/>
      <c r="QVV305" s="73"/>
      <c r="QVY305" s="73"/>
      <c r="QWB305" s="73"/>
      <c r="QWE305" s="73"/>
      <c r="QWN305" s="73"/>
      <c r="QWT305" s="73"/>
      <c r="QWW305" s="73"/>
      <c r="QWZ305" s="73"/>
      <c r="QXC305" s="73"/>
      <c r="QXI305" s="73"/>
      <c r="QXR305" s="73"/>
      <c r="QXT305" s="73"/>
      <c r="QXU305" s="73"/>
      <c r="QXW305" s="73"/>
      <c r="QXZ305" s="73"/>
      <c r="QYC305" s="73"/>
      <c r="QYF305" s="73"/>
      <c r="QYN305" s="73"/>
      <c r="QYP305" s="73"/>
      <c r="QYS305" s="73"/>
      <c r="QYV305" s="73"/>
      <c r="QZE305" s="73"/>
      <c r="QZH305" s="73"/>
      <c r="QZM305" s="73"/>
      <c r="RAI305" s="73"/>
      <c r="RAJ305" s="73"/>
      <c r="RAK305" s="73"/>
      <c r="RAL305" s="73"/>
      <c r="RAM305" s="73"/>
      <c r="RAN305" s="73"/>
      <c r="RBF305" s="73"/>
      <c r="RBG305" s="73"/>
      <c r="RBJ305" s="73"/>
      <c r="RBM305" s="73"/>
      <c r="RBO305" s="73"/>
      <c r="RBQ305" s="73"/>
      <c r="RBT305" s="73"/>
      <c r="RBW305" s="73"/>
      <c r="RBZ305" s="73"/>
      <c r="RCC305" s="73"/>
      <c r="RCF305" s="73"/>
      <c r="RCI305" s="73"/>
      <c r="RCL305" s="73"/>
      <c r="RCO305" s="73"/>
      <c r="RCQ305" s="73"/>
      <c r="RDD305" s="73"/>
      <c r="RDE305" s="73"/>
      <c r="RDF305" s="73"/>
      <c r="RDG305" s="73"/>
      <c r="RDH305" s="73"/>
      <c r="RDI305" s="73"/>
      <c r="RDJ305" s="73"/>
      <c r="RDK305" s="73"/>
      <c r="RDL305" s="73"/>
      <c r="RDM305" s="73"/>
      <c r="RDN305" s="73"/>
      <c r="RDO305" s="73"/>
      <c r="RDP305" s="73"/>
      <c r="RDQ305" s="73"/>
      <c r="RDR305" s="73"/>
      <c r="RDS305" s="73"/>
      <c r="RDT305" s="73"/>
      <c r="RDU305" s="73"/>
      <c r="RDV305" s="73"/>
      <c r="RDW305" s="73"/>
      <c r="RDX305" s="73"/>
      <c r="RDY305" s="73"/>
      <c r="RDZ305" s="73"/>
      <c r="REA305" s="73"/>
      <c r="REB305" s="73"/>
      <c r="REC305" s="73"/>
      <c r="REE305" s="73"/>
      <c r="REF305" s="73"/>
      <c r="REG305" s="73"/>
      <c r="REH305" s="73"/>
      <c r="REI305" s="73"/>
      <c r="REJ305" s="73"/>
      <c r="REK305" s="73"/>
      <c r="REL305" s="73"/>
      <c r="REM305" s="73"/>
      <c r="REN305" s="73"/>
      <c r="REO305" s="73"/>
      <c r="REP305" s="73"/>
      <c r="REQ305" s="73"/>
      <c r="RET305" s="73"/>
      <c r="REW305" s="73"/>
      <c r="REZ305" s="73"/>
      <c r="RFC305" s="73"/>
      <c r="RFF305" s="73"/>
      <c r="RFR305" s="73"/>
      <c r="RFU305" s="73"/>
      <c r="RFX305" s="73"/>
      <c r="RGA305" s="73"/>
      <c r="RGJ305" s="73"/>
      <c r="RGP305" s="73"/>
      <c r="RGS305" s="73"/>
      <c r="RGV305" s="73"/>
      <c r="RGY305" s="73"/>
      <c r="RHE305" s="73"/>
      <c r="RHN305" s="73"/>
      <c r="RHP305" s="73"/>
      <c r="RHQ305" s="73"/>
      <c r="RHS305" s="73"/>
      <c r="RHV305" s="73"/>
      <c r="RHY305" s="73"/>
      <c r="RIB305" s="73"/>
      <c r="RIJ305" s="73"/>
      <c r="RIL305" s="73"/>
      <c r="RIO305" s="73"/>
      <c r="RIR305" s="73"/>
      <c r="RJA305" s="73"/>
      <c r="RJD305" s="73"/>
      <c r="RJI305" s="73"/>
      <c r="RKE305" s="73"/>
      <c r="RKF305" s="73"/>
      <c r="RKG305" s="73"/>
      <c r="RKH305" s="73"/>
      <c r="RKI305" s="73"/>
      <c r="RKJ305" s="73"/>
      <c r="RLB305" s="73"/>
      <c r="RLC305" s="73"/>
      <c r="RLF305" s="73"/>
      <c r="RLI305" s="73"/>
      <c r="RLK305" s="73"/>
      <c r="RLM305" s="73"/>
      <c r="RLP305" s="73"/>
      <c r="RLS305" s="73"/>
      <c r="RLV305" s="73"/>
      <c r="RLY305" s="73"/>
      <c r="RMB305" s="73"/>
      <c r="RME305" s="73"/>
      <c r="RMH305" s="73"/>
      <c r="RMK305" s="73"/>
      <c r="RMM305" s="73"/>
      <c r="RMZ305" s="73"/>
      <c r="RNA305" s="73"/>
      <c r="RNB305" s="73"/>
      <c r="RNC305" s="73"/>
      <c r="RND305" s="73"/>
      <c r="RNE305" s="73"/>
      <c r="RNF305" s="73"/>
      <c r="RNG305" s="73"/>
      <c r="RNH305" s="73"/>
      <c r="RNI305" s="73"/>
      <c r="RNJ305" s="73"/>
      <c r="RNK305" s="73"/>
      <c r="RNL305" s="73"/>
      <c r="RNM305" s="73"/>
      <c r="RNN305" s="73"/>
      <c r="RNO305" s="73"/>
      <c r="RNP305" s="73"/>
      <c r="RNQ305" s="73"/>
      <c r="RNR305" s="73"/>
      <c r="RNS305" s="73"/>
      <c r="RNT305" s="73"/>
      <c r="RNU305" s="73"/>
      <c r="RNV305" s="73"/>
      <c r="RNW305" s="73"/>
      <c r="RNX305" s="73"/>
      <c r="RNY305" s="73"/>
      <c r="ROA305" s="73"/>
      <c r="ROB305" s="73"/>
      <c r="ROC305" s="73"/>
      <c r="ROD305" s="73"/>
      <c r="ROE305" s="73"/>
      <c r="ROF305" s="73"/>
      <c r="ROG305" s="73"/>
      <c r="ROH305" s="73"/>
      <c r="ROI305" s="73"/>
      <c r="ROJ305" s="73"/>
      <c r="ROK305" s="73"/>
      <c r="ROL305" s="73"/>
      <c r="ROM305" s="73"/>
      <c r="ROP305" s="73"/>
      <c r="ROS305" s="73"/>
      <c r="ROV305" s="73"/>
      <c r="ROY305" s="73"/>
      <c r="RPB305" s="73"/>
      <c r="RPN305" s="73"/>
      <c r="RPQ305" s="73"/>
      <c r="RPT305" s="73"/>
      <c r="RPW305" s="73"/>
      <c r="RQF305" s="73"/>
      <c r="RQL305" s="73"/>
      <c r="RQO305" s="73"/>
      <c r="RQR305" s="73"/>
      <c r="RQU305" s="73"/>
      <c r="RRA305" s="73"/>
      <c r="RRJ305" s="73"/>
      <c r="RRL305" s="73"/>
      <c r="RRM305" s="73"/>
      <c r="RRO305" s="73"/>
      <c r="RRR305" s="73"/>
      <c r="RRU305" s="73"/>
      <c r="RRX305" s="73"/>
      <c r="RSF305" s="73"/>
      <c r="RSH305" s="73"/>
      <c r="RSK305" s="73"/>
      <c r="RSN305" s="73"/>
      <c r="RSW305" s="73"/>
      <c r="RSZ305" s="73"/>
      <c r="RTE305" s="73"/>
      <c r="RUA305" s="73"/>
      <c r="RUB305" s="73"/>
      <c r="RUC305" s="73"/>
      <c r="RUD305" s="73"/>
      <c r="RUE305" s="73"/>
      <c r="RUF305" s="73"/>
      <c r="RUX305" s="73"/>
      <c r="RUY305" s="73"/>
      <c r="RVB305" s="73"/>
      <c r="RVE305" s="73"/>
      <c r="RVG305" s="73"/>
      <c r="RVI305" s="73"/>
      <c r="RVL305" s="73"/>
      <c r="RVO305" s="73"/>
      <c r="RVR305" s="73"/>
      <c r="RVU305" s="73"/>
      <c r="RVX305" s="73"/>
      <c r="RWA305" s="73"/>
      <c r="RWD305" s="73"/>
      <c r="RWG305" s="73"/>
      <c r="RWI305" s="73"/>
      <c r="RWV305" s="73"/>
      <c r="RWW305" s="73"/>
      <c r="RWX305" s="73"/>
      <c r="RWY305" s="73"/>
      <c r="RWZ305" s="73"/>
      <c r="RXA305" s="73"/>
      <c r="RXB305" s="73"/>
      <c r="RXC305" s="73"/>
      <c r="RXD305" s="73"/>
      <c r="RXE305" s="73"/>
      <c r="RXF305" s="73"/>
      <c r="RXG305" s="73"/>
      <c r="RXH305" s="73"/>
      <c r="RXI305" s="73"/>
      <c r="RXJ305" s="73"/>
      <c r="RXK305" s="73"/>
      <c r="RXL305" s="73"/>
      <c r="RXM305" s="73"/>
      <c r="RXN305" s="73"/>
      <c r="RXO305" s="73"/>
      <c r="RXP305" s="73"/>
      <c r="RXQ305" s="73"/>
      <c r="RXR305" s="73"/>
      <c r="RXS305" s="73"/>
      <c r="RXT305" s="73"/>
      <c r="RXU305" s="73"/>
      <c r="RXW305" s="73"/>
      <c r="RXX305" s="73"/>
      <c r="RXY305" s="73"/>
      <c r="RXZ305" s="73"/>
      <c r="RYA305" s="73"/>
      <c r="RYB305" s="73"/>
      <c r="RYC305" s="73"/>
      <c r="RYD305" s="73"/>
      <c r="RYE305" s="73"/>
      <c r="RYF305" s="73"/>
      <c r="RYG305" s="73"/>
      <c r="RYH305" s="73"/>
      <c r="RYI305" s="73"/>
      <c r="RYL305" s="73"/>
      <c r="RYO305" s="73"/>
      <c r="RYR305" s="73"/>
      <c r="RYU305" s="73"/>
      <c r="RYX305" s="73"/>
      <c r="RZJ305" s="73"/>
      <c r="RZM305" s="73"/>
      <c r="RZP305" s="73"/>
      <c r="RZS305" s="73"/>
      <c r="SAB305" s="73"/>
      <c r="SAH305" s="73"/>
      <c r="SAK305" s="73"/>
      <c r="SAN305" s="73"/>
      <c r="SAQ305" s="73"/>
      <c r="SAW305" s="73"/>
      <c r="SBF305" s="73"/>
      <c r="SBH305" s="73"/>
      <c r="SBI305" s="73"/>
      <c r="SBK305" s="73"/>
      <c r="SBN305" s="73"/>
      <c r="SBQ305" s="73"/>
      <c r="SBT305" s="73"/>
      <c r="SCB305" s="73"/>
      <c r="SCD305" s="73"/>
      <c r="SCG305" s="73"/>
      <c r="SCJ305" s="73"/>
      <c r="SCS305" s="73"/>
      <c r="SCV305" s="73"/>
      <c r="SDA305" s="73"/>
      <c r="SDW305" s="73"/>
      <c r="SDX305" s="73"/>
      <c r="SDY305" s="73"/>
      <c r="SDZ305" s="73"/>
      <c r="SEA305" s="73"/>
      <c r="SEB305" s="73"/>
      <c r="SET305" s="73"/>
      <c r="SEU305" s="73"/>
      <c r="SEX305" s="73"/>
      <c r="SFA305" s="73"/>
      <c r="SFC305" s="73"/>
      <c r="SFE305" s="73"/>
      <c r="SFH305" s="73"/>
      <c r="SFK305" s="73"/>
      <c r="SFN305" s="73"/>
      <c r="SFQ305" s="73"/>
      <c r="SFT305" s="73"/>
      <c r="SFW305" s="73"/>
      <c r="SFZ305" s="73"/>
      <c r="SGC305" s="73"/>
      <c r="SGE305" s="73"/>
      <c r="SGR305" s="73"/>
      <c r="SGS305" s="73"/>
      <c r="SGT305" s="73"/>
      <c r="SGU305" s="73"/>
      <c r="SGV305" s="73"/>
      <c r="SGW305" s="73"/>
      <c r="SGX305" s="73"/>
      <c r="SGY305" s="73"/>
      <c r="SGZ305" s="73"/>
      <c r="SHA305" s="73"/>
      <c r="SHB305" s="73"/>
      <c r="SHC305" s="73"/>
      <c r="SHD305" s="73"/>
      <c r="SHE305" s="73"/>
      <c r="SHF305" s="73"/>
      <c r="SHG305" s="73"/>
      <c r="SHH305" s="73"/>
      <c r="SHI305" s="73"/>
      <c r="SHJ305" s="73"/>
      <c r="SHK305" s="73"/>
      <c r="SHL305" s="73"/>
      <c r="SHM305" s="73"/>
      <c r="SHN305" s="73"/>
      <c r="SHO305" s="73"/>
      <c r="SHP305" s="73"/>
      <c r="SHQ305" s="73"/>
      <c r="SHS305" s="73"/>
      <c r="SHT305" s="73"/>
      <c r="SHU305" s="73"/>
      <c r="SHV305" s="73"/>
      <c r="SHW305" s="73"/>
      <c r="SHX305" s="73"/>
      <c r="SHY305" s="73"/>
      <c r="SHZ305" s="73"/>
      <c r="SIA305" s="73"/>
      <c r="SIB305" s="73"/>
      <c r="SIC305" s="73"/>
      <c r="SID305" s="73"/>
      <c r="SIE305" s="73"/>
      <c r="SIH305" s="73"/>
      <c r="SIK305" s="73"/>
      <c r="SIN305" s="73"/>
      <c r="SIQ305" s="73"/>
      <c r="SIT305" s="73"/>
      <c r="SJF305" s="73"/>
      <c r="SJI305" s="73"/>
      <c r="SJL305" s="73"/>
      <c r="SJO305" s="73"/>
      <c r="SJX305" s="73"/>
      <c r="SKD305" s="73"/>
      <c r="SKG305" s="73"/>
      <c r="SKJ305" s="73"/>
      <c r="SKM305" s="73"/>
      <c r="SKS305" s="73"/>
      <c r="SLB305" s="73"/>
      <c r="SLD305" s="73"/>
      <c r="SLE305" s="73"/>
      <c r="SLG305" s="73"/>
      <c r="SLJ305" s="73"/>
      <c r="SLM305" s="73"/>
      <c r="SLP305" s="73"/>
      <c r="SLX305" s="73"/>
      <c r="SLZ305" s="73"/>
      <c r="SMC305" s="73"/>
      <c r="SMF305" s="73"/>
      <c r="SMO305" s="73"/>
      <c r="SMR305" s="73"/>
      <c r="SMW305" s="73"/>
      <c r="SNS305" s="73"/>
      <c r="SNT305" s="73"/>
      <c r="SNU305" s="73"/>
      <c r="SNV305" s="73"/>
      <c r="SNW305" s="73"/>
      <c r="SNX305" s="73"/>
      <c r="SOP305" s="73"/>
      <c r="SOQ305" s="73"/>
      <c r="SOT305" s="73"/>
      <c r="SOW305" s="73"/>
      <c r="SOY305" s="73"/>
      <c r="SPA305" s="73"/>
      <c r="SPD305" s="73"/>
      <c r="SPG305" s="73"/>
      <c r="SPJ305" s="73"/>
      <c r="SPM305" s="73"/>
      <c r="SPP305" s="73"/>
      <c r="SPS305" s="73"/>
      <c r="SPV305" s="73"/>
      <c r="SPY305" s="73"/>
      <c r="SQA305" s="73"/>
      <c r="SQN305" s="73"/>
      <c r="SQO305" s="73"/>
      <c r="SQP305" s="73"/>
      <c r="SQQ305" s="73"/>
      <c r="SQR305" s="73"/>
      <c r="SQS305" s="73"/>
      <c r="SQT305" s="73"/>
      <c r="SQU305" s="73"/>
      <c r="SQV305" s="73"/>
      <c r="SQW305" s="73"/>
      <c r="SQX305" s="73"/>
      <c r="SQY305" s="73"/>
      <c r="SQZ305" s="73"/>
      <c r="SRA305" s="73"/>
      <c r="SRB305" s="73"/>
      <c r="SRC305" s="73"/>
      <c r="SRD305" s="73"/>
      <c r="SRE305" s="73"/>
      <c r="SRF305" s="73"/>
      <c r="SRG305" s="73"/>
      <c r="SRH305" s="73"/>
      <c r="SRI305" s="73"/>
      <c r="SRJ305" s="73"/>
      <c r="SRK305" s="73"/>
      <c r="SRL305" s="73"/>
      <c r="SRM305" s="73"/>
      <c r="SRO305" s="73"/>
      <c r="SRP305" s="73"/>
      <c r="SRQ305" s="73"/>
      <c r="SRR305" s="73"/>
      <c r="SRS305" s="73"/>
      <c r="SRT305" s="73"/>
      <c r="SRU305" s="73"/>
      <c r="SRV305" s="73"/>
      <c r="SRW305" s="73"/>
      <c r="SRX305" s="73"/>
      <c r="SRY305" s="73"/>
      <c r="SRZ305" s="73"/>
      <c r="SSA305" s="73"/>
      <c r="SSD305" s="73"/>
      <c r="SSG305" s="73"/>
      <c r="SSJ305" s="73"/>
      <c r="SSM305" s="73"/>
      <c r="SSP305" s="73"/>
      <c r="STB305" s="73"/>
      <c r="STE305" s="73"/>
      <c r="STH305" s="73"/>
      <c r="STK305" s="73"/>
      <c r="STT305" s="73"/>
      <c r="STZ305" s="73"/>
      <c r="SUC305" s="73"/>
      <c r="SUF305" s="73"/>
      <c r="SUI305" s="73"/>
      <c r="SUO305" s="73"/>
      <c r="SUX305" s="73"/>
      <c r="SUZ305" s="73"/>
      <c r="SVA305" s="73"/>
      <c r="SVC305" s="73"/>
      <c r="SVF305" s="73"/>
      <c r="SVI305" s="73"/>
      <c r="SVL305" s="73"/>
      <c r="SVT305" s="73"/>
      <c r="SVV305" s="73"/>
      <c r="SVY305" s="73"/>
      <c r="SWB305" s="73"/>
      <c r="SWK305" s="73"/>
      <c r="SWN305" s="73"/>
      <c r="SWS305" s="73"/>
      <c r="SXO305" s="73"/>
      <c r="SXP305" s="73"/>
      <c r="SXQ305" s="73"/>
      <c r="SXR305" s="73"/>
      <c r="SXS305" s="73"/>
      <c r="SXT305" s="73"/>
      <c r="SYL305" s="73"/>
      <c r="SYM305" s="73"/>
      <c r="SYP305" s="73"/>
      <c r="SYS305" s="73"/>
      <c r="SYU305" s="73"/>
      <c r="SYW305" s="73"/>
      <c r="SYZ305" s="73"/>
      <c r="SZC305" s="73"/>
      <c r="SZF305" s="73"/>
      <c r="SZI305" s="73"/>
      <c r="SZL305" s="73"/>
      <c r="SZO305" s="73"/>
      <c r="SZR305" s="73"/>
      <c r="SZU305" s="73"/>
      <c r="SZW305" s="73"/>
      <c r="TAJ305" s="73"/>
      <c r="TAK305" s="73"/>
      <c r="TAL305" s="73"/>
      <c r="TAM305" s="73"/>
      <c r="TAN305" s="73"/>
      <c r="TAO305" s="73"/>
      <c r="TAP305" s="73"/>
      <c r="TAQ305" s="73"/>
      <c r="TAR305" s="73"/>
      <c r="TAS305" s="73"/>
      <c r="TAT305" s="73"/>
      <c r="TAU305" s="73"/>
      <c r="TAV305" s="73"/>
      <c r="TAW305" s="73"/>
      <c r="TAX305" s="73"/>
      <c r="TAY305" s="73"/>
      <c r="TAZ305" s="73"/>
      <c r="TBA305" s="73"/>
      <c r="TBB305" s="73"/>
      <c r="TBC305" s="73"/>
      <c r="TBD305" s="73"/>
      <c r="TBE305" s="73"/>
      <c r="TBF305" s="73"/>
      <c r="TBG305" s="73"/>
      <c r="TBH305" s="73"/>
      <c r="TBI305" s="73"/>
      <c r="TBK305" s="73"/>
      <c r="TBL305" s="73"/>
      <c r="TBM305" s="73"/>
      <c r="TBN305" s="73"/>
      <c r="TBO305" s="73"/>
      <c r="TBP305" s="73"/>
      <c r="TBQ305" s="73"/>
      <c r="TBR305" s="73"/>
      <c r="TBS305" s="73"/>
      <c r="TBT305" s="73"/>
      <c r="TBU305" s="73"/>
      <c r="TBV305" s="73"/>
      <c r="TBW305" s="73"/>
      <c r="TBZ305" s="73"/>
      <c r="TCC305" s="73"/>
      <c r="TCF305" s="73"/>
      <c r="TCI305" s="73"/>
      <c r="TCL305" s="73"/>
      <c r="TCX305" s="73"/>
      <c r="TDA305" s="73"/>
      <c r="TDD305" s="73"/>
      <c r="TDG305" s="73"/>
      <c r="TDP305" s="73"/>
      <c r="TDV305" s="73"/>
      <c r="TDY305" s="73"/>
      <c r="TEB305" s="73"/>
      <c r="TEE305" s="73"/>
      <c r="TEK305" s="73"/>
      <c r="TET305" s="73"/>
      <c r="TEV305" s="73"/>
      <c r="TEW305" s="73"/>
      <c r="TEY305" s="73"/>
      <c r="TFB305" s="73"/>
      <c r="TFE305" s="73"/>
      <c r="TFH305" s="73"/>
      <c r="TFP305" s="73"/>
      <c r="TFR305" s="73"/>
      <c r="TFU305" s="73"/>
      <c r="TFX305" s="73"/>
      <c r="TGG305" s="73"/>
      <c r="TGJ305" s="73"/>
      <c r="TGO305" s="73"/>
      <c r="THK305" s="73"/>
      <c r="THL305" s="73"/>
      <c r="THM305" s="73"/>
      <c r="THN305" s="73"/>
      <c r="THO305" s="73"/>
      <c r="THP305" s="73"/>
      <c r="TIH305" s="73"/>
      <c r="TII305" s="73"/>
      <c r="TIL305" s="73"/>
      <c r="TIO305" s="73"/>
      <c r="TIQ305" s="73"/>
      <c r="TIS305" s="73"/>
      <c r="TIV305" s="73"/>
      <c r="TIY305" s="73"/>
      <c r="TJB305" s="73"/>
      <c r="TJE305" s="73"/>
      <c r="TJH305" s="73"/>
      <c r="TJK305" s="73"/>
      <c r="TJN305" s="73"/>
      <c r="TJQ305" s="73"/>
      <c r="TJS305" s="73"/>
      <c r="TKF305" s="73"/>
      <c r="TKG305" s="73"/>
      <c r="TKH305" s="73"/>
      <c r="TKI305" s="73"/>
      <c r="TKJ305" s="73"/>
      <c r="TKK305" s="73"/>
      <c r="TKL305" s="73"/>
      <c r="TKM305" s="73"/>
      <c r="TKN305" s="73"/>
      <c r="TKO305" s="73"/>
      <c r="TKP305" s="73"/>
      <c r="TKQ305" s="73"/>
      <c r="TKR305" s="73"/>
      <c r="TKS305" s="73"/>
      <c r="TKT305" s="73"/>
      <c r="TKU305" s="73"/>
      <c r="TKV305" s="73"/>
      <c r="TKW305" s="73"/>
      <c r="TKX305" s="73"/>
      <c r="TKY305" s="73"/>
      <c r="TKZ305" s="73"/>
      <c r="TLA305" s="73"/>
      <c r="TLB305" s="73"/>
      <c r="TLC305" s="73"/>
      <c r="TLD305" s="73"/>
      <c r="TLE305" s="73"/>
      <c r="TLG305" s="73"/>
      <c r="TLH305" s="73"/>
      <c r="TLI305" s="73"/>
      <c r="TLJ305" s="73"/>
      <c r="TLK305" s="73"/>
      <c r="TLL305" s="73"/>
      <c r="TLM305" s="73"/>
      <c r="TLN305" s="73"/>
      <c r="TLO305" s="73"/>
      <c r="TLP305" s="73"/>
      <c r="TLQ305" s="73"/>
      <c r="TLR305" s="73"/>
      <c r="TLS305" s="73"/>
      <c r="TLV305" s="73"/>
      <c r="TLY305" s="73"/>
      <c r="TMB305" s="73"/>
      <c r="TME305" s="73"/>
      <c r="TMH305" s="73"/>
      <c r="TMT305" s="73"/>
      <c r="TMW305" s="73"/>
      <c r="TMZ305" s="73"/>
      <c r="TNC305" s="73"/>
      <c r="TNL305" s="73"/>
      <c r="TNR305" s="73"/>
      <c r="TNU305" s="73"/>
      <c r="TNX305" s="73"/>
      <c r="TOA305" s="73"/>
      <c r="TOG305" s="73"/>
      <c r="TOP305" s="73"/>
      <c r="TOR305" s="73"/>
      <c r="TOS305" s="73"/>
      <c r="TOU305" s="73"/>
      <c r="TOX305" s="73"/>
      <c r="TPA305" s="73"/>
      <c r="TPD305" s="73"/>
      <c r="TPL305" s="73"/>
      <c r="TPN305" s="73"/>
      <c r="TPQ305" s="73"/>
      <c r="TPT305" s="73"/>
      <c r="TQC305" s="73"/>
      <c r="TQF305" s="73"/>
      <c r="TQK305" s="73"/>
      <c r="TRG305" s="73"/>
      <c r="TRH305" s="73"/>
      <c r="TRI305" s="73"/>
      <c r="TRJ305" s="73"/>
      <c r="TRK305" s="73"/>
      <c r="TRL305" s="73"/>
      <c r="TSD305" s="73"/>
      <c r="TSE305" s="73"/>
      <c r="TSH305" s="73"/>
      <c r="TSK305" s="73"/>
      <c r="TSM305" s="73"/>
      <c r="TSO305" s="73"/>
      <c r="TSR305" s="73"/>
      <c r="TSU305" s="73"/>
      <c r="TSX305" s="73"/>
      <c r="TTA305" s="73"/>
      <c r="TTD305" s="73"/>
      <c r="TTG305" s="73"/>
      <c r="TTJ305" s="73"/>
      <c r="TTM305" s="73"/>
      <c r="TTO305" s="73"/>
      <c r="TUB305" s="73"/>
      <c r="TUC305" s="73"/>
      <c r="TUD305" s="73"/>
      <c r="TUE305" s="73"/>
      <c r="TUF305" s="73"/>
      <c r="TUG305" s="73"/>
      <c r="TUH305" s="73"/>
      <c r="TUI305" s="73"/>
      <c r="TUJ305" s="73"/>
      <c r="TUK305" s="73"/>
      <c r="TUL305" s="73"/>
      <c r="TUM305" s="73"/>
      <c r="TUN305" s="73"/>
      <c r="TUO305" s="73"/>
      <c r="TUP305" s="73"/>
      <c r="TUQ305" s="73"/>
      <c r="TUR305" s="73"/>
      <c r="TUS305" s="73"/>
      <c r="TUT305" s="73"/>
      <c r="TUU305" s="73"/>
      <c r="TUV305" s="73"/>
      <c r="TUW305" s="73"/>
      <c r="TUX305" s="73"/>
      <c r="TUY305" s="73"/>
      <c r="TUZ305" s="73"/>
      <c r="TVA305" s="73"/>
      <c r="TVC305" s="73"/>
      <c r="TVD305" s="73"/>
      <c r="TVE305" s="73"/>
      <c r="TVF305" s="73"/>
      <c r="TVG305" s="73"/>
      <c r="TVH305" s="73"/>
      <c r="TVI305" s="73"/>
      <c r="TVJ305" s="73"/>
      <c r="TVK305" s="73"/>
      <c r="TVL305" s="73"/>
      <c r="TVM305" s="73"/>
      <c r="TVN305" s="73"/>
      <c r="TVO305" s="73"/>
      <c r="TVR305" s="73"/>
      <c r="TVU305" s="73"/>
      <c r="TVX305" s="73"/>
      <c r="TWA305" s="73"/>
      <c r="TWD305" s="73"/>
      <c r="TWP305" s="73"/>
      <c r="TWS305" s="73"/>
      <c r="TWV305" s="73"/>
      <c r="TWY305" s="73"/>
      <c r="TXH305" s="73"/>
      <c r="TXN305" s="73"/>
      <c r="TXQ305" s="73"/>
      <c r="TXT305" s="73"/>
      <c r="TXW305" s="73"/>
      <c r="TYC305" s="73"/>
      <c r="TYL305" s="73"/>
      <c r="TYN305" s="73"/>
      <c r="TYO305" s="73"/>
      <c r="TYQ305" s="73"/>
      <c r="TYT305" s="73"/>
      <c r="TYW305" s="73"/>
      <c r="TYZ305" s="73"/>
      <c r="TZH305" s="73"/>
      <c r="TZJ305" s="73"/>
      <c r="TZM305" s="73"/>
      <c r="TZP305" s="73"/>
      <c r="TZY305" s="73"/>
      <c r="UAB305" s="73"/>
      <c r="UAG305" s="73"/>
      <c r="UBC305" s="73"/>
      <c r="UBD305" s="73"/>
      <c r="UBE305" s="73"/>
      <c r="UBF305" s="73"/>
      <c r="UBG305" s="73"/>
      <c r="UBH305" s="73"/>
      <c r="UBZ305" s="73"/>
      <c r="UCA305" s="73"/>
      <c r="UCD305" s="73"/>
      <c r="UCG305" s="73"/>
      <c r="UCI305" s="73"/>
      <c r="UCK305" s="73"/>
      <c r="UCN305" s="73"/>
      <c r="UCQ305" s="73"/>
      <c r="UCT305" s="73"/>
      <c r="UCW305" s="73"/>
      <c r="UCZ305" s="73"/>
      <c r="UDC305" s="73"/>
      <c r="UDF305" s="73"/>
      <c r="UDI305" s="73"/>
      <c r="UDK305" s="73"/>
      <c r="UDX305" s="73"/>
      <c r="UDY305" s="73"/>
      <c r="UDZ305" s="73"/>
      <c r="UEA305" s="73"/>
      <c r="UEB305" s="73"/>
      <c r="UEC305" s="73"/>
      <c r="UED305" s="73"/>
      <c r="UEE305" s="73"/>
      <c r="UEF305" s="73"/>
      <c r="UEG305" s="73"/>
      <c r="UEH305" s="73"/>
      <c r="UEI305" s="73"/>
      <c r="UEJ305" s="73"/>
      <c r="UEK305" s="73"/>
      <c r="UEL305" s="73"/>
      <c r="UEM305" s="73"/>
      <c r="UEN305" s="73"/>
      <c r="UEO305" s="73"/>
      <c r="UEP305" s="73"/>
      <c r="UEQ305" s="73"/>
      <c r="UER305" s="73"/>
      <c r="UES305" s="73"/>
      <c r="UET305" s="73"/>
      <c r="UEU305" s="73"/>
      <c r="UEV305" s="73"/>
      <c r="UEW305" s="73"/>
      <c r="UEY305" s="73"/>
      <c r="UEZ305" s="73"/>
      <c r="UFA305" s="73"/>
      <c r="UFB305" s="73"/>
      <c r="UFC305" s="73"/>
      <c r="UFD305" s="73"/>
      <c r="UFE305" s="73"/>
      <c r="UFF305" s="73"/>
      <c r="UFG305" s="73"/>
      <c r="UFH305" s="73"/>
      <c r="UFI305" s="73"/>
      <c r="UFJ305" s="73"/>
      <c r="UFK305" s="73"/>
      <c r="UFN305" s="73"/>
      <c r="UFQ305" s="73"/>
      <c r="UFT305" s="73"/>
      <c r="UFW305" s="73"/>
      <c r="UFZ305" s="73"/>
      <c r="UGL305" s="73"/>
      <c r="UGO305" s="73"/>
      <c r="UGR305" s="73"/>
      <c r="UGU305" s="73"/>
      <c r="UHD305" s="73"/>
      <c r="UHJ305" s="73"/>
      <c r="UHM305" s="73"/>
      <c r="UHP305" s="73"/>
      <c r="UHS305" s="73"/>
      <c r="UHY305" s="73"/>
      <c r="UIH305" s="73"/>
      <c r="UIJ305" s="73"/>
      <c r="UIK305" s="73"/>
      <c r="UIM305" s="73"/>
      <c r="UIP305" s="73"/>
      <c r="UIS305" s="73"/>
      <c r="UIV305" s="73"/>
      <c r="UJD305" s="73"/>
      <c r="UJF305" s="73"/>
      <c r="UJI305" s="73"/>
      <c r="UJL305" s="73"/>
      <c r="UJU305" s="73"/>
      <c r="UJX305" s="73"/>
      <c r="UKC305" s="73"/>
      <c r="UKY305" s="73"/>
      <c r="UKZ305" s="73"/>
      <c r="ULA305" s="73"/>
      <c r="ULB305" s="73"/>
      <c r="ULC305" s="73"/>
      <c r="ULD305" s="73"/>
      <c r="ULV305" s="73"/>
      <c r="ULW305" s="73"/>
      <c r="ULZ305" s="73"/>
      <c r="UMC305" s="73"/>
      <c r="UME305" s="73"/>
      <c r="UMG305" s="73"/>
      <c r="UMJ305" s="73"/>
      <c r="UMM305" s="73"/>
      <c r="UMP305" s="73"/>
      <c r="UMS305" s="73"/>
      <c r="UMV305" s="73"/>
      <c r="UMY305" s="73"/>
      <c r="UNB305" s="73"/>
      <c r="UNE305" s="73"/>
      <c r="UNG305" s="73"/>
      <c r="UNT305" s="73"/>
      <c r="UNU305" s="73"/>
      <c r="UNV305" s="73"/>
      <c r="UNW305" s="73"/>
      <c r="UNX305" s="73"/>
      <c r="UNY305" s="73"/>
      <c r="UNZ305" s="73"/>
      <c r="UOA305" s="73"/>
      <c r="UOB305" s="73"/>
      <c r="UOC305" s="73"/>
      <c r="UOD305" s="73"/>
      <c r="UOE305" s="73"/>
      <c r="UOF305" s="73"/>
      <c r="UOG305" s="73"/>
      <c r="UOH305" s="73"/>
      <c r="UOI305" s="73"/>
      <c r="UOJ305" s="73"/>
      <c r="UOK305" s="73"/>
      <c r="UOL305" s="73"/>
      <c r="UOM305" s="73"/>
      <c r="UON305" s="73"/>
      <c r="UOO305" s="73"/>
      <c r="UOP305" s="73"/>
      <c r="UOQ305" s="73"/>
      <c r="UOR305" s="73"/>
      <c r="UOS305" s="73"/>
      <c r="UOU305" s="73"/>
      <c r="UOV305" s="73"/>
      <c r="UOW305" s="73"/>
      <c r="UOX305" s="73"/>
      <c r="UOY305" s="73"/>
      <c r="UOZ305" s="73"/>
      <c r="UPA305" s="73"/>
      <c r="UPB305" s="73"/>
      <c r="UPC305" s="73"/>
      <c r="UPD305" s="73"/>
      <c r="UPE305" s="73"/>
      <c r="UPF305" s="73"/>
      <c r="UPG305" s="73"/>
      <c r="UPJ305" s="73"/>
      <c r="UPM305" s="73"/>
      <c r="UPP305" s="73"/>
      <c r="UPS305" s="73"/>
      <c r="UPV305" s="73"/>
      <c r="UQH305" s="73"/>
      <c r="UQK305" s="73"/>
      <c r="UQN305" s="73"/>
      <c r="UQQ305" s="73"/>
      <c r="UQZ305" s="73"/>
      <c r="URF305" s="73"/>
      <c r="URI305" s="73"/>
      <c r="URL305" s="73"/>
      <c r="URO305" s="73"/>
      <c r="URU305" s="73"/>
      <c r="USD305" s="73"/>
      <c r="USF305" s="73"/>
      <c r="USG305" s="73"/>
      <c r="USI305" s="73"/>
      <c r="USL305" s="73"/>
      <c r="USO305" s="73"/>
      <c r="USR305" s="73"/>
      <c r="USZ305" s="73"/>
      <c r="UTB305" s="73"/>
      <c r="UTE305" s="73"/>
      <c r="UTH305" s="73"/>
      <c r="UTQ305" s="73"/>
      <c r="UTT305" s="73"/>
      <c r="UTY305" s="73"/>
      <c r="UUU305" s="73"/>
      <c r="UUV305" s="73"/>
      <c r="UUW305" s="73"/>
      <c r="UUX305" s="73"/>
      <c r="UUY305" s="73"/>
      <c r="UUZ305" s="73"/>
      <c r="UVR305" s="73"/>
      <c r="UVS305" s="73"/>
      <c r="UVV305" s="73"/>
      <c r="UVY305" s="73"/>
      <c r="UWA305" s="73"/>
      <c r="UWC305" s="73"/>
      <c r="UWF305" s="73"/>
      <c r="UWI305" s="73"/>
      <c r="UWL305" s="73"/>
      <c r="UWO305" s="73"/>
      <c r="UWR305" s="73"/>
      <c r="UWU305" s="73"/>
      <c r="UWX305" s="73"/>
      <c r="UXA305" s="73"/>
      <c r="UXC305" s="73"/>
      <c r="UXP305" s="73"/>
      <c r="UXQ305" s="73"/>
      <c r="UXR305" s="73"/>
      <c r="UXS305" s="73"/>
      <c r="UXT305" s="73"/>
      <c r="UXU305" s="73"/>
      <c r="UXV305" s="73"/>
      <c r="UXW305" s="73"/>
      <c r="UXX305" s="73"/>
      <c r="UXY305" s="73"/>
      <c r="UXZ305" s="73"/>
      <c r="UYA305" s="73"/>
      <c r="UYB305" s="73"/>
      <c r="UYC305" s="73"/>
      <c r="UYD305" s="73"/>
      <c r="UYE305" s="73"/>
      <c r="UYF305" s="73"/>
      <c r="UYG305" s="73"/>
      <c r="UYH305" s="73"/>
      <c r="UYI305" s="73"/>
      <c r="UYJ305" s="73"/>
      <c r="UYK305" s="73"/>
      <c r="UYL305" s="73"/>
      <c r="UYM305" s="73"/>
      <c r="UYN305" s="73"/>
      <c r="UYO305" s="73"/>
      <c r="UYQ305" s="73"/>
      <c r="UYR305" s="73"/>
      <c r="UYS305" s="73"/>
      <c r="UYT305" s="73"/>
      <c r="UYU305" s="73"/>
      <c r="UYV305" s="73"/>
      <c r="UYW305" s="73"/>
      <c r="UYX305" s="73"/>
      <c r="UYY305" s="73"/>
      <c r="UYZ305" s="73"/>
      <c r="UZA305" s="73"/>
      <c r="UZB305" s="73"/>
      <c r="UZC305" s="73"/>
      <c r="UZF305" s="73"/>
      <c r="UZI305" s="73"/>
      <c r="UZL305" s="73"/>
      <c r="UZO305" s="73"/>
      <c r="UZR305" s="73"/>
      <c r="VAD305" s="73"/>
      <c r="VAG305" s="73"/>
      <c r="VAJ305" s="73"/>
      <c r="VAM305" s="73"/>
      <c r="VAV305" s="73"/>
      <c r="VBB305" s="73"/>
      <c r="VBE305" s="73"/>
      <c r="VBH305" s="73"/>
      <c r="VBK305" s="73"/>
      <c r="VBQ305" s="73"/>
      <c r="VBZ305" s="73"/>
      <c r="VCB305" s="73"/>
      <c r="VCC305" s="73"/>
      <c r="VCE305" s="73"/>
      <c r="VCH305" s="73"/>
      <c r="VCK305" s="73"/>
      <c r="VCN305" s="73"/>
      <c r="VCV305" s="73"/>
      <c r="VCX305" s="73"/>
      <c r="VDA305" s="73"/>
      <c r="VDD305" s="73"/>
      <c r="VDM305" s="73"/>
      <c r="VDP305" s="73"/>
      <c r="VDU305" s="73"/>
      <c r="VEQ305" s="73"/>
      <c r="VER305" s="73"/>
      <c r="VES305" s="73"/>
      <c r="VET305" s="73"/>
      <c r="VEU305" s="73"/>
      <c r="VEV305" s="73"/>
      <c r="VFN305" s="73"/>
      <c r="VFO305" s="73"/>
      <c r="VFR305" s="73"/>
      <c r="VFU305" s="73"/>
      <c r="VFW305" s="73"/>
      <c r="VFY305" s="73"/>
      <c r="VGB305" s="73"/>
      <c r="VGE305" s="73"/>
      <c r="VGH305" s="73"/>
      <c r="VGK305" s="73"/>
      <c r="VGN305" s="73"/>
      <c r="VGQ305" s="73"/>
      <c r="VGT305" s="73"/>
      <c r="VGW305" s="73"/>
      <c r="VGY305" s="73"/>
      <c r="VHL305" s="73"/>
      <c r="VHM305" s="73"/>
      <c r="VHN305" s="73"/>
      <c r="VHO305" s="73"/>
      <c r="VHP305" s="73"/>
      <c r="VHQ305" s="73"/>
      <c r="VHR305" s="73"/>
      <c r="VHS305" s="73"/>
      <c r="VHT305" s="73"/>
      <c r="VHU305" s="73"/>
      <c r="VHV305" s="73"/>
      <c r="VHW305" s="73"/>
      <c r="VHX305" s="73"/>
      <c r="VHY305" s="73"/>
      <c r="VHZ305" s="73"/>
      <c r="VIA305" s="73"/>
      <c r="VIB305" s="73"/>
      <c r="VIC305" s="73"/>
      <c r="VID305" s="73"/>
      <c r="VIE305" s="73"/>
      <c r="VIF305" s="73"/>
      <c r="VIG305" s="73"/>
      <c r="VIH305" s="73"/>
      <c r="VII305" s="73"/>
      <c r="VIJ305" s="73"/>
      <c r="VIK305" s="73"/>
      <c r="VIM305" s="73"/>
      <c r="VIN305" s="73"/>
      <c r="VIO305" s="73"/>
      <c r="VIP305" s="73"/>
      <c r="VIQ305" s="73"/>
      <c r="VIR305" s="73"/>
      <c r="VIS305" s="73"/>
      <c r="VIT305" s="73"/>
      <c r="VIU305" s="73"/>
      <c r="VIV305" s="73"/>
      <c r="VIW305" s="73"/>
      <c r="VIX305" s="73"/>
      <c r="VIY305" s="73"/>
      <c r="VJB305" s="73"/>
      <c r="VJE305" s="73"/>
      <c r="VJH305" s="73"/>
      <c r="VJK305" s="73"/>
      <c r="VJN305" s="73"/>
      <c r="VJZ305" s="73"/>
      <c r="VKC305" s="73"/>
      <c r="VKF305" s="73"/>
      <c r="VKI305" s="73"/>
      <c r="VKR305" s="73"/>
      <c r="VKX305" s="73"/>
      <c r="VLA305" s="73"/>
      <c r="VLD305" s="73"/>
      <c r="VLG305" s="73"/>
      <c r="VLM305" s="73"/>
      <c r="VLV305" s="73"/>
      <c r="VLX305" s="73"/>
      <c r="VLY305" s="73"/>
      <c r="VMA305" s="73"/>
      <c r="VMD305" s="73"/>
      <c r="VMG305" s="73"/>
      <c r="VMJ305" s="73"/>
      <c r="VMR305" s="73"/>
      <c r="VMT305" s="73"/>
      <c r="VMW305" s="73"/>
      <c r="VMZ305" s="73"/>
      <c r="VNI305" s="73"/>
      <c r="VNL305" s="73"/>
      <c r="VNQ305" s="73"/>
      <c r="VOM305" s="73"/>
      <c r="VON305" s="73"/>
      <c r="VOO305" s="73"/>
      <c r="VOP305" s="73"/>
      <c r="VOQ305" s="73"/>
      <c r="VOR305" s="73"/>
      <c r="VPJ305" s="73"/>
      <c r="VPK305" s="73"/>
      <c r="VPN305" s="73"/>
      <c r="VPQ305" s="73"/>
      <c r="VPS305" s="73"/>
      <c r="VPU305" s="73"/>
      <c r="VPX305" s="73"/>
      <c r="VQA305" s="73"/>
      <c r="VQD305" s="73"/>
      <c r="VQG305" s="73"/>
      <c r="VQJ305" s="73"/>
      <c r="VQM305" s="73"/>
      <c r="VQP305" s="73"/>
      <c r="VQS305" s="73"/>
      <c r="VQU305" s="73"/>
      <c r="VRH305" s="73"/>
      <c r="VRI305" s="73"/>
      <c r="VRJ305" s="73"/>
      <c r="VRK305" s="73"/>
      <c r="VRL305" s="73"/>
      <c r="VRM305" s="73"/>
      <c r="VRN305" s="73"/>
      <c r="VRO305" s="73"/>
      <c r="VRP305" s="73"/>
      <c r="VRQ305" s="73"/>
      <c r="VRR305" s="73"/>
      <c r="VRS305" s="73"/>
      <c r="VRT305" s="73"/>
      <c r="VRU305" s="73"/>
      <c r="VRV305" s="73"/>
      <c r="VRW305" s="73"/>
      <c r="VRX305" s="73"/>
      <c r="VRY305" s="73"/>
      <c r="VRZ305" s="73"/>
      <c r="VSA305" s="73"/>
      <c r="VSB305" s="73"/>
      <c r="VSC305" s="73"/>
      <c r="VSD305" s="73"/>
      <c r="VSE305" s="73"/>
      <c r="VSF305" s="73"/>
      <c r="VSG305" s="73"/>
      <c r="VSI305" s="73"/>
      <c r="VSJ305" s="73"/>
      <c r="VSK305" s="73"/>
      <c r="VSL305" s="73"/>
      <c r="VSM305" s="73"/>
      <c r="VSN305" s="73"/>
      <c r="VSO305" s="73"/>
      <c r="VSP305" s="73"/>
      <c r="VSQ305" s="73"/>
      <c r="VSR305" s="73"/>
      <c r="VSS305" s="73"/>
      <c r="VST305" s="73"/>
      <c r="VSU305" s="73"/>
      <c r="VSX305" s="73"/>
      <c r="VTA305" s="73"/>
      <c r="VTD305" s="73"/>
      <c r="VTG305" s="73"/>
      <c r="VTJ305" s="73"/>
      <c r="VTV305" s="73"/>
      <c r="VTY305" s="73"/>
      <c r="VUB305" s="73"/>
      <c r="VUE305" s="73"/>
      <c r="VUN305" s="73"/>
      <c r="VUT305" s="73"/>
      <c r="VUW305" s="73"/>
      <c r="VUZ305" s="73"/>
      <c r="VVC305" s="73"/>
      <c r="VVI305" s="73"/>
      <c r="VVR305" s="73"/>
      <c r="VVT305" s="73"/>
      <c r="VVU305" s="73"/>
      <c r="VVW305" s="73"/>
      <c r="VVZ305" s="73"/>
      <c r="VWC305" s="73"/>
      <c r="VWF305" s="73"/>
      <c r="VWN305" s="73"/>
      <c r="VWP305" s="73"/>
      <c r="VWS305" s="73"/>
      <c r="VWV305" s="73"/>
      <c r="VXE305" s="73"/>
      <c r="VXH305" s="73"/>
      <c r="VXM305" s="73"/>
      <c r="VYI305" s="73"/>
      <c r="VYJ305" s="73"/>
      <c r="VYK305" s="73"/>
      <c r="VYL305" s="73"/>
      <c r="VYM305" s="73"/>
      <c r="VYN305" s="73"/>
      <c r="VZF305" s="73"/>
      <c r="VZG305" s="73"/>
      <c r="VZJ305" s="73"/>
      <c r="VZM305" s="73"/>
      <c r="VZO305" s="73"/>
      <c r="VZQ305" s="73"/>
      <c r="VZT305" s="73"/>
      <c r="VZW305" s="73"/>
      <c r="VZZ305" s="73"/>
      <c r="WAC305" s="73"/>
      <c r="WAF305" s="73"/>
      <c r="WAI305" s="73"/>
      <c r="WAL305" s="73"/>
      <c r="WAO305" s="73"/>
      <c r="WAQ305" s="73"/>
      <c r="WBD305" s="73"/>
      <c r="WBE305" s="73"/>
      <c r="WBF305" s="73"/>
      <c r="WBG305" s="73"/>
      <c r="WBH305" s="73"/>
      <c r="WBI305" s="73"/>
      <c r="WBJ305" s="73"/>
      <c r="WBK305" s="73"/>
      <c r="WBL305" s="73"/>
      <c r="WBM305" s="73"/>
      <c r="WBN305" s="73"/>
      <c r="WBO305" s="73"/>
      <c r="WBP305" s="73"/>
      <c r="WBQ305" s="73"/>
      <c r="WBR305" s="73"/>
      <c r="WBS305" s="73"/>
      <c r="WBT305" s="73"/>
      <c r="WBU305" s="73"/>
      <c r="WBV305" s="73"/>
      <c r="WBW305" s="73"/>
      <c r="WBX305" s="73"/>
      <c r="WBY305" s="73"/>
      <c r="WBZ305" s="73"/>
      <c r="WCA305" s="73"/>
      <c r="WCB305" s="73"/>
      <c r="WCC305" s="73"/>
      <c r="WCE305" s="73"/>
      <c r="WCF305" s="73"/>
      <c r="WCG305" s="73"/>
      <c r="WCH305" s="73"/>
      <c r="WCI305" s="73"/>
      <c r="WCJ305" s="73"/>
      <c r="WCK305" s="73"/>
      <c r="WCL305" s="73"/>
      <c r="WCM305" s="73"/>
      <c r="WCN305" s="73"/>
      <c r="WCO305" s="73"/>
      <c r="WCP305" s="73"/>
      <c r="WCQ305" s="73"/>
      <c r="WCT305" s="73"/>
      <c r="WCW305" s="73"/>
      <c r="WCZ305" s="73"/>
      <c r="WDC305" s="73"/>
      <c r="WDF305" s="73"/>
      <c r="WDR305" s="73"/>
      <c r="WDU305" s="73"/>
      <c r="WDX305" s="73"/>
      <c r="WEA305" s="73"/>
      <c r="WEJ305" s="73"/>
      <c r="WEP305" s="73"/>
      <c r="WES305" s="73"/>
      <c r="WEV305" s="73"/>
      <c r="WEY305" s="73"/>
      <c r="WFE305" s="73"/>
      <c r="WFN305" s="73"/>
      <c r="WFP305" s="73"/>
      <c r="WFQ305" s="73"/>
      <c r="WFS305" s="73"/>
      <c r="WFV305" s="73"/>
      <c r="WFY305" s="73"/>
      <c r="WGB305" s="73"/>
      <c r="WGJ305" s="73"/>
      <c r="WGL305" s="73"/>
      <c r="WGO305" s="73"/>
      <c r="WGR305" s="73"/>
      <c r="WHA305" s="73"/>
      <c r="WHD305" s="73"/>
      <c r="WHI305" s="73"/>
      <c r="WIE305" s="73"/>
      <c r="WIF305" s="73"/>
      <c r="WIG305" s="73"/>
      <c r="WIH305" s="73"/>
      <c r="WII305" s="73"/>
      <c r="WIJ305" s="73"/>
      <c r="WJB305" s="73"/>
      <c r="WJC305" s="73"/>
      <c r="WJF305" s="73"/>
      <c r="WJI305" s="73"/>
      <c r="WJK305" s="73"/>
      <c r="WJM305" s="73"/>
      <c r="WJP305" s="73"/>
      <c r="WJS305" s="73"/>
      <c r="WJV305" s="73"/>
      <c r="WJY305" s="73"/>
      <c r="WKB305" s="73"/>
      <c r="WKE305" s="73"/>
      <c r="WKH305" s="73"/>
      <c r="WKK305" s="73"/>
      <c r="WKM305" s="73"/>
      <c r="WKZ305" s="73"/>
      <c r="WLA305" s="73"/>
      <c r="WLB305" s="73"/>
      <c r="WLC305" s="73"/>
      <c r="WLD305" s="73"/>
      <c r="WLE305" s="73"/>
      <c r="WLF305" s="73"/>
      <c r="WLG305" s="73"/>
      <c r="WLH305" s="73"/>
      <c r="WLI305" s="73"/>
      <c r="WLJ305" s="73"/>
      <c r="WLK305" s="73"/>
      <c r="WLL305" s="73"/>
      <c r="WLM305" s="73"/>
      <c r="WLN305" s="73"/>
      <c r="WLO305" s="73"/>
      <c r="WLP305" s="73"/>
      <c r="WLQ305" s="73"/>
      <c r="WLR305" s="73"/>
      <c r="WLS305" s="73"/>
      <c r="WLT305" s="73"/>
      <c r="WLU305" s="73"/>
      <c r="WLV305" s="73"/>
      <c r="WLW305" s="73"/>
      <c r="WLX305" s="73"/>
      <c r="WLY305" s="73"/>
      <c r="WMA305" s="73"/>
      <c r="WMB305" s="73"/>
      <c r="WMC305" s="73"/>
      <c r="WMD305" s="73"/>
      <c r="WME305" s="73"/>
      <c r="WMF305" s="73"/>
      <c r="WMG305" s="73"/>
      <c r="WMH305" s="73"/>
      <c r="WMI305" s="73"/>
      <c r="WMJ305" s="73"/>
      <c r="WMK305" s="73"/>
      <c r="WML305" s="73"/>
      <c r="WMM305" s="73"/>
      <c r="WMP305" s="73"/>
      <c r="WMS305" s="73"/>
      <c r="WMV305" s="73"/>
      <c r="WMY305" s="73"/>
      <c r="WNB305" s="73"/>
      <c r="WNN305" s="73"/>
      <c r="WNQ305" s="73"/>
      <c r="WNT305" s="73"/>
      <c r="WNW305" s="73"/>
      <c r="WOF305" s="73"/>
      <c r="WOL305" s="73"/>
      <c r="WOO305" s="73"/>
      <c r="WOR305" s="73"/>
      <c r="WOU305" s="73"/>
      <c r="WPA305" s="73"/>
      <c r="WPJ305" s="73"/>
      <c r="WPL305" s="73"/>
      <c r="WPM305" s="73"/>
      <c r="WPO305" s="73"/>
      <c r="WPR305" s="73"/>
      <c r="WPU305" s="73"/>
      <c r="WPX305" s="73"/>
      <c r="WQF305" s="73"/>
      <c r="WQH305" s="73"/>
      <c r="WQK305" s="73"/>
      <c r="WQN305" s="73"/>
      <c r="WQW305" s="73"/>
      <c r="WQZ305" s="73"/>
      <c r="WRE305" s="73"/>
      <c r="WSA305" s="73"/>
      <c r="WSB305" s="73"/>
      <c r="WSC305" s="73"/>
      <c r="WSD305" s="73"/>
      <c r="WSE305" s="73"/>
      <c r="WSF305" s="73"/>
      <c r="WSX305" s="73"/>
      <c r="WSY305" s="73"/>
      <c r="WTB305" s="73"/>
      <c r="WTE305" s="73"/>
      <c r="WTG305" s="73"/>
      <c r="WTI305" s="73"/>
      <c r="WTL305" s="73"/>
      <c r="WTO305" s="73"/>
      <c r="WTR305" s="73"/>
      <c r="WTU305" s="73"/>
      <c r="WTX305" s="73"/>
      <c r="WUA305" s="73"/>
      <c r="WUD305" s="73"/>
      <c r="WUG305" s="73"/>
      <c r="WUI305" s="73"/>
      <c r="WUV305" s="73"/>
      <c r="WUW305" s="73"/>
      <c r="WUX305" s="73"/>
      <c r="WUY305" s="73"/>
      <c r="WUZ305" s="73"/>
      <c r="WVA305" s="73"/>
      <c r="WVB305" s="73"/>
      <c r="WVC305" s="73"/>
      <c r="WVD305" s="73"/>
      <c r="WVE305" s="73"/>
      <c r="WVF305" s="73"/>
      <c r="WVG305" s="73"/>
      <c r="WVH305" s="73"/>
      <c r="WVI305" s="73"/>
      <c r="WVJ305" s="73"/>
      <c r="WVK305" s="73"/>
      <c r="WVL305" s="73"/>
      <c r="WVM305" s="73"/>
      <c r="WVN305" s="73"/>
      <c r="WVO305" s="73"/>
      <c r="WVP305" s="73"/>
      <c r="WVQ305" s="73"/>
      <c r="WVR305" s="73"/>
      <c r="WVS305" s="73"/>
      <c r="WVT305" s="73"/>
      <c r="WVU305" s="73"/>
      <c r="WVV305" s="73"/>
      <c r="WVW305" s="73"/>
      <c r="WVX305" s="73"/>
      <c r="WVY305" s="73"/>
      <c r="WVZ305" s="73"/>
      <c r="WWA305" s="73"/>
      <c r="WWB305" s="73"/>
      <c r="WWC305" s="73"/>
      <c r="WWD305" s="73"/>
      <c r="WWE305" s="73"/>
      <c r="WWF305" s="73"/>
      <c r="WWG305" s="73"/>
      <c r="WWH305" s="73"/>
      <c r="WWI305" s="73"/>
      <c r="WWJ305" s="73"/>
      <c r="WWK305" s="73"/>
      <c r="WWL305" s="73"/>
      <c r="WWM305" s="73"/>
      <c r="WWN305" s="73"/>
      <c r="WWO305" s="73"/>
      <c r="WWP305" s="73"/>
      <c r="WWQ305" s="73"/>
      <c r="WWR305" s="73"/>
      <c r="WWS305" s="73"/>
      <c r="WWT305" s="73"/>
      <c r="WWU305" s="73"/>
      <c r="WWV305" s="73"/>
      <c r="WWW305" s="73"/>
      <c r="WWX305" s="73"/>
      <c r="WWY305" s="73"/>
      <c r="WWZ305" s="73"/>
      <c r="WXA305" s="73"/>
      <c r="WXB305" s="73"/>
      <c r="WXC305" s="73"/>
      <c r="WXD305" s="73"/>
      <c r="WXE305" s="73"/>
      <c r="WXF305" s="73"/>
      <c r="WXG305" s="73"/>
      <c r="WXH305" s="73"/>
      <c r="WXI305" s="73"/>
      <c r="WXJ305" s="73"/>
      <c r="WXK305" s="73"/>
      <c r="WXL305" s="73"/>
      <c r="WXM305" s="73"/>
      <c r="WXN305" s="73"/>
      <c r="WXO305" s="73"/>
      <c r="WXP305" s="73"/>
      <c r="WXQ305" s="73"/>
      <c r="WXR305" s="73"/>
      <c r="WXS305" s="73"/>
      <c r="WXT305" s="73"/>
      <c r="WXU305" s="73"/>
      <c r="WXV305" s="73"/>
      <c r="WXW305" s="73"/>
      <c r="WXX305" s="73"/>
      <c r="WXY305" s="73"/>
      <c r="WXZ305" s="73"/>
      <c r="WYA305" s="73"/>
      <c r="WYB305" s="73"/>
      <c r="WYC305" s="73"/>
      <c r="WYD305" s="73"/>
      <c r="WYE305" s="73"/>
      <c r="WYF305" s="73"/>
      <c r="WYG305" s="73"/>
      <c r="WYH305" s="73"/>
      <c r="WYI305" s="73"/>
      <c r="WYJ305" s="73"/>
      <c r="WYK305" s="73"/>
      <c r="WYL305" s="73"/>
      <c r="WYM305" s="73"/>
      <c r="WYN305" s="73"/>
      <c r="WYO305" s="73"/>
      <c r="WYP305" s="73"/>
      <c r="WYQ305" s="73"/>
      <c r="WYR305" s="73"/>
      <c r="WYS305" s="73"/>
      <c r="WYT305" s="73"/>
      <c r="WYU305" s="73"/>
      <c r="WYV305" s="73"/>
      <c r="WYW305" s="73"/>
      <c r="WYX305" s="73"/>
      <c r="WYY305" s="73"/>
      <c r="WYZ305" s="73"/>
      <c r="WZA305" s="73"/>
      <c r="WZB305" s="73"/>
      <c r="WZC305" s="73"/>
      <c r="WZD305" s="73"/>
      <c r="WZE305" s="73"/>
      <c r="WZF305" s="73"/>
      <c r="WZG305" s="73"/>
      <c r="WZH305" s="73"/>
      <c r="WZI305" s="73"/>
      <c r="WZJ305" s="73"/>
      <c r="WZK305" s="73"/>
      <c r="WZL305" s="73"/>
      <c r="WZM305" s="73"/>
      <c r="WZN305" s="73"/>
      <c r="WZO305" s="73"/>
      <c r="WZP305" s="73"/>
      <c r="WZQ305" s="73"/>
      <c r="WZR305" s="73"/>
      <c r="WZS305" s="73"/>
      <c r="WZT305" s="73"/>
      <c r="WZU305" s="73"/>
      <c r="WZV305" s="73"/>
      <c r="WZW305" s="73"/>
      <c r="WZX305" s="73"/>
      <c r="WZY305" s="73"/>
      <c r="WZZ305" s="73"/>
      <c r="XAA305" s="73"/>
      <c r="XAB305" s="73"/>
      <c r="XAC305" s="73"/>
      <c r="XAD305" s="73"/>
      <c r="XAE305" s="73"/>
      <c r="XAF305" s="73"/>
      <c r="XAG305" s="73"/>
      <c r="XAH305" s="73"/>
      <c r="XAI305" s="73"/>
      <c r="XAJ305" s="73"/>
      <c r="XAK305" s="73"/>
      <c r="XAL305" s="73"/>
      <c r="XAM305" s="73"/>
      <c r="XAN305" s="73"/>
      <c r="XAO305" s="73"/>
      <c r="XAP305" s="73"/>
      <c r="XAQ305" s="73"/>
      <c r="XAR305" s="73"/>
      <c r="XAS305" s="73"/>
      <c r="XAT305" s="73"/>
      <c r="XAU305" s="73"/>
      <c r="XAV305" s="73"/>
      <c r="XAW305" s="73"/>
      <c r="XAX305" s="73"/>
      <c r="XAY305" s="73"/>
      <c r="XAZ305" s="73"/>
      <c r="XBA305" s="73"/>
      <c r="XBB305" s="73"/>
      <c r="XBC305" s="73"/>
      <c r="XBD305" s="73"/>
      <c r="XBE305" s="73"/>
      <c r="XBF305" s="73"/>
      <c r="XBG305" s="73"/>
      <c r="XBH305" s="73"/>
      <c r="XBI305" s="73"/>
      <c r="XBJ305" s="73"/>
      <c r="XBK305" s="73"/>
      <c r="XBL305" s="73"/>
      <c r="XBM305" s="73"/>
      <c r="XBN305" s="73"/>
      <c r="XBO305" s="73"/>
      <c r="XBP305" s="73"/>
      <c r="XBQ305" s="73"/>
      <c r="XBR305" s="73"/>
      <c r="XBS305" s="73"/>
      <c r="XBT305" s="73"/>
      <c r="XBU305" s="73"/>
      <c r="XBV305" s="73"/>
      <c r="XBW305" s="73"/>
      <c r="XBX305" s="73"/>
      <c r="XBY305" s="73"/>
      <c r="XBZ305" s="73"/>
      <c r="XCA305" s="73"/>
      <c r="XCB305" s="73"/>
      <c r="XCC305" s="73"/>
      <c r="XCD305" s="73"/>
      <c r="XCE305" s="73"/>
      <c r="XCF305" s="73"/>
      <c r="XCG305" s="73"/>
      <c r="XCH305" s="73"/>
      <c r="XCI305" s="73"/>
      <c r="XCJ305" s="73"/>
      <c r="XCK305" s="73"/>
      <c r="XCL305" s="73"/>
      <c r="XCM305" s="73"/>
      <c r="XCN305" s="73"/>
      <c r="XCO305" s="73"/>
      <c r="XCP305" s="73"/>
      <c r="XCQ305" s="73"/>
      <c r="XCR305" s="73"/>
      <c r="XCS305" s="73"/>
      <c r="XCT305" s="73"/>
      <c r="XCU305" s="73"/>
      <c r="XCV305" s="73"/>
      <c r="XCW305" s="73"/>
      <c r="XCX305" s="73"/>
      <c r="XCY305" s="73"/>
      <c r="XCZ305" s="73"/>
      <c r="XDA305" s="73"/>
      <c r="XDB305" s="73"/>
      <c r="XDC305" s="73"/>
      <c r="XDD305" s="73"/>
      <c r="XDE305" s="73"/>
      <c r="XDF305" s="73"/>
      <c r="XDG305" s="73"/>
      <c r="XDH305" s="73"/>
      <c r="XDI305" s="73"/>
      <c r="XDJ305" s="73"/>
      <c r="XDK305" s="73"/>
      <c r="XDL305" s="73"/>
      <c r="XDM305" s="73"/>
      <c r="XDN305" s="73"/>
      <c r="XDO305" s="73"/>
      <c r="XDP305" s="73"/>
      <c r="XDQ305" s="73"/>
      <c r="XDR305" s="73"/>
      <c r="XDS305" s="73"/>
      <c r="XDT305" s="73"/>
      <c r="XDU305" s="73"/>
      <c r="XDV305" s="73"/>
      <c r="XDW305" s="73"/>
      <c r="XDX305" s="73"/>
      <c r="XDY305" s="73"/>
      <c r="XDZ305" s="73"/>
      <c r="XEA305" s="73"/>
      <c r="XEB305" s="73"/>
      <c r="XEC305" s="73"/>
      <c r="XED305" s="73"/>
      <c r="XEE305" s="73"/>
      <c r="XEF305" s="73"/>
      <c r="XEG305" s="73"/>
      <c r="XEH305" s="73"/>
      <c r="XEI305" s="73"/>
      <c r="XEJ305" s="73"/>
      <c r="XEK305" s="73"/>
      <c r="XEL305" s="73"/>
      <c r="XEM305" s="73"/>
      <c r="XEN305" s="73"/>
      <c r="XEO305" s="73"/>
      <c r="XEP305" s="73"/>
      <c r="XEQ305" s="73"/>
      <c r="XER305" s="73"/>
      <c r="XES305" s="73"/>
      <c r="XET305" s="73"/>
      <c r="XEU305" s="73"/>
      <c r="XEV305" s="73"/>
      <c r="XEW305" s="73"/>
      <c r="XEX305" s="73"/>
      <c r="XEY305" s="73"/>
      <c r="XEZ305" s="73"/>
      <c r="XFA305" s="73"/>
      <c r="XFB305" s="73"/>
      <c r="XFC305" s="73"/>
      <c r="XFD305" s="73"/>
    </row>
    <row r="306" spans="1:16384" s="192" customFormat="1" ht="20.25" hidden="1" customHeight="1">
      <c r="A306" s="210" t="s">
        <v>306</v>
      </c>
      <c r="B306" s="204" t="s">
        <v>325</v>
      </c>
      <c r="C306" s="205"/>
      <c r="D306" s="168">
        <f>IFERROR(VLOOKUP(A306,'4.1'!A325:C607,3,0),)</f>
        <v>0</v>
      </c>
      <c r="E306" s="166">
        <f t="shared" si="4"/>
        <v>0</v>
      </c>
    </row>
    <row r="307" spans="1:16384" s="192" customFormat="1" ht="20.25" hidden="1" customHeight="1">
      <c r="A307" s="112" t="s">
        <v>319</v>
      </c>
      <c r="B307" s="204" t="s">
        <v>323</v>
      </c>
      <c r="C307" s="205"/>
      <c r="D307" s="168">
        <f>IFERROR(VLOOKUP(A307,'4.1'!A326:C608,3,0),)</f>
        <v>0</v>
      </c>
      <c r="E307" s="166">
        <f t="shared" si="4"/>
        <v>0</v>
      </c>
    </row>
    <row r="308" spans="1:16384" s="192" customFormat="1" ht="20.25" hidden="1" customHeight="1">
      <c r="A308" s="112" t="s">
        <v>307</v>
      </c>
      <c r="B308" s="204" t="s">
        <v>323</v>
      </c>
      <c r="C308" s="205"/>
      <c r="D308" s="168">
        <f>IFERROR(VLOOKUP(A308,'4.1'!A327:C609,3,0),)</f>
        <v>0</v>
      </c>
      <c r="E308" s="166">
        <f t="shared" si="4"/>
        <v>0</v>
      </c>
    </row>
    <row r="309" spans="1:16384" s="192" customFormat="1" ht="21.75" hidden="1" customHeight="1">
      <c r="A309" s="112" t="s">
        <v>308</v>
      </c>
      <c r="B309" s="204" t="s">
        <v>331</v>
      </c>
      <c r="C309" s="205"/>
      <c r="D309" s="168">
        <f>IFERROR(VLOOKUP(A309,'4.1'!A328:C610,3,0),)</f>
        <v>0</v>
      </c>
      <c r="E309" s="166">
        <f t="shared" si="4"/>
        <v>0</v>
      </c>
    </row>
    <row r="310" spans="1:16384" s="192" customFormat="1" ht="20.25" hidden="1" customHeight="1">
      <c r="A310" s="112" t="s">
        <v>309</v>
      </c>
      <c r="B310" s="204" t="s">
        <v>323</v>
      </c>
      <c r="C310" s="205"/>
      <c r="D310" s="168">
        <f>IFERROR(VLOOKUP(A310,'4.1'!A329:C611,3,0),)</f>
        <v>0</v>
      </c>
      <c r="E310" s="166">
        <f t="shared" si="4"/>
        <v>0</v>
      </c>
    </row>
    <row r="311" spans="1:16384" s="192" customFormat="1" ht="20.25" hidden="1" customHeight="1">
      <c r="A311" s="231" t="s">
        <v>310</v>
      </c>
      <c r="B311" s="204" t="s">
        <v>323</v>
      </c>
      <c r="C311" s="205"/>
      <c r="D311" s="168">
        <f>IFERROR(VLOOKUP(A311,'4.1'!A330:C612,3,0),)</f>
        <v>0</v>
      </c>
      <c r="E311" s="166">
        <f t="shared" si="4"/>
        <v>0</v>
      </c>
    </row>
    <row r="312" spans="1:16384" s="192" customFormat="1" ht="20.25" hidden="1" customHeight="1">
      <c r="A312" s="207" t="s">
        <v>311</v>
      </c>
      <c r="B312" s="204" t="s">
        <v>323</v>
      </c>
      <c r="C312" s="205"/>
      <c r="D312" s="168">
        <f>IFERROR(VLOOKUP(A312,'4.1'!A331:C613,3,0),)</f>
        <v>0</v>
      </c>
      <c r="E312" s="166">
        <f t="shared" si="4"/>
        <v>0</v>
      </c>
    </row>
    <row r="313" spans="1:16384" s="192" customFormat="1" ht="21.75" hidden="1" customHeight="1">
      <c r="A313" s="112" t="s">
        <v>312</v>
      </c>
      <c r="B313" s="204" t="s">
        <v>323</v>
      </c>
      <c r="C313" s="205"/>
      <c r="D313" s="168">
        <f>IFERROR(VLOOKUP(A313,'4.1'!A332:C614,3,0),)</f>
        <v>0</v>
      </c>
      <c r="E313" s="166">
        <f t="shared" si="4"/>
        <v>0</v>
      </c>
    </row>
    <row r="314" spans="1:16384" s="192" customFormat="1" ht="20.25" customHeight="1">
      <c r="A314" s="232"/>
      <c r="B314" s="233">
        <v>0</v>
      </c>
      <c r="C314" s="233">
        <v>5695.0666666666702</v>
      </c>
      <c r="D314" s="117"/>
      <c r="E314" s="118">
        <f>SUBTOTAL(9,E4:E313)</f>
        <v>93370150</v>
      </c>
      <c r="F314" s="73"/>
      <c r="G314" s="73"/>
      <c r="H314" s="73"/>
      <c r="I314" s="73"/>
      <c r="J314" s="73"/>
      <c r="K314" s="73"/>
      <c r="L314" s="73"/>
      <c r="M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D314" s="73"/>
      <c r="AG314" s="73"/>
      <c r="AJ314" s="73"/>
      <c r="AM314" s="73"/>
      <c r="AP314" s="73"/>
      <c r="BB314" s="73"/>
      <c r="BE314" s="73"/>
      <c r="BH314" s="73"/>
      <c r="BK314" s="73"/>
      <c r="BT314" s="73"/>
      <c r="BZ314" s="73"/>
      <c r="CC314" s="73"/>
      <c r="CF314" s="73"/>
      <c r="CI314" s="73"/>
      <c r="CO314" s="73"/>
      <c r="CX314" s="73"/>
      <c r="CZ314" s="73"/>
      <c r="DA314" s="73"/>
      <c r="DC314" s="73"/>
      <c r="DF314" s="73"/>
      <c r="DI314" s="73"/>
      <c r="DL314" s="73"/>
      <c r="DT314" s="73"/>
      <c r="DV314" s="73"/>
      <c r="DY314" s="73"/>
      <c r="EB314" s="73"/>
      <c r="EK314" s="73"/>
      <c r="EN314" s="73"/>
      <c r="ES314" s="73"/>
      <c r="FO314" s="73"/>
      <c r="FP314" s="73"/>
      <c r="FQ314" s="73"/>
      <c r="FR314" s="73"/>
      <c r="FS314" s="73"/>
      <c r="FT314" s="73"/>
      <c r="GL314" s="73"/>
      <c r="GM314" s="73"/>
      <c r="GP314" s="73"/>
      <c r="GS314" s="73"/>
      <c r="GU314" s="73"/>
      <c r="GW314" s="73"/>
      <c r="GZ314" s="73"/>
      <c r="HC314" s="73"/>
      <c r="HF314" s="73"/>
      <c r="HI314" s="73"/>
      <c r="HL314" s="73"/>
      <c r="HO314" s="73"/>
      <c r="HR314" s="73"/>
      <c r="HU314" s="73"/>
      <c r="HW314" s="73"/>
      <c r="IJ314" s="73"/>
      <c r="IK314" s="73"/>
      <c r="IL314" s="73"/>
      <c r="IM314" s="73"/>
      <c r="IN314" s="73"/>
      <c r="IO314" s="73"/>
      <c r="IP314" s="73"/>
      <c r="IQ314" s="73"/>
      <c r="IR314" s="73"/>
      <c r="IS314" s="73"/>
      <c r="IT314" s="73"/>
      <c r="IU314" s="73"/>
      <c r="IV314" s="73"/>
      <c r="IW314" s="73"/>
      <c r="IX314" s="73"/>
      <c r="IY314" s="73"/>
      <c r="IZ314" s="73"/>
      <c r="JA314" s="73"/>
      <c r="JB314" s="73"/>
      <c r="JC314" s="73"/>
      <c r="JD314" s="73"/>
      <c r="JE314" s="73"/>
      <c r="JF314" s="73"/>
      <c r="JG314" s="73"/>
      <c r="JH314" s="73"/>
      <c r="JI314" s="73"/>
      <c r="JK314" s="73"/>
      <c r="JL314" s="73"/>
      <c r="JM314" s="73"/>
      <c r="JN314" s="73"/>
      <c r="JO314" s="73"/>
      <c r="JP314" s="73"/>
      <c r="JQ314" s="73"/>
      <c r="JR314" s="73"/>
      <c r="JS314" s="73"/>
      <c r="JT314" s="73"/>
      <c r="JU314" s="73"/>
      <c r="JV314" s="73"/>
      <c r="JW314" s="73"/>
      <c r="JZ314" s="73"/>
      <c r="KC314" s="73"/>
      <c r="KF314" s="73"/>
      <c r="KI314" s="73"/>
      <c r="KL314" s="73"/>
      <c r="KX314" s="73"/>
      <c r="LA314" s="73"/>
      <c r="LD314" s="73"/>
      <c r="LG314" s="73"/>
      <c r="LP314" s="73"/>
      <c r="LV314" s="73"/>
      <c r="LY314" s="73"/>
      <c r="MB314" s="73"/>
      <c r="ME314" s="73"/>
      <c r="MK314" s="73"/>
      <c r="MT314" s="73"/>
      <c r="MV314" s="73"/>
      <c r="MW314" s="73"/>
      <c r="MY314" s="73"/>
      <c r="NB314" s="73"/>
      <c r="NE314" s="73"/>
      <c r="NH314" s="73"/>
      <c r="NP314" s="73"/>
      <c r="NR314" s="73"/>
      <c r="NU314" s="73"/>
      <c r="NX314" s="73"/>
      <c r="OG314" s="73"/>
      <c r="OJ314" s="73"/>
      <c r="OO314" s="73"/>
      <c r="PK314" s="73"/>
      <c r="PL314" s="73"/>
      <c r="PM314" s="73"/>
      <c r="PN314" s="73"/>
      <c r="PO314" s="73"/>
      <c r="PP314" s="73"/>
      <c r="QH314" s="73"/>
      <c r="QI314" s="73"/>
      <c r="QL314" s="73"/>
      <c r="QO314" s="73"/>
      <c r="QQ314" s="73"/>
      <c r="QS314" s="73"/>
      <c r="QV314" s="73"/>
      <c r="QY314" s="73"/>
      <c r="RB314" s="73"/>
      <c r="RE314" s="73"/>
      <c r="RH314" s="73"/>
      <c r="RK314" s="73"/>
      <c r="RN314" s="73"/>
      <c r="RQ314" s="73"/>
      <c r="RS314" s="73"/>
      <c r="SF314" s="73"/>
      <c r="SG314" s="73"/>
      <c r="SH314" s="73"/>
      <c r="SI314" s="73"/>
      <c r="SJ314" s="73"/>
      <c r="SK314" s="73"/>
      <c r="SL314" s="73"/>
      <c r="SM314" s="73"/>
      <c r="SN314" s="73"/>
      <c r="SO314" s="73"/>
      <c r="SP314" s="73"/>
      <c r="SQ314" s="73"/>
      <c r="SR314" s="73"/>
      <c r="SS314" s="73"/>
      <c r="ST314" s="73"/>
      <c r="SU314" s="73"/>
      <c r="SV314" s="73"/>
      <c r="SW314" s="73"/>
      <c r="SX314" s="73"/>
      <c r="SY314" s="73"/>
      <c r="SZ314" s="73"/>
      <c r="TA314" s="73"/>
      <c r="TB314" s="73"/>
      <c r="TC314" s="73"/>
      <c r="TD314" s="73"/>
      <c r="TE314" s="73"/>
      <c r="TG314" s="73"/>
      <c r="TH314" s="73"/>
      <c r="TI314" s="73"/>
      <c r="TJ314" s="73"/>
      <c r="TK314" s="73"/>
      <c r="TL314" s="73"/>
      <c r="TM314" s="73"/>
      <c r="TN314" s="73"/>
      <c r="TO314" s="73"/>
      <c r="TP314" s="73"/>
      <c r="TQ314" s="73"/>
      <c r="TR314" s="73"/>
      <c r="TS314" s="73"/>
      <c r="TV314" s="73"/>
      <c r="TY314" s="73"/>
      <c r="UB314" s="73"/>
      <c r="UE314" s="73"/>
      <c r="UH314" s="73"/>
      <c r="UT314" s="73"/>
      <c r="UW314" s="73"/>
      <c r="UZ314" s="73"/>
      <c r="VC314" s="73"/>
      <c r="VL314" s="73"/>
      <c r="VR314" s="73"/>
      <c r="VU314" s="73"/>
      <c r="VX314" s="73"/>
      <c r="WA314" s="73"/>
      <c r="WG314" s="73"/>
      <c r="WP314" s="73"/>
      <c r="WR314" s="73"/>
      <c r="WS314" s="73"/>
      <c r="WU314" s="73"/>
      <c r="WX314" s="73"/>
      <c r="XA314" s="73"/>
      <c r="XD314" s="73"/>
      <c r="XL314" s="73"/>
      <c r="XN314" s="73"/>
      <c r="XQ314" s="73"/>
      <c r="XT314" s="73"/>
      <c r="YC314" s="73"/>
      <c r="YF314" s="73"/>
      <c r="YK314" s="73"/>
      <c r="ZG314" s="73"/>
      <c r="ZH314" s="73"/>
      <c r="ZI314" s="73"/>
      <c r="ZJ314" s="73"/>
      <c r="ZK314" s="73"/>
      <c r="ZL314" s="73"/>
      <c r="AAD314" s="73"/>
      <c r="AAE314" s="73"/>
      <c r="AAH314" s="73"/>
      <c r="AAK314" s="73"/>
      <c r="AAM314" s="73"/>
      <c r="AAO314" s="73"/>
      <c r="AAR314" s="73"/>
      <c r="AAU314" s="73"/>
      <c r="AAX314" s="73"/>
      <c r="ABA314" s="73"/>
      <c r="ABD314" s="73"/>
      <c r="ABG314" s="73"/>
      <c r="ABJ314" s="73"/>
      <c r="ABM314" s="73"/>
      <c r="ABO314" s="73"/>
      <c r="ACB314" s="73"/>
      <c r="ACC314" s="73"/>
      <c r="ACD314" s="73"/>
      <c r="ACE314" s="73"/>
      <c r="ACF314" s="73"/>
      <c r="ACG314" s="73"/>
      <c r="ACH314" s="73"/>
      <c r="ACI314" s="73"/>
      <c r="ACJ314" s="73"/>
      <c r="ACK314" s="73"/>
      <c r="ACL314" s="73"/>
      <c r="ACM314" s="73"/>
      <c r="ACN314" s="73"/>
      <c r="ACO314" s="73"/>
      <c r="ACP314" s="73"/>
      <c r="ACQ314" s="73"/>
      <c r="ACR314" s="73"/>
      <c r="ACS314" s="73"/>
      <c r="ACT314" s="73"/>
      <c r="ACU314" s="73"/>
      <c r="ACV314" s="73"/>
      <c r="ACW314" s="73"/>
      <c r="ACX314" s="73"/>
      <c r="ACY314" s="73"/>
      <c r="ACZ314" s="73"/>
      <c r="ADA314" s="73"/>
      <c r="ADC314" s="73"/>
      <c r="ADD314" s="73"/>
      <c r="ADE314" s="73"/>
      <c r="ADF314" s="73"/>
      <c r="ADG314" s="73"/>
      <c r="ADH314" s="73"/>
      <c r="ADI314" s="73"/>
      <c r="ADJ314" s="73"/>
      <c r="ADK314" s="73"/>
      <c r="ADL314" s="73"/>
      <c r="ADM314" s="73"/>
      <c r="ADN314" s="73"/>
      <c r="ADO314" s="73"/>
      <c r="ADR314" s="73"/>
      <c r="ADU314" s="73"/>
      <c r="ADX314" s="73"/>
      <c r="AEA314" s="73"/>
      <c r="AED314" s="73"/>
      <c r="AEP314" s="73"/>
      <c r="AES314" s="73"/>
      <c r="AEV314" s="73"/>
      <c r="AEY314" s="73"/>
      <c r="AFH314" s="73"/>
      <c r="AFN314" s="73"/>
      <c r="AFQ314" s="73"/>
      <c r="AFT314" s="73"/>
      <c r="AFW314" s="73"/>
      <c r="AGC314" s="73"/>
      <c r="AGL314" s="73"/>
      <c r="AGN314" s="73"/>
      <c r="AGO314" s="73"/>
      <c r="AGQ314" s="73"/>
      <c r="AGT314" s="73"/>
      <c r="AGW314" s="73"/>
      <c r="AGZ314" s="73"/>
      <c r="AHH314" s="73"/>
      <c r="AHJ314" s="73"/>
      <c r="AHM314" s="73"/>
      <c r="AHP314" s="73"/>
      <c r="AHY314" s="73"/>
      <c r="AIB314" s="73"/>
      <c r="AIG314" s="73"/>
      <c r="AJC314" s="73"/>
      <c r="AJD314" s="73"/>
      <c r="AJE314" s="73"/>
      <c r="AJF314" s="73"/>
      <c r="AJG314" s="73"/>
      <c r="AJH314" s="73"/>
      <c r="AJZ314" s="73"/>
      <c r="AKA314" s="73"/>
      <c r="AKD314" s="73"/>
      <c r="AKG314" s="73"/>
      <c r="AKI314" s="73"/>
      <c r="AKK314" s="73"/>
      <c r="AKN314" s="73"/>
      <c r="AKQ314" s="73"/>
      <c r="AKT314" s="73"/>
      <c r="AKW314" s="73"/>
      <c r="AKZ314" s="73"/>
      <c r="ALC314" s="73"/>
      <c r="ALF314" s="73"/>
      <c r="ALI314" s="73"/>
      <c r="ALK314" s="73"/>
      <c r="ALX314" s="73"/>
      <c r="ALY314" s="73"/>
      <c r="ALZ314" s="73"/>
      <c r="AMA314" s="73"/>
      <c r="AMB314" s="73"/>
      <c r="AMC314" s="73"/>
      <c r="AMD314" s="73"/>
      <c r="AME314" s="73"/>
      <c r="AMF314" s="73"/>
      <c r="AMG314" s="73"/>
      <c r="AMH314" s="73"/>
      <c r="AMI314" s="73"/>
      <c r="AMJ314" s="73"/>
      <c r="AMK314" s="73"/>
      <c r="AML314" s="73"/>
      <c r="AMM314" s="73"/>
      <c r="AMN314" s="73"/>
      <c r="AMO314" s="73"/>
      <c r="AMP314" s="73"/>
      <c r="AMQ314" s="73"/>
      <c r="AMR314" s="73"/>
      <c r="AMS314" s="73"/>
      <c r="AMT314" s="73"/>
      <c r="AMU314" s="73"/>
      <c r="AMV314" s="73"/>
      <c r="AMW314" s="73"/>
      <c r="AMY314" s="73"/>
      <c r="AMZ314" s="73"/>
      <c r="ANA314" s="73"/>
      <c r="ANB314" s="73"/>
      <c r="ANC314" s="73"/>
      <c r="AND314" s="73"/>
      <c r="ANE314" s="73"/>
      <c r="ANF314" s="73"/>
      <c r="ANG314" s="73"/>
      <c r="ANH314" s="73"/>
      <c r="ANI314" s="73"/>
      <c r="ANJ314" s="73"/>
      <c r="ANK314" s="73"/>
      <c r="ANN314" s="73"/>
      <c r="ANQ314" s="73"/>
      <c r="ANT314" s="73"/>
      <c r="ANW314" s="73"/>
      <c r="ANZ314" s="73"/>
      <c r="AOL314" s="73"/>
      <c r="AOO314" s="73"/>
      <c r="AOR314" s="73"/>
      <c r="AOU314" s="73"/>
      <c r="APD314" s="73"/>
      <c r="APJ314" s="73"/>
      <c r="APM314" s="73"/>
      <c r="APP314" s="73"/>
      <c r="APS314" s="73"/>
      <c r="APY314" s="73"/>
      <c r="AQH314" s="73"/>
      <c r="AQJ314" s="73"/>
      <c r="AQK314" s="73"/>
      <c r="AQM314" s="73"/>
      <c r="AQP314" s="73"/>
      <c r="AQS314" s="73"/>
      <c r="AQV314" s="73"/>
      <c r="ARD314" s="73"/>
      <c r="ARF314" s="73"/>
      <c r="ARI314" s="73"/>
      <c r="ARL314" s="73"/>
      <c r="ARU314" s="73"/>
      <c r="ARX314" s="73"/>
      <c r="ASC314" s="73"/>
      <c r="ASY314" s="73"/>
      <c r="ASZ314" s="73"/>
      <c r="ATA314" s="73"/>
      <c r="ATB314" s="73"/>
      <c r="ATC314" s="73"/>
      <c r="ATD314" s="73"/>
      <c r="ATV314" s="73"/>
      <c r="ATW314" s="73"/>
      <c r="ATZ314" s="73"/>
      <c r="AUC314" s="73"/>
      <c r="AUE314" s="73"/>
      <c r="AUG314" s="73"/>
      <c r="AUJ314" s="73"/>
      <c r="AUM314" s="73"/>
      <c r="AUP314" s="73"/>
      <c r="AUS314" s="73"/>
      <c r="AUV314" s="73"/>
      <c r="AUY314" s="73"/>
      <c r="AVB314" s="73"/>
      <c r="AVE314" s="73"/>
      <c r="AVG314" s="73"/>
      <c r="AVT314" s="73"/>
      <c r="AVU314" s="73"/>
      <c r="AVV314" s="73"/>
      <c r="AVW314" s="73"/>
      <c r="AVX314" s="73"/>
      <c r="AVY314" s="73"/>
      <c r="AVZ314" s="73"/>
      <c r="AWA314" s="73"/>
      <c r="AWB314" s="73"/>
      <c r="AWC314" s="73"/>
      <c r="AWD314" s="73"/>
      <c r="AWE314" s="73"/>
      <c r="AWF314" s="73"/>
      <c r="AWG314" s="73"/>
      <c r="AWH314" s="73"/>
      <c r="AWI314" s="73"/>
      <c r="AWJ314" s="73"/>
      <c r="AWK314" s="73"/>
      <c r="AWL314" s="73"/>
      <c r="AWM314" s="73"/>
      <c r="AWN314" s="73"/>
      <c r="AWO314" s="73"/>
      <c r="AWP314" s="73"/>
      <c r="AWQ314" s="73"/>
      <c r="AWR314" s="73"/>
      <c r="AWS314" s="73"/>
      <c r="AWU314" s="73"/>
      <c r="AWV314" s="73"/>
      <c r="AWW314" s="73"/>
      <c r="AWX314" s="73"/>
      <c r="AWY314" s="73"/>
      <c r="AWZ314" s="73"/>
      <c r="AXA314" s="73"/>
      <c r="AXB314" s="73"/>
      <c r="AXC314" s="73"/>
      <c r="AXD314" s="73"/>
      <c r="AXE314" s="73"/>
      <c r="AXF314" s="73"/>
      <c r="AXG314" s="73"/>
      <c r="AXJ314" s="73"/>
      <c r="AXM314" s="73"/>
      <c r="AXP314" s="73"/>
      <c r="AXS314" s="73"/>
      <c r="AXV314" s="73"/>
      <c r="AYH314" s="73"/>
      <c r="AYK314" s="73"/>
      <c r="AYN314" s="73"/>
      <c r="AYQ314" s="73"/>
      <c r="AYZ314" s="73"/>
      <c r="AZF314" s="73"/>
      <c r="AZI314" s="73"/>
      <c r="AZL314" s="73"/>
      <c r="AZO314" s="73"/>
      <c r="AZU314" s="73"/>
      <c r="BAD314" s="73"/>
      <c r="BAF314" s="73"/>
      <c r="BAG314" s="73"/>
      <c r="BAI314" s="73"/>
      <c r="BAL314" s="73"/>
      <c r="BAO314" s="73"/>
      <c r="BAR314" s="73"/>
      <c r="BAZ314" s="73"/>
      <c r="BBB314" s="73"/>
      <c r="BBE314" s="73"/>
      <c r="BBH314" s="73"/>
      <c r="BBQ314" s="73"/>
      <c r="BBT314" s="73"/>
      <c r="BBY314" s="73"/>
      <c r="BCU314" s="73"/>
      <c r="BCV314" s="73"/>
      <c r="BCW314" s="73"/>
      <c r="BCX314" s="73"/>
      <c r="BCY314" s="73"/>
      <c r="BCZ314" s="73"/>
      <c r="BDR314" s="73"/>
      <c r="BDS314" s="73"/>
      <c r="BDV314" s="73"/>
      <c r="BDY314" s="73"/>
      <c r="BEA314" s="73"/>
      <c r="BEC314" s="73"/>
      <c r="BEF314" s="73"/>
      <c r="BEI314" s="73"/>
      <c r="BEL314" s="73"/>
      <c r="BEO314" s="73"/>
      <c r="BER314" s="73"/>
      <c r="BEU314" s="73"/>
      <c r="BEX314" s="73"/>
      <c r="BFA314" s="73"/>
      <c r="BFC314" s="73"/>
      <c r="BFP314" s="73"/>
      <c r="BFQ314" s="73"/>
      <c r="BFR314" s="73"/>
      <c r="BFS314" s="73"/>
      <c r="BFT314" s="73"/>
      <c r="BFU314" s="73"/>
      <c r="BFV314" s="73"/>
      <c r="BFW314" s="73"/>
      <c r="BFX314" s="73"/>
      <c r="BFY314" s="73"/>
      <c r="BFZ314" s="73"/>
      <c r="BGA314" s="73"/>
      <c r="BGB314" s="73"/>
      <c r="BGC314" s="73"/>
      <c r="BGD314" s="73"/>
      <c r="BGE314" s="73"/>
      <c r="BGF314" s="73"/>
      <c r="BGG314" s="73"/>
      <c r="BGH314" s="73"/>
      <c r="BGI314" s="73"/>
      <c r="BGJ314" s="73"/>
      <c r="BGK314" s="73"/>
      <c r="BGL314" s="73"/>
      <c r="BGM314" s="73"/>
      <c r="BGN314" s="73"/>
      <c r="BGO314" s="73"/>
      <c r="BGQ314" s="73"/>
      <c r="BGR314" s="73"/>
      <c r="BGS314" s="73"/>
      <c r="BGT314" s="73"/>
      <c r="BGU314" s="73"/>
      <c r="BGV314" s="73"/>
      <c r="BGW314" s="73"/>
      <c r="BGX314" s="73"/>
      <c r="BGY314" s="73"/>
      <c r="BGZ314" s="73"/>
      <c r="BHA314" s="73"/>
      <c r="BHB314" s="73"/>
      <c r="BHC314" s="73"/>
      <c r="BHF314" s="73"/>
      <c r="BHI314" s="73"/>
      <c r="BHL314" s="73"/>
      <c r="BHO314" s="73"/>
      <c r="BHR314" s="73"/>
      <c r="BID314" s="73"/>
      <c r="BIG314" s="73"/>
      <c r="BIJ314" s="73"/>
      <c r="BIM314" s="73"/>
      <c r="BIV314" s="73"/>
      <c r="BJB314" s="73"/>
      <c r="BJE314" s="73"/>
      <c r="BJH314" s="73"/>
      <c r="BJK314" s="73"/>
      <c r="BJQ314" s="73"/>
      <c r="BJZ314" s="73"/>
      <c r="BKB314" s="73"/>
      <c r="BKC314" s="73"/>
      <c r="BKE314" s="73"/>
      <c r="BKH314" s="73"/>
      <c r="BKK314" s="73"/>
      <c r="BKN314" s="73"/>
      <c r="BKV314" s="73"/>
      <c r="BKX314" s="73"/>
      <c r="BLA314" s="73"/>
      <c r="BLD314" s="73"/>
      <c r="BLM314" s="73"/>
      <c r="BLP314" s="73"/>
      <c r="BLU314" s="73"/>
      <c r="BMQ314" s="73"/>
      <c r="BMR314" s="73"/>
      <c r="BMS314" s="73"/>
      <c r="BMT314" s="73"/>
      <c r="BMU314" s="73"/>
      <c r="BMV314" s="73"/>
      <c r="BNN314" s="73"/>
      <c r="BNO314" s="73"/>
      <c r="BNR314" s="73"/>
      <c r="BNU314" s="73"/>
      <c r="BNW314" s="73"/>
      <c r="BNY314" s="73"/>
      <c r="BOB314" s="73"/>
      <c r="BOE314" s="73"/>
      <c r="BOH314" s="73"/>
      <c r="BOK314" s="73"/>
      <c r="BON314" s="73"/>
      <c r="BOQ314" s="73"/>
      <c r="BOT314" s="73"/>
      <c r="BOW314" s="73"/>
      <c r="BOY314" s="73"/>
      <c r="BPL314" s="73"/>
      <c r="BPM314" s="73"/>
      <c r="BPN314" s="73"/>
      <c r="BPO314" s="73"/>
      <c r="BPP314" s="73"/>
      <c r="BPQ314" s="73"/>
      <c r="BPR314" s="73"/>
      <c r="BPS314" s="73"/>
      <c r="BPT314" s="73"/>
      <c r="BPU314" s="73"/>
      <c r="BPV314" s="73"/>
      <c r="BPW314" s="73"/>
      <c r="BPX314" s="73"/>
      <c r="BPY314" s="73"/>
      <c r="BPZ314" s="73"/>
      <c r="BQA314" s="73"/>
      <c r="BQB314" s="73"/>
      <c r="BQC314" s="73"/>
      <c r="BQD314" s="73"/>
      <c r="BQE314" s="73"/>
      <c r="BQF314" s="73"/>
      <c r="BQG314" s="73"/>
      <c r="BQH314" s="73"/>
      <c r="BQI314" s="73"/>
      <c r="BQJ314" s="73"/>
      <c r="BQK314" s="73"/>
      <c r="BQM314" s="73"/>
      <c r="BQN314" s="73"/>
      <c r="BQO314" s="73"/>
      <c r="BQP314" s="73"/>
      <c r="BQQ314" s="73"/>
      <c r="BQR314" s="73"/>
      <c r="BQS314" s="73"/>
      <c r="BQT314" s="73"/>
      <c r="BQU314" s="73"/>
      <c r="BQV314" s="73"/>
      <c r="BQW314" s="73"/>
      <c r="BQX314" s="73"/>
      <c r="BQY314" s="73"/>
      <c r="BRB314" s="73"/>
      <c r="BRE314" s="73"/>
      <c r="BRH314" s="73"/>
      <c r="BRK314" s="73"/>
      <c r="BRN314" s="73"/>
      <c r="BRZ314" s="73"/>
      <c r="BSC314" s="73"/>
      <c r="BSF314" s="73"/>
      <c r="BSI314" s="73"/>
      <c r="BSR314" s="73"/>
      <c r="BSX314" s="73"/>
      <c r="BTA314" s="73"/>
      <c r="BTD314" s="73"/>
      <c r="BTG314" s="73"/>
      <c r="BTM314" s="73"/>
      <c r="BTV314" s="73"/>
      <c r="BTX314" s="73"/>
      <c r="BTY314" s="73"/>
      <c r="BUA314" s="73"/>
      <c r="BUD314" s="73"/>
      <c r="BUG314" s="73"/>
      <c r="BUJ314" s="73"/>
      <c r="BUR314" s="73"/>
      <c r="BUT314" s="73"/>
      <c r="BUW314" s="73"/>
      <c r="BUZ314" s="73"/>
      <c r="BVI314" s="73"/>
      <c r="BVL314" s="73"/>
      <c r="BVQ314" s="73"/>
      <c r="BWM314" s="73"/>
      <c r="BWN314" s="73"/>
      <c r="BWO314" s="73"/>
      <c r="BWP314" s="73"/>
      <c r="BWQ314" s="73"/>
      <c r="BWR314" s="73"/>
      <c r="BXJ314" s="73"/>
      <c r="BXK314" s="73"/>
      <c r="BXN314" s="73"/>
      <c r="BXQ314" s="73"/>
      <c r="BXS314" s="73"/>
      <c r="BXU314" s="73"/>
      <c r="BXX314" s="73"/>
      <c r="BYA314" s="73"/>
      <c r="BYD314" s="73"/>
      <c r="BYG314" s="73"/>
      <c r="BYJ314" s="73"/>
      <c r="BYM314" s="73"/>
      <c r="BYP314" s="73"/>
      <c r="BYS314" s="73"/>
      <c r="BYU314" s="73"/>
      <c r="BZH314" s="73"/>
      <c r="BZI314" s="73"/>
      <c r="BZJ314" s="73"/>
      <c r="BZK314" s="73"/>
      <c r="BZL314" s="73"/>
      <c r="BZM314" s="73"/>
      <c r="BZN314" s="73"/>
      <c r="BZO314" s="73"/>
      <c r="BZP314" s="73"/>
      <c r="BZQ314" s="73"/>
      <c r="BZR314" s="73"/>
      <c r="BZS314" s="73"/>
      <c r="BZT314" s="73"/>
      <c r="BZU314" s="73"/>
      <c r="BZV314" s="73"/>
      <c r="BZW314" s="73"/>
      <c r="BZX314" s="73"/>
      <c r="BZY314" s="73"/>
      <c r="BZZ314" s="73"/>
      <c r="CAA314" s="73"/>
      <c r="CAB314" s="73"/>
      <c r="CAC314" s="73"/>
      <c r="CAD314" s="73"/>
      <c r="CAE314" s="73"/>
      <c r="CAF314" s="73"/>
      <c r="CAG314" s="73"/>
      <c r="CAI314" s="73"/>
      <c r="CAJ314" s="73"/>
      <c r="CAK314" s="73"/>
      <c r="CAL314" s="73"/>
      <c r="CAM314" s="73"/>
      <c r="CAN314" s="73"/>
      <c r="CAO314" s="73"/>
      <c r="CAP314" s="73"/>
      <c r="CAQ314" s="73"/>
      <c r="CAR314" s="73"/>
      <c r="CAS314" s="73"/>
      <c r="CAT314" s="73"/>
      <c r="CAU314" s="73"/>
      <c r="CAX314" s="73"/>
      <c r="CBA314" s="73"/>
      <c r="CBD314" s="73"/>
      <c r="CBG314" s="73"/>
      <c r="CBJ314" s="73"/>
      <c r="CBV314" s="73"/>
      <c r="CBY314" s="73"/>
      <c r="CCB314" s="73"/>
      <c r="CCE314" s="73"/>
      <c r="CCN314" s="73"/>
      <c r="CCT314" s="73"/>
      <c r="CCW314" s="73"/>
      <c r="CCZ314" s="73"/>
      <c r="CDC314" s="73"/>
      <c r="CDI314" s="73"/>
      <c r="CDR314" s="73"/>
      <c r="CDT314" s="73"/>
      <c r="CDU314" s="73"/>
      <c r="CDW314" s="73"/>
      <c r="CDZ314" s="73"/>
      <c r="CEC314" s="73"/>
      <c r="CEF314" s="73"/>
      <c r="CEN314" s="73"/>
      <c r="CEP314" s="73"/>
      <c r="CES314" s="73"/>
      <c r="CEV314" s="73"/>
      <c r="CFE314" s="73"/>
      <c r="CFH314" s="73"/>
      <c r="CFM314" s="73"/>
      <c r="CGI314" s="73"/>
      <c r="CGJ314" s="73"/>
      <c r="CGK314" s="73"/>
      <c r="CGL314" s="73"/>
      <c r="CGM314" s="73"/>
      <c r="CGN314" s="73"/>
      <c r="CHF314" s="73"/>
      <c r="CHG314" s="73"/>
      <c r="CHJ314" s="73"/>
      <c r="CHM314" s="73"/>
      <c r="CHO314" s="73"/>
      <c r="CHQ314" s="73"/>
      <c r="CHT314" s="73"/>
      <c r="CHW314" s="73"/>
      <c r="CHZ314" s="73"/>
      <c r="CIC314" s="73"/>
      <c r="CIF314" s="73"/>
      <c r="CII314" s="73"/>
      <c r="CIL314" s="73"/>
      <c r="CIO314" s="73"/>
      <c r="CIQ314" s="73"/>
      <c r="CJD314" s="73"/>
      <c r="CJE314" s="73"/>
      <c r="CJF314" s="73"/>
      <c r="CJG314" s="73"/>
      <c r="CJH314" s="73"/>
      <c r="CJI314" s="73"/>
      <c r="CJJ314" s="73"/>
      <c r="CJK314" s="73"/>
      <c r="CJL314" s="73"/>
      <c r="CJM314" s="73"/>
      <c r="CJN314" s="73"/>
      <c r="CJO314" s="73"/>
      <c r="CJP314" s="73"/>
      <c r="CJQ314" s="73"/>
      <c r="CJR314" s="73"/>
      <c r="CJS314" s="73"/>
      <c r="CJT314" s="73"/>
      <c r="CJU314" s="73"/>
      <c r="CJV314" s="73"/>
      <c r="CJW314" s="73"/>
      <c r="CJX314" s="73"/>
      <c r="CJY314" s="73"/>
      <c r="CJZ314" s="73"/>
      <c r="CKA314" s="73"/>
      <c r="CKB314" s="73"/>
      <c r="CKC314" s="73"/>
      <c r="CKE314" s="73"/>
      <c r="CKF314" s="73"/>
      <c r="CKG314" s="73"/>
      <c r="CKH314" s="73"/>
      <c r="CKI314" s="73"/>
      <c r="CKJ314" s="73"/>
      <c r="CKK314" s="73"/>
      <c r="CKL314" s="73"/>
      <c r="CKM314" s="73"/>
      <c r="CKN314" s="73"/>
      <c r="CKO314" s="73"/>
      <c r="CKP314" s="73"/>
      <c r="CKQ314" s="73"/>
      <c r="CKT314" s="73"/>
      <c r="CKW314" s="73"/>
      <c r="CKZ314" s="73"/>
      <c r="CLC314" s="73"/>
      <c r="CLF314" s="73"/>
      <c r="CLR314" s="73"/>
      <c r="CLU314" s="73"/>
      <c r="CLX314" s="73"/>
      <c r="CMA314" s="73"/>
      <c r="CMJ314" s="73"/>
      <c r="CMP314" s="73"/>
      <c r="CMS314" s="73"/>
      <c r="CMV314" s="73"/>
      <c r="CMY314" s="73"/>
      <c r="CNE314" s="73"/>
      <c r="CNN314" s="73"/>
      <c r="CNP314" s="73"/>
      <c r="CNQ314" s="73"/>
      <c r="CNS314" s="73"/>
      <c r="CNV314" s="73"/>
      <c r="CNY314" s="73"/>
      <c r="COB314" s="73"/>
      <c r="COJ314" s="73"/>
      <c r="COL314" s="73"/>
      <c r="COO314" s="73"/>
      <c r="COR314" s="73"/>
      <c r="CPA314" s="73"/>
      <c r="CPD314" s="73"/>
      <c r="CPI314" s="73"/>
      <c r="CQE314" s="73"/>
      <c r="CQF314" s="73"/>
      <c r="CQG314" s="73"/>
      <c r="CQH314" s="73"/>
      <c r="CQI314" s="73"/>
      <c r="CQJ314" s="73"/>
      <c r="CRB314" s="73"/>
      <c r="CRC314" s="73"/>
      <c r="CRF314" s="73"/>
      <c r="CRI314" s="73"/>
      <c r="CRK314" s="73"/>
      <c r="CRM314" s="73"/>
      <c r="CRP314" s="73"/>
      <c r="CRS314" s="73"/>
      <c r="CRV314" s="73"/>
      <c r="CRY314" s="73"/>
      <c r="CSB314" s="73"/>
      <c r="CSE314" s="73"/>
      <c r="CSH314" s="73"/>
      <c r="CSK314" s="73"/>
      <c r="CSM314" s="73"/>
      <c r="CSZ314" s="73"/>
      <c r="CTA314" s="73"/>
      <c r="CTB314" s="73"/>
      <c r="CTC314" s="73"/>
      <c r="CTD314" s="73"/>
      <c r="CTE314" s="73"/>
      <c r="CTF314" s="73"/>
      <c r="CTG314" s="73"/>
      <c r="CTH314" s="73"/>
      <c r="CTI314" s="73"/>
      <c r="CTJ314" s="73"/>
      <c r="CTK314" s="73"/>
      <c r="CTL314" s="73"/>
      <c r="CTM314" s="73"/>
      <c r="CTN314" s="73"/>
      <c r="CTO314" s="73"/>
      <c r="CTP314" s="73"/>
      <c r="CTQ314" s="73"/>
      <c r="CTR314" s="73"/>
      <c r="CTS314" s="73"/>
      <c r="CTT314" s="73"/>
      <c r="CTU314" s="73"/>
      <c r="CTV314" s="73"/>
      <c r="CTW314" s="73"/>
      <c r="CTX314" s="73"/>
      <c r="CTY314" s="73"/>
      <c r="CUA314" s="73"/>
      <c r="CUB314" s="73"/>
      <c r="CUC314" s="73"/>
      <c r="CUD314" s="73"/>
      <c r="CUE314" s="73"/>
      <c r="CUF314" s="73"/>
      <c r="CUG314" s="73"/>
      <c r="CUH314" s="73"/>
      <c r="CUI314" s="73"/>
      <c r="CUJ314" s="73"/>
      <c r="CUK314" s="73"/>
      <c r="CUL314" s="73"/>
      <c r="CUM314" s="73"/>
      <c r="CUP314" s="73"/>
      <c r="CUS314" s="73"/>
      <c r="CUV314" s="73"/>
      <c r="CUY314" s="73"/>
      <c r="CVB314" s="73"/>
      <c r="CVN314" s="73"/>
      <c r="CVQ314" s="73"/>
      <c r="CVT314" s="73"/>
      <c r="CVW314" s="73"/>
      <c r="CWF314" s="73"/>
      <c r="CWL314" s="73"/>
      <c r="CWO314" s="73"/>
      <c r="CWR314" s="73"/>
      <c r="CWU314" s="73"/>
      <c r="CXA314" s="73"/>
      <c r="CXJ314" s="73"/>
      <c r="CXL314" s="73"/>
      <c r="CXM314" s="73"/>
      <c r="CXO314" s="73"/>
      <c r="CXR314" s="73"/>
      <c r="CXU314" s="73"/>
      <c r="CXX314" s="73"/>
      <c r="CYF314" s="73"/>
      <c r="CYH314" s="73"/>
      <c r="CYK314" s="73"/>
      <c r="CYN314" s="73"/>
      <c r="CYW314" s="73"/>
      <c r="CYZ314" s="73"/>
      <c r="CZE314" s="73"/>
      <c r="DAA314" s="73"/>
      <c r="DAB314" s="73"/>
      <c r="DAC314" s="73"/>
      <c r="DAD314" s="73"/>
      <c r="DAE314" s="73"/>
      <c r="DAF314" s="73"/>
      <c r="DAX314" s="73"/>
      <c r="DAY314" s="73"/>
      <c r="DBB314" s="73"/>
      <c r="DBE314" s="73"/>
      <c r="DBG314" s="73"/>
      <c r="DBI314" s="73"/>
      <c r="DBL314" s="73"/>
      <c r="DBO314" s="73"/>
      <c r="DBR314" s="73"/>
      <c r="DBU314" s="73"/>
      <c r="DBX314" s="73"/>
      <c r="DCA314" s="73"/>
      <c r="DCD314" s="73"/>
      <c r="DCG314" s="73"/>
      <c r="DCI314" s="73"/>
      <c r="DCV314" s="73"/>
      <c r="DCW314" s="73"/>
      <c r="DCX314" s="73"/>
      <c r="DCY314" s="73"/>
      <c r="DCZ314" s="73"/>
      <c r="DDA314" s="73"/>
      <c r="DDB314" s="73"/>
      <c r="DDC314" s="73"/>
      <c r="DDD314" s="73"/>
      <c r="DDE314" s="73"/>
      <c r="DDF314" s="73"/>
      <c r="DDG314" s="73"/>
      <c r="DDH314" s="73"/>
      <c r="DDI314" s="73"/>
      <c r="DDJ314" s="73"/>
      <c r="DDK314" s="73"/>
      <c r="DDL314" s="73"/>
      <c r="DDM314" s="73"/>
      <c r="DDN314" s="73"/>
      <c r="DDO314" s="73"/>
      <c r="DDP314" s="73"/>
      <c r="DDQ314" s="73"/>
      <c r="DDR314" s="73"/>
      <c r="DDS314" s="73"/>
      <c r="DDT314" s="73"/>
      <c r="DDU314" s="73"/>
      <c r="DDW314" s="73"/>
      <c r="DDX314" s="73"/>
      <c r="DDY314" s="73"/>
      <c r="DDZ314" s="73"/>
      <c r="DEA314" s="73"/>
      <c r="DEB314" s="73"/>
      <c r="DEC314" s="73"/>
      <c r="DED314" s="73"/>
      <c r="DEE314" s="73"/>
      <c r="DEF314" s="73"/>
      <c r="DEG314" s="73"/>
      <c r="DEH314" s="73"/>
      <c r="DEI314" s="73"/>
      <c r="DEL314" s="73"/>
      <c r="DEO314" s="73"/>
      <c r="DER314" s="73"/>
      <c r="DEU314" s="73"/>
      <c r="DEX314" s="73"/>
      <c r="DFJ314" s="73"/>
      <c r="DFM314" s="73"/>
      <c r="DFP314" s="73"/>
      <c r="DFS314" s="73"/>
      <c r="DGB314" s="73"/>
      <c r="DGH314" s="73"/>
      <c r="DGK314" s="73"/>
      <c r="DGN314" s="73"/>
      <c r="DGQ314" s="73"/>
      <c r="DGW314" s="73"/>
      <c r="DHF314" s="73"/>
      <c r="DHH314" s="73"/>
      <c r="DHI314" s="73"/>
      <c r="DHK314" s="73"/>
      <c r="DHN314" s="73"/>
      <c r="DHQ314" s="73"/>
      <c r="DHT314" s="73"/>
      <c r="DIB314" s="73"/>
      <c r="DID314" s="73"/>
      <c r="DIG314" s="73"/>
      <c r="DIJ314" s="73"/>
      <c r="DIS314" s="73"/>
      <c r="DIV314" s="73"/>
      <c r="DJA314" s="73"/>
      <c r="DJW314" s="73"/>
      <c r="DJX314" s="73"/>
      <c r="DJY314" s="73"/>
      <c r="DJZ314" s="73"/>
      <c r="DKA314" s="73"/>
      <c r="DKB314" s="73"/>
      <c r="DKT314" s="73"/>
      <c r="DKU314" s="73"/>
      <c r="DKX314" s="73"/>
      <c r="DLA314" s="73"/>
      <c r="DLC314" s="73"/>
      <c r="DLE314" s="73"/>
      <c r="DLH314" s="73"/>
      <c r="DLK314" s="73"/>
      <c r="DLN314" s="73"/>
      <c r="DLQ314" s="73"/>
      <c r="DLT314" s="73"/>
      <c r="DLW314" s="73"/>
      <c r="DLZ314" s="73"/>
      <c r="DMC314" s="73"/>
      <c r="DME314" s="73"/>
      <c r="DMR314" s="73"/>
      <c r="DMS314" s="73"/>
      <c r="DMT314" s="73"/>
      <c r="DMU314" s="73"/>
      <c r="DMV314" s="73"/>
      <c r="DMW314" s="73"/>
      <c r="DMX314" s="73"/>
      <c r="DMY314" s="73"/>
      <c r="DMZ314" s="73"/>
      <c r="DNA314" s="73"/>
      <c r="DNB314" s="73"/>
      <c r="DNC314" s="73"/>
      <c r="DND314" s="73"/>
      <c r="DNE314" s="73"/>
      <c r="DNF314" s="73"/>
      <c r="DNG314" s="73"/>
      <c r="DNH314" s="73"/>
      <c r="DNI314" s="73"/>
      <c r="DNJ314" s="73"/>
      <c r="DNK314" s="73"/>
      <c r="DNL314" s="73"/>
      <c r="DNM314" s="73"/>
      <c r="DNN314" s="73"/>
      <c r="DNO314" s="73"/>
      <c r="DNP314" s="73"/>
      <c r="DNQ314" s="73"/>
      <c r="DNS314" s="73"/>
      <c r="DNT314" s="73"/>
      <c r="DNU314" s="73"/>
      <c r="DNV314" s="73"/>
      <c r="DNW314" s="73"/>
      <c r="DNX314" s="73"/>
      <c r="DNY314" s="73"/>
      <c r="DNZ314" s="73"/>
      <c r="DOA314" s="73"/>
      <c r="DOB314" s="73"/>
      <c r="DOC314" s="73"/>
      <c r="DOD314" s="73"/>
      <c r="DOE314" s="73"/>
      <c r="DOH314" s="73"/>
      <c r="DOK314" s="73"/>
      <c r="DON314" s="73"/>
      <c r="DOQ314" s="73"/>
      <c r="DOT314" s="73"/>
      <c r="DPF314" s="73"/>
      <c r="DPI314" s="73"/>
      <c r="DPL314" s="73"/>
      <c r="DPO314" s="73"/>
      <c r="DPX314" s="73"/>
      <c r="DQD314" s="73"/>
      <c r="DQG314" s="73"/>
      <c r="DQJ314" s="73"/>
      <c r="DQM314" s="73"/>
      <c r="DQS314" s="73"/>
      <c r="DRB314" s="73"/>
      <c r="DRD314" s="73"/>
      <c r="DRE314" s="73"/>
      <c r="DRG314" s="73"/>
      <c r="DRJ314" s="73"/>
      <c r="DRM314" s="73"/>
      <c r="DRP314" s="73"/>
      <c r="DRX314" s="73"/>
      <c r="DRZ314" s="73"/>
      <c r="DSC314" s="73"/>
      <c r="DSF314" s="73"/>
      <c r="DSO314" s="73"/>
      <c r="DSR314" s="73"/>
      <c r="DSW314" s="73"/>
      <c r="DTS314" s="73"/>
      <c r="DTT314" s="73"/>
      <c r="DTU314" s="73"/>
      <c r="DTV314" s="73"/>
      <c r="DTW314" s="73"/>
      <c r="DTX314" s="73"/>
      <c r="DUP314" s="73"/>
      <c r="DUQ314" s="73"/>
      <c r="DUT314" s="73"/>
      <c r="DUW314" s="73"/>
      <c r="DUY314" s="73"/>
      <c r="DVA314" s="73"/>
      <c r="DVD314" s="73"/>
      <c r="DVG314" s="73"/>
      <c r="DVJ314" s="73"/>
      <c r="DVM314" s="73"/>
      <c r="DVP314" s="73"/>
      <c r="DVS314" s="73"/>
      <c r="DVV314" s="73"/>
      <c r="DVY314" s="73"/>
      <c r="DWA314" s="73"/>
      <c r="DWN314" s="73"/>
      <c r="DWO314" s="73"/>
      <c r="DWP314" s="73"/>
      <c r="DWQ314" s="73"/>
      <c r="DWR314" s="73"/>
      <c r="DWS314" s="73"/>
      <c r="DWT314" s="73"/>
      <c r="DWU314" s="73"/>
      <c r="DWV314" s="73"/>
      <c r="DWW314" s="73"/>
      <c r="DWX314" s="73"/>
      <c r="DWY314" s="73"/>
      <c r="DWZ314" s="73"/>
      <c r="DXA314" s="73"/>
      <c r="DXB314" s="73"/>
      <c r="DXC314" s="73"/>
      <c r="DXD314" s="73"/>
      <c r="DXE314" s="73"/>
      <c r="DXF314" s="73"/>
      <c r="DXG314" s="73"/>
      <c r="DXH314" s="73"/>
      <c r="DXI314" s="73"/>
      <c r="DXJ314" s="73"/>
      <c r="DXK314" s="73"/>
      <c r="DXL314" s="73"/>
      <c r="DXM314" s="73"/>
      <c r="DXO314" s="73"/>
      <c r="DXP314" s="73"/>
      <c r="DXQ314" s="73"/>
      <c r="DXR314" s="73"/>
      <c r="DXS314" s="73"/>
      <c r="DXT314" s="73"/>
      <c r="DXU314" s="73"/>
      <c r="DXV314" s="73"/>
      <c r="DXW314" s="73"/>
      <c r="DXX314" s="73"/>
      <c r="DXY314" s="73"/>
      <c r="DXZ314" s="73"/>
      <c r="DYA314" s="73"/>
      <c r="DYD314" s="73"/>
      <c r="DYG314" s="73"/>
      <c r="DYJ314" s="73"/>
      <c r="DYM314" s="73"/>
      <c r="DYP314" s="73"/>
      <c r="DZB314" s="73"/>
      <c r="DZE314" s="73"/>
      <c r="DZH314" s="73"/>
      <c r="DZK314" s="73"/>
      <c r="DZT314" s="73"/>
      <c r="DZZ314" s="73"/>
      <c r="EAC314" s="73"/>
      <c r="EAF314" s="73"/>
      <c r="EAI314" s="73"/>
      <c r="EAO314" s="73"/>
      <c r="EAX314" s="73"/>
      <c r="EAZ314" s="73"/>
      <c r="EBA314" s="73"/>
      <c r="EBC314" s="73"/>
      <c r="EBF314" s="73"/>
      <c r="EBI314" s="73"/>
      <c r="EBL314" s="73"/>
      <c r="EBT314" s="73"/>
      <c r="EBV314" s="73"/>
      <c r="EBY314" s="73"/>
      <c r="ECB314" s="73"/>
      <c r="ECK314" s="73"/>
      <c r="ECN314" s="73"/>
      <c r="ECS314" s="73"/>
      <c r="EDO314" s="73"/>
      <c r="EDP314" s="73"/>
      <c r="EDQ314" s="73"/>
      <c r="EDR314" s="73"/>
      <c r="EDS314" s="73"/>
      <c r="EDT314" s="73"/>
      <c r="EEL314" s="73"/>
      <c r="EEM314" s="73"/>
      <c r="EEP314" s="73"/>
      <c r="EES314" s="73"/>
      <c r="EEU314" s="73"/>
      <c r="EEW314" s="73"/>
      <c r="EEZ314" s="73"/>
      <c r="EFC314" s="73"/>
      <c r="EFF314" s="73"/>
      <c r="EFI314" s="73"/>
      <c r="EFL314" s="73"/>
      <c r="EFO314" s="73"/>
      <c r="EFR314" s="73"/>
      <c r="EFU314" s="73"/>
      <c r="EFW314" s="73"/>
      <c r="EGJ314" s="73"/>
      <c r="EGK314" s="73"/>
      <c r="EGL314" s="73"/>
      <c r="EGM314" s="73"/>
      <c r="EGN314" s="73"/>
      <c r="EGO314" s="73"/>
      <c r="EGP314" s="73"/>
      <c r="EGQ314" s="73"/>
      <c r="EGR314" s="73"/>
      <c r="EGS314" s="73"/>
      <c r="EGT314" s="73"/>
      <c r="EGU314" s="73"/>
      <c r="EGV314" s="73"/>
      <c r="EGW314" s="73"/>
      <c r="EGX314" s="73"/>
      <c r="EGY314" s="73"/>
      <c r="EGZ314" s="73"/>
      <c r="EHA314" s="73"/>
      <c r="EHB314" s="73"/>
      <c r="EHC314" s="73"/>
      <c r="EHD314" s="73"/>
      <c r="EHE314" s="73"/>
      <c r="EHF314" s="73"/>
      <c r="EHG314" s="73"/>
      <c r="EHH314" s="73"/>
      <c r="EHI314" s="73"/>
      <c r="EHK314" s="73"/>
      <c r="EHL314" s="73"/>
      <c r="EHM314" s="73"/>
      <c r="EHN314" s="73"/>
      <c r="EHO314" s="73"/>
      <c r="EHP314" s="73"/>
      <c r="EHQ314" s="73"/>
      <c r="EHR314" s="73"/>
      <c r="EHS314" s="73"/>
      <c r="EHT314" s="73"/>
      <c r="EHU314" s="73"/>
      <c r="EHV314" s="73"/>
      <c r="EHW314" s="73"/>
      <c r="EHZ314" s="73"/>
      <c r="EIC314" s="73"/>
      <c r="EIF314" s="73"/>
      <c r="EII314" s="73"/>
      <c r="EIL314" s="73"/>
      <c r="EIX314" s="73"/>
      <c r="EJA314" s="73"/>
      <c r="EJD314" s="73"/>
      <c r="EJG314" s="73"/>
      <c r="EJP314" s="73"/>
      <c r="EJV314" s="73"/>
      <c r="EJY314" s="73"/>
      <c r="EKB314" s="73"/>
      <c r="EKE314" s="73"/>
      <c r="EKK314" s="73"/>
      <c r="EKT314" s="73"/>
      <c r="EKV314" s="73"/>
      <c r="EKW314" s="73"/>
      <c r="EKY314" s="73"/>
      <c r="ELB314" s="73"/>
      <c r="ELE314" s="73"/>
      <c r="ELH314" s="73"/>
      <c r="ELP314" s="73"/>
      <c r="ELR314" s="73"/>
      <c r="ELU314" s="73"/>
      <c r="ELX314" s="73"/>
      <c r="EMG314" s="73"/>
      <c r="EMJ314" s="73"/>
      <c r="EMO314" s="73"/>
      <c r="ENK314" s="73"/>
      <c r="ENL314" s="73"/>
      <c r="ENM314" s="73"/>
      <c r="ENN314" s="73"/>
      <c r="ENO314" s="73"/>
      <c r="ENP314" s="73"/>
      <c r="EOH314" s="73"/>
      <c r="EOI314" s="73"/>
      <c r="EOL314" s="73"/>
      <c r="EOO314" s="73"/>
      <c r="EOQ314" s="73"/>
      <c r="EOS314" s="73"/>
      <c r="EOV314" s="73"/>
      <c r="EOY314" s="73"/>
      <c r="EPB314" s="73"/>
      <c r="EPE314" s="73"/>
      <c r="EPH314" s="73"/>
      <c r="EPK314" s="73"/>
      <c r="EPN314" s="73"/>
      <c r="EPQ314" s="73"/>
      <c r="EPS314" s="73"/>
      <c r="EQF314" s="73"/>
      <c r="EQG314" s="73"/>
      <c r="EQH314" s="73"/>
      <c r="EQI314" s="73"/>
      <c r="EQJ314" s="73"/>
      <c r="EQK314" s="73"/>
      <c r="EQL314" s="73"/>
      <c r="EQM314" s="73"/>
      <c r="EQN314" s="73"/>
      <c r="EQO314" s="73"/>
      <c r="EQP314" s="73"/>
      <c r="EQQ314" s="73"/>
      <c r="EQR314" s="73"/>
      <c r="EQS314" s="73"/>
      <c r="EQT314" s="73"/>
      <c r="EQU314" s="73"/>
      <c r="EQV314" s="73"/>
      <c r="EQW314" s="73"/>
      <c r="EQX314" s="73"/>
      <c r="EQY314" s="73"/>
      <c r="EQZ314" s="73"/>
      <c r="ERA314" s="73"/>
      <c r="ERB314" s="73"/>
      <c r="ERC314" s="73"/>
      <c r="ERD314" s="73"/>
      <c r="ERE314" s="73"/>
      <c r="ERG314" s="73"/>
      <c r="ERH314" s="73"/>
      <c r="ERI314" s="73"/>
      <c r="ERJ314" s="73"/>
      <c r="ERK314" s="73"/>
      <c r="ERL314" s="73"/>
      <c r="ERM314" s="73"/>
      <c r="ERN314" s="73"/>
      <c r="ERO314" s="73"/>
      <c r="ERP314" s="73"/>
      <c r="ERQ314" s="73"/>
      <c r="ERR314" s="73"/>
      <c r="ERS314" s="73"/>
      <c r="ERV314" s="73"/>
      <c r="ERY314" s="73"/>
      <c r="ESB314" s="73"/>
      <c r="ESE314" s="73"/>
      <c r="ESH314" s="73"/>
      <c r="EST314" s="73"/>
      <c r="ESW314" s="73"/>
      <c r="ESZ314" s="73"/>
      <c r="ETC314" s="73"/>
      <c r="ETL314" s="73"/>
      <c r="ETR314" s="73"/>
      <c r="ETU314" s="73"/>
      <c r="ETX314" s="73"/>
      <c r="EUA314" s="73"/>
      <c r="EUG314" s="73"/>
      <c r="EUP314" s="73"/>
      <c r="EUR314" s="73"/>
      <c r="EUS314" s="73"/>
      <c r="EUU314" s="73"/>
      <c r="EUX314" s="73"/>
      <c r="EVA314" s="73"/>
      <c r="EVD314" s="73"/>
      <c r="EVL314" s="73"/>
      <c r="EVN314" s="73"/>
      <c r="EVQ314" s="73"/>
      <c r="EVT314" s="73"/>
      <c r="EWC314" s="73"/>
      <c r="EWF314" s="73"/>
      <c r="EWK314" s="73"/>
      <c r="EXG314" s="73"/>
      <c r="EXH314" s="73"/>
      <c r="EXI314" s="73"/>
      <c r="EXJ314" s="73"/>
      <c r="EXK314" s="73"/>
      <c r="EXL314" s="73"/>
      <c r="EYD314" s="73"/>
      <c r="EYE314" s="73"/>
      <c r="EYH314" s="73"/>
      <c r="EYK314" s="73"/>
      <c r="EYM314" s="73"/>
      <c r="EYO314" s="73"/>
      <c r="EYR314" s="73"/>
      <c r="EYU314" s="73"/>
      <c r="EYX314" s="73"/>
      <c r="EZA314" s="73"/>
      <c r="EZD314" s="73"/>
      <c r="EZG314" s="73"/>
      <c r="EZJ314" s="73"/>
      <c r="EZM314" s="73"/>
      <c r="EZO314" s="73"/>
      <c r="FAB314" s="73"/>
      <c r="FAC314" s="73"/>
      <c r="FAD314" s="73"/>
      <c r="FAE314" s="73"/>
      <c r="FAF314" s="73"/>
      <c r="FAG314" s="73"/>
      <c r="FAH314" s="73"/>
      <c r="FAI314" s="73"/>
      <c r="FAJ314" s="73"/>
      <c r="FAK314" s="73"/>
      <c r="FAL314" s="73"/>
      <c r="FAM314" s="73"/>
      <c r="FAN314" s="73"/>
      <c r="FAO314" s="73"/>
      <c r="FAP314" s="73"/>
      <c r="FAQ314" s="73"/>
      <c r="FAR314" s="73"/>
      <c r="FAS314" s="73"/>
      <c r="FAT314" s="73"/>
      <c r="FAU314" s="73"/>
      <c r="FAV314" s="73"/>
      <c r="FAW314" s="73"/>
      <c r="FAX314" s="73"/>
      <c r="FAY314" s="73"/>
      <c r="FAZ314" s="73"/>
      <c r="FBA314" s="73"/>
      <c r="FBC314" s="73"/>
      <c r="FBD314" s="73"/>
      <c r="FBE314" s="73"/>
      <c r="FBF314" s="73"/>
      <c r="FBG314" s="73"/>
      <c r="FBH314" s="73"/>
      <c r="FBI314" s="73"/>
      <c r="FBJ314" s="73"/>
      <c r="FBK314" s="73"/>
      <c r="FBL314" s="73"/>
      <c r="FBM314" s="73"/>
      <c r="FBN314" s="73"/>
      <c r="FBO314" s="73"/>
      <c r="FBR314" s="73"/>
      <c r="FBU314" s="73"/>
      <c r="FBX314" s="73"/>
      <c r="FCA314" s="73"/>
      <c r="FCD314" s="73"/>
      <c r="FCP314" s="73"/>
      <c r="FCS314" s="73"/>
      <c r="FCV314" s="73"/>
      <c r="FCY314" s="73"/>
      <c r="FDH314" s="73"/>
      <c r="FDN314" s="73"/>
      <c r="FDQ314" s="73"/>
      <c r="FDT314" s="73"/>
      <c r="FDW314" s="73"/>
      <c r="FEC314" s="73"/>
      <c r="FEL314" s="73"/>
      <c r="FEN314" s="73"/>
      <c r="FEO314" s="73"/>
      <c r="FEQ314" s="73"/>
      <c r="FET314" s="73"/>
      <c r="FEW314" s="73"/>
      <c r="FEZ314" s="73"/>
      <c r="FFH314" s="73"/>
      <c r="FFJ314" s="73"/>
      <c r="FFM314" s="73"/>
      <c r="FFP314" s="73"/>
      <c r="FFY314" s="73"/>
      <c r="FGB314" s="73"/>
      <c r="FGG314" s="73"/>
      <c r="FHC314" s="73"/>
      <c r="FHD314" s="73"/>
      <c r="FHE314" s="73"/>
      <c r="FHF314" s="73"/>
      <c r="FHG314" s="73"/>
      <c r="FHH314" s="73"/>
      <c r="FHZ314" s="73"/>
      <c r="FIA314" s="73"/>
      <c r="FID314" s="73"/>
      <c r="FIG314" s="73"/>
      <c r="FII314" s="73"/>
      <c r="FIK314" s="73"/>
      <c r="FIN314" s="73"/>
      <c r="FIQ314" s="73"/>
      <c r="FIT314" s="73"/>
      <c r="FIW314" s="73"/>
      <c r="FIZ314" s="73"/>
      <c r="FJC314" s="73"/>
      <c r="FJF314" s="73"/>
      <c r="FJI314" s="73"/>
      <c r="FJK314" s="73"/>
      <c r="FJX314" s="73"/>
      <c r="FJY314" s="73"/>
      <c r="FJZ314" s="73"/>
      <c r="FKA314" s="73"/>
      <c r="FKB314" s="73"/>
      <c r="FKC314" s="73"/>
      <c r="FKD314" s="73"/>
      <c r="FKE314" s="73"/>
      <c r="FKF314" s="73"/>
      <c r="FKG314" s="73"/>
      <c r="FKH314" s="73"/>
      <c r="FKI314" s="73"/>
      <c r="FKJ314" s="73"/>
      <c r="FKK314" s="73"/>
      <c r="FKL314" s="73"/>
      <c r="FKM314" s="73"/>
      <c r="FKN314" s="73"/>
      <c r="FKO314" s="73"/>
      <c r="FKP314" s="73"/>
      <c r="FKQ314" s="73"/>
      <c r="FKR314" s="73"/>
      <c r="FKS314" s="73"/>
      <c r="FKT314" s="73"/>
      <c r="FKU314" s="73"/>
      <c r="FKV314" s="73"/>
      <c r="FKW314" s="73"/>
      <c r="FKY314" s="73"/>
      <c r="FKZ314" s="73"/>
      <c r="FLA314" s="73"/>
      <c r="FLB314" s="73"/>
      <c r="FLC314" s="73"/>
      <c r="FLD314" s="73"/>
      <c r="FLE314" s="73"/>
      <c r="FLF314" s="73"/>
      <c r="FLG314" s="73"/>
      <c r="FLH314" s="73"/>
      <c r="FLI314" s="73"/>
      <c r="FLJ314" s="73"/>
      <c r="FLK314" s="73"/>
      <c r="FLN314" s="73"/>
      <c r="FLQ314" s="73"/>
      <c r="FLT314" s="73"/>
      <c r="FLW314" s="73"/>
      <c r="FLZ314" s="73"/>
      <c r="FML314" s="73"/>
      <c r="FMO314" s="73"/>
      <c r="FMR314" s="73"/>
      <c r="FMU314" s="73"/>
      <c r="FND314" s="73"/>
      <c r="FNJ314" s="73"/>
      <c r="FNM314" s="73"/>
      <c r="FNP314" s="73"/>
      <c r="FNS314" s="73"/>
      <c r="FNY314" s="73"/>
      <c r="FOH314" s="73"/>
      <c r="FOJ314" s="73"/>
      <c r="FOK314" s="73"/>
      <c r="FOM314" s="73"/>
      <c r="FOP314" s="73"/>
      <c r="FOS314" s="73"/>
      <c r="FOV314" s="73"/>
      <c r="FPD314" s="73"/>
      <c r="FPF314" s="73"/>
      <c r="FPI314" s="73"/>
      <c r="FPL314" s="73"/>
      <c r="FPU314" s="73"/>
      <c r="FPX314" s="73"/>
      <c r="FQC314" s="73"/>
      <c r="FQY314" s="73"/>
      <c r="FQZ314" s="73"/>
      <c r="FRA314" s="73"/>
      <c r="FRB314" s="73"/>
      <c r="FRC314" s="73"/>
      <c r="FRD314" s="73"/>
      <c r="FRV314" s="73"/>
      <c r="FRW314" s="73"/>
      <c r="FRZ314" s="73"/>
      <c r="FSC314" s="73"/>
      <c r="FSE314" s="73"/>
      <c r="FSG314" s="73"/>
      <c r="FSJ314" s="73"/>
      <c r="FSM314" s="73"/>
      <c r="FSP314" s="73"/>
      <c r="FSS314" s="73"/>
      <c r="FSV314" s="73"/>
      <c r="FSY314" s="73"/>
      <c r="FTB314" s="73"/>
      <c r="FTE314" s="73"/>
      <c r="FTG314" s="73"/>
      <c r="FTT314" s="73"/>
      <c r="FTU314" s="73"/>
      <c r="FTV314" s="73"/>
      <c r="FTW314" s="73"/>
      <c r="FTX314" s="73"/>
      <c r="FTY314" s="73"/>
      <c r="FTZ314" s="73"/>
      <c r="FUA314" s="73"/>
      <c r="FUB314" s="73"/>
      <c r="FUC314" s="73"/>
      <c r="FUD314" s="73"/>
      <c r="FUE314" s="73"/>
      <c r="FUF314" s="73"/>
      <c r="FUG314" s="73"/>
      <c r="FUH314" s="73"/>
      <c r="FUI314" s="73"/>
      <c r="FUJ314" s="73"/>
      <c r="FUK314" s="73"/>
      <c r="FUL314" s="73"/>
      <c r="FUM314" s="73"/>
      <c r="FUN314" s="73"/>
      <c r="FUO314" s="73"/>
      <c r="FUP314" s="73"/>
      <c r="FUQ314" s="73"/>
      <c r="FUR314" s="73"/>
      <c r="FUS314" s="73"/>
      <c r="FUU314" s="73"/>
      <c r="FUV314" s="73"/>
      <c r="FUW314" s="73"/>
      <c r="FUX314" s="73"/>
      <c r="FUY314" s="73"/>
      <c r="FUZ314" s="73"/>
      <c r="FVA314" s="73"/>
      <c r="FVB314" s="73"/>
      <c r="FVC314" s="73"/>
      <c r="FVD314" s="73"/>
      <c r="FVE314" s="73"/>
      <c r="FVF314" s="73"/>
      <c r="FVG314" s="73"/>
      <c r="FVJ314" s="73"/>
      <c r="FVM314" s="73"/>
      <c r="FVP314" s="73"/>
      <c r="FVS314" s="73"/>
      <c r="FVV314" s="73"/>
      <c r="FWH314" s="73"/>
      <c r="FWK314" s="73"/>
      <c r="FWN314" s="73"/>
      <c r="FWQ314" s="73"/>
      <c r="FWZ314" s="73"/>
      <c r="FXF314" s="73"/>
      <c r="FXI314" s="73"/>
      <c r="FXL314" s="73"/>
      <c r="FXO314" s="73"/>
      <c r="FXU314" s="73"/>
      <c r="FYD314" s="73"/>
      <c r="FYF314" s="73"/>
      <c r="FYG314" s="73"/>
      <c r="FYI314" s="73"/>
      <c r="FYL314" s="73"/>
      <c r="FYO314" s="73"/>
      <c r="FYR314" s="73"/>
      <c r="FYZ314" s="73"/>
      <c r="FZB314" s="73"/>
      <c r="FZE314" s="73"/>
      <c r="FZH314" s="73"/>
      <c r="FZQ314" s="73"/>
      <c r="FZT314" s="73"/>
      <c r="FZY314" s="73"/>
      <c r="GAU314" s="73"/>
      <c r="GAV314" s="73"/>
      <c r="GAW314" s="73"/>
      <c r="GAX314" s="73"/>
      <c r="GAY314" s="73"/>
      <c r="GAZ314" s="73"/>
      <c r="GBR314" s="73"/>
      <c r="GBS314" s="73"/>
      <c r="GBV314" s="73"/>
      <c r="GBY314" s="73"/>
      <c r="GCA314" s="73"/>
      <c r="GCC314" s="73"/>
      <c r="GCF314" s="73"/>
      <c r="GCI314" s="73"/>
      <c r="GCL314" s="73"/>
      <c r="GCO314" s="73"/>
      <c r="GCR314" s="73"/>
      <c r="GCU314" s="73"/>
      <c r="GCX314" s="73"/>
      <c r="GDA314" s="73"/>
      <c r="GDC314" s="73"/>
      <c r="GDP314" s="73"/>
      <c r="GDQ314" s="73"/>
      <c r="GDR314" s="73"/>
      <c r="GDS314" s="73"/>
      <c r="GDT314" s="73"/>
      <c r="GDU314" s="73"/>
      <c r="GDV314" s="73"/>
      <c r="GDW314" s="73"/>
      <c r="GDX314" s="73"/>
      <c r="GDY314" s="73"/>
      <c r="GDZ314" s="73"/>
      <c r="GEA314" s="73"/>
      <c r="GEB314" s="73"/>
      <c r="GEC314" s="73"/>
      <c r="GED314" s="73"/>
      <c r="GEE314" s="73"/>
      <c r="GEF314" s="73"/>
      <c r="GEG314" s="73"/>
      <c r="GEH314" s="73"/>
      <c r="GEI314" s="73"/>
      <c r="GEJ314" s="73"/>
      <c r="GEK314" s="73"/>
      <c r="GEL314" s="73"/>
      <c r="GEM314" s="73"/>
      <c r="GEN314" s="73"/>
      <c r="GEO314" s="73"/>
      <c r="GEQ314" s="73"/>
      <c r="GER314" s="73"/>
      <c r="GES314" s="73"/>
      <c r="GET314" s="73"/>
      <c r="GEU314" s="73"/>
      <c r="GEV314" s="73"/>
      <c r="GEW314" s="73"/>
      <c r="GEX314" s="73"/>
      <c r="GEY314" s="73"/>
      <c r="GEZ314" s="73"/>
      <c r="GFA314" s="73"/>
      <c r="GFB314" s="73"/>
      <c r="GFC314" s="73"/>
      <c r="GFF314" s="73"/>
      <c r="GFI314" s="73"/>
      <c r="GFL314" s="73"/>
      <c r="GFO314" s="73"/>
      <c r="GFR314" s="73"/>
      <c r="GGD314" s="73"/>
      <c r="GGG314" s="73"/>
      <c r="GGJ314" s="73"/>
      <c r="GGM314" s="73"/>
      <c r="GGV314" s="73"/>
      <c r="GHB314" s="73"/>
      <c r="GHE314" s="73"/>
      <c r="GHH314" s="73"/>
      <c r="GHK314" s="73"/>
      <c r="GHQ314" s="73"/>
      <c r="GHZ314" s="73"/>
      <c r="GIB314" s="73"/>
      <c r="GIC314" s="73"/>
      <c r="GIE314" s="73"/>
      <c r="GIH314" s="73"/>
      <c r="GIK314" s="73"/>
      <c r="GIN314" s="73"/>
      <c r="GIV314" s="73"/>
      <c r="GIX314" s="73"/>
      <c r="GJA314" s="73"/>
      <c r="GJD314" s="73"/>
      <c r="GJM314" s="73"/>
      <c r="GJP314" s="73"/>
      <c r="GJU314" s="73"/>
      <c r="GKQ314" s="73"/>
      <c r="GKR314" s="73"/>
      <c r="GKS314" s="73"/>
      <c r="GKT314" s="73"/>
      <c r="GKU314" s="73"/>
      <c r="GKV314" s="73"/>
      <c r="GLN314" s="73"/>
      <c r="GLO314" s="73"/>
      <c r="GLR314" s="73"/>
      <c r="GLU314" s="73"/>
      <c r="GLW314" s="73"/>
      <c r="GLY314" s="73"/>
      <c r="GMB314" s="73"/>
      <c r="GME314" s="73"/>
      <c r="GMH314" s="73"/>
      <c r="GMK314" s="73"/>
      <c r="GMN314" s="73"/>
      <c r="GMQ314" s="73"/>
      <c r="GMT314" s="73"/>
      <c r="GMW314" s="73"/>
      <c r="GMY314" s="73"/>
      <c r="GNL314" s="73"/>
      <c r="GNM314" s="73"/>
      <c r="GNN314" s="73"/>
      <c r="GNO314" s="73"/>
      <c r="GNP314" s="73"/>
      <c r="GNQ314" s="73"/>
      <c r="GNR314" s="73"/>
      <c r="GNS314" s="73"/>
      <c r="GNT314" s="73"/>
      <c r="GNU314" s="73"/>
      <c r="GNV314" s="73"/>
      <c r="GNW314" s="73"/>
      <c r="GNX314" s="73"/>
      <c r="GNY314" s="73"/>
      <c r="GNZ314" s="73"/>
      <c r="GOA314" s="73"/>
      <c r="GOB314" s="73"/>
      <c r="GOC314" s="73"/>
      <c r="GOD314" s="73"/>
      <c r="GOE314" s="73"/>
      <c r="GOF314" s="73"/>
      <c r="GOG314" s="73"/>
      <c r="GOH314" s="73"/>
      <c r="GOI314" s="73"/>
      <c r="GOJ314" s="73"/>
      <c r="GOK314" s="73"/>
      <c r="GOM314" s="73"/>
      <c r="GON314" s="73"/>
      <c r="GOO314" s="73"/>
      <c r="GOP314" s="73"/>
      <c r="GOQ314" s="73"/>
      <c r="GOR314" s="73"/>
      <c r="GOS314" s="73"/>
      <c r="GOT314" s="73"/>
      <c r="GOU314" s="73"/>
      <c r="GOV314" s="73"/>
      <c r="GOW314" s="73"/>
      <c r="GOX314" s="73"/>
      <c r="GOY314" s="73"/>
      <c r="GPB314" s="73"/>
      <c r="GPE314" s="73"/>
      <c r="GPH314" s="73"/>
      <c r="GPK314" s="73"/>
      <c r="GPN314" s="73"/>
      <c r="GPZ314" s="73"/>
      <c r="GQC314" s="73"/>
      <c r="GQF314" s="73"/>
      <c r="GQI314" s="73"/>
      <c r="GQR314" s="73"/>
      <c r="GQX314" s="73"/>
      <c r="GRA314" s="73"/>
      <c r="GRD314" s="73"/>
      <c r="GRG314" s="73"/>
      <c r="GRM314" s="73"/>
      <c r="GRV314" s="73"/>
      <c r="GRX314" s="73"/>
      <c r="GRY314" s="73"/>
      <c r="GSA314" s="73"/>
      <c r="GSD314" s="73"/>
      <c r="GSG314" s="73"/>
      <c r="GSJ314" s="73"/>
      <c r="GSR314" s="73"/>
      <c r="GST314" s="73"/>
      <c r="GSW314" s="73"/>
      <c r="GSZ314" s="73"/>
      <c r="GTI314" s="73"/>
      <c r="GTL314" s="73"/>
      <c r="GTQ314" s="73"/>
      <c r="GUM314" s="73"/>
      <c r="GUN314" s="73"/>
      <c r="GUO314" s="73"/>
      <c r="GUP314" s="73"/>
      <c r="GUQ314" s="73"/>
      <c r="GUR314" s="73"/>
      <c r="GVJ314" s="73"/>
      <c r="GVK314" s="73"/>
      <c r="GVN314" s="73"/>
      <c r="GVQ314" s="73"/>
      <c r="GVS314" s="73"/>
      <c r="GVU314" s="73"/>
      <c r="GVX314" s="73"/>
      <c r="GWA314" s="73"/>
      <c r="GWD314" s="73"/>
      <c r="GWG314" s="73"/>
      <c r="GWJ314" s="73"/>
      <c r="GWM314" s="73"/>
      <c r="GWP314" s="73"/>
      <c r="GWS314" s="73"/>
      <c r="GWU314" s="73"/>
      <c r="GXH314" s="73"/>
      <c r="GXI314" s="73"/>
      <c r="GXJ314" s="73"/>
      <c r="GXK314" s="73"/>
      <c r="GXL314" s="73"/>
      <c r="GXM314" s="73"/>
      <c r="GXN314" s="73"/>
      <c r="GXO314" s="73"/>
      <c r="GXP314" s="73"/>
      <c r="GXQ314" s="73"/>
      <c r="GXR314" s="73"/>
      <c r="GXS314" s="73"/>
      <c r="GXT314" s="73"/>
      <c r="GXU314" s="73"/>
      <c r="GXV314" s="73"/>
      <c r="GXW314" s="73"/>
      <c r="GXX314" s="73"/>
      <c r="GXY314" s="73"/>
      <c r="GXZ314" s="73"/>
      <c r="GYA314" s="73"/>
      <c r="GYB314" s="73"/>
      <c r="GYC314" s="73"/>
      <c r="GYD314" s="73"/>
      <c r="GYE314" s="73"/>
      <c r="GYF314" s="73"/>
      <c r="GYG314" s="73"/>
      <c r="GYI314" s="73"/>
      <c r="GYJ314" s="73"/>
      <c r="GYK314" s="73"/>
      <c r="GYL314" s="73"/>
      <c r="GYM314" s="73"/>
      <c r="GYN314" s="73"/>
      <c r="GYO314" s="73"/>
      <c r="GYP314" s="73"/>
      <c r="GYQ314" s="73"/>
      <c r="GYR314" s="73"/>
      <c r="GYS314" s="73"/>
      <c r="GYT314" s="73"/>
      <c r="GYU314" s="73"/>
      <c r="GYX314" s="73"/>
      <c r="GZA314" s="73"/>
      <c r="GZD314" s="73"/>
      <c r="GZG314" s="73"/>
      <c r="GZJ314" s="73"/>
      <c r="GZV314" s="73"/>
      <c r="GZY314" s="73"/>
      <c r="HAB314" s="73"/>
      <c r="HAE314" s="73"/>
      <c r="HAN314" s="73"/>
      <c r="HAT314" s="73"/>
      <c r="HAW314" s="73"/>
      <c r="HAZ314" s="73"/>
      <c r="HBC314" s="73"/>
      <c r="HBI314" s="73"/>
      <c r="HBR314" s="73"/>
      <c r="HBT314" s="73"/>
      <c r="HBU314" s="73"/>
      <c r="HBW314" s="73"/>
      <c r="HBZ314" s="73"/>
      <c r="HCC314" s="73"/>
      <c r="HCF314" s="73"/>
      <c r="HCN314" s="73"/>
      <c r="HCP314" s="73"/>
      <c r="HCS314" s="73"/>
      <c r="HCV314" s="73"/>
      <c r="HDE314" s="73"/>
      <c r="HDH314" s="73"/>
      <c r="HDM314" s="73"/>
      <c r="HEI314" s="73"/>
      <c r="HEJ314" s="73"/>
      <c r="HEK314" s="73"/>
      <c r="HEL314" s="73"/>
      <c r="HEM314" s="73"/>
      <c r="HEN314" s="73"/>
      <c r="HFF314" s="73"/>
      <c r="HFG314" s="73"/>
      <c r="HFJ314" s="73"/>
      <c r="HFM314" s="73"/>
      <c r="HFO314" s="73"/>
      <c r="HFQ314" s="73"/>
      <c r="HFT314" s="73"/>
      <c r="HFW314" s="73"/>
      <c r="HFZ314" s="73"/>
      <c r="HGC314" s="73"/>
      <c r="HGF314" s="73"/>
      <c r="HGI314" s="73"/>
      <c r="HGL314" s="73"/>
      <c r="HGO314" s="73"/>
      <c r="HGQ314" s="73"/>
      <c r="HHD314" s="73"/>
      <c r="HHE314" s="73"/>
      <c r="HHF314" s="73"/>
      <c r="HHG314" s="73"/>
      <c r="HHH314" s="73"/>
      <c r="HHI314" s="73"/>
      <c r="HHJ314" s="73"/>
      <c r="HHK314" s="73"/>
      <c r="HHL314" s="73"/>
      <c r="HHM314" s="73"/>
      <c r="HHN314" s="73"/>
      <c r="HHO314" s="73"/>
      <c r="HHP314" s="73"/>
      <c r="HHQ314" s="73"/>
      <c r="HHR314" s="73"/>
      <c r="HHS314" s="73"/>
      <c r="HHT314" s="73"/>
      <c r="HHU314" s="73"/>
      <c r="HHV314" s="73"/>
      <c r="HHW314" s="73"/>
      <c r="HHX314" s="73"/>
      <c r="HHY314" s="73"/>
      <c r="HHZ314" s="73"/>
      <c r="HIA314" s="73"/>
      <c r="HIB314" s="73"/>
      <c r="HIC314" s="73"/>
      <c r="HIE314" s="73"/>
      <c r="HIF314" s="73"/>
      <c r="HIG314" s="73"/>
      <c r="HIH314" s="73"/>
      <c r="HII314" s="73"/>
      <c r="HIJ314" s="73"/>
      <c r="HIK314" s="73"/>
      <c r="HIL314" s="73"/>
      <c r="HIM314" s="73"/>
      <c r="HIN314" s="73"/>
      <c r="HIO314" s="73"/>
      <c r="HIP314" s="73"/>
      <c r="HIQ314" s="73"/>
      <c r="HIT314" s="73"/>
      <c r="HIW314" s="73"/>
      <c r="HIZ314" s="73"/>
      <c r="HJC314" s="73"/>
      <c r="HJF314" s="73"/>
      <c r="HJR314" s="73"/>
      <c r="HJU314" s="73"/>
      <c r="HJX314" s="73"/>
      <c r="HKA314" s="73"/>
      <c r="HKJ314" s="73"/>
      <c r="HKP314" s="73"/>
      <c r="HKS314" s="73"/>
      <c r="HKV314" s="73"/>
      <c r="HKY314" s="73"/>
      <c r="HLE314" s="73"/>
      <c r="HLN314" s="73"/>
      <c r="HLP314" s="73"/>
      <c r="HLQ314" s="73"/>
      <c r="HLS314" s="73"/>
      <c r="HLV314" s="73"/>
      <c r="HLY314" s="73"/>
      <c r="HMB314" s="73"/>
      <c r="HMJ314" s="73"/>
      <c r="HML314" s="73"/>
      <c r="HMO314" s="73"/>
      <c r="HMR314" s="73"/>
      <c r="HNA314" s="73"/>
      <c r="HND314" s="73"/>
      <c r="HNI314" s="73"/>
      <c r="HOE314" s="73"/>
      <c r="HOF314" s="73"/>
      <c r="HOG314" s="73"/>
      <c r="HOH314" s="73"/>
      <c r="HOI314" s="73"/>
      <c r="HOJ314" s="73"/>
      <c r="HPB314" s="73"/>
      <c r="HPC314" s="73"/>
      <c r="HPF314" s="73"/>
      <c r="HPI314" s="73"/>
      <c r="HPK314" s="73"/>
      <c r="HPM314" s="73"/>
      <c r="HPP314" s="73"/>
      <c r="HPS314" s="73"/>
      <c r="HPV314" s="73"/>
      <c r="HPY314" s="73"/>
      <c r="HQB314" s="73"/>
      <c r="HQE314" s="73"/>
      <c r="HQH314" s="73"/>
      <c r="HQK314" s="73"/>
      <c r="HQM314" s="73"/>
      <c r="HQZ314" s="73"/>
      <c r="HRA314" s="73"/>
      <c r="HRB314" s="73"/>
      <c r="HRC314" s="73"/>
      <c r="HRD314" s="73"/>
      <c r="HRE314" s="73"/>
      <c r="HRF314" s="73"/>
      <c r="HRG314" s="73"/>
      <c r="HRH314" s="73"/>
      <c r="HRI314" s="73"/>
      <c r="HRJ314" s="73"/>
      <c r="HRK314" s="73"/>
      <c r="HRL314" s="73"/>
      <c r="HRM314" s="73"/>
      <c r="HRN314" s="73"/>
      <c r="HRO314" s="73"/>
      <c r="HRP314" s="73"/>
      <c r="HRQ314" s="73"/>
      <c r="HRR314" s="73"/>
      <c r="HRS314" s="73"/>
      <c r="HRT314" s="73"/>
      <c r="HRU314" s="73"/>
      <c r="HRV314" s="73"/>
      <c r="HRW314" s="73"/>
      <c r="HRX314" s="73"/>
      <c r="HRY314" s="73"/>
      <c r="HSA314" s="73"/>
      <c r="HSB314" s="73"/>
      <c r="HSC314" s="73"/>
      <c r="HSD314" s="73"/>
      <c r="HSE314" s="73"/>
      <c r="HSF314" s="73"/>
      <c r="HSG314" s="73"/>
      <c r="HSH314" s="73"/>
      <c r="HSI314" s="73"/>
      <c r="HSJ314" s="73"/>
      <c r="HSK314" s="73"/>
      <c r="HSL314" s="73"/>
      <c r="HSM314" s="73"/>
      <c r="HSP314" s="73"/>
      <c r="HSS314" s="73"/>
      <c r="HSV314" s="73"/>
      <c r="HSY314" s="73"/>
      <c r="HTB314" s="73"/>
      <c r="HTN314" s="73"/>
      <c r="HTQ314" s="73"/>
      <c r="HTT314" s="73"/>
      <c r="HTW314" s="73"/>
      <c r="HUF314" s="73"/>
      <c r="HUL314" s="73"/>
      <c r="HUO314" s="73"/>
      <c r="HUR314" s="73"/>
      <c r="HUU314" s="73"/>
      <c r="HVA314" s="73"/>
      <c r="HVJ314" s="73"/>
      <c r="HVL314" s="73"/>
      <c r="HVM314" s="73"/>
      <c r="HVO314" s="73"/>
      <c r="HVR314" s="73"/>
      <c r="HVU314" s="73"/>
      <c r="HVX314" s="73"/>
      <c r="HWF314" s="73"/>
      <c r="HWH314" s="73"/>
      <c r="HWK314" s="73"/>
      <c r="HWN314" s="73"/>
      <c r="HWW314" s="73"/>
      <c r="HWZ314" s="73"/>
      <c r="HXE314" s="73"/>
      <c r="HYA314" s="73"/>
      <c r="HYB314" s="73"/>
      <c r="HYC314" s="73"/>
      <c r="HYD314" s="73"/>
      <c r="HYE314" s="73"/>
      <c r="HYF314" s="73"/>
      <c r="HYX314" s="73"/>
      <c r="HYY314" s="73"/>
      <c r="HZB314" s="73"/>
      <c r="HZE314" s="73"/>
      <c r="HZG314" s="73"/>
      <c r="HZI314" s="73"/>
      <c r="HZL314" s="73"/>
      <c r="HZO314" s="73"/>
      <c r="HZR314" s="73"/>
      <c r="HZU314" s="73"/>
      <c r="HZX314" s="73"/>
      <c r="IAA314" s="73"/>
      <c r="IAD314" s="73"/>
      <c r="IAG314" s="73"/>
      <c r="IAI314" s="73"/>
      <c r="IAV314" s="73"/>
      <c r="IAW314" s="73"/>
      <c r="IAX314" s="73"/>
      <c r="IAY314" s="73"/>
      <c r="IAZ314" s="73"/>
      <c r="IBA314" s="73"/>
      <c r="IBB314" s="73"/>
      <c r="IBC314" s="73"/>
      <c r="IBD314" s="73"/>
      <c r="IBE314" s="73"/>
      <c r="IBF314" s="73"/>
      <c r="IBG314" s="73"/>
      <c r="IBH314" s="73"/>
      <c r="IBI314" s="73"/>
      <c r="IBJ314" s="73"/>
      <c r="IBK314" s="73"/>
      <c r="IBL314" s="73"/>
      <c r="IBM314" s="73"/>
      <c r="IBN314" s="73"/>
      <c r="IBO314" s="73"/>
      <c r="IBP314" s="73"/>
      <c r="IBQ314" s="73"/>
      <c r="IBR314" s="73"/>
      <c r="IBS314" s="73"/>
      <c r="IBT314" s="73"/>
      <c r="IBU314" s="73"/>
      <c r="IBW314" s="73"/>
      <c r="IBX314" s="73"/>
      <c r="IBY314" s="73"/>
      <c r="IBZ314" s="73"/>
      <c r="ICA314" s="73"/>
      <c r="ICB314" s="73"/>
      <c r="ICC314" s="73"/>
      <c r="ICD314" s="73"/>
      <c r="ICE314" s="73"/>
      <c r="ICF314" s="73"/>
      <c r="ICG314" s="73"/>
      <c r="ICH314" s="73"/>
      <c r="ICI314" s="73"/>
      <c r="ICL314" s="73"/>
      <c r="ICO314" s="73"/>
      <c r="ICR314" s="73"/>
      <c r="ICU314" s="73"/>
      <c r="ICX314" s="73"/>
      <c r="IDJ314" s="73"/>
      <c r="IDM314" s="73"/>
      <c r="IDP314" s="73"/>
      <c r="IDS314" s="73"/>
      <c r="IEB314" s="73"/>
      <c r="IEH314" s="73"/>
      <c r="IEK314" s="73"/>
      <c r="IEN314" s="73"/>
      <c r="IEQ314" s="73"/>
      <c r="IEW314" s="73"/>
      <c r="IFF314" s="73"/>
      <c r="IFH314" s="73"/>
      <c r="IFI314" s="73"/>
      <c r="IFK314" s="73"/>
      <c r="IFN314" s="73"/>
      <c r="IFQ314" s="73"/>
      <c r="IFT314" s="73"/>
      <c r="IGB314" s="73"/>
      <c r="IGD314" s="73"/>
      <c r="IGG314" s="73"/>
      <c r="IGJ314" s="73"/>
      <c r="IGS314" s="73"/>
      <c r="IGV314" s="73"/>
      <c r="IHA314" s="73"/>
      <c r="IHW314" s="73"/>
      <c r="IHX314" s="73"/>
      <c r="IHY314" s="73"/>
      <c r="IHZ314" s="73"/>
      <c r="IIA314" s="73"/>
      <c r="IIB314" s="73"/>
      <c r="IIT314" s="73"/>
      <c r="IIU314" s="73"/>
      <c r="IIX314" s="73"/>
      <c r="IJA314" s="73"/>
      <c r="IJC314" s="73"/>
      <c r="IJE314" s="73"/>
      <c r="IJH314" s="73"/>
      <c r="IJK314" s="73"/>
      <c r="IJN314" s="73"/>
      <c r="IJQ314" s="73"/>
      <c r="IJT314" s="73"/>
      <c r="IJW314" s="73"/>
      <c r="IJZ314" s="73"/>
      <c r="IKC314" s="73"/>
      <c r="IKE314" s="73"/>
      <c r="IKR314" s="73"/>
      <c r="IKS314" s="73"/>
      <c r="IKT314" s="73"/>
      <c r="IKU314" s="73"/>
      <c r="IKV314" s="73"/>
      <c r="IKW314" s="73"/>
      <c r="IKX314" s="73"/>
      <c r="IKY314" s="73"/>
      <c r="IKZ314" s="73"/>
      <c r="ILA314" s="73"/>
      <c r="ILB314" s="73"/>
      <c r="ILC314" s="73"/>
      <c r="ILD314" s="73"/>
      <c r="ILE314" s="73"/>
      <c r="ILF314" s="73"/>
      <c r="ILG314" s="73"/>
      <c r="ILH314" s="73"/>
      <c r="ILI314" s="73"/>
      <c r="ILJ314" s="73"/>
      <c r="ILK314" s="73"/>
      <c r="ILL314" s="73"/>
      <c r="ILM314" s="73"/>
      <c r="ILN314" s="73"/>
      <c r="ILO314" s="73"/>
      <c r="ILP314" s="73"/>
      <c r="ILQ314" s="73"/>
      <c r="ILS314" s="73"/>
      <c r="ILT314" s="73"/>
      <c r="ILU314" s="73"/>
      <c r="ILV314" s="73"/>
      <c r="ILW314" s="73"/>
      <c r="ILX314" s="73"/>
      <c r="ILY314" s="73"/>
      <c r="ILZ314" s="73"/>
      <c r="IMA314" s="73"/>
      <c r="IMB314" s="73"/>
      <c r="IMC314" s="73"/>
      <c r="IMD314" s="73"/>
      <c r="IME314" s="73"/>
      <c r="IMH314" s="73"/>
      <c r="IMK314" s="73"/>
      <c r="IMN314" s="73"/>
      <c r="IMQ314" s="73"/>
      <c r="IMT314" s="73"/>
      <c r="INF314" s="73"/>
      <c r="INI314" s="73"/>
      <c r="INL314" s="73"/>
      <c r="INO314" s="73"/>
      <c r="INX314" s="73"/>
      <c r="IOD314" s="73"/>
      <c r="IOG314" s="73"/>
      <c r="IOJ314" s="73"/>
      <c r="IOM314" s="73"/>
      <c r="IOS314" s="73"/>
      <c r="IPB314" s="73"/>
      <c r="IPD314" s="73"/>
      <c r="IPE314" s="73"/>
      <c r="IPG314" s="73"/>
      <c r="IPJ314" s="73"/>
      <c r="IPM314" s="73"/>
      <c r="IPP314" s="73"/>
      <c r="IPX314" s="73"/>
      <c r="IPZ314" s="73"/>
      <c r="IQC314" s="73"/>
      <c r="IQF314" s="73"/>
      <c r="IQO314" s="73"/>
      <c r="IQR314" s="73"/>
      <c r="IQW314" s="73"/>
      <c r="IRS314" s="73"/>
      <c r="IRT314" s="73"/>
      <c r="IRU314" s="73"/>
      <c r="IRV314" s="73"/>
      <c r="IRW314" s="73"/>
      <c r="IRX314" s="73"/>
      <c r="ISP314" s="73"/>
      <c r="ISQ314" s="73"/>
      <c r="IST314" s="73"/>
      <c r="ISW314" s="73"/>
      <c r="ISY314" s="73"/>
      <c r="ITA314" s="73"/>
      <c r="ITD314" s="73"/>
      <c r="ITG314" s="73"/>
      <c r="ITJ314" s="73"/>
      <c r="ITM314" s="73"/>
      <c r="ITP314" s="73"/>
      <c r="ITS314" s="73"/>
      <c r="ITV314" s="73"/>
      <c r="ITY314" s="73"/>
      <c r="IUA314" s="73"/>
      <c r="IUN314" s="73"/>
      <c r="IUO314" s="73"/>
      <c r="IUP314" s="73"/>
      <c r="IUQ314" s="73"/>
      <c r="IUR314" s="73"/>
      <c r="IUS314" s="73"/>
      <c r="IUT314" s="73"/>
      <c r="IUU314" s="73"/>
      <c r="IUV314" s="73"/>
      <c r="IUW314" s="73"/>
      <c r="IUX314" s="73"/>
      <c r="IUY314" s="73"/>
      <c r="IUZ314" s="73"/>
      <c r="IVA314" s="73"/>
      <c r="IVB314" s="73"/>
      <c r="IVC314" s="73"/>
      <c r="IVD314" s="73"/>
      <c r="IVE314" s="73"/>
      <c r="IVF314" s="73"/>
      <c r="IVG314" s="73"/>
      <c r="IVH314" s="73"/>
      <c r="IVI314" s="73"/>
      <c r="IVJ314" s="73"/>
      <c r="IVK314" s="73"/>
      <c r="IVL314" s="73"/>
      <c r="IVM314" s="73"/>
      <c r="IVO314" s="73"/>
      <c r="IVP314" s="73"/>
      <c r="IVQ314" s="73"/>
      <c r="IVR314" s="73"/>
      <c r="IVS314" s="73"/>
      <c r="IVT314" s="73"/>
      <c r="IVU314" s="73"/>
      <c r="IVV314" s="73"/>
      <c r="IVW314" s="73"/>
      <c r="IVX314" s="73"/>
      <c r="IVY314" s="73"/>
      <c r="IVZ314" s="73"/>
      <c r="IWA314" s="73"/>
      <c r="IWD314" s="73"/>
      <c r="IWG314" s="73"/>
      <c r="IWJ314" s="73"/>
      <c r="IWM314" s="73"/>
      <c r="IWP314" s="73"/>
      <c r="IXB314" s="73"/>
      <c r="IXE314" s="73"/>
      <c r="IXH314" s="73"/>
      <c r="IXK314" s="73"/>
      <c r="IXT314" s="73"/>
      <c r="IXZ314" s="73"/>
      <c r="IYC314" s="73"/>
      <c r="IYF314" s="73"/>
      <c r="IYI314" s="73"/>
      <c r="IYO314" s="73"/>
      <c r="IYX314" s="73"/>
      <c r="IYZ314" s="73"/>
      <c r="IZA314" s="73"/>
      <c r="IZC314" s="73"/>
      <c r="IZF314" s="73"/>
      <c r="IZI314" s="73"/>
      <c r="IZL314" s="73"/>
      <c r="IZT314" s="73"/>
      <c r="IZV314" s="73"/>
      <c r="IZY314" s="73"/>
      <c r="JAB314" s="73"/>
      <c r="JAK314" s="73"/>
      <c r="JAN314" s="73"/>
      <c r="JAS314" s="73"/>
      <c r="JBO314" s="73"/>
      <c r="JBP314" s="73"/>
      <c r="JBQ314" s="73"/>
      <c r="JBR314" s="73"/>
      <c r="JBS314" s="73"/>
      <c r="JBT314" s="73"/>
      <c r="JCL314" s="73"/>
      <c r="JCM314" s="73"/>
      <c r="JCP314" s="73"/>
      <c r="JCS314" s="73"/>
      <c r="JCU314" s="73"/>
      <c r="JCW314" s="73"/>
      <c r="JCZ314" s="73"/>
      <c r="JDC314" s="73"/>
      <c r="JDF314" s="73"/>
      <c r="JDI314" s="73"/>
      <c r="JDL314" s="73"/>
      <c r="JDO314" s="73"/>
      <c r="JDR314" s="73"/>
      <c r="JDU314" s="73"/>
      <c r="JDW314" s="73"/>
      <c r="JEJ314" s="73"/>
      <c r="JEK314" s="73"/>
      <c r="JEL314" s="73"/>
      <c r="JEM314" s="73"/>
      <c r="JEN314" s="73"/>
      <c r="JEO314" s="73"/>
      <c r="JEP314" s="73"/>
      <c r="JEQ314" s="73"/>
      <c r="JER314" s="73"/>
      <c r="JES314" s="73"/>
      <c r="JET314" s="73"/>
      <c r="JEU314" s="73"/>
      <c r="JEV314" s="73"/>
      <c r="JEW314" s="73"/>
      <c r="JEX314" s="73"/>
      <c r="JEY314" s="73"/>
      <c r="JEZ314" s="73"/>
      <c r="JFA314" s="73"/>
      <c r="JFB314" s="73"/>
      <c r="JFC314" s="73"/>
      <c r="JFD314" s="73"/>
      <c r="JFE314" s="73"/>
      <c r="JFF314" s="73"/>
      <c r="JFG314" s="73"/>
      <c r="JFH314" s="73"/>
      <c r="JFI314" s="73"/>
      <c r="JFK314" s="73"/>
      <c r="JFL314" s="73"/>
      <c r="JFM314" s="73"/>
      <c r="JFN314" s="73"/>
      <c r="JFO314" s="73"/>
      <c r="JFP314" s="73"/>
      <c r="JFQ314" s="73"/>
      <c r="JFR314" s="73"/>
      <c r="JFS314" s="73"/>
      <c r="JFT314" s="73"/>
      <c r="JFU314" s="73"/>
      <c r="JFV314" s="73"/>
      <c r="JFW314" s="73"/>
      <c r="JFZ314" s="73"/>
      <c r="JGC314" s="73"/>
      <c r="JGF314" s="73"/>
      <c r="JGI314" s="73"/>
      <c r="JGL314" s="73"/>
      <c r="JGX314" s="73"/>
      <c r="JHA314" s="73"/>
      <c r="JHD314" s="73"/>
      <c r="JHG314" s="73"/>
      <c r="JHP314" s="73"/>
      <c r="JHV314" s="73"/>
      <c r="JHY314" s="73"/>
      <c r="JIB314" s="73"/>
      <c r="JIE314" s="73"/>
      <c r="JIK314" s="73"/>
      <c r="JIT314" s="73"/>
      <c r="JIV314" s="73"/>
      <c r="JIW314" s="73"/>
      <c r="JIY314" s="73"/>
      <c r="JJB314" s="73"/>
      <c r="JJE314" s="73"/>
      <c r="JJH314" s="73"/>
      <c r="JJP314" s="73"/>
      <c r="JJR314" s="73"/>
      <c r="JJU314" s="73"/>
      <c r="JJX314" s="73"/>
      <c r="JKG314" s="73"/>
      <c r="JKJ314" s="73"/>
      <c r="JKO314" s="73"/>
      <c r="JLK314" s="73"/>
      <c r="JLL314" s="73"/>
      <c r="JLM314" s="73"/>
      <c r="JLN314" s="73"/>
      <c r="JLO314" s="73"/>
      <c r="JLP314" s="73"/>
      <c r="JMH314" s="73"/>
      <c r="JMI314" s="73"/>
      <c r="JML314" s="73"/>
      <c r="JMO314" s="73"/>
      <c r="JMQ314" s="73"/>
      <c r="JMS314" s="73"/>
      <c r="JMV314" s="73"/>
      <c r="JMY314" s="73"/>
      <c r="JNB314" s="73"/>
      <c r="JNE314" s="73"/>
      <c r="JNH314" s="73"/>
      <c r="JNK314" s="73"/>
      <c r="JNN314" s="73"/>
      <c r="JNQ314" s="73"/>
      <c r="JNS314" s="73"/>
      <c r="JOF314" s="73"/>
      <c r="JOG314" s="73"/>
      <c r="JOH314" s="73"/>
      <c r="JOI314" s="73"/>
      <c r="JOJ314" s="73"/>
      <c r="JOK314" s="73"/>
      <c r="JOL314" s="73"/>
      <c r="JOM314" s="73"/>
      <c r="JON314" s="73"/>
      <c r="JOO314" s="73"/>
      <c r="JOP314" s="73"/>
      <c r="JOQ314" s="73"/>
      <c r="JOR314" s="73"/>
      <c r="JOS314" s="73"/>
      <c r="JOT314" s="73"/>
      <c r="JOU314" s="73"/>
      <c r="JOV314" s="73"/>
      <c r="JOW314" s="73"/>
      <c r="JOX314" s="73"/>
      <c r="JOY314" s="73"/>
      <c r="JOZ314" s="73"/>
      <c r="JPA314" s="73"/>
      <c r="JPB314" s="73"/>
      <c r="JPC314" s="73"/>
      <c r="JPD314" s="73"/>
      <c r="JPE314" s="73"/>
      <c r="JPG314" s="73"/>
      <c r="JPH314" s="73"/>
      <c r="JPI314" s="73"/>
      <c r="JPJ314" s="73"/>
      <c r="JPK314" s="73"/>
      <c r="JPL314" s="73"/>
      <c r="JPM314" s="73"/>
      <c r="JPN314" s="73"/>
      <c r="JPO314" s="73"/>
      <c r="JPP314" s="73"/>
      <c r="JPQ314" s="73"/>
      <c r="JPR314" s="73"/>
      <c r="JPS314" s="73"/>
      <c r="JPV314" s="73"/>
      <c r="JPY314" s="73"/>
      <c r="JQB314" s="73"/>
      <c r="JQE314" s="73"/>
      <c r="JQH314" s="73"/>
      <c r="JQT314" s="73"/>
      <c r="JQW314" s="73"/>
      <c r="JQZ314" s="73"/>
      <c r="JRC314" s="73"/>
      <c r="JRL314" s="73"/>
      <c r="JRR314" s="73"/>
      <c r="JRU314" s="73"/>
      <c r="JRX314" s="73"/>
      <c r="JSA314" s="73"/>
      <c r="JSG314" s="73"/>
      <c r="JSP314" s="73"/>
      <c r="JSR314" s="73"/>
      <c r="JSS314" s="73"/>
      <c r="JSU314" s="73"/>
      <c r="JSX314" s="73"/>
      <c r="JTA314" s="73"/>
      <c r="JTD314" s="73"/>
      <c r="JTL314" s="73"/>
      <c r="JTN314" s="73"/>
      <c r="JTQ314" s="73"/>
      <c r="JTT314" s="73"/>
      <c r="JUC314" s="73"/>
      <c r="JUF314" s="73"/>
      <c r="JUK314" s="73"/>
      <c r="JVG314" s="73"/>
      <c r="JVH314" s="73"/>
      <c r="JVI314" s="73"/>
      <c r="JVJ314" s="73"/>
      <c r="JVK314" s="73"/>
      <c r="JVL314" s="73"/>
      <c r="JWD314" s="73"/>
      <c r="JWE314" s="73"/>
      <c r="JWH314" s="73"/>
      <c r="JWK314" s="73"/>
      <c r="JWM314" s="73"/>
      <c r="JWO314" s="73"/>
      <c r="JWR314" s="73"/>
      <c r="JWU314" s="73"/>
      <c r="JWX314" s="73"/>
      <c r="JXA314" s="73"/>
      <c r="JXD314" s="73"/>
      <c r="JXG314" s="73"/>
      <c r="JXJ314" s="73"/>
      <c r="JXM314" s="73"/>
      <c r="JXO314" s="73"/>
      <c r="JYB314" s="73"/>
      <c r="JYC314" s="73"/>
      <c r="JYD314" s="73"/>
      <c r="JYE314" s="73"/>
      <c r="JYF314" s="73"/>
      <c r="JYG314" s="73"/>
      <c r="JYH314" s="73"/>
      <c r="JYI314" s="73"/>
      <c r="JYJ314" s="73"/>
      <c r="JYK314" s="73"/>
      <c r="JYL314" s="73"/>
      <c r="JYM314" s="73"/>
      <c r="JYN314" s="73"/>
      <c r="JYO314" s="73"/>
      <c r="JYP314" s="73"/>
      <c r="JYQ314" s="73"/>
      <c r="JYR314" s="73"/>
      <c r="JYS314" s="73"/>
      <c r="JYT314" s="73"/>
      <c r="JYU314" s="73"/>
      <c r="JYV314" s="73"/>
      <c r="JYW314" s="73"/>
      <c r="JYX314" s="73"/>
      <c r="JYY314" s="73"/>
      <c r="JYZ314" s="73"/>
      <c r="JZA314" s="73"/>
      <c r="JZC314" s="73"/>
      <c r="JZD314" s="73"/>
      <c r="JZE314" s="73"/>
      <c r="JZF314" s="73"/>
      <c r="JZG314" s="73"/>
      <c r="JZH314" s="73"/>
      <c r="JZI314" s="73"/>
      <c r="JZJ314" s="73"/>
      <c r="JZK314" s="73"/>
      <c r="JZL314" s="73"/>
      <c r="JZM314" s="73"/>
      <c r="JZN314" s="73"/>
      <c r="JZO314" s="73"/>
      <c r="JZR314" s="73"/>
      <c r="JZU314" s="73"/>
      <c r="JZX314" s="73"/>
      <c r="KAA314" s="73"/>
      <c r="KAD314" s="73"/>
      <c r="KAP314" s="73"/>
      <c r="KAS314" s="73"/>
      <c r="KAV314" s="73"/>
      <c r="KAY314" s="73"/>
      <c r="KBH314" s="73"/>
      <c r="KBN314" s="73"/>
      <c r="KBQ314" s="73"/>
      <c r="KBT314" s="73"/>
      <c r="KBW314" s="73"/>
      <c r="KCC314" s="73"/>
      <c r="KCL314" s="73"/>
      <c r="KCN314" s="73"/>
      <c r="KCO314" s="73"/>
      <c r="KCQ314" s="73"/>
      <c r="KCT314" s="73"/>
      <c r="KCW314" s="73"/>
      <c r="KCZ314" s="73"/>
      <c r="KDH314" s="73"/>
      <c r="KDJ314" s="73"/>
      <c r="KDM314" s="73"/>
      <c r="KDP314" s="73"/>
      <c r="KDY314" s="73"/>
      <c r="KEB314" s="73"/>
      <c r="KEG314" s="73"/>
      <c r="KFC314" s="73"/>
      <c r="KFD314" s="73"/>
      <c r="KFE314" s="73"/>
      <c r="KFF314" s="73"/>
      <c r="KFG314" s="73"/>
      <c r="KFH314" s="73"/>
      <c r="KFZ314" s="73"/>
      <c r="KGA314" s="73"/>
      <c r="KGD314" s="73"/>
      <c r="KGG314" s="73"/>
      <c r="KGI314" s="73"/>
      <c r="KGK314" s="73"/>
      <c r="KGN314" s="73"/>
      <c r="KGQ314" s="73"/>
      <c r="KGT314" s="73"/>
      <c r="KGW314" s="73"/>
      <c r="KGZ314" s="73"/>
      <c r="KHC314" s="73"/>
      <c r="KHF314" s="73"/>
      <c r="KHI314" s="73"/>
      <c r="KHK314" s="73"/>
      <c r="KHX314" s="73"/>
      <c r="KHY314" s="73"/>
      <c r="KHZ314" s="73"/>
      <c r="KIA314" s="73"/>
      <c r="KIB314" s="73"/>
      <c r="KIC314" s="73"/>
      <c r="KID314" s="73"/>
      <c r="KIE314" s="73"/>
      <c r="KIF314" s="73"/>
      <c r="KIG314" s="73"/>
      <c r="KIH314" s="73"/>
      <c r="KII314" s="73"/>
      <c r="KIJ314" s="73"/>
      <c r="KIK314" s="73"/>
      <c r="KIL314" s="73"/>
      <c r="KIM314" s="73"/>
      <c r="KIN314" s="73"/>
      <c r="KIO314" s="73"/>
      <c r="KIP314" s="73"/>
      <c r="KIQ314" s="73"/>
      <c r="KIR314" s="73"/>
      <c r="KIS314" s="73"/>
      <c r="KIT314" s="73"/>
      <c r="KIU314" s="73"/>
      <c r="KIV314" s="73"/>
      <c r="KIW314" s="73"/>
      <c r="KIY314" s="73"/>
      <c r="KIZ314" s="73"/>
      <c r="KJA314" s="73"/>
      <c r="KJB314" s="73"/>
      <c r="KJC314" s="73"/>
      <c r="KJD314" s="73"/>
      <c r="KJE314" s="73"/>
      <c r="KJF314" s="73"/>
      <c r="KJG314" s="73"/>
      <c r="KJH314" s="73"/>
      <c r="KJI314" s="73"/>
      <c r="KJJ314" s="73"/>
      <c r="KJK314" s="73"/>
      <c r="KJN314" s="73"/>
      <c r="KJQ314" s="73"/>
      <c r="KJT314" s="73"/>
      <c r="KJW314" s="73"/>
      <c r="KJZ314" s="73"/>
      <c r="KKL314" s="73"/>
      <c r="KKO314" s="73"/>
      <c r="KKR314" s="73"/>
      <c r="KKU314" s="73"/>
      <c r="KLD314" s="73"/>
      <c r="KLJ314" s="73"/>
      <c r="KLM314" s="73"/>
      <c r="KLP314" s="73"/>
      <c r="KLS314" s="73"/>
      <c r="KLY314" s="73"/>
      <c r="KMH314" s="73"/>
      <c r="KMJ314" s="73"/>
      <c r="KMK314" s="73"/>
      <c r="KMM314" s="73"/>
      <c r="KMP314" s="73"/>
      <c r="KMS314" s="73"/>
      <c r="KMV314" s="73"/>
      <c r="KND314" s="73"/>
      <c r="KNF314" s="73"/>
      <c r="KNI314" s="73"/>
      <c r="KNL314" s="73"/>
      <c r="KNU314" s="73"/>
      <c r="KNX314" s="73"/>
      <c r="KOC314" s="73"/>
      <c r="KOY314" s="73"/>
      <c r="KOZ314" s="73"/>
      <c r="KPA314" s="73"/>
      <c r="KPB314" s="73"/>
      <c r="KPC314" s="73"/>
      <c r="KPD314" s="73"/>
      <c r="KPV314" s="73"/>
      <c r="KPW314" s="73"/>
      <c r="KPZ314" s="73"/>
      <c r="KQC314" s="73"/>
      <c r="KQE314" s="73"/>
      <c r="KQG314" s="73"/>
      <c r="KQJ314" s="73"/>
      <c r="KQM314" s="73"/>
      <c r="KQP314" s="73"/>
      <c r="KQS314" s="73"/>
      <c r="KQV314" s="73"/>
      <c r="KQY314" s="73"/>
      <c r="KRB314" s="73"/>
      <c r="KRE314" s="73"/>
      <c r="KRG314" s="73"/>
      <c r="KRT314" s="73"/>
      <c r="KRU314" s="73"/>
      <c r="KRV314" s="73"/>
      <c r="KRW314" s="73"/>
      <c r="KRX314" s="73"/>
      <c r="KRY314" s="73"/>
      <c r="KRZ314" s="73"/>
      <c r="KSA314" s="73"/>
      <c r="KSB314" s="73"/>
      <c r="KSC314" s="73"/>
      <c r="KSD314" s="73"/>
      <c r="KSE314" s="73"/>
      <c r="KSF314" s="73"/>
      <c r="KSG314" s="73"/>
      <c r="KSH314" s="73"/>
      <c r="KSI314" s="73"/>
      <c r="KSJ314" s="73"/>
      <c r="KSK314" s="73"/>
      <c r="KSL314" s="73"/>
      <c r="KSM314" s="73"/>
      <c r="KSN314" s="73"/>
      <c r="KSO314" s="73"/>
      <c r="KSP314" s="73"/>
      <c r="KSQ314" s="73"/>
      <c r="KSR314" s="73"/>
      <c r="KSS314" s="73"/>
      <c r="KSU314" s="73"/>
      <c r="KSV314" s="73"/>
      <c r="KSW314" s="73"/>
      <c r="KSX314" s="73"/>
      <c r="KSY314" s="73"/>
      <c r="KSZ314" s="73"/>
      <c r="KTA314" s="73"/>
      <c r="KTB314" s="73"/>
      <c r="KTC314" s="73"/>
      <c r="KTD314" s="73"/>
      <c r="KTE314" s="73"/>
      <c r="KTF314" s="73"/>
      <c r="KTG314" s="73"/>
      <c r="KTJ314" s="73"/>
      <c r="KTM314" s="73"/>
      <c r="KTP314" s="73"/>
      <c r="KTS314" s="73"/>
      <c r="KTV314" s="73"/>
      <c r="KUH314" s="73"/>
      <c r="KUK314" s="73"/>
      <c r="KUN314" s="73"/>
      <c r="KUQ314" s="73"/>
      <c r="KUZ314" s="73"/>
      <c r="KVF314" s="73"/>
      <c r="KVI314" s="73"/>
      <c r="KVL314" s="73"/>
      <c r="KVO314" s="73"/>
      <c r="KVU314" s="73"/>
      <c r="KWD314" s="73"/>
      <c r="KWF314" s="73"/>
      <c r="KWG314" s="73"/>
      <c r="KWI314" s="73"/>
      <c r="KWL314" s="73"/>
      <c r="KWO314" s="73"/>
      <c r="KWR314" s="73"/>
      <c r="KWZ314" s="73"/>
      <c r="KXB314" s="73"/>
      <c r="KXE314" s="73"/>
      <c r="KXH314" s="73"/>
      <c r="KXQ314" s="73"/>
      <c r="KXT314" s="73"/>
      <c r="KXY314" s="73"/>
      <c r="KYU314" s="73"/>
      <c r="KYV314" s="73"/>
      <c r="KYW314" s="73"/>
      <c r="KYX314" s="73"/>
      <c r="KYY314" s="73"/>
      <c r="KYZ314" s="73"/>
      <c r="KZR314" s="73"/>
      <c r="KZS314" s="73"/>
      <c r="KZV314" s="73"/>
      <c r="KZY314" s="73"/>
      <c r="LAA314" s="73"/>
      <c r="LAC314" s="73"/>
      <c r="LAF314" s="73"/>
      <c r="LAI314" s="73"/>
      <c r="LAL314" s="73"/>
      <c r="LAO314" s="73"/>
      <c r="LAR314" s="73"/>
      <c r="LAU314" s="73"/>
      <c r="LAX314" s="73"/>
      <c r="LBA314" s="73"/>
      <c r="LBC314" s="73"/>
      <c r="LBP314" s="73"/>
      <c r="LBQ314" s="73"/>
      <c r="LBR314" s="73"/>
      <c r="LBS314" s="73"/>
      <c r="LBT314" s="73"/>
      <c r="LBU314" s="73"/>
      <c r="LBV314" s="73"/>
      <c r="LBW314" s="73"/>
      <c r="LBX314" s="73"/>
      <c r="LBY314" s="73"/>
      <c r="LBZ314" s="73"/>
      <c r="LCA314" s="73"/>
      <c r="LCB314" s="73"/>
      <c r="LCC314" s="73"/>
      <c r="LCD314" s="73"/>
      <c r="LCE314" s="73"/>
      <c r="LCF314" s="73"/>
      <c r="LCG314" s="73"/>
      <c r="LCH314" s="73"/>
      <c r="LCI314" s="73"/>
      <c r="LCJ314" s="73"/>
      <c r="LCK314" s="73"/>
      <c r="LCL314" s="73"/>
      <c r="LCM314" s="73"/>
      <c r="LCN314" s="73"/>
      <c r="LCO314" s="73"/>
      <c r="LCQ314" s="73"/>
      <c r="LCR314" s="73"/>
      <c r="LCS314" s="73"/>
      <c r="LCT314" s="73"/>
      <c r="LCU314" s="73"/>
      <c r="LCV314" s="73"/>
      <c r="LCW314" s="73"/>
      <c r="LCX314" s="73"/>
      <c r="LCY314" s="73"/>
      <c r="LCZ314" s="73"/>
      <c r="LDA314" s="73"/>
      <c r="LDB314" s="73"/>
      <c r="LDC314" s="73"/>
      <c r="LDF314" s="73"/>
      <c r="LDI314" s="73"/>
      <c r="LDL314" s="73"/>
      <c r="LDO314" s="73"/>
      <c r="LDR314" s="73"/>
      <c r="LED314" s="73"/>
      <c r="LEG314" s="73"/>
      <c r="LEJ314" s="73"/>
      <c r="LEM314" s="73"/>
      <c r="LEV314" s="73"/>
      <c r="LFB314" s="73"/>
      <c r="LFE314" s="73"/>
      <c r="LFH314" s="73"/>
      <c r="LFK314" s="73"/>
      <c r="LFQ314" s="73"/>
      <c r="LFZ314" s="73"/>
      <c r="LGB314" s="73"/>
      <c r="LGC314" s="73"/>
      <c r="LGE314" s="73"/>
      <c r="LGH314" s="73"/>
      <c r="LGK314" s="73"/>
      <c r="LGN314" s="73"/>
      <c r="LGV314" s="73"/>
      <c r="LGX314" s="73"/>
      <c r="LHA314" s="73"/>
      <c r="LHD314" s="73"/>
      <c r="LHM314" s="73"/>
      <c r="LHP314" s="73"/>
      <c r="LHU314" s="73"/>
      <c r="LIQ314" s="73"/>
      <c r="LIR314" s="73"/>
      <c r="LIS314" s="73"/>
      <c r="LIT314" s="73"/>
      <c r="LIU314" s="73"/>
      <c r="LIV314" s="73"/>
      <c r="LJN314" s="73"/>
      <c r="LJO314" s="73"/>
      <c r="LJR314" s="73"/>
      <c r="LJU314" s="73"/>
      <c r="LJW314" s="73"/>
      <c r="LJY314" s="73"/>
      <c r="LKB314" s="73"/>
      <c r="LKE314" s="73"/>
      <c r="LKH314" s="73"/>
      <c r="LKK314" s="73"/>
      <c r="LKN314" s="73"/>
      <c r="LKQ314" s="73"/>
      <c r="LKT314" s="73"/>
      <c r="LKW314" s="73"/>
      <c r="LKY314" s="73"/>
      <c r="LLL314" s="73"/>
      <c r="LLM314" s="73"/>
      <c r="LLN314" s="73"/>
      <c r="LLO314" s="73"/>
      <c r="LLP314" s="73"/>
      <c r="LLQ314" s="73"/>
      <c r="LLR314" s="73"/>
      <c r="LLS314" s="73"/>
      <c r="LLT314" s="73"/>
      <c r="LLU314" s="73"/>
      <c r="LLV314" s="73"/>
      <c r="LLW314" s="73"/>
      <c r="LLX314" s="73"/>
      <c r="LLY314" s="73"/>
      <c r="LLZ314" s="73"/>
      <c r="LMA314" s="73"/>
      <c r="LMB314" s="73"/>
      <c r="LMC314" s="73"/>
      <c r="LMD314" s="73"/>
      <c r="LME314" s="73"/>
      <c r="LMF314" s="73"/>
      <c r="LMG314" s="73"/>
      <c r="LMH314" s="73"/>
      <c r="LMI314" s="73"/>
      <c r="LMJ314" s="73"/>
      <c r="LMK314" s="73"/>
      <c r="LMM314" s="73"/>
      <c r="LMN314" s="73"/>
      <c r="LMO314" s="73"/>
      <c r="LMP314" s="73"/>
      <c r="LMQ314" s="73"/>
      <c r="LMR314" s="73"/>
      <c r="LMS314" s="73"/>
      <c r="LMT314" s="73"/>
      <c r="LMU314" s="73"/>
      <c r="LMV314" s="73"/>
      <c r="LMW314" s="73"/>
      <c r="LMX314" s="73"/>
      <c r="LMY314" s="73"/>
      <c r="LNB314" s="73"/>
      <c r="LNE314" s="73"/>
      <c r="LNH314" s="73"/>
      <c r="LNK314" s="73"/>
      <c r="LNN314" s="73"/>
      <c r="LNZ314" s="73"/>
      <c r="LOC314" s="73"/>
      <c r="LOF314" s="73"/>
      <c r="LOI314" s="73"/>
      <c r="LOR314" s="73"/>
      <c r="LOX314" s="73"/>
      <c r="LPA314" s="73"/>
      <c r="LPD314" s="73"/>
      <c r="LPG314" s="73"/>
      <c r="LPM314" s="73"/>
      <c r="LPV314" s="73"/>
      <c r="LPX314" s="73"/>
      <c r="LPY314" s="73"/>
      <c r="LQA314" s="73"/>
      <c r="LQD314" s="73"/>
      <c r="LQG314" s="73"/>
      <c r="LQJ314" s="73"/>
      <c r="LQR314" s="73"/>
      <c r="LQT314" s="73"/>
      <c r="LQW314" s="73"/>
      <c r="LQZ314" s="73"/>
      <c r="LRI314" s="73"/>
      <c r="LRL314" s="73"/>
      <c r="LRQ314" s="73"/>
      <c r="LSM314" s="73"/>
      <c r="LSN314" s="73"/>
      <c r="LSO314" s="73"/>
      <c r="LSP314" s="73"/>
      <c r="LSQ314" s="73"/>
      <c r="LSR314" s="73"/>
      <c r="LTJ314" s="73"/>
      <c r="LTK314" s="73"/>
      <c r="LTN314" s="73"/>
      <c r="LTQ314" s="73"/>
      <c r="LTS314" s="73"/>
      <c r="LTU314" s="73"/>
      <c r="LTX314" s="73"/>
      <c r="LUA314" s="73"/>
      <c r="LUD314" s="73"/>
      <c r="LUG314" s="73"/>
      <c r="LUJ314" s="73"/>
      <c r="LUM314" s="73"/>
      <c r="LUP314" s="73"/>
      <c r="LUS314" s="73"/>
      <c r="LUU314" s="73"/>
      <c r="LVH314" s="73"/>
      <c r="LVI314" s="73"/>
      <c r="LVJ314" s="73"/>
      <c r="LVK314" s="73"/>
      <c r="LVL314" s="73"/>
      <c r="LVM314" s="73"/>
      <c r="LVN314" s="73"/>
      <c r="LVO314" s="73"/>
      <c r="LVP314" s="73"/>
      <c r="LVQ314" s="73"/>
      <c r="LVR314" s="73"/>
      <c r="LVS314" s="73"/>
      <c r="LVT314" s="73"/>
      <c r="LVU314" s="73"/>
      <c r="LVV314" s="73"/>
      <c r="LVW314" s="73"/>
      <c r="LVX314" s="73"/>
      <c r="LVY314" s="73"/>
      <c r="LVZ314" s="73"/>
      <c r="LWA314" s="73"/>
      <c r="LWB314" s="73"/>
      <c r="LWC314" s="73"/>
      <c r="LWD314" s="73"/>
      <c r="LWE314" s="73"/>
      <c r="LWF314" s="73"/>
      <c r="LWG314" s="73"/>
      <c r="LWI314" s="73"/>
      <c r="LWJ314" s="73"/>
      <c r="LWK314" s="73"/>
      <c r="LWL314" s="73"/>
      <c r="LWM314" s="73"/>
      <c r="LWN314" s="73"/>
      <c r="LWO314" s="73"/>
      <c r="LWP314" s="73"/>
      <c r="LWQ314" s="73"/>
      <c r="LWR314" s="73"/>
      <c r="LWS314" s="73"/>
      <c r="LWT314" s="73"/>
      <c r="LWU314" s="73"/>
      <c r="LWX314" s="73"/>
      <c r="LXA314" s="73"/>
      <c r="LXD314" s="73"/>
      <c r="LXG314" s="73"/>
      <c r="LXJ314" s="73"/>
      <c r="LXV314" s="73"/>
      <c r="LXY314" s="73"/>
      <c r="LYB314" s="73"/>
      <c r="LYE314" s="73"/>
      <c r="LYN314" s="73"/>
      <c r="LYT314" s="73"/>
      <c r="LYW314" s="73"/>
      <c r="LYZ314" s="73"/>
      <c r="LZC314" s="73"/>
      <c r="LZI314" s="73"/>
      <c r="LZR314" s="73"/>
      <c r="LZT314" s="73"/>
      <c r="LZU314" s="73"/>
      <c r="LZW314" s="73"/>
      <c r="LZZ314" s="73"/>
      <c r="MAC314" s="73"/>
      <c r="MAF314" s="73"/>
      <c r="MAN314" s="73"/>
      <c r="MAP314" s="73"/>
      <c r="MAS314" s="73"/>
      <c r="MAV314" s="73"/>
      <c r="MBE314" s="73"/>
      <c r="MBH314" s="73"/>
      <c r="MBM314" s="73"/>
      <c r="MCI314" s="73"/>
      <c r="MCJ314" s="73"/>
      <c r="MCK314" s="73"/>
      <c r="MCL314" s="73"/>
      <c r="MCM314" s="73"/>
      <c r="MCN314" s="73"/>
      <c r="MDF314" s="73"/>
      <c r="MDG314" s="73"/>
      <c r="MDJ314" s="73"/>
      <c r="MDM314" s="73"/>
      <c r="MDO314" s="73"/>
      <c r="MDQ314" s="73"/>
      <c r="MDT314" s="73"/>
      <c r="MDW314" s="73"/>
      <c r="MDZ314" s="73"/>
      <c r="MEC314" s="73"/>
      <c r="MEF314" s="73"/>
      <c r="MEI314" s="73"/>
      <c r="MEL314" s="73"/>
      <c r="MEO314" s="73"/>
      <c r="MEQ314" s="73"/>
      <c r="MFD314" s="73"/>
      <c r="MFE314" s="73"/>
      <c r="MFF314" s="73"/>
      <c r="MFG314" s="73"/>
      <c r="MFH314" s="73"/>
      <c r="MFI314" s="73"/>
      <c r="MFJ314" s="73"/>
      <c r="MFK314" s="73"/>
      <c r="MFL314" s="73"/>
      <c r="MFM314" s="73"/>
      <c r="MFN314" s="73"/>
      <c r="MFO314" s="73"/>
      <c r="MFP314" s="73"/>
      <c r="MFQ314" s="73"/>
      <c r="MFR314" s="73"/>
      <c r="MFS314" s="73"/>
      <c r="MFT314" s="73"/>
      <c r="MFU314" s="73"/>
      <c r="MFV314" s="73"/>
      <c r="MFW314" s="73"/>
      <c r="MFX314" s="73"/>
      <c r="MFY314" s="73"/>
      <c r="MFZ314" s="73"/>
      <c r="MGA314" s="73"/>
      <c r="MGB314" s="73"/>
      <c r="MGC314" s="73"/>
      <c r="MGE314" s="73"/>
      <c r="MGF314" s="73"/>
      <c r="MGG314" s="73"/>
      <c r="MGH314" s="73"/>
      <c r="MGI314" s="73"/>
      <c r="MGJ314" s="73"/>
      <c r="MGK314" s="73"/>
      <c r="MGL314" s="73"/>
      <c r="MGM314" s="73"/>
      <c r="MGN314" s="73"/>
      <c r="MGO314" s="73"/>
      <c r="MGP314" s="73"/>
      <c r="MGQ314" s="73"/>
      <c r="MGT314" s="73"/>
      <c r="MGW314" s="73"/>
      <c r="MGZ314" s="73"/>
      <c r="MHC314" s="73"/>
      <c r="MHF314" s="73"/>
      <c r="MHR314" s="73"/>
      <c r="MHU314" s="73"/>
      <c r="MHX314" s="73"/>
      <c r="MIA314" s="73"/>
      <c r="MIJ314" s="73"/>
      <c r="MIP314" s="73"/>
      <c r="MIS314" s="73"/>
      <c r="MIV314" s="73"/>
      <c r="MIY314" s="73"/>
      <c r="MJE314" s="73"/>
      <c r="MJN314" s="73"/>
      <c r="MJP314" s="73"/>
      <c r="MJQ314" s="73"/>
      <c r="MJS314" s="73"/>
      <c r="MJV314" s="73"/>
      <c r="MJY314" s="73"/>
      <c r="MKB314" s="73"/>
      <c r="MKJ314" s="73"/>
      <c r="MKL314" s="73"/>
      <c r="MKO314" s="73"/>
      <c r="MKR314" s="73"/>
      <c r="MLA314" s="73"/>
      <c r="MLD314" s="73"/>
      <c r="MLI314" s="73"/>
      <c r="MME314" s="73"/>
      <c r="MMF314" s="73"/>
      <c r="MMG314" s="73"/>
      <c r="MMH314" s="73"/>
      <c r="MMI314" s="73"/>
      <c r="MMJ314" s="73"/>
      <c r="MNB314" s="73"/>
      <c r="MNC314" s="73"/>
      <c r="MNF314" s="73"/>
      <c r="MNI314" s="73"/>
      <c r="MNK314" s="73"/>
      <c r="MNM314" s="73"/>
      <c r="MNP314" s="73"/>
      <c r="MNS314" s="73"/>
      <c r="MNV314" s="73"/>
      <c r="MNY314" s="73"/>
      <c r="MOB314" s="73"/>
      <c r="MOE314" s="73"/>
      <c r="MOH314" s="73"/>
      <c r="MOK314" s="73"/>
      <c r="MOM314" s="73"/>
      <c r="MOZ314" s="73"/>
      <c r="MPA314" s="73"/>
      <c r="MPB314" s="73"/>
      <c r="MPC314" s="73"/>
      <c r="MPD314" s="73"/>
      <c r="MPE314" s="73"/>
      <c r="MPF314" s="73"/>
      <c r="MPG314" s="73"/>
      <c r="MPH314" s="73"/>
      <c r="MPI314" s="73"/>
      <c r="MPJ314" s="73"/>
      <c r="MPK314" s="73"/>
      <c r="MPL314" s="73"/>
      <c r="MPM314" s="73"/>
      <c r="MPN314" s="73"/>
      <c r="MPO314" s="73"/>
      <c r="MPP314" s="73"/>
      <c r="MPQ314" s="73"/>
      <c r="MPR314" s="73"/>
      <c r="MPS314" s="73"/>
      <c r="MPT314" s="73"/>
      <c r="MPU314" s="73"/>
      <c r="MPV314" s="73"/>
      <c r="MPW314" s="73"/>
      <c r="MPX314" s="73"/>
      <c r="MPY314" s="73"/>
      <c r="MQA314" s="73"/>
      <c r="MQB314" s="73"/>
      <c r="MQC314" s="73"/>
      <c r="MQD314" s="73"/>
      <c r="MQE314" s="73"/>
      <c r="MQF314" s="73"/>
      <c r="MQG314" s="73"/>
      <c r="MQH314" s="73"/>
      <c r="MQI314" s="73"/>
      <c r="MQJ314" s="73"/>
      <c r="MQK314" s="73"/>
      <c r="MQL314" s="73"/>
      <c r="MQM314" s="73"/>
      <c r="MQP314" s="73"/>
      <c r="MQS314" s="73"/>
      <c r="MQV314" s="73"/>
      <c r="MQY314" s="73"/>
      <c r="MRB314" s="73"/>
      <c r="MRN314" s="73"/>
      <c r="MRQ314" s="73"/>
      <c r="MRT314" s="73"/>
      <c r="MRW314" s="73"/>
      <c r="MSF314" s="73"/>
      <c r="MSL314" s="73"/>
      <c r="MSO314" s="73"/>
      <c r="MSR314" s="73"/>
      <c r="MSU314" s="73"/>
      <c r="MTA314" s="73"/>
      <c r="MTJ314" s="73"/>
      <c r="MTL314" s="73"/>
      <c r="MTM314" s="73"/>
      <c r="MTO314" s="73"/>
      <c r="MTR314" s="73"/>
      <c r="MTU314" s="73"/>
      <c r="MTX314" s="73"/>
      <c r="MUF314" s="73"/>
      <c r="MUH314" s="73"/>
      <c r="MUK314" s="73"/>
      <c r="MUN314" s="73"/>
      <c r="MUW314" s="73"/>
      <c r="MUZ314" s="73"/>
      <c r="MVE314" s="73"/>
      <c r="MWA314" s="73"/>
      <c r="MWB314" s="73"/>
      <c r="MWC314" s="73"/>
      <c r="MWD314" s="73"/>
      <c r="MWE314" s="73"/>
      <c r="MWF314" s="73"/>
      <c r="MWX314" s="73"/>
      <c r="MWY314" s="73"/>
      <c r="MXB314" s="73"/>
      <c r="MXE314" s="73"/>
      <c r="MXG314" s="73"/>
      <c r="MXI314" s="73"/>
      <c r="MXL314" s="73"/>
      <c r="MXO314" s="73"/>
      <c r="MXR314" s="73"/>
      <c r="MXU314" s="73"/>
      <c r="MXX314" s="73"/>
      <c r="MYA314" s="73"/>
      <c r="MYD314" s="73"/>
      <c r="MYG314" s="73"/>
      <c r="MYI314" s="73"/>
      <c r="MYV314" s="73"/>
      <c r="MYW314" s="73"/>
      <c r="MYX314" s="73"/>
      <c r="MYY314" s="73"/>
      <c r="MYZ314" s="73"/>
      <c r="MZA314" s="73"/>
      <c r="MZB314" s="73"/>
      <c r="MZC314" s="73"/>
      <c r="MZD314" s="73"/>
      <c r="MZE314" s="73"/>
      <c r="MZF314" s="73"/>
      <c r="MZG314" s="73"/>
      <c r="MZH314" s="73"/>
      <c r="MZI314" s="73"/>
      <c r="MZJ314" s="73"/>
      <c r="MZK314" s="73"/>
      <c r="MZL314" s="73"/>
      <c r="MZM314" s="73"/>
      <c r="MZN314" s="73"/>
      <c r="MZO314" s="73"/>
      <c r="MZP314" s="73"/>
      <c r="MZQ314" s="73"/>
      <c r="MZR314" s="73"/>
      <c r="MZS314" s="73"/>
      <c r="MZT314" s="73"/>
      <c r="MZU314" s="73"/>
      <c r="MZW314" s="73"/>
      <c r="MZX314" s="73"/>
      <c r="MZY314" s="73"/>
      <c r="MZZ314" s="73"/>
      <c r="NAA314" s="73"/>
      <c r="NAB314" s="73"/>
      <c r="NAC314" s="73"/>
      <c r="NAD314" s="73"/>
      <c r="NAE314" s="73"/>
      <c r="NAF314" s="73"/>
      <c r="NAG314" s="73"/>
      <c r="NAH314" s="73"/>
      <c r="NAI314" s="73"/>
      <c r="NAL314" s="73"/>
      <c r="NAO314" s="73"/>
      <c r="NAR314" s="73"/>
      <c r="NAU314" s="73"/>
      <c r="NAX314" s="73"/>
      <c r="NBJ314" s="73"/>
      <c r="NBM314" s="73"/>
      <c r="NBP314" s="73"/>
      <c r="NBS314" s="73"/>
      <c r="NCB314" s="73"/>
      <c r="NCH314" s="73"/>
      <c r="NCK314" s="73"/>
      <c r="NCN314" s="73"/>
      <c r="NCQ314" s="73"/>
      <c r="NCW314" s="73"/>
      <c r="NDF314" s="73"/>
      <c r="NDH314" s="73"/>
      <c r="NDI314" s="73"/>
      <c r="NDK314" s="73"/>
      <c r="NDN314" s="73"/>
      <c r="NDQ314" s="73"/>
      <c r="NDT314" s="73"/>
      <c r="NEB314" s="73"/>
      <c r="NED314" s="73"/>
      <c r="NEG314" s="73"/>
      <c r="NEJ314" s="73"/>
      <c r="NES314" s="73"/>
      <c r="NEV314" s="73"/>
      <c r="NFA314" s="73"/>
      <c r="NFW314" s="73"/>
      <c r="NFX314" s="73"/>
      <c r="NFY314" s="73"/>
      <c r="NFZ314" s="73"/>
      <c r="NGA314" s="73"/>
      <c r="NGB314" s="73"/>
      <c r="NGT314" s="73"/>
      <c r="NGU314" s="73"/>
      <c r="NGX314" s="73"/>
      <c r="NHA314" s="73"/>
      <c r="NHC314" s="73"/>
      <c r="NHE314" s="73"/>
      <c r="NHH314" s="73"/>
      <c r="NHK314" s="73"/>
      <c r="NHN314" s="73"/>
      <c r="NHQ314" s="73"/>
      <c r="NHT314" s="73"/>
      <c r="NHW314" s="73"/>
      <c r="NHZ314" s="73"/>
      <c r="NIC314" s="73"/>
      <c r="NIE314" s="73"/>
      <c r="NIR314" s="73"/>
      <c r="NIS314" s="73"/>
      <c r="NIT314" s="73"/>
      <c r="NIU314" s="73"/>
      <c r="NIV314" s="73"/>
      <c r="NIW314" s="73"/>
      <c r="NIX314" s="73"/>
      <c r="NIY314" s="73"/>
      <c r="NIZ314" s="73"/>
      <c r="NJA314" s="73"/>
      <c r="NJB314" s="73"/>
      <c r="NJC314" s="73"/>
      <c r="NJD314" s="73"/>
      <c r="NJE314" s="73"/>
      <c r="NJF314" s="73"/>
      <c r="NJG314" s="73"/>
      <c r="NJH314" s="73"/>
      <c r="NJI314" s="73"/>
      <c r="NJJ314" s="73"/>
      <c r="NJK314" s="73"/>
      <c r="NJL314" s="73"/>
      <c r="NJM314" s="73"/>
      <c r="NJN314" s="73"/>
      <c r="NJO314" s="73"/>
      <c r="NJP314" s="73"/>
      <c r="NJQ314" s="73"/>
      <c r="NJS314" s="73"/>
      <c r="NJT314" s="73"/>
      <c r="NJU314" s="73"/>
      <c r="NJV314" s="73"/>
      <c r="NJW314" s="73"/>
      <c r="NJX314" s="73"/>
      <c r="NJY314" s="73"/>
      <c r="NJZ314" s="73"/>
      <c r="NKA314" s="73"/>
      <c r="NKB314" s="73"/>
      <c r="NKC314" s="73"/>
      <c r="NKD314" s="73"/>
      <c r="NKE314" s="73"/>
      <c r="NKH314" s="73"/>
      <c r="NKK314" s="73"/>
      <c r="NKN314" s="73"/>
      <c r="NKQ314" s="73"/>
      <c r="NKT314" s="73"/>
      <c r="NLF314" s="73"/>
      <c r="NLI314" s="73"/>
      <c r="NLL314" s="73"/>
      <c r="NLO314" s="73"/>
      <c r="NLX314" s="73"/>
      <c r="NMD314" s="73"/>
      <c r="NMG314" s="73"/>
      <c r="NMJ314" s="73"/>
      <c r="NMM314" s="73"/>
      <c r="NMS314" s="73"/>
      <c r="NNB314" s="73"/>
      <c r="NND314" s="73"/>
      <c r="NNE314" s="73"/>
      <c r="NNG314" s="73"/>
      <c r="NNJ314" s="73"/>
      <c r="NNM314" s="73"/>
      <c r="NNP314" s="73"/>
      <c r="NNX314" s="73"/>
      <c r="NNZ314" s="73"/>
      <c r="NOC314" s="73"/>
      <c r="NOF314" s="73"/>
      <c r="NOO314" s="73"/>
      <c r="NOR314" s="73"/>
      <c r="NOW314" s="73"/>
      <c r="NPS314" s="73"/>
      <c r="NPT314" s="73"/>
      <c r="NPU314" s="73"/>
      <c r="NPV314" s="73"/>
      <c r="NPW314" s="73"/>
      <c r="NPX314" s="73"/>
      <c r="NQP314" s="73"/>
      <c r="NQQ314" s="73"/>
      <c r="NQT314" s="73"/>
      <c r="NQW314" s="73"/>
      <c r="NQY314" s="73"/>
      <c r="NRA314" s="73"/>
      <c r="NRD314" s="73"/>
      <c r="NRG314" s="73"/>
      <c r="NRJ314" s="73"/>
      <c r="NRM314" s="73"/>
      <c r="NRP314" s="73"/>
      <c r="NRS314" s="73"/>
      <c r="NRV314" s="73"/>
      <c r="NRY314" s="73"/>
      <c r="NSA314" s="73"/>
      <c r="NSN314" s="73"/>
      <c r="NSO314" s="73"/>
      <c r="NSP314" s="73"/>
      <c r="NSQ314" s="73"/>
      <c r="NSR314" s="73"/>
      <c r="NSS314" s="73"/>
      <c r="NST314" s="73"/>
      <c r="NSU314" s="73"/>
      <c r="NSV314" s="73"/>
      <c r="NSW314" s="73"/>
      <c r="NSX314" s="73"/>
      <c r="NSY314" s="73"/>
      <c r="NSZ314" s="73"/>
      <c r="NTA314" s="73"/>
      <c r="NTB314" s="73"/>
      <c r="NTC314" s="73"/>
      <c r="NTD314" s="73"/>
      <c r="NTE314" s="73"/>
      <c r="NTF314" s="73"/>
      <c r="NTG314" s="73"/>
      <c r="NTH314" s="73"/>
      <c r="NTI314" s="73"/>
      <c r="NTJ314" s="73"/>
      <c r="NTK314" s="73"/>
      <c r="NTL314" s="73"/>
      <c r="NTM314" s="73"/>
      <c r="NTO314" s="73"/>
      <c r="NTP314" s="73"/>
      <c r="NTQ314" s="73"/>
      <c r="NTR314" s="73"/>
      <c r="NTS314" s="73"/>
      <c r="NTT314" s="73"/>
      <c r="NTU314" s="73"/>
      <c r="NTV314" s="73"/>
      <c r="NTW314" s="73"/>
      <c r="NTX314" s="73"/>
      <c r="NTY314" s="73"/>
      <c r="NTZ314" s="73"/>
      <c r="NUA314" s="73"/>
      <c r="NUD314" s="73"/>
      <c r="NUG314" s="73"/>
      <c r="NUJ314" s="73"/>
      <c r="NUM314" s="73"/>
      <c r="NUP314" s="73"/>
      <c r="NVB314" s="73"/>
      <c r="NVE314" s="73"/>
      <c r="NVH314" s="73"/>
      <c r="NVK314" s="73"/>
      <c r="NVT314" s="73"/>
      <c r="NVZ314" s="73"/>
      <c r="NWC314" s="73"/>
      <c r="NWF314" s="73"/>
      <c r="NWI314" s="73"/>
      <c r="NWO314" s="73"/>
      <c r="NWX314" s="73"/>
      <c r="NWZ314" s="73"/>
      <c r="NXA314" s="73"/>
      <c r="NXC314" s="73"/>
      <c r="NXF314" s="73"/>
      <c r="NXI314" s="73"/>
      <c r="NXL314" s="73"/>
      <c r="NXT314" s="73"/>
      <c r="NXV314" s="73"/>
      <c r="NXY314" s="73"/>
      <c r="NYB314" s="73"/>
      <c r="NYK314" s="73"/>
      <c r="NYN314" s="73"/>
      <c r="NYS314" s="73"/>
      <c r="NZO314" s="73"/>
      <c r="NZP314" s="73"/>
      <c r="NZQ314" s="73"/>
      <c r="NZR314" s="73"/>
      <c r="NZS314" s="73"/>
      <c r="NZT314" s="73"/>
      <c r="OAL314" s="73"/>
      <c r="OAM314" s="73"/>
      <c r="OAP314" s="73"/>
      <c r="OAS314" s="73"/>
      <c r="OAU314" s="73"/>
      <c r="OAW314" s="73"/>
      <c r="OAZ314" s="73"/>
      <c r="OBC314" s="73"/>
      <c r="OBF314" s="73"/>
      <c r="OBI314" s="73"/>
      <c r="OBL314" s="73"/>
      <c r="OBO314" s="73"/>
      <c r="OBR314" s="73"/>
      <c r="OBU314" s="73"/>
      <c r="OBW314" s="73"/>
      <c r="OCJ314" s="73"/>
      <c r="OCK314" s="73"/>
      <c r="OCL314" s="73"/>
      <c r="OCM314" s="73"/>
      <c r="OCN314" s="73"/>
      <c r="OCO314" s="73"/>
      <c r="OCP314" s="73"/>
      <c r="OCQ314" s="73"/>
      <c r="OCR314" s="73"/>
      <c r="OCS314" s="73"/>
      <c r="OCT314" s="73"/>
      <c r="OCU314" s="73"/>
      <c r="OCV314" s="73"/>
      <c r="OCW314" s="73"/>
      <c r="OCX314" s="73"/>
      <c r="OCY314" s="73"/>
      <c r="OCZ314" s="73"/>
      <c r="ODA314" s="73"/>
      <c r="ODB314" s="73"/>
      <c r="ODC314" s="73"/>
      <c r="ODD314" s="73"/>
      <c r="ODE314" s="73"/>
      <c r="ODF314" s="73"/>
      <c r="ODG314" s="73"/>
      <c r="ODH314" s="73"/>
      <c r="ODI314" s="73"/>
      <c r="ODK314" s="73"/>
      <c r="ODL314" s="73"/>
      <c r="ODM314" s="73"/>
      <c r="ODN314" s="73"/>
      <c r="ODO314" s="73"/>
      <c r="ODP314" s="73"/>
      <c r="ODQ314" s="73"/>
      <c r="ODR314" s="73"/>
      <c r="ODS314" s="73"/>
      <c r="ODT314" s="73"/>
      <c r="ODU314" s="73"/>
      <c r="ODV314" s="73"/>
      <c r="ODW314" s="73"/>
      <c r="ODZ314" s="73"/>
      <c r="OEC314" s="73"/>
      <c r="OEF314" s="73"/>
      <c r="OEI314" s="73"/>
      <c r="OEL314" s="73"/>
      <c r="OEX314" s="73"/>
      <c r="OFA314" s="73"/>
      <c r="OFD314" s="73"/>
      <c r="OFG314" s="73"/>
      <c r="OFP314" s="73"/>
      <c r="OFV314" s="73"/>
      <c r="OFY314" s="73"/>
      <c r="OGB314" s="73"/>
      <c r="OGE314" s="73"/>
      <c r="OGK314" s="73"/>
      <c r="OGT314" s="73"/>
      <c r="OGV314" s="73"/>
      <c r="OGW314" s="73"/>
      <c r="OGY314" s="73"/>
      <c r="OHB314" s="73"/>
      <c r="OHE314" s="73"/>
      <c r="OHH314" s="73"/>
      <c r="OHP314" s="73"/>
      <c r="OHR314" s="73"/>
      <c r="OHU314" s="73"/>
      <c r="OHX314" s="73"/>
      <c r="OIG314" s="73"/>
      <c r="OIJ314" s="73"/>
      <c r="OIO314" s="73"/>
      <c r="OJK314" s="73"/>
      <c r="OJL314" s="73"/>
      <c r="OJM314" s="73"/>
      <c r="OJN314" s="73"/>
      <c r="OJO314" s="73"/>
      <c r="OJP314" s="73"/>
      <c r="OKH314" s="73"/>
      <c r="OKI314" s="73"/>
      <c r="OKL314" s="73"/>
      <c r="OKO314" s="73"/>
      <c r="OKQ314" s="73"/>
      <c r="OKS314" s="73"/>
      <c r="OKV314" s="73"/>
      <c r="OKY314" s="73"/>
      <c r="OLB314" s="73"/>
      <c r="OLE314" s="73"/>
      <c r="OLH314" s="73"/>
      <c r="OLK314" s="73"/>
      <c r="OLN314" s="73"/>
      <c r="OLQ314" s="73"/>
      <c r="OLS314" s="73"/>
      <c r="OMF314" s="73"/>
      <c r="OMG314" s="73"/>
      <c r="OMH314" s="73"/>
      <c r="OMI314" s="73"/>
      <c r="OMJ314" s="73"/>
      <c r="OMK314" s="73"/>
      <c r="OML314" s="73"/>
      <c r="OMM314" s="73"/>
      <c r="OMN314" s="73"/>
      <c r="OMO314" s="73"/>
      <c r="OMP314" s="73"/>
      <c r="OMQ314" s="73"/>
      <c r="OMR314" s="73"/>
      <c r="OMS314" s="73"/>
      <c r="OMT314" s="73"/>
      <c r="OMU314" s="73"/>
      <c r="OMV314" s="73"/>
      <c r="OMW314" s="73"/>
      <c r="OMX314" s="73"/>
      <c r="OMY314" s="73"/>
      <c r="OMZ314" s="73"/>
      <c r="ONA314" s="73"/>
      <c r="ONB314" s="73"/>
      <c r="ONC314" s="73"/>
      <c r="OND314" s="73"/>
      <c r="ONE314" s="73"/>
      <c r="ONG314" s="73"/>
      <c r="ONH314" s="73"/>
      <c r="ONI314" s="73"/>
      <c r="ONJ314" s="73"/>
      <c r="ONK314" s="73"/>
      <c r="ONL314" s="73"/>
      <c r="ONM314" s="73"/>
      <c r="ONN314" s="73"/>
      <c r="ONO314" s="73"/>
      <c r="ONP314" s="73"/>
      <c r="ONQ314" s="73"/>
      <c r="ONR314" s="73"/>
      <c r="ONS314" s="73"/>
      <c r="ONV314" s="73"/>
      <c r="ONY314" s="73"/>
      <c r="OOB314" s="73"/>
      <c r="OOE314" s="73"/>
      <c r="OOH314" s="73"/>
      <c r="OOT314" s="73"/>
      <c r="OOW314" s="73"/>
      <c r="OOZ314" s="73"/>
      <c r="OPC314" s="73"/>
      <c r="OPL314" s="73"/>
      <c r="OPR314" s="73"/>
      <c r="OPU314" s="73"/>
      <c r="OPX314" s="73"/>
      <c r="OQA314" s="73"/>
      <c r="OQG314" s="73"/>
      <c r="OQP314" s="73"/>
      <c r="OQR314" s="73"/>
      <c r="OQS314" s="73"/>
      <c r="OQU314" s="73"/>
      <c r="OQX314" s="73"/>
      <c r="ORA314" s="73"/>
      <c r="ORD314" s="73"/>
      <c r="ORL314" s="73"/>
      <c r="ORN314" s="73"/>
      <c r="ORQ314" s="73"/>
      <c r="ORT314" s="73"/>
      <c r="OSC314" s="73"/>
      <c r="OSF314" s="73"/>
      <c r="OSK314" s="73"/>
      <c r="OTG314" s="73"/>
      <c r="OTH314" s="73"/>
      <c r="OTI314" s="73"/>
      <c r="OTJ314" s="73"/>
      <c r="OTK314" s="73"/>
      <c r="OTL314" s="73"/>
      <c r="OUD314" s="73"/>
      <c r="OUE314" s="73"/>
      <c r="OUH314" s="73"/>
      <c r="OUK314" s="73"/>
      <c r="OUM314" s="73"/>
      <c r="OUO314" s="73"/>
      <c r="OUR314" s="73"/>
      <c r="OUU314" s="73"/>
      <c r="OUX314" s="73"/>
      <c r="OVA314" s="73"/>
      <c r="OVD314" s="73"/>
      <c r="OVG314" s="73"/>
      <c r="OVJ314" s="73"/>
      <c r="OVM314" s="73"/>
      <c r="OVO314" s="73"/>
      <c r="OWB314" s="73"/>
      <c r="OWC314" s="73"/>
      <c r="OWD314" s="73"/>
      <c r="OWE314" s="73"/>
      <c r="OWF314" s="73"/>
      <c r="OWG314" s="73"/>
      <c r="OWH314" s="73"/>
      <c r="OWI314" s="73"/>
      <c r="OWJ314" s="73"/>
      <c r="OWK314" s="73"/>
      <c r="OWL314" s="73"/>
      <c r="OWM314" s="73"/>
      <c r="OWN314" s="73"/>
      <c r="OWO314" s="73"/>
      <c r="OWP314" s="73"/>
      <c r="OWQ314" s="73"/>
      <c r="OWR314" s="73"/>
      <c r="OWS314" s="73"/>
      <c r="OWT314" s="73"/>
      <c r="OWU314" s="73"/>
      <c r="OWV314" s="73"/>
      <c r="OWW314" s="73"/>
      <c r="OWX314" s="73"/>
      <c r="OWY314" s="73"/>
      <c r="OWZ314" s="73"/>
      <c r="OXA314" s="73"/>
      <c r="OXC314" s="73"/>
      <c r="OXD314" s="73"/>
      <c r="OXE314" s="73"/>
      <c r="OXF314" s="73"/>
      <c r="OXG314" s="73"/>
      <c r="OXH314" s="73"/>
      <c r="OXI314" s="73"/>
      <c r="OXJ314" s="73"/>
      <c r="OXK314" s="73"/>
      <c r="OXL314" s="73"/>
      <c r="OXM314" s="73"/>
      <c r="OXN314" s="73"/>
      <c r="OXO314" s="73"/>
      <c r="OXR314" s="73"/>
      <c r="OXU314" s="73"/>
      <c r="OXX314" s="73"/>
      <c r="OYA314" s="73"/>
      <c r="OYD314" s="73"/>
      <c r="OYP314" s="73"/>
      <c r="OYS314" s="73"/>
      <c r="OYV314" s="73"/>
      <c r="OYY314" s="73"/>
      <c r="OZH314" s="73"/>
      <c r="OZN314" s="73"/>
      <c r="OZQ314" s="73"/>
      <c r="OZT314" s="73"/>
      <c r="OZW314" s="73"/>
      <c r="PAC314" s="73"/>
      <c r="PAL314" s="73"/>
      <c r="PAN314" s="73"/>
      <c r="PAO314" s="73"/>
      <c r="PAQ314" s="73"/>
      <c r="PAT314" s="73"/>
      <c r="PAW314" s="73"/>
      <c r="PAZ314" s="73"/>
      <c r="PBH314" s="73"/>
      <c r="PBJ314" s="73"/>
      <c r="PBM314" s="73"/>
      <c r="PBP314" s="73"/>
      <c r="PBY314" s="73"/>
      <c r="PCB314" s="73"/>
      <c r="PCG314" s="73"/>
      <c r="PDC314" s="73"/>
      <c r="PDD314" s="73"/>
      <c r="PDE314" s="73"/>
      <c r="PDF314" s="73"/>
      <c r="PDG314" s="73"/>
      <c r="PDH314" s="73"/>
      <c r="PDZ314" s="73"/>
      <c r="PEA314" s="73"/>
      <c r="PED314" s="73"/>
      <c r="PEG314" s="73"/>
      <c r="PEI314" s="73"/>
      <c r="PEK314" s="73"/>
      <c r="PEN314" s="73"/>
      <c r="PEQ314" s="73"/>
      <c r="PET314" s="73"/>
      <c r="PEW314" s="73"/>
      <c r="PEZ314" s="73"/>
      <c r="PFC314" s="73"/>
      <c r="PFF314" s="73"/>
      <c r="PFI314" s="73"/>
      <c r="PFK314" s="73"/>
      <c r="PFX314" s="73"/>
      <c r="PFY314" s="73"/>
      <c r="PFZ314" s="73"/>
      <c r="PGA314" s="73"/>
      <c r="PGB314" s="73"/>
      <c r="PGC314" s="73"/>
      <c r="PGD314" s="73"/>
      <c r="PGE314" s="73"/>
      <c r="PGF314" s="73"/>
      <c r="PGG314" s="73"/>
      <c r="PGH314" s="73"/>
      <c r="PGI314" s="73"/>
      <c r="PGJ314" s="73"/>
      <c r="PGK314" s="73"/>
      <c r="PGL314" s="73"/>
      <c r="PGM314" s="73"/>
      <c r="PGN314" s="73"/>
      <c r="PGO314" s="73"/>
      <c r="PGP314" s="73"/>
      <c r="PGQ314" s="73"/>
      <c r="PGR314" s="73"/>
      <c r="PGS314" s="73"/>
      <c r="PGT314" s="73"/>
      <c r="PGU314" s="73"/>
      <c r="PGV314" s="73"/>
      <c r="PGW314" s="73"/>
      <c r="PGY314" s="73"/>
      <c r="PGZ314" s="73"/>
      <c r="PHA314" s="73"/>
      <c r="PHB314" s="73"/>
      <c r="PHC314" s="73"/>
      <c r="PHD314" s="73"/>
      <c r="PHE314" s="73"/>
      <c r="PHF314" s="73"/>
      <c r="PHG314" s="73"/>
      <c r="PHH314" s="73"/>
      <c r="PHI314" s="73"/>
      <c r="PHJ314" s="73"/>
      <c r="PHK314" s="73"/>
      <c r="PHN314" s="73"/>
      <c r="PHQ314" s="73"/>
      <c r="PHT314" s="73"/>
      <c r="PHW314" s="73"/>
      <c r="PHZ314" s="73"/>
      <c r="PIL314" s="73"/>
      <c r="PIO314" s="73"/>
      <c r="PIR314" s="73"/>
      <c r="PIU314" s="73"/>
      <c r="PJD314" s="73"/>
      <c r="PJJ314" s="73"/>
      <c r="PJM314" s="73"/>
      <c r="PJP314" s="73"/>
      <c r="PJS314" s="73"/>
      <c r="PJY314" s="73"/>
      <c r="PKH314" s="73"/>
      <c r="PKJ314" s="73"/>
      <c r="PKK314" s="73"/>
      <c r="PKM314" s="73"/>
      <c r="PKP314" s="73"/>
      <c r="PKS314" s="73"/>
      <c r="PKV314" s="73"/>
      <c r="PLD314" s="73"/>
      <c r="PLF314" s="73"/>
      <c r="PLI314" s="73"/>
      <c r="PLL314" s="73"/>
      <c r="PLU314" s="73"/>
      <c r="PLX314" s="73"/>
      <c r="PMC314" s="73"/>
      <c r="PMY314" s="73"/>
      <c r="PMZ314" s="73"/>
      <c r="PNA314" s="73"/>
      <c r="PNB314" s="73"/>
      <c r="PNC314" s="73"/>
      <c r="PND314" s="73"/>
      <c r="PNV314" s="73"/>
      <c r="PNW314" s="73"/>
      <c r="PNZ314" s="73"/>
      <c r="POC314" s="73"/>
      <c r="POE314" s="73"/>
      <c r="POG314" s="73"/>
      <c r="POJ314" s="73"/>
      <c r="POM314" s="73"/>
      <c r="POP314" s="73"/>
      <c r="POS314" s="73"/>
      <c r="POV314" s="73"/>
      <c r="POY314" s="73"/>
      <c r="PPB314" s="73"/>
      <c r="PPE314" s="73"/>
      <c r="PPG314" s="73"/>
      <c r="PPT314" s="73"/>
      <c r="PPU314" s="73"/>
      <c r="PPV314" s="73"/>
      <c r="PPW314" s="73"/>
      <c r="PPX314" s="73"/>
      <c r="PPY314" s="73"/>
      <c r="PPZ314" s="73"/>
      <c r="PQA314" s="73"/>
      <c r="PQB314" s="73"/>
      <c r="PQC314" s="73"/>
      <c r="PQD314" s="73"/>
      <c r="PQE314" s="73"/>
      <c r="PQF314" s="73"/>
      <c r="PQG314" s="73"/>
      <c r="PQH314" s="73"/>
      <c r="PQI314" s="73"/>
      <c r="PQJ314" s="73"/>
      <c r="PQK314" s="73"/>
      <c r="PQL314" s="73"/>
      <c r="PQM314" s="73"/>
      <c r="PQN314" s="73"/>
      <c r="PQO314" s="73"/>
      <c r="PQP314" s="73"/>
      <c r="PQQ314" s="73"/>
      <c r="PQR314" s="73"/>
      <c r="PQS314" s="73"/>
      <c r="PQU314" s="73"/>
      <c r="PQV314" s="73"/>
      <c r="PQW314" s="73"/>
      <c r="PQX314" s="73"/>
      <c r="PQY314" s="73"/>
      <c r="PQZ314" s="73"/>
      <c r="PRA314" s="73"/>
      <c r="PRB314" s="73"/>
      <c r="PRC314" s="73"/>
      <c r="PRD314" s="73"/>
      <c r="PRE314" s="73"/>
      <c r="PRF314" s="73"/>
      <c r="PRG314" s="73"/>
      <c r="PRJ314" s="73"/>
      <c r="PRM314" s="73"/>
      <c r="PRP314" s="73"/>
      <c r="PRS314" s="73"/>
      <c r="PRV314" s="73"/>
      <c r="PSH314" s="73"/>
      <c r="PSK314" s="73"/>
      <c r="PSN314" s="73"/>
      <c r="PSQ314" s="73"/>
      <c r="PSZ314" s="73"/>
      <c r="PTF314" s="73"/>
      <c r="PTI314" s="73"/>
      <c r="PTL314" s="73"/>
      <c r="PTO314" s="73"/>
      <c r="PTU314" s="73"/>
      <c r="PUD314" s="73"/>
      <c r="PUF314" s="73"/>
      <c r="PUG314" s="73"/>
      <c r="PUI314" s="73"/>
      <c r="PUL314" s="73"/>
      <c r="PUO314" s="73"/>
      <c r="PUR314" s="73"/>
      <c r="PUZ314" s="73"/>
      <c r="PVB314" s="73"/>
      <c r="PVE314" s="73"/>
      <c r="PVH314" s="73"/>
      <c r="PVQ314" s="73"/>
      <c r="PVT314" s="73"/>
      <c r="PVY314" s="73"/>
      <c r="PWU314" s="73"/>
      <c r="PWV314" s="73"/>
      <c r="PWW314" s="73"/>
      <c r="PWX314" s="73"/>
      <c r="PWY314" s="73"/>
      <c r="PWZ314" s="73"/>
      <c r="PXR314" s="73"/>
      <c r="PXS314" s="73"/>
      <c r="PXV314" s="73"/>
      <c r="PXY314" s="73"/>
      <c r="PYA314" s="73"/>
      <c r="PYC314" s="73"/>
      <c r="PYF314" s="73"/>
      <c r="PYI314" s="73"/>
      <c r="PYL314" s="73"/>
      <c r="PYO314" s="73"/>
      <c r="PYR314" s="73"/>
      <c r="PYU314" s="73"/>
      <c r="PYX314" s="73"/>
      <c r="PZA314" s="73"/>
      <c r="PZC314" s="73"/>
      <c r="PZP314" s="73"/>
      <c r="PZQ314" s="73"/>
      <c r="PZR314" s="73"/>
      <c r="PZS314" s="73"/>
      <c r="PZT314" s="73"/>
      <c r="PZU314" s="73"/>
      <c r="PZV314" s="73"/>
      <c r="PZW314" s="73"/>
      <c r="PZX314" s="73"/>
      <c r="PZY314" s="73"/>
      <c r="PZZ314" s="73"/>
      <c r="QAA314" s="73"/>
      <c r="QAB314" s="73"/>
      <c r="QAC314" s="73"/>
      <c r="QAD314" s="73"/>
      <c r="QAE314" s="73"/>
      <c r="QAF314" s="73"/>
      <c r="QAG314" s="73"/>
      <c r="QAH314" s="73"/>
      <c r="QAI314" s="73"/>
      <c r="QAJ314" s="73"/>
      <c r="QAK314" s="73"/>
      <c r="QAL314" s="73"/>
      <c r="QAM314" s="73"/>
      <c r="QAN314" s="73"/>
      <c r="QAO314" s="73"/>
      <c r="QAQ314" s="73"/>
      <c r="QAR314" s="73"/>
      <c r="QAS314" s="73"/>
      <c r="QAT314" s="73"/>
      <c r="QAU314" s="73"/>
      <c r="QAV314" s="73"/>
      <c r="QAW314" s="73"/>
      <c r="QAX314" s="73"/>
      <c r="QAY314" s="73"/>
      <c r="QAZ314" s="73"/>
      <c r="QBA314" s="73"/>
      <c r="QBB314" s="73"/>
      <c r="QBC314" s="73"/>
      <c r="QBF314" s="73"/>
      <c r="QBI314" s="73"/>
      <c r="QBL314" s="73"/>
      <c r="QBO314" s="73"/>
      <c r="QBR314" s="73"/>
      <c r="QCD314" s="73"/>
      <c r="QCG314" s="73"/>
      <c r="QCJ314" s="73"/>
      <c r="QCM314" s="73"/>
      <c r="QCV314" s="73"/>
      <c r="QDB314" s="73"/>
      <c r="QDE314" s="73"/>
      <c r="QDH314" s="73"/>
      <c r="QDK314" s="73"/>
      <c r="QDQ314" s="73"/>
      <c r="QDZ314" s="73"/>
      <c r="QEB314" s="73"/>
      <c r="QEC314" s="73"/>
      <c r="QEE314" s="73"/>
      <c r="QEH314" s="73"/>
      <c r="QEK314" s="73"/>
      <c r="QEN314" s="73"/>
      <c r="QEV314" s="73"/>
      <c r="QEX314" s="73"/>
      <c r="QFA314" s="73"/>
      <c r="QFD314" s="73"/>
      <c r="QFM314" s="73"/>
      <c r="QFP314" s="73"/>
      <c r="QFU314" s="73"/>
      <c r="QGQ314" s="73"/>
      <c r="QGR314" s="73"/>
      <c r="QGS314" s="73"/>
      <c r="QGT314" s="73"/>
      <c r="QGU314" s="73"/>
      <c r="QGV314" s="73"/>
      <c r="QHN314" s="73"/>
      <c r="QHO314" s="73"/>
      <c r="QHR314" s="73"/>
      <c r="QHU314" s="73"/>
      <c r="QHW314" s="73"/>
      <c r="QHY314" s="73"/>
      <c r="QIB314" s="73"/>
      <c r="QIE314" s="73"/>
      <c r="QIH314" s="73"/>
      <c r="QIK314" s="73"/>
      <c r="QIN314" s="73"/>
      <c r="QIQ314" s="73"/>
      <c r="QIT314" s="73"/>
      <c r="QIW314" s="73"/>
      <c r="QIY314" s="73"/>
      <c r="QJL314" s="73"/>
      <c r="QJM314" s="73"/>
      <c r="QJN314" s="73"/>
      <c r="QJO314" s="73"/>
      <c r="QJP314" s="73"/>
      <c r="QJQ314" s="73"/>
      <c r="QJR314" s="73"/>
      <c r="QJS314" s="73"/>
      <c r="QJT314" s="73"/>
      <c r="QJU314" s="73"/>
      <c r="QJV314" s="73"/>
      <c r="QJW314" s="73"/>
      <c r="QJX314" s="73"/>
      <c r="QJY314" s="73"/>
      <c r="QJZ314" s="73"/>
      <c r="QKA314" s="73"/>
      <c r="QKB314" s="73"/>
      <c r="QKC314" s="73"/>
      <c r="QKD314" s="73"/>
      <c r="QKE314" s="73"/>
      <c r="QKF314" s="73"/>
      <c r="QKG314" s="73"/>
      <c r="QKH314" s="73"/>
      <c r="QKI314" s="73"/>
      <c r="QKJ314" s="73"/>
      <c r="QKK314" s="73"/>
      <c r="QKM314" s="73"/>
      <c r="QKN314" s="73"/>
      <c r="QKO314" s="73"/>
      <c r="QKP314" s="73"/>
      <c r="QKQ314" s="73"/>
      <c r="QKR314" s="73"/>
      <c r="QKS314" s="73"/>
      <c r="QKT314" s="73"/>
      <c r="QKU314" s="73"/>
      <c r="QKV314" s="73"/>
      <c r="QKW314" s="73"/>
      <c r="QKX314" s="73"/>
      <c r="QKY314" s="73"/>
      <c r="QLB314" s="73"/>
      <c r="QLE314" s="73"/>
      <c r="QLH314" s="73"/>
      <c r="QLK314" s="73"/>
      <c r="QLN314" s="73"/>
      <c r="QLZ314" s="73"/>
      <c r="QMC314" s="73"/>
      <c r="QMF314" s="73"/>
      <c r="QMI314" s="73"/>
      <c r="QMR314" s="73"/>
      <c r="QMX314" s="73"/>
      <c r="QNA314" s="73"/>
      <c r="QND314" s="73"/>
      <c r="QNG314" s="73"/>
      <c r="QNM314" s="73"/>
      <c r="QNV314" s="73"/>
      <c r="QNX314" s="73"/>
      <c r="QNY314" s="73"/>
      <c r="QOA314" s="73"/>
      <c r="QOD314" s="73"/>
      <c r="QOG314" s="73"/>
      <c r="QOJ314" s="73"/>
      <c r="QOR314" s="73"/>
      <c r="QOT314" s="73"/>
      <c r="QOW314" s="73"/>
      <c r="QOZ314" s="73"/>
      <c r="QPI314" s="73"/>
      <c r="QPL314" s="73"/>
      <c r="QPQ314" s="73"/>
      <c r="QQM314" s="73"/>
      <c r="QQN314" s="73"/>
      <c r="QQO314" s="73"/>
      <c r="QQP314" s="73"/>
      <c r="QQQ314" s="73"/>
      <c r="QQR314" s="73"/>
      <c r="QRJ314" s="73"/>
      <c r="QRK314" s="73"/>
      <c r="QRN314" s="73"/>
      <c r="QRQ314" s="73"/>
      <c r="QRS314" s="73"/>
      <c r="QRU314" s="73"/>
      <c r="QRX314" s="73"/>
      <c r="QSA314" s="73"/>
      <c r="QSD314" s="73"/>
      <c r="QSG314" s="73"/>
      <c r="QSJ314" s="73"/>
      <c r="QSM314" s="73"/>
      <c r="QSP314" s="73"/>
      <c r="QSS314" s="73"/>
      <c r="QSU314" s="73"/>
      <c r="QTH314" s="73"/>
      <c r="QTI314" s="73"/>
      <c r="QTJ314" s="73"/>
      <c r="QTK314" s="73"/>
      <c r="QTL314" s="73"/>
      <c r="QTM314" s="73"/>
      <c r="QTN314" s="73"/>
      <c r="QTO314" s="73"/>
      <c r="QTP314" s="73"/>
      <c r="QTQ314" s="73"/>
      <c r="QTR314" s="73"/>
      <c r="QTS314" s="73"/>
      <c r="QTT314" s="73"/>
      <c r="QTU314" s="73"/>
      <c r="QTV314" s="73"/>
      <c r="QTW314" s="73"/>
      <c r="QTX314" s="73"/>
      <c r="QTY314" s="73"/>
      <c r="QTZ314" s="73"/>
      <c r="QUA314" s="73"/>
      <c r="QUB314" s="73"/>
      <c r="QUC314" s="73"/>
      <c r="QUD314" s="73"/>
      <c r="QUE314" s="73"/>
      <c r="QUF314" s="73"/>
      <c r="QUG314" s="73"/>
      <c r="QUI314" s="73"/>
      <c r="QUJ314" s="73"/>
      <c r="QUK314" s="73"/>
      <c r="QUL314" s="73"/>
      <c r="QUM314" s="73"/>
      <c r="QUN314" s="73"/>
      <c r="QUO314" s="73"/>
      <c r="QUP314" s="73"/>
      <c r="QUQ314" s="73"/>
      <c r="QUR314" s="73"/>
      <c r="QUS314" s="73"/>
      <c r="QUT314" s="73"/>
      <c r="QUU314" s="73"/>
      <c r="QUX314" s="73"/>
      <c r="QVA314" s="73"/>
      <c r="QVD314" s="73"/>
      <c r="QVG314" s="73"/>
      <c r="QVJ314" s="73"/>
      <c r="QVV314" s="73"/>
      <c r="QVY314" s="73"/>
      <c r="QWB314" s="73"/>
      <c r="QWE314" s="73"/>
      <c r="QWN314" s="73"/>
      <c r="QWT314" s="73"/>
      <c r="QWW314" s="73"/>
      <c r="QWZ314" s="73"/>
      <c r="QXC314" s="73"/>
      <c r="QXI314" s="73"/>
      <c r="QXR314" s="73"/>
      <c r="QXT314" s="73"/>
      <c r="QXU314" s="73"/>
      <c r="QXW314" s="73"/>
      <c r="QXZ314" s="73"/>
      <c r="QYC314" s="73"/>
      <c r="QYF314" s="73"/>
      <c r="QYN314" s="73"/>
      <c r="QYP314" s="73"/>
      <c r="QYS314" s="73"/>
      <c r="QYV314" s="73"/>
      <c r="QZE314" s="73"/>
      <c r="QZH314" s="73"/>
      <c r="QZM314" s="73"/>
      <c r="RAI314" s="73"/>
      <c r="RAJ314" s="73"/>
      <c r="RAK314" s="73"/>
      <c r="RAL314" s="73"/>
      <c r="RAM314" s="73"/>
      <c r="RAN314" s="73"/>
      <c r="RBF314" s="73"/>
      <c r="RBG314" s="73"/>
      <c r="RBJ314" s="73"/>
      <c r="RBM314" s="73"/>
      <c r="RBO314" s="73"/>
      <c r="RBQ314" s="73"/>
      <c r="RBT314" s="73"/>
      <c r="RBW314" s="73"/>
      <c r="RBZ314" s="73"/>
      <c r="RCC314" s="73"/>
      <c r="RCF314" s="73"/>
      <c r="RCI314" s="73"/>
      <c r="RCL314" s="73"/>
      <c r="RCO314" s="73"/>
      <c r="RCQ314" s="73"/>
      <c r="RDD314" s="73"/>
      <c r="RDE314" s="73"/>
      <c r="RDF314" s="73"/>
      <c r="RDG314" s="73"/>
      <c r="RDH314" s="73"/>
      <c r="RDI314" s="73"/>
      <c r="RDJ314" s="73"/>
      <c r="RDK314" s="73"/>
      <c r="RDL314" s="73"/>
      <c r="RDM314" s="73"/>
      <c r="RDN314" s="73"/>
      <c r="RDO314" s="73"/>
      <c r="RDP314" s="73"/>
      <c r="RDQ314" s="73"/>
      <c r="RDR314" s="73"/>
      <c r="RDS314" s="73"/>
      <c r="RDT314" s="73"/>
      <c r="RDU314" s="73"/>
      <c r="RDV314" s="73"/>
      <c r="RDW314" s="73"/>
      <c r="RDX314" s="73"/>
      <c r="RDY314" s="73"/>
      <c r="RDZ314" s="73"/>
      <c r="REA314" s="73"/>
      <c r="REB314" s="73"/>
      <c r="REC314" s="73"/>
      <c r="REE314" s="73"/>
      <c r="REF314" s="73"/>
      <c r="REG314" s="73"/>
      <c r="REH314" s="73"/>
      <c r="REI314" s="73"/>
      <c r="REJ314" s="73"/>
      <c r="REK314" s="73"/>
      <c r="REL314" s="73"/>
      <c r="REM314" s="73"/>
      <c r="REN314" s="73"/>
      <c r="REO314" s="73"/>
      <c r="REP314" s="73"/>
      <c r="REQ314" s="73"/>
      <c r="RET314" s="73"/>
      <c r="REW314" s="73"/>
      <c r="REZ314" s="73"/>
      <c r="RFC314" s="73"/>
      <c r="RFF314" s="73"/>
      <c r="RFR314" s="73"/>
      <c r="RFU314" s="73"/>
      <c r="RFX314" s="73"/>
      <c r="RGA314" s="73"/>
      <c r="RGJ314" s="73"/>
      <c r="RGP314" s="73"/>
      <c r="RGS314" s="73"/>
      <c r="RGV314" s="73"/>
      <c r="RGY314" s="73"/>
      <c r="RHE314" s="73"/>
      <c r="RHN314" s="73"/>
      <c r="RHP314" s="73"/>
      <c r="RHQ314" s="73"/>
      <c r="RHS314" s="73"/>
      <c r="RHV314" s="73"/>
      <c r="RHY314" s="73"/>
      <c r="RIB314" s="73"/>
      <c r="RIJ314" s="73"/>
      <c r="RIL314" s="73"/>
      <c r="RIO314" s="73"/>
      <c r="RIR314" s="73"/>
      <c r="RJA314" s="73"/>
      <c r="RJD314" s="73"/>
      <c r="RJI314" s="73"/>
      <c r="RKE314" s="73"/>
      <c r="RKF314" s="73"/>
      <c r="RKG314" s="73"/>
      <c r="RKH314" s="73"/>
      <c r="RKI314" s="73"/>
      <c r="RKJ314" s="73"/>
      <c r="RLB314" s="73"/>
      <c r="RLC314" s="73"/>
      <c r="RLF314" s="73"/>
      <c r="RLI314" s="73"/>
      <c r="RLK314" s="73"/>
      <c r="RLM314" s="73"/>
      <c r="RLP314" s="73"/>
      <c r="RLS314" s="73"/>
      <c r="RLV314" s="73"/>
      <c r="RLY314" s="73"/>
      <c r="RMB314" s="73"/>
      <c r="RME314" s="73"/>
      <c r="RMH314" s="73"/>
      <c r="RMK314" s="73"/>
      <c r="RMM314" s="73"/>
      <c r="RMZ314" s="73"/>
      <c r="RNA314" s="73"/>
      <c r="RNB314" s="73"/>
      <c r="RNC314" s="73"/>
      <c r="RND314" s="73"/>
      <c r="RNE314" s="73"/>
      <c r="RNF314" s="73"/>
      <c r="RNG314" s="73"/>
      <c r="RNH314" s="73"/>
      <c r="RNI314" s="73"/>
      <c r="RNJ314" s="73"/>
      <c r="RNK314" s="73"/>
      <c r="RNL314" s="73"/>
      <c r="RNM314" s="73"/>
      <c r="RNN314" s="73"/>
      <c r="RNO314" s="73"/>
      <c r="RNP314" s="73"/>
      <c r="RNQ314" s="73"/>
      <c r="RNR314" s="73"/>
      <c r="RNS314" s="73"/>
      <c r="RNT314" s="73"/>
      <c r="RNU314" s="73"/>
      <c r="RNV314" s="73"/>
      <c r="RNW314" s="73"/>
      <c r="RNX314" s="73"/>
      <c r="RNY314" s="73"/>
      <c r="ROA314" s="73"/>
      <c r="ROB314" s="73"/>
      <c r="ROC314" s="73"/>
      <c r="ROD314" s="73"/>
      <c r="ROE314" s="73"/>
      <c r="ROF314" s="73"/>
      <c r="ROG314" s="73"/>
      <c r="ROH314" s="73"/>
      <c r="ROI314" s="73"/>
      <c r="ROJ314" s="73"/>
      <c r="ROK314" s="73"/>
      <c r="ROL314" s="73"/>
      <c r="ROM314" s="73"/>
      <c r="ROP314" s="73"/>
      <c r="ROS314" s="73"/>
      <c r="ROV314" s="73"/>
      <c r="ROY314" s="73"/>
      <c r="RPB314" s="73"/>
      <c r="RPN314" s="73"/>
      <c r="RPQ314" s="73"/>
      <c r="RPT314" s="73"/>
      <c r="RPW314" s="73"/>
      <c r="RQF314" s="73"/>
      <c r="RQL314" s="73"/>
      <c r="RQO314" s="73"/>
      <c r="RQR314" s="73"/>
      <c r="RQU314" s="73"/>
      <c r="RRA314" s="73"/>
      <c r="RRJ314" s="73"/>
      <c r="RRL314" s="73"/>
      <c r="RRM314" s="73"/>
      <c r="RRO314" s="73"/>
      <c r="RRR314" s="73"/>
      <c r="RRU314" s="73"/>
      <c r="RRX314" s="73"/>
      <c r="RSF314" s="73"/>
      <c r="RSH314" s="73"/>
      <c r="RSK314" s="73"/>
      <c r="RSN314" s="73"/>
      <c r="RSW314" s="73"/>
      <c r="RSZ314" s="73"/>
      <c r="RTE314" s="73"/>
      <c r="RUA314" s="73"/>
      <c r="RUB314" s="73"/>
      <c r="RUC314" s="73"/>
      <c r="RUD314" s="73"/>
      <c r="RUE314" s="73"/>
      <c r="RUF314" s="73"/>
      <c r="RUX314" s="73"/>
      <c r="RUY314" s="73"/>
      <c r="RVB314" s="73"/>
      <c r="RVE314" s="73"/>
      <c r="RVG314" s="73"/>
      <c r="RVI314" s="73"/>
      <c r="RVL314" s="73"/>
      <c r="RVO314" s="73"/>
      <c r="RVR314" s="73"/>
      <c r="RVU314" s="73"/>
      <c r="RVX314" s="73"/>
      <c r="RWA314" s="73"/>
      <c r="RWD314" s="73"/>
      <c r="RWG314" s="73"/>
      <c r="RWI314" s="73"/>
      <c r="RWV314" s="73"/>
      <c r="RWW314" s="73"/>
      <c r="RWX314" s="73"/>
      <c r="RWY314" s="73"/>
      <c r="RWZ314" s="73"/>
      <c r="RXA314" s="73"/>
      <c r="RXB314" s="73"/>
      <c r="RXC314" s="73"/>
      <c r="RXD314" s="73"/>
      <c r="RXE314" s="73"/>
      <c r="RXF314" s="73"/>
      <c r="RXG314" s="73"/>
      <c r="RXH314" s="73"/>
      <c r="RXI314" s="73"/>
      <c r="RXJ314" s="73"/>
      <c r="RXK314" s="73"/>
      <c r="RXL314" s="73"/>
      <c r="RXM314" s="73"/>
      <c r="RXN314" s="73"/>
      <c r="RXO314" s="73"/>
      <c r="RXP314" s="73"/>
      <c r="RXQ314" s="73"/>
      <c r="RXR314" s="73"/>
      <c r="RXS314" s="73"/>
      <c r="RXT314" s="73"/>
      <c r="RXU314" s="73"/>
      <c r="RXW314" s="73"/>
      <c r="RXX314" s="73"/>
      <c r="RXY314" s="73"/>
      <c r="RXZ314" s="73"/>
      <c r="RYA314" s="73"/>
      <c r="RYB314" s="73"/>
      <c r="RYC314" s="73"/>
      <c r="RYD314" s="73"/>
      <c r="RYE314" s="73"/>
      <c r="RYF314" s="73"/>
      <c r="RYG314" s="73"/>
      <c r="RYH314" s="73"/>
      <c r="RYI314" s="73"/>
      <c r="RYL314" s="73"/>
      <c r="RYO314" s="73"/>
      <c r="RYR314" s="73"/>
      <c r="RYU314" s="73"/>
      <c r="RYX314" s="73"/>
      <c r="RZJ314" s="73"/>
      <c r="RZM314" s="73"/>
      <c r="RZP314" s="73"/>
      <c r="RZS314" s="73"/>
      <c r="SAB314" s="73"/>
      <c r="SAH314" s="73"/>
      <c r="SAK314" s="73"/>
      <c r="SAN314" s="73"/>
      <c r="SAQ314" s="73"/>
      <c r="SAW314" s="73"/>
      <c r="SBF314" s="73"/>
      <c r="SBH314" s="73"/>
      <c r="SBI314" s="73"/>
      <c r="SBK314" s="73"/>
      <c r="SBN314" s="73"/>
      <c r="SBQ314" s="73"/>
      <c r="SBT314" s="73"/>
      <c r="SCB314" s="73"/>
      <c r="SCD314" s="73"/>
      <c r="SCG314" s="73"/>
      <c r="SCJ314" s="73"/>
      <c r="SCS314" s="73"/>
      <c r="SCV314" s="73"/>
      <c r="SDA314" s="73"/>
      <c r="SDW314" s="73"/>
      <c r="SDX314" s="73"/>
      <c r="SDY314" s="73"/>
      <c r="SDZ314" s="73"/>
      <c r="SEA314" s="73"/>
      <c r="SEB314" s="73"/>
      <c r="SET314" s="73"/>
      <c r="SEU314" s="73"/>
      <c r="SEX314" s="73"/>
      <c r="SFA314" s="73"/>
      <c r="SFC314" s="73"/>
      <c r="SFE314" s="73"/>
      <c r="SFH314" s="73"/>
      <c r="SFK314" s="73"/>
      <c r="SFN314" s="73"/>
      <c r="SFQ314" s="73"/>
      <c r="SFT314" s="73"/>
      <c r="SFW314" s="73"/>
      <c r="SFZ314" s="73"/>
      <c r="SGC314" s="73"/>
      <c r="SGE314" s="73"/>
      <c r="SGR314" s="73"/>
      <c r="SGS314" s="73"/>
      <c r="SGT314" s="73"/>
      <c r="SGU314" s="73"/>
      <c r="SGV314" s="73"/>
      <c r="SGW314" s="73"/>
      <c r="SGX314" s="73"/>
      <c r="SGY314" s="73"/>
      <c r="SGZ314" s="73"/>
      <c r="SHA314" s="73"/>
      <c r="SHB314" s="73"/>
      <c r="SHC314" s="73"/>
      <c r="SHD314" s="73"/>
      <c r="SHE314" s="73"/>
      <c r="SHF314" s="73"/>
      <c r="SHG314" s="73"/>
      <c r="SHH314" s="73"/>
      <c r="SHI314" s="73"/>
      <c r="SHJ314" s="73"/>
      <c r="SHK314" s="73"/>
      <c r="SHL314" s="73"/>
      <c r="SHM314" s="73"/>
      <c r="SHN314" s="73"/>
      <c r="SHO314" s="73"/>
      <c r="SHP314" s="73"/>
      <c r="SHQ314" s="73"/>
      <c r="SHS314" s="73"/>
      <c r="SHT314" s="73"/>
      <c r="SHU314" s="73"/>
      <c r="SHV314" s="73"/>
      <c r="SHW314" s="73"/>
      <c r="SHX314" s="73"/>
      <c r="SHY314" s="73"/>
      <c r="SHZ314" s="73"/>
      <c r="SIA314" s="73"/>
      <c r="SIB314" s="73"/>
      <c r="SIC314" s="73"/>
      <c r="SID314" s="73"/>
      <c r="SIE314" s="73"/>
      <c r="SIH314" s="73"/>
      <c r="SIK314" s="73"/>
      <c r="SIN314" s="73"/>
      <c r="SIQ314" s="73"/>
      <c r="SIT314" s="73"/>
      <c r="SJF314" s="73"/>
      <c r="SJI314" s="73"/>
      <c r="SJL314" s="73"/>
      <c r="SJO314" s="73"/>
      <c r="SJX314" s="73"/>
      <c r="SKD314" s="73"/>
      <c r="SKG314" s="73"/>
      <c r="SKJ314" s="73"/>
      <c r="SKM314" s="73"/>
      <c r="SKS314" s="73"/>
      <c r="SLB314" s="73"/>
      <c r="SLD314" s="73"/>
      <c r="SLE314" s="73"/>
      <c r="SLG314" s="73"/>
      <c r="SLJ314" s="73"/>
      <c r="SLM314" s="73"/>
      <c r="SLP314" s="73"/>
      <c r="SLX314" s="73"/>
      <c r="SLZ314" s="73"/>
      <c r="SMC314" s="73"/>
      <c r="SMF314" s="73"/>
      <c r="SMO314" s="73"/>
      <c r="SMR314" s="73"/>
      <c r="SMW314" s="73"/>
      <c r="SNS314" s="73"/>
      <c r="SNT314" s="73"/>
      <c r="SNU314" s="73"/>
      <c r="SNV314" s="73"/>
      <c r="SNW314" s="73"/>
      <c r="SNX314" s="73"/>
      <c r="SOP314" s="73"/>
      <c r="SOQ314" s="73"/>
      <c r="SOT314" s="73"/>
      <c r="SOW314" s="73"/>
      <c r="SOY314" s="73"/>
      <c r="SPA314" s="73"/>
      <c r="SPD314" s="73"/>
      <c r="SPG314" s="73"/>
      <c r="SPJ314" s="73"/>
      <c r="SPM314" s="73"/>
      <c r="SPP314" s="73"/>
      <c r="SPS314" s="73"/>
      <c r="SPV314" s="73"/>
      <c r="SPY314" s="73"/>
      <c r="SQA314" s="73"/>
      <c r="SQN314" s="73"/>
      <c r="SQO314" s="73"/>
      <c r="SQP314" s="73"/>
      <c r="SQQ314" s="73"/>
      <c r="SQR314" s="73"/>
      <c r="SQS314" s="73"/>
      <c r="SQT314" s="73"/>
      <c r="SQU314" s="73"/>
      <c r="SQV314" s="73"/>
      <c r="SQW314" s="73"/>
      <c r="SQX314" s="73"/>
      <c r="SQY314" s="73"/>
      <c r="SQZ314" s="73"/>
      <c r="SRA314" s="73"/>
      <c r="SRB314" s="73"/>
      <c r="SRC314" s="73"/>
      <c r="SRD314" s="73"/>
      <c r="SRE314" s="73"/>
      <c r="SRF314" s="73"/>
      <c r="SRG314" s="73"/>
      <c r="SRH314" s="73"/>
      <c r="SRI314" s="73"/>
      <c r="SRJ314" s="73"/>
      <c r="SRK314" s="73"/>
      <c r="SRL314" s="73"/>
      <c r="SRM314" s="73"/>
      <c r="SRO314" s="73"/>
      <c r="SRP314" s="73"/>
      <c r="SRQ314" s="73"/>
      <c r="SRR314" s="73"/>
      <c r="SRS314" s="73"/>
      <c r="SRT314" s="73"/>
      <c r="SRU314" s="73"/>
      <c r="SRV314" s="73"/>
      <c r="SRW314" s="73"/>
      <c r="SRX314" s="73"/>
      <c r="SRY314" s="73"/>
      <c r="SRZ314" s="73"/>
      <c r="SSA314" s="73"/>
      <c r="SSD314" s="73"/>
      <c r="SSG314" s="73"/>
      <c r="SSJ314" s="73"/>
      <c r="SSM314" s="73"/>
      <c r="SSP314" s="73"/>
      <c r="STB314" s="73"/>
      <c r="STE314" s="73"/>
      <c r="STH314" s="73"/>
      <c r="STK314" s="73"/>
      <c r="STT314" s="73"/>
      <c r="STZ314" s="73"/>
      <c r="SUC314" s="73"/>
      <c r="SUF314" s="73"/>
      <c r="SUI314" s="73"/>
      <c r="SUO314" s="73"/>
      <c r="SUX314" s="73"/>
      <c r="SUZ314" s="73"/>
      <c r="SVA314" s="73"/>
      <c r="SVC314" s="73"/>
      <c r="SVF314" s="73"/>
      <c r="SVI314" s="73"/>
      <c r="SVL314" s="73"/>
      <c r="SVT314" s="73"/>
      <c r="SVV314" s="73"/>
      <c r="SVY314" s="73"/>
      <c r="SWB314" s="73"/>
      <c r="SWK314" s="73"/>
      <c r="SWN314" s="73"/>
      <c r="SWS314" s="73"/>
      <c r="SXO314" s="73"/>
      <c r="SXP314" s="73"/>
      <c r="SXQ314" s="73"/>
      <c r="SXR314" s="73"/>
      <c r="SXS314" s="73"/>
      <c r="SXT314" s="73"/>
      <c r="SYL314" s="73"/>
      <c r="SYM314" s="73"/>
      <c r="SYP314" s="73"/>
      <c r="SYS314" s="73"/>
      <c r="SYU314" s="73"/>
      <c r="SYW314" s="73"/>
      <c r="SYZ314" s="73"/>
      <c r="SZC314" s="73"/>
      <c r="SZF314" s="73"/>
      <c r="SZI314" s="73"/>
      <c r="SZL314" s="73"/>
      <c r="SZO314" s="73"/>
      <c r="SZR314" s="73"/>
      <c r="SZU314" s="73"/>
      <c r="SZW314" s="73"/>
      <c r="TAJ314" s="73"/>
      <c r="TAK314" s="73"/>
      <c r="TAL314" s="73"/>
      <c r="TAM314" s="73"/>
      <c r="TAN314" s="73"/>
      <c r="TAO314" s="73"/>
      <c r="TAP314" s="73"/>
      <c r="TAQ314" s="73"/>
      <c r="TAR314" s="73"/>
      <c r="TAS314" s="73"/>
      <c r="TAT314" s="73"/>
      <c r="TAU314" s="73"/>
      <c r="TAV314" s="73"/>
      <c r="TAW314" s="73"/>
      <c r="TAX314" s="73"/>
      <c r="TAY314" s="73"/>
      <c r="TAZ314" s="73"/>
      <c r="TBA314" s="73"/>
      <c r="TBB314" s="73"/>
      <c r="TBC314" s="73"/>
      <c r="TBD314" s="73"/>
      <c r="TBE314" s="73"/>
      <c r="TBF314" s="73"/>
      <c r="TBG314" s="73"/>
      <c r="TBH314" s="73"/>
      <c r="TBI314" s="73"/>
      <c r="TBK314" s="73"/>
      <c r="TBL314" s="73"/>
      <c r="TBM314" s="73"/>
      <c r="TBN314" s="73"/>
      <c r="TBO314" s="73"/>
      <c r="TBP314" s="73"/>
      <c r="TBQ314" s="73"/>
      <c r="TBR314" s="73"/>
      <c r="TBS314" s="73"/>
      <c r="TBT314" s="73"/>
      <c r="TBU314" s="73"/>
      <c r="TBV314" s="73"/>
      <c r="TBW314" s="73"/>
      <c r="TBZ314" s="73"/>
      <c r="TCC314" s="73"/>
      <c r="TCF314" s="73"/>
      <c r="TCI314" s="73"/>
      <c r="TCL314" s="73"/>
      <c r="TCX314" s="73"/>
      <c r="TDA314" s="73"/>
      <c r="TDD314" s="73"/>
      <c r="TDG314" s="73"/>
      <c r="TDP314" s="73"/>
      <c r="TDV314" s="73"/>
      <c r="TDY314" s="73"/>
      <c r="TEB314" s="73"/>
      <c r="TEE314" s="73"/>
      <c r="TEK314" s="73"/>
      <c r="TET314" s="73"/>
      <c r="TEV314" s="73"/>
      <c r="TEW314" s="73"/>
      <c r="TEY314" s="73"/>
      <c r="TFB314" s="73"/>
      <c r="TFE314" s="73"/>
      <c r="TFH314" s="73"/>
      <c r="TFP314" s="73"/>
      <c r="TFR314" s="73"/>
      <c r="TFU314" s="73"/>
      <c r="TFX314" s="73"/>
      <c r="TGG314" s="73"/>
      <c r="TGJ314" s="73"/>
      <c r="TGO314" s="73"/>
      <c r="THK314" s="73"/>
      <c r="THL314" s="73"/>
      <c r="THM314" s="73"/>
      <c r="THN314" s="73"/>
      <c r="THO314" s="73"/>
      <c r="THP314" s="73"/>
      <c r="TIH314" s="73"/>
      <c r="TII314" s="73"/>
      <c r="TIL314" s="73"/>
      <c r="TIO314" s="73"/>
      <c r="TIQ314" s="73"/>
      <c r="TIS314" s="73"/>
      <c r="TIV314" s="73"/>
      <c r="TIY314" s="73"/>
      <c r="TJB314" s="73"/>
      <c r="TJE314" s="73"/>
      <c r="TJH314" s="73"/>
      <c r="TJK314" s="73"/>
      <c r="TJN314" s="73"/>
      <c r="TJQ314" s="73"/>
      <c r="TJS314" s="73"/>
      <c r="TKF314" s="73"/>
      <c r="TKG314" s="73"/>
      <c r="TKH314" s="73"/>
      <c r="TKI314" s="73"/>
      <c r="TKJ314" s="73"/>
      <c r="TKK314" s="73"/>
      <c r="TKL314" s="73"/>
      <c r="TKM314" s="73"/>
      <c r="TKN314" s="73"/>
      <c r="TKO314" s="73"/>
      <c r="TKP314" s="73"/>
      <c r="TKQ314" s="73"/>
      <c r="TKR314" s="73"/>
      <c r="TKS314" s="73"/>
      <c r="TKT314" s="73"/>
      <c r="TKU314" s="73"/>
      <c r="TKV314" s="73"/>
      <c r="TKW314" s="73"/>
      <c r="TKX314" s="73"/>
      <c r="TKY314" s="73"/>
      <c r="TKZ314" s="73"/>
      <c r="TLA314" s="73"/>
      <c r="TLB314" s="73"/>
      <c r="TLC314" s="73"/>
      <c r="TLD314" s="73"/>
      <c r="TLE314" s="73"/>
      <c r="TLG314" s="73"/>
      <c r="TLH314" s="73"/>
      <c r="TLI314" s="73"/>
      <c r="TLJ314" s="73"/>
      <c r="TLK314" s="73"/>
      <c r="TLL314" s="73"/>
      <c r="TLM314" s="73"/>
      <c r="TLN314" s="73"/>
      <c r="TLO314" s="73"/>
      <c r="TLP314" s="73"/>
      <c r="TLQ314" s="73"/>
      <c r="TLR314" s="73"/>
      <c r="TLS314" s="73"/>
      <c r="TLV314" s="73"/>
      <c r="TLY314" s="73"/>
      <c r="TMB314" s="73"/>
      <c r="TME314" s="73"/>
      <c r="TMH314" s="73"/>
      <c r="TMT314" s="73"/>
      <c r="TMW314" s="73"/>
      <c r="TMZ314" s="73"/>
      <c r="TNC314" s="73"/>
      <c r="TNL314" s="73"/>
      <c r="TNR314" s="73"/>
      <c r="TNU314" s="73"/>
      <c r="TNX314" s="73"/>
      <c r="TOA314" s="73"/>
      <c r="TOG314" s="73"/>
      <c r="TOP314" s="73"/>
      <c r="TOR314" s="73"/>
      <c r="TOS314" s="73"/>
      <c r="TOU314" s="73"/>
      <c r="TOX314" s="73"/>
      <c r="TPA314" s="73"/>
      <c r="TPD314" s="73"/>
      <c r="TPL314" s="73"/>
      <c r="TPN314" s="73"/>
      <c r="TPQ314" s="73"/>
      <c r="TPT314" s="73"/>
      <c r="TQC314" s="73"/>
      <c r="TQF314" s="73"/>
      <c r="TQK314" s="73"/>
      <c r="TRG314" s="73"/>
      <c r="TRH314" s="73"/>
      <c r="TRI314" s="73"/>
      <c r="TRJ314" s="73"/>
      <c r="TRK314" s="73"/>
      <c r="TRL314" s="73"/>
      <c r="TSD314" s="73"/>
      <c r="TSE314" s="73"/>
      <c r="TSH314" s="73"/>
      <c r="TSK314" s="73"/>
      <c r="TSM314" s="73"/>
      <c r="TSO314" s="73"/>
      <c r="TSR314" s="73"/>
      <c r="TSU314" s="73"/>
      <c r="TSX314" s="73"/>
      <c r="TTA314" s="73"/>
      <c r="TTD314" s="73"/>
      <c r="TTG314" s="73"/>
      <c r="TTJ314" s="73"/>
      <c r="TTM314" s="73"/>
      <c r="TTO314" s="73"/>
      <c r="TUB314" s="73"/>
      <c r="TUC314" s="73"/>
      <c r="TUD314" s="73"/>
      <c r="TUE314" s="73"/>
      <c r="TUF314" s="73"/>
      <c r="TUG314" s="73"/>
      <c r="TUH314" s="73"/>
      <c r="TUI314" s="73"/>
      <c r="TUJ314" s="73"/>
      <c r="TUK314" s="73"/>
      <c r="TUL314" s="73"/>
      <c r="TUM314" s="73"/>
      <c r="TUN314" s="73"/>
      <c r="TUO314" s="73"/>
      <c r="TUP314" s="73"/>
      <c r="TUQ314" s="73"/>
      <c r="TUR314" s="73"/>
      <c r="TUS314" s="73"/>
      <c r="TUT314" s="73"/>
      <c r="TUU314" s="73"/>
      <c r="TUV314" s="73"/>
      <c r="TUW314" s="73"/>
      <c r="TUX314" s="73"/>
      <c r="TUY314" s="73"/>
      <c r="TUZ314" s="73"/>
      <c r="TVA314" s="73"/>
      <c r="TVC314" s="73"/>
      <c r="TVD314" s="73"/>
      <c r="TVE314" s="73"/>
      <c r="TVF314" s="73"/>
      <c r="TVG314" s="73"/>
      <c r="TVH314" s="73"/>
      <c r="TVI314" s="73"/>
      <c r="TVJ314" s="73"/>
      <c r="TVK314" s="73"/>
      <c r="TVL314" s="73"/>
      <c r="TVM314" s="73"/>
      <c r="TVN314" s="73"/>
      <c r="TVO314" s="73"/>
      <c r="TVR314" s="73"/>
      <c r="TVU314" s="73"/>
      <c r="TVX314" s="73"/>
      <c r="TWA314" s="73"/>
      <c r="TWD314" s="73"/>
      <c r="TWP314" s="73"/>
      <c r="TWS314" s="73"/>
      <c r="TWV314" s="73"/>
      <c r="TWY314" s="73"/>
      <c r="TXH314" s="73"/>
      <c r="TXN314" s="73"/>
      <c r="TXQ314" s="73"/>
      <c r="TXT314" s="73"/>
      <c r="TXW314" s="73"/>
      <c r="TYC314" s="73"/>
      <c r="TYL314" s="73"/>
      <c r="TYN314" s="73"/>
      <c r="TYO314" s="73"/>
      <c r="TYQ314" s="73"/>
      <c r="TYT314" s="73"/>
      <c r="TYW314" s="73"/>
      <c r="TYZ314" s="73"/>
      <c r="TZH314" s="73"/>
      <c r="TZJ314" s="73"/>
      <c r="TZM314" s="73"/>
      <c r="TZP314" s="73"/>
      <c r="TZY314" s="73"/>
      <c r="UAB314" s="73"/>
      <c r="UAG314" s="73"/>
      <c r="UBC314" s="73"/>
      <c r="UBD314" s="73"/>
      <c r="UBE314" s="73"/>
      <c r="UBF314" s="73"/>
      <c r="UBG314" s="73"/>
      <c r="UBH314" s="73"/>
      <c r="UBZ314" s="73"/>
      <c r="UCA314" s="73"/>
      <c r="UCD314" s="73"/>
      <c r="UCG314" s="73"/>
      <c r="UCI314" s="73"/>
      <c r="UCK314" s="73"/>
      <c r="UCN314" s="73"/>
      <c r="UCQ314" s="73"/>
      <c r="UCT314" s="73"/>
      <c r="UCW314" s="73"/>
      <c r="UCZ314" s="73"/>
      <c r="UDC314" s="73"/>
      <c r="UDF314" s="73"/>
      <c r="UDI314" s="73"/>
      <c r="UDK314" s="73"/>
      <c r="UDX314" s="73"/>
      <c r="UDY314" s="73"/>
      <c r="UDZ314" s="73"/>
      <c r="UEA314" s="73"/>
      <c r="UEB314" s="73"/>
      <c r="UEC314" s="73"/>
      <c r="UED314" s="73"/>
      <c r="UEE314" s="73"/>
      <c r="UEF314" s="73"/>
      <c r="UEG314" s="73"/>
      <c r="UEH314" s="73"/>
      <c r="UEI314" s="73"/>
      <c r="UEJ314" s="73"/>
      <c r="UEK314" s="73"/>
      <c r="UEL314" s="73"/>
      <c r="UEM314" s="73"/>
      <c r="UEN314" s="73"/>
      <c r="UEO314" s="73"/>
      <c r="UEP314" s="73"/>
      <c r="UEQ314" s="73"/>
      <c r="UER314" s="73"/>
      <c r="UES314" s="73"/>
      <c r="UET314" s="73"/>
      <c r="UEU314" s="73"/>
      <c r="UEV314" s="73"/>
      <c r="UEW314" s="73"/>
      <c r="UEY314" s="73"/>
      <c r="UEZ314" s="73"/>
      <c r="UFA314" s="73"/>
      <c r="UFB314" s="73"/>
      <c r="UFC314" s="73"/>
      <c r="UFD314" s="73"/>
      <c r="UFE314" s="73"/>
      <c r="UFF314" s="73"/>
      <c r="UFG314" s="73"/>
      <c r="UFH314" s="73"/>
      <c r="UFI314" s="73"/>
      <c r="UFJ314" s="73"/>
      <c r="UFK314" s="73"/>
      <c r="UFN314" s="73"/>
      <c r="UFQ314" s="73"/>
      <c r="UFT314" s="73"/>
      <c r="UFW314" s="73"/>
      <c r="UFZ314" s="73"/>
      <c r="UGL314" s="73"/>
      <c r="UGO314" s="73"/>
      <c r="UGR314" s="73"/>
      <c r="UGU314" s="73"/>
      <c r="UHD314" s="73"/>
      <c r="UHJ314" s="73"/>
      <c r="UHM314" s="73"/>
      <c r="UHP314" s="73"/>
      <c r="UHS314" s="73"/>
      <c r="UHY314" s="73"/>
      <c r="UIH314" s="73"/>
      <c r="UIJ314" s="73"/>
      <c r="UIK314" s="73"/>
      <c r="UIM314" s="73"/>
      <c r="UIP314" s="73"/>
      <c r="UIS314" s="73"/>
      <c r="UIV314" s="73"/>
      <c r="UJD314" s="73"/>
      <c r="UJF314" s="73"/>
      <c r="UJI314" s="73"/>
      <c r="UJL314" s="73"/>
      <c r="UJU314" s="73"/>
      <c r="UJX314" s="73"/>
      <c r="UKC314" s="73"/>
      <c r="UKY314" s="73"/>
      <c r="UKZ314" s="73"/>
      <c r="ULA314" s="73"/>
      <c r="ULB314" s="73"/>
      <c r="ULC314" s="73"/>
      <c r="ULD314" s="73"/>
      <c r="ULV314" s="73"/>
      <c r="ULW314" s="73"/>
      <c r="ULZ314" s="73"/>
      <c r="UMC314" s="73"/>
      <c r="UME314" s="73"/>
      <c r="UMG314" s="73"/>
      <c r="UMJ314" s="73"/>
      <c r="UMM314" s="73"/>
      <c r="UMP314" s="73"/>
      <c r="UMS314" s="73"/>
      <c r="UMV314" s="73"/>
      <c r="UMY314" s="73"/>
      <c r="UNB314" s="73"/>
      <c r="UNE314" s="73"/>
      <c r="UNG314" s="73"/>
      <c r="UNT314" s="73"/>
      <c r="UNU314" s="73"/>
      <c r="UNV314" s="73"/>
      <c r="UNW314" s="73"/>
      <c r="UNX314" s="73"/>
      <c r="UNY314" s="73"/>
      <c r="UNZ314" s="73"/>
      <c r="UOA314" s="73"/>
      <c r="UOB314" s="73"/>
      <c r="UOC314" s="73"/>
      <c r="UOD314" s="73"/>
      <c r="UOE314" s="73"/>
      <c r="UOF314" s="73"/>
      <c r="UOG314" s="73"/>
      <c r="UOH314" s="73"/>
      <c r="UOI314" s="73"/>
      <c r="UOJ314" s="73"/>
      <c r="UOK314" s="73"/>
      <c r="UOL314" s="73"/>
      <c r="UOM314" s="73"/>
      <c r="UON314" s="73"/>
      <c r="UOO314" s="73"/>
      <c r="UOP314" s="73"/>
      <c r="UOQ314" s="73"/>
      <c r="UOR314" s="73"/>
      <c r="UOS314" s="73"/>
      <c r="UOU314" s="73"/>
      <c r="UOV314" s="73"/>
      <c r="UOW314" s="73"/>
      <c r="UOX314" s="73"/>
      <c r="UOY314" s="73"/>
      <c r="UOZ314" s="73"/>
      <c r="UPA314" s="73"/>
      <c r="UPB314" s="73"/>
      <c r="UPC314" s="73"/>
      <c r="UPD314" s="73"/>
      <c r="UPE314" s="73"/>
      <c r="UPF314" s="73"/>
      <c r="UPG314" s="73"/>
      <c r="UPJ314" s="73"/>
      <c r="UPM314" s="73"/>
      <c r="UPP314" s="73"/>
      <c r="UPS314" s="73"/>
      <c r="UPV314" s="73"/>
      <c r="UQH314" s="73"/>
      <c r="UQK314" s="73"/>
      <c r="UQN314" s="73"/>
      <c r="UQQ314" s="73"/>
      <c r="UQZ314" s="73"/>
      <c r="URF314" s="73"/>
      <c r="URI314" s="73"/>
      <c r="URL314" s="73"/>
      <c r="URO314" s="73"/>
      <c r="URU314" s="73"/>
      <c r="USD314" s="73"/>
      <c r="USF314" s="73"/>
      <c r="USG314" s="73"/>
      <c r="USI314" s="73"/>
      <c r="USL314" s="73"/>
      <c r="USO314" s="73"/>
      <c r="USR314" s="73"/>
      <c r="USZ314" s="73"/>
      <c r="UTB314" s="73"/>
      <c r="UTE314" s="73"/>
      <c r="UTH314" s="73"/>
      <c r="UTQ314" s="73"/>
      <c r="UTT314" s="73"/>
      <c r="UTY314" s="73"/>
      <c r="UUU314" s="73"/>
      <c r="UUV314" s="73"/>
      <c r="UUW314" s="73"/>
      <c r="UUX314" s="73"/>
      <c r="UUY314" s="73"/>
      <c r="UUZ314" s="73"/>
      <c r="UVR314" s="73"/>
      <c r="UVS314" s="73"/>
      <c r="UVV314" s="73"/>
      <c r="UVY314" s="73"/>
      <c r="UWA314" s="73"/>
      <c r="UWC314" s="73"/>
      <c r="UWF314" s="73"/>
      <c r="UWI314" s="73"/>
      <c r="UWL314" s="73"/>
      <c r="UWO314" s="73"/>
      <c r="UWR314" s="73"/>
      <c r="UWU314" s="73"/>
      <c r="UWX314" s="73"/>
      <c r="UXA314" s="73"/>
      <c r="UXC314" s="73"/>
      <c r="UXP314" s="73"/>
      <c r="UXQ314" s="73"/>
      <c r="UXR314" s="73"/>
      <c r="UXS314" s="73"/>
      <c r="UXT314" s="73"/>
      <c r="UXU314" s="73"/>
      <c r="UXV314" s="73"/>
      <c r="UXW314" s="73"/>
      <c r="UXX314" s="73"/>
      <c r="UXY314" s="73"/>
      <c r="UXZ314" s="73"/>
      <c r="UYA314" s="73"/>
      <c r="UYB314" s="73"/>
      <c r="UYC314" s="73"/>
      <c r="UYD314" s="73"/>
      <c r="UYE314" s="73"/>
      <c r="UYF314" s="73"/>
      <c r="UYG314" s="73"/>
      <c r="UYH314" s="73"/>
      <c r="UYI314" s="73"/>
      <c r="UYJ314" s="73"/>
      <c r="UYK314" s="73"/>
      <c r="UYL314" s="73"/>
      <c r="UYM314" s="73"/>
      <c r="UYN314" s="73"/>
      <c r="UYO314" s="73"/>
      <c r="UYQ314" s="73"/>
      <c r="UYR314" s="73"/>
      <c r="UYS314" s="73"/>
      <c r="UYT314" s="73"/>
      <c r="UYU314" s="73"/>
      <c r="UYV314" s="73"/>
      <c r="UYW314" s="73"/>
      <c r="UYX314" s="73"/>
      <c r="UYY314" s="73"/>
      <c r="UYZ314" s="73"/>
      <c r="UZA314" s="73"/>
      <c r="UZB314" s="73"/>
      <c r="UZC314" s="73"/>
      <c r="UZF314" s="73"/>
      <c r="UZI314" s="73"/>
      <c r="UZL314" s="73"/>
      <c r="UZO314" s="73"/>
      <c r="UZR314" s="73"/>
      <c r="VAD314" s="73"/>
      <c r="VAG314" s="73"/>
      <c r="VAJ314" s="73"/>
      <c r="VAM314" s="73"/>
      <c r="VAV314" s="73"/>
      <c r="VBB314" s="73"/>
      <c r="VBE314" s="73"/>
      <c r="VBH314" s="73"/>
      <c r="VBK314" s="73"/>
      <c r="VBQ314" s="73"/>
      <c r="VBZ314" s="73"/>
      <c r="VCB314" s="73"/>
      <c r="VCC314" s="73"/>
      <c r="VCE314" s="73"/>
      <c r="VCH314" s="73"/>
      <c r="VCK314" s="73"/>
      <c r="VCN314" s="73"/>
      <c r="VCV314" s="73"/>
      <c r="VCX314" s="73"/>
      <c r="VDA314" s="73"/>
      <c r="VDD314" s="73"/>
      <c r="VDM314" s="73"/>
      <c r="VDP314" s="73"/>
      <c r="VDU314" s="73"/>
      <c r="VEQ314" s="73"/>
      <c r="VER314" s="73"/>
      <c r="VES314" s="73"/>
      <c r="VET314" s="73"/>
      <c r="VEU314" s="73"/>
      <c r="VEV314" s="73"/>
      <c r="VFN314" s="73"/>
      <c r="VFO314" s="73"/>
      <c r="VFR314" s="73"/>
      <c r="VFU314" s="73"/>
      <c r="VFW314" s="73"/>
      <c r="VFY314" s="73"/>
      <c r="VGB314" s="73"/>
      <c r="VGE314" s="73"/>
      <c r="VGH314" s="73"/>
      <c r="VGK314" s="73"/>
      <c r="VGN314" s="73"/>
      <c r="VGQ314" s="73"/>
      <c r="VGT314" s="73"/>
      <c r="VGW314" s="73"/>
      <c r="VGY314" s="73"/>
      <c r="VHL314" s="73"/>
      <c r="VHM314" s="73"/>
      <c r="VHN314" s="73"/>
      <c r="VHO314" s="73"/>
      <c r="VHP314" s="73"/>
      <c r="VHQ314" s="73"/>
      <c r="VHR314" s="73"/>
      <c r="VHS314" s="73"/>
      <c r="VHT314" s="73"/>
      <c r="VHU314" s="73"/>
      <c r="VHV314" s="73"/>
      <c r="VHW314" s="73"/>
      <c r="VHX314" s="73"/>
      <c r="VHY314" s="73"/>
      <c r="VHZ314" s="73"/>
      <c r="VIA314" s="73"/>
      <c r="VIB314" s="73"/>
      <c r="VIC314" s="73"/>
      <c r="VID314" s="73"/>
      <c r="VIE314" s="73"/>
      <c r="VIF314" s="73"/>
      <c r="VIG314" s="73"/>
      <c r="VIH314" s="73"/>
      <c r="VII314" s="73"/>
      <c r="VIJ314" s="73"/>
      <c r="VIK314" s="73"/>
      <c r="VIM314" s="73"/>
      <c r="VIN314" s="73"/>
      <c r="VIO314" s="73"/>
      <c r="VIP314" s="73"/>
      <c r="VIQ314" s="73"/>
      <c r="VIR314" s="73"/>
      <c r="VIS314" s="73"/>
      <c r="VIT314" s="73"/>
      <c r="VIU314" s="73"/>
      <c r="VIV314" s="73"/>
      <c r="VIW314" s="73"/>
      <c r="VIX314" s="73"/>
      <c r="VIY314" s="73"/>
      <c r="VJB314" s="73"/>
      <c r="VJE314" s="73"/>
      <c r="VJH314" s="73"/>
      <c r="VJK314" s="73"/>
      <c r="VJN314" s="73"/>
      <c r="VJZ314" s="73"/>
      <c r="VKC314" s="73"/>
      <c r="VKF314" s="73"/>
      <c r="VKI314" s="73"/>
      <c r="VKR314" s="73"/>
      <c r="VKX314" s="73"/>
      <c r="VLA314" s="73"/>
      <c r="VLD314" s="73"/>
      <c r="VLG314" s="73"/>
      <c r="VLM314" s="73"/>
      <c r="VLV314" s="73"/>
      <c r="VLX314" s="73"/>
      <c r="VLY314" s="73"/>
      <c r="VMA314" s="73"/>
      <c r="VMD314" s="73"/>
      <c r="VMG314" s="73"/>
      <c r="VMJ314" s="73"/>
      <c r="VMR314" s="73"/>
      <c r="VMT314" s="73"/>
      <c r="VMW314" s="73"/>
      <c r="VMZ314" s="73"/>
      <c r="VNI314" s="73"/>
      <c r="VNL314" s="73"/>
      <c r="VNQ314" s="73"/>
      <c r="VOM314" s="73"/>
      <c r="VON314" s="73"/>
      <c r="VOO314" s="73"/>
      <c r="VOP314" s="73"/>
      <c r="VOQ314" s="73"/>
      <c r="VOR314" s="73"/>
      <c r="VPJ314" s="73"/>
      <c r="VPK314" s="73"/>
      <c r="VPN314" s="73"/>
      <c r="VPQ314" s="73"/>
      <c r="VPS314" s="73"/>
      <c r="VPU314" s="73"/>
      <c r="VPX314" s="73"/>
      <c r="VQA314" s="73"/>
      <c r="VQD314" s="73"/>
      <c r="VQG314" s="73"/>
      <c r="VQJ314" s="73"/>
      <c r="VQM314" s="73"/>
      <c r="VQP314" s="73"/>
      <c r="VQS314" s="73"/>
      <c r="VQU314" s="73"/>
      <c r="VRH314" s="73"/>
      <c r="VRI314" s="73"/>
      <c r="VRJ314" s="73"/>
      <c r="VRK314" s="73"/>
      <c r="VRL314" s="73"/>
      <c r="VRM314" s="73"/>
      <c r="VRN314" s="73"/>
      <c r="VRO314" s="73"/>
      <c r="VRP314" s="73"/>
      <c r="VRQ314" s="73"/>
      <c r="VRR314" s="73"/>
      <c r="VRS314" s="73"/>
      <c r="VRT314" s="73"/>
      <c r="VRU314" s="73"/>
      <c r="VRV314" s="73"/>
      <c r="VRW314" s="73"/>
      <c r="VRX314" s="73"/>
      <c r="VRY314" s="73"/>
      <c r="VRZ314" s="73"/>
      <c r="VSA314" s="73"/>
      <c r="VSB314" s="73"/>
      <c r="VSC314" s="73"/>
      <c r="VSD314" s="73"/>
      <c r="VSE314" s="73"/>
      <c r="VSF314" s="73"/>
      <c r="VSG314" s="73"/>
      <c r="VSI314" s="73"/>
      <c r="VSJ314" s="73"/>
      <c r="VSK314" s="73"/>
      <c r="VSL314" s="73"/>
      <c r="VSM314" s="73"/>
      <c r="VSN314" s="73"/>
      <c r="VSO314" s="73"/>
      <c r="VSP314" s="73"/>
      <c r="VSQ314" s="73"/>
      <c r="VSR314" s="73"/>
      <c r="VSS314" s="73"/>
      <c r="VST314" s="73"/>
      <c r="VSU314" s="73"/>
      <c r="VSX314" s="73"/>
      <c r="VTA314" s="73"/>
      <c r="VTD314" s="73"/>
      <c r="VTG314" s="73"/>
      <c r="VTJ314" s="73"/>
      <c r="VTV314" s="73"/>
      <c r="VTY314" s="73"/>
      <c r="VUB314" s="73"/>
      <c r="VUE314" s="73"/>
      <c r="VUN314" s="73"/>
      <c r="VUT314" s="73"/>
      <c r="VUW314" s="73"/>
      <c r="VUZ314" s="73"/>
      <c r="VVC314" s="73"/>
      <c r="VVI314" s="73"/>
      <c r="VVR314" s="73"/>
      <c r="VVT314" s="73"/>
      <c r="VVU314" s="73"/>
      <c r="VVW314" s="73"/>
      <c r="VVZ314" s="73"/>
      <c r="VWC314" s="73"/>
      <c r="VWF314" s="73"/>
      <c r="VWN314" s="73"/>
      <c r="VWP314" s="73"/>
      <c r="VWS314" s="73"/>
      <c r="VWV314" s="73"/>
      <c r="VXE314" s="73"/>
      <c r="VXH314" s="73"/>
      <c r="VXM314" s="73"/>
      <c r="VYI314" s="73"/>
      <c r="VYJ314" s="73"/>
      <c r="VYK314" s="73"/>
      <c r="VYL314" s="73"/>
      <c r="VYM314" s="73"/>
      <c r="VYN314" s="73"/>
      <c r="VZF314" s="73"/>
      <c r="VZG314" s="73"/>
      <c r="VZJ314" s="73"/>
      <c r="VZM314" s="73"/>
      <c r="VZO314" s="73"/>
      <c r="VZQ314" s="73"/>
      <c r="VZT314" s="73"/>
      <c r="VZW314" s="73"/>
      <c r="VZZ314" s="73"/>
      <c r="WAC314" s="73"/>
      <c r="WAF314" s="73"/>
      <c r="WAI314" s="73"/>
      <c r="WAL314" s="73"/>
      <c r="WAO314" s="73"/>
      <c r="WAQ314" s="73"/>
      <c r="WBD314" s="73"/>
      <c r="WBE314" s="73"/>
      <c r="WBF314" s="73"/>
      <c r="WBG314" s="73"/>
      <c r="WBH314" s="73"/>
      <c r="WBI314" s="73"/>
      <c r="WBJ314" s="73"/>
      <c r="WBK314" s="73"/>
      <c r="WBL314" s="73"/>
      <c r="WBM314" s="73"/>
      <c r="WBN314" s="73"/>
      <c r="WBO314" s="73"/>
      <c r="WBP314" s="73"/>
      <c r="WBQ314" s="73"/>
      <c r="WBR314" s="73"/>
      <c r="WBS314" s="73"/>
      <c r="WBT314" s="73"/>
      <c r="WBU314" s="73"/>
      <c r="WBV314" s="73"/>
      <c r="WBW314" s="73"/>
      <c r="WBX314" s="73"/>
      <c r="WBY314" s="73"/>
      <c r="WBZ314" s="73"/>
      <c r="WCA314" s="73"/>
      <c r="WCB314" s="73"/>
      <c r="WCC314" s="73"/>
      <c r="WCE314" s="73"/>
      <c r="WCF314" s="73"/>
      <c r="WCG314" s="73"/>
      <c r="WCH314" s="73"/>
      <c r="WCI314" s="73"/>
      <c r="WCJ314" s="73"/>
      <c r="WCK314" s="73"/>
      <c r="WCL314" s="73"/>
      <c r="WCM314" s="73"/>
      <c r="WCN314" s="73"/>
      <c r="WCO314" s="73"/>
      <c r="WCP314" s="73"/>
      <c r="WCQ314" s="73"/>
      <c r="WCT314" s="73"/>
      <c r="WCW314" s="73"/>
      <c r="WCZ314" s="73"/>
      <c r="WDC314" s="73"/>
      <c r="WDF314" s="73"/>
      <c r="WDR314" s="73"/>
      <c r="WDU314" s="73"/>
      <c r="WDX314" s="73"/>
      <c r="WEA314" s="73"/>
      <c r="WEJ314" s="73"/>
      <c r="WEP314" s="73"/>
      <c r="WES314" s="73"/>
      <c r="WEV314" s="73"/>
      <c r="WEY314" s="73"/>
      <c r="WFE314" s="73"/>
      <c r="WFN314" s="73"/>
      <c r="WFP314" s="73"/>
      <c r="WFQ314" s="73"/>
      <c r="WFS314" s="73"/>
      <c r="WFV314" s="73"/>
      <c r="WFY314" s="73"/>
      <c r="WGB314" s="73"/>
      <c r="WGJ314" s="73"/>
      <c r="WGL314" s="73"/>
      <c r="WGO314" s="73"/>
      <c r="WGR314" s="73"/>
      <c r="WHA314" s="73"/>
      <c r="WHD314" s="73"/>
      <c r="WHI314" s="73"/>
      <c r="WIE314" s="73"/>
      <c r="WIF314" s="73"/>
      <c r="WIG314" s="73"/>
      <c r="WIH314" s="73"/>
      <c r="WII314" s="73"/>
      <c r="WIJ314" s="73"/>
      <c r="WJB314" s="73"/>
      <c r="WJC314" s="73"/>
      <c r="WJF314" s="73"/>
      <c r="WJI314" s="73"/>
      <c r="WJK314" s="73"/>
      <c r="WJM314" s="73"/>
      <c r="WJP314" s="73"/>
      <c r="WJS314" s="73"/>
      <c r="WJV314" s="73"/>
      <c r="WJY314" s="73"/>
      <c r="WKB314" s="73"/>
      <c r="WKE314" s="73"/>
      <c r="WKH314" s="73"/>
      <c r="WKK314" s="73"/>
      <c r="WKM314" s="73"/>
      <c r="WKZ314" s="73"/>
      <c r="WLA314" s="73"/>
      <c r="WLB314" s="73"/>
      <c r="WLC314" s="73"/>
      <c r="WLD314" s="73"/>
      <c r="WLE314" s="73"/>
      <c r="WLF314" s="73"/>
      <c r="WLG314" s="73"/>
      <c r="WLH314" s="73"/>
      <c r="WLI314" s="73"/>
      <c r="WLJ314" s="73"/>
      <c r="WLK314" s="73"/>
      <c r="WLL314" s="73"/>
      <c r="WLM314" s="73"/>
      <c r="WLN314" s="73"/>
      <c r="WLO314" s="73"/>
      <c r="WLP314" s="73"/>
      <c r="WLQ314" s="73"/>
      <c r="WLR314" s="73"/>
      <c r="WLS314" s="73"/>
      <c r="WLT314" s="73"/>
      <c r="WLU314" s="73"/>
      <c r="WLV314" s="73"/>
      <c r="WLW314" s="73"/>
      <c r="WLX314" s="73"/>
      <c r="WLY314" s="73"/>
      <c r="WMA314" s="73"/>
      <c r="WMB314" s="73"/>
      <c r="WMC314" s="73"/>
      <c r="WMD314" s="73"/>
      <c r="WME314" s="73"/>
      <c r="WMF314" s="73"/>
      <c r="WMG314" s="73"/>
      <c r="WMH314" s="73"/>
      <c r="WMI314" s="73"/>
      <c r="WMJ314" s="73"/>
      <c r="WMK314" s="73"/>
      <c r="WML314" s="73"/>
      <c r="WMM314" s="73"/>
      <c r="WMP314" s="73"/>
      <c r="WMS314" s="73"/>
      <c r="WMV314" s="73"/>
      <c r="WMY314" s="73"/>
      <c r="WNB314" s="73"/>
      <c r="WNN314" s="73"/>
      <c r="WNQ314" s="73"/>
      <c r="WNT314" s="73"/>
      <c r="WNW314" s="73"/>
      <c r="WOF314" s="73"/>
      <c r="WOL314" s="73"/>
      <c r="WOO314" s="73"/>
      <c r="WOR314" s="73"/>
      <c r="WOU314" s="73"/>
      <c r="WPA314" s="73"/>
      <c r="WPJ314" s="73"/>
      <c r="WPL314" s="73"/>
      <c r="WPM314" s="73"/>
      <c r="WPO314" s="73"/>
      <c r="WPR314" s="73"/>
      <c r="WPU314" s="73"/>
      <c r="WPX314" s="73"/>
      <c r="WQF314" s="73"/>
      <c r="WQH314" s="73"/>
      <c r="WQK314" s="73"/>
      <c r="WQN314" s="73"/>
      <c r="WQW314" s="73"/>
      <c r="WQZ314" s="73"/>
      <c r="WRE314" s="73"/>
      <c r="WSA314" s="73"/>
      <c r="WSB314" s="73"/>
      <c r="WSC314" s="73"/>
      <c r="WSD314" s="73"/>
      <c r="WSE314" s="73"/>
      <c r="WSF314" s="73"/>
      <c r="WSX314" s="73"/>
      <c r="WSY314" s="73"/>
      <c r="WTB314" s="73"/>
      <c r="WTE314" s="73"/>
      <c r="WTG314" s="73"/>
      <c r="WTI314" s="73"/>
      <c r="WTL314" s="73"/>
      <c r="WTO314" s="73"/>
      <c r="WTR314" s="73"/>
      <c r="WTU314" s="73"/>
      <c r="WTX314" s="73"/>
      <c r="WUA314" s="73"/>
      <c r="WUD314" s="73"/>
      <c r="WUG314" s="73"/>
      <c r="WUI314" s="73"/>
      <c r="WUV314" s="73"/>
      <c r="WUW314" s="73"/>
      <c r="WUX314" s="73"/>
      <c r="WUY314" s="73"/>
      <c r="WUZ314" s="73"/>
      <c r="WVA314" s="73"/>
      <c r="WVB314" s="73"/>
      <c r="WVC314" s="73"/>
      <c r="WVD314" s="73"/>
      <c r="WVE314" s="73"/>
      <c r="WVF314" s="73"/>
      <c r="WVG314" s="73"/>
      <c r="WVH314" s="73"/>
      <c r="WVI314" s="73"/>
      <c r="WVJ314" s="73"/>
      <c r="WVK314" s="73"/>
      <c r="WVL314" s="73"/>
      <c r="WVM314" s="73"/>
      <c r="WVN314" s="73"/>
      <c r="WVO314" s="73"/>
      <c r="WVP314" s="73"/>
      <c r="WVQ314" s="73"/>
      <c r="WVR314" s="73"/>
      <c r="WVS314" s="73"/>
      <c r="WVT314" s="73"/>
      <c r="WVU314" s="73"/>
      <c r="WVV314" s="73"/>
      <c r="WVW314" s="73"/>
      <c r="WVX314" s="73"/>
      <c r="WVY314" s="73"/>
      <c r="WVZ314" s="73"/>
      <c r="WWA314" s="73"/>
      <c r="WWB314" s="73"/>
      <c r="WWC314" s="73"/>
      <c r="WWD314" s="73"/>
      <c r="WWE314" s="73"/>
      <c r="WWF314" s="73"/>
      <c r="WWG314" s="73"/>
      <c r="WWH314" s="73"/>
      <c r="WWI314" s="73"/>
      <c r="WWJ314" s="73"/>
      <c r="WWK314" s="73"/>
      <c r="WWL314" s="73"/>
      <c r="WWM314" s="73"/>
      <c r="WWN314" s="73"/>
      <c r="WWO314" s="73"/>
      <c r="WWP314" s="73"/>
      <c r="WWQ314" s="73"/>
      <c r="WWR314" s="73"/>
      <c r="WWS314" s="73"/>
      <c r="WWT314" s="73"/>
      <c r="WWU314" s="73"/>
      <c r="WWV314" s="73"/>
      <c r="WWW314" s="73"/>
      <c r="WWX314" s="73"/>
      <c r="WWY314" s="73"/>
      <c r="WWZ314" s="73"/>
      <c r="WXA314" s="73"/>
      <c r="WXB314" s="73"/>
      <c r="WXC314" s="73"/>
      <c r="WXD314" s="73"/>
      <c r="WXE314" s="73"/>
      <c r="WXF314" s="73"/>
      <c r="WXG314" s="73"/>
      <c r="WXH314" s="73"/>
      <c r="WXI314" s="73"/>
      <c r="WXJ314" s="73"/>
      <c r="WXK314" s="73"/>
      <c r="WXL314" s="73"/>
      <c r="WXM314" s="73"/>
      <c r="WXN314" s="73"/>
      <c r="WXO314" s="73"/>
      <c r="WXP314" s="73"/>
      <c r="WXQ314" s="73"/>
      <c r="WXR314" s="73"/>
      <c r="WXS314" s="73"/>
      <c r="WXT314" s="73"/>
      <c r="WXU314" s="73"/>
      <c r="WXV314" s="73"/>
      <c r="WXW314" s="73"/>
      <c r="WXX314" s="73"/>
      <c r="WXY314" s="73"/>
      <c r="WXZ314" s="73"/>
      <c r="WYA314" s="73"/>
      <c r="WYB314" s="73"/>
      <c r="WYC314" s="73"/>
      <c r="WYD314" s="73"/>
      <c r="WYE314" s="73"/>
      <c r="WYF314" s="73"/>
      <c r="WYG314" s="73"/>
      <c r="WYH314" s="73"/>
      <c r="WYI314" s="73"/>
      <c r="WYJ314" s="73"/>
      <c r="WYK314" s="73"/>
      <c r="WYL314" s="73"/>
      <c r="WYM314" s="73"/>
      <c r="WYN314" s="73"/>
      <c r="WYO314" s="73"/>
      <c r="WYP314" s="73"/>
      <c r="WYQ314" s="73"/>
      <c r="WYR314" s="73"/>
      <c r="WYS314" s="73"/>
      <c r="WYT314" s="73"/>
      <c r="WYU314" s="73"/>
      <c r="WYV314" s="73"/>
      <c r="WYW314" s="73"/>
      <c r="WYX314" s="73"/>
      <c r="WYY314" s="73"/>
      <c r="WYZ314" s="73"/>
      <c r="WZA314" s="73"/>
      <c r="WZB314" s="73"/>
      <c r="WZC314" s="73"/>
      <c r="WZD314" s="73"/>
      <c r="WZE314" s="73"/>
      <c r="WZF314" s="73"/>
      <c r="WZG314" s="73"/>
      <c r="WZH314" s="73"/>
      <c r="WZI314" s="73"/>
      <c r="WZJ314" s="73"/>
      <c r="WZK314" s="73"/>
      <c r="WZL314" s="73"/>
      <c r="WZM314" s="73"/>
      <c r="WZN314" s="73"/>
      <c r="WZO314" s="73"/>
      <c r="WZP314" s="73"/>
      <c r="WZQ314" s="73"/>
      <c r="WZR314" s="73"/>
      <c r="WZS314" s="73"/>
      <c r="WZT314" s="73"/>
      <c r="WZU314" s="73"/>
      <c r="WZV314" s="73"/>
      <c r="WZW314" s="73"/>
      <c r="WZX314" s="73"/>
      <c r="WZY314" s="73"/>
      <c r="WZZ314" s="73"/>
      <c r="XAA314" s="73"/>
      <c r="XAB314" s="73"/>
      <c r="XAC314" s="73"/>
      <c r="XAD314" s="73"/>
      <c r="XAE314" s="73"/>
      <c r="XAF314" s="73"/>
      <c r="XAG314" s="73"/>
      <c r="XAH314" s="73"/>
      <c r="XAI314" s="73"/>
      <c r="XAJ314" s="73"/>
      <c r="XAK314" s="73"/>
      <c r="XAL314" s="73"/>
      <c r="XAM314" s="73"/>
      <c r="XAN314" s="73"/>
      <c r="XAO314" s="73"/>
      <c r="XAP314" s="73"/>
      <c r="XAQ314" s="73"/>
      <c r="XAR314" s="73"/>
      <c r="XAS314" s="73"/>
      <c r="XAT314" s="73"/>
      <c r="XAU314" s="73"/>
      <c r="XAV314" s="73"/>
      <c r="XAW314" s="73"/>
      <c r="XAX314" s="73"/>
      <c r="XAY314" s="73"/>
      <c r="XAZ314" s="73"/>
      <c r="XBA314" s="73"/>
      <c r="XBB314" s="73"/>
      <c r="XBC314" s="73"/>
      <c r="XBD314" s="73"/>
      <c r="XBE314" s="73"/>
      <c r="XBF314" s="73"/>
      <c r="XBG314" s="73"/>
      <c r="XBH314" s="73"/>
      <c r="XBI314" s="73"/>
      <c r="XBJ314" s="73"/>
      <c r="XBK314" s="73"/>
      <c r="XBL314" s="73"/>
      <c r="XBM314" s="73"/>
      <c r="XBN314" s="73"/>
      <c r="XBO314" s="73"/>
      <c r="XBP314" s="73"/>
      <c r="XBQ314" s="73"/>
      <c r="XBR314" s="73"/>
      <c r="XBS314" s="73"/>
      <c r="XBT314" s="73"/>
      <c r="XBU314" s="73"/>
      <c r="XBV314" s="73"/>
      <c r="XBW314" s="73"/>
      <c r="XBX314" s="73"/>
      <c r="XBY314" s="73"/>
      <c r="XBZ314" s="73"/>
      <c r="XCA314" s="73"/>
      <c r="XCB314" s="73"/>
      <c r="XCC314" s="73"/>
      <c r="XCD314" s="73"/>
      <c r="XCE314" s="73"/>
      <c r="XCF314" s="73"/>
      <c r="XCG314" s="73"/>
      <c r="XCH314" s="73"/>
      <c r="XCI314" s="73"/>
      <c r="XCJ314" s="73"/>
      <c r="XCK314" s="73"/>
      <c r="XCL314" s="73"/>
      <c r="XCM314" s="73"/>
      <c r="XCN314" s="73"/>
      <c r="XCO314" s="73"/>
      <c r="XCP314" s="73"/>
      <c r="XCQ314" s="73"/>
      <c r="XCR314" s="73"/>
      <c r="XCS314" s="73"/>
      <c r="XCT314" s="73"/>
      <c r="XCU314" s="73"/>
      <c r="XCV314" s="73"/>
      <c r="XCW314" s="73"/>
      <c r="XCX314" s="73"/>
      <c r="XCY314" s="73"/>
      <c r="XCZ314" s="73"/>
      <c r="XDA314" s="73"/>
      <c r="XDB314" s="73"/>
      <c r="XDC314" s="73"/>
      <c r="XDD314" s="73"/>
      <c r="XDE314" s="73"/>
      <c r="XDF314" s="73"/>
      <c r="XDG314" s="73"/>
      <c r="XDH314" s="73"/>
      <c r="XDI314" s="73"/>
      <c r="XDJ314" s="73"/>
      <c r="XDK314" s="73"/>
      <c r="XDL314" s="73"/>
      <c r="XDM314" s="73"/>
      <c r="XDN314" s="73"/>
      <c r="XDO314" s="73"/>
      <c r="XDP314" s="73"/>
      <c r="XDQ314" s="73"/>
      <c r="XDR314" s="73"/>
      <c r="XDS314" s="73"/>
      <c r="XDT314" s="73"/>
      <c r="XDU314" s="73"/>
      <c r="XDV314" s="73"/>
      <c r="XDW314" s="73"/>
      <c r="XDX314" s="73"/>
      <c r="XDY314" s="73"/>
      <c r="XDZ314" s="73"/>
      <c r="XEA314" s="73"/>
      <c r="XEB314" s="73"/>
      <c r="XEC314" s="73"/>
      <c r="XED314" s="73"/>
      <c r="XEE314" s="73"/>
      <c r="XEF314" s="73"/>
      <c r="XEG314" s="73"/>
      <c r="XEH314" s="73"/>
      <c r="XEI314" s="73"/>
      <c r="XEJ314" s="73"/>
      <c r="XEK314" s="73"/>
      <c r="XEL314" s="73"/>
      <c r="XEM314" s="73"/>
      <c r="XEN314" s="73"/>
      <c r="XEO314" s="73"/>
      <c r="XEP314" s="73"/>
      <c r="XEQ314" s="73"/>
      <c r="XER314" s="73"/>
      <c r="XES314" s="73"/>
      <c r="XET314" s="73"/>
      <c r="XEU314" s="73"/>
      <c r="XEV314" s="73"/>
      <c r="XEW314" s="73"/>
      <c r="XEX314" s="73"/>
      <c r="XEY314" s="73"/>
      <c r="XEZ314" s="73"/>
      <c r="XFA314" s="73"/>
      <c r="XFB314" s="73"/>
      <c r="XFC314" s="73"/>
      <c r="XFD314" s="73"/>
    </row>
    <row r="315" spans="1:16384" ht="18.75" customHeight="1"/>
    <row r="316" spans="1:16384" ht="18.75" customHeight="1">
      <c r="D316" s="119"/>
      <c r="E316" s="119"/>
    </row>
  </sheetData>
  <protectedRanges>
    <protectedRange password="CF71" sqref="C1:C313 C315:C65536" name="tho"/>
  </protectedRanges>
  <autoFilter ref="A2:IV313" xr:uid="{00000000-0009-0000-0000-000004000000}">
    <filterColumn colId="2">
      <customFilters>
        <customFilter operator="notEqual" val=""/>
      </customFilters>
    </filterColumn>
  </autoFilter>
  <mergeCells count="1">
    <mergeCell ref="A2:A3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313"/>
  <sheetViews>
    <sheetView topLeftCell="A147" workbookViewId="0">
      <selection activeCell="D313" sqref="D313"/>
    </sheetView>
  </sheetViews>
  <sheetFormatPr defaultColWidth="9" defaultRowHeight="15"/>
  <cols>
    <col min="1" max="1" width="37.28515625" customWidth="1"/>
    <col min="3" max="3" width="13.28515625" customWidth="1"/>
    <col min="4" max="4" width="18.7109375" customWidth="1"/>
  </cols>
  <sheetData>
    <row r="1" spans="1:4">
      <c r="A1" s="143" t="s">
        <v>333</v>
      </c>
      <c r="B1" s="144"/>
      <c r="C1" s="144"/>
      <c r="D1" s="144"/>
    </row>
    <row r="2" spans="1:4" ht="39.6" customHeight="1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>
      <c r="A5" s="128" t="s">
        <v>7</v>
      </c>
      <c r="B5" s="127">
        <v>1.5</v>
      </c>
      <c r="C5" s="127">
        <v>40000</v>
      </c>
      <c r="D5" s="127">
        <f t="shared" si="0"/>
        <v>60000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>
      <c r="A14" s="129" t="s">
        <v>16</v>
      </c>
      <c r="B14" s="127">
        <v>6</v>
      </c>
      <c r="C14" s="127">
        <v>5300</v>
      </c>
      <c r="D14" s="127">
        <f t="shared" si="0"/>
        <v>31800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70+35+30</f>
        <v>135</v>
      </c>
      <c r="C23" s="127">
        <v>33000</v>
      </c>
      <c r="D23" s="127">
        <f t="shared" si="0"/>
        <v>4455000</v>
      </c>
    </row>
    <row r="24" spans="1:4" ht="18.75">
      <c r="A24" s="129" t="s">
        <v>26</v>
      </c>
      <c r="B24" s="127">
        <v>15</v>
      </c>
      <c r="C24" s="127">
        <v>33000</v>
      </c>
      <c r="D24" s="127">
        <f t="shared" si="0"/>
        <v>495000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20</v>
      </c>
      <c r="C28" s="127">
        <v>43000</v>
      </c>
      <c r="D28" s="127">
        <f t="shared" si="0"/>
        <v>860000</v>
      </c>
    </row>
    <row r="29" spans="1:4" ht="18.75">
      <c r="A29" s="129" t="s">
        <v>31</v>
      </c>
      <c r="B29" s="127">
        <v>33</v>
      </c>
      <c r="C29" s="127">
        <v>40000</v>
      </c>
      <c r="D29" s="127">
        <f t="shared" si="0"/>
        <v>1320000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5+13+6+10+20+10</f>
        <v>64</v>
      </c>
      <c r="C32" s="127">
        <v>27000</v>
      </c>
      <c r="D32" s="127">
        <f t="shared" si="0"/>
        <v>1728000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10+20+15</f>
        <v>45</v>
      </c>
      <c r="C35" s="127">
        <v>12000</v>
      </c>
      <c r="D35" s="127">
        <f t="shared" si="0"/>
        <v>540000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12</v>
      </c>
      <c r="C40" s="127">
        <v>24000</v>
      </c>
      <c r="D40" s="127">
        <f t="shared" si="0"/>
        <v>288000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>
      <c r="A42" s="129" t="s">
        <v>44</v>
      </c>
      <c r="B42" s="127">
        <v>20</v>
      </c>
      <c r="C42" s="127">
        <v>12000</v>
      </c>
      <c r="D42" s="127">
        <f t="shared" si="0"/>
        <v>240000</v>
      </c>
    </row>
    <row r="43" spans="1:4" ht="18.75">
      <c r="A43" s="129" t="s">
        <v>45</v>
      </c>
      <c r="B43" s="127">
        <v>18</v>
      </c>
      <c r="C43" s="127">
        <v>15000</v>
      </c>
      <c r="D43" s="127">
        <f t="shared" si="0"/>
        <v>270000</v>
      </c>
    </row>
    <row r="44" spans="1:4" ht="18.75">
      <c r="A44" s="129" t="s">
        <v>46</v>
      </c>
      <c r="B44" s="127">
        <v>40</v>
      </c>
      <c r="C44" s="127">
        <v>15000</v>
      </c>
      <c r="D44" s="127">
        <f t="shared" si="0"/>
        <v>600000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60</v>
      </c>
      <c r="B58" s="127"/>
      <c r="C58" s="127"/>
      <c r="D58" s="127">
        <f t="shared" si="0"/>
        <v>0</v>
      </c>
    </row>
    <row r="59" spans="1:4" ht="18.75" hidden="1">
      <c r="A59" s="129" t="s">
        <v>61</v>
      </c>
      <c r="B59" s="127"/>
      <c r="C59" s="127"/>
      <c r="D59" s="127">
        <f t="shared" si="0"/>
        <v>0</v>
      </c>
    </row>
    <row r="60" spans="1:4" ht="18.75" hidden="1">
      <c r="A60" s="129" t="s">
        <v>62</v>
      </c>
      <c r="B60" s="127"/>
      <c r="C60" s="127"/>
      <c r="D60" s="127">
        <f t="shared" si="0"/>
        <v>0</v>
      </c>
    </row>
    <row r="61" spans="1:4" ht="18.75" hidden="1">
      <c r="A61" s="133" t="s">
        <v>63</v>
      </c>
      <c r="B61" s="127"/>
      <c r="C61" s="127"/>
      <c r="D61" s="127">
        <f t="shared" si="0"/>
        <v>0</v>
      </c>
    </row>
    <row r="62" spans="1:4" ht="18.75" hidden="1">
      <c r="A62" s="128" t="s">
        <v>64</v>
      </c>
      <c r="B62" s="127"/>
      <c r="C62" s="127"/>
      <c r="D62" s="127">
        <f t="shared" si="0"/>
        <v>0</v>
      </c>
    </row>
    <row r="63" spans="1:4" ht="18.75" hidden="1">
      <c r="A63" s="129" t="s">
        <v>65</v>
      </c>
      <c r="B63" s="127"/>
      <c r="C63" s="127"/>
      <c r="D63" s="127">
        <f t="shared" si="0"/>
        <v>0</v>
      </c>
    </row>
    <row r="64" spans="1:4" ht="18.75" hidden="1">
      <c r="A64" s="134" t="s">
        <v>66</v>
      </c>
      <c r="B64" s="135"/>
      <c r="C64" s="135"/>
      <c r="D64" s="127">
        <f t="shared" si="0"/>
        <v>0</v>
      </c>
    </row>
    <row r="65" spans="1:4" ht="18.75" hidden="1">
      <c r="A65" s="129" t="s">
        <v>67</v>
      </c>
      <c r="B65" s="127"/>
      <c r="C65" s="127"/>
      <c r="D65" s="127">
        <f t="shared" si="0"/>
        <v>0</v>
      </c>
    </row>
    <row r="66" spans="1:4" ht="18.75" hidden="1">
      <c r="A66" s="128" t="s">
        <v>68</v>
      </c>
      <c r="B66" s="127"/>
      <c r="C66" s="127"/>
      <c r="D66" s="127">
        <f t="shared" si="0"/>
        <v>0</v>
      </c>
    </row>
    <row r="67" spans="1:4" ht="18.75" hidden="1">
      <c r="A67" s="128" t="s">
        <v>69</v>
      </c>
      <c r="B67" s="127"/>
      <c r="C67" s="127"/>
      <c r="D67" s="127">
        <f t="shared" si="0"/>
        <v>0</v>
      </c>
    </row>
    <row r="68" spans="1:4" ht="18.75">
      <c r="A68" s="129" t="s">
        <v>70</v>
      </c>
      <c r="B68" s="127">
        <f>250+120</f>
        <v>370</v>
      </c>
      <c r="C68" s="127">
        <v>27000</v>
      </c>
      <c r="D68" s="127">
        <f t="shared" ref="D68:D131" si="1">B68*C68</f>
        <v>9990000</v>
      </c>
    </row>
    <row r="69" spans="1:4" ht="18.75">
      <c r="A69" s="128" t="s">
        <v>71</v>
      </c>
      <c r="B69" s="127">
        <v>60</v>
      </c>
      <c r="C69" s="127">
        <v>26000</v>
      </c>
      <c r="D69" s="127">
        <f t="shared" si="1"/>
        <v>1560000</v>
      </c>
    </row>
    <row r="70" spans="1:4" ht="18.75" hidden="1">
      <c r="A70" s="129" t="s">
        <v>72</v>
      </c>
      <c r="B70" s="127"/>
      <c r="C70" s="127"/>
      <c r="D70" s="127">
        <f t="shared" si="1"/>
        <v>0</v>
      </c>
    </row>
    <row r="71" spans="1:4" ht="18.75" hidden="1">
      <c r="A71" s="129" t="s">
        <v>73</v>
      </c>
      <c r="B71" s="127"/>
      <c r="C71" s="127"/>
      <c r="D71" s="127">
        <f t="shared" si="1"/>
        <v>0</v>
      </c>
    </row>
    <row r="72" spans="1:4" ht="18.75">
      <c r="A72" s="129" t="s">
        <v>74</v>
      </c>
      <c r="B72" s="127">
        <v>20</v>
      </c>
      <c r="C72" s="127">
        <v>15000</v>
      </c>
      <c r="D72" s="127">
        <f t="shared" si="1"/>
        <v>300000</v>
      </c>
    </row>
    <row r="73" spans="1:4" ht="18.75" hidden="1">
      <c r="A73" s="129" t="s">
        <v>75</v>
      </c>
      <c r="B73" s="127"/>
      <c r="C73" s="127"/>
      <c r="D73" s="127">
        <f t="shared" si="1"/>
        <v>0</v>
      </c>
    </row>
    <row r="74" spans="1:4" ht="18.75">
      <c r="A74" s="136" t="s">
        <v>76</v>
      </c>
      <c r="B74" s="127">
        <v>42</v>
      </c>
      <c r="C74" s="127">
        <v>33000</v>
      </c>
      <c r="D74" s="127">
        <f t="shared" si="1"/>
        <v>1386000</v>
      </c>
    </row>
    <row r="75" spans="1:4" ht="18.75" hidden="1">
      <c r="A75" s="102" t="s">
        <v>77</v>
      </c>
      <c r="B75" s="127"/>
      <c r="C75" s="127"/>
      <c r="D75" s="127">
        <f t="shared" si="1"/>
        <v>0</v>
      </c>
    </row>
    <row r="76" spans="1:4" ht="18.75" hidden="1">
      <c r="A76" s="136" t="s">
        <v>78</v>
      </c>
      <c r="B76" s="127"/>
      <c r="C76" s="127"/>
      <c r="D76" s="127">
        <f t="shared" si="1"/>
        <v>0</v>
      </c>
    </row>
    <row r="77" spans="1:4" ht="18.75" hidden="1">
      <c r="A77" s="92" t="s">
        <v>79</v>
      </c>
      <c r="B77" s="127"/>
      <c r="C77" s="127"/>
      <c r="D77" s="127">
        <f t="shared" si="1"/>
        <v>0</v>
      </c>
    </row>
    <row r="78" spans="1:4" ht="18.75" hidden="1">
      <c r="A78" s="97" t="s">
        <v>80</v>
      </c>
      <c r="B78" s="127"/>
      <c r="C78" s="127"/>
      <c r="D78" s="127">
        <f t="shared" si="1"/>
        <v>0</v>
      </c>
    </row>
    <row r="79" spans="1:4" ht="18.75" hidden="1">
      <c r="A79" s="97" t="s">
        <v>81</v>
      </c>
      <c r="B79" s="127"/>
      <c r="C79" s="127"/>
      <c r="D79" s="127">
        <f t="shared" si="1"/>
        <v>0</v>
      </c>
    </row>
    <row r="80" spans="1:4" ht="18.75" hidden="1">
      <c r="A80" s="97" t="s">
        <v>82</v>
      </c>
      <c r="B80" s="127"/>
      <c r="C80" s="127"/>
      <c r="D80" s="127">
        <f t="shared" si="1"/>
        <v>0</v>
      </c>
    </row>
    <row r="81" spans="1:4" ht="18.75" hidden="1">
      <c r="A81" s="97" t="s">
        <v>83</v>
      </c>
      <c r="B81" s="127"/>
      <c r="C81" s="127"/>
      <c r="D81" s="127">
        <f t="shared" si="1"/>
        <v>0</v>
      </c>
    </row>
    <row r="82" spans="1:4" ht="18.75" hidden="1">
      <c r="A82" s="129" t="s">
        <v>84</v>
      </c>
      <c r="B82" s="137"/>
      <c r="C82" s="137"/>
      <c r="D82" s="127">
        <f t="shared" si="1"/>
        <v>0</v>
      </c>
    </row>
    <row r="83" spans="1:4" ht="18.75" hidden="1">
      <c r="A83" s="129" t="s">
        <v>85</v>
      </c>
      <c r="B83" s="127"/>
      <c r="C83" s="127"/>
      <c r="D83" s="127">
        <f t="shared" si="1"/>
        <v>0</v>
      </c>
    </row>
    <row r="84" spans="1:4" ht="18.75">
      <c r="A84" s="129" t="s">
        <v>86</v>
      </c>
      <c r="B84" s="127">
        <f>22+18+80+10</f>
        <v>130</v>
      </c>
      <c r="C84" s="127">
        <v>12000</v>
      </c>
      <c r="D84" s="127">
        <f t="shared" si="1"/>
        <v>1560000</v>
      </c>
    </row>
    <row r="85" spans="1:4" ht="18.75" hidden="1">
      <c r="A85" s="129" t="s">
        <v>87</v>
      </c>
      <c r="B85" s="127"/>
      <c r="C85" s="127"/>
      <c r="D85" s="127">
        <f t="shared" si="1"/>
        <v>0</v>
      </c>
    </row>
    <row r="86" spans="1:4" ht="18.75" hidden="1">
      <c r="A86" s="129" t="s">
        <v>88</v>
      </c>
      <c r="B86" s="127"/>
      <c r="C86" s="127"/>
      <c r="D86" s="127">
        <f t="shared" si="1"/>
        <v>0</v>
      </c>
    </row>
    <row r="87" spans="1:4" ht="18.75" hidden="1">
      <c r="A87" s="129" t="s">
        <v>89</v>
      </c>
      <c r="B87" s="127"/>
      <c r="C87" s="127"/>
      <c r="D87" s="127">
        <f t="shared" si="1"/>
        <v>0</v>
      </c>
    </row>
    <row r="88" spans="1:4" ht="18.75">
      <c r="A88" s="129" t="s">
        <v>90</v>
      </c>
      <c r="B88" s="127">
        <v>7</v>
      </c>
      <c r="C88" s="127">
        <v>28000</v>
      </c>
      <c r="D88" s="127">
        <f t="shared" si="1"/>
        <v>196000</v>
      </c>
    </row>
    <row r="89" spans="1:4" ht="18.75" hidden="1">
      <c r="A89" s="93" t="s">
        <v>91</v>
      </c>
      <c r="B89" s="127"/>
      <c r="C89" s="127"/>
      <c r="D89" s="127">
        <f t="shared" si="1"/>
        <v>0</v>
      </c>
    </row>
    <row r="90" spans="1:4" ht="18.75" hidden="1">
      <c r="A90" s="129" t="s">
        <v>92</v>
      </c>
      <c r="B90" s="127"/>
      <c r="C90" s="127"/>
      <c r="D90" s="127">
        <f t="shared" si="1"/>
        <v>0</v>
      </c>
    </row>
    <row r="91" spans="1:4" ht="18.75" hidden="1">
      <c r="A91" s="129" t="s">
        <v>93</v>
      </c>
      <c r="B91" s="127"/>
      <c r="C91" s="127"/>
      <c r="D91" s="127">
        <f t="shared" si="1"/>
        <v>0</v>
      </c>
    </row>
    <row r="92" spans="1:4" ht="18.75" hidden="1">
      <c r="A92" s="129" t="s">
        <v>94</v>
      </c>
      <c r="B92" s="130"/>
      <c r="C92" s="130"/>
      <c r="D92" s="127">
        <f t="shared" si="1"/>
        <v>0</v>
      </c>
    </row>
    <row r="93" spans="1:4" ht="18.75" hidden="1">
      <c r="A93" s="97" t="s">
        <v>95</v>
      </c>
      <c r="B93" s="127"/>
      <c r="C93" s="127"/>
      <c r="D93" s="127">
        <f t="shared" si="1"/>
        <v>0</v>
      </c>
    </row>
    <row r="94" spans="1:4" ht="18.75" hidden="1">
      <c r="A94" s="128" t="s">
        <v>96</v>
      </c>
      <c r="B94" s="127"/>
      <c r="C94" s="127"/>
      <c r="D94" s="127">
        <f t="shared" si="1"/>
        <v>0</v>
      </c>
    </row>
    <row r="95" spans="1:4" ht="18.75" hidden="1">
      <c r="A95" s="92" t="s">
        <v>97</v>
      </c>
      <c r="B95" s="127"/>
      <c r="C95" s="127"/>
      <c r="D95" s="127">
        <f t="shared" si="1"/>
        <v>0</v>
      </c>
    </row>
    <row r="96" spans="1:4" ht="18.75">
      <c r="A96" s="129" t="s">
        <v>98</v>
      </c>
      <c r="B96" s="127">
        <v>5</v>
      </c>
      <c r="C96" s="127">
        <v>10000</v>
      </c>
      <c r="D96" s="127">
        <f t="shared" si="1"/>
        <v>50000</v>
      </c>
    </row>
    <row r="97" spans="1:4" ht="18.75" hidden="1">
      <c r="A97" s="92" t="s">
        <v>99</v>
      </c>
      <c r="B97" s="127"/>
      <c r="C97" s="127"/>
      <c r="D97" s="127">
        <f t="shared" si="1"/>
        <v>0</v>
      </c>
    </row>
    <row r="98" spans="1:4" ht="18.75">
      <c r="A98" s="129" t="s">
        <v>100</v>
      </c>
      <c r="B98" s="127">
        <v>73</v>
      </c>
      <c r="C98" s="127">
        <v>15000</v>
      </c>
      <c r="D98" s="127">
        <f t="shared" si="1"/>
        <v>1095000</v>
      </c>
    </row>
    <row r="99" spans="1:4" ht="18.75" hidden="1">
      <c r="A99" s="129" t="s">
        <v>101</v>
      </c>
      <c r="B99" s="127"/>
      <c r="C99" s="127"/>
      <c r="D99" s="127">
        <f t="shared" si="1"/>
        <v>0</v>
      </c>
    </row>
    <row r="100" spans="1:4" ht="18.75" hidden="1">
      <c r="A100" s="92" t="s">
        <v>102</v>
      </c>
      <c r="B100" s="127"/>
      <c r="C100" s="127"/>
      <c r="D100" s="127">
        <f t="shared" si="1"/>
        <v>0</v>
      </c>
    </row>
    <row r="101" spans="1:4" ht="18.75" hidden="1">
      <c r="A101" s="188" t="s">
        <v>103</v>
      </c>
      <c r="B101" s="127"/>
      <c r="C101" s="127"/>
      <c r="D101" s="127">
        <f t="shared" si="1"/>
        <v>0</v>
      </c>
    </row>
    <row r="102" spans="1:4" ht="18.75" hidden="1">
      <c r="A102" s="138" t="s">
        <v>104</v>
      </c>
      <c r="B102" s="130"/>
      <c r="C102" s="130"/>
      <c r="D102" s="127">
        <f t="shared" si="1"/>
        <v>0</v>
      </c>
    </row>
    <row r="103" spans="1:4" ht="18.75" hidden="1">
      <c r="A103" s="138" t="s">
        <v>105</v>
      </c>
      <c r="B103" s="130"/>
      <c r="C103" s="130"/>
      <c r="D103" s="127">
        <f t="shared" si="1"/>
        <v>0</v>
      </c>
    </row>
    <row r="104" spans="1:4" ht="18.75" hidden="1">
      <c r="A104" s="129" t="s">
        <v>106</v>
      </c>
      <c r="B104" s="130"/>
      <c r="C104" s="130"/>
      <c r="D104" s="127">
        <f t="shared" si="1"/>
        <v>0</v>
      </c>
    </row>
    <row r="105" spans="1:4" ht="18.75" hidden="1">
      <c r="A105" s="129" t="s">
        <v>107</v>
      </c>
      <c r="B105" s="130"/>
      <c r="C105" s="130"/>
      <c r="D105" s="127">
        <f t="shared" si="1"/>
        <v>0</v>
      </c>
    </row>
    <row r="106" spans="1:4" ht="18.75" hidden="1">
      <c r="A106" s="129" t="s">
        <v>108</v>
      </c>
      <c r="B106" s="130"/>
      <c r="C106" s="130"/>
      <c r="D106" s="127">
        <f t="shared" si="1"/>
        <v>0</v>
      </c>
    </row>
    <row r="107" spans="1:4" ht="18.75" hidden="1">
      <c r="A107" s="129" t="s">
        <v>109</v>
      </c>
      <c r="B107" s="130"/>
      <c r="C107" s="130"/>
      <c r="D107" s="127">
        <f t="shared" si="1"/>
        <v>0</v>
      </c>
    </row>
    <row r="108" spans="1:4" ht="18.75" hidden="1">
      <c r="A108" s="129" t="s">
        <v>110</v>
      </c>
      <c r="B108" s="130"/>
      <c r="C108" s="130"/>
      <c r="D108" s="127">
        <f t="shared" si="1"/>
        <v>0</v>
      </c>
    </row>
    <row r="109" spans="1:4" ht="18.75" hidden="1">
      <c r="A109" s="129" t="s">
        <v>111</v>
      </c>
      <c r="B109" s="130"/>
      <c r="C109" s="130"/>
      <c r="D109" s="127">
        <f t="shared" si="1"/>
        <v>0</v>
      </c>
    </row>
    <row r="110" spans="1:4" ht="18.75">
      <c r="A110" s="129" t="s">
        <v>112</v>
      </c>
      <c r="B110" s="130">
        <v>2</v>
      </c>
      <c r="C110" s="130">
        <v>70000</v>
      </c>
      <c r="D110" s="127">
        <f t="shared" si="1"/>
        <v>140000</v>
      </c>
    </row>
    <row r="111" spans="1:4" ht="18.75" hidden="1">
      <c r="A111" s="129" t="s">
        <v>113</v>
      </c>
      <c r="B111" s="130"/>
      <c r="C111" s="130"/>
      <c r="D111" s="127">
        <f t="shared" si="1"/>
        <v>0</v>
      </c>
    </row>
    <row r="112" spans="1:4" ht="18.75" hidden="1">
      <c r="A112" s="129" t="s">
        <v>114</v>
      </c>
      <c r="B112" s="130"/>
      <c r="C112" s="130"/>
      <c r="D112" s="127">
        <f t="shared" si="1"/>
        <v>0</v>
      </c>
    </row>
    <row r="113" spans="1:4" ht="18.75" hidden="1">
      <c r="A113" s="129" t="s">
        <v>115</v>
      </c>
      <c r="B113" s="130"/>
      <c r="C113" s="130"/>
      <c r="D113" s="127">
        <f t="shared" si="1"/>
        <v>0</v>
      </c>
    </row>
    <row r="114" spans="1:4" ht="18.75">
      <c r="A114" s="128" t="s">
        <v>116</v>
      </c>
      <c r="B114" s="127">
        <f>200+60+80+120</f>
        <v>460</v>
      </c>
      <c r="C114" s="127">
        <v>8000</v>
      </c>
      <c r="D114" s="127">
        <f t="shared" si="1"/>
        <v>3680000</v>
      </c>
    </row>
    <row r="115" spans="1:4" ht="18.75">
      <c r="A115" s="129" t="s">
        <v>117</v>
      </c>
      <c r="B115" s="127">
        <v>80</v>
      </c>
      <c r="C115" s="127">
        <v>5000</v>
      </c>
      <c r="D115" s="127">
        <f t="shared" si="1"/>
        <v>400000</v>
      </c>
    </row>
    <row r="116" spans="1:4" ht="18.75" hidden="1">
      <c r="A116" s="129" t="s">
        <v>118</v>
      </c>
      <c r="B116" s="127"/>
      <c r="C116" s="127"/>
      <c r="D116" s="127">
        <f t="shared" si="1"/>
        <v>0</v>
      </c>
    </row>
    <row r="117" spans="1:4" ht="18.75" hidden="1">
      <c r="A117" s="128" t="s">
        <v>119</v>
      </c>
      <c r="B117" s="127"/>
      <c r="C117" s="127"/>
      <c r="D117" s="127">
        <f t="shared" si="1"/>
        <v>0</v>
      </c>
    </row>
    <row r="118" spans="1:4" ht="18.75" hidden="1">
      <c r="A118" s="129" t="s">
        <v>120</v>
      </c>
      <c r="B118" s="127"/>
      <c r="C118" s="127"/>
      <c r="D118" s="127">
        <f t="shared" si="1"/>
        <v>0</v>
      </c>
    </row>
    <row r="119" spans="1:4" ht="18.75" hidden="1">
      <c r="A119" s="129" t="s">
        <v>121</v>
      </c>
      <c r="B119" s="127"/>
      <c r="C119" s="127"/>
      <c r="D119" s="127">
        <f t="shared" si="1"/>
        <v>0</v>
      </c>
    </row>
    <row r="120" spans="1:4" ht="18.75" hidden="1">
      <c r="A120" s="129" t="s">
        <v>122</v>
      </c>
      <c r="B120" s="127"/>
      <c r="C120" s="127"/>
      <c r="D120" s="127">
        <f t="shared" si="1"/>
        <v>0</v>
      </c>
    </row>
    <row r="121" spans="1:4" ht="18.75">
      <c r="A121" s="129" t="s">
        <v>123</v>
      </c>
      <c r="B121" s="127">
        <f>1835+150+435+150</f>
        <v>2570</v>
      </c>
      <c r="C121" s="149">
        <v>5000</v>
      </c>
      <c r="D121" s="127">
        <f t="shared" si="1"/>
        <v>12850000</v>
      </c>
    </row>
    <row r="122" spans="1:4" ht="18.75" hidden="1">
      <c r="A122" s="129" t="s">
        <v>124</v>
      </c>
      <c r="B122" s="127"/>
      <c r="C122" s="127"/>
      <c r="D122" s="127">
        <f t="shared" si="1"/>
        <v>0</v>
      </c>
    </row>
    <row r="123" spans="1:4" ht="18.75" hidden="1">
      <c r="A123" s="83" t="s">
        <v>125</v>
      </c>
      <c r="B123" s="127"/>
      <c r="C123" s="127"/>
      <c r="D123" s="127">
        <f t="shared" si="1"/>
        <v>0</v>
      </c>
    </row>
    <row r="124" spans="1:4" ht="18.75" hidden="1">
      <c r="A124" s="97" t="s">
        <v>126</v>
      </c>
      <c r="B124" s="127"/>
      <c r="C124" s="127"/>
      <c r="D124" s="127">
        <f t="shared" si="1"/>
        <v>0</v>
      </c>
    </row>
    <row r="125" spans="1:4" ht="18.75" hidden="1">
      <c r="A125" s="105" t="s">
        <v>127</v>
      </c>
      <c r="B125" s="127"/>
      <c r="C125" s="127"/>
      <c r="D125" s="127">
        <f t="shared" si="1"/>
        <v>0</v>
      </c>
    </row>
    <row r="126" spans="1:4" ht="18.75" hidden="1">
      <c r="A126" s="97" t="s">
        <v>128</v>
      </c>
      <c r="B126" s="127"/>
      <c r="C126" s="127"/>
      <c r="D126" s="127">
        <f t="shared" si="1"/>
        <v>0</v>
      </c>
    </row>
    <row r="127" spans="1:4" ht="18.75" hidden="1">
      <c r="A127" s="128" t="s">
        <v>129</v>
      </c>
      <c r="B127" s="130"/>
      <c r="C127" s="130"/>
      <c r="D127" s="127">
        <f t="shared" si="1"/>
        <v>0</v>
      </c>
    </row>
    <row r="128" spans="1:4" ht="18.75" hidden="1">
      <c r="A128" s="128" t="s">
        <v>130</v>
      </c>
      <c r="B128" s="130"/>
      <c r="C128" s="130"/>
      <c r="D128" s="127">
        <f t="shared" si="1"/>
        <v>0</v>
      </c>
    </row>
    <row r="129" spans="1:4" ht="18.75" hidden="1">
      <c r="A129" s="128" t="s">
        <v>131</v>
      </c>
      <c r="B129" s="130"/>
      <c r="C129" s="130"/>
      <c r="D129" s="127">
        <f t="shared" si="1"/>
        <v>0</v>
      </c>
    </row>
    <row r="130" spans="1:4" ht="18.75" hidden="1">
      <c r="A130" s="128" t="s">
        <v>132</v>
      </c>
      <c r="B130" s="139"/>
      <c r="C130" s="139"/>
      <c r="D130" s="127">
        <f t="shared" si="1"/>
        <v>0</v>
      </c>
    </row>
    <row r="131" spans="1:4" ht="18.75">
      <c r="A131" s="129" t="s">
        <v>133</v>
      </c>
      <c r="B131" s="130">
        <v>0.3</v>
      </c>
      <c r="C131" s="130">
        <v>80000</v>
      </c>
      <c r="D131" s="127">
        <f t="shared" si="1"/>
        <v>24000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>
      <c r="A133" s="92" t="s">
        <v>135</v>
      </c>
      <c r="B133" s="127">
        <v>1</v>
      </c>
      <c r="C133" s="127">
        <v>45000</v>
      </c>
      <c r="D133" s="127">
        <f t="shared" si="2"/>
        <v>45000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 ht="18.75">
      <c r="A141" s="129" t="s">
        <v>143</v>
      </c>
      <c r="B141" s="127">
        <v>90</v>
      </c>
      <c r="C141" s="127">
        <v>7500</v>
      </c>
      <c r="D141" s="127">
        <f t="shared" si="2"/>
        <v>675000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f>320+30+40</f>
        <v>390</v>
      </c>
      <c r="C144" s="127">
        <v>19000</v>
      </c>
      <c r="D144" s="127">
        <f t="shared" si="2"/>
        <v>7410000</v>
      </c>
    </row>
    <row r="145" spans="1:4" ht="18.75">
      <c r="A145" s="93" t="s">
        <v>147</v>
      </c>
      <c r="B145" s="127">
        <v>50</v>
      </c>
      <c r="C145" s="127">
        <v>15000</v>
      </c>
      <c r="D145" s="127">
        <f t="shared" si="2"/>
        <v>750000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>
      <c r="A147" s="129" t="s">
        <v>149</v>
      </c>
      <c r="B147" s="127">
        <v>1.25</v>
      </c>
      <c r="C147" s="127">
        <v>50000</v>
      </c>
      <c r="D147" s="127">
        <f t="shared" si="2"/>
        <v>62500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 hidden="1">
      <c r="A151" s="92" t="s">
        <v>153</v>
      </c>
      <c r="B151" s="127"/>
      <c r="C151" s="127"/>
      <c r="D151" s="127">
        <f t="shared" si="2"/>
        <v>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>
      <c r="A155" s="129" t="s">
        <v>157</v>
      </c>
      <c r="B155" s="127">
        <v>6</v>
      </c>
      <c r="C155" s="127">
        <v>8000</v>
      </c>
      <c r="D155" s="127">
        <f t="shared" si="2"/>
        <v>48000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>
      <c r="A163" s="129" t="s">
        <v>165</v>
      </c>
      <c r="B163" s="127">
        <v>4</v>
      </c>
      <c r="C163" s="127">
        <v>6500</v>
      </c>
      <c r="D163" s="127">
        <f t="shared" si="2"/>
        <v>26000</v>
      </c>
    </row>
    <row r="164" spans="1:4" ht="18.75" hidden="1">
      <c r="A164" s="129" t="s">
        <v>166</v>
      </c>
      <c r="B164" s="127"/>
      <c r="C164" s="127"/>
      <c r="D164" s="127">
        <f t="shared" si="2"/>
        <v>0</v>
      </c>
    </row>
    <row r="165" spans="1:4" ht="18.75">
      <c r="A165" s="92" t="s">
        <v>167</v>
      </c>
      <c r="B165" s="127">
        <v>20</v>
      </c>
      <c r="C165" s="127">
        <v>5000</v>
      </c>
      <c r="D165" s="127">
        <f t="shared" si="2"/>
        <v>100000</v>
      </c>
    </row>
    <row r="166" spans="1:4" ht="18.75">
      <c r="A166" s="129" t="s">
        <v>168</v>
      </c>
      <c r="B166" s="127">
        <v>80</v>
      </c>
      <c r="C166" s="127">
        <v>18000</v>
      </c>
      <c r="D166" s="127">
        <f t="shared" si="2"/>
        <v>1440000</v>
      </c>
    </row>
    <row r="167" spans="1:4" ht="18.75" hidden="1">
      <c r="A167" s="97" t="s">
        <v>169</v>
      </c>
      <c r="B167" s="127"/>
      <c r="C167" s="127"/>
      <c r="D167" s="127">
        <f t="shared" si="2"/>
        <v>0</v>
      </c>
    </row>
    <row r="168" spans="1:4" ht="18.75" hidden="1">
      <c r="A168" s="129" t="s">
        <v>170</v>
      </c>
      <c r="B168" s="127"/>
      <c r="C168" s="127"/>
      <c r="D168" s="127">
        <f t="shared" si="2"/>
        <v>0</v>
      </c>
    </row>
    <row r="169" spans="1:4" ht="18.75">
      <c r="A169" s="129" t="s">
        <v>171</v>
      </c>
      <c r="B169" s="127">
        <f>48+24</f>
        <v>72</v>
      </c>
      <c r="C169" s="127">
        <v>14000</v>
      </c>
      <c r="D169" s="127">
        <f t="shared" si="2"/>
        <v>1008000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100+100+80+80+20+120</f>
        <v>500</v>
      </c>
      <c r="C180" s="127">
        <v>23000</v>
      </c>
      <c r="D180" s="127">
        <f t="shared" si="2"/>
        <v>11500000</v>
      </c>
    </row>
    <row r="181" spans="1:4" ht="18.75" hidden="1">
      <c r="A181" s="129" t="s">
        <v>183</v>
      </c>
      <c r="B181" s="127"/>
      <c r="C181" s="127"/>
      <c r="D181" s="127">
        <f t="shared" si="2"/>
        <v>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 hidden="1">
      <c r="A183" s="128" t="s">
        <v>185</v>
      </c>
      <c r="B183" s="127"/>
      <c r="C183" s="127"/>
      <c r="D183" s="127">
        <f t="shared" si="2"/>
        <v>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>
      <c r="A186" s="129" t="s">
        <v>188</v>
      </c>
      <c r="B186" s="127">
        <v>25</v>
      </c>
      <c r="C186" s="127">
        <v>12000</v>
      </c>
      <c r="D186" s="127">
        <f t="shared" si="2"/>
        <v>300000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 hidden="1">
      <c r="A192" s="129" t="s">
        <v>194</v>
      </c>
      <c r="B192" s="127"/>
      <c r="C192" s="127"/>
      <c r="D192" s="127">
        <f t="shared" si="2"/>
        <v>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 hidden="1">
      <c r="A194" s="136" t="s">
        <v>196</v>
      </c>
      <c r="B194" s="127"/>
      <c r="C194" s="127"/>
      <c r="D194" s="127">
        <f t="shared" si="2"/>
        <v>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f>170*2</f>
        <v>340</v>
      </c>
      <c r="C197" s="127">
        <v>6000</v>
      </c>
      <c r="D197" s="127">
        <f t="shared" si="3"/>
        <v>2040000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 hidden="1">
      <c r="A199" s="129" t="s">
        <v>201</v>
      </c>
      <c r="B199" s="127"/>
      <c r="C199" s="127"/>
      <c r="D199" s="127">
        <f t="shared" si="3"/>
        <v>0</v>
      </c>
    </row>
    <row r="200" spans="1:4" ht="18.75">
      <c r="A200" s="129" t="s">
        <v>202</v>
      </c>
      <c r="B200" s="127">
        <v>10</v>
      </c>
      <c r="C200" s="127">
        <v>6000</v>
      </c>
      <c r="D200" s="127">
        <f t="shared" si="3"/>
        <v>60000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 hidden="1">
      <c r="A204" s="128" t="s">
        <v>206</v>
      </c>
      <c r="B204" s="127"/>
      <c r="C204" s="127"/>
      <c r="D204" s="127">
        <f t="shared" si="3"/>
        <v>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 hidden="1">
      <c r="A213" s="128" t="s">
        <v>215</v>
      </c>
      <c r="B213" s="127"/>
      <c r="C213" s="127"/>
      <c r="D213" s="127">
        <f t="shared" si="3"/>
        <v>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>
      <c r="A217" s="129" t="s">
        <v>219</v>
      </c>
      <c r="B217" s="127">
        <v>5</v>
      </c>
      <c r="C217" s="127">
        <v>28000</v>
      </c>
      <c r="D217" s="127">
        <f t="shared" si="3"/>
        <v>140000</v>
      </c>
    </row>
    <row r="218" spans="1:4" ht="18.75" hidden="1">
      <c r="A218" s="83" t="s">
        <v>220</v>
      </c>
      <c r="B218" s="127"/>
      <c r="C218" s="127"/>
      <c r="D218" s="127">
        <f t="shared" si="3"/>
        <v>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 hidden="1">
      <c r="A221" s="129" t="s">
        <v>223</v>
      </c>
      <c r="B221" s="127"/>
      <c r="C221" s="127"/>
      <c r="D221" s="127">
        <f t="shared" si="3"/>
        <v>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 hidden="1">
      <c r="A228" s="129" t="s">
        <v>230</v>
      </c>
      <c r="B228" s="127"/>
      <c r="C228" s="127"/>
      <c r="D228" s="127">
        <f t="shared" si="3"/>
        <v>0</v>
      </c>
    </row>
    <row r="229" spans="1:4" ht="18.75">
      <c r="A229" s="129" t="s">
        <v>231</v>
      </c>
      <c r="B229" s="127">
        <v>20</v>
      </c>
      <c r="C229" s="127">
        <v>5300</v>
      </c>
      <c r="D229" s="127">
        <f t="shared" si="3"/>
        <v>106000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>
      <c r="A237" s="129" t="s">
        <v>239</v>
      </c>
      <c r="B237" s="127">
        <v>39</v>
      </c>
      <c r="C237" s="127">
        <v>18000</v>
      </c>
      <c r="D237" s="127">
        <f t="shared" si="3"/>
        <v>702000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12" si="4">B260*C260</f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 hidden="1">
      <c r="A265" s="129" t="s">
        <v>266</v>
      </c>
      <c r="B265" s="127"/>
      <c r="C265" s="127"/>
      <c r="D265" s="127">
        <f t="shared" si="4"/>
        <v>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 hidden="1">
      <c r="A271" s="129" t="s">
        <v>272</v>
      </c>
      <c r="B271" s="127"/>
      <c r="C271" s="127"/>
      <c r="D271" s="127">
        <f t="shared" si="4"/>
        <v>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>
      <c r="A273" s="129" t="s">
        <v>274</v>
      </c>
      <c r="B273" s="127">
        <f>30+25+50</f>
        <v>105</v>
      </c>
      <c r="C273" s="127">
        <v>9000</v>
      </c>
      <c r="D273" s="127">
        <f t="shared" si="4"/>
        <v>945000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 ht="18.75" hidden="1">
      <c r="A277" s="129" t="s">
        <v>278</v>
      </c>
      <c r="B277" s="127"/>
      <c r="C277" s="127"/>
      <c r="D277" s="127">
        <f t="shared" si="4"/>
        <v>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 hidden="1">
      <c r="A279" s="129" t="s">
        <v>280</v>
      </c>
      <c r="B279" s="127"/>
      <c r="C279" s="127"/>
      <c r="D279" s="127">
        <f t="shared" si="4"/>
        <v>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v>90</v>
      </c>
      <c r="C285" s="127">
        <v>4000</v>
      </c>
      <c r="D285" s="127">
        <f t="shared" si="4"/>
        <v>360000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>
      <c r="A288" s="97" t="s">
        <v>289</v>
      </c>
      <c r="B288" s="127">
        <v>100</v>
      </c>
      <c r="C288" s="127">
        <v>4000</v>
      </c>
      <c r="D288" s="127">
        <f t="shared" si="4"/>
        <v>400000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v>200</v>
      </c>
      <c r="C304" s="127">
        <v>26000</v>
      </c>
      <c r="D304" s="127">
        <f t="shared" si="4"/>
        <v>5200000</v>
      </c>
    </row>
    <row r="305" spans="1:4" ht="18.75">
      <c r="A305" s="92" t="s">
        <v>306</v>
      </c>
      <c r="B305" s="127">
        <v>60</v>
      </c>
      <c r="C305" s="127">
        <v>85000</v>
      </c>
      <c r="D305" s="127">
        <f t="shared" si="4"/>
        <v>5100000</v>
      </c>
    </row>
    <row r="306" spans="1:4" ht="18.75" hidden="1">
      <c r="A306" s="83" t="s">
        <v>319</v>
      </c>
      <c r="B306" s="127"/>
      <c r="C306" s="127"/>
      <c r="D306" s="127">
        <f t="shared" si="4"/>
        <v>0</v>
      </c>
    </row>
    <row r="307" spans="1:4" ht="18.75" hidden="1">
      <c r="A307" s="83" t="s">
        <v>307</v>
      </c>
      <c r="B307" s="127"/>
      <c r="C307" s="127"/>
      <c r="D307" s="127">
        <f t="shared" si="4"/>
        <v>0</v>
      </c>
    </row>
    <row r="308" spans="1:4" ht="18.75" hidden="1">
      <c r="A308" s="83" t="s">
        <v>308</v>
      </c>
      <c r="B308" s="127"/>
      <c r="C308" s="127"/>
      <c r="D308" s="127">
        <f t="shared" si="4"/>
        <v>0</v>
      </c>
    </row>
    <row r="309" spans="1:4" ht="18.75" hidden="1">
      <c r="A309" s="83" t="s">
        <v>309</v>
      </c>
      <c r="B309" s="127"/>
      <c r="C309" s="127"/>
      <c r="D309" s="127">
        <f t="shared" si="4"/>
        <v>0</v>
      </c>
    </row>
    <row r="310" spans="1:4" ht="18.75" hidden="1">
      <c r="A310" s="115" t="s">
        <v>310</v>
      </c>
      <c r="B310" s="127"/>
      <c r="C310" s="127"/>
      <c r="D310" s="127">
        <f t="shared" si="4"/>
        <v>0</v>
      </c>
    </row>
    <row r="311" spans="1:4" ht="18.75" hidden="1">
      <c r="A311" s="129" t="s">
        <v>311</v>
      </c>
      <c r="B311" s="127"/>
      <c r="C311" s="127"/>
      <c r="D311" s="127">
        <f t="shared" si="4"/>
        <v>0</v>
      </c>
    </row>
    <row r="312" spans="1:4" ht="18.75" hidden="1">
      <c r="A312" s="83" t="s">
        <v>312</v>
      </c>
      <c r="B312" s="127"/>
      <c r="C312" s="127"/>
      <c r="D312" s="127">
        <f t="shared" si="4"/>
        <v>0</v>
      </c>
    </row>
    <row r="313" spans="1:4" ht="18.75">
      <c r="A313" s="147"/>
      <c r="B313" s="148">
        <f>SUM(B3:B312)</f>
        <v>6437.05</v>
      </c>
      <c r="C313" s="148"/>
      <c r="D313" s="148">
        <f t="shared" ref="D313" si="5">SUM(D3:D312)</f>
        <v>82536300</v>
      </c>
    </row>
  </sheetData>
  <protectedRanges>
    <protectedRange password="CF71" sqref="B1:D312" name="tho"/>
  </protectedRanges>
  <autoFilter ref="A2:D313" xr:uid="{00000000-0009-0000-0000-000005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313"/>
  <sheetViews>
    <sheetView workbookViewId="0">
      <selection activeCell="I43" sqref="I43"/>
    </sheetView>
  </sheetViews>
  <sheetFormatPr defaultColWidth="9" defaultRowHeight="15"/>
  <cols>
    <col min="1" max="1" width="31.7109375" customWidth="1"/>
    <col min="3" max="3" width="10.7109375" customWidth="1"/>
    <col min="4" max="4" width="17.140625" customWidth="1"/>
  </cols>
  <sheetData>
    <row r="1" spans="1:4">
      <c r="A1" s="143" t="s">
        <v>334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13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>
      <c r="A14" s="97" t="s">
        <v>289</v>
      </c>
      <c r="B14" s="127">
        <f>25+18+33</f>
        <v>76</v>
      </c>
      <c r="C14" s="127">
        <v>4000</v>
      </c>
      <c r="D14" s="127">
        <f t="shared" ref="D14:D77" si="1">B14*C14</f>
        <v>304000</v>
      </c>
    </row>
    <row r="15" spans="1:4" ht="18.75" hidden="1">
      <c r="A15" s="129" t="s">
        <v>17</v>
      </c>
      <c r="B15" s="130"/>
      <c r="C15" s="130"/>
      <c r="D15" s="127">
        <f t="shared" si="1"/>
        <v>0</v>
      </c>
    </row>
    <row r="16" spans="1:4" ht="18.75" hidden="1">
      <c r="A16" s="90" t="s">
        <v>18</v>
      </c>
      <c r="B16" s="127"/>
      <c r="C16" s="127"/>
      <c r="D16" s="127">
        <f t="shared" si="1"/>
        <v>0</v>
      </c>
    </row>
    <row r="17" spans="1:4" ht="18.75" hidden="1">
      <c r="A17" s="83" t="s">
        <v>19</v>
      </c>
      <c r="B17" s="127"/>
      <c r="C17" s="127"/>
      <c r="D17" s="127">
        <f t="shared" si="1"/>
        <v>0</v>
      </c>
    </row>
    <row r="18" spans="1:4" ht="18.75" hidden="1">
      <c r="A18" s="90" t="s">
        <v>20</v>
      </c>
      <c r="B18" s="127"/>
      <c r="C18" s="127"/>
      <c r="D18" s="127">
        <f t="shared" si="1"/>
        <v>0</v>
      </c>
    </row>
    <row r="19" spans="1:4" ht="18.75" hidden="1">
      <c r="A19" s="129" t="s">
        <v>21</v>
      </c>
      <c r="B19" s="127"/>
      <c r="C19" s="127"/>
      <c r="D19" s="127">
        <f t="shared" si="1"/>
        <v>0</v>
      </c>
    </row>
    <row r="20" spans="1:4" ht="18.75" hidden="1">
      <c r="A20" s="129" t="s">
        <v>22</v>
      </c>
      <c r="B20" s="127"/>
      <c r="C20" s="127"/>
      <c r="D20" s="127">
        <f t="shared" si="1"/>
        <v>0</v>
      </c>
    </row>
    <row r="21" spans="1:4" ht="18.75" hidden="1">
      <c r="A21" s="129" t="s">
        <v>23</v>
      </c>
      <c r="B21" s="127"/>
      <c r="C21" s="127"/>
      <c r="D21" s="127">
        <f t="shared" si="1"/>
        <v>0</v>
      </c>
    </row>
    <row r="22" spans="1:4" ht="18.75" hidden="1">
      <c r="A22" s="83" t="s">
        <v>24</v>
      </c>
      <c r="B22" s="127"/>
      <c r="C22" s="127"/>
      <c r="D22" s="127">
        <f t="shared" si="1"/>
        <v>0</v>
      </c>
    </row>
    <row r="23" spans="1:4" ht="18.75">
      <c r="A23" s="129" t="s">
        <v>123</v>
      </c>
      <c r="B23" s="127">
        <f>1835+150+90+45</f>
        <v>2120</v>
      </c>
      <c r="C23" s="149">
        <v>5000</v>
      </c>
      <c r="D23" s="127">
        <f t="shared" si="1"/>
        <v>10600000</v>
      </c>
    </row>
    <row r="24" spans="1:4" ht="18.75">
      <c r="A24" s="129" t="s">
        <v>272</v>
      </c>
      <c r="B24" s="127">
        <v>3</v>
      </c>
      <c r="C24" s="127">
        <v>26000</v>
      </c>
      <c r="D24" s="127">
        <f t="shared" si="1"/>
        <v>78000</v>
      </c>
    </row>
    <row r="25" spans="1:4" ht="18.75" hidden="1">
      <c r="A25" s="129" t="s">
        <v>27</v>
      </c>
      <c r="B25" s="127"/>
      <c r="C25" s="127"/>
      <c r="D25" s="127">
        <f t="shared" si="1"/>
        <v>0</v>
      </c>
    </row>
    <row r="26" spans="1:4" ht="18.75" hidden="1">
      <c r="A26" s="129" t="s">
        <v>28</v>
      </c>
      <c r="B26" s="127"/>
      <c r="C26" s="127"/>
      <c r="D26" s="127">
        <f t="shared" si="1"/>
        <v>0</v>
      </c>
    </row>
    <row r="27" spans="1:4" ht="18.75" hidden="1">
      <c r="A27" s="129" t="s">
        <v>29</v>
      </c>
      <c r="B27" s="127"/>
      <c r="C27" s="127"/>
      <c r="D27" s="127">
        <f t="shared" si="1"/>
        <v>0</v>
      </c>
    </row>
    <row r="28" spans="1:4" ht="18.75" hidden="1">
      <c r="A28" s="129" t="s">
        <v>30</v>
      </c>
      <c r="B28" s="127"/>
      <c r="C28" s="127"/>
      <c r="D28" s="127">
        <f t="shared" si="1"/>
        <v>0</v>
      </c>
    </row>
    <row r="29" spans="1:4" ht="18.75" hidden="1">
      <c r="A29" s="129" t="s">
        <v>31</v>
      </c>
      <c r="B29" s="127"/>
      <c r="C29" s="127"/>
      <c r="D29" s="127">
        <f t="shared" si="1"/>
        <v>0</v>
      </c>
    </row>
    <row r="30" spans="1:4" ht="18.75" hidden="1">
      <c r="A30" s="129" t="s">
        <v>32</v>
      </c>
      <c r="B30" s="127"/>
      <c r="C30" s="127"/>
      <c r="D30" s="127">
        <f t="shared" si="1"/>
        <v>0</v>
      </c>
    </row>
    <row r="31" spans="1:4" ht="18.75" hidden="1">
      <c r="A31" s="129" t="s">
        <v>33</v>
      </c>
      <c r="B31" s="127"/>
      <c r="C31" s="127"/>
      <c r="D31" s="127">
        <f t="shared" si="1"/>
        <v>0</v>
      </c>
    </row>
    <row r="32" spans="1:4" ht="18.75">
      <c r="A32" s="129" t="s">
        <v>274</v>
      </c>
      <c r="B32" s="127">
        <v>72</v>
      </c>
      <c r="C32" s="127">
        <v>8000</v>
      </c>
      <c r="D32" s="127">
        <f t="shared" si="1"/>
        <v>576000</v>
      </c>
    </row>
    <row r="33" spans="1:4" ht="18.75">
      <c r="A33" s="129" t="s">
        <v>230</v>
      </c>
      <c r="B33" s="127">
        <v>5</v>
      </c>
      <c r="C33" s="127">
        <v>15000</v>
      </c>
      <c r="D33" s="127">
        <f t="shared" si="1"/>
        <v>75000</v>
      </c>
    </row>
    <row r="34" spans="1:4" ht="18.75" hidden="1">
      <c r="A34" s="129" t="s">
        <v>36</v>
      </c>
      <c r="B34" s="127"/>
      <c r="C34" s="127"/>
      <c r="D34" s="127">
        <f t="shared" si="1"/>
        <v>0</v>
      </c>
    </row>
    <row r="35" spans="1:4" ht="18.75">
      <c r="A35" s="129" t="s">
        <v>149</v>
      </c>
      <c r="B35" s="127">
        <v>0.75</v>
      </c>
      <c r="C35" s="127">
        <v>50000</v>
      </c>
      <c r="D35" s="127">
        <f t="shared" si="1"/>
        <v>37500</v>
      </c>
    </row>
    <row r="36" spans="1:4" ht="18.75" hidden="1">
      <c r="A36" s="92" t="s">
        <v>38</v>
      </c>
      <c r="B36" s="127"/>
      <c r="C36" s="127"/>
      <c r="D36" s="127">
        <f t="shared" si="1"/>
        <v>0</v>
      </c>
    </row>
    <row r="37" spans="1:4" ht="18.75" hidden="1">
      <c r="A37" s="129" t="s">
        <v>39</v>
      </c>
      <c r="B37" s="127"/>
      <c r="C37" s="127"/>
      <c r="D37" s="127">
        <f t="shared" si="1"/>
        <v>0</v>
      </c>
    </row>
    <row r="38" spans="1:4" ht="18.75" hidden="1">
      <c r="A38" s="128" t="s">
        <v>40</v>
      </c>
      <c r="B38" s="127"/>
      <c r="C38" s="127"/>
      <c r="D38" s="127">
        <f t="shared" si="1"/>
        <v>0</v>
      </c>
    </row>
    <row r="39" spans="1:4" ht="18.75" hidden="1">
      <c r="A39" s="129" t="s">
        <v>41</v>
      </c>
      <c r="B39" s="127"/>
      <c r="C39" s="127"/>
      <c r="D39" s="127">
        <f t="shared" si="1"/>
        <v>0</v>
      </c>
    </row>
    <row r="40" spans="1:4" ht="18.75">
      <c r="A40" s="129" t="s">
        <v>100</v>
      </c>
      <c r="B40" s="127">
        <v>23</v>
      </c>
      <c r="C40" s="127">
        <v>18000</v>
      </c>
      <c r="D40" s="127">
        <f t="shared" si="1"/>
        <v>414000</v>
      </c>
    </row>
    <row r="41" spans="1:4" ht="18.75" hidden="1">
      <c r="A41" s="132" t="s">
        <v>43</v>
      </c>
      <c r="B41" s="127"/>
      <c r="C41" s="127"/>
      <c r="D41" s="127">
        <f t="shared" si="1"/>
        <v>0</v>
      </c>
    </row>
    <row r="42" spans="1:4" ht="18.75" hidden="1">
      <c r="A42" s="129" t="s">
        <v>44</v>
      </c>
      <c r="B42" s="127"/>
      <c r="C42" s="127"/>
      <c r="D42" s="127">
        <f t="shared" si="1"/>
        <v>0</v>
      </c>
    </row>
    <row r="43" spans="1:4" ht="18.75">
      <c r="A43" s="129" t="s">
        <v>277</v>
      </c>
      <c r="B43" s="127">
        <v>5</v>
      </c>
      <c r="C43" s="127">
        <v>17000</v>
      </c>
      <c r="D43" s="127">
        <f t="shared" si="1"/>
        <v>85000</v>
      </c>
    </row>
    <row r="44" spans="1:4" ht="18.75">
      <c r="A44" s="128" t="s">
        <v>116</v>
      </c>
      <c r="B44" s="127">
        <f>450+380+40</f>
        <v>870</v>
      </c>
      <c r="C44" s="127">
        <v>7500</v>
      </c>
      <c r="D44" s="127">
        <f t="shared" si="1"/>
        <v>6525000</v>
      </c>
    </row>
    <row r="45" spans="1:4" ht="18.75" hidden="1">
      <c r="A45" s="129" t="s">
        <v>47</v>
      </c>
      <c r="B45" s="127"/>
      <c r="C45" s="127"/>
      <c r="D45" s="127">
        <f t="shared" si="1"/>
        <v>0</v>
      </c>
    </row>
    <row r="46" spans="1:4" ht="18.75" hidden="1">
      <c r="A46" s="129" t="s">
        <v>48</v>
      </c>
      <c r="B46" s="127"/>
      <c r="C46" s="127"/>
      <c r="D46" s="127">
        <f t="shared" si="1"/>
        <v>0</v>
      </c>
    </row>
    <row r="47" spans="1:4" ht="18.75" hidden="1">
      <c r="A47" s="140" t="s">
        <v>49</v>
      </c>
      <c r="B47" s="127"/>
      <c r="C47" s="127"/>
      <c r="D47" s="127">
        <f t="shared" si="1"/>
        <v>0</v>
      </c>
    </row>
    <row r="48" spans="1:4" ht="18.75" hidden="1">
      <c r="A48" s="92" t="s">
        <v>50</v>
      </c>
      <c r="B48" s="127"/>
      <c r="C48" s="127"/>
      <c r="D48" s="127">
        <f t="shared" si="1"/>
        <v>0</v>
      </c>
    </row>
    <row r="49" spans="1:4" ht="18.75" hidden="1">
      <c r="A49" s="83" t="s">
        <v>51</v>
      </c>
      <c r="B49" s="127"/>
      <c r="C49" s="127"/>
      <c r="D49" s="127">
        <f t="shared" si="1"/>
        <v>0</v>
      </c>
    </row>
    <row r="50" spans="1:4" ht="18.75" hidden="1">
      <c r="A50" s="129" t="s">
        <v>52</v>
      </c>
      <c r="B50" s="127"/>
      <c r="C50" s="127"/>
      <c r="D50" s="127">
        <f t="shared" si="1"/>
        <v>0</v>
      </c>
    </row>
    <row r="51" spans="1:4" ht="18.75" hidden="1">
      <c r="A51" s="129" t="s">
        <v>53</v>
      </c>
      <c r="B51" s="127"/>
      <c r="C51" s="127"/>
      <c r="D51" s="127">
        <f t="shared" si="1"/>
        <v>0</v>
      </c>
    </row>
    <row r="52" spans="1:4" ht="18.75" hidden="1">
      <c r="A52" s="129" t="s">
        <v>54</v>
      </c>
      <c r="B52" s="127"/>
      <c r="C52" s="127"/>
      <c r="D52" s="127">
        <f t="shared" si="1"/>
        <v>0</v>
      </c>
    </row>
    <row r="53" spans="1:4" ht="18.75" hidden="1">
      <c r="A53" s="128" t="s">
        <v>55</v>
      </c>
      <c r="B53" s="127"/>
      <c r="C53" s="127"/>
      <c r="D53" s="127">
        <f t="shared" si="1"/>
        <v>0</v>
      </c>
    </row>
    <row r="54" spans="1:4" ht="18.75" hidden="1">
      <c r="A54" s="129" t="s">
        <v>56</v>
      </c>
      <c r="B54" s="127"/>
      <c r="C54" s="127"/>
      <c r="D54" s="127">
        <f t="shared" si="1"/>
        <v>0</v>
      </c>
    </row>
    <row r="55" spans="1:4" ht="18.75" hidden="1">
      <c r="A55" s="92" t="s">
        <v>57</v>
      </c>
      <c r="B55" s="127"/>
      <c r="C55" s="127"/>
      <c r="D55" s="127">
        <f t="shared" si="1"/>
        <v>0</v>
      </c>
    </row>
    <row r="56" spans="1:4" ht="18.75" hidden="1">
      <c r="A56" s="129" t="s">
        <v>58</v>
      </c>
      <c r="B56" s="127"/>
      <c r="C56" s="127"/>
      <c r="D56" s="127">
        <f t="shared" si="1"/>
        <v>0</v>
      </c>
    </row>
    <row r="57" spans="1:4" ht="18.75" hidden="1">
      <c r="A57" s="95" t="s">
        <v>59</v>
      </c>
      <c r="B57" s="127"/>
      <c r="C57" s="127"/>
      <c r="D57" s="127">
        <f t="shared" si="1"/>
        <v>0</v>
      </c>
    </row>
    <row r="58" spans="1:4" ht="18.75" hidden="1">
      <c r="A58" s="129" t="s">
        <v>60</v>
      </c>
      <c r="B58" s="127"/>
      <c r="C58" s="127"/>
      <c r="D58" s="127">
        <f t="shared" si="1"/>
        <v>0</v>
      </c>
    </row>
    <row r="59" spans="1:4" ht="18.75" hidden="1">
      <c r="A59" s="129" t="s">
        <v>61</v>
      </c>
      <c r="B59" s="127"/>
      <c r="C59" s="127"/>
      <c r="D59" s="127">
        <f t="shared" si="1"/>
        <v>0</v>
      </c>
    </row>
    <row r="60" spans="1:4" ht="18.75" hidden="1">
      <c r="A60" s="129" t="s">
        <v>62</v>
      </c>
      <c r="B60" s="127"/>
      <c r="C60" s="127"/>
      <c r="D60" s="127">
        <f t="shared" si="1"/>
        <v>0</v>
      </c>
    </row>
    <row r="61" spans="1:4" ht="18.75" hidden="1">
      <c r="A61" s="133" t="s">
        <v>63</v>
      </c>
      <c r="B61" s="127"/>
      <c r="C61" s="127"/>
      <c r="D61" s="127">
        <f t="shared" si="1"/>
        <v>0</v>
      </c>
    </row>
    <row r="62" spans="1:4" ht="18.75" hidden="1">
      <c r="A62" s="128" t="s">
        <v>64</v>
      </c>
      <c r="B62" s="127"/>
      <c r="C62" s="127"/>
      <c r="D62" s="127">
        <f t="shared" si="1"/>
        <v>0</v>
      </c>
    </row>
    <row r="63" spans="1:4" ht="18.75" hidden="1">
      <c r="A63" s="129" t="s">
        <v>65</v>
      </c>
      <c r="B63" s="127"/>
      <c r="C63" s="127"/>
      <c r="D63" s="127">
        <f t="shared" si="1"/>
        <v>0</v>
      </c>
    </row>
    <row r="64" spans="1:4" ht="18.75" hidden="1">
      <c r="A64" s="134" t="s">
        <v>66</v>
      </c>
      <c r="B64" s="135"/>
      <c r="C64" s="135"/>
      <c r="D64" s="127">
        <f t="shared" si="1"/>
        <v>0</v>
      </c>
    </row>
    <row r="65" spans="1:4" ht="18.75" hidden="1">
      <c r="A65" s="129" t="s">
        <v>67</v>
      </c>
      <c r="B65" s="127"/>
      <c r="C65" s="127"/>
      <c r="D65" s="127">
        <f t="shared" si="1"/>
        <v>0</v>
      </c>
    </row>
    <row r="66" spans="1:4" ht="18.75" hidden="1">
      <c r="A66" s="128" t="s">
        <v>68</v>
      </c>
      <c r="B66" s="127"/>
      <c r="C66" s="127"/>
      <c r="D66" s="127">
        <f t="shared" si="1"/>
        <v>0</v>
      </c>
    </row>
    <row r="67" spans="1:4" ht="18.75" hidden="1">
      <c r="A67" s="128" t="s">
        <v>69</v>
      </c>
      <c r="B67" s="127"/>
      <c r="C67" s="127"/>
      <c r="D67" s="127">
        <f t="shared" si="1"/>
        <v>0</v>
      </c>
    </row>
    <row r="68" spans="1:4" ht="18.75">
      <c r="A68" s="92" t="s">
        <v>153</v>
      </c>
      <c r="B68" s="127">
        <v>14</v>
      </c>
      <c r="C68" s="127">
        <v>8000</v>
      </c>
      <c r="D68" s="127">
        <f t="shared" si="1"/>
        <v>112000</v>
      </c>
    </row>
    <row r="69" spans="1:4" ht="18.75">
      <c r="A69" s="129" t="s">
        <v>117</v>
      </c>
      <c r="B69" s="127">
        <v>115</v>
      </c>
      <c r="C69" s="127">
        <v>6000</v>
      </c>
      <c r="D69" s="127">
        <f t="shared" si="1"/>
        <v>690000</v>
      </c>
    </row>
    <row r="70" spans="1:4" ht="18.75" hidden="1">
      <c r="A70" s="129" t="s">
        <v>72</v>
      </c>
      <c r="B70" s="127"/>
      <c r="C70" s="127"/>
      <c r="D70" s="127">
        <f t="shared" si="1"/>
        <v>0</v>
      </c>
    </row>
    <row r="71" spans="1:4" ht="18.75" hidden="1">
      <c r="A71" s="129" t="s">
        <v>73</v>
      </c>
      <c r="B71" s="127"/>
      <c r="C71" s="127"/>
      <c r="D71" s="127">
        <f t="shared" si="1"/>
        <v>0</v>
      </c>
    </row>
    <row r="72" spans="1:4" ht="18.75">
      <c r="A72" s="129" t="s">
        <v>168</v>
      </c>
      <c r="B72" s="127">
        <f>205+135</f>
        <v>340</v>
      </c>
      <c r="C72" s="127">
        <v>18000</v>
      </c>
      <c r="D72" s="127">
        <f t="shared" si="1"/>
        <v>6120000</v>
      </c>
    </row>
    <row r="73" spans="1:4" ht="18.75" hidden="1">
      <c r="A73" s="129" t="s">
        <v>75</v>
      </c>
      <c r="B73" s="127"/>
      <c r="C73" s="127"/>
      <c r="D73" s="127">
        <f t="shared" si="1"/>
        <v>0</v>
      </c>
    </row>
    <row r="74" spans="1:4" ht="18.75" hidden="1">
      <c r="A74" s="136" t="s">
        <v>76</v>
      </c>
      <c r="B74" s="127"/>
      <c r="C74" s="127"/>
      <c r="D74" s="127">
        <f t="shared" si="1"/>
        <v>0</v>
      </c>
    </row>
    <row r="75" spans="1:4" ht="18.75" hidden="1">
      <c r="A75" s="102" t="s">
        <v>77</v>
      </c>
      <c r="B75" s="127"/>
      <c r="C75" s="127"/>
      <c r="D75" s="127">
        <f t="shared" si="1"/>
        <v>0</v>
      </c>
    </row>
    <row r="76" spans="1:4" ht="18.75" hidden="1">
      <c r="A76" s="136" t="s">
        <v>78</v>
      </c>
      <c r="B76" s="127"/>
      <c r="C76" s="127"/>
      <c r="D76" s="127">
        <f t="shared" si="1"/>
        <v>0</v>
      </c>
    </row>
    <row r="77" spans="1:4" ht="18.75" hidden="1">
      <c r="A77" s="92" t="s">
        <v>79</v>
      </c>
      <c r="B77" s="127"/>
      <c r="C77" s="127"/>
      <c r="D77" s="127">
        <f t="shared" si="1"/>
        <v>0</v>
      </c>
    </row>
    <row r="78" spans="1:4" ht="18.75" hidden="1">
      <c r="A78" s="97" t="s">
        <v>80</v>
      </c>
      <c r="B78" s="127"/>
      <c r="C78" s="127"/>
      <c r="D78" s="127">
        <f t="shared" ref="D78:D141" si="2">B78*C78</f>
        <v>0</v>
      </c>
    </row>
    <row r="79" spans="1:4" ht="18.75" hidden="1">
      <c r="A79" s="97" t="s">
        <v>81</v>
      </c>
      <c r="B79" s="127"/>
      <c r="C79" s="127"/>
      <c r="D79" s="127">
        <f t="shared" si="2"/>
        <v>0</v>
      </c>
    </row>
    <row r="80" spans="1:4" ht="18.75" hidden="1">
      <c r="A80" s="97" t="s">
        <v>82</v>
      </c>
      <c r="B80" s="127"/>
      <c r="C80" s="127"/>
      <c r="D80" s="127">
        <f t="shared" si="2"/>
        <v>0</v>
      </c>
    </row>
    <row r="81" spans="1:4" ht="18.75" hidden="1">
      <c r="A81" s="97" t="s">
        <v>83</v>
      </c>
      <c r="B81" s="127"/>
      <c r="C81" s="127"/>
      <c r="D81" s="127">
        <f t="shared" si="2"/>
        <v>0</v>
      </c>
    </row>
    <row r="82" spans="1:4" ht="18.75" hidden="1">
      <c r="A82" s="129" t="s">
        <v>84</v>
      </c>
      <c r="B82" s="137"/>
      <c r="C82" s="137"/>
      <c r="D82" s="127">
        <f t="shared" si="2"/>
        <v>0</v>
      </c>
    </row>
    <row r="83" spans="1:4" ht="18.75" hidden="1">
      <c r="A83" s="129" t="s">
        <v>85</v>
      </c>
      <c r="B83" s="127"/>
      <c r="C83" s="127"/>
      <c r="D83" s="127">
        <f t="shared" si="2"/>
        <v>0</v>
      </c>
    </row>
    <row r="84" spans="1:4" ht="18.75">
      <c r="A84" s="129" t="s">
        <v>170</v>
      </c>
      <c r="B84" s="127">
        <f>40+40+20</f>
        <v>100</v>
      </c>
      <c r="C84" s="127">
        <v>19000</v>
      </c>
      <c r="D84" s="127">
        <f t="shared" si="2"/>
        <v>1900000</v>
      </c>
    </row>
    <row r="85" spans="1:4" ht="18.75" hidden="1">
      <c r="A85" s="129" t="s">
        <v>87</v>
      </c>
      <c r="B85" s="127"/>
      <c r="C85" s="127"/>
      <c r="D85" s="127">
        <f t="shared" si="2"/>
        <v>0</v>
      </c>
    </row>
    <row r="86" spans="1:4" ht="18.75" hidden="1">
      <c r="A86" s="129" t="s">
        <v>88</v>
      </c>
      <c r="B86" s="127"/>
      <c r="C86" s="127"/>
      <c r="D86" s="127">
        <f t="shared" si="2"/>
        <v>0</v>
      </c>
    </row>
    <row r="87" spans="1:4" ht="18.75" hidden="1">
      <c r="A87" s="129" t="s">
        <v>89</v>
      </c>
      <c r="B87" s="127"/>
      <c r="C87" s="127"/>
      <c r="D87" s="127">
        <f t="shared" si="2"/>
        <v>0</v>
      </c>
    </row>
    <row r="88" spans="1:4" ht="18.75" hidden="1">
      <c r="A88" s="129" t="s">
        <v>90</v>
      </c>
      <c r="B88" s="127"/>
      <c r="C88" s="127"/>
      <c r="D88" s="127">
        <f t="shared" si="2"/>
        <v>0</v>
      </c>
    </row>
    <row r="89" spans="1:4" ht="18.75" hidden="1">
      <c r="A89" s="93" t="s">
        <v>91</v>
      </c>
      <c r="B89" s="127"/>
      <c r="C89" s="127"/>
      <c r="D89" s="127">
        <f t="shared" si="2"/>
        <v>0</v>
      </c>
    </row>
    <row r="90" spans="1:4" ht="18.75" hidden="1">
      <c r="A90" s="129" t="s">
        <v>92</v>
      </c>
      <c r="B90" s="127"/>
      <c r="C90" s="127"/>
      <c r="D90" s="127">
        <f t="shared" si="2"/>
        <v>0</v>
      </c>
    </row>
    <row r="91" spans="1:4" ht="18.75" hidden="1">
      <c r="A91" s="129" t="s">
        <v>93</v>
      </c>
      <c r="B91" s="127"/>
      <c r="C91" s="127"/>
      <c r="D91" s="127">
        <f t="shared" si="2"/>
        <v>0</v>
      </c>
    </row>
    <row r="92" spans="1:4" ht="18.75" hidden="1">
      <c r="A92" s="129" t="s">
        <v>94</v>
      </c>
      <c r="B92" s="130"/>
      <c r="C92" s="130"/>
      <c r="D92" s="127">
        <f t="shared" si="2"/>
        <v>0</v>
      </c>
    </row>
    <row r="93" spans="1:4" ht="18.75" hidden="1">
      <c r="A93" s="97" t="s">
        <v>95</v>
      </c>
      <c r="B93" s="127"/>
      <c r="C93" s="127"/>
      <c r="D93" s="127">
        <f t="shared" si="2"/>
        <v>0</v>
      </c>
    </row>
    <row r="94" spans="1:4" ht="18.75" hidden="1">
      <c r="A94" s="128" t="s">
        <v>96</v>
      </c>
      <c r="B94" s="127"/>
      <c r="C94" s="127"/>
      <c r="D94" s="127">
        <f t="shared" si="2"/>
        <v>0</v>
      </c>
    </row>
    <row r="95" spans="1:4" ht="18.75" hidden="1">
      <c r="A95" s="92" t="s">
        <v>97</v>
      </c>
      <c r="B95" s="127"/>
      <c r="C95" s="127"/>
      <c r="D95" s="127">
        <f t="shared" si="2"/>
        <v>0</v>
      </c>
    </row>
    <row r="96" spans="1:4" ht="18.75" hidden="1">
      <c r="A96" s="129" t="s">
        <v>98</v>
      </c>
      <c r="B96" s="127"/>
      <c r="C96" s="127"/>
      <c r="D96" s="127">
        <f t="shared" si="2"/>
        <v>0</v>
      </c>
    </row>
    <row r="97" spans="1:4" ht="18.75" hidden="1">
      <c r="A97" s="92" t="s">
        <v>99</v>
      </c>
      <c r="B97" s="127"/>
      <c r="C97" s="127"/>
      <c r="D97" s="127">
        <f t="shared" si="2"/>
        <v>0</v>
      </c>
    </row>
    <row r="98" spans="1:4" ht="18.75">
      <c r="A98" s="129" t="s">
        <v>171</v>
      </c>
      <c r="B98" s="127">
        <v>50</v>
      </c>
      <c r="C98" s="127">
        <v>16000</v>
      </c>
      <c r="D98" s="127">
        <f t="shared" si="2"/>
        <v>800000</v>
      </c>
    </row>
    <row r="99" spans="1:4" ht="18.75" hidden="1">
      <c r="A99" s="129" t="s">
        <v>101</v>
      </c>
      <c r="B99" s="127"/>
      <c r="C99" s="127"/>
      <c r="D99" s="127">
        <f t="shared" si="2"/>
        <v>0</v>
      </c>
    </row>
    <row r="100" spans="1:4" ht="18.75" hidden="1">
      <c r="A100" s="92" t="s">
        <v>102</v>
      </c>
      <c r="B100" s="127"/>
      <c r="C100" s="127"/>
      <c r="D100" s="127">
        <f t="shared" si="2"/>
        <v>0</v>
      </c>
    </row>
    <row r="101" spans="1:4" ht="18.75" hidden="1">
      <c r="A101" s="188" t="s">
        <v>103</v>
      </c>
      <c r="B101" s="127"/>
      <c r="C101" s="127"/>
      <c r="D101" s="127">
        <f t="shared" si="2"/>
        <v>0</v>
      </c>
    </row>
    <row r="102" spans="1:4" ht="18.75" hidden="1">
      <c r="A102" s="138" t="s">
        <v>104</v>
      </c>
      <c r="B102" s="130"/>
      <c r="C102" s="130"/>
      <c r="D102" s="127">
        <f t="shared" si="2"/>
        <v>0</v>
      </c>
    </row>
    <row r="103" spans="1:4" ht="18.75" hidden="1">
      <c r="A103" s="138" t="s">
        <v>105</v>
      </c>
      <c r="B103" s="130"/>
      <c r="C103" s="130"/>
      <c r="D103" s="127">
        <f t="shared" si="2"/>
        <v>0</v>
      </c>
    </row>
    <row r="104" spans="1:4" ht="18.75" hidden="1">
      <c r="A104" s="129" t="s">
        <v>106</v>
      </c>
      <c r="B104" s="130"/>
      <c r="C104" s="130"/>
      <c r="D104" s="127">
        <f t="shared" si="2"/>
        <v>0</v>
      </c>
    </row>
    <row r="105" spans="1:4" ht="18.75" hidden="1">
      <c r="A105" s="129" t="s">
        <v>107</v>
      </c>
      <c r="B105" s="130"/>
      <c r="C105" s="130"/>
      <c r="D105" s="127">
        <f t="shared" si="2"/>
        <v>0</v>
      </c>
    </row>
    <row r="106" spans="1:4" ht="18.75" hidden="1">
      <c r="A106" s="129" t="s">
        <v>108</v>
      </c>
      <c r="B106" s="130"/>
      <c r="C106" s="130"/>
      <c r="D106" s="127">
        <f t="shared" si="2"/>
        <v>0</v>
      </c>
    </row>
    <row r="107" spans="1:4" ht="18.75" hidden="1">
      <c r="A107" s="129" t="s">
        <v>109</v>
      </c>
      <c r="B107" s="130"/>
      <c r="C107" s="130"/>
      <c r="D107" s="127">
        <f t="shared" si="2"/>
        <v>0</v>
      </c>
    </row>
    <row r="108" spans="1:4" ht="18.75" hidden="1">
      <c r="A108" s="129" t="s">
        <v>110</v>
      </c>
      <c r="B108" s="130"/>
      <c r="C108" s="130"/>
      <c r="D108" s="127">
        <f t="shared" si="2"/>
        <v>0</v>
      </c>
    </row>
    <row r="109" spans="1:4" ht="18.75" hidden="1">
      <c r="A109" s="129" t="s">
        <v>111</v>
      </c>
      <c r="B109" s="130"/>
      <c r="C109" s="130"/>
      <c r="D109" s="127">
        <f t="shared" si="2"/>
        <v>0</v>
      </c>
    </row>
    <row r="110" spans="1:4" ht="18.75" hidden="1">
      <c r="A110" s="129" t="s">
        <v>112</v>
      </c>
      <c r="B110" s="130"/>
      <c r="C110" s="130"/>
      <c r="D110" s="127">
        <f t="shared" si="2"/>
        <v>0</v>
      </c>
    </row>
    <row r="111" spans="1:4" ht="18.75" hidden="1">
      <c r="A111" s="129" t="s">
        <v>113</v>
      </c>
      <c r="B111" s="130"/>
      <c r="C111" s="130"/>
      <c r="D111" s="127">
        <f t="shared" si="2"/>
        <v>0</v>
      </c>
    </row>
    <row r="112" spans="1:4" ht="18.75" hidden="1">
      <c r="A112" s="129" t="s">
        <v>114</v>
      </c>
      <c r="B112" s="130"/>
      <c r="C112" s="130"/>
      <c r="D112" s="127">
        <f t="shared" si="2"/>
        <v>0</v>
      </c>
    </row>
    <row r="113" spans="1:4" ht="18.75" hidden="1">
      <c r="A113" s="129" t="s">
        <v>115</v>
      </c>
      <c r="B113" s="130"/>
      <c r="C113" s="130"/>
      <c r="D113" s="127">
        <f t="shared" si="2"/>
        <v>0</v>
      </c>
    </row>
    <row r="114" spans="1:4" ht="18.75">
      <c r="A114" s="129" t="s">
        <v>86</v>
      </c>
      <c r="B114" s="127">
        <f>12+36+8</f>
        <v>56</v>
      </c>
      <c r="C114" s="127">
        <v>12000</v>
      </c>
      <c r="D114" s="127">
        <f t="shared" si="2"/>
        <v>672000</v>
      </c>
    </row>
    <row r="115" spans="1:4" ht="18.75">
      <c r="A115" s="129" t="s">
        <v>16</v>
      </c>
      <c r="B115" s="127">
        <v>3</v>
      </c>
      <c r="C115" s="127">
        <v>6000</v>
      </c>
      <c r="D115" s="127">
        <f t="shared" si="2"/>
        <v>18000</v>
      </c>
    </row>
    <row r="116" spans="1:4" ht="18.75" hidden="1">
      <c r="A116" s="129" t="s">
        <v>118</v>
      </c>
      <c r="B116" s="127"/>
      <c r="C116" s="127"/>
      <c r="D116" s="127">
        <f t="shared" si="2"/>
        <v>0</v>
      </c>
    </row>
    <row r="117" spans="1:4" ht="18.75" hidden="1">
      <c r="A117" s="128" t="s">
        <v>119</v>
      </c>
      <c r="B117" s="127"/>
      <c r="C117" s="127"/>
      <c r="D117" s="127">
        <f t="shared" si="2"/>
        <v>0</v>
      </c>
    </row>
    <row r="118" spans="1:4" ht="18.75" hidden="1">
      <c r="A118" s="129" t="s">
        <v>120</v>
      </c>
      <c r="B118" s="127"/>
      <c r="C118" s="127"/>
      <c r="D118" s="127">
        <f t="shared" si="2"/>
        <v>0</v>
      </c>
    </row>
    <row r="119" spans="1:4" ht="18.75" hidden="1">
      <c r="A119" s="129" t="s">
        <v>121</v>
      </c>
      <c r="B119" s="127"/>
      <c r="C119" s="127"/>
      <c r="D119" s="127">
        <f t="shared" si="2"/>
        <v>0</v>
      </c>
    </row>
    <row r="120" spans="1:4" ht="18.75" hidden="1">
      <c r="A120" s="129" t="s">
        <v>122</v>
      </c>
      <c r="B120" s="127"/>
      <c r="C120" s="127"/>
      <c r="D120" s="127">
        <f t="shared" si="2"/>
        <v>0</v>
      </c>
    </row>
    <row r="121" spans="1:4" ht="18.75">
      <c r="A121" s="97" t="s">
        <v>128</v>
      </c>
      <c r="B121" s="127">
        <v>10</v>
      </c>
      <c r="C121" s="127">
        <v>5000</v>
      </c>
      <c r="D121" s="127">
        <f t="shared" si="2"/>
        <v>50000</v>
      </c>
    </row>
    <row r="122" spans="1:4" ht="18.75" hidden="1">
      <c r="A122" s="129" t="s">
        <v>124</v>
      </c>
      <c r="B122" s="127"/>
      <c r="C122" s="127"/>
      <c r="D122" s="127">
        <f t="shared" si="2"/>
        <v>0</v>
      </c>
    </row>
    <row r="123" spans="1:4" ht="18.75" hidden="1">
      <c r="A123" s="83" t="s">
        <v>125</v>
      </c>
      <c r="B123" s="127"/>
      <c r="C123" s="127"/>
      <c r="D123" s="127">
        <f t="shared" si="2"/>
        <v>0</v>
      </c>
    </row>
    <row r="124" spans="1:4" ht="18.75" hidden="1">
      <c r="A124" s="97" t="s">
        <v>126</v>
      </c>
      <c r="B124" s="127"/>
      <c r="C124" s="127"/>
      <c r="D124" s="127">
        <f t="shared" si="2"/>
        <v>0</v>
      </c>
    </row>
    <row r="125" spans="1:4" ht="18.75" hidden="1">
      <c r="A125" s="105" t="s">
        <v>127</v>
      </c>
      <c r="B125" s="127"/>
      <c r="C125" s="127"/>
      <c r="D125" s="127">
        <f t="shared" si="2"/>
        <v>0</v>
      </c>
    </row>
    <row r="126" spans="1:4" ht="18.75">
      <c r="A126" s="129" t="s">
        <v>37</v>
      </c>
      <c r="B126" s="127">
        <v>55</v>
      </c>
      <c r="C126" s="127">
        <v>11000</v>
      </c>
      <c r="D126" s="127">
        <f t="shared" si="2"/>
        <v>605000</v>
      </c>
    </row>
    <row r="127" spans="1:4" ht="18.75" hidden="1">
      <c r="A127" s="128" t="s">
        <v>129</v>
      </c>
      <c r="B127" s="130"/>
      <c r="C127" s="130"/>
      <c r="D127" s="127">
        <f t="shared" si="2"/>
        <v>0</v>
      </c>
    </row>
    <row r="128" spans="1:4" ht="18.75" hidden="1">
      <c r="A128" s="128" t="s">
        <v>130</v>
      </c>
      <c r="B128" s="130"/>
      <c r="C128" s="130"/>
      <c r="D128" s="127">
        <f t="shared" si="2"/>
        <v>0</v>
      </c>
    </row>
    <row r="129" spans="1:4" ht="18.75" hidden="1">
      <c r="A129" s="128" t="s">
        <v>131</v>
      </c>
      <c r="B129" s="130"/>
      <c r="C129" s="130"/>
      <c r="D129" s="127">
        <f t="shared" si="2"/>
        <v>0</v>
      </c>
    </row>
    <row r="130" spans="1:4" ht="18.75" hidden="1">
      <c r="A130" s="128" t="s">
        <v>132</v>
      </c>
      <c r="B130" s="139"/>
      <c r="C130" s="139"/>
      <c r="D130" s="127">
        <f t="shared" si="2"/>
        <v>0</v>
      </c>
    </row>
    <row r="131" spans="1:4" ht="18.75">
      <c r="A131" s="129" t="s">
        <v>133</v>
      </c>
      <c r="B131" s="130">
        <v>0.3</v>
      </c>
      <c r="C131" s="130">
        <v>80000</v>
      </c>
      <c r="D131" s="127">
        <f t="shared" si="2"/>
        <v>24000</v>
      </c>
    </row>
    <row r="132" spans="1:4" ht="18.75" hidden="1">
      <c r="A132" s="92" t="s">
        <v>134</v>
      </c>
      <c r="B132" s="127"/>
      <c r="C132" s="127"/>
      <c r="D132" s="127">
        <f t="shared" si="2"/>
        <v>0</v>
      </c>
    </row>
    <row r="133" spans="1:4" ht="18.75">
      <c r="A133" s="129" t="s">
        <v>165</v>
      </c>
      <c r="B133" s="127">
        <v>4</v>
      </c>
      <c r="C133" s="127">
        <v>6000</v>
      </c>
      <c r="D133" s="127">
        <f t="shared" si="2"/>
        <v>24000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 ht="18.75">
      <c r="A141" s="128" t="s">
        <v>182</v>
      </c>
      <c r="B141" s="127">
        <f>240+200+50</f>
        <v>490</v>
      </c>
      <c r="C141" s="127">
        <v>21000</v>
      </c>
      <c r="D141" s="127">
        <f t="shared" si="2"/>
        <v>10290000</v>
      </c>
    </row>
    <row r="142" spans="1:4" ht="18.75" hidden="1">
      <c r="A142" s="97" t="s">
        <v>144</v>
      </c>
      <c r="B142" s="127"/>
      <c r="C142" s="127"/>
      <c r="D142" s="127">
        <f t="shared" ref="D142:D205" si="3">B142*C142</f>
        <v>0</v>
      </c>
    </row>
    <row r="143" spans="1:4" ht="18.75" hidden="1">
      <c r="A143" s="128" t="s">
        <v>145</v>
      </c>
      <c r="B143" s="127"/>
      <c r="C143" s="127"/>
      <c r="D143" s="127">
        <f t="shared" si="3"/>
        <v>0</v>
      </c>
    </row>
    <row r="144" spans="1:4" ht="18.75">
      <c r="A144" s="92" t="s">
        <v>305</v>
      </c>
      <c r="B144" s="127">
        <v>250</v>
      </c>
      <c r="C144" s="127">
        <v>26000</v>
      </c>
      <c r="D144" s="127">
        <f t="shared" si="3"/>
        <v>6500000</v>
      </c>
    </row>
    <row r="145" spans="1:4" ht="18.75" hidden="1">
      <c r="A145" s="93" t="s">
        <v>147</v>
      </c>
      <c r="B145" s="127"/>
      <c r="C145" s="127"/>
      <c r="D145" s="127">
        <f t="shared" si="3"/>
        <v>0</v>
      </c>
    </row>
    <row r="146" spans="1:4" ht="18.75" hidden="1">
      <c r="A146" s="93" t="s">
        <v>148</v>
      </c>
      <c r="B146" s="127"/>
      <c r="C146" s="127"/>
      <c r="D146" s="127">
        <f t="shared" si="3"/>
        <v>0</v>
      </c>
    </row>
    <row r="147" spans="1:4" ht="18.75">
      <c r="A147" s="92" t="s">
        <v>306</v>
      </c>
      <c r="B147" s="127">
        <v>60</v>
      </c>
      <c r="C147" s="127">
        <v>85000</v>
      </c>
      <c r="D147" s="127">
        <f t="shared" si="3"/>
        <v>5100000</v>
      </c>
    </row>
    <row r="148" spans="1:4" ht="18.75" hidden="1">
      <c r="A148" s="129" t="s">
        <v>150</v>
      </c>
      <c r="B148" s="127"/>
      <c r="C148" s="127"/>
      <c r="D148" s="127">
        <f t="shared" si="3"/>
        <v>0</v>
      </c>
    </row>
    <row r="149" spans="1:4" ht="18.75" hidden="1">
      <c r="A149" s="129" t="s">
        <v>151</v>
      </c>
      <c r="B149" s="127"/>
      <c r="C149" s="127"/>
      <c r="D149" s="127">
        <f t="shared" si="3"/>
        <v>0</v>
      </c>
    </row>
    <row r="150" spans="1:4" ht="18.75" hidden="1">
      <c r="A150" s="92" t="s">
        <v>152</v>
      </c>
      <c r="B150" s="127"/>
      <c r="C150" s="127"/>
      <c r="D150" s="127">
        <f t="shared" si="3"/>
        <v>0</v>
      </c>
    </row>
    <row r="151" spans="1:4" ht="18.75">
      <c r="A151" s="129" t="s">
        <v>70</v>
      </c>
      <c r="B151" s="127">
        <f>40+30+25+620</f>
        <v>715</v>
      </c>
      <c r="C151" s="127">
        <v>27000</v>
      </c>
      <c r="D151" s="127">
        <f t="shared" si="3"/>
        <v>19305000</v>
      </c>
    </row>
    <row r="152" spans="1:4" ht="18.75" hidden="1">
      <c r="A152" s="92" t="s">
        <v>154</v>
      </c>
      <c r="B152" s="127"/>
      <c r="C152" s="127"/>
      <c r="D152" s="127">
        <f t="shared" si="3"/>
        <v>0</v>
      </c>
    </row>
    <row r="153" spans="1:4" ht="18.75" hidden="1">
      <c r="A153" s="129" t="s">
        <v>155</v>
      </c>
      <c r="B153" s="127"/>
      <c r="C153" s="127"/>
      <c r="D153" s="127">
        <f t="shared" si="3"/>
        <v>0</v>
      </c>
    </row>
    <row r="154" spans="1:4" ht="18.75" hidden="1">
      <c r="A154" s="83" t="s">
        <v>156</v>
      </c>
      <c r="B154" s="127"/>
      <c r="C154" s="127"/>
      <c r="D154" s="127">
        <f t="shared" si="3"/>
        <v>0</v>
      </c>
    </row>
    <row r="155" spans="1:4" ht="18.75" hidden="1">
      <c r="A155" s="129" t="s">
        <v>157</v>
      </c>
      <c r="B155" s="127"/>
      <c r="C155" s="127"/>
      <c r="D155" s="127">
        <f t="shared" si="3"/>
        <v>0</v>
      </c>
    </row>
    <row r="156" spans="1:4" ht="18.75" hidden="1">
      <c r="A156" s="129" t="s">
        <v>158</v>
      </c>
      <c r="B156" s="127"/>
      <c r="C156" s="127"/>
      <c r="D156" s="127">
        <f t="shared" si="3"/>
        <v>0</v>
      </c>
    </row>
    <row r="157" spans="1:4" ht="18.75" hidden="1">
      <c r="A157" s="140" t="s">
        <v>159</v>
      </c>
      <c r="B157" s="127"/>
      <c r="C157" s="127"/>
      <c r="D157" s="127">
        <f t="shared" si="3"/>
        <v>0</v>
      </c>
    </row>
    <row r="158" spans="1:4" ht="18.75" hidden="1">
      <c r="A158" s="129" t="s">
        <v>160</v>
      </c>
      <c r="B158" s="127"/>
      <c r="C158" s="127"/>
      <c r="D158" s="127">
        <f t="shared" si="3"/>
        <v>0</v>
      </c>
    </row>
    <row r="159" spans="1:4" ht="18.75" hidden="1">
      <c r="A159" s="89" t="s">
        <v>161</v>
      </c>
      <c r="B159" s="127"/>
      <c r="C159" s="127"/>
      <c r="D159" s="127">
        <f t="shared" si="3"/>
        <v>0</v>
      </c>
    </row>
    <row r="160" spans="1:4" ht="18.75" hidden="1">
      <c r="A160" s="129" t="s">
        <v>162</v>
      </c>
      <c r="B160" s="127"/>
      <c r="C160" s="127"/>
      <c r="D160" s="127">
        <f t="shared" si="3"/>
        <v>0</v>
      </c>
    </row>
    <row r="161" spans="1:4" ht="18.75" hidden="1">
      <c r="A161" s="129" t="s">
        <v>163</v>
      </c>
      <c r="B161" s="127"/>
      <c r="C161" s="127"/>
      <c r="D161" s="127">
        <f t="shared" si="3"/>
        <v>0</v>
      </c>
    </row>
    <row r="162" spans="1:4" ht="18.75" hidden="1">
      <c r="A162" s="129" t="s">
        <v>164</v>
      </c>
      <c r="B162" s="127"/>
      <c r="C162" s="127"/>
      <c r="D162" s="127">
        <f t="shared" si="3"/>
        <v>0</v>
      </c>
    </row>
    <row r="163" spans="1:4" ht="18.75">
      <c r="A163" s="128" t="s">
        <v>71</v>
      </c>
      <c r="B163" s="127">
        <v>120</v>
      </c>
      <c r="C163" s="127">
        <v>26000</v>
      </c>
      <c r="D163" s="127">
        <f t="shared" si="3"/>
        <v>3120000</v>
      </c>
    </row>
    <row r="164" spans="1:4" ht="18.75" hidden="1">
      <c r="A164" s="129" t="s">
        <v>166</v>
      </c>
      <c r="B164" s="127"/>
      <c r="C164" s="127"/>
      <c r="D164" s="127">
        <f t="shared" si="3"/>
        <v>0</v>
      </c>
    </row>
    <row r="165" spans="1:4" ht="18.75" hidden="1">
      <c r="A165" s="92" t="s">
        <v>167</v>
      </c>
      <c r="B165" s="127"/>
      <c r="C165" s="127"/>
      <c r="D165" s="127">
        <f t="shared" si="3"/>
        <v>0</v>
      </c>
    </row>
    <row r="166" spans="1:4" ht="18.75">
      <c r="A166" s="129" t="s">
        <v>146</v>
      </c>
      <c r="B166" s="127">
        <f>30+30+100+270</f>
        <v>430</v>
      </c>
      <c r="C166" s="127">
        <v>18000</v>
      </c>
      <c r="D166" s="127">
        <f t="shared" si="3"/>
        <v>7740000</v>
      </c>
    </row>
    <row r="167" spans="1:4" ht="18.75" hidden="1">
      <c r="A167" s="97" t="s">
        <v>169</v>
      </c>
      <c r="B167" s="127"/>
      <c r="C167" s="127"/>
      <c r="D167" s="127">
        <f t="shared" si="3"/>
        <v>0</v>
      </c>
    </row>
    <row r="168" spans="1:4" ht="18.75">
      <c r="A168" s="129" t="s">
        <v>188</v>
      </c>
      <c r="B168" s="127">
        <v>14</v>
      </c>
      <c r="C168" s="127">
        <v>12000</v>
      </c>
      <c r="D168" s="127">
        <f t="shared" si="3"/>
        <v>168000</v>
      </c>
    </row>
    <row r="169" spans="1:4" ht="18.75">
      <c r="A169" s="129" t="s">
        <v>42</v>
      </c>
      <c r="B169" s="127">
        <v>12</v>
      </c>
      <c r="C169" s="127">
        <v>24000</v>
      </c>
      <c r="D169" s="127">
        <f t="shared" si="3"/>
        <v>288000</v>
      </c>
    </row>
    <row r="170" spans="1:4" ht="18.75" hidden="1">
      <c r="A170" s="129" t="s">
        <v>172</v>
      </c>
      <c r="B170" s="127"/>
      <c r="C170" s="127"/>
      <c r="D170" s="127">
        <f t="shared" si="3"/>
        <v>0</v>
      </c>
    </row>
    <row r="171" spans="1:4" ht="18.75" hidden="1">
      <c r="A171" s="97" t="s">
        <v>173</v>
      </c>
      <c r="B171" s="127"/>
      <c r="C171" s="127"/>
      <c r="D171" s="127">
        <f t="shared" si="3"/>
        <v>0</v>
      </c>
    </row>
    <row r="172" spans="1:4" ht="18.75" hidden="1">
      <c r="A172" s="129" t="s">
        <v>174</v>
      </c>
      <c r="B172" s="127"/>
      <c r="C172" s="127"/>
      <c r="D172" s="127">
        <f t="shared" si="3"/>
        <v>0</v>
      </c>
    </row>
    <row r="173" spans="1:4" ht="18.75" hidden="1">
      <c r="A173" s="128" t="s">
        <v>175</v>
      </c>
      <c r="B173" s="127"/>
      <c r="C173" s="127"/>
      <c r="D173" s="127">
        <f t="shared" si="3"/>
        <v>0</v>
      </c>
    </row>
    <row r="174" spans="1:4" ht="18.75" hidden="1">
      <c r="A174" s="129" t="s">
        <v>176</v>
      </c>
      <c r="B174" s="127"/>
      <c r="C174" s="127"/>
      <c r="D174" s="127">
        <f t="shared" si="3"/>
        <v>0</v>
      </c>
    </row>
    <row r="175" spans="1:4" ht="18.75" hidden="1">
      <c r="A175" s="90" t="s">
        <v>177</v>
      </c>
      <c r="B175" s="127"/>
      <c r="C175" s="127"/>
      <c r="D175" s="127">
        <f t="shared" si="3"/>
        <v>0</v>
      </c>
    </row>
    <row r="176" spans="1:4" ht="18.75" hidden="1">
      <c r="A176" s="90" t="s">
        <v>178</v>
      </c>
      <c r="B176" s="127"/>
      <c r="C176" s="127"/>
      <c r="D176" s="127">
        <f t="shared" si="3"/>
        <v>0</v>
      </c>
    </row>
    <row r="177" spans="1:4" ht="18.75" hidden="1">
      <c r="A177" s="83" t="s">
        <v>179</v>
      </c>
      <c r="B177" s="127"/>
      <c r="C177" s="127"/>
      <c r="D177" s="127">
        <f t="shared" si="3"/>
        <v>0</v>
      </c>
    </row>
    <row r="178" spans="1:4" ht="18.75" hidden="1">
      <c r="A178" s="128" t="s">
        <v>180</v>
      </c>
      <c r="B178" s="127"/>
      <c r="C178" s="127"/>
      <c r="D178" s="127">
        <f t="shared" si="3"/>
        <v>0</v>
      </c>
    </row>
    <row r="179" spans="1:4" ht="18.75" hidden="1">
      <c r="A179" s="128" t="s">
        <v>181</v>
      </c>
      <c r="B179" s="127"/>
      <c r="C179" s="127"/>
      <c r="D179" s="127">
        <f t="shared" si="3"/>
        <v>0</v>
      </c>
    </row>
    <row r="180" spans="1:4" ht="18.75">
      <c r="A180" s="129" t="s">
        <v>45</v>
      </c>
      <c r="B180" s="127">
        <f>75+130+20+20</f>
        <v>245</v>
      </c>
      <c r="C180" s="127">
        <v>15000</v>
      </c>
      <c r="D180" s="127">
        <f t="shared" si="3"/>
        <v>3675000</v>
      </c>
    </row>
    <row r="181" spans="1:4" ht="18.75" hidden="1">
      <c r="A181" s="129" t="s">
        <v>183</v>
      </c>
      <c r="B181" s="127"/>
      <c r="C181" s="127"/>
      <c r="D181" s="127">
        <f t="shared" si="3"/>
        <v>0</v>
      </c>
    </row>
    <row r="182" spans="1:4" ht="18.75" hidden="1">
      <c r="A182" s="128" t="s">
        <v>184</v>
      </c>
      <c r="B182" s="127"/>
      <c r="C182" s="127"/>
      <c r="D182" s="127">
        <f t="shared" si="3"/>
        <v>0</v>
      </c>
    </row>
    <row r="183" spans="1:4" ht="18.75" hidden="1">
      <c r="A183" s="128" t="s">
        <v>185</v>
      </c>
      <c r="B183" s="127"/>
      <c r="C183" s="127"/>
      <c r="D183" s="127">
        <f t="shared" si="3"/>
        <v>0</v>
      </c>
    </row>
    <row r="184" spans="1:4" ht="18.75" hidden="1">
      <c r="A184" s="128" t="s">
        <v>186</v>
      </c>
      <c r="B184" s="127"/>
      <c r="C184" s="127"/>
      <c r="D184" s="127">
        <f t="shared" si="3"/>
        <v>0</v>
      </c>
    </row>
    <row r="185" spans="1:4" ht="18.75" hidden="1">
      <c r="A185" s="129" t="s">
        <v>187</v>
      </c>
      <c r="B185" s="127"/>
      <c r="C185" s="127"/>
      <c r="D185" s="127">
        <f t="shared" si="3"/>
        <v>0</v>
      </c>
    </row>
    <row r="186" spans="1:4" ht="18.75">
      <c r="A186" s="129" t="s">
        <v>46</v>
      </c>
      <c r="B186" s="127">
        <v>40</v>
      </c>
      <c r="C186" s="127">
        <v>15000</v>
      </c>
      <c r="D186" s="127">
        <f t="shared" si="3"/>
        <v>600000</v>
      </c>
    </row>
    <row r="187" spans="1:4" ht="18.75" hidden="1">
      <c r="A187" s="129" t="s">
        <v>189</v>
      </c>
      <c r="B187" s="127"/>
      <c r="C187" s="127"/>
      <c r="D187" s="127">
        <f t="shared" si="3"/>
        <v>0</v>
      </c>
    </row>
    <row r="188" spans="1:4" ht="18.75" hidden="1">
      <c r="A188" s="129" t="s">
        <v>190</v>
      </c>
      <c r="B188" s="127"/>
      <c r="C188" s="127"/>
      <c r="D188" s="127">
        <f t="shared" si="3"/>
        <v>0</v>
      </c>
    </row>
    <row r="189" spans="1:4" ht="18.75" hidden="1">
      <c r="A189" s="129" t="s">
        <v>191</v>
      </c>
      <c r="B189" s="127"/>
      <c r="C189" s="127"/>
      <c r="D189" s="127">
        <f t="shared" si="3"/>
        <v>0</v>
      </c>
    </row>
    <row r="190" spans="1:4" ht="18.75" hidden="1">
      <c r="A190" s="129" t="s">
        <v>192</v>
      </c>
      <c r="B190" s="127"/>
      <c r="C190" s="127"/>
      <c r="D190" s="127">
        <f t="shared" si="3"/>
        <v>0</v>
      </c>
    </row>
    <row r="191" spans="1:4" ht="18.75" hidden="1">
      <c r="A191" s="129" t="s">
        <v>193</v>
      </c>
      <c r="B191" s="127"/>
      <c r="C191" s="127"/>
      <c r="D191" s="127">
        <f t="shared" si="3"/>
        <v>0</v>
      </c>
    </row>
    <row r="192" spans="1:4" ht="18.75" hidden="1">
      <c r="A192" s="129" t="s">
        <v>194</v>
      </c>
      <c r="B192" s="127"/>
      <c r="C192" s="127"/>
      <c r="D192" s="127">
        <f t="shared" si="3"/>
        <v>0</v>
      </c>
    </row>
    <row r="193" spans="1:4" ht="18.75" hidden="1">
      <c r="A193" s="90" t="s">
        <v>195</v>
      </c>
      <c r="B193" s="127"/>
      <c r="C193" s="127"/>
      <c r="D193" s="127">
        <f t="shared" si="3"/>
        <v>0</v>
      </c>
    </row>
    <row r="194" spans="1:4" ht="18.75" hidden="1">
      <c r="A194" s="136" t="s">
        <v>196</v>
      </c>
      <c r="B194" s="127"/>
      <c r="C194" s="127"/>
      <c r="D194" s="127">
        <f t="shared" si="3"/>
        <v>0</v>
      </c>
    </row>
    <row r="195" spans="1:4" ht="18.75" hidden="1">
      <c r="A195" s="129" t="s">
        <v>197</v>
      </c>
      <c r="B195" s="127"/>
      <c r="C195" s="127"/>
      <c r="D195" s="127">
        <f t="shared" si="3"/>
        <v>0</v>
      </c>
    </row>
    <row r="196" spans="1:4" ht="18.75" hidden="1">
      <c r="A196" s="136" t="s">
        <v>198</v>
      </c>
      <c r="B196" s="127"/>
      <c r="C196" s="127"/>
      <c r="D196" s="127">
        <f t="shared" si="3"/>
        <v>0</v>
      </c>
    </row>
    <row r="197" spans="1:4" ht="18.75" hidden="1">
      <c r="A197" s="129" t="s">
        <v>199</v>
      </c>
      <c r="B197" s="127"/>
      <c r="C197" s="127"/>
      <c r="D197" s="127">
        <f t="shared" si="3"/>
        <v>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 hidden="1">
      <c r="A199" s="129" t="s">
        <v>201</v>
      </c>
      <c r="B199" s="127"/>
      <c r="C199" s="127"/>
      <c r="D199" s="127">
        <f t="shared" si="3"/>
        <v>0</v>
      </c>
    </row>
    <row r="200" spans="1:4" ht="18.75" hidden="1">
      <c r="A200" s="129" t="s">
        <v>202</v>
      </c>
      <c r="B200" s="127"/>
      <c r="C200" s="127"/>
      <c r="D200" s="127">
        <f t="shared" si="3"/>
        <v>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 hidden="1">
      <c r="A204" s="128" t="s">
        <v>206</v>
      </c>
      <c r="B204" s="127"/>
      <c r="C204" s="127"/>
      <c r="D204" s="127">
        <f t="shared" si="3"/>
        <v>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ref="D206:D269" si="4">B206*C206</f>
        <v>0</v>
      </c>
    </row>
    <row r="207" spans="1:4" ht="18.75" hidden="1">
      <c r="A207" s="83" t="s">
        <v>209</v>
      </c>
      <c r="B207" s="127"/>
      <c r="C207" s="127"/>
      <c r="D207" s="127">
        <f t="shared" si="4"/>
        <v>0</v>
      </c>
    </row>
    <row r="208" spans="1:4" ht="18.75" hidden="1">
      <c r="A208" s="83" t="s">
        <v>210</v>
      </c>
      <c r="B208" s="127"/>
      <c r="C208" s="127"/>
      <c r="D208" s="127">
        <f t="shared" si="4"/>
        <v>0</v>
      </c>
    </row>
    <row r="209" spans="1:4" ht="18.75" hidden="1">
      <c r="A209" s="129" t="s">
        <v>211</v>
      </c>
      <c r="B209" s="127"/>
      <c r="C209" s="127"/>
      <c r="D209" s="127">
        <f t="shared" si="4"/>
        <v>0</v>
      </c>
    </row>
    <row r="210" spans="1:4" ht="18.75" hidden="1">
      <c r="A210" s="129" t="s">
        <v>212</v>
      </c>
      <c r="B210" s="127"/>
      <c r="C210" s="127"/>
      <c r="D210" s="127">
        <f t="shared" si="4"/>
        <v>0</v>
      </c>
    </row>
    <row r="211" spans="1:4" ht="18.75" hidden="1">
      <c r="A211" s="129" t="s">
        <v>213</v>
      </c>
      <c r="B211" s="127"/>
      <c r="C211" s="127"/>
      <c r="D211" s="127">
        <f t="shared" si="4"/>
        <v>0</v>
      </c>
    </row>
    <row r="212" spans="1:4" ht="18.75" hidden="1">
      <c r="A212" s="129" t="s">
        <v>214</v>
      </c>
      <c r="B212" s="127"/>
      <c r="C212" s="127"/>
      <c r="D212" s="127">
        <f t="shared" si="4"/>
        <v>0</v>
      </c>
    </row>
    <row r="213" spans="1:4" ht="18.75" hidden="1">
      <c r="A213" s="128" t="s">
        <v>215</v>
      </c>
      <c r="B213" s="127"/>
      <c r="C213" s="127"/>
      <c r="D213" s="127">
        <f t="shared" si="4"/>
        <v>0</v>
      </c>
    </row>
    <row r="214" spans="1:4" ht="18.75" hidden="1">
      <c r="A214" s="128" t="s">
        <v>216</v>
      </c>
      <c r="B214" s="127"/>
      <c r="C214" s="127"/>
      <c r="D214" s="127">
        <f t="shared" si="4"/>
        <v>0</v>
      </c>
    </row>
    <row r="215" spans="1:4" ht="18.75" hidden="1">
      <c r="A215" s="129" t="s">
        <v>217</v>
      </c>
      <c r="B215" s="127"/>
      <c r="C215" s="127"/>
      <c r="D215" s="127">
        <f t="shared" si="4"/>
        <v>0</v>
      </c>
    </row>
    <row r="216" spans="1:4" ht="18.75" hidden="1">
      <c r="A216" s="129" t="s">
        <v>218</v>
      </c>
      <c r="B216" s="127"/>
      <c r="C216" s="127"/>
      <c r="D216" s="127">
        <f t="shared" si="4"/>
        <v>0</v>
      </c>
    </row>
    <row r="217" spans="1:4" ht="18.75" hidden="1">
      <c r="A217" s="129" t="s">
        <v>219</v>
      </c>
      <c r="B217" s="127"/>
      <c r="C217" s="127"/>
      <c r="D217" s="127">
        <f t="shared" si="4"/>
        <v>0</v>
      </c>
    </row>
    <row r="218" spans="1:4" ht="18.75" hidden="1">
      <c r="A218" s="83" t="s">
        <v>220</v>
      </c>
      <c r="B218" s="127"/>
      <c r="C218" s="127"/>
      <c r="D218" s="127">
        <f t="shared" si="4"/>
        <v>0</v>
      </c>
    </row>
    <row r="219" spans="1:4" ht="18.75" hidden="1">
      <c r="A219" s="129" t="s">
        <v>221</v>
      </c>
      <c r="B219" s="127"/>
      <c r="C219" s="127"/>
      <c r="D219" s="127">
        <f t="shared" si="4"/>
        <v>0</v>
      </c>
    </row>
    <row r="220" spans="1:4" ht="18.75" hidden="1">
      <c r="A220" s="83" t="s">
        <v>222</v>
      </c>
      <c r="B220" s="127"/>
      <c r="C220" s="127"/>
      <c r="D220" s="127">
        <f t="shared" si="4"/>
        <v>0</v>
      </c>
    </row>
    <row r="221" spans="1:4" ht="18.75">
      <c r="A221" s="92" t="s">
        <v>135</v>
      </c>
      <c r="B221" s="127">
        <v>1</v>
      </c>
      <c r="C221" s="127">
        <v>45000</v>
      </c>
      <c r="D221" s="127">
        <f t="shared" si="4"/>
        <v>45000</v>
      </c>
    </row>
    <row r="222" spans="1:4" ht="18.75" hidden="1">
      <c r="A222" s="129" t="s">
        <v>224</v>
      </c>
      <c r="B222" s="127"/>
      <c r="C222" s="127"/>
      <c r="D222" s="127">
        <f t="shared" si="4"/>
        <v>0</v>
      </c>
    </row>
    <row r="223" spans="1:4" ht="18.75" hidden="1">
      <c r="A223" s="129" t="s">
        <v>225</v>
      </c>
      <c r="B223" s="127"/>
      <c r="C223" s="127"/>
      <c r="D223" s="127">
        <f t="shared" si="4"/>
        <v>0</v>
      </c>
    </row>
    <row r="224" spans="1:4" ht="18.75" hidden="1">
      <c r="A224" s="129" t="s">
        <v>226</v>
      </c>
      <c r="B224" s="127"/>
      <c r="C224" s="127"/>
      <c r="D224" s="127">
        <f t="shared" si="4"/>
        <v>0</v>
      </c>
    </row>
    <row r="225" spans="1:4" ht="18.75" hidden="1">
      <c r="A225" s="92" t="s">
        <v>227</v>
      </c>
      <c r="B225" s="127"/>
      <c r="C225" s="127"/>
      <c r="D225" s="127">
        <f t="shared" si="4"/>
        <v>0</v>
      </c>
    </row>
    <row r="226" spans="1:4" ht="18.75" hidden="1">
      <c r="A226" s="128" t="s">
        <v>228</v>
      </c>
      <c r="B226" s="127"/>
      <c r="C226" s="127"/>
      <c r="D226" s="127">
        <f t="shared" si="4"/>
        <v>0</v>
      </c>
    </row>
    <row r="227" spans="1:4" ht="18.75" hidden="1">
      <c r="A227" s="83" t="s">
        <v>229</v>
      </c>
      <c r="B227" s="127"/>
      <c r="C227" s="127"/>
      <c r="D227" s="127">
        <f t="shared" si="4"/>
        <v>0</v>
      </c>
    </row>
    <row r="228" spans="1:4" ht="18.75">
      <c r="A228" s="129" t="s">
        <v>223</v>
      </c>
      <c r="B228" s="127">
        <v>7</v>
      </c>
      <c r="C228" s="127">
        <v>15000</v>
      </c>
      <c r="D228" s="127">
        <f t="shared" si="4"/>
        <v>105000</v>
      </c>
    </row>
    <row r="229" spans="1:4" ht="18.75" hidden="1">
      <c r="A229" s="129" t="s">
        <v>231</v>
      </c>
      <c r="B229" s="127"/>
      <c r="C229" s="127"/>
      <c r="D229" s="127">
        <f t="shared" si="4"/>
        <v>0</v>
      </c>
    </row>
    <row r="230" spans="1:4" ht="18.75" hidden="1">
      <c r="A230" s="83" t="s">
        <v>232</v>
      </c>
      <c r="B230" s="130"/>
      <c r="C230" s="130"/>
      <c r="D230" s="127">
        <f t="shared" si="4"/>
        <v>0</v>
      </c>
    </row>
    <row r="231" spans="1:4" ht="18.75" hidden="1">
      <c r="A231" s="83" t="s">
        <v>233</v>
      </c>
      <c r="B231" s="130"/>
      <c r="C231" s="130"/>
      <c r="D231" s="127">
        <f t="shared" si="4"/>
        <v>0</v>
      </c>
    </row>
    <row r="232" spans="1:4" ht="18.75" hidden="1">
      <c r="A232" s="92" t="s">
        <v>234</v>
      </c>
      <c r="B232" s="127"/>
      <c r="C232" s="127"/>
      <c r="D232" s="127">
        <f t="shared" si="4"/>
        <v>0</v>
      </c>
    </row>
    <row r="233" spans="1:4" ht="18.75" hidden="1">
      <c r="A233" s="90" t="s">
        <v>235</v>
      </c>
      <c r="B233" s="127"/>
      <c r="C233" s="127"/>
      <c r="D233" s="127">
        <f t="shared" si="4"/>
        <v>0</v>
      </c>
    </row>
    <row r="234" spans="1:4" ht="18.75" hidden="1">
      <c r="A234" s="90" t="s">
        <v>236</v>
      </c>
      <c r="B234" s="127"/>
      <c r="C234" s="127"/>
      <c r="D234" s="127">
        <f t="shared" si="4"/>
        <v>0</v>
      </c>
    </row>
    <row r="235" spans="1:4" ht="18.75" hidden="1">
      <c r="A235" s="83" t="s">
        <v>237</v>
      </c>
      <c r="B235" s="127"/>
      <c r="C235" s="127"/>
      <c r="D235" s="127">
        <f t="shared" si="4"/>
        <v>0</v>
      </c>
    </row>
    <row r="236" spans="1:4" ht="18.75" hidden="1">
      <c r="A236" s="83" t="s">
        <v>238</v>
      </c>
      <c r="B236" s="127"/>
      <c r="C236" s="127"/>
      <c r="D236" s="127">
        <f t="shared" si="4"/>
        <v>0</v>
      </c>
    </row>
    <row r="237" spans="1:4" ht="18.75">
      <c r="A237" s="129" t="s">
        <v>25</v>
      </c>
      <c r="B237" s="127">
        <v>32</v>
      </c>
      <c r="C237" s="127">
        <v>33000</v>
      </c>
      <c r="D237" s="127">
        <f t="shared" si="4"/>
        <v>1056000</v>
      </c>
    </row>
    <row r="238" spans="1:4" ht="18.75" hidden="1">
      <c r="A238" s="129" t="s">
        <v>240</v>
      </c>
      <c r="B238" s="127"/>
      <c r="C238" s="127"/>
      <c r="D238" s="127">
        <f t="shared" si="4"/>
        <v>0</v>
      </c>
    </row>
    <row r="239" spans="1:4" ht="18.75" hidden="1">
      <c r="A239" s="129" t="s">
        <v>241</v>
      </c>
      <c r="B239" s="127"/>
      <c r="C239" s="127"/>
      <c r="D239" s="127">
        <f t="shared" si="4"/>
        <v>0</v>
      </c>
    </row>
    <row r="240" spans="1:4" ht="18.75" hidden="1">
      <c r="A240" s="92" t="s">
        <v>242</v>
      </c>
      <c r="B240" s="127"/>
      <c r="C240" s="127"/>
      <c r="D240" s="127">
        <f t="shared" si="4"/>
        <v>0</v>
      </c>
    </row>
    <row r="241" spans="1:4" ht="18.75" hidden="1">
      <c r="A241" s="128" t="s">
        <v>243</v>
      </c>
      <c r="B241" s="127"/>
      <c r="C241" s="127"/>
      <c r="D241" s="127">
        <f t="shared" si="4"/>
        <v>0</v>
      </c>
    </row>
    <row r="242" spans="1:4" ht="18.75" hidden="1">
      <c r="A242" s="129" t="s">
        <v>244</v>
      </c>
      <c r="B242" s="127"/>
      <c r="C242" s="127"/>
      <c r="D242" s="127">
        <f t="shared" si="4"/>
        <v>0</v>
      </c>
    </row>
    <row r="243" spans="1:4" ht="18.75" hidden="1">
      <c r="A243" s="129" t="s">
        <v>245</v>
      </c>
      <c r="B243" s="127"/>
      <c r="C243" s="127"/>
      <c r="D243" s="127">
        <f t="shared" si="4"/>
        <v>0</v>
      </c>
    </row>
    <row r="244" spans="1:4" ht="18.75" hidden="1">
      <c r="A244" s="128" t="s">
        <v>246</v>
      </c>
      <c r="B244" s="127"/>
      <c r="C244" s="127"/>
      <c r="D244" s="127">
        <f t="shared" si="4"/>
        <v>0</v>
      </c>
    </row>
    <row r="245" spans="1:4" ht="18.75" hidden="1">
      <c r="A245" s="129" t="s">
        <v>247</v>
      </c>
      <c r="B245" s="127"/>
      <c r="C245" s="127"/>
      <c r="D245" s="127">
        <f t="shared" si="4"/>
        <v>0</v>
      </c>
    </row>
    <row r="246" spans="1:4" ht="18.75" hidden="1">
      <c r="A246" s="129" t="s">
        <v>314</v>
      </c>
      <c r="B246" s="127"/>
      <c r="C246" s="127"/>
      <c r="D246" s="127">
        <f t="shared" si="4"/>
        <v>0</v>
      </c>
    </row>
    <row r="247" spans="1:4" ht="18.75" hidden="1">
      <c r="A247" s="90" t="s">
        <v>248</v>
      </c>
      <c r="B247" s="127"/>
      <c r="C247" s="127"/>
      <c r="D247" s="127">
        <f t="shared" si="4"/>
        <v>0</v>
      </c>
    </row>
    <row r="248" spans="1:4" ht="18.75" hidden="1">
      <c r="A248" s="129" t="s">
        <v>249</v>
      </c>
      <c r="B248" s="127"/>
      <c r="C248" s="127"/>
      <c r="D248" s="127">
        <f t="shared" si="4"/>
        <v>0</v>
      </c>
    </row>
    <row r="249" spans="1:4" ht="18.75" hidden="1">
      <c r="A249" s="129" t="s">
        <v>250</v>
      </c>
      <c r="B249" s="127"/>
      <c r="C249" s="127"/>
      <c r="D249" s="127">
        <f t="shared" si="4"/>
        <v>0</v>
      </c>
    </row>
    <row r="250" spans="1:4" ht="18.75">
      <c r="A250" s="129" t="s">
        <v>26</v>
      </c>
      <c r="B250" s="127">
        <v>30</v>
      </c>
      <c r="C250" s="127">
        <v>33000</v>
      </c>
      <c r="D250" s="127">
        <f t="shared" si="4"/>
        <v>990000</v>
      </c>
    </row>
    <row r="251" spans="1:4" ht="18.75" hidden="1">
      <c r="A251" s="129" t="s">
        <v>252</v>
      </c>
      <c r="B251" s="127"/>
      <c r="C251" s="127"/>
      <c r="D251" s="127">
        <f t="shared" si="4"/>
        <v>0</v>
      </c>
    </row>
    <row r="252" spans="1:4" ht="18.75" hidden="1">
      <c r="A252" s="90" t="s">
        <v>253</v>
      </c>
      <c r="B252" s="127"/>
      <c r="C252" s="127"/>
      <c r="D252" s="127">
        <f t="shared" si="4"/>
        <v>0</v>
      </c>
    </row>
    <row r="253" spans="1:4" ht="18.75" hidden="1">
      <c r="A253" s="129" t="s">
        <v>254</v>
      </c>
      <c r="B253" s="127"/>
      <c r="C253" s="127"/>
      <c r="D253" s="127">
        <f t="shared" si="4"/>
        <v>0</v>
      </c>
    </row>
    <row r="254" spans="1:4" ht="18.75" hidden="1">
      <c r="A254" s="129" t="s">
        <v>255</v>
      </c>
      <c r="B254" s="127"/>
      <c r="C254" s="127"/>
      <c r="D254" s="127">
        <f t="shared" si="4"/>
        <v>0</v>
      </c>
    </row>
    <row r="255" spans="1:4" ht="18.75" hidden="1">
      <c r="A255" s="90" t="s">
        <v>256</v>
      </c>
      <c r="B255" s="127"/>
      <c r="C255" s="127"/>
      <c r="D255" s="127">
        <f t="shared" si="4"/>
        <v>0</v>
      </c>
    </row>
    <row r="256" spans="1:4" ht="18.75" hidden="1">
      <c r="A256" s="90" t="s">
        <v>257</v>
      </c>
      <c r="B256" s="127"/>
      <c r="C256" s="127"/>
      <c r="D256" s="127">
        <f t="shared" si="4"/>
        <v>0</v>
      </c>
    </row>
    <row r="257" spans="1:4" ht="18.75">
      <c r="A257" s="129" t="s">
        <v>34</v>
      </c>
      <c r="B257" s="127">
        <v>60</v>
      </c>
      <c r="C257" s="127">
        <v>27000</v>
      </c>
      <c r="D257" s="127">
        <f t="shared" si="4"/>
        <v>1620000</v>
      </c>
    </row>
    <row r="258" spans="1:4" ht="18.75" hidden="1">
      <c r="A258" s="129" t="s">
        <v>259</v>
      </c>
      <c r="B258" s="127"/>
      <c r="C258" s="127"/>
      <c r="D258" s="127">
        <f t="shared" si="4"/>
        <v>0</v>
      </c>
    </row>
    <row r="259" spans="1:4" ht="18.75" hidden="1">
      <c r="A259" s="90" t="s">
        <v>260</v>
      </c>
      <c r="B259" s="127"/>
      <c r="C259" s="127"/>
      <c r="D259" s="127">
        <f t="shared" si="4"/>
        <v>0</v>
      </c>
    </row>
    <row r="260" spans="1:4" ht="18.75" hidden="1">
      <c r="A260" s="129" t="s">
        <v>261</v>
      </c>
      <c r="B260" s="127"/>
      <c r="C260" s="127"/>
      <c r="D260" s="127">
        <f t="shared" si="4"/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>
      <c r="A265" s="129" t="s">
        <v>35</v>
      </c>
      <c r="B265" s="127">
        <v>10</v>
      </c>
      <c r="C265" s="127">
        <v>21000</v>
      </c>
      <c r="D265" s="127">
        <f t="shared" si="4"/>
        <v>210000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ref="D270:D312" si="5">B270*C270</f>
        <v>0</v>
      </c>
    </row>
    <row r="271" spans="1:4" ht="18.75">
      <c r="A271" s="129" t="s">
        <v>239</v>
      </c>
      <c r="B271" s="127">
        <v>30</v>
      </c>
      <c r="C271" s="127">
        <v>18000</v>
      </c>
      <c r="D271" s="127">
        <f t="shared" si="5"/>
        <v>540000</v>
      </c>
    </row>
    <row r="272" spans="1:4" ht="18.75" hidden="1">
      <c r="A272" s="129" t="s">
        <v>273</v>
      </c>
      <c r="B272" s="127"/>
      <c r="C272" s="127"/>
      <c r="D272" s="127">
        <f t="shared" si="5"/>
        <v>0</v>
      </c>
    </row>
    <row r="273" spans="1:4" ht="18.75">
      <c r="A273" s="129" t="s">
        <v>74</v>
      </c>
      <c r="B273" s="127">
        <v>7</v>
      </c>
      <c r="C273" s="127">
        <v>15000</v>
      </c>
      <c r="D273" s="127">
        <f t="shared" si="5"/>
        <v>105000</v>
      </c>
    </row>
    <row r="274" spans="1:4" ht="18.75" hidden="1">
      <c r="A274" s="129" t="s">
        <v>275</v>
      </c>
      <c r="B274" s="127"/>
      <c r="C274" s="127"/>
      <c r="D274" s="127">
        <f t="shared" si="5"/>
        <v>0</v>
      </c>
    </row>
    <row r="275" spans="1:4" ht="18.75" hidden="1">
      <c r="A275" s="129" t="s">
        <v>276</v>
      </c>
      <c r="B275" s="127"/>
      <c r="C275" s="127"/>
      <c r="D275" s="127">
        <f t="shared" si="5"/>
        <v>0</v>
      </c>
    </row>
    <row r="276" spans="1:4" ht="18.75">
      <c r="A276" s="129" t="s">
        <v>286</v>
      </c>
      <c r="B276" s="127">
        <v>27</v>
      </c>
      <c r="C276" s="127">
        <v>3000</v>
      </c>
      <c r="D276" s="127">
        <f t="shared" si="5"/>
        <v>81000</v>
      </c>
    </row>
    <row r="277" spans="1:4" ht="18.75" hidden="1">
      <c r="A277" s="129" t="s">
        <v>278</v>
      </c>
      <c r="B277" s="127"/>
      <c r="C277" s="127"/>
      <c r="D277" s="127">
        <f t="shared" si="5"/>
        <v>0</v>
      </c>
    </row>
    <row r="278" spans="1:4" ht="18.75" hidden="1">
      <c r="A278" s="97" t="s">
        <v>279</v>
      </c>
      <c r="B278" s="127"/>
      <c r="C278" s="127"/>
      <c r="D278" s="127">
        <f t="shared" si="5"/>
        <v>0</v>
      </c>
    </row>
    <row r="279" spans="1:4" ht="18.75" hidden="1">
      <c r="A279" s="129" t="s">
        <v>280</v>
      </c>
      <c r="B279" s="127"/>
      <c r="C279" s="127"/>
      <c r="D279" s="127">
        <f t="shared" si="5"/>
        <v>0</v>
      </c>
    </row>
    <row r="280" spans="1:4" ht="18.75" hidden="1">
      <c r="A280" s="129" t="s">
        <v>281</v>
      </c>
      <c r="B280" s="127"/>
      <c r="C280" s="127"/>
      <c r="D280" s="127">
        <f t="shared" si="5"/>
        <v>0</v>
      </c>
    </row>
    <row r="281" spans="1:4" ht="18.75" hidden="1">
      <c r="A281" s="141" t="s">
        <v>282</v>
      </c>
      <c r="B281" s="127"/>
      <c r="C281" s="127"/>
      <c r="D281" s="127">
        <f t="shared" si="5"/>
        <v>0</v>
      </c>
    </row>
    <row r="282" spans="1:4" ht="18.75" hidden="1">
      <c r="A282" s="128" t="s">
        <v>283</v>
      </c>
      <c r="B282" s="130"/>
      <c r="C282" s="130"/>
      <c r="D282" s="127">
        <f t="shared" si="5"/>
        <v>0</v>
      </c>
    </row>
    <row r="283" spans="1:4" ht="18.75" hidden="1">
      <c r="A283" s="129" t="s">
        <v>284</v>
      </c>
      <c r="B283" s="127"/>
      <c r="C283" s="127"/>
      <c r="D283" s="127">
        <f t="shared" si="5"/>
        <v>0</v>
      </c>
    </row>
    <row r="284" spans="1:4" ht="18.75" hidden="1">
      <c r="A284" s="129" t="s">
        <v>285</v>
      </c>
      <c r="B284" s="127"/>
      <c r="C284" s="127"/>
      <c r="D284" s="127">
        <f t="shared" si="5"/>
        <v>0</v>
      </c>
    </row>
    <row r="285" spans="1:4" ht="18.75">
      <c r="A285" s="129" t="s">
        <v>143</v>
      </c>
      <c r="B285" s="127">
        <v>15</v>
      </c>
      <c r="C285" s="127">
        <v>7500</v>
      </c>
      <c r="D285" s="127">
        <f t="shared" si="5"/>
        <v>112500</v>
      </c>
    </row>
    <row r="286" spans="1:4" ht="18.75" hidden="1">
      <c r="A286" s="92" t="s">
        <v>287</v>
      </c>
      <c r="B286" s="127"/>
      <c r="C286" s="127"/>
      <c r="D286" s="127">
        <f t="shared" si="5"/>
        <v>0</v>
      </c>
    </row>
    <row r="287" spans="1:4" ht="18.75" hidden="1">
      <c r="A287" s="129" t="s">
        <v>288</v>
      </c>
      <c r="B287" s="127"/>
      <c r="C287" s="127"/>
      <c r="D287" s="127">
        <f t="shared" si="5"/>
        <v>0</v>
      </c>
    </row>
    <row r="288" spans="1:4" ht="18.75">
      <c r="A288" s="129" t="s">
        <v>251</v>
      </c>
      <c r="B288" s="127">
        <v>1</v>
      </c>
      <c r="C288" s="127">
        <v>30000</v>
      </c>
      <c r="D288" s="127">
        <f t="shared" si="5"/>
        <v>30000</v>
      </c>
    </row>
    <row r="289" spans="1:4" ht="18.75" hidden="1">
      <c r="A289" s="83" t="s">
        <v>290</v>
      </c>
      <c r="B289" s="127"/>
      <c r="C289" s="127"/>
      <c r="D289" s="127">
        <f t="shared" si="5"/>
        <v>0</v>
      </c>
    </row>
    <row r="290" spans="1:4" ht="18.75" hidden="1">
      <c r="A290" s="129" t="s">
        <v>291</v>
      </c>
      <c r="B290" s="127"/>
      <c r="C290" s="127"/>
      <c r="D290" s="127">
        <f t="shared" si="5"/>
        <v>0</v>
      </c>
    </row>
    <row r="291" spans="1:4" ht="18.75" hidden="1">
      <c r="A291" s="129" t="s">
        <v>292</v>
      </c>
      <c r="B291" s="127"/>
      <c r="C291" s="127"/>
      <c r="D291" s="127">
        <f t="shared" si="5"/>
        <v>0</v>
      </c>
    </row>
    <row r="292" spans="1:4" ht="18.75" hidden="1">
      <c r="A292" s="129" t="s">
        <v>293</v>
      </c>
      <c r="B292" s="127"/>
      <c r="C292" s="127"/>
      <c r="D292" s="127">
        <f t="shared" si="5"/>
        <v>0</v>
      </c>
    </row>
    <row r="293" spans="1:4" ht="18.75" hidden="1">
      <c r="A293" s="129" t="s">
        <v>294</v>
      </c>
      <c r="B293" s="127"/>
      <c r="C293" s="127"/>
      <c r="D293" s="127">
        <f t="shared" si="5"/>
        <v>0</v>
      </c>
    </row>
    <row r="294" spans="1:4" ht="18.75" hidden="1">
      <c r="A294" s="105" t="s">
        <v>295</v>
      </c>
      <c r="B294" s="127"/>
      <c r="C294" s="127"/>
      <c r="D294" s="127">
        <f t="shared" si="5"/>
        <v>0</v>
      </c>
    </row>
    <row r="295" spans="1:4" ht="18.75" hidden="1">
      <c r="A295" s="114" t="s">
        <v>296</v>
      </c>
      <c r="B295" s="127"/>
      <c r="C295" s="127"/>
      <c r="D295" s="127">
        <f t="shared" si="5"/>
        <v>0</v>
      </c>
    </row>
    <row r="296" spans="1:4" ht="18.75" hidden="1">
      <c r="A296" s="128" t="s">
        <v>297</v>
      </c>
      <c r="B296" s="127"/>
      <c r="C296" s="127"/>
      <c r="D296" s="127">
        <f t="shared" si="5"/>
        <v>0</v>
      </c>
    </row>
    <row r="297" spans="1:4" ht="18.75" hidden="1">
      <c r="A297" s="83" t="s">
        <v>298</v>
      </c>
      <c r="B297" s="127"/>
      <c r="C297" s="127"/>
      <c r="D297" s="127">
        <f t="shared" si="5"/>
        <v>0</v>
      </c>
    </row>
    <row r="298" spans="1:4" ht="18.75" hidden="1">
      <c r="A298" s="115" t="s">
        <v>299</v>
      </c>
      <c r="B298" s="127"/>
      <c r="C298" s="127"/>
      <c r="D298" s="127">
        <f t="shared" si="5"/>
        <v>0</v>
      </c>
    </row>
    <row r="299" spans="1:4" ht="18.75" hidden="1">
      <c r="A299" s="129" t="s">
        <v>300</v>
      </c>
      <c r="B299" s="127"/>
      <c r="C299" s="127"/>
      <c r="D299" s="127">
        <f t="shared" si="5"/>
        <v>0</v>
      </c>
    </row>
    <row r="300" spans="1:4" ht="18.75" hidden="1">
      <c r="A300" s="83" t="s">
        <v>301</v>
      </c>
      <c r="B300" s="127"/>
      <c r="C300" s="127"/>
      <c r="D300" s="127">
        <f t="shared" si="5"/>
        <v>0</v>
      </c>
    </row>
    <row r="301" spans="1:4" ht="18.75" hidden="1">
      <c r="A301" s="83" t="s">
        <v>302</v>
      </c>
      <c r="B301" s="127"/>
      <c r="C301" s="127"/>
      <c r="D301" s="127">
        <f t="shared" si="5"/>
        <v>0</v>
      </c>
    </row>
    <row r="302" spans="1:4" ht="18.75" hidden="1">
      <c r="A302" s="129" t="s">
        <v>303</v>
      </c>
      <c r="B302" s="127"/>
      <c r="C302" s="127"/>
      <c r="D302" s="127">
        <f t="shared" si="5"/>
        <v>0</v>
      </c>
    </row>
    <row r="303" spans="1:4" ht="18.75" hidden="1">
      <c r="A303" s="92" t="s">
        <v>304</v>
      </c>
      <c r="B303" s="127"/>
      <c r="C303" s="127"/>
      <c r="D303" s="127">
        <f t="shared" si="5"/>
        <v>0</v>
      </c>
    </row>
    <row r="304" spans="1:4" ht="18.75">
      <c r="A304" s="129" t="s">
        <v>258</v>
      </c>
      <c r="B304" s="127">
        <v>5</v>
      </c>
      <c r="C304" s="127">
        <v>28000</v>
      </c>
      <c r="D304" s="127">
        <f t="shared" si="5"/>
        <v>140000</v>
      </c>
    </row>
    <row r="305" spans="1:4" ht="18.75">
      <c r="A305" s="129" t="s">
        <v>266</v>
      </c>
      <c r="B305" s="127">
        <v>16</v>
      </c>
      <c r="C305" s="127">
        <v>25000</v>
      </c>
      <c r="D305" s="127">
        <f t="shared" si="5"/>
        <v>400000</v>
      </c>
    </row>
    <row r="306" spans="1:4" ht="18.75" hidden="1">
      <c r="A306" s="83" t="s">
        <v>319</v>
      </c>
      <c r="B306" s="127"/>
      <c r="C306" s="127"/>
      <c r="D306" s="127">
        <f t="shared" si="5"/>
        <v>0</v>
      </c>
    </row>
    <row r="307" spans="1:4" ht="18.75" hidden="1">
      <c r="A307" s="83" t="s">
        <v>307</v>
      </c>
      <c r="B307" s="127"/>
      <c r="C307" s="127"/>
      <c r="D307" s="127">
        <f t="shared" si="5"/>
        <v>0</v>
      </c>
    </row>
    <row r="308" spans="1:4" ht="18.75" hidden="1">
      <c r="A308" s="83" t="s">
        <v>308</v>
      </c>
      <c r="B308" s="127"/>
      <c r="C308" s="127"/>
      <c r="D308" s="127">
        <f t="shared" si="5"/>
        <v>0</v>
      </c>
    </row>
    <row r="309" spans="1:4" ht="18.75" hidden="1">
      <c r="A309" s="83" t="s">
        <v>309</v>
      </c>
      <c r="B309" s="127"/>
      <c r="C309" s="127"/>
      <c r="D309" s="127">
        <f t="shared" si="5"/>
        <v>0</v>
      </c>
    </row>
    <row r="310" spans="1:4" ht="18.75" hidden="1">
      <c r="A310" s="115" t="s">
        <v>310</v>
      </c>
      <c r="B310" s="127"/>
      <c r="C310" s="127"/>
      <c r="D310" s="127">
        <f t="shared" si="5"/>
        <v>0</v>
      </c>
    </row>
    <row r="311" spans="1:4" ht="18.75" hidden="1">
      <c r="A311" s="129" t="s">
        <v>311</v>
      </c>
      <c r="B311" s="127"/>
      <c r="C311" s="127"/>
      <c r="D311" s="127">
        <f t="shared" si="5"/>
        <v>0</v>
      </c>
    </row>
    <row r="312" spans="1:4" ht="18.75" hidden="1">
      <c r="A312" s="83" t="s">
        <v>312</v>
      </c>
      <c r="B312" s="127"/>
      <c r="C312" s="127"/>
      <c r="D312" s="127">
        <f t="shared" si="5"/>
        <v>0</v>
      </c>
    </row>
    <row r="313" spans="1:4" ht="18.75">
      <c r="A313" s="147"/>
      <c r="B313" s="148">
        <f>SUM(B3:B312)</f>
        <v>6539.05</v>
      </c>
      <c r="C313" s="148"/>
      <c r="D313" s="148">
        <f>SUM(D3:D312)</f>
        <v>91930000</v>
      </c>
    </row>
  </sheetData>
  <protectedRanges>
    <protectedRange password="CF71" sqref="B1:D312" name="tho"/>
  </protectedRanges>
  <autoFilter ref="A2:D313" xr:uid="{00000000-0009-0000-0000-000006000000}">
    <filterColumn colId="1">
      <customFilters>
        <customFilter operator="notEqual" val=""/>
      </customFilters>
    </filterColumn>
    <sortState xmlns:xlrd2="http://schemas.microsoft.com/office/spreadsheetml/2017/richdata2" ref="A2:D313">
      <sortCondition ref="A2:A31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VA316"/>
  <sheetViews>
    <sheetView workbookViewId="0">
      <pane xSplit="1" ySplit="3" topLeftCell="B4" activePane="bottomRight" state="frozen"/>
      <selection pane="topRight"/>
      <selection pane="bottomLeft"/>
      <selection pane="bottomRight" activeCell="I33" sqref="I33"/>
    </sheetView>
  </sheetViews>
  <sheetFormatPr defaultColWidth="10.140625" defaultRowHeight="16.5"/>
  <cols>
    <col min="1" max="1" width="40.7109375" style="71" customWidth="1"/>
    <col min="2" max="2" width="6.42578125" style="72" customWidth="1"/>
    <col min="3" max="3" width="13" style="71" customWidth="1"/>
    <col min="4" max="4" width="16.140625" style="73" customWidth="1"/>
    <col min="5" max="5" width="21.7109375" style="150" customWidth="1"/>
    <col min="6" max="10" width="9.42578125" style="71" customWidth="1"/>
    <col min="11" max="11" width="8.85546875" style="71" customWidth="1"/>
    <col min="12" max="12" width="9.42578125" style="71" customWidth="1"/>
    <col min="13" max="13" width="9.85546875" style="71" customWidth="1"/>
    <col min="14" max="14" width="6.42578125" style="71" customWidth="1"/>
    <col min="15" max="15" width="6.85546875" style="71" customWidth="1"/>
    <col min="16" max="17" width="4.42578125" style="71" customWidth="1"/>
    <col min="18" max="18" width="6.28515625" style="71" customWidth="1"/>
    <col min="19" max="19" width="7.5703125" style="71" customWidth="1"/>
    <col min="20" max="20" width="10.140625" style="71" hidden="1" customWidth="1"/>
    <col min="21" max="22" width="11.42578125" style="71" customWidth="1"/>
    <col min="23" max="23" width="56.85546875" style="71" customWidth="1"/>
    <col min="24" max="24" width="9.140625" style="71" customWidth="1"/>
    <col min="25" max="25" width="24.5703125" style="71" customWidth="1"/>
    <col min="26" max="26" width="22.85546875" style="71" customWidth="1"/>
    <col min="27" max="29" width="9.140625" style="71" customWidth="1"/>
    <col min="30" max="31" width="12.140625" style="71" customWidth="1"/>
    <col min="32" max="32" width="14.5703125" style="71" customWidth="1"/>
    <col min="33" max="33" width="5" style="71" customWidth="1"/>
    <col min="34" max="35" width="6.42578125" style="71" hidden="1" customWidth="1"/>
    <col min="36" max="36" width="5" style="71" customWidth="1"/>
    <col min="37" max="37" width="8" style="71" hidden="1" customWidth="1"/>
    <col min="38" max="38" width="10.140625" style="71" hidden="1" customWidth="1"/>
    <col min="39" max="39" width="5" style="71" customWidth="1"/>
    <col min="40" max="40" width="6.140625" style="71" hidden="1" customWidth="1"/>
    <col min="41" max="41" width="10.140625" style="71" hidden="1" customWidth="1"/>
    <col min="42" max="42" width="5" style="71" customWidth="1"/>
    <col min="43" max="43" width="6.42578125" style="71" hidden="1" customWidth="1"/>
    <col min="44" max="44" width="10.140625" style="71" hidden="1" customWidth="1"/>
    <col min="45" max="45" width="5" style="71" customWidth="1"/>
    <col min="46" max="46" width="6.42578125" style="71" hidden="1" customWidth="1"/>
    <col min="47" max="47" width="10.140625" style="71" hidden="1" customWidth="1"/>
    <col min="48" max="48" width="5" style="71" customWidth="1"/>
    <col min="49" max="50" width="6.42578125" style="71" hidden="1" customWidth="1"/>
    <col min="51" max="51" width="6.42578125" style="71" customWidth="1"/>
    <col min="52" max="52" width="6.42578125" style="71" hidden="1" customWidth="1"/>
    <col min="53" max="53" width="8.42578125" style="71" hidden="1" customWidth="1"/>
    <col min="54" max="54" width="9" style="71" hidden="1" customWidth="1"/>
    <col min="55" max="55" width="6" style="71" hidden="1" customWidth="1"/>
    <col min="56" max="56" width="10.140625" style="71" hidden="1" customWidth="1"/>
    <col min="57" max="58" width="6.42578125" style="71" hidden="1" customWidth="1"/>
    <col min="59" max="59" width="10.140625" style="71" hidden="1" customWidth="1"/>
    <col min="60" max="60" width="6.85546875" style="71" customWidth="1"/>
    <col min="61" max="61" width="6.42578125" style="71" hidden="1" customWidth="1"/>
    <col min="62" max="62" width="10.140625" style="71" hidden="1" customWidth="1"/>
    <col min="63" max="63" width="6.42578125" style="71" customWidth="1"/>
    <col min="64" max="64" width="6.42578125" style="71" hidden="1" customWidth="1"/>
    <col min="65" max="65" width="10.140625" style="71" hidden="1" customWidth="1"/>
    <col min="66" max="66" width="5.42578125" style="71" customWidth="1"/>
    <col min="67" max="67" width="6.42578125" style="71" hidden="1" customWidth="1"/>
    <col min="68" max="68" width="10.140625" style="71" hidden="1" customWidth="1"/>
    <col min="69" max="69" width="4.85546875" style="71" customWidth="1"/>
    <col min="70" max="70" width="6.42578125" style="71" hidden="1" customWidth="1"/>
    <col min="71" max="71" width="10.140625" style="71" hidden="1" customWidth="1"/>
    <col min="72" max="73" width="6.42578125" style="71" hidden="1" customWidth="1"/>
    <col min="74" max="74" width="6.140625" style="71" hidden="1" customWidth="1"/>
    <col min="75" max="75" width="9.140625" style="71" hidden="1" customWidth="1"/>
    <col min="76" max="76" width="6" style="71" hidden="1" customWidth="1"/>
    <col min="77" max="77" width="10.140625" style="71" hidden="1" customWidth="1"/>
    <col min="78" max="78" width="5.42578125" style="71" customWidth="1"/>
    <col min="79" max="79" width="6.42578125" style="71" hidden="1" customWidth="1"/>
    <col min="80" max="80" width="7.42578125" style="71" hidden="1" customWidth="1"/>
    <col min="81" max="81" width="8.42578125" style="71" customWidth="1"/>
    <col min="82" max="82" width="5" style="71" hidden="1" customWidth="1"/>
    <col min="83" max="83" width="6.42578125" style="71" hidden="1" customWidth="1"/>
    <col min="84" max="84" width="5.85546875" style="71" customWidth="1"/>
    <col min="85" max="85" width="6.42578125" style="71" hidden="1" customWidth="1"/>
    <col min="86" max="86" width="10.140625" style="71" hidden="1" customWidth="1"/>
    <col min="87" max="87" width="5.42578125" style="71" customWidth="1"/>
    <col min="88" max="89" width="10.140625" style="71" hidden="1" customWidth="1"/>
    <col min="90" max="90" width="5.42578125" style="71" customWidth="1"/>
    <col min="91" max="91" width="10.140625" style="71" hidden="1" customWidth="1"/>
    <col min="92" max="92" width="6.42578125" style="71" hidden="1" customWidth="1"/>
    <col min="93" max="93" width="6" style="71" customWidth="1"/>
    <col min="94" max="94" width="10.140625" style="71" hidden="1" customWidth="1"/>
    <col min="95" max="96" width="6.42578125" style="71" hidden="1" customWidth="1"/>
    <col min="97" max="97" width="10.140625" style="71" hidden="1" customWidth="1"/>
    <col min="98" max="98" width="6.42578125" style="71" hidden="1" customWidth="1"/>
    <col min="99" max="99" width="5" style="71" customWidth="1"/>
    <col min="100" max="100" width="10.140625" style="71" hidden="1" customWidth="1"/>
    <col min="101" max="102" width="6.42578125" style="71" hidden="1" customWidth="1"/>
    <col min="103" max="103" width="5" style="71" hidden="1" customWidth="1"/>
    <col min="104" max="105" width="6.42578125" style="71" hidden="1" customWidth="1"/>
    <col min="106" max="106" width="5" style="71" hidden="1" customWidth="1"/>
    <col min="107" max="107" width="9.42578125" style="71" hidden="1" customWidth="1"/>
    <col min="108" max="108" width="5" style="71" customWidth="1"/>
    <col min="109" max="109" width="6.42578125" style="71" hidden="1" customWidth="1"/>
    <col min="110" max="110" width="5" style="71" customWidth="1"/>
    <col min="111" max="111" width="9.42578125" style="71" customWidth="1"/>
    <col min="112" max="112" width="6.42578125" style="71" hidden="1" customWidth="1"/>
    <col min="113" max="113" width="5" style="71" customWidth="1"/>
    <col min="114" max="115" width="6.42578125" style="71" hidden="1" customWidth="1"/>
    <col min="116" max="116" width="5" style="71" customWidth="1"/>
    <col min="117" max="118" width="6.42578125" style="71" hidden="1" customWidth="1"/>
    <col min="119" max="119" width="5" style="71" customWidth="1"/>
    <col min="120" max="121" width="6.42578125" style="71" hidden="1" customWidth="1"/>
    <col min="122" max="122" width="5" style="71" customWidth="1"/>
    <col min="123" max="124" width="6.42578125" style="71" hidden="1" customWidth="1"/>
    <col min="125" max="125" width="10.140625" style="71" hidden="1" customWidth="1"/>
    <col min="126" max="127" width="6.42578125" style="71" hidden="1" customWidth="1"/>
    <col min="128" max="128" width="10.140625" style="71" hidden="1" customWidth="1"/>
    <col min="129" max="129" width="6.42578125" style="71" hidden="1" customWidth="1"/>
    <col min="130" max="130" width="6.42578125" style="71" customWidth="1"/>
    <col min="131" max="131" width="10.140625" style="71" hidden="1" customWidth="1"/>
    <col min="132" max="132" width="7.140625" style="71" customWidth="1"/>
    <col min="133" max="133" width="10.140625" style="71" hidden="1" customWidth="1"/>
    <col min="134" max="134" width="6.42578125" style="71" hidden="1" customWidth="1"/>
    <col min="135" max="135" width="7.140625" style="71" customWidth="1"/>
    <col min="136" max="136" width="10.140625" style="71" hidden="1" customWidth="1"/>
    <col min="137" max="137" width="9.42578125" style="71" hidden="1" customWidth="1"/>
    <col min="138" max="138" width="7.140625" style="71" customWidth="1"/>
    <col min="139" max="139" width="10.140625" style="71" hidden="1" customWidth="1"/>
    <col min="140" max="140" width="9.42578125" style="71" hidden="1" customWidth="1"/>
    <col min="141" max="141" width="7.140625" style="71" customWidth="1"/>
    <col min="142" max="142" width="10.140625" style="71" hidden="1" customWidth="1"/>
    <col min="143" max="143" width="9.42578125" style="71" hidden="1" customWidth="1"/>
    <col min="144" max="144" width="7.140625" style="71" customWidth="1"/>
    <col min="145" max="145" width="10.140625" style="71" hidden="1" customWidth="1"/>
    <col min="146" max="146" width="9.42578125" style="71" hidden="1" customWidth="1"/>
    <col min="147" max="147" width="7.140625" style="71" customWidth="1"/>
    <col min="148" max="148" width="10.140625" style="71" hidden="1" customWidth="1"/>
    <col min="149" max="149" width="9.42578125" style="71" hidden="1" customWidth="1"/>
    <col min="150" max="150" width="7.140625" style="71" customWidth="1"/>
    <col min="151" max="151" width="10.140625" style="71" hidden="1" customWidth="1"/>
    <col min="152" max="152" width="9.42578125" style="71" hidden="1" customWidth="1"/>
    <col min="153" max="153" width="7.140625" style="71" customWidth="1"/>
    <col min="154" max="154" width="5" style="71" hidden="1" customWidth="1"/>
    <col min="155" max="155" width="6.42578125" style="71" customWidth="1"/>
    <col min="156" max="157" width="10.140625" style="71" hidden="1" customWidth="1"/>
    <col min="158" max="158" width="6.85546875" style="71" customWidth="1"/>
    <col min="159" max="160" width="10.140625" style="71" hidden="1" customWidth="1"/>
    <col min="161" max="161" width="6.85546875" style="71" customWidth="1"/>
    <col min="162" max="162" width="5.85546875" style="71" hidden="1" customWidth="1"/>
    <col min="163" max="163" width="7" style="71" hidden="1" customWidth="1"/>
    <col min="164" max="164" width="6.42578125" style="71" customWidth="1"/>
    <col min="165" max="166" width="6.42578125" style="71" hidden="1" customWidth="1"/>
    <col min="167" max="167" width="7.42578125" style="71" customWidth="1"/>
    <col min="168" max="168" width="8.42578125" style="71" hidden="1" customWidth="1"/>
    <col min="169" max="169" width="6.42578125" style="71" hidden="1" customWidth="1"/>
    <col min="170" max="170" width="6.42578125" style="71" customWidth="1"/>
    <col min="171" max="172" width="6.42578125" style="71" hidden="1" customWidth="1"/>
    <col min="173" max="173" width="7.5703125" style="71" customWidth="1"/>
    <col min="174" max="174" width="7.5703125" style="71" hidden="1" customWidth="1"/>
    <col min="175" max="175" width="9.42578125" style="71" customWidth="1"/>
    <col min="176" max="176" width="6.42578125" style="71" hidden="1" customWidth="1"/>
    <col min="177" max="180" width="6.42578125" style="71" customWidth="1"/>
    <col min="181" max="181" width="6.85546875" style="71" customWidth="1"/>
    <col min="182" max="182" width="6.42578125" style="71" customWidth="1"/>
    <col min="183" max="183" width="6.42578125" style="71" hidden="1" customWidth="1"/>
    <col min="184" max="184" width="8.42578125" style="71" hidden="1" customWidth="1"/>
    <col min="185" max="185" width="10.140625" style="71" hidden="1" customWidth="1"/>
    <col min="186" max="186" width="6.42578125" style="71" hidden="1" customWidth="1"/>
    <col min="187" max="187" width="10.140625" style="71" hidden="1" customWidth="1"/>
    <col min="188" max="188" width="9" style="71" hidden="1" customWidth="1"/>
    <col min="189" max="189" width="10.140625" style="71" hidden="1" customWidth="1"/>
    <col min="190" max="190" width="11" style="71" hidden="1" customWidth="1"/>
    <col min="191" max="191" width="6.42578125" style="71" hidden="1" customWidth="1"/>
    <col min="192" max="192" width="10.140625" style="71" hidden="1" customWidth="1"/>
    <col min="193" max="194" width="6.42578125" style="71" hidden="1" customWidth="1"/>
    <col min="195" max="195" width="10.140625" style="71" hidden="1" customWidth="1"/>
    <col min="196" max="196" width="7" style="71" hidden="1" customWidth="1"/>
    <col min="197" max="197" width="8.85546875" style="71" hidden="1" customWidth="1"/>
    <col min="198" max="198" width="10.140625" style="71" hidden="1" customWidth="1"/>
    <col min="199" max="199" width="7" style="71" hidden="1" customWidth="1"/>
    <col min="200" max="200" width="6.5703125" style="71" customWidth="1"/>
    <col min="201" max="201" width="6.42578125" style="71" customWidth="1"/>
    <col min="202" max="202" width="7" style="71" hidden="1" customWidth="1"/>
    <col min="203" max="203" width="8.85546875" style="71" hidden="1" customWidth="1"/>
    <col min="204" max="204" width="6.42578125" style="71" customWidth="1"/>
    <col min="205" max="205" width="7" style="71" hidden="1" customWidth="1"/>
    <col min="206" max="206" width="8.85546875" style="71" hidden="1" customWidth="1"/>
    <col min="207" max="207" width="7.42578125" style="71" customWidth="1"/>
    <col min="208" max="208" width="7" style="71" hidden="1" customWidth="1"/>
    <col min="209" max="209" width="6.42578125" style="71" customWidth="1"/>
    <col min="210" max="210" width="10.140625" style="71" hidden="1" customWidth="1"/>
    <col min="211" max="211" width="9" style="71" customWidth="1"/>
    <col min="212" max="212" width="8.85546875" style="71" hidden="1" customWidth="1"/>
    <col min="213" max="213" width="10.140625" style="71" hidden="1" customWidth="1"/>
    <col min="214" max="214" width="8.5703125" style="71" customWidth="1"/>
    <col min="215" max="215" width="10.140625" style="71" hidden="1" customWidth="1"/>
    <col min="216" max="216" width="10.5703125" style="71" hidden="1" customWidth="1"/>
    <col min="217" max="217" width="6.42578125" style="71" customWidth="1"/>
    <col min="218" max="219" width="11.42578125" style="71" hidden="1" customWidth="1"/>
    <col min="220" max="220" width="7" style="71" customWidth="1"/>
    <col min="221" max="222" width="11.42578125" style="71" hidden="1" customWidth="1"/>
    <col min="223" max="223" width="7" style="71" customWidth="1"/>
    <col min="224" max="225" width="11.42578125" style="71" hidden="1" customWidth="1"/>
    <col min="226" max="226" width="7.5703125" style="71" customWidth="1"/>
    <col min="227" max="227" width="7" style="71" hidden="1" customWidth="1"/>
    <col min="228" max="228" width="10.140625" style="71" hidden="1" customWidth="1"/>
    <col min="229" max="229" width="7" style="71" customWidth="1"/>
    <col min="230" max="230" width="10.140625" style="71" hidden="1" customWidth="1"/>
    <col min="231" max="231" width="7" style="71" hidden="1" customWidth="1"/>
    <col min="232" max="232" width="7" style="71" customWidth="1"/>
    <col min="233" max="233" width="10.140625" style="71" hidden="1" customWidth="1"/>
    <col min="234" max="234" width="7" style="71" hidden="1" customWidth="1"/>
    <col min="235" max="235" width="7" style="71" customWidth="1"/>
    <col min="236" max="236" width="10.140625" style="71" hidden="1" customWidth="1"/>
    <col min="237" max="237" width="6.42578125" style="71" customWidth="1"/>
    <col min="238" max="238" width="8.85546875" style="71" hidden="1" customWidth="1"/>
    <col min="239" max="239" width="10.140625" style="71" hidden="1" customWidth="1"/>
    <col min="240" max="240" width="7" style="71" hidden="1" customWidth="1"/>
    <col min="241" max="241" width="10.140625" style="71" hidden="1" customWidth="1"/>
    <col min="242" max="242" width="10.5703125" style="71" hidden="1" customWidth="1"/>
    <col min="243" max="243" width="8.42578125" style="71" hidden="1" customWidth="1"/>
    <col min="244" max="249" width="11.42578125" style="71" hidden="1" customWidth="1"/>
    <col min="250" max="250" width="10.140625" style="71"/>
    <col min="251" max="251" width="41.42578125" style="71" customWidth="1"/>
    <col min="252" max="252" width="6.42578125" style="71" customWidth="1"/>
    <col min="253" max="253" width="14.7109375" style="71" customWidth="1"/>
    <col min="254" max="254" width="11.42578125" style="71" customWidth="1"/>
    <col min="255" max="255" width="13" style="71" customWidth="1"/>
    <col min="256" max="256" width="18.140625" style="71" customWidth="1"/>
    <col min="257" max="266" width="9.42578125" style="71" customWidth="1"/>
    <col min="267" max="267" width="8.85546875" style="71" customWidth="1"/>
    <col min="268" max="268" width="9.42578125" style="71" customWidth="1"/>
    <col min="269" max="269" width="9.85546875" style="71" customWidth="1"/>
    <col min="270" max="270" width="6.42578125" style="71" customWidth="1"/>
    <col min="271" max="271" width="6.85546875" style="71" customWidth="1"/>
    <col min="272" max="273" width="4.42578125" style="71" customWidth="1"/>
    <col min="274" max="274" width="6.28515625" style="71" customWidth="1"/>
    <col min="275" max="275" width="7.5703125" style="71" customWidth="1"/>
    <col min="276" max="276" width="10.140625" style="71" hidden="1" customWidth="1"/>
    <col min="277" max="278" width="11.42578125" style="71" customWidth="1"/>
    <col min="279" max="279" width="56.85546875" style="71" customWidth="1"/>
    <col min="280" max="280" width="9.140625" style="71" customWidth="1"/>
    <col min="281" max="281" width="24.5703125" style="71" customWidth="1"/>
    <col min="282" max="282" width="22.85546875" style="71" customWidth="1"/>
    <col min="283" max="285" width="9.140625" style="71" customWidth="1"/>
    <col min="286" max="287" width="12.140625" style="71" customWidth="1"/>
    <col min="288" max="288" width="14.5703125" style="71" customWidth="1"/>
    <col min="289" max="289" width="5" style="71" customWidth="1"/>
    <col min="290" max="291" width="10.140625" style="71" hidden="1" customWidth="1"/>
    <col min="292" max="292" width="5" style="71" customWidth="1"/>
    <col min="293" max="294" width="10.140625" style="71" hidden="1" customWidth="1"/>
    <col min="295" max="295" width="5" style="71" customWidth="1"/>
    <col min="296" max="297" width="10.140625" style="71" hidden="1" customWidth="1"/>
    <col min="298" max="298" width="5" style="71" customWidth="1"/>
    <col min="299" max="300" width="10.140625" style="71" hidden="1" customWidth="1"/>
    <col min="301" max="301" width="5" style="71" customWidth="1"/>
    <col min="302" max="303" width="10.140625" style="71" hidden="1" customWidth="1"/>
    <col min="304" max="304" width="5" style="71" customWidth="1"/>
    <col min="305" max="306" width="10.140625" style="71" hidden="1" customWidth="1"/>
    <col min="307" max="307" width="6.42578125" style="71" customWidth="1"/>
    <col min="308" max="315" width="10.140625" style="71" hidden="1" customWidth="1"/>
    <col min="316" max="316" width="6.85546875" style="71" customWidth="1"/>
    <col min="317" max="318" width="10.140625" style="71" hidden="1" customWidth="1"/>
    <col min="319" max="319" width="6.42578125" style="71" customWidth="1"/>
    <col min="320" max="321" width="10.140625" style="71" hidden="1" customWidth="1"/>
    <col min="322" max="322" width="5.42578125" style="71" customWidth="1"/>
    <col min="323" max="324" width="10.140625" style="71" hidden="1" customWidth="1"/>
    <col min="325" max="325" width="4.85546875" style="71" customWidth="1"/>
    <col min="326" max="333" width="10.140625" style="71" hidden="1" customWidth="1"/>
    <col min="334" max="334" width="5.42578125" style="71" customWidth="1"/>
    <col min="335" max="336" width="10.140625" style="71" hidden="1" customWidth="1"/>
    <col min="337" max="337" width="8.42578125" style="71" customWidth="1"/>
    <col min="338" max="339" width="10.140625" style="71" hidden="1" customWidth="1"/>
    <col min="340" max="340" width="5.85546875" style="71" customWidth="1"/>
    <col min="341" max="342" width="10.140625" style="71" hidden="1" customWidth="1"/>
    <col min="343" max="343" width="5.42578125" style="71" customWidth="1"/>
    <col min="344" max="345" width="10.140625" style="71" hidden="1" customWidth="1"/>
    <col min="346" max="346" width="5.42578125" style="71" customWidth="1"/>
    <col min="347" max="348" width="10.140625" style="71" hidden="1" customWidth="1"/>
    <col min="349" max="349" width="6" style="71" customWidth="1"/>
    <col min="350" max="354" width="10.140625" style="71" hidden="1" customWidth="1"/>
    <col min="355" max="355" width="5" style="71" customWidth="1"/>
    <col min="356" max="363" width="10.140625" style="71" hidden="1" customWidth="1"/>
    <col min="364" max="364" width="5" style="71" customWidth="1"/>
    <col min="365" max="365" width="10.140625" style="71" hidden="1" customWidth="1"/>
    <col min="366" max="366" width="5" style="71" customWidth="1"/>
    <col min="367" max="367" width="9.42578125" style="71" customWidth="1"/>
    <col min="368" max="368" width="10.140625" style="71" hidden="1" customWidth="1"/>
    <col min="369" max="369" width="5" style="71" customWidth="1"/>
    <col min="370" max="371" width="10.140625" style="71" hidden="1" customWidth="1"/>
    <col min="372" max="372" width="5" style="71" customWidth="1"/>
    <col min="373" max="374" width="10.140625" style="71" hidden="1" customWidth="1"/>
    <col min="375" max="375" width="5" style="71" customWidth="1"/>
    <col min="376" max="377" width="10.140625" style="71" hidden="1" customWidth="1"/>
    <col min="378" max="378" width="5" style="71" customWidth="1"/>
    <col min="379" max="385" width="10.140625" style="71" hidden="1" customWidth="1"/>
    <col min="386" max="386" width="6.42578125" style="71" customWidth="1"/>
    <col min="387" max="387" width="10.140625" style="71" hidden="1" customWidth="1"/>
    <col min="388" max="388" width="7.140625" style="71" customWidth="1"/>
    <col min="389" max="390" width="10.140625" style="71" hidden="1" customWidth="1"/>
    <col min="391" max="391" width="7.140625" style="71" customWidth="1"/>
    <col min="392" max="393" width="10.140625" style="71" hidden="1" customWidth="1"/>
    <col min="394" max="394" width="7.140625" style="71" customWidth="1"/>
    <col min="395" max="396" width="10.140625" style="71" hidden="1" customWidth="1"/>
    <col min="397" max="397" width="7.140625" style="71" customWidth="1"/>
    <col min="398" max="399" width="10.140625" style="71" hidden="1" customWidth="1"/>
    <col min="400" max="400" width="7.140625" style="71" customWidth="1"/>
    <col min="401" max="402" width="10.140625" style="71" hidden="1" customWidth="1"/>
    <col min="403" max="403" width="7.140625" style="71" customWidth="1"/>
    <col min="404" max="405" width="10.140625" style="71" hidden="1" customWidth="1"/>
    <col min="406" max="406" width="7.140625" style="71" customWidth="1"/>
    <col min="407" max="408" width="10.140625" style="71" hidden="1" customWidth="1"/>
    <col min="409" max="409" width="7.140625" style="71" customWidth="1"/>
    <col min="410" max="410" width="10.140625" style="71" hidden="1" customWidth="1"/>
    <col min="411" max="411" width="6.42578125" style="71" customWidth="1"/>
    <col min="412" max="413" width="10.140625" style="71" hidden="1" customWidth="1"/>
    <col min="414" max="414" width="6.85546875" style="71" customWidth="1"/>
    <col min="415" max="416" width="10.140625" style="71" hidden="1" customWidth="1"/>
    <col min="417" max="417" width="6.85546875" style="71" customWidth="1"/>
    <col min="418" max="419" width="10.140625" style="71" hidden="1" customWidth="1"/>
    <col min="420" max="420" width="6.42578125" style="71" customWidth="1"/>
    <col min="421" max="422" width="10.140625" style="71" hidden="1" customWidth="1"/>
    <col min="423" max="423" width="7.42578125" style="71" customWidth="1"/>
    <col min="424" max="425" width="10.140625" style="71" hidden="1" customWidth="1"/>
    <col min="426" max="426" width="6.42578125" style="71" customWidth="1"/>
    <col min="427" max="428" width="10.140625" style="71" hidden="1" customWidth="1"/>
    <col min="429" max="429" width="7.5703125" style="71" customWidth="1"/>
    <col min="430" max="430" width="10.140625" style="71" hidden="1" customWidth="1"/>
    <col min="431" max="431" width="9.42578125" style="71" customWidth="1"/>
    <col min="432" max="432" width="10.140625" style="71" hidden="1" customWidth="1"/>
    <col min="433" max="436" width="6.42578125" style="71" customWidth="1"/>
    <col min="437" max="437" width="6.85546875" style="71" customWidth="1"/>
    <col min="438" max="438" width="6.42578125" style="71" customWidth="1"/>
    <col min="439" max="455" width="10.140625" style="71" hidden="1" customWidth="1"/>
    <col min="456" max="456" width="6.5703125" style="71" customWidth="1"/>
    <col min="457" max="457" width="6.42578125" style="71" customWidth="1"/>
    <col min="458" max="459" width="10.140625" style="71" hidden="1" customWidth="1"/>
    <col min="460" max="460" width="6.42578125" style="71" customWidth="1"/>
    <col min="461" max="462" width="10.140625" style="71" hidden="1" customWidth="1"/>
    <col min="463" max="463" width="7.42578125" style="71" customWidth="1"/>
    <col min="464" max="464" width="10.140625" style="71" hidden="1" customWidth="1"/>
    <col min="465" max="465" width="6.42578125" style="71" customWidth="1"/>
    <col min="466" max="466" width="10.140625" style="71" hidden="1" customWidth="1"/>
    <col min="467" max="467" width="9" style="71" customWidth="1"/>
    <col min="468" max="469" width="10.140625" style="71" hidden="1" customWidth="1"/>
    <col min="470" max="470" width="8.5703125" style="71" customWidth="1"/>
    <col min="471" max="472" width="10.140625" style="71" hidden="1" customWidth="1"/>
    <col min="473" max="473" width="6.42578125" style="71" customWidth="1"/>
    <col min="474" max="475" width="10.140625" style="71" hidden="1" customWidth="1"/>
    <col min="476" max="476" width="7" style="71" customWidth="1"/>
    <col min="477" max="478" width="10.140625" style="71" hidden="1" customWidth="1"/>
    <col min="479" max="479" width="7" style="71" customWidth="1"/>
    <col min="480" max="481" width="10.140625" style="71" hidden="1" customWidth="1"/>
    <col min="482" max="482" width="7.5703125" style="71" customWidth="1"/>
    <col min="483" max="484" width="10.140625" style="71" hidden="1" customWidth="1"/>
    <col min="485" max="485" width="7" style="71" customWidth="1"/>
    <col min="486" max="487" width="10.140625" style="71" hidden="1" customWidth="1"/>
    <col min="488" max="488" width="7" style="71" customWidth="1"/>
    <col min="489" max="490" width="10.140625" style="71" hidden="1" customWidth="1"/>
    <col min="491" max="491" width="7" style="71" customWidth="1"/>
    <col min="492" max="492" width="10.140625" style="71" hidden="1" customWidth="1"/>
    <col min="493" max="493" width="6.42578125" style="71" customWidth="1"/>
    <col min="494" max="505" width="10.140625" style="71" hidden="1" customWidth="1"/>
    <col min="506" max="506" width="10.140625" style="71"/>
    <col min="507" max="507" width="41.42578125" style="71" customWidth="1"/>
    <col min="508" max="508" width="6.42578125" style="71" customWidth="1"/>
    <col min="509" max="509" width="14.7109375" style="71" customWidth="1"/>
    <col min="510" max="510" width="11.42578125" style="71" customWidth="1"/>
    <col min="511" max="511" width="13" style="71" customWidth="1"/>
    <col min="512" max="512" width="18.140625" style="71" customWidth="1"/>
    <col min="513" max="522" width="9.42578125" style="71" customWidth="1"/>
    <col min="523" max="523" width="8.85546875" style="71" customWidth="1"/>
    <col min="524" max="524" width="9.42578125" style="71" customWidth="1"/>
    <col min="525" max="525" width="9.85546875" style="71" customWidth="1"/>
    <col min="526" max="526" width="6.42578125" style="71" customWidth="1"/>
    <col min="527" max="527" width="6.85546875" style="71" customWidth="1"/>
    <col min="528" max="529" width="4.42578125" style="71" customWidth="1"/>
    <col min="530" max="530" width="6.28515625" style="71" customWidth="1"/>
    <col min="531" max="531" width="7.5703125" style="71" customWidth="1"/>
    <col min="532" max="532" width="10.140625" style="71" hidden="1" customWidth="1"/>
    <col min="533" max="534" width="11.42578125" style="71" customWidth="1"/>
    <col min="535" max="535" width="56.85546875" style="71" customWidth="1"/>
    <col min="536" max="536" width="9.140625" style="71" customWidth="1"/>
    <col min="537" max="537" width="24.5703125" style="71" customWidth="1"/>
    <col min="538" max="538" width="22.85546875" style="71" customWidth="1"/>
    <col min="539" max="541" width="9.140625" style="71" customWidth="1"/>
    <col min="542" max="543" width="12.140625" style="71" customWidth="1"/>
    <col min="544" max="544" width="14.5703125" style="71" customWidth="1"/>
    <col min="545" max="545" width="5" style="71" customWidth="1"/>
    <col min="546" max="547" width="10.140625" style="71" hidden="1" customWidth="1"/>
    <col min="548" max="548" width="5" style="71" customWidth="1"/>
    <col min="549" max="550" width="10.140625" style="71" hidden="1" customWidth="1"/>
    <col min="551" max="551" width="5" style="71" customWidth="1"/>
    <col min="552" max="553" width="10.140625" style="71" hidden="1" customWidth="1"/>
    <col min="554" max="554" width="5" style="71" customWidth="1"/>
    <col min="555" max="556" width="10.140625" style="71" hidden="1" customWidth="1"/>
    <col min="557" max="557" width="5" style="71" customWidth="1"/>
    <col min="558" max="559" width="10.140625" style="71" hidden="1" customWidth="1"/>
    <col min="560" max="560" width="5" style="71" customWidth="1"/>
    <col min="561" max="562" width="10.140625" style="71" hidden="1" customWidth="1"/>
    <col min="563" max="563" width="6.42578125" style="71" customWidth="1"/>
    <col min="564" max="571" width="10.140625" style="71" hidden="1" customWidth="1"/>
    <col min="572" max="572" width="6.85546875" style="71" customWidth="1"/>
    <col min="573" max="574" width="10.140625" style="71" hidden="1" customWidth="1"/>
    <col min="575" max="575" width="6.42578125" style="71" customWidth="1"/>
    <col min="576" max="577" width="10.140625" style="71" hidden="1" customWidth="1"/>
    <col min="578" max="578" width="5.42578125" style="71" customWidth="1"/>
    <col min="579" max="580" width="10.140625" style="71" hidden="1" customWidth="1"/>
    <col min="581" max="581" width="4.85546875" style="71" customWidth="1"/>
    <col min="582" max="589" width="10.140625" style="71" hidden="1" customWidth="1"/>
    <col min="590" max="590" width="5.42578125" style="71" customWidth="1"/>
    <col min="591" max="592" width="10.140625" style="71" hidden="1" customWidth="1"/>
    <col min="593" max="593" width="8.42578125" style="71" customWidth="1"/>
    <col min="594" max="595" width="10.140625" style="71" hidden="1" customWidth="1"/>
    <col min="596" max="596" width="5.85546875" style="71" customWidth="1"/>
    <col min="597" max="598" width="10.140625" style="71" hidden="1" customWidth="1"/>
    <col min="599" max="599" width="5.42578125" style="71" customWidth="1"/>
    <col min="600" max="601" width="10.140625" style="71" hidden="1" customWidth="1"/>
    <col min="602" max="602" width="5.42578125" style="71" customWidth="1"/>
    <col min="603" max="604" width="10.140625" style="71" hidden="1" customWidth="1"/>
    <col min="605" max="605" width="6" style="71" customWidth="1"/>
    <col min="606" max="610" width="10.140625" style="71" hidden="1" customWidth="1"/>
    <col min="611" max="611" width="5" style="71" customWidth="1"/>
    <col min="612" max="619" width="10.140625" style="71" hidden="1" customWidth="1"/>
    <col min="620" max="620" width="5" style="71" customWidth="1"/>
    <col min="621" max="621" width="10.140625" style="71" hidden="1" customWidth="1"/>
    <col min="622" max="622" width="5" style="71" customWidth="1"/>
    <col min="623" max="623" width="9.42578125" style="71" customWidth="1"/>
    <col min="624" max="624" width="10.140625" style="71" hidden="1" customWidth="1"/>
    <col min="625" max="625" width="5" style="71" customWidth="1"/>
    <col min="626" max="627" width="10.140625" style="71" hidden="1" customWidth="1"/>
    <col min="628" max="628" width="5" style="71" customWidth="1"/>
    <col min="629" max="630" width="10.140625" style="71" hidden="1" customWidth="1"/>
    <col min="631" max="631" width="5" style="71" customWidth="1"/>
    <col min="632" max="633" width="10.140625" style="71" hidden="1" customWidth="1"/>
    <col min="634" max="634" width="5" style="71" customWidth="1"/>
    <col min="635" max="641" width="10.140625" style="71" hidden="1" customWidth="1"/>
    <col min="642" max="642" width="6.42578125" style="71" customWidth="1"/>
    <col min="643" max="643" width="10.140625" style="71" hidden="1" customWidth="1"/>
    <col min="644" max="644" width="7.140625" style="71" customWidth="1"/>
    <col min="645" max="646" width="10.140625" style="71" hidden="1" customWidth="1"/>
    <col min="647" max="647" width="7.140625" style="71" customWidth="1"/>
    <col min="648" max="649" width="10.140625" style="71" hidden="1" customWidth="1"/>
    <col min="650" max="650" width="7.140625" style="71" customWidth="1"/>
    <col min="651" max="652" width="10.140625" style="71" hidden="1" customWidth="1"/>
    <col min="653" max="653" width="7.140625" style="71" customWidth="1"/>
    <col min="654" max="655" width="10.140625" style="71" hidden="1" customWidth="1"/>
    <col min="656" max="656" width="7.140625" style="71" customWidth="1"/>
    <col min="657" max="658" width="10.140625" style="71" hidden="1" customWidth="1"/>
    <col min="659" max="659" width="7.140625" style="71" customWidth="1"/>
    <col min="660" max="661" width="10.140625" style="71" hidden="1" customWidth="1"/>
    <col min="662" max="662" width="7.140625" style="71" customWidth="1"/>
    <col min="663" max="664" width="10.140625" style="71" hidden="1" customWidth="1"/>
    <col min="665" max="665" width="7.140625" style="71" customWidth="1"/>
    <col min="666" max="666" width="10.140625" style="71" hidden="1" customWidth="1"/>
    <col min="667" max="667" width="6.42578125" style="71" customWidth="1"/>
    <col min="668" max="669" width="10.140625" style="71" hidden="1" customWidth="1"/>
    <col min="670" max="670" width="6.85546875" style="71" customWidth="1"/>
    <col min="671" max="672" width="10.140625" style="71" hidden="1" customWidth="1"/>
    <col min="673" max="673" width="6.85546875" style="71" customWidth="1"/>
    <col min="674" max="675" width="10.140625" style="71" hidden="1" customWidth="1"/>
    <col min="676" max="676" width="6.42578125" style="71" customWidth="1"/>
    <col min="677" max="678" width="10.140625" style="71" hidden="1" customWidth="1"/>
    <col min="679" max="679" width="7.42578125" style="71" customWidth="1"/>
    <col min="680" max="681" width="10.140625" style="71" hidden="1" customWidth="1"/>
    <col min="682" max="682" width="6.42578125" style="71" customWidth="1"/>
    <col min="683" max="684" width="10.140625" style="71" hidden="1" customWidth="1"/>
    <col min="685" max="685" width="7.5703125" style="71" customWidth="1"/>
    <col min="686" max="686" width="10.140625" style="71" hidden="1" customWidth="1"/>
    <col min="687" max="687" width="9.42578125" style="71" customWidth="1"/>
    <col min="688" max="688" width="10.140625" style="71" hidden="1" customWidth="1"/>
    <col min="689" max="692" width="6.42578125" style="71" customWidth="1"/>
    <col min="693" max="693" width="6.85546875" style="71" customWidth="1"/>
    <col min="694" max="694" width="6.42578125" style="71" customWidth="1"/>
    <col min="695" max="711" width="10.140625" style="71" hidden="1" customWidth="1"/>
    <col min="712" max="712" width="6.5703125" style="71" customWidth="1"/>
    <col min="713" max="713" width="6.42578125" style="71" customWidth="1"/>
    <col min="714" max="715" width="10.140625" style="71" hidden="1" customWidth="1"/>
    <col min="716" max="716" width="6.42578125" style="71" customWidth="1"/>
    <col min="717" max="718" width="10.140625" style="71" hidden="1" customWidth="1"/>
    <col min="719" max="719" width="7.42578125" style="71" customWidth="1"/>
    <col min="720" max="720" width="10.140625" style="71" hidden="1" customWidth="1"/>
    <col min="721" max="721" width="6.42578125" style="71" customWidth="1"/>
    <col min="722" max="722" width="10.140625" style="71" hidden="1" customWidth="1"/>
    <col min="723" max="723" width="9" style="71" customWidth="1"/>
    <col min="724" max="725" width="10.140625" style="71" hidden="1" customWidth="1"/>
    <col min="726" max="726" width="8.5703125" style="71" customWidth="1"/>
    <col min="727" max="728" width="10.140625" style="71" hidden="1" customWidth="1"/>
    <col min="729" max="729" width="6.42578125" style="71" customWidth="1"/>
    <col min="730" max="731" width="10.140625" style="71" hidden="1" customWidth="1"/>
    <col min="732" max="732" width="7" style="71" customWidth="1"/>
    <col min="733" max="734" width="10.140625" style="71" hidden="1" customWidth="1"/>
    <col min="735" max="735" width="7" style="71" customWidth="1"/>
    <col min="736" max="737" width="10.140625" style="71" hidden="1" customWidth="1"/>
    <col min="738" max="738" width="7.5703125" style="71" customWidth="1"/>
    <col min="739" max="740" width="10.140625" style="71" hidden="1" customWidth="1"/>
    <col min="741" max="741" width="7" style="71" customWidth="1"/>
    <col min="742" max="743" width="10.140625" style="71" hidden="1" customWidth="1"/>
    <col min="744" max="744" width="7" style="71" customWidth="1"/>
    <col min="745" max="746" width="10.140625" style="71" hidden="1" customWidth="1"/>
    <col min="747" max="747" width="7" style="71" customWidth="1"/>
    <col min="748" max="748" width="10.140625" style="71" hidden="1" customWidth="1"/>
    <col min="749" max="749" width="6.42578125" style="71" customWidth="1"/>
    <col min="750" max="761" width="10.140625" style="71" hidden="1" customWidth="1"/>
    <col min="762" max="762" width="10.140625" style="71"/>
    <col min="763" max="763" width="41.42578125" style="71" customWidth="1"/>
    <col min="764" max="764" width="6.42578125" style="71" customWidth="1"/>
    <col min="765" max="765" width="14.7109375" style="71" customWidth="1"/>
    <col min="766" max="766" width="11.42578125" style="71" customWidth="1"/>
    <col min="767" max="767" width="13" style="71" customWidth="1"/>
    <col min="768" max="768" width="18.140625" style="71" customWidth="1"/>
    <col min="769" max="778" width="9.42578125" style="71" customWidth="1"/>
    <col min="779" max="779" width="8.85546875" style="71" customWidth="1"/>
    <col min="780" max="780" width="9.42578125" style="71" customWidth="1"/>
    <col min="781" max="781" width="9.85546875" style="71" customWidth="1"/>
    <col min="782" max="782" width="6.42578125" style="71" customWidth="1"/>
    <col min="783" max="783" width="6.85546875" style="71" customWidth="1"/>
    <col min="784" max="785" width="4.42578125" style="71" customWidth="1"/>
    <col min="786" max="786" width="6.28515625" style="71" customWidth="1"/>
    <col min="787" max="787" width="7.5703125" style="71" customWidth="1"/>
    <col min="788" max="788" width="10.140625" style="71" hidden="1" customWidth="1"/>
    <col min="789" max="790" width="11.42578125" style="71" customWidth="1"/>
    <col min="791" max="791" width="56.85546875" style="71" customWidth="1"/>
    <col min="792" max="792" width="9.140625" style="71" customWidth="1"/>
    <col min="793" max="793" width="24.5703125" style="71" customWidth="1"/>
    <col min="794" max="794" width="22.85546875" style="71" customWidth="1"/>
    <col min="795" max="797" width="9.140625" style="71" customWidth="1"/>
    <col min="798" max="799" width="12.140625" style="71" customWidth="1"/>
    <col min="800" max="800" width="14.5703125" style="71" customWidth="1"/>
    <col min="801" max="801" width="5" style="71" customWidth="1"/>
    <col min="802" max="803" width="10.140625" style="71" hidden="1" customWidth="1"/>
    <col min="804" max="804" width="5" style="71" customWidth="1"/>
    <col min="805" max="806" width="10.140625" style="71" hidden="1" customWidth="1"/>
    <col min="807" max="807" width="5" style="71" customWidth="1"/>
    <col min="808" max="809" width="10.140625" style="71" hidden="1" customWidth="1"/>
    <col min="810" max="810" width="5" style="71" customWidth="1"/>
    <col min="811" max="812" width="10.140625" style="71" hidden="1" customWidth="1"/>
    <col min="813" max="813" width="5" style="71" customWidth="1"/>
    <col min="814" max="815" width="10.140625" style="71" hidden="1" customWidth="1"/>
    <col min="816" max="816" width="5" style="71" customWidth="1"/>
    <col min="817" max="818" width="10.140625" style="71" hidden="1" customWidth="1"/>
    <col min="819" max="819" width="6.42578125" style="71" customWidth="1"/>
    <col min="820" max="827" width="10.140625" style="71" hidden="1" customWidth="1"/>
    <col min="828" max="828" width="6.85546875" style="71" customWidth="1"/>
    <col min="829" max="830" width="10.140625" style="71" hidden="1" customWidth="1"/>
    <col min="831" max="831" width="6.42578125" style="71" customWidth="1"/>
    <col min="832" max="833" width="10.140625" style="71" hidden="1" customWidth="1"/>
    <col min="834" max="834" width="5.42578125" style="71" customWidth="1"/>
    <col min="835" max="836" width="10.140625" style="71" hidden="1" customWidth="1"/>
    <col min="837" max="837" width="4.85546875" style="71" customWidth="1"/>
    <col min="838" max="845" width="10.140625" style="71" hidden="1" customWidth="1"/>
    <col min="846" max="846" width="5.42578125" style="71" customWidth="1"/>
    <col min="847" max="848" width="10.140625" style="71" hidden="1" customWidth="1"/>
    <col min="849" max="849" width="8.42578125" style="71" customWidth="1"/>
    <col min="850" max="851" width="10.140625" style="71" hidden="1" customWidth="1"/>
    <col min="852" max="852" width="5.85546875" style="71" customWidth="1"/>
    <col min="853" max="854" width="10.140625" style="71" hidden="1" customWidth="1"/>
    <col min="855" max="855" width="5.42578125" style="71" customWidth="1"/>
    <col min="856" max="857" width="10.140625" style="71" hidden="1" customWidth="1"/>
    <col min="858" max="858" width="5.42578125" style="71" customWidth="1"/>
    <col min="859" max="860" width="10.140625" style="71" hidden="1" customWidth="1"/>
    <col min="861" max="861" width="6" style="71" customWidth="1"/>
    <col min="862" max="866" width="10.140625" style="71" hidden="1" customWidth="1"/>
    <col min="867" max="867" width="5" style="71" customWidth="1"/>
    <col min="868" max="875" width="10.140625" style="71" hidden="1" customWidth="1"/>
    <col min="876" max="876" width="5" style="71" customWidth="1"/>
    <col min="877" max="877" width="10.140625" style="71" hidden="1" customWidth="1"/>
    <col min="878" max="878" width="5" style="71" customWidth="1"/>
    <col min="879" max="879" width="9.42578125" style="71" customWidth="1"/>
    <col min="880" max="880" width="10.140625" style="71" hidden="1" customWidth="1"/>
    <col min="881" max="881" width="5" style="71" customWidth="1"/>
    <col min="882" max="883" width="10.140625" style="71" hidden="1" customWidth="1"/>
    <col min="884" max="884" width="5" style="71" customWidth="1"/>
    <col min="885" max="886" width="10.140625" style="71" hidden="1" customWidth="1"/>
    <col min="887" max="887" width="5" style="71" customWidth="1"/>
    <col min="888" max="889" width="10.140625" style="71" hidden="1" customWidth="1"/>
    <col min="890" max="890" width="5" style="71" customWidth="1"/>
    <col min="891" max="897" width="10.140625" style="71" hidden="1" customWidth="1"/>
    <col min="898" max="898" width="6.42578125" style="71" customWidth="1"/>
    <col min="899" max="899" width="10.140625" style="71" hidden="1" customWidth="1"/>
    <col min="900" max="900" width="7.140625" style="71" customWidth="1"/>
    <col min="901" max="902" width="10.140625" style="71" hidden="1" customWidth="1"/>
    <col min="903" max="903" width="7.140625" style="71" customWidth="1"/>
    <col min="904" max="905" width="10.140625" style="71" hidden="1" customWidth="1"/>
    <col min="906" max="906" width="7.140625" style="71" customWidth="1"/>
    <col min="907" max="908" width="10.140625" style="71" hidden="1" customWidth="1"/>
    <col min="909" max="909" width="7.140625" style="71" customWidth="1"/>
    <col min="910" max="911" width="10.140625" style="71" hidden="1" customWidth="1"/>
    <col min="912" max="912" width="7.140625" style="71" customWidth="1"/>
    <col min="913" max="914" width="10.140625" style="71" hidden="1" customWidth="1"/>
    <col min="915" max="915" width="7.140625" style="71" customWidth="1"/>
    <col min="916" max="917" width="10.140625" style="71" hidden="1" customWidth="1"/>
    <col min="918" max="918" width="7.140625" style="71" customWidth="1"/>
    <col min="919" max="920" width="10.140625" style="71" hidden="1" customWidth="1"/>
    <col min="921" max="921" width="7.140625" style="71" customWidth="1"/>
    <col min="922" max="922" width="10.140625" style="71" hidden="1" customWidth="1"/>
    <col min="923" max="923" width="6.42578125" style="71" customWidth="1"/>
    <col min="924" max="925" width="10.140625" style="71" hidden="1" customWidth="1"/>
    <col min="926" max="926" width="6.85546875" style="71" customWidth="1"/>
    <col min="927" max="928" width="10.140625" style="71" hidden="1" customWidth="1"/>
    <col min="929" max="929" width="6.85546875" style="71" customWidth="1"/>
    <col min="930" max="931" width="10.140625" style="71" hidden="1" customWidth="1"/>
    <col min="932" max="932" width="6.42578125" style="71" customWidth="1"/>
    <col min="933" max="934" width="10.140625" style="71" hidden="1" customWidth="1"/>
    <col min="935" max="935" width="7.42578125" style="71" customWidth="1"/>
    <col min="936" max="937" width="10.140625" style="71" hidden="1" customWidth="1"/>
    <col min="938" max="938" width="6.42578125" style="71" customWidth="1"/>
    <col min="939" max="940" width="10.140625" style="71" hidden="1" customWidth="1"/>
    <col min="941" max="941" width="7.5703125" style="71" customWidth="1"/>
    <col min="942" max="942" width="10.140625" style="71" hidden="1" customWidth="1"/>
    <col min="943" max="943" width="9.42578125" style="71" customWidth="1"/>
    <col min="944" max="944" width="10.140625" style="71" hidden="1" customWidth="1"/>
    <col min="945" max="948" width="6.42578125" style="71" customWidth="1"/>
    <col min="949" max="949" width="6.85546875" style="71" customWidth="1"/>
    <col min="950" max="950" width="6.42578125" style="71" customWidth="1"/>
    <col min="951" max="967" width="10.140625" style="71" hidden="1" customWidth="1"/>
    <col min="968" max="968" width="6.5703125" style="71" customWidth="1"/>
    <col min="969" max="969" width="6.42578125" style="71" customWidth="1"/>
    <col min="970" max="971" width="10.140625" style="71" hidden="1" customWidth="1"/>
    <col min="972" max="972" width="6.42578125" style="71" customWidth="1"/>
    <col min="973" max="974" width="10.140625" style="71" hidden="1" customWidth="1"/>
    <col min="975" max="975" width="7.42578125" style="71" customWidth="1"/>
    <col min="976" max="976" width="10.140625" style="71" hidden="1" customWidth="1"/>
    <col min="977" max="977" width="6.42578125" style="71" customWidth="1"/>
    <col min="978" max="978" width="10.140625" style="71" hidden="1" customWidth="1"/>
    <col min="979" max="979" width="9" style="71" customWidth="1"/>
    <col min="980" max="981" width="10.140625" style="71" hidden="1" customWidth="1"/>
    <col min="982" max="982" width="8.5703125" style="71" customWidth="1"/>
    <col min="983" max="984" width="10.140625" style="71" hidden="1" customWidth="1"/>
    <col min="985" max="985" width="6.42578125" style="71" customWidth="1"/>
    <col min="986" max="987" width="10.140625" style="71" hidden="1" customWidth="1"/>
    <col min="988" max="988" width="7" style="71" customWidth="1"/>
    <col min="989" max="990" width="10.140625" style="71" hidden="1" customWidth="1"/>
    <col min="991" max="991" width="7" style="71" customWidth="1"/>
    <col min="992" max="993" width="10.140625" style="71" hidden="1" customWidth="1"/>
    <col min="994" max="994" width="7.5703125" style="71" customWidth="1"/>
    <col min="995" max="996" width="10.140625" style="71" hidden="1" customWidth="1"/>
    <col min="997" max="997" width="7" style="71" customWidth="1"/>
    <col min="998" max="999" width="10.140625" style="71" hidden="1" customWidth="1"/>
    <col min="1000" max="1000" width="7" style="71" customWidth="1"/>
    <col min="1001" max="1002" width="10.140625" style="71" hidden="1" customWidth="1"/>
    <col min="1003" max="1003" width="7" style="71" customWidth="1"/>
    <col min="1004" max="1004" width="10.140625" style="71" hidden="1" customWidth="1"/>
    <col min="1005" max="1005" width="6.42578125" style="71" customWidth="1"/>
    <col min="1006" max="1017" width="10.140625" style="71" hidden="1" customWidth="1"/>
    <col min="1018" max="1018" width="10.140625" style="71"/>
    <col min="1019" max="1019" width="41.42578125" style="71" customWidth="1"/>
    <col min="1020" max="1020" width="6.42578125" style="71" customWidth="1"/>
    <col min="1021" max="1021" width="14.7109375" style="71" customWidth="1"/>
    <col min="1022" max="1022" width="11.42578125" style="71" customWidth="1"/>
    <col min="1023" max="1023" width="13" style="71" customWidth="1"/>
    <col min="1024" max="1024" width="18.140625" style="71" customWidth="1"/>
    <col min="1025" max="1034" width="9.42578125" style="71" customWidth="1"/>
    <col min="1035" max="1035" width="8.85546875" style="71" customWidth="1"/>
    <col min="1036" max="1036" width="9.42578125" style="71" customWidth="1"/>
    <col min="1037" max="1037" width="9.85546875" style="71" customWidth="1"/>
    <col min="1038" max="1038" width="6.42578125" style="71" customWidth="1"/>
    <col min="1039" max="1039" width="6.85546875" style="71" customWidth="1"/>
    <col min="1040" max="1041" width="4.42578125" style="71" customWidth="1"/>
    <col min="1042" max="1042" width="6.28515625" style="71" customWidth="1"/>
    <col min="1043" max="1043" width="7.5703125" style="71" customWidth="1"/>
    <col min="1044" max="1044" width="10.140625" style="71" hidden="1" customWidth="1"/>
    <col min="1045" max="1046" width="11.42578125" style="71" customWidth="1"/>
    <col min="1047" max="1047" width="56.85546875" style="71" customWidth="1"/>
    <col min="1048" max="1048" width="9.140625" style="71" customWidth="1"/>
    <col min="1049" max="1049" width="24.5703125" style="71" customWidth="1"/>
    <col min="1050" max="1050" width="22.85546875" style="71" customWidth="1"/>
    <col min="1051" max="1053" width="9.140625" style="71" customWidth="1"/>
    <col min="1054" max="1055" width="12.140625" style="71" customWidth="1"/>
    <col min="1056" max="1056" width="14.5703125" style="71" customWidth="1"/>
    <col min="1057" max="1057" width="5" style="71" customWidth="1"/>
    <col min="1058" max="1059" width="10.140625" style="71" hidden="1" customWidth="1"/>
    <col min="1060" max="1060" width="5" style="71" customWidth="1"/>
    <col min="1061" max="1062" width="10.140625" style="71" hidden="1" customWidth="1"/>
    <col min="1063" max="1063" width="5" style="71" customWidth="1"/>
    <col min="1064" max="1065" width="10.140625" style="71" hidden="1" customWidth="1"/>
    <col min="1066" max="1066" width="5" style="71" customWidth="1"/>
    <col min="1067" max="1068" width="10.140625" style="71" hidden="1" customWidth="1"/>
    <col min="1069" max="1069" width="5" style="71" customWidth="1"/>
    <col min="1070" max="1071" width="10.140625" style="71" hidden="1" customWidth="1"/>
    <col min="1072" max="1072" width="5" style="71" customWidth="1"/>
    <col min="1073" max="1074" width="10.140625" style="71" hidden="1" customWidth="1"/>
    <col min="1075" max="1075" width="6.42578125" style="71" customWidth="1"/>
    <col min="1076" max="1083" width="10.140625" style="71" hidden="1" customWidth="1"/>
    <col min="1084" max="1084" width="6.85546875" style="71" customWidth="1"/>
    <col min="1085" max="1086" width="10.140625" style="71" hidden="1" customWidth="1"/>
    <col min="1087" max="1087" width="6.42578125" style="71" customWidth="1"/>
    <col min="1088" max="1089" width="10.140625" style="71" hidden="1" customWidth="1"/>
    <col min="1090" max="1090" width="5.42578125" style="71" customWidth="1"/>
    <col min="1091" max="1092" width="10.140625" style="71" hidden="1" customWidth="1"/>
    <col min="1093" max="1093" width="4.85546875" style="71" customWidth="1"/>
    <col min="1094" max="1101" width="10.140625" style="71" hidden="1" customWidth="1"/>
    <col min="1102" max="1102" width="5.42578125" style="71" customWidth="1"/>
    <col min="1103" max="1104" width="10.140625" style="71" hidden="1" customWidth="1"/>
    <col min="1105" max="1105" width="8.42578125" style="71" customWidth="1"/>
    <col min="1106" max="1107" width="10.140625" style="71" hidden="1" customWidth="1"/>
    <col min="1108" max="1108" width="5.85546875" style="71" customWidth="1"/>
    <col min="1109" max="1110" width="10.140625" style="71" hidden="1" customWidth="1"/>
    <col min="1111" max="1111" width="5.42578125" style="71" customWidth="1"/>
    <col min="1112" max="1113" width="10.140625" style="71" hidden="1" customWidth="1"/>
    <col min="1114" max="1114" width="5.42578125" style="71" customWidth="1"/>
    <col min="1115" max="1116" width="10.140625" style="71" hidden="1" customWidth="1"/>
    <col min="1117" max="1117" width="6" style="71" customWidth="1"/>
    <col min="1118" max="1122" width="10.140625" style="71" hidden="1" customWidth="1"/>
    <col min="1123" max="1123" width="5" style="71" customWidth="1"/>
    <col min="1124" max="1131" width="10.140625" style="71" hidden="1" customWidth="1"/>
    <col min="1132" max="1132" width="5" style="71" customWidth="1"/>
    <col min="1133" max="1133" width="10.140625" style="71" hidden="1" customWidth="1"/>
    <col min="1134" max="1134" width="5" style="71" customWidth="1"/>
    <col min="1135" max="1135" width="9.42578125" style="71" customWidth="1"/>
    <col min="1136" max="1136" width="10.140625" style="71" hidden="1" customWidth="1"/>
    <col min="1137" max="1137" width="5" style="71" customWidth="1"/>
    <col min="1138" max="1139" width="10.140625" style="71" hidden="1" customWidth="1"/>
    <col min="1140" max="1140" width="5" style="71" customWidth="1"/>
    <col min="1141" max="1142" width="10.140625" style="71" hidden="1" customWidth="1"/>
    <col min="1143" max="1143" width="5" style="71" customWidth="1"/>
    <col min="1144" max="1145" width="10.140625" style="71" hidden="1" customWidth="1"/>
    <col min="1146" max="1146" width="5" style="71" customWidth="1"/>
    <col min="1147" max="1153" width="10.140625" style="71" hidden="1" customWidth="1"/>
    <col min="1154" max="1154" width="6.42578125" style="71" customWidth="1"/>
    <col min="1155" max="1155" width="10.140625" style="71" hidden="1" customWidth="1"/>
    <col min="1156" max="1156" width="7.140625" style="71" customWidth="1"/>
    <col min="1157" max="1158" width="10.140625" style="71" hidden="1" customWidth="1"/>
    <col min="1159" max="1159" width="7.140625" style="71" customWidth="1"/>
    <col min="1160" max="1161" width="10.140625" style="71" hidden="1" customWidth="1"/>
    <col min="1162" max="1162" width="7.140625" style="71" customWidth="1"/>
    <col min="1163" max="1164" width="10.140625" style="71" hidden="1" customWidth="1"/>
    <col min="1165" max="1165" width="7.140625" style="71" customWidth="1"/>
    <col min="1166" max="1167" width="10.140625" style="71" hidden="1" customWidth="1"/>
    <col min="1168" max="1168" width="7.140625" style="71" customWidth="1"/>
    <col min="1169" max="1170" width="10.140625" style="71" hidden="1" customWidth="1"/>
    <col min="1171" max="1171" width="7.140625" style="71" customWidth="1"/>
    <col min="1172" max="1173" width="10.140625" style="71" hidden="1" customWidth="1"/>
    <col min="1174" max="1174" width="7.140625" style="71" customWidth="1"/>
    <col min="1175" max="1176" width="10.140625" style="71" hidden="1" customWidth="1"/>
    <col min="1177" max="1177" width="7.140625" style="71" customWidth="1"/>
    <col min="1178" max="1178" width="10.140625" style="71" hidden="1" customWidth="1"/>
    <col min="1179" max="1179" width="6.42578125" style="71" customWidth="1"/>
    <col min="1180" max="1181" width="10.140625" style="71" hidden="1" customWidth="1"/>
    <col min="1182" max="1182" width="6.85546875" style="71" customWidth="1"/>
    <col min="1183" max="1184" width="10.140625" style="71" hidden="1" customWidth="1"/>
    <col min="1185" max="1185" width="6.85546875" style="71" customWidth="1"/>
    <col min="1186" max="1187" width="10.140625" style="71" hidden="1" customWidth="1"/>
    <col min="1188" max="1188" width="6.42578125" style="71" customWidth="1"/>
    <col min="1189" max="1190" width="10.140625" style="71" hidden="1" customWidth="1"/>
    <col min="1191" max="1191" width="7.42578125" style="71" customWidth="1"/>
    <col min="1192" max="1193" width="10.140625" style="71" hidden="1" customWidth="1"/>
    <col min="1194" max="1194" width="6.42578125" style="71" customWidth="1"/>
    <col min="1195" max="1196" width="10.140625" style="71" hidden="1" customWidth="1"/>
    <col min="1197" max="1197" width="7.5703125" style="71" customWidth="1"/>
    <col min="1198" max="1198" width="10.140625" style="71" hidden="1" customWidth="1"/>
    <col min="1199" max="1199" width="9.42578125" style="71" customWidth="1"/>
    <col min="1200" max="1200" width="10.140625" style="71" hidden="1" customWidth="1"/>
    <col min="1201" max="1204" width="6.42578125" style="71" customWidth="1"/>
    <col min="1205" max="1205" width="6.85546875" style="71" customWidth="1"/>
    <col min="1206" max="1206" width="6.42578125" style="71" customWidth="1"/>
    <col min="1207" max="1223" width="10.140625" style="71" hidden="1" customWidth="1"/>
    <col min="1224" max="1224" width="6.5703125" style="71" customWidth="1"/>
    <col min="1225" max="1225" width="6.42578125" style="71" customWidth="1"/>
    <col min="1226" max="1227" width="10.140625" style="71" hidden="1" customWidth="1"/>
    <col min="1228" max="1228" width="6.42578125" style="71" customWidth="1"/>
    <col min="1229" max="1230" width="10.140625" style="71" hidden="1" customWidth="1"/>
    <col min="1231" max="1231" width="7.42578125" style="71" customWidth="1"/>
    <col min="1232" max="1232" width="10.140625" style="71" hidden="1" customWidth="1"/>
    <col min="1233" max="1233" width="6.42578125" style="71" customWidth="1"/>
    <col min="1234" max="1234" width="10.140625" style="71" hidden="1" customWidth="1"/>
    <col min="1235" max="1235" width="9" style="71" customWidth="1"/>
    <col min="1236" max="1237" width="10.140625" style="71" hidden="1" customWidth="1"/>
    <col min="1238" max="1238" width="8.5703125" style="71" customWidth="1"/>
    <col min="1239" max="1240" width="10.140625" style="71" hidden="1" customWidth="1"/>
    <col min="1241" max="1241" width="6.42578125" style="71" customWidth="1"/>
    <col min="1242" max="1243" width="10.140625" style="71" hidden="1" customWidth="1"/>
    <col min="1244" max="1244" width="7" style="71" customWidth="1"/>
    <col min="1245" max="1246" width="10.140625" style="71" hidden="1" customWidth="1"/>
    <col min="1247" max="1247" width="7" style="71" customWidth="1"/>
    <col min="1248" max="1249" width="10.140625" style="71" hidden="1" customWidth="1"/>
    <col min="1250" max="1250" width="7.5703125" style="71" customWidth="1"/>
    <col min="1251" max="1252" width="10.140625" style="71" hidden="1" customWidth="1"/>
    <col min="1253" max="1253" width="7" style="71" customWidth="1"/>
    <col min="1254" max="1255" width="10.140625" style="71" hidden="1" customWidth="1"/>
    <col min="1256" max="1256" width="7" style="71" customWidth="1"/>
    <col min="1257" max="1258" width="10.140625" style="71" hidden="1" customWidth="1"/>
    <col min="1259" max="1259" width="7" style="71" customWidth="1"/>
    <col min="1260" max="1260" width="10.140625" style="71" hidden="1" customWidth="1"/>
    <col min="1261" max="1261" width="6.42578125" style="71" customWidth="1"/>
    <col min="1262" max="1273" width="10.140625" style="71" hidden="1" customWidth="1"/>
    <col min="1274" max="1274" width="10.140625" style="71"/>
    <col min="1275" max="1275" width="41.42578125" style="71" customWidth="1"/>
    <col min="1276" max="1276" width="6.42578125" style="71" customWidth="1"/>
    <col min="1277" max="1277" width="14.7109375" style="71" customWidth="1"/>
    <col min="1278" max="1278" width="11.42578125" style="71" customWidth="1"/>
    <col min="1279" max="1279" width="13" style="71" customWidth="1"/>
    <col min="1280" max="1280" width="18.140625" style="71" customWidth="1"/>
    <col min="1281" max="1290" width="9.42578125" style="71" customWidth="1"/>
    <col min="1291" max="1291" width="8.85546875" style="71" customWidth="1"/>
    <col min="1292" max="1292" width="9.42578125" style="71" customWidth="1"/>
    <col min="1293" max="1293" width="9.85546875" style="71" customWidth="1"/>
    <col min="1294" max="1294" width="6.42578125" style="71" customWidth="1"/>
    <col min="1295" max="1295" width="6.85546875" style="71" customWidth="1"/>
    <col min="1296" max="1297" width="4.42578125" style="71" customWidth="1"/>
    <col min="1298" max="1298" width="6.28515625" style="71" customWidth="1"/>
    <col min="1299" max="1299" width="7.5703125" style="71" customWidth="1"/>
    <col min="1300" max="1300" width="10.140625" style="71" hidden="1" customWidth="1"/>
    <col min="1301" max="1302" width="11.42578125" style="71" customWidth="1"/>
    <col min="1303" max="1303" width="56.85546875" style="71" customWidth="1"/>
    <col min="1304" max="1304" width="9.140625" style="71" customWidth="1"/>
    <col min="1305" max="1305" width="24.5703125" style="71" customWidth="1"/>
    <col min="1306" max="1306" width="22.85546875" style="71" customWidth="1"/>
    <col min="1307" max="1309" width="9.140625" style="71" customWidth="1"/>
    <col min="1310" max="1311" width="12.140625" style="71" customWidth="1"/>
    <col min="1312" max="1312" width="14.5703125" style="71" customWidth="1"/>
    <col min="1313" max="1313" width="5" style="71" customWidth="1"/>
    <col min="1314" max="1315" width="10.140625" style="71" hidden="1" customWidth="1"/>
    <col min="1316" max="1316" width="5" style="71" customWidth="1"/>
    <col min="1317" max="1318" width="10.140625" style="71" hidden="1" customWidth="1"/>
    <col min="1319" max="1319" width="5" style="71" customWidth="1"/>
    <col min="1320" max="1321" width="10.140625" style="71" hidden="1" customWidth="1"/>
    <col min="1322" max="1322" width="5" style="71" customWidth="1"/>
    <col min="1323" max="1324" width="10.140625" style="71" hidden="1" customWidth="1"/>
    <col min="1325" max="1325" width="5" style="71" customWidth="1"/>
    <col min="1326" max="1327" width="10.140625" style="71" hidden="1" customWidth="1"/>
    <col min="1328" max="1328" width="5" style="71" customWidth="1"/>
    <col min="1329" max="1330" width="10.140625" style="71" hidden="1" customWidth="1"/>
    <col min="1331" max="1331" width="6.42578125" style="71" customWidth="1"/>
    <col min="1332" max="1339" width="10.140625" style="71" hidden="1" customWidth="1"/>
    <col min="1340" max="1340" width="6.85546875" style="71" customWidth="1"/>
    <col min="1341" max="1342" width="10.140625" style="71" hidden="1" customWidth="1"/>
    <col min="1343" max="1343" width="6.42578125" style="71" customWidth="1"/>
    <col min="1344" max="1345" width="10.140625" style="71" hidden="1" customWidth="1"/>
    <col min="1346" max="1346" width="5.42578125" style="71" customWidth="1"/>
    <col min="1347" max="1348" width="10.140625" style="71" hidden="1" customWidth="1"/>
    <col min="1349" max="1349" width="4.85546875" style="71" customWidth="1"/>
    <col min="1350" max="1357" width="10.140625" style="71" hidden="1" customWidth="1"/>
    <col min="1358" max="1358" width="5.42578125" style="71" customWidth="1"/>
    <col min="1359" max="1360" width="10.140625" style="71" hidden="1" customWidth="1"/>
    <col min="1361" max="1361" width="8.42578125" style="71" customWidth="1"/>
    <col min="1362" max="1363" width="10.140625" style="71" hidden="1" customWidth="1"/>
    <col min="1364" max="1364" width="5.85546875" style="71" customWidth="1"/>
    <col min="1365" max="1366" width="10.140625" style="71" hidden="1" customWidth="1"/>
    <col min="1367" max="1367" width="5.42578125" style="71" customWidth="1"/>
    <col min="1368" max="1369" width="10.140625" style="71" hidden="1" customWidth="1"/>
    <col min="1370" max="1370" width="5.42578125" style="71" customWidth="1"/>
    <col min="1371" max="1372" width="10.140625" style="71" hidden="1" customWidth="1"/>
    <col min="1373" max="1373" width="6" style="71" customWidth="1"/>
    <col min="1374" max="1378" width="10.140625" style="71" hidden="1" customWidth="1"/>
    <col min="1379" max="1379" width="5" style="71" customWidth="1"/>
    <col min="1380" max="1387" width="10.140625" style="71" hidden="1" customWidth="1"/>
    <col min="1388" max="1388" width="5" style="71" customWidth="1"/>
    <col min="1389" max="1389" width="10.140625" style="71" hidden="1" customWidth="1"/>
    <col min="1390" max="1390" width="5" style="71" customWidth="1"/>
    <col min="1391" max="1391" width="9.42578125" style="71" customWidth="1"/>
    <col min="1392" max="1392" width="10.140625" style="71" hidden="1" customWidth="1"/>
    <col min="1393" max="1393" width="5" style="71" customWidth="1"/>
    <col min="1394" max="1395" width="10.140625" style="71" hidden="1" customWidth="1"/>
    <col min="1396" max="1396" width="5" style="71" customWidth="1"/>
    <col min="1397" max="1398" width="10.140625" style="71" hidden="1" customWidth="1"/>
    <col min="1399" max="1399" width="5" style="71" customWidth="1"/>
    <col min="1400" max="1401" width="10.140625" style="71" hidden="1" customWidth="1"/>
    <col min="1402" max="1402" width="5" style="71" customWidth="1"/>
    <col min="1403" max="1409" width="10.140625" style="71" hidden="1" customWidth="1"/>
    <col min="1410" max="1410" width="6.42578125" style="71" customWidth="1"/>
    <col min="1411" max="1411" width="10.140625" style="71" hidden="1" customWidth="1"/>
    <col min="1412" max="1412" width="7.140625" style="71" customWidth="1"/>
    <col min="1413" max="1414" width="10.140625" style="71" hidden="1" customWidth="1"/>
    <col min="1415" max="1415" width="7.140625" style="71" customWidth="1"/>
    <col min="1416" max="1417" width="10.140625" style="71" hidden="1" customWidth="1"/>
    <col min="1418" max="1418" width="7.140625" style="71" customWidth="1"/>
    <col min="1419" max="1420" width="10.140625" style="71" hidden="1" customWidth="1"/>
    <col min="1421" max="1421" width="7.140625" style="71" customWidth="1"/>
    <col min="1422" max="1423" width="10.140625" style="71" hidden="1" customWidth="1"/>
    <col min="1424" max="1424" width="7.140625" style="71" customWidth="1"/>
    <col min="1425" max="1426" width="10.140625" style="71" hidden="1" customWidth="1"/>
    <col min="1427" max="1427" width="7.140625" style="71" customWidth="1"/>
    <col min="1428" max="1429" width="10.140625" style="71" hidden="1" customWidth="1"/>
    <col min="1430" max="1430" width="7.140625" style="71" customWidth="1"/>
    <col min="1431" max="1432" width="10.140625" style="71" hidden="1" customWidth="1"/>
    <col min="1433" max="1433" width="7.140625" style="71" customWidth="1"/>
    <col min="1434" max="1434" width="10.140625" style="71" hidden="1" customWidth="1"/>
    <col min="1435" max="1435" width="6.42578125" style="71" customWidth="1"/>
    <col min="1436" max="1437" width="10.140625" style="71" hidden="1" customWidth="1"/>
    <col min="1438" max="1438" width="6.85546875" style="71" customWidth="1"/>
    <col min="1439" max="1440" width="10.140625" style="71" hidden="1" customWidth="1"/>
    <col min="1441" max="1441" width="6.85546875" style="71" customWidth="1"/>
    <col min="1442" max="1443" width="10.140625" style="71" hidden="1" customWidth="1"/>
    <col min="1444" max="1444" width="6.42578125" style="71" customWidth="1"/>
    <col min="1445" max="1446" width="10.140625" style="71" hidden="1" customWidth="1"/>
    <col min="1447" max="1447" width="7.42578125" style="71" customWidth="1"/>
    <col min="1448" max="1449" width="10.140625" style="71" hidden="1" customWidth="1"/>
    <col min="1450" max="1450" width="6.42578125" style="71" customWidth="1"/>
    <col min="1451" max="1452" width="10.140625" style="71" hidden="1" customWidth="1"/>
    <col min="1453" max="1453" width="7.5703125" style="71" customWidth="1"/>
    <col min="1454" max="1454" width="10.140625" style="71" hidden="1" customWidth="1"/>
    <col min="1455" max="1455" width="9.42578125" style="71" customWidth="1"/>
    <col min="1456" max="1456" width="10.140625" style="71" hidden="1" customWidth="1"/>
    <col min="1457" max="1460" width="6.42578125" style="71" customWidth="1"/>
    <col min="1461" max="1461" width="6.85546875" style="71" customWidth="1"/>
    <col min="1462" max="1462" width="6.42578125" style="71" customWidth="1"/>
    <col min="1463" max="1479" width="10.140625" style="71" hidden="1" customWidth="1"/>
    <col min="1480" max="1480" width="6.5703125" style="71" customWidth="1"/>
    <col min="1481" max="1481" width="6.42578125" style="71" customWidth="1"/>
    <col min="1482" max="1483" width="10.140625" style="71" hidden="1" customWidth="1"/>
    <col min="1484" max="1484" width="6.42578125" style="71" customWidth="1"/>
    <col min="1485" max="1486" width="10.140625" style="71" hidden="1" customWidth="1"/>
    <col min="1487" max="1487" width="7.42578125" style="71" customWidth="1"/>
    <col min="1488" max="1488" width="10.140625" style="71" hidden="1" customWidth="1"/>
    <col min="1489" max="1489" width="6.42578125" style="71" customWidth="1"/>
    <col min="1490" max="1490" width="10.140625" style="71" hidden="1" customWidth="1"/>
    <col min="1491" max="1491" width="9" style="71" customWidth="1"/>
    <col min="1492" max="1493" width="10.140625" style="71" hidden="1" customWidth="1"/>
    <col min="1494" max="1494" width="8.5703125" style="71" customWidth="1"/>
    <col min="1495" max="1496" width="10.140625" style="71" hidden="1" customWidth="1"/>
    <col min="1497" max="1497" width="6.42578125" style="71" customWidth="1"/>
    <col min="1498" max="1499" width="10.140625" style="71" hidden="1" customWidth="1"/>
    <col min="1500" max="1500" width="7" style="71" customWidth="1"/>
    <col min="1501" max="1502" width="10.140625" style="71" hidden="1" customWidth="1"/>
    <col min="1503" max="1503" width="7" style="71" customWidth="1"/>
    <col min="1504" max="1505" width="10.140625" style="71" hidden="1" customWidth="1"/>
    <col min="1506" max="1506" width="7.5703125" style="71" customWidth="1"/>
    <col min="1507" max="1508" width="10.140625" style="71" hidden="1" customWidth="1"/>
    <col min="1509" max="1509" width="7" style="71" customWidth="1"/>
    <col min="1510" max="1511" width="10.140625" style="71" hidden="1" customWidth="1"/>
    <col min="1512" max="1512" width="7" style="71" customWidth="1"/>
    <col min="1513" max="1514" width="10.140625" style="71" hidden="1" customWidth="1"/>
    <col min="1515" max="1515" width="7" style="71" customWidth="1"/>
    <col min="1516" max="1516" width="10.140625" style="71" hidden="1" customWidth="1"/>
    <col min="1517" max="1517" width="6.42578125" style="71" customWidth="1"/>
    <col min="1518" max="1529" width="10.140625" style="71" hidden="1" customWidth="1"/>
    <col min="1530" max="1530" width="10.140625" style="71"/>
    <col min="1531" max="1531" width="41.42578125" style="71" customWidth="1"/>
    <col min="1532" max="1532" width="6.42578125" style="71" customWidth="1"/>
    <col min="1533" max="1533" width="14.7109375" style="71" customWidth="1"/>
    <col min="1534" max="1534" width="11.42578125" style="71" customWidth="1"/>
    <col min="1535" max="1535" width="13" style="71" customWidth="1"/>
    <col min="1536" max="1536" width="18.140625" style="71" customWidth="1"/>
    <col min="1537" max="1546" width="9.42578125" style="71" customWidth="1"/>
    <col min="1547" max="1547" width="8.85546875" style="71" customWidth="1"/>
    <col min="1548" max="1548" width="9.42578125" style="71" customWidth="1"/>
    <col min="1549" max="1549" width="9.85546875" style="71" customWidth="1"/>
    <col min="1550" max="1550" width="6.42578125" style="71" customWidth="1"/>
    <col min="1551" max="1551" width="6.85546875" style="71" customWidth="1"/>
    <col min="1552" max="1553" width="4.42578125" style="71" customWidth="1"/>
    <col min="1554" max="1554" width="6.28515625" style="71" customWidth="1"/>
    <col min="1555" max="1555" width="7.5703125" style="71" customWidth="1"/>
    <col min="1556" max="1556" width="10.140625" style="71" hidden="1" customWidth="1"/>
    <col min="1557" max="1558" width="11.42578125" style="71" customWidth="1"/>
    <col min="1559" max="1559" width="56.85546875" style="71" customWidth="1"/>
    <col min="1560" max="1560" width="9.140625" style="71" customWidth="1"/>
    <col min="1561" max="1561" width="24.5703125" style="71" customWidth="1"/>
    <col min="1562" max="1562" width="22.85546875" style="71" customWidth="1"/>
    <col min="1563" max="1565" width="9.140625" style="71" customWidth="1"/>
    <col min="1566" max="1567" width="12.140625" style="71" customWidth="1"/>
    <col min="1568" max="1568" width="14.5703125" style="71" customWidth="1"/>
    <col min="1569" max="1569" width="5" style="71" customWidth="1"/>
    <col min="1570" max="1571" width="10.140625" style="71" hidden="1" customWidth="1"/>
    <col min="1572" max="1572" width="5" style="71" customWidth="1"/>
    <col min="1573" max="1574" width="10.140625" style="71" hidden="1" customWidth="1"/>
    <col min="1575" max="1575" width="5" style="71" customWidth="1"/>
    <col min="1576" max="1577" width="10.140625" style="71" hidden="1" customWidth="1"/>
    <col min="1578" max="1578" width="5" style="71" customWidth="1"/>
    <col min="1579" max="1580" width="10.140625" style="71" hidden="1" customWidth="1"/>
    <col min="1581" max="1581" width="5" style="71" customWidth="1"/>
    <col min="1582" max="1583" width="10.140625" style="71" hidden="1" customWidth="1"/>
    <col min="1584" max="1584" width="5" style="71" customWidth="1"/>
    <col min="1585" max="1586" width="10.140625" style="71" hidden="1" customWidth="1"/>
    <col min="1587" max="1587" width="6.42578125" style="71" customWidth="1"/>
    <col min="1588" max="1595" width="10.140625" style="71" hidden="1" customWidth="1"/>
    <col min="1596" max="1596" width="6.85546875" style="71" customWidth="1"/>
    <col min="1597" max="1598" width="10.140625" style="71" hidden="1" customWidth="1"/>
    <col min="1599" max="1599" width="6.42578125" style="71" customWidth="1"/>
    <col min="1600" max="1601" width="10.140625" style="71" hidden="1" customWidth="1"/>
    <col min="1602" max="1602" width="5.42578125" style="71" customWidth="1"/>
    <col min="1603" max="1604" width="10.140625" style="71" hidden="1" customWidth="1"/>
    <col min="1605" max="1605" width="4.85546875" style="71" customWidth="1"/>
    <col min="1606" max="1613" width="10.140625" style="71" hidden="1" customWidth="1"/>
    <col min="1614" max="1614" width="5.42578125" style="71" customWidth="1"/>
    <col min="1615" max="1616" width="10.140625" style="71" hidden="1" customWidth="1"/>
    <col min="1617" max="1617" width="8.42578125" style="71" customWidth="1"/>
    <col min="1618" max="1619" width="10.140625" style="71" hidden="1" customWidth="1"/>
    <col min="1620" max="1620" width="5.85546875" style="71" customWidth="1"/>
    <col min="1621" max="1622" width="10.140625" style="71" hidden="1" customWidth="1"/>
    <col min="1623" max="1623" width="5.42578125" style="71" customWidth="1"/>
    <col min="1624" max="1625" width="10.140625" style="71" hidden="1" customWidth="1"/>
    <col min="1626" max="1626" width="5.42578125" style="71" customWidth="1"/>
    <col min="1627" max="1628" width="10.140625" style="71" hidden="1" customWidth="1"/>
    <col min="1629" max="1629" width="6" style="71" customWidth="1"/>
    <col min="1630" max="1634" width="10.140625" style="71" hidden="1" customWidth="1"/>
    <col min="1635" max="1635" width="5" style="71" customWidth="1"/>
    <col min="1636" max="1643" width="10.140625" style="71" hidden="1" customWidth="1"/>
    <col min="1644" max="1644" width="5" style="71" customWidth="1"/>
    <col min="1645" max="1645" width="10.140625" style="71" hidden="1" customWidth="1"/>
    <col min="1646" max="1646" width="5" style="71" customWidth="1"/>
    <col min="1647" max="1647" width="9.42578125" style="71" customWidth="1"/>
    <col min="1648" max="1648" width="10.140625" style="71" hidden="1" customWidth="1"/>
    <col min="1649" max="1649" width="5" style="71" customWidth="1"/>
    <col min="1650" max="1651" width="10.140625" style="71" hidden="1" customWidth="1"/>
    <col min="1652" max="1652" width="5" style="71" customWidth="1"/>
    <col min="1653" max="1654" width="10.140625" style="71" hidden="1" customWidth="1"/>
    <col min="1655" max="1655" width="5" style="71" customWidth="1"/>
    <col min="1656" max="1657" width="10.140625" style="71" hidden="1" customWidth="1"/>
    <col min="1658" max="1658" width="5" style="71" customWidth="1"/>
    <col min="1659" max="1665" width="10.140625" style="71" hidden="1" customWidth="1"/>
    <col min="1666" max="1666" width="6.42578125" style="71" customWidth="1"/>
    <col min="1667" max="1667" width="10.140625" style="71" hidden="1" customWidth="1"/>
    <col min="1668" max="1668" width="7.140625" style="71" customWidth="1"/>
    <col min="1669" max="1670" width="10.140625" style="71" hidden="1" customWidth="1"/>
    <col min="1671" max="1671" width="7.140625" style="71" customWidth="1"/>
    <col min="1672" max="1673" width="10.140625" style="71" hidden="1" customWidth="1"/>
    <col min="1674" max="1674" width="7.140625" style="71" customWidth="1"/>
    <col min="1675" max="1676" width="10.140625" style="71" hidden="1" customWidth="1"/>
    <col min="1677" max="1677" width="7.140625" style="71" customWidth="1"/>
    <col min="1678" max="1679" width="10.140625" style="71" hidden="1" customWidth="1"/>
    <col min="1680" max="1680" width="7.140625" style="71" customWidth="1"/>
    <col min="1681" max="1682" width="10.140625" style="71" hidden="1" customWidth="1"/>
    <col min="1683" max="1683" width="7.140625" style="71" customWidth="1"/>
    <col min="1684" max="1685" width="10.140625" style="71" hidden="1" customWidth="1"/>
    <col min="1686" max="1686" width="7.140625" style="71" customWidth="1"/>
    <col min="1687" max="1688" width="10.140625" style="71" hidden="1" customWidth="1"/>
    <col min="1689" max="1689" width="7.140625" style="71" customWidth="1"/>
    <col min="1690" max="1690" width="10.140625" style="71" hidden="1" customWidth="1"/>
    <col min="1691" max="1691" width="6.42578125" style="71" customWidth="1"/>
    <col min="1692" max="1693" width="10.140625" style="71" hidden="1" customWidth="1"/>
    <col min="1694" max="1694" width="6.85546875" style="71" customWidth="1"/>
    <col min="1695" max="1696" width="10.140625" style="71" hidden="1" customWidth="1"/>
    <col min="1697" max="1697" width="6.85546875" style="71" customWidth="1"/>
    <col min="1698" max="1699" width="10.140625" style="71" hidden="1" customWidth="1"/>
    <col min="1700" max="1700" width="6.42578125" style="71" customWidth="1"/>
    <col min="1701" max="1702" width="10.140625" style="71" hidden="1" customWidth="1"/>
    <col min="1703" max="1703" width="7.42578125" style="71" customWidth="1"/>
    <col min="1704" max="1705" width="10.140625" style="71" hidden="1" customWidth="1"/>
    <col min="1706" max="1706" width="6.42578125" style="71" customWidth="1"/>
    <col min="1707" max="1708" width="10.140625" style="71" hidden="1" customWidth="1"/>
    <col min="1709" max="1709" width="7.5703125" style="71" customWidth="1"/>
    <col min="1710" max="1710" width="10.140625" style="71" hidden="1" customWidth="1"/>
    <col min="1711" max="1711" width="9.42578125" style="71" customWidth="1"/>
    <col min="1712" max="1712" width="10.140625" style="71" hidden="1" customWidth="1"/>
    <col min="1713" max="1716" width="6.42578125" style="71" customWidth="1"/>
    <col min="1717" max="1717" width="6.85546875" style="71" customWidth="1"/>
    <col min="1718" max="1718" width="6.42578125" style="71" customWidth="1"/>
    <col min="1719" max="1735" width="10.140625" style="71" hidden="1" customWidth="1"/>
    <col min="1736" max="1736" width="6.5703125" style="71" customWidth="1"/>
    <col min="1737" max="1737" width="6.42578125" style="71" customWidth="1"/>
    <col min="1738" max="1739" width="10.140625" style="71" hidden="1" customWidth="1"/>
    <col min="1740" max="1740" width="6.42578125" style="71" customWidth="1"/>
    <col min="1741" max="1742" width="10.140625" style="71" hidden="1" customWidth="1"/>
    <col min="1743" max="1743" width="7.42578125" style="71" customWidth="1"/>
    <col min="1744" max="1744" width="10.140625" style="71" hidden="1" customWidth="1"/>
    <col min="1745" max="1745" width="6.42578125" style="71" customWidth="1"/>
    <col min="1746" max="1746" width="10.140625" style="71" hidden="1" customWidth="1"/>
    <col min="1747" max="1747" width="9" style="71" customWidth="1"/>
    <col min="1748" max="1749" width="10.140625" style="71" hidden="1" customWidth="1"/>
    <col min="1750" max="1750" width="8.5703125" style="71" customWidth="1"/>
    <col min="1751" max="1752" width="10.140625" style="71" hidden="1" customWidth="1"/>
    <col min="1753" max="1753" width="6.42578125" style="71" customWidth="1"/>
    <col min="1754" max="1755" width="10.140625" style="71" hidden="1" customWidth="1"/>
    <col min="1756" max="1756" width="7" style="71" customWidth="1"/>
    <col min="1757" max="1758" width="10.140625" style="71" hidden="1" customWidth="1"/>
    <col min="1759" max="1759" width="7" style="71" customWidth="1"/>
    <col min="1760" max="1761" width="10.140625" style="71" hidden="1" customWidth="1"/>
    <col min="1762" max="1762" width="7.5703125" style="71" customWidth="1"/>
    <col min="1763" max="1764" width="10.140625" style="71" hidden="1" customWidth="1"/>
    <col min="1765" max="1765" width="7" style="71" customWidth="1"/>
    <col min="1766" max="1767" width="10.140625" style="71" hidden="1" customWidth="1"/>
    <col min="1768" max="1768" width="7" style="71" customWidth="1"/>
    <col min="1769" max="1770" width="10.140625" style="71" hidden="1" customWidth="1"/>
    <col min="1771" max="1771" width="7" style="71" customWidth="1"/>
    <col min="1772" max="1772" width="10.140625" style="71" hidden="1" customWidth="1"/>
    <col min="1773" max="1773" width="6.42578125" style="71" customWidth="1"/>
    <col min="1774" max="1785" width="10.140625" style="71" hidden="1" customWidth="1"/>
    <col min="1786" max="1786" width="10.140625" style="71"/>
    <col min="1787" max="1787" width="41.42578125" style="71" customWidth="1"/>
    <col min="1788" max="1788" width="6.42578125" style="71" customWidth="1"/>
    <col min="1789" max="1789" width="14.7109375" style="71" customWidth="1"/>
    <col min="1790" max="1790" width="11.42578125" style="71" customWidth="1"/>
    <col min="1791" max="1791" width="13" style="71" customWidth="1"/>
    <col min="1792" max="1792" width="18.140625" style="71" customWidth="1"/>
    <col min="1793" max="1802" width="9.42578125" style="71" customWidth="1"/>
    <col min="1803" max="1803" width="8.85546875" style="71" customWidth="1"/>
    <col min="1804" max="1804" width="9.42578125" style="71" customWidth="1"/>
    <col min="1805" max="1805" width="9.85546875" style="71" customWidth="1"/>
    <col min="1806" max="1806" width="6.42578125" style="71" customWidth="1"/>
    <col min="1807" max="1807" width="6.85546875" style="71" customWidth="1"/>
    <col min="1808" max="1809" width="4.42578125" style="71" customWidth="1"/>
    <col min="1810" max="1810" width="6.28515625" style="71" customWidth="1"/>
    <col min="1811" max="1811" width="7.5703125" style="71" customWidth="1"/>
    <col min="1812" max="1812" width="10.140625" style="71" hidden="1" customWidth="1"/>
    <col min="1813" max="1814" width="11.42578125" style="71" customWidth="1"/>
    <col min="1815" max="1815" width="56.85546875" style="71" customWidth="1"/>
    <col min="1816" max="1816" width="9.140625" style="71" customWidth="1"/>
    <col min="1817" max="1817" width="24.5703125" style="71" customWidth="1"/>
    <col min="1818" max="1818" width="22.85546875" style="71" customWidth="1"/>
    <col min="1819" max="1821" width="9.140625" style="71" customWidth="1"/>
    <col min="1822" max="1823" width="12.140625" style="71" customWidth="1"/>
    <col min="1824" max="1824" width="14.5703125" style="71" customWidth="1"/>
    <col min="1825" max="1825" width="5" style="71" customWidth="1"/>
    <col min="1826" max="1827" width="10.140625" style="71" hidden="1" customWidth="1"/>
    <col min="1828" max="1828" width="5" style="71" customWidth="1"/>
    <col min="1829" max="1830" width="10.140625" style="71" hidden="1" customWidth="1"/>
    <col min="1831" max="1831" width="5" style="71" customWidth="1"/>
    <col min="1832" max="1833" width="10.140625" style="71" hidden="1" customWidth="1"/>
    <col min="1834" max="1834" width="5" style="71" customWidth="1"/>
    <col min="1835" max="1836" width="10.140625" style="71" hidden="1" customWidth="1"/>
    <col min="1837" max="1837" width="5" style="71" customWidth="1"/>
    <col min="1838" max="1839" width="10.140625" style="71" hidden="1" customWidth="1"/>
    <col min="1840" max="1840" width="5" style="71" customWidth="1"/>
    <col min="1841" max="1842" width="10.140625" style="71" hidden="1" customWidth="1"/>
    <col min="1843" max="1843" width="6.42578125" style="71" customWidth="1"/>
    <col min="1844" max="1851" width="10.140625" style="71" hidden="1" customWidth="1"/>
    <col min="1852" max="1852" width="6.85546875" style="71" customWidth="1"/>
    <col min="1853" max="1854" width="10.140625" style="71" hidden="1" customWidth="1"/>
    <col min="1855" max="1855" width="6.42578125" style="71" customWidth="1"/>
    <col min="1856" max="1857" width="10.140625" style="71" hidden="1" customWidth="1"/>
    <col min="1858" max="1858" width="5.42578125" style="71" customWidth="1"/>
    <col min="1859" max="1860" width="10.140625" style="71" hidden="1" customWidth="1"/>
    <col min="1861" max="1861" width="4.85546875" style="71" customWidth="1"/>
    <col min="1862" max="1869" width="10.140625" style="71" hidden="1" customWidth="1"/>
    <col min="1870" max="1870" width="5.42578125" style="71" customWidth="1"/>
    <col min="1871" max="1872" width="10.140625" style="71" hidden="1" customWidth="1"/>
    <col min="1873" max="1873" width="8.42578125" style="71" customWidth="1"/>
    <col min="1874" max="1875" width="10.140625" style="71" hidden="1" customWidth="1"/>
    <col min="1876" max="1876" width="5.85546875" style="71" customWidth="1"/>
    <col min="1877" max="1878" width="10.140625" style="71" hidden="1" customWidth="1"/>
    <col min="1879" max="1879" width="5.42578125" style="71" customWidth="1"/>
    <col min="1880" max="1881" width="10.140625" style="71" hidden="1" customWidth="1"/>
    <col min="1882" max="1882" width="5.42578125" style="71" customWidth="1"/>
    <col min="1883" max="1884" width="10.140625" style="71" hidden="1" customWidth="1"/>
    <col min="1885" max="1885" width="6" style="71" customWidth="1"/>
    <col min="1886" max="1890" width="10.140625" style="71" hidden="1" customWidth="1"/>
    <col min="1891" max="1891" width="5" style="71" customWidth="1"/>
    <col min="1892" max="1899" width="10.140625" style="71" hidden="1" customWidth="1"/>
    <col min="1900" max="1900" width="5" style="71" customWidth="1"/>
    <col min="1901" max="1901" width="10.140625" style="71" hidden="1" customWidth="1"/>
    <col min="1902" max="1902" width="5" style="71" customWidth="1"/>
    <col min="1903" max="1903" width="9.42578125" style="71" customWidth="1"/>
    <col min="1904" max="1904" width="10.140625" style="71" hidden="1" customWidth="1"/>
    <col min="1905" max="1905" width="5" style="71" customWidth="1"/>
    <col min="1906" max="1907" width="10.140625" style="71" hidden="1" customWidth="1"/>
    <col min="1908" max="1908" width="5" style="71" customWidth="1"/>
    <col min="1909" max="1910" width="10.140625" style="71" hidden="1" customWidth="1"/>
    <col min="1911" max="1911" width="5" style="71" customWidth="1"/>
    <col min="1912" max="1913" width="10.140625" style="71" hidden="1" customWidth="1"/>
    <col min="1914" max="1914" width="5" style="71" customWidth="1"/>
    <col min="1915" max="1921" width="10.140625" style="71" hidden="1" customWidth="1"/>
    <col min="1922" max="1922" width="6.42578125" style="71" customWidth="1"/>
    <col min="1923" max="1923" width="10.140625" style="71" hidden="1" customWidth="1"/>
    <col min="1924" max="1924" width="7.140625" style="71" customWidth="1"/>
    <col min="1925" max="1926" width="10.140625" style="71" hidden="1" customWidth="1"/>
    <col min="1927" max="1927" width="7.140625" style="71" customWidth="1"/>
    <col min="1928" max="1929" width="10.140625" style="71" hidden="1" customWidth="1"/>
    <col min="1930" max="1930" width="7.140625" style="71" customWidth="1"/>
    <col min="1931" max="1932" width="10.140625" style="71" hidden="1" customWidth="1"/>
    <col min="1933" max="1933" width="7.140625" style="71" customWidth="1"/>
    <col min="1934" max="1935" width="10.140625" style="71" hidden="1" customWidth="1"/>
    <col min="1936" max="1936" width="7.140625" style="71" customWidth="1"/>
    <col min="1937" max="1938" width="10.140625" style="71" hidden="1" customWidth="1"/>
    <col min="1939" max="1939" width="7.140625" style="71" customWidth="1"/>
    <col min="1940" max="1941" width="10.140625" style="71" hidden="1" customWidth="1"/>
    <col min="1942" max="1942" width="7.140625" style="71" customWidth="1"/>
    <col min="1943" max="1944" width="10.140625" style="71" hidden="1" customWidth="1"/>
    <col min="1945" max="1945" width="7.140625" style="71" customWidth="1"/>
    <col min="1946" max="1946" width="10.140625" style="71" hidden="1" customWidth="1"/>
    <col min="1947" max="1947" width="6.42578125" style="71" customWidth="1"/>
    <col min="1948" max="1949" width="10.140625" style="71" hidden="1" customWidth="1"/>
    <col min="1950" max="1950" width="6.85546875" style="71" customWidth="1"/>
    <col min="1951" max="1952" width="10.140625" style="71" hidden="1" customWidth="1"/>
    <col min="1953" max="1953" width="6.85546875" style="71" customWidth="1"/>
    <col min="1954" max="1955" width="10.140625" style="71" hidden="1" customWidth="1"/>
    <col min="1956" max="1956" width="6.42578125" style="71" customWidth="1"/>
    <col min="1957" max="1958" width="10.140625" style="71" hidden="1" customWidth="1"/>
    <col min="1959" max="1959" width="7.42578125" style="71" customWidth="1"/>
    <col min="1960" max="1961" width="10.140625" style="71" hidden="1" customWidth="1"/>
    <col min="1962" max="1962" width="6.42578125" style="71" customWidth="1"/>
    <col min="1963" max="1964" width="10.140625" style="71" hidden="1" customWidth="1"/>
    <col min="1965" max="1965" width="7.5703125" style="71" customWidth="1"/>
    <col min="1966" max="1966" width="10.140625" style="71" hidden="1" customWidth="1"/>
    <col min="1967" max="1967" width="9.42578125" style="71" customWidth="1"/>
    <col min="1968" max="1968" width="10.140625" style="71" hidden="1" customWidth="1"/>
    <col min="1969" max="1972" width="6.42578125" style="71" customWidth="1"/>
    <col min="1973" max="1973" width="6.85546875" style="71" customWidth="1"/>
    <col min="1974" max="1974" width="6.42578125" style="71" customWidth="1"/>
    <col min="1975" max="1991" width="10.140625" style="71" hidden="1" customWidth="1"/>
    <col min="1992" max="1992" width="6.5703125" style="71" customWidth="1"/>
    <col min="1993" max="1993" width="6.42578125" style="71" customWidth="1"/>
    <col min="1994" max="1995" width="10.140625" style="71" hidden="1" customWidth="1"/>
    <col min="1996" max="1996" width="6.42578125" style="71" customWidth="1"/>
    <col min="1997" max="1998" width="10.140625" style="71" hidden="1" customWidth="1"/>
    <col min="1999" max="1999" width="7.42578125" style="71" customWidth="1"/>
    <col min="2000" max="2000" width="10.140625" style="71" hidden="1" customWidth="1"/>
    <col min="2001" max="2001" width="6.42578125" style="71" customWidth="1"/>
    <col min="2002" max="2002" width="10.140625" style="71" hidden="1" customWidth="1"/>
    <col min="2003" max="2003" width="9" style="71" customWidth="1"/>
    <col min="2004" max="2005" width="10.140625" style="71" hidden="1" customWidth="1"/>
    <col min="2006" max="2006" width="8.5703125" style="71" customWidth="1"/>
    <col min="2007" max="2008" width="10.140625" style="71" hidden="1" customWidth="1"/>
    <col min="2009" max="2009" width="6.42578125" style="71" customWidth="1"/>
    <col min="2010" max="2011" width="10.140625" style="71" hidden="1" customWidth="1"/>
    <col min="2012" max="2012" width="7" style="71" customWidth="1"/>
    <col min="2013" max="2014" width="10.140625" style="71" hidden="1" customWidth="1"/>
    <col min="2015" max="2015" width="7" style="71" customWidth="1"/>
    <col min="2016" max="2017" width="10.140625" style="71" hidden="1" customWidth="1"/>
    <col min="2018" max="2018" width="7.5703125" style="71" customWidth="1"/>
    <col min="2019" max="2020" width="10.140625" style="71" hidden="1" customWidth="1"/>
    <col min="2021" max="2021" width="7" style="71" customWidth="1"/>
    <col min="2022" max="2023" width="10.140625" style="71" hidden="1" customWidth="1"/>
    <col min="2024" max="2024" width="7" style="71" customWidth="1"/>
    <col min="2025" max="2026" width="10.140625" style="71" hidden="1" customWidth="1"/>
    <col min="2027" max="2027" width="7" style="71" customWidth="1"/>
    <col min="2028" max="2028" width="10.140625" style="71" hidden="1" customWidth="1"/>
    <col min="2029" max="2029" width="6.42578125" style="71" customWidth="1"/>
    <col min="2030" max="2041" width="10.140625" style="71" hidden="1" customWidth="1"/>
    <col min="2042" max="2042" width="10.140625" style="71"/>
    <col min="2043" max="2043" width="41.42578125" style="71" customWidth="1"/>
    <col min="2044" max="2044" width="6.42578125" style="71" customWidth="1"/>
    <col min="2045" max="2045" width="14.7109375" style="71" customWidth="1"/>
    <col min="2046" max="2046" width="11.42578125" style="71" customWidth="1"/>
    <col min="2047" max="2047" width="13" style="71" customWidth="1"/>
    <col min="2048" max="2048" width="18.140625" style="71" customWidth="1"/>
    <col min="2049" max="2058" width="9.42578125" style="71" customWidth="1"/>
    <col min="2059" max="2059" width="8.85546875" style="71" customWidth="1"/>
    <col min="2060" max="2060" width="9.42578125" style="71" customWidth="1"/>
    <col min="2061" max="2061" width="9.85546875" style="71" customWidth="1"/>
    <col min="2062" max="2062" width="6.42578125" style="71" customWidth="1"/>
    <col min="2063" max="2063" width="6.85546875" style="71" customWidth="1"/>
    <col min="2064" max="2065" width="4.42578125" style="71" customWidth="1"/>
    <col min="2066" max="2066" width="6.28515625" style="71" customWidth="1"/>
    <col min="2067" max="2067" width="7.5703125" style="71" customWidth="1"/>
    <col min="2068" max="2068" width="10.140625" style="71" hidden="1" customWidth="1"/>
    <col min="2069" max="2070" width="11.42578125" style="71" customWidth="1"/>
    <col min="2071" max="2071" width="56.85546875" style="71" customWidth="1"/>
    <col min="2072" max="2072" width="9.140625" style="71" customWidth="1"/>
    <col min="2073" max="2073" width="24.5703125" style="71" customWidth="1"/>
    <col min="2074" max="2074" width="22.85546875" style="71" customWidth="1"/>
    <col min="2075" max="2077" width="9.140625" style="71" customWidth="1"/>
    <col min="2078" max="2079" width="12.140625" style="71" customWidth="1"/>
    <col min="2080" max="2080" width="14.5703125" style="71" customWidth="1"/>
    <col min="2081" max="2081" width="5" style="71" customWidth="1"/>
    <col min="2082" max="2083" width="10.140625" style="71" hidden="1" customWidth="1"/>
    <col min="2084" max="2084" width="5" style="71" customWidth="1"/>
    <col min="2085" max="2086" width="10.140625" style="71" hidden="1" customWidth="1"/>
    <col min="2087" max="2087" width="5" style="71" customWidth="1"/>
    <col min="2088" max="2089" width="10.140625" style="71" hidden="1" customWidth="1"/>
    <col min="2090" max="2090" width="5" style="71" customWidth="1"/>
    <col min="2091" max="2092" width="10.140625" style="71" hidden="1" customWidth="1"/>
    <col min="2093" max="2093" width="5" style="71" customWidth="1"/>
    <col min="2094" max="2095" width="10.140625" style="71" hidden="1" customWidth="1"/>
    <col min="2096" max="2096" width="5" style="71" customWidth="1"/>
    <col min="2097" max="2098" width="10.140625" style="71" hidden="1" customWidth="1"/>
    <col min="2099" max="2099" width="6.42578125" style="71" customWidth="1"/>
    <col min="2100" max="2107" width="10.140625" style="71" hidden="1" customWidth="1"/>
    <col min="2108" max="2108" width="6.85546875" style="71" customWidth="1"/>
    <col min="2109" max="2110" width="10.140625" style="71" hidden="1" customWidth="1"/>
    <col min="2111" max="2111" width="6.42578125" style="71" customWidth="1"/>
    <col min="2112" max="2113" width="10.140625" style="71" hidden="1" customWidth="1"/>
    <col min="2114" max="2114" width="5.42578125" style="71" customWidth="1"/>
    <col min="2115" max="2116" width="10.140625" style="71" hidden="1" customWidth="1"/>
    <col min="2117" max="2117" width="4.85546875" style="71" customWidth="1"/>
    <col min="2118" max="2125" width="10.140625" style="71" hidden="1" customWidth="1"/>
    <col min="2126" max="2126" width="5.42578125" style="71" customWidth="1"/>
    <col min="2127" max="2128" width="10.140625" style="71" hidden="1" customWidth="1"/>
    <col min="2129" max="2129" width="8.42578125" style="71" customWidth="1"/>
    <col min="2130" max="2131" width="10.140625" style="71" hidden="1" customWidth="1"/>
    <col min="2132" max="2132" width="5.85546875" style="71" customWidth="1"/>
    <col min="2133" max="2134" width="10.140625" style="71" hidden="1" customWidth="1"/>
    <col min="2135" max="2135" width="5.42578125" style="71" customWidth="1"/>
    <col min="2136" max="2137" width="10.140625" style="71" hidden="1" customWidth="1"/>
    <col min="2138" max="2138" width="5.42578125" style="71" customWidth="1"/>
    <col min="2139" max="2140" width="10.140625" style="71" hidden="1" customWidth="1"/>
    <col min="2141" max="2141" width="6" style="71" customWidth="1"/>
    <col min="2142" max="2146" width="10.140625" style="71" hidden="1" customWidth="1"/>
    <col min="2147" max="2147" width="5" style="71" customWidth="1"/>
    <col min="2148" max="2155" width="10.140625" style="71" hidden="1" customWidth="1"/>
    <col min="2156" max="2156" width="5" style="71" customWidth="1"/>
    <col min="2157" max="2157" width="10.140625" style="71" hidden="1" customWidth="1"/>
    <col min="2158" max="2158" width="5" style="71" customWidth="1"/>
    <col min="2159" max="2159" width="9.42578125" style="71" customWidth="1"/>
    <col min="2160" max="2160" width="10.140625" style="71" hidden="1" customWidth="1"/>
    <col min="2161" max="2161" width="5" style="71" customWidth="1"/>
    <col min="2162" max="2163" width="10.140625" style="71" hidden="1" customWidth="1"/>
    <col min="2164" max="2164" width="5" style="71" customWidth="1"/>
    <col min="2165" max="2166" width="10.140625" style="71" hidden="1" customWidth="1"/>
    <col min="2167" max="2167" width="5" style="71" customWidth="1"/>
    <col min="2168" max="2169" width="10.140625" style="71" hidden="1" customWidth="1"/>
    <col min="2170" max="2170" width="5" style="71" customWidth="1"/>
    <col min="2171" max="2177" width="10.140625" style="71" hidden="1" customWidth="1"/>
    <col min="2178" max="2178" width="6.42578125" style="71" customWidth="1"/>
    <col min="2179" max="2179" width="10.140625" style="71" hidden="1" customWidth="1"/>
    <col min="2180" max="2180" width="7.140625" style="71" customWidth="1"/>
    <col min="2181" max="2182" width="10.140625" style="71" hidden="1" customWidth="1"/>
    <col min="2183" max="2183" width="7.140625" style="71" customWidth="1"/>
    <col min="2184" max="2185" width="10.140625" style="71" hidden="1" customWidth="1"/>
    <col min="2186" max="2186" width="7.140625" style="71" customWidth="1"/>
    <col min="2187" max="2188" width="10.140625" style="71" hidden="1" customWidth="1"/>
    <col min="2189" max="2189" width="7.140625" style="71" customWidth="1"/>
    <col min="2190" max="2191" width="10.140625" style="71" hidden="1" customWidth="1"/>
    <col min="2192" max="2192" width="7.140625" style="71" customWidth="1"/>
    <col min="2193" max="2194" width="10.140625" style="71" hidden="1" customWidth="1"/>
    <col min="2195" max="2195" width="7.140625" style="71" customWidth="1"/>
    <col min="2196" max="2197" width="10.140625" style="71" hidden="1" customWidth="1"/>
    <col min="2198" max="2198" width="7.140625" style="71" customWidth="1"/>
    <col min="2199" max="2200" width="10.140625" style="71" hidden="1" customWidth="1"/>
    <col min="2201" max="2201" width="7.140625" style="71" customWidth="1"/>
    <col min="2202" max="2202" width="10.140625" style="71" hidden="1" customWidth="1"/>
    <col min="2203" max="2203" width="6.42578125" style="71" customWidth="1"/>
    <col min="2204" max="2205" width="10.140625" style="71" hidden="1" customWidth="1"/>
    <col min="2206" max="2206" width="6.85546875" style="71" customWidth="1"/>
    <col min="2207" max="2208" width="10.140625" style="71" hidden="1" customWidth="1"/>
    <col min="2209" max="2209" width="6.85546875" style="71" customWidth="1"/>
    <col min="2210" max="2211" width="10.140625" style="71" hidden="1" customWidth="1"/>
    <col min="2212" max="2212" width="6.42578125" style="71" customWidth="1"/>
    <col min="2213" max="2214" width="10.140625" style="71" hidden="1" customWidth="1"/>
    <col min="2215" max="2215" width="7.42578125" style="71" customWidth="1"/>
    <col min="2216" max="2217" width="10.140625" style="71" hidden="1" customWidth="1"/>
    <col min="2218" max="2218" width="6.42578125" style="71" customWidth="1"/>
    <col min="2219" max="2220" width="10.140625" style="71" hidden="1" customWidth="1"/>
    <col min="2221" max="2221" width="7.5703125" style="71" customWidth="1"/>
    <col min="2222" max="2222" width="10.140625" style="71" hidden="1" customWidth="1"/>
    <col min="2223" max="2223" width="9.42578125" style="71" customWidth="1"/>
    <col min="2224" max="2224" width="10.140625" style="71" hidden="1" customWidth="1"/>
    <col min="2225" max="2228" width="6.42578125" style="71" customWidth="1"/>
    <col min="2229" max="2229" width="6.85546875" style="71" customWidth="1"/>
    <col min="2230" max="2230" width="6.42578125" style="71" customWidth="1"/>
    <col min="2231" max="2247" width="10.140625" style="71" hidden="1" customWidth="1"/>
    <col min="2248" max="2248" width="6.5703125" style="71" customWidth="1"/>
    <col min="2249" max="2249" width="6.42578125" style="71" customWidth="1"/>
    <col min="2250" max="2251" width="10.140625" style="71" hidden="1" customWidth="1"/>
    <col min="2252" max="2252" width="6.42578125" style="71" customWidth="1"/>
    <col min="2253" max="2254" width="10.140625" style="71" hidden="1" customWidth="1"/>
    <col min="2255" max="2255" width="7.42578125" style="71" customWidth="1"/>
    <col min="2256" max="2256" width="10.140625" style="71" hidden="1" customWidth="1"/>
    <col min="2257" max="2257" width="6.42578125" style="71" customWidth="1"/>
    <col min="2258" max="2258" width="10.140625" style="71" hidden="1" customWidth="1"/>
    <col min="2259" max="2259" width="9" style="71" customWidth="1"/>
    <col min="2260" max="2261" width="10.140625" style="71" hidden="1" customWidth="1"/>
    <col min="2262" max="2262" width="8.5703125" style="71" customWidth="1"/>
    <col min="2263" max="2264" width="10.140625" style="71" hidden="1" customWidth="1"/>
    <col min="2265" max="2265" width="6.42578125" style="71" customWidth="1"/>
    <col min="2266" max="2267" width="10.140625" style="71" hidden="1" customWidth="1"/>
    <col min="2268" max="2268" width="7" style="71" customWidth="1"/>
    <col min="2269" max="2270" width="10.140625" style="71" hidden="1" customWidth="1"/>
    <col min="2271" max="2271" width="7" style="71" customWidth="1"/>
    <col min="2272" max="2273" width="10.140625" style="71" hidden="1" customWidth="1"/>
    <col min="2274" max="2274" width="7.5703125" style="71" customWidth="1"/>
    <col min="2275" max="2276" width="10.140625" style="71" hidden="1" customWidth="1"/>
    <col min="2277" max="2277" width="7" style="71" customWidth="1"/>
    <col min="2278" max="2279" width="10.140625" style="71" hidden="1" customWidth="1"/>
    <col min="2280" max="2280" width="7" style="71" customWidth="1"/>
    <col min="2281" max="2282" width="10.140625" style="71" hidden="1" customWidth="1"/>
    <col min="2283" max="2283" width="7" style="71" customWidth="1"/>
    <col min="2284" max="2284" width="10.140625" style="71" hidden="1" customWidth="1"/>
    <col min="2285" max="2285" width="6.42578125" style="71" customWidth="1"/>
    <col min="2286" max="2297" width="10.140625" style="71" hidden="1" customWidth="1"/>
    <col min="2298" max="2298" width="10.140625" style="71"/>
    <col min="2299" max="2299" width="41.42578125" style="71" customWidth="1"/>
    <col min="2300" max="2300" width="6.42578125" style="71" customWidth="1"/>
    <col min="2301" max="2301" width="14.7109375" style="71" customWidth="1"/>
    <col min="2302" max="2302" width="11.42578125" style="71" customWidth="1"/>
    <col min="2303" max="2303" width="13" style="71" customWidth="1"/>
    <col min="2304" max="2304" width="18.140625" style="71" customWidth="1"/>
    <col min="2305" max="2314" width="9.42578125" style="71" customWidth="1"/>
    <col min="2315" max="2315" width="8.85546875" style="71" customWidth="1"/>
    <col min="2316" max="2316" width="9.42578125" style="71" customWidth="1"/>
    <col min="2317" max="2317" width="9.85546875" style="71" customWidth="1"/>
    <col min="2318" max="2318" width="6.42578125" style="71" customWidth="1"/>
    <col min="2319" max="2319" width="6.85546875" style="71" customWidth="1"/>
    <col min="2320" max="2321" width="4.42578125" style="71" customWidth="1"/>
    <col min="2322" max="2322" width="6.28515625" style="71" customWidth="1"/>
    <col min="2323" max="2323" width="7.5703125" style="71" customWidth="1"/>
    <col min="2324" max="2324" width="10.140625" style="71" hidden="1" customWidth="1"/>
    <col min="2325" max="2326" width="11.42578125" style="71" customWidth="1"/>
    <col min="2327" max="2327" width="56.85546875" style="71" customWidth="1"/>
    <col min="2328" max="2328" width="9.140625" style="71" customWidth="1"/>
    <col min="2329" max="2329" width="24.5703125" style="71" customWidth="1"/>
    <col min="2330" max="2330" width="22.85546875" style="71" customWidth="1"/>
    <col min="2331" max="2333" width="9.140625" style="71" customWidth="1"/>
    <col min="2334" max="2335" width="12.140625" style="71" customWidth="1"/>
    <col min="2336" max="2336" width="14.5703125" style="71" customWidth="1"/>
    <col min="2337" max="2337" width="5" style="71" customWidth="1"/>
    <col min="2338" max="2339" width="10.140625" style="71" hidden="1" customWidth="1"/>
    <col min="2340" max="2340" width="5" style="71" customWidth="1"/>
    <col min="2341" max="2342" width="10.140625" style="71" hidden="1" customWidth="1"/>
    <col min="2343" max="2343" width="5" style="71" customWidth="1"/>
    <col min="2344" max="2345" width="10.140625" style="71" hidden="1" customWidth="1"/>
    <col min="2346" max="2346" width="5" style="71" customWidth="1"/>
    <col min="2347" max="2348" width="10.140625" style="71" hidden="1" customWidth="1"/>
    <col min="2349" max="2349" width="5" style="71" customWidth="1"/>
    <col min="2350" max="2351" width="10.140625" style="71" hidden="1" customWidth="1"/>
    <col min="2352" max="2352" width="5" style="71" customWidth="1"/>
    <col min="2353" max="2354" width="10.140625" style="71" hidden="1" customWidth="1"/>
    <col min="2355" max="2355" width="6.42578125" style="71" customWidth="1"/>
    <col min="2356" max="2363" width="10.140625" style="71" hidden="1" customWidth="1"/>
    <col min="2364" max="2364" width="6.85546875" style="71" customWidth="1"/>
    <col min="2365" max="2366" width="10.140625" style="71" hidden="1" customWidth="1"/>
    <col min="2367" max="2367" width="6.42578125" style="71" customWidth="1"/>
    <col min="2368" max="2369" width="10.140625" style="71" hidden="1" customWidth="1"/>
    <col min="2370" max="2370" width="5.42578125" style="71" customWidth="1"/>
    <col min="2371" max="2372" width="10.140625" style="71" hidden="1" customWidth="1"/>
    <col min="2373" max="2373" width="4.85546875" style="71" customWidth="1"/>
    <col min="2374" max="2381" width="10.140625" style="71" hidden="1" customWidth="1"/>
    <col min="2382" max="2382" width="5.42578125" style="71" customWidth="1"/>
    <col min="2383" max="2384" width="10.140625" style="71" hidden="1" customWidth="1"/>
    <col min="2385" max="2385" width="8.42578125" style="71" customWidth="1"/>
    <col min="2386" max="2387" width="10.140625" style="71" hidden="1" customWidth="1"/>
    <col min="2388" max="2388" width="5.85546875" style="71" customWidth="1"/>
    <col min="2389" max="2390" width="10.140625" style="71" hidden="1" customWidth="1"/>
    <col min="2391" max="2391" width="5.42578125" style="71" customWidth="1"/>
    <col min="2392" max="2393" width="10.140625" style="71" hidden="1" customWidth="1"/>
    <col min="2394" max="2394" width="5.42578125" style="71" customWidth="1"/>
    <col min="2395" max="2396" width="10.140625" style="71" hidden="1" customWidth="1"/>
    <col min="2397" max="2397" width="6" style="71" customWidth="1"/>
    <col min="2398" max="2402" width="10.140625" style="71" hidden="1" customWidth="1"/>
    <col min="2403" max="2403" width="5" style="71" customWidth="1"/>
    <col min="2404" max="2411" width="10.140625" style="71" hidden="1" customWidth="1"/>
    <col min="2412" max="2412" width="5" style="71" customWidth="1"/>
    <col min="2413" max="2413" width="10.140625" style="71" hidden="1" customWidth="1"/>
    <col min="2414" max="2414" width="5" style="71" customWidth="1"/>
    <col min="2415" max="2415" width="9.42578125" style="71" customWidth="1"/>
    <col min="2416" max="2416" width="10.140625" style="71" hidden="1" customWidth="1"/>
    <col min="2417" max="2417" width="5" style="71" customWidth="1"/>
    <col min="2418" max="2419" width="10.140625" style="71" hidden="1" customWidth="1"/>
    <col min="2420" max="2420" width="5" style="71" customWidth="1"/>
    <col min="2421" max="2422" width="10.140625" style="71" hidden="1" customWidth="1"/>
    <col min="2423" max="2423" width="5" style="71" customWidth="1"/>
    <col min="2424" max="2425" width="10.140625" style="71" hidden="1" customWidth="1"/>
    <col min="2426" max="2426" width="5" style="71" customWidth="1"/>
    <col min="2427" max="2433" width="10.140625" style="71" hidden="1" customWidth="1"/>
    <col min="2434" max="2434" width="6.42578125" style="71" customWidth="1"/>
    <col min="2435" max="2435" width="10.140625" style="71" hidden="1" customWidth="1"/>
    <col min="2436" max="2436" width="7.140625" style="71" customWidth="1"/>
    <col min="2437" max="2438" width="10.140625" style="71" hidden="1" customWidth="1"/>
    <col min="2439" max="2439" width="7.140625" style="71" customWidth="1"/>
    <col min="2440" max="2441" width="10.140625" style="71" hidden="1" customWidth="1"/>
    <col min="2442" max="2442" width="7.140625" style="71" customWidth="1"/>
    <col min="2443" max="2444" width="10.140625" style="71" hidden="1" customWidth="1"/>
    <col min="2445" max="2445" width="7.140625" style="71" customWidth="1"/>
    <col min="2446" max="2447" width="10.140625" style="71" hidden="1" customWidth="1"/>
    <col min="2448" max="2448" width="7.140625" style="71" customWidth="1"/>
    <col min="2449" max="2450" width="10.140625" style="71" hidden="1" customWidth="1"/>
    <col min="2451" max="2451" width="7.140625" style="71" customWidth="1"/>
    <col min="2452" max="2453" width="10.140625" style="71" hidden="1" customWidth="1"/>
    <col min="2454" max="2454" width="7.140625" style="71" customWidth="1"/>
    <col min="2455" max="2456" width="10.140625" style="71" hidden="1" customWidth="1"/>
    <col min="2457" max="2457" width="7.140625" style="71" customWidth="1"/>
    <col min="2458" max="2458" width="10.140625" style="71" hidden="1" customWidth="1"/>
    <col min="2459" max="2459" width="6.42578125" style="71" customWidth="1"/>
    <col min="2460" max="2461" width="10.140625" style="71" hidden="1" customWidth="1"/>
    <col min="2462" max="2462" width="6.85546875" style="71" customWidth="1"/>
    <col min="2463" max="2464" width="10.140625" style="71" hidden="1" customWidth="1"/>
    <col min="2465" max="2465" width="6.85546875" style="71" customWidth="1"/>
    <col min="2466" max="2467" width="10.140625" style="71" hidden="1" customWidth="1"/>
    <col min="2468" max="2468" width="6.42578125" style="71" customWidth="1"/>
    <col min="2469" max="2470" width="10.140625" style="71" hidden="1" customWidth="1"/>
    <col min="2471" max="2471" width="7.42578125" style="71" customWidth="1"/>
    <col min="2472" max="2473" width="10.140625" style="71" hidden="1" customWidth="1"/>
    <col min="2474" max="2474" width="6.42578125" style="71" customWidth="1"/>
    <col min="2475" max="2476" width="10.140625" style="71" hidden="1" customWidth="1"/>
    <col min="2477" max="2477" width="7.5703125" style="71" customWidth="1"/>
    <col min="2478" max="2478" width="10.140625" style="71" hidden="1" customWidth="1"/>
    <col min="2479" max="2479" width="9.42578125" style="71" customWidth="1"/>
    <col min="2480" max="2480" width="10.140625" style="71" hidden="1" customWidth="1"/>
    <col min="2481" max="2484" width="6.42578125" style="71" customWidth="1"/>
    <col min="2485" max="2485" width="6.85546875" style="71" customWidth="1"/>
    <col min="2486" max="2486" width="6.42578125" style="71" customWidth="1"/>
    <col min="2487" max="2503" width="10.140625" style="71" hidden="1" customWidth="1"/>
    <col min="2504" max="2504" width="6.5703125" style="71" customWidth="1"/>
    <col min="2505" max="2505" width="6.42578125" style="71" customWidth="1"/>
    <col min="2506" max="2507" width="10.140625" style="71" hidden="1" customWidth="1"/>
    <col min="2508" max="2508" width="6.42578125" style="71" customWidth="1"/>
    <col min="2509" max="2510" width="10.140625" style="71" hidden="1" customWidth="1"/>
    <col min="2511" max="2511" width="7.42578125" style="71" customWidth="1"/>
    <col min="2512" max="2512" width="10.140625" style="71" hidden="1" customWidth="1"/>
    <col min="2513" max="2513" width="6.42578125" style="71" customWidth="1"/>
    <col min="2514" max="2514" width="10.140625" style="71" hidden="1" customWidth="1"/>
    <col min="2515" max="2515" width="9" style="71" customWidth="1"/>
    <col min="2516" max="2517" width="10.140625" style="71" hidden="1" customWidth="1"/>
    <col min="2518" max="2518" width="8.5703125" style="71" customWidth="1"/>
    <col min="2519" max="2520" width="10.140625" style="71" hidden="1" customWidth="1"/>
    <col min="2521" max="2521" width="6.42578125" style="71" customWidth="1"/>
    <col min="2522" max="2523" width="10.140625" style="71" hidden="1" customWidth="1"/>
    <col min="2524" max="2524" width="7" style="71" customWidth="1"/>
    <col min="2525" max="2526" width="10.140625" style="71" hidden="1" customWidth="1"/>
    <col min="2527" max="2527" width="7" style="71" customWidth="1"/>
    <col min="2528" max="2529" width="10.140625" style="71" hidden="1" customWidth="1"/>
    <col min="2530" max="2530" width="7.5703125" style="71" customWidth="1"/>
    <col min="2531" max="2532" width="10.140625" style="71" hidden="1" customWidth="1"/>
    <col min="2533" max="2533" width="7" style="71" customWidth="1"/>
    <col min="2534" max="2535" width="10.140625" style="71" hidden="1" customWidth="1"/>
    <col min="2536" max="2536" width="7" style="71" customWidth="1"/>
    <col min="2537" max="2538" width="10.140625" style="71" hidden="1" customWidth="1"/>
    <col min="2539" max="2539" width="7" style="71" customWidth="1"/>
    <col min="2540" max="2540" width="10.140625" style="71" hidden="1" customWidth="1"/>
    <col min="2541" max="2541" width="6.42578125" style="71" customWidth="1"/>
    <col min="2542" max="2553" width="10.140625" style="71" hidden="1" customWidth="1"/>
    <col min="2554" max="2554" width="10.140625" style="71"/>
    <col min="2555" max="2555" width="41.42578125" style="71" customWidth="1"/>
    <col min="2556" max="2556" width="6.42578125" style="71" customWidth="1"/>
    <col min="2557" max="2557" width="14.7109375" style="71" customWidth="1"/>
    <col min="2558" max="2558" width="11.42578125" style="71" customWidth="1"/>
    <col min="2559" max="2559" width="13" style="71" customWidth="1"/>
    <col min="2560" max="2560" width="18.140625" style="71" customWidth="1"/>
    <col min="2561" max="2570" width="9.42578125" style="71" customWidth="1"/>
    <col min="2571" max="2571" width="8.85546875" style="71" customWidth="1"/>
    <col min="2572" max="2572" width="9.42578125" style="71" customWidth="1"/>
    <col min="2573" max="2573" width="9.85546875" style="71" customWidth="1"/>
    <col min="2574" max="2574" width="6.42578125" style="71" customWidth="1"/>
    <col min="2575" max="2575" width="6.85546875" style="71" customWidth="1"/>
    <col min="2576" max="2577" width="4.42578125" style="71" customWidth="1"/>
    <col min="2578" max="2578" width="6.28515625" style="71" customWidth="1"/>
    <col min="2579" max="2579" width="7.5703125" style="71" customWidth="1"/>
    <col min="2580" max="2580" width="10.140625" style="71" hidden="1" customWidth="1"/>
    <col min="2581" max="2582" width="11.42578125" style="71" customWidth="1"/>
    <col min="2583" max="2583" width="56.85546875" style="71" customWidth="1"/>
    <col min="2584" max="2584" width="9.140625" style="71" customWidth="1"/>
    <col min="2585" max="2585" width="24.5703125" style="71" customWidth="1"/>
    <col min="2586" max="2586" width="22.85546875" style="71" customWidth="1"/>
    <col min="2587" max="2589" width="9.140625" style="71" customWidth="1"/>
    <col min="2590" max="2591" width="12.140625" style="71" customWidth="1"/>
    <col min="2592" max="2592" width="14.5703125" style="71" customWidth="1"/>
    <col min="2593" max="2593" width="5" style="71" customWidth="1"/>
    <col min="2594" max="2595" width="10.140625" style="71" hidden="1" customWidth="1"/>
    <col min="2596" max="2596" width="5" style="71" customWidth="1"/>
    <col min="2597" max="2598" width="10.140625" style="71" hidden="1" customWidth="1"/>
    <col min="2599" max="2599" width="5" style="71" customWidth="1"/>
    <col min="2600" max="2601" width="10.140625" style="71" hidden="1" customWidth="1"/>
    <col min="2602" max="2602" width="5" style="71" customWidth="1"/>
    <col min="2603" max="2604" width="10.140625" style="71" hidden="1" customWidth="1"/>
    <col min="2605" max="2605" width="5" style="71" customWidth="1"/>
    <col min="2606" max="2607" width="10.140625" style="71" hidden="1" customWidth="1"/>
    <col min="2608" max="2608" width="5" style="71" customWidth="1"/>
    <col min="2609" max="2610" width="10.140625" style="71" hidden="1" customWidth="1"/>
    <col min="2611" max="2611" width="6.42578125" style="71" customWidth="1"/>
    <col min="2612" max="2619" width="10.140625" style="71" hidden="1" customWidth="1"/>
    <col min="2620" max="2620" width="6.85546875" style="71" customWidth="1"/>
    <col min="2621" max="2622" width="10.140625" style="71" hidden="1" customWidth="1"/>
    <col min="2623" max="2623" width="6.42578125" style="71" customWidth="1"/>
    <col min="2624" max="2625" width="10.140625" style="71" hidden="1" customWidth="1"/>
    <col min="2626" max="2626" width="5.42578125" style="71" customWidth="1"/>
    <col min="2627" max="2628" width="10.140625" style="71" hidden="1" customWidth="1"/>
    <col min="2629" max="2629" width="4.85546875" style="71" customWidth="1"/>
    <col min="2630" max="2637" width="10.140625" style="71" hidden="1" customWidth="1"/>
    <col min="2638" max="2638" width="5.42578125" style="71" customWidth="1"/>
    <col min="2639" max="2640" width="10.140625" style="71" hidden="1" customWidth="1"/>
    <col min="2641" max="2641" width="8.42578125" style="71" customWidth="1"/>
    <col min="2642" max="2643" width="10.140625" style="71" hidden="1" customWidth="1"/>
    <col min="2644" max="2644" width="5.85546875" style="71" customWidth="1"/>
    <col min="2645" max="2646" width="10.140625" style="71" hidden="1" customWidth="1"/>
    <col min="2647" max="2647" width="5.42578125" style="71" customWidth="1"/>
    <col min="2648" max="2649" width="10.140625" style="71" hidden="1" customWidth="1"/>
    <col min="2650" max="2650" width="5.42578125" style="71" customWidth="1"/>
    <col min="2651" max="2652" width="10.140625" style="71" hidden="1" customWidth="1"/>
    <col min="2653" max="2653" width="6" style="71" customWidth="1"/>
    <col min="2654" max="2658" width="10.140625" style="71" hidden="1" customWidth="1"/>
    <col min="2659" max="2659" width="5" style="71" customWidth="1"/>
    <col min="2660" max="2667" width="10.140625" style="71" hidden="1" customWidth="1"/>
    <col min="2668" max="2668" width="5" style="71" customWidth="1"/>
    <col min="2669" max="2669" width="10.140625" style="71" hidden="1" customWidth="1"/>
    <col min="2670" max="2670" width="5" style="71" customWidth="1"/>
    <col min="2671" max="2671" width="9.42578125" style="71" customWidth="1"/>
    <col min="2672" max="2672" width="10.140625" style="71" hidden="1" customWidth="1"/>
    <col min="2673" max="2673" width="5" style="71" customWidth="1"/>
    <col min="2674" max="2675" width="10.140625" style="71" hidden="1" customWidth="1"/>
    <col min="2676" max="2676" width="5" style="71" customWidth="1"/>
    <col min="2677" max="2678" width="10.140625" style="71" hidden="1" customWidth="1"/>
    <col min="2679" max="2679" width="5" style="71" customWidth="1"/>
    <col min="2680" max="2681" width="10.140625" style="71" hidden="1" customWidth="1"/>
    <col min="2682" max="2682" width="5" style="71" customWidth="1"/>
    <col min="2683" max="2689" width="10.140625" style="71" hidden="1" customWidth="1"/>
    <col min="2690" max="2690" width="6.42578125" style="71" customWidth="1"/>
    <col min="2691" max="2691" width="10.140625" style="71" hidden="1" customWidth="1"/>
    <col min="2692" max="2692" width="7.140625" style="71" customWidth="1"/>
    <col min="2693" max="2694" width="10.140625" style="71" hidden="1" customWidth="1"/>
    <col min="2695" max="2695" width="7.140625" style="71" customWidth="1"/>
    <col min="2696" max="2697" width="10.140625" style="71" hidden="1" customWidth="1"/>
    <col min="2698" max="2698" width="7.140625" style="71" customWidth="1"/>
    <col min="2699" max="2700" width="10.140625" style="71" hidden="1" customWidth="1"/>
    <col min="2701" max="2701" width="7.140625" style="71" customWidth="1"/>
    <col min="2702" max="2703" width="10.140625" style="71" hidden="1" customWidth="1"/>
    <col min="2704" max="2704" width="7.140625" style="71" customWidth="1"/>
    <col min="2705" max="2706" width="10.140625" style="71" hidden="1" customWidth="1"/>
    <col min="2707" max="2707" width="7.140625" style="71" customWidth="1"/>
    <col min="2708" max="2709" width="10.140625" style="71" hidden="1" customWidth="1"/>
    <col min="2710" max="2710" width="7.140625" style="71" customWidth="1"/>
    <col min="2711" max="2712" width="10.140625" style="71" hidden="1" customWidth="1"/>
    <col min="2713" max="2713" width="7.140625" style="71" customWidth="1"/>
    <col min="2714" max="2714" width="10.140625" style="71" hidden="1" customWidth="1"/>
    <col min="2715" max="2715" width="6.42578125" style="71" customWidth="1"/>
    <col min="2716" max="2717" width="10.140625" style="71" hidden="1" customWidth="1"/>
    <col min="2718" max="2718" width="6.85546875" style="71" customWidth="1"/>
    <col min="2719" max="2720" width="10.140625" style="71" hidden="1" customWidth="1"/>
    <col min="2721" max="2721" width="6.85546875" style="71" customWidth="1"/>
    <col min="2722" max="2723" width="10.140625" style="71" hidden="1" customWidth="1"/>
    <col min="2724" max="2724" width="6.42578125" style="71" customWidth="1"/>
    <col min="2725" max="2726" width="10.140625" style="71" hidden="1" customWidth="1"/>
    <col min="2727" max="2727" width="7.42578125" style="71" customWidth="1"/>
    <col min="2728" max="2729" width="10.140625" style="71" hidden="1" customWidth="1"/>
    <col min="2730" max="2730" width="6.42578125" style="71" customWidth="1"/>
    <col min="2731" max="2732" width="10.140625" style="71" hidden="1" customWidth="1"/>
    <col min="2733" max="2733" width="7.5703125" style="71" customWidth="1"/>
    <col min="2734" max="2734" width="10.140625" style="71" hidden="1" customWidth="1"/>
    <col min="2735" max="2735" width="9.42578125" style="71" customWidth="1"/>
    <col min="2736" max="2736" width="10.140625" style="71" hidden="1" customWidth="1"/>
    <col min="2737" max="2740" width="6.42578125" style="71" customWidth="1"/>
    <col min="2741" max="2741" width="6.85546875" style="71" customWidth="1"/>
    <col min="2742" max="2742" width="6.42578125" style="71" customWidth="1"/>
    <col min="2743" max="2759" width="10.140625" style="71" hidden="1" customWidth="1"/>
    <col min="2760" max="2760" width="6.5703125" style="71" customWidth="1"/>
    <col min="2761" max="2761" width="6.42578125" style="71" customWidth="1"/>
    <col min="2762" max="2763" width="10.140625" style="71" hidden="1" customWidth="1"/>
    <col min="2764" max="2764" width="6.42578125" style="71" customWidth="1"/>
    <col min="2765" max="2766" width="10.140625" style="71" hidden="1" customWidth="1"/>
    <col min="2767" max="2767" width="7.42578125" style="71" customWidth="1"/>
    <col min="2768" max="2768" width="10.140625" style="71" hidden="1" customWidth="1"/>
    <col min="2769" max="2769" width="6.42578125" style="71" customWidth="1"/>
    <col min="2770" max="2770" width="10.140625" style="71" hidden="1" customWidth="1"/>
    <col min="2771" max="2771" width="9" style="71" customWidth="1"/>
    <col min="2772" max="2773" width="10.140625" style="71" hidden="1" customWidth="1"/>
    <col min="2774" max="2774" width="8.5703125" style="71" customWidth="1"/>
    <col min="2775" max="2776" width="10.140625" style="71" hidden="1" customWidth="1"/>
    <col min="2777" max="2777" width="6.42578125" style="71" customWidth="1"/>
    <col min="2778" max="2779" width="10.140625" style="71" hidden="1" customWidth="1"/>
    <col min="2780" max="2780" width="7" style="71" customWidth="1"/>
    <col min="2781" max="2782" width="10.140625" style="71" hidden="1" customWidth="1"/>
    <col min="2783" max="2783" width="7" style="71" customWidth="1"/>
    <col min="2784" max="2785" width="10.140625" style="71" hidden="1" customWidth="1"/>
    <col min="2786" max="2786" width="7.5703125" style="71" customWidth="1"/>
    <col min="2787" max="2788" width="10.140625" style="71" hidden="1" customWidth="1"/>
    <col min="2789" max="2789" width="7" style="71" customWidth="1"/>
    <col min="2790" max="2791" width="10.140625" style="71" hidden="1" customWidth="1"/>
    <col min="2792" max="2792" width="7" style="71" customWidth="1"/>
    <col min="2793" max="2794" width="10.140625" style="71" hidden="1" customWidth="1"/>
    <col min="2795" max="2795" width="7" style="71" customWidth="1"/>
    <col min="2796" max="2796" width="10.140625" style="71" hidden="1" customWidth="1"/>
    <col min="2797" max="2797" width="6.42578125" style="71" customWidth="1"/>
    <col min="2798" max="2809" width="10.140625" style="71" hidden="1" customWidth="1"/>
    <col min="2810" max="2810" width="10.140625" style="71"/>
    <col min="2811" max="2811" width="41.42578125" style="71" customWidth="1"/>
    <col min="2812" max="2812" width="6.42578125" style="71" customWidth="1"/>
    <col min="2813" max="2813" width="14.7109375" style="71" customWidth="1"/>
    <col min="2814" max="2814" width="11.42578125" style="71" customWidth="1"/>
    <col min="2815" max="2815" width="13" style="71" customWidth="1"/>
    <col min="2816" max="2816" width="18.140625" style="71" customWidth="1"/>
    <col min="2817" max="2826" width="9.42578125" style="71" customWidth="1"/>
    <col min="2827" max="2827" width="8.85546875" style="71" customWidth="1"/>
    <col min="2828" max="2828" width="9.42578125" style="71" customWidth="1"/>
    <col min="2829" max="2829" width="9.85546875" style="71" customWidth="1"/>
    <col min="2830" max="2830" width="6.42578125" style="71" customWidth="1"/>
    <col min="2831" max="2831" width="6.85546875" style="71" customWidth="1"/>
    <col min="2832" max="2833" width="4.42578125" style="71" customWidth="1"/>
    <col min="2834" max="2834" width="6.28515625" style="71" customWidth="1"/>
    <col min="2835" max="2835" width="7.5703125" style="71" customWidth="1"/>
    <col min="2836" max="2836" width="10.140625" style="71" hidden="1" customWidth="1"/>
    <col min="2837" max="2838" width="11.42578125" style="71" customWidth="1"/>
    <col min="2839" max="2839" width="56.85546875" style="71" customWidth="1"/>
    <col min="2840" max="2840" width="9.140625" style="71" customWidth="1"/>
    <col min="2841" max="2841" width="24.5703125" style="71" customWidth="1"/>
    <col min="2842" max="2842" width="22.85546875" style="71" customWidth="1"/>
    <col min="2843" max="2845" width="9.140625" style="71" customWidth="1"/>
    <col min="2846" max="2847" width="12.140625" style="71" customWidth="1"/>
    <col min="2848" max="2848" width="14.5703125" style="71" customWidth="1"/>
    <col min="2849" max="2849" width="5" style="71" customWidth="1"/>
    <col min="2850" max="2851" width="10.140625" style="71" hidden="1" customWidth="1"/>
    <col min="2852" max="2852" width="5" style="71" customWidth="1"/>
    <col min="2853" max="2854" width="10.140625" style="71" hidden="1" customWidth="1"/>
    <col min="2855" max="2855" width="5" style="71" customWidth="1"/>
    <col min="2856" max="2857" width="10.140625" style="71" hidden="1" customWidth="1"/>
    <col min="2858" max="2858" width="5" style="71" customWidth="1"/>
    <col min="2859" max="2860" width="10.140625" style="71" hidden="1" customWidth="1"/>
    <col min="2861" max="2861" width="5" style="71" customWidth="1"/>
    <col min="2862" max="2863" width="10.140625" style="71" hidden="1" customWidth="1"/>
    <col min="2864" max="2864" width="5" style="71" customWidth="1"/>
    <col min="2865" max="2866" width="10.140625" style="71" hidden="1" customWidth="1"/>
    <col min="2867" max="2867" width="6.42578125" style="71" customWidth="1"/>
    <col min="2868" max="2875" width="10.140625" style="71" hidden="1" customWidth="1"/>
    <col min="2876" max="2876" width="6.85546875" style="71" customWidth="1"/>
    <col min="2877" max="2878" width="10.140625" style="71" hidden="1" customWidth="1"/>
    <col min="2879" max="2879" width="6.42578125" style="71" customWidth="1"/>
    <col min="2880" max="2881" width="10.140625" style="71" hidden="1" customWidth="1"/>
    <col min="2882" max="2882" width="5.42578125" style="71" customWidth="1"/>
    <col min="2883" max="2884" width="10.140625" style="71" hidden="1" customWidth="1"/>
    <col min="2885" max="2885" width="4.85546875" style="71" customWidth="1"/>
    <col min="2886" max="2893" width="10.140625" style="71" hidden="1" customWidth="1"/>
    <col min="2894" max="2894" width="5.42578125" style="71" customWidth="1"/>
    <col min="2895" max="2896" width="10.140625" style="71" hidden="1" customWidth="1"/>
    <col min="2897" max="2897" width="8.42578125" style="71" customWidth="1"/>
    <col min="2898" max="2899" width="10.140625" style="71" hidden="1" customWidth="1"/>
    <col min="2900" max="2900" width="5.85546875" style="71" customWidth="1"/>
    <col min="2901" max="2902" width="10.140625" style="71" hidden="1" customWidth="1"/>
    <col min="2903" max="2903" width="5.42578125" style="71" customWidth="1"/>
    <col min="2904" max="2905" width="10.140625" style="71" hidden="1" customWidth="1"/>
    <col min="2906" max="2906" width="5.42578125" style="71" customWidth="1"/>
    <col min="2907" max="2908" width="10.140625" style="71" hidden="1" customWidth="1"/>
    <col min="2909" max="2909" width="6" style="71" customWidth="1"/>
    <col min="2910" max="2914" width="10.140625" style="71" hidden="1" customWidth="1"/>
    <col min="2915" max="2915" width="5" style="71" customWidth="1"/>
    <col min="2916" max="2923" width="10.140625" style="71" hidden="1" customWidth="1"/>
    <col min="2924" max="2924" width="5" style="71" customWidth="1"/>
    <col min="2925" max="2925" width="10.140625" style="71" hidden="1" customWidth="1"/>
    <col min="2926" max="2926" width="5" style="71" customWidth="1"/>
    <col min="2927" max="2927" width="9.42578125" style="71" customWidth="1"/>
    <col min="2928" max="2928" width="10.140625" style="71" hidden="1" customWidth="1"/>
    <col min="2929" max="2929" width="5" style="71" customWidth="1"/>
    <col min="2930" max="2931" width="10.140625" style="71" hidden="1" customWidth="1"/>
    <col min="2932" max="2932" width="5" style="71" customWidth="1"/>
    <col min="2933" max="2934" width="10.140625" style="71" hidden="1" customWidth="1"/>
    <col min="2935" max="2935" width="5" style="71" customWidth="1"/>
    <col min="2936" max="2937" width="10.140625" style="71" hidden="1" customWidth="1"/>
    <col min="2938" max="2938" width="5" style="71" customWidth="1"/>
    <col min="2939" max="2945" width="10.140625" style="71" hidden="1" customWidth="1"/>
    <col min="2946" max="2946" width="6.42578125" style="71" customWidth="1"/>
    <col min="2947" max="2947" width="10.140625" style="71" hidden="1" customWidth="1"/>
    <col min="2948" max="2948" width="7.140625" style="71" customWidth="1"/>
    <col min="2949" max="2950" width="10.140625" style="71" hidden="1" customWidth="1"/>
    <col min="2951" max="2951" width="7.140625" style="71" customWidth="1"/>
    <col min="2952" max="2953" width="10.140625" style="71" hidden="1" customWidth="1"/>
    <col min="2954" max="2954" width="7.140625" style="71" customWidth="1"/>
    <col min="2955" max="2956" width="10.140625" style="71" hidden="1" customWidth="1"/>
    <col min="2957" max="2957" width="7.140625" style="71" customWidth="1"/>
    <col min="2958" max="2959" width="10.140625" style="71" hidden="1" customWidth="1"/>
    <col min="2960" max="2960" width="7.140625" style="71" customWidth="1"/>
    <col min="2961" max="2962" width="10.140625" style="71" hidden="1" customWidth="1"/>
    <col min="2963" max="2963" width="7.140625" style="71" customWidth="1"/>
    <col min="2964" max="2965" width="10.140625" style="71" hidden="1" customWidth="1"/>
    <col min="2966" max="2966" width="7.140625" style="71" customWidth="1"/>
    <col min="2967" max="2968" width="10.140625" style="71" hidden="1" customWidth="1"/>
    <col min="2969" max="2969" width="7.140625" style="71" customWidth="1"/>
    <col min="2970" max="2970" width="10.140625" style="71" hidden="1" customWidth="1"/>
    <col min="2971" max="2971" width="6.42578125" style="71" customWidth="1"/>
    <col min="2972" max="2973" width="10.140625" style="71" hidden="1" customWidth="1"/>
    <col min="2974" max="2974" width="6.85546875" style="71" customWidth="1"/>
    <col min="2975" max="2976" width="10.140625" style="71" hidden="1" customWidth="1"/>
    <col min="2977" max="2977" width="6.85546875" style="71" customWidth="1"/>
    <col min="2978" max="2979" width="10.140625" style="71" hidden="1" customWidth="1"/>
    <col min="2980" max="2980" width="6.42578125" style="71" customWidth="1"/>
    <col min="2981" max="2982" width="10.140625" style="71" hidden="1" customWidth="1"/>
    <col min="2983" max="2983" width="7.42578125" style="71" customWidth="1"/>
    <col min="2984" max="2985" width="10.140625" style="71" hidden="1" customWidth="1"/>
    <col min="2986" max="2986" width="6.42578125" style="71" customWidth="1"/>
    <col min="2987" max="2988" width="10.140625" style="71" hidden="1" customWidth="1"/>
    <col min="2989" max="2989" width="7.5703125" style="71" customWidth="1"/>
    <col min="2990" max="2990" width="10.140625" style="71" hidden="1" customWidth="1"/>
    <col min="2991" max="2991" width="9.42578125" style="71" customWidth="1"/>
    <col min="2992" max="2992" width="10.140625" style="71" hidden="1" customWidth="1"/>
    <col min="2993" max="2996" width="6.42578125" style="71" customWidth="1"/>
    <col min="2997" max="2997" width="6.85546875" style="71" customWidth="1"/>
    <col min="2998" max="2998" width="6.42578125" style="71" customWidth="1"/>
    <col min="2999" max="3015" width="10.140625" style="71" hidden="1" customWidth="1"/>
    <col min="3016" max="3016" width="6.5703125" style="71" customWidth="1"/>
    <col min="3017" max="3017" width="6.42578125" style="71" customWidth="1"/>
    <col min="3018" max="3019" width="10.140625" style="71" hidden="1" customWidth="1"/>
    <col min="3020" max="3020" width="6.42578125" style="71" customWidth="1"/>
    <col min="3021" max="3022" width="10.140625" style="71" hidden="1" customWidth="1"/>
    <col min="3023" max="3023" width="7.42578125" style="71" customWidth="1"/>
    <col min="3024" max="3024" width="10.140625" style="71" hidden="1" customWidth="1"/>
    <col min="3025" max="3025" width="6.42578125" style="71" customWidth="1"/>
    <col min="3026" max="3026" width="10.140625" style="71" hidden="1" customWidth="1"/>
    <col min="3027" max="3027" width="9" style="71" customWidth="1"/>
    <col min="3028" max="3029" width="10.140625" style="71" hidden="1" customWidth="1"/>
    <col min="3030" max="3030" width="8.5703125" style="71" customWidth="1"/>
    <col min="3031" max="3032" width="10.140625" style="71" hidden="1" customWidth="1"/>
    <col min="3033" max="3033" width="6.42578125" style="71" customWidth="1"/>
    <col min="3034" max="3035" width="10.140625" style="71" hidden="1" customWidth="1"/>
    <col min="3036" max="3036" width="7" style="71" customWidth="1"/>
    <col min="3037" max="3038" width="10.140625" style="71" hidden="1" customWidth="1"/>
    <col min="3039" max="3039" width="7" style="71" customWidth="1"/>
    <col min="3040" max="3041" width="10.140625" style="71" hidden="1" customWidth="1"/>
    <col min="3042" max="3042" width="7.5703125" style="71" customWidth="1"/>
    <col min="3043" max="3044" width="10.140625" style="71" hidden="1" customWidth="1"/>
    <col min="3045" max="3045" width="7" style="71" customWidth="1"/>
    <col min="3046" max="3047" width="10.140625" style="71" hidden="1" customWidth="1"/>
    <col min="3048" max="3048" width="7" style="71" customWidth="1"/>
    <col min="3049" max="3050" width="10.140625" style="71" hidden="1" customWidth="1"/>
    <col min="3051" max="3051" width="7" style="71" customWidth="1"/>
    <col min="3052" max="3052" width="10.140625" style="71" hidden="1" customWidth="1"/>
    <col min="3053" max="3053" width="6.42578125" style="71" customWidth="1"/>
    <col min="3054" max="3065" width="10.140625" style="71" hidden="1" customWidth="1"/>
    <col min="3066" max="3066" width="10.140625" style="71"/>
    <col min="3067" max="3067" width="41.42578125" style="71" customWidth="1"/>
    <col min="3068" max="3068" width="6.42578125" style="71" customWidth="1"/>
    <col min="3069" max="3069" width="14.7109375" style="71" customWidth="1"/>
    <col min="3070" max="3070" width="11.42578125" style="71" customWidth="1"/>
    <col min="3071" max="3071" width="13" style="71" customWidth="1"/>
    <col min="3072" max="3072" width="18.140625" style="71" customWidth="1"/>
    <col min="3073" max="3082" width="9.42578125" style="71" customWidth="1"/>
    <col min="3083" max="3083" width="8.85546875" style="71" customWidth="1"/>
    <col min="3084" max="3084" width="9.42578125" style="71" customWidth="1"/>
    <col min="3085" max="3085" width="9.85546875" style="71" customWidth="1"/>
    <col min="3086" max="3086" width="6.42578125" style="71" customWidth="1"/>
    <col min="3087" max="3087" width="6.85546875" style="71" customWidth="1"/>
    <col min="3088" max="3089" width="4.42578125" style="71" customWidth="1"/>
    <col min="3090" max="3090" width="6.28515625" style="71" customWidth="1"/>
    <col min="3091" max="3091" width="7.5703125" style="71" customWidth="1"/>
    <col min="3092" max="3092" width="10.140625" style="71" hidden="1" customWidth="1"/>
    <col min="3093" max="3094" width="11.42578125" style="71" customWidth="1"/>
    <col min="3095" max="3095" width="56.85546875" style="71" customWidth="1"/>
    <col min="3096" max="3096" width="9.140625" style="71" customWidth="1"/>
    <col min="3097" max="3097" width="24.5703125" style="71" customWidth="1"/>
    <col min="3098" max="3098" width="22.85546875" style="71" customWidth="1"/>
    <col min="3099" max="3101" width="9.140625" style="71" customWidth="1"/>
    <col min="3102" max="3103" width="12.140625" style="71" customWidth="1"/>
    <col min="3104" max="3104" width="14.5703125" style="71" customWidth="1"/>
    <col min="3105" max="3105" width="5" style="71" customWidth="1"/>
    <col min="3106" max="3107" width="10.140625" style="71" hidden="1" customWidth="1"/>
    <col min="3108" max="3108" width="5" style="71" customWidth="1"/>
    <col min="3109" max="3110" width="10.140625" style="71" hidden="1" customWidth="1"/>
    <col min="3111" max="3111" width="5" style="71" customWidth="1"/>
    <col min="3112" max="3113" width="10.140625" style="71" hidden="1" customWidth="1"/>
    <col min="3114" max="3114" width="5" style="71" customWidth="1"/>
    <col min="3115" max="3116" width="10.140625" style="71" hidden="1" customWidth="1"/>
    <col min="3117" max="3117" width="5" style="71" customWidth="1"/>
    <col min="3118" max="3119" width="10.140625" style="71" hidden="1" customWidth="1"/>
    <col min="3120" max="3120" width="5" style="71" customWidth="1"/>
    <col min="3121" max="3122" width="10.140625" style="71" hidden="1" customWidth="1"/>
    <col min="3123" max="3123" width="6.42578125" style="71" customWidth="1"/>
    <col min="3124" max="3131" width="10.140625" style="71" hidden="1" customWidth="1"/>
    <col min="3132" max="3132" width="6.85546875" style="71" customWidth="1"/>
    <col min="3133" max="3134" width="10.140625" style="71" hidden="1" customWidth="1"/>
    <col min="3135" max="3135" width="6.42578125" style="71" customWidth="1"/>
    <col min="3136" max="3137" width="10.140625" style="71" hidden="1" customWidth="1"/>
    <col min="3138" max="3138" width="5.42578125" style="71" customWidth="1"/>
    <col min="3139" max="3140" width="10.140625" style="71" hidden="1" customWidth="1"/>
    <col min="3141" max="3141" width="4.85546875" style="71" customWidth="1"/>
    <col min="3142" max="3149" width="10.140625" style="71" hidden="1" customWidth="1"/>
    <col min="3150" max="3150" width="5.42578125" style="71" customWidth="1"/>
    <col min="3151" max="3152" width="10.140625" style="71" hidden="1" customWidth="1"/>
    <col min="3153" max="3153" width="8.42578125" style="71" customWidth="1"/>
    <col min="3154" max="3155" width="10.140625" style="71" hidden="1" customWidth="1"/>
    <col min="3156" max="3156" width="5.85546875" style="71" customWidth="1"/>
    <col min="3157" max="3158" width="10.140625" style="71" hidden="1" customWidth="1"/>
    <col min="3159" max="3159" width="5.42578125" style="71" customWidth="1"/>
    <col min="3160" max="3161" width="10.140625" style="71" hidden="1" customWidth="1"/>
    <col min="3162" max="3162" width="5.42578125" style="71" customWidth="1"/>
    <col min="3163" max="3164" width="10.140625" style="71" hidden="1" customWidth="1"/>
    <col min="3165" max="3165" width="6" style="71" customWidth="1"/>
    <col min="3166" max="3170" width="10.140625" style="71" hidden="1" customWidth="1"/>
    <col min="3171" max="3171" width="5" style="71" customWidth="1"/>
    <col min="3172" max="3179" width="10.140625" style="71" hidden="1" customWidth="1"/>
    <col min="3180" max="3180" width="5" style="71" customWidth="1"/>
    <col min="3181" max="3181" width="10.140625" style="71" hidden="1" customWidth="1"/>
    <col min="3182" max="3182" width="5" style="71" customWidth="1"/>
    <col min="3183" max="3183" width="9.42578125" style="71" customWidth="1"/>
    <col min="3184" max="3184" width="10.140625" style="71" hidden="1" customWidth="1"/>
    <col min="3185" max="3185" width="5" style="71" customWidth="1"/>
    <col min="3186" max="3187" width="10.140625" style="71" hidden="1" customWidth="1"/>
    <col min="3188" max="3188" width="5" style="71" customWidth="1"/>
    <col min="3189" max="3190" width="10.140625" style="71" hidden="1" customWidth="1"/>
    <col min="3191" max="3191" width="5" style="71" customWidth="1"/>
    <col min="3192" max="3193" width="10.140625" style="71" hidden="1" customWidth="1"/>
    <col min="3194" max="3194" width="5" style="71" customWidth="1"/>
    <col min="3195" max="3201" width="10.140625" style="71" hidden="1" customWidth="1"/>
    <col min="3202" max="3202" width="6.42578125" style="71" customWidth="1"/>
    <col min="3203" max="3203" width="10.140625" style="71" hidden="1" customWidth="1"/>
    <col min="3204" max="3204" width="7.140625" style="71" customWidth="1"/>
    <col min="3205" max="3206" width="10.140625" style="71" hidden="1" customWidth="1"/>
    <col min="3207" max="3207" width="7.140625" style="71" customWidth="1"/>
    <col min="3208" max="3209" width="10.140625" style="71" hidden="1" customWidth="1"/>
    <col min="3210" max="3210" width="7.140625" style="71" customWidth="1"/>
    <col min="3211" max="3212" width="10.140625" style="71" hidden="1" customWidth="1"/>
    <col min="3213" max="3213" width="7.140625" style="71" customWidth="1"/>
    <col min="3214" max="3215" width="10.140625" style="71" hidden="1" customWidth="1"/>
    <col min="3216" max="3216" width="7.140625" style="71" customWidth="1"/>
    <col min="3217" max="3218" width="10.140625" style="71" hidden="1" customWidth="1"/>
    <col min="3219" max="3219" width="7.140625" style="71" customWidth="1"/>
    <col min="3220" max="3221" width="10.140625" style="71" hidden="1" customWidth="1"/>
    <col min="3222" max="3222" width="7.140625" style="71" customWidth="1"/>
    <col min="3223" max="3224" width="10.140625" style="71" hidden="1" customWidth="1"/>
    <col min="3225" max="3225" width="7.140625" style="71" customWidth="1"/>
    <col min="3226" max="3226" width="10.140625" style="71" hidden="1" customWidth="1"/>
    <col min="3227" max="3227" width="6.42578125" style="71" customWidth="1"/>
    <col min="3228" max="3229" width="10.140625" style="71" hidden="1" customWidth="1"/>
    <col min="3230" max="3230" width="6.85546875" style="71" customWidth="1"/>
    <col min="3231" max="3232" width="10.140625" style="71" hidden="1" customWidth="1"/>
    <col min="3233" max="3233" width="6.85546875" style="71" customWidth="1"/>
    <col min="3234" max="3235" width="10.140625" style="71" hidden="1" customWidth="1"/>
    <col min="3236" max="3236" width="6.42578125" style="71" customWidth="1"/>
    <col min="3237" max="3238" width="10.140625" style="71" hidden="1" customWidth="1"/>
    <col min="3239" max="3239" width="7.42578125" style="71" customWidth="1"/>
    <col min="3240" max="3241" width="10.140625" style="71" hidden="1" customWidth="1"/>
    <col min="3242" max="3242" width="6.42578125" style="71" customWidth="1"/>
    <col min="3243" max="3244" width="10.140625" style="71" hidden="1" customWidth="1"/>
    <col min="3245" max="3245" width="7.5703125" style="71" customWidth="1"/>
    <col min="3246" max="3246" width="10.140625" style="71" hidden="1" customWidth="1"/>
    <col min="3247" max="3247" width="9.42578125" style="71" customWidth="1"/>
    <col min="3248" max="3248" width="10.140625" style="71" hidden="1" customWidth="1"/>
    <col min="3249" max="3252" width="6.42578125" style="71" customWidth="1"/>
    <col min="3253" max="3253" width="6.85546875" style="71" customWidth="1"/>
    <col min="3254" max="3254" width="6.42578125" style="71" customWidth="1"/>
    <col min="3255" max="3271" width="10.140625" style="71" hidden="1" customWidth="1"/>
    <col min="3272" max="3272" width="6.5703125" style="71" customWidth="1"/>
    <col min="3273" max="3273" width="6.42578125" style="71" customWidth="1"/>
    <col min="3274" max="3275" width="10.140625" style="71" hidden="1" customWidth="1"/>
    <col min="3276" max="3276" width="6.42578125" style="71" customWidth="1"/>
    <col min="3277" max="3278" width="10.140625" style="71" hidden="1" customWidth="1"/>
    <col min="3279" max="3279" width="7.42578125" style="71" customWidth="1"/>
    <col min="3280" max="3280" width="10.140625" style="71" hidden="1" customWidth="1"/>
    <col min="3281" max="3281" width="6.42578125" style="71" customWidth="1"/>
    <col min="3282" max="3282" width="10.140625" style="71" hidden="1" customWidth="1"/>
    <col min="3283" max="3283" width="9" style="71" customWidth="1"/>
    <col min="3284" max="3285" width="10.140625" style="71" hidden="1" customWidth="1"/>
    <col min="3286" max="3286" width="8.5703125" style="71" customWidth="1"/>
    <col min="3287" max="3288" width="10.140625" style="71" hidden="1" customWidth="1"/>
    <col min="3289" max="3289" width="6.42578125" style="71" customWidth="1"/>
    <col min="3290" max="3291" width="10.140625" style="71" hidden="1" customWidth="1"/>
    <col min="3292" max="3292" width="7" style="71" customWidth="1"/>
    <col min="3293" max="3294" width="10.140625" style="71" hidden="1" customWidth="1"/>
    <col min="3295" max="3295" width="7" style="71" customWidth="1"/>
    <col min="3296" max="3297" width="10.140625" style="71" hidden="1" customWidth="1"/>
    <col min="3298" max="3298" width="7.5703125" style="71" customWidth="1"/>
    <col min="3299" max="3300" width="10.140625" style="71" hidden="1" customWidth="1"/>
    <col min="3301" max="3301" width="7" style="71" customWidth="1"/>
    <col min="3302" max="3303" width="10.140625" style="71" hidden="1" customWidth="1"/>
    <col min="3304" max="3304" width="7" style="71" customWidth="1"/>
    <col min="3305" max="3306" width="10.140625" style="71" hidden="1" customWidth="1"/>
    <col min="3307" max="3307" width="7" style="71" customWidth="1"/>
    <col min="3308" max="3308" width="10.140625" style="71" hidden="1" customWidth="1"/>
    <col min="3309" max="3309" width="6.42578125" style="71" customWidth="1"/>
    <col min="3310" max="3321" width="10.140625" style="71" hidden="1" customWidth="1"/>
    <col min="3322" max="3322" width="10.140625" style="71"/>
    <col min="3323" max="3323" width="41.42578125" style="71" customWidth="1"/>
    <col min="3324" max="3324" width="6.42578125" style="71" customWidth="1"/>
    <col min="3325" max="3325" width="14.7109375" style="71" customWidth="1"/>
    <col min="3326" max="3326" width="11.42578125" style="71" customWidth="1"/>
    <col min="3327" max="3327" width="13" style="71" customWidth="1"/>
    <col min="3328" max="3328" width="18.140625" style="71" customWidth="1"/>
    <col min="3329" max="3338" width="9.42578125" style="71" customWidth="1"/>
    <col min="3339" max="3339" width="8.85546875" style="71" customWidth="1"/>
    <col min="3340" max="3340" width="9.42578125" style="71" customWidth="1"/>
    <col min="3341" max="3341" width="9.85546875" style="71" customWidth="1"/>
    <col min="3342" max="3342" width="6.42578125" style="71" customWidth="1"/>
    <col min="3343" max="3343" width="6.85546875" style="71" customWidth="1"/>
    <col min="3344" max="3345" width="4.42578125" style="71" customWidth="1"/>
    <col min="3346" max="3346" width="6.28515625" style="71" customWidth="1"/>
    <col min="3347" max="3347" width="7.5703125" style="71" customWidth="1"/>
    <col min="3348" max="3348" width="10.140625" style="71" hidden="1" customWidth="1"/>
    <col min="3349" max="3350" width="11.42578125" style="71" customWidth="1"/>
    <col min="3351" max="3351" width="56.85546875" style="71" customWidth="1"/>
    <col min="3352" max="3352" width="9.140625" style="71" customWidth="1"/>
    <col min="3353" max="3353" width="24.5703125" style="71" customWidth="1"/>
    <col min="3354" max="3354" width="22.85546875" style="71" customWidth="1"/>
    <col min="3355" max="3357" width="9.140625" style="71" customWidth="1"/>
    <col min="3358" max="3359" width="12.140625" style="71" customWidth="1"/>
    <col min="3360" max="3360" width="14.5703125" style="71" customWidth="1"/>
    <col min="3361" max="3361" width="5" style="71" customWidth="1"/>
    <col min="3362" max="3363" width="10.140625" style="71" hidden="1" customWidth="1"/>
    <col min="3364" max="3364" width="5" style="71" customWidth="1"/>
    <col min="3365" max="3366" width="10.140625" style="71" hidden="1" customWidth="1"/>
    <col min="3367" max="3367" width="5" style="71" customWidth="1"/>
    <col min="3368" max="3369" width="10.140625" style="71" hidden="1" customWidth="1"/>
    <col min="3370" max="3370" width="5" style="71" customWidth="1"/>
    <col min="3371" max="3372" width="10.140625" style="71" hidden="1" customWidth="1"/>
    <col min="3373" max="3373" width="5" style="71" customWidth="1"/>
    <col min="3374" max="3375" width="10.140625" style="71" hidden="1" customWidth="1"/>
    <col min="3376" max="3376" width="5" style="71" customWidth="1"/>
    <col min="3377" max="3378" width="10.140625" style="71" hidden="1" customWidth="1"/>
    <col min="3379" max="3379" width="6.42578125" style="71" customWidth="1"/>
    <col min="3380" max="3387" width="10.140625" style="71" hidden="1" customWidth="1"/>
    <col min="3388" max="3388" width="6.85546875" style="71" customWidth="1"/>
    <col min="3389" max="3390" width="10.140625" style="71" hidden="1" customWidth="1"/>
    <col min="3391" max="3391" width="6.42578125" style="71" customWidth="1"/>
    <col min="3392" max="3393" width="10.140625" style="71" hidden="1" customWidth="1"/>
    <col min="3394" max="3394" width="5.42578125" style="71" customWidth="1"/>
    <col min="3395" max="3396" width="10.140625" style="71" hidden="1" customWidth="1"/>
    <col min="3397" max="3397" width="4.85546875" style="71" customWidth="1"/>
    <col min="3398" max="3405" width="10.140625" style="71" hidden="1" customWidth="1"/>
    <col min="3406" max="3406" width="5.42578125" style="71" customWidth="1"/>
    <col min="3407" max="3408" width="10.140625" style="71" hidden="1" customWidth="1"/>
    <col min="3409" max="3409" width="8.42578125" style="71" customWidth="1"/>
    <col min="3410" max="3411" width="10.140625" style="71" hidden="1" customWidth="1"/>
    <col min="3412" max="3412" width="5.85546875" style="71" customWidth="1"/>
    <col min="3413" max="3414" width="10.140625" style="71" hidden="1" customWidth="1"/>
    <col min="3415" max="3415" width="5.42578125" style="71" customWidth="1"/>
    <col min="3416" max="3417" width="10.140625" style="71" hidden="1" customWidth="1"/>
    <col min="3418" max="3418" width="5.42578125" style="71" customWidth="1"/>
    <col min="3419" max="3420" width="10.140625" style="71" hidden="1" customWidth="1"/>
    <col min="3421" max="3421" width="6" style="71" customWidth="1"/>
    <col min="3422" max="3426" width="10.140625" style="71" hidden="1" customWidth="1"/>
    <col min="3427" max="3427" width="5" style="71" customWidth="1"/>
    <col min="3428" max="3435" width="10.140625" style="71" hidden="1" customWidth="1"/>
    <col min="3436" max="3436" width="5" style="71" customWidth="1"/>
    <col min="3437" max="3437" width="10.140625" style="71" hidden="1" customWidth="1"/>
    <col min="3438" max="3438" width="5" style="71" customWidth="1"/>
    <col min="3439" max="3439" width="9.42578125" style="71" customWidth="1"/>
    <col min="3440" max="3440" width="10.140625" style="71" hidden="1" customWidth="1"/>
    <col min="3441" max="3441" width="5" style="71" customWidth="1"/>
    <col min="3442" max="3443" width="10.140625" style="71" hidden="1" customWidth="1"/>
    <col min="3444" max="3444" width="5" style="71" customWidth="1"/>
    <col min="3445" max="3446" width="10.140625" style="71" hidden="1" customWidth="1"/>
    <col min="3447" max="3447" width="5" style="71" customWidth="1"/>
    <col min="3448" max="3449" width="10.140625" style="71" hidden="1" customWidth="1"/>
    <col min="3450" max="3450" width="5" style="71" customWidth="1"/>
    <col min="3451" max="3457" width="10.140625" style="71" hidden="1" customWidth="1"/>
    <col min="3458" max="3458" width="6.42578125" style="71" customWidth="1"/>
    <col min="3459" max="3459" width="10.140625" style="71" hidden="1" customWidth="1"/>
    <col min="3460" max="3460" width="7.140625" style="71" customWidth="1"/>
    <col min="3461" max="3462" width="10.140625" style="71" hidden="1" customWidth="1"/>
    <col min="3463" max="3463" width="7.140625" style="71" customWidth="1"/>
    <col min="3464" max="3465" width="10.140625" style="71" hidden="1" customWidth="1"/>
    <col min="3466" max="3466" width="7.140625" style="71" customWidth="1"/>
    <col min="3467" max="3468" width="10.140625" style="71" hidden="1" customWidth="1"/>
    <col min="3469" max="3469" width="7.140625" style="71" customWidth="1"/>
    <col min="3470" max="3471" width="10.140625" style="71" hidden="1" customWidth="1"/>
    <col min="3472" max="3472" width="7.140625" style="71" customWidth="1"/>
    <col min="3473" max="3474" width="10.140625" style="71" hidden="1" customWidth="1"/>
    <col min="3475" max="3475" width="7.140625" style="71" customWidth="1"/>
    <col min="3476" max="3477" width="10.140625" style="71" hidden="1" customWidth="1"/>
    <col min="3478" max="3478" width="7.140625" style="71" customWidth="1"/>
    <col min="3479" max="3480" width="10.140625" style="71" hidden="1" customWidth="1"/>
    <col min="3481" max="3481" width="7.140625" style="71" customWidth="1"/>
    <col min="3482" max="3482" width="10.140625" style="71" hidden="1" customWidth="1"/>
    <col min="3483" max="3483" width="6.42578125" style="71" customWidth="1"/>
    <col min="3484" max="3485" width="10.140625" style="71" hidden="1" customWidth="1"/>
    <col min="3486" max="3486" width="6.85546875" style="71" customWidth="1"/>
    <col min="3487" max="3488" width="10.140625" style="71" hidden="1" customWidth="1"/>
    <col min="3489" max="3489" width="6.85546875" style="71" customWidth="1"/>
    <col min="3490" max="3491" width="10.140625" style="71" hidden="1" customWidth="1"/>
    <col min="3492" max="3492" width="6.42578125" style="71" customWidth="1"/>
    <col min="3493" max="3494" width="10.140625" style="71" hidden="1" customWidth="1"/>
    <col min="3495" max="3495" width="7.42578125" style="71" customWidth="1"/>
    <col min="3496" max="3497" width="10.140625" style="71" hidden="1" customWidth="1"/>
    <col min="3498" max="3498" width="6.42578125" style="71" customWidth="1"/>
    <col min="3499" max="3500" width="10.140625" style="71" hidden="1" customWidth="1"/>
    <col min="3501" max="3501" width="7.5703125" style="71" customWidth="1"/>
    <col min="3502" max="3502" width="10.140625" style="71" hidden="1" customWidth="1"/>
    <col min="3503" max="3503" width="9.42578125" style="71" customWidth="1"/>
    <col min="3504" max="3504" width="10.140625" style="71" hidden="1" customWidth="1"/>
    <col min="3505" max="3508" width="6.42578125" style="71" customWidth="1"/>
    <col min="3509" max="3509" width="6.85546875" style="71" customWidth="1"/>
    <col min="3510" max="3510" width="6.42578125" style="71" customWidth="1"/>
    <col min="3511" max="3527" width="10.140625" style="71" hidden="1" customWidth="1"/>
    <col min="3528" max="3528" width="6.5703125" style="71" customWidth="1"/>
    <col min="3529" max="3529" width="6.42578125" style="71" customWidth="1"/>
    <col min="3530" max="3531" width="10.140625" style="71" hidden="1" customWidth="1"/>
    <col min="3532" max="3532" width="6.42578125" style="71" customWidth="1"/>
    <col min="3533" max="3534" width="10.140625" style="71" hidden="1" customWidth="1"/>
    <col min="3535" max="3535" width="7.42578125" style="71" customWidth="1"/>
    <col min="3536" max="3536" width="10.140625" style="71" hidden="1" customWidth="1"/>
    <col min="3537" max="3537" width="6.42578125" style="71" customWidth="1"/>
    <col min="3538" max="3538" width="10.140625" style="71" hidden="1" customWidth="1"/>
    <col min="3539" max="3539" width="9" style="71" customWidth="1"/>
    <col min="3540" max="3541" width="10.140625" style="71" hidden="1" customWidth="1"/>
    <col min="3542" max="3542" width="8.5703125" style="71" customWidth="1"/>
    <col min="3543" max="3544" width="10.140625" style="71" hidden="1" customWidth="1"/>
    <col min="3545" max="3545" width="6.42578125" style="71" customWidth="1"/>
    <col min="3546" max="3547" width="10.140625" style="71" hidden="1" customWidth="1"/>
    <col min="3548" max="3548" width="7" style="71" customWidth="1"/>
    <col min="3549" max="3550" width="10.140625" style="71" hidden="1" customWidth="1"/>
    <col min="3551" max="3551" width="7" style="71" customWidth="1"/>
    <col min="3552" max="3553" width="10.140625" style="71" hidden="1" customWidth="1"/>
    <col min="3554" max="3554" width="7.5703125" style="71" customWidth="1"/>
    <col min="3555" max="3556" width="10.140625" style="71" hidden="1" customWidth="1"/>
    <col min="3557" max="3557" width="7" style="71" customWidth="1"/>
    <col min="3558" max="3559" width="10.140625" style="71" hidden="1" customWidth="1"/>
    <col min="3560" max="3560" width="7" style="71" customWidth="1"/>
    <col min="3561" max="3562" width="10.140625" style="71" hidden="1" customWidth="1"/>
    <col min="3563" max="3563" width="7" style="71" customWidth="1"/>
    <col min="3564" max="3564" width="10.140625" style="71" hidden="1" customWidth="1"/>
    <col min="3565" max="3565" width="6.42578125" style="71" customWidth="1"/>
    <col min="3566" max="3577" width="10.140625" style="71" hidden="1" customWidth="1"/>
    <col min="3578" max="3578" width="10.140625" style="71"/>
    <col min="3579" max="3579" width="41.42578125" style="71" customWidth="1"/>
    <col min="3580" max="3580" width="6.42578125" style="71" customWidth="1"/>
    <col min="3581" max="3581" width="14.7109375" style="71" customWidth="1"/>
    <col min="3582" max="3582" width="11.42578125" style="71" customWidth="1"/>
    <col min="3583" max="3583" width="13" style="71" customWidth="1"/>
    <col min="3584" max="3584" width="18.140625" style="71" customWidth="1"/>
    <col min="3585" max="3594" width="9.42578125" style="71" customWidth="1"/>
    <col min="3595" max="3595" width="8.85546875" style="71" customWidth="1"/>
    <col min="3596" max="3596" width="9.42578125" style="71" customWidth="1"/>
    <col min="3597" max="3597" width="9.85546875" style="71" customWidth="1"/>
    <col min="3598" max="3598" width="6.42578125" style="71" customWidth="1"/>
    <col min="3599" max="3599" width="6.85546875" style="71" customWidth="1"/>
    <col min="3600" max="3601" width="4.42578125" style="71" customWidth="1"/>
    <col min="3602" max="3602" width="6.28515625" style="71" customWidth="1"/>
    <col min="3603" max="3603" width="7.5703125" style="71" customWidth="1"/>
    <col min="3604" max="3604" width="10.140625" style="71" hidden="1" customWidth="1"/>
    <col min="3605" max="3606" width="11.42578125" style="71" customWidth="1"/>
    <col min="3607" max="3607" width="56.85546875" style="71" customWidth="1"/>
    <col min="3608" max="3608" width="9.140625" style="71" customWidth="1"/>
    <col min="3609" max="3609" width="24.5703125" style="71" customWidth="1"/>
    <col min="3610" max="3610" width="22.85546875" style="71" customWidth="1"/>
    <col min="3611" max="3613" width="9.140625" style="71" customWidth="1"/>
    <col min="3614" max="3615" width="12.140625" style="71" customWidth="1"/>
    <col min="3616" max="3616" width="14.5703125" style="71" customWidth="1"/>
    <col min="3617" max="3617" width="5" style="71" customWidth="1"/>
    <col min="3618" max="3619" width="10.140625" style="71" hidden="1" customWidth="1"/>
    <col min="3620" max="3620" width="5" style="71" customWidth="1"/>
    <col min="3621" max="3622" width="10.140625" style="71" hidden="1" customWidth="1"/>
    <col min="3623" max="3623" width="5" style="71" customWidth="1"/>
    <col min="3624" max="3625" width="10.140625" style="71" hidden="1" customWidth="1"/>
    <col min="3626" max="3626" width="5" style="71" customWidth="1"/>
    <col min="3627" max="3628" width="10.140625" style="71" hidden="1" customWidth="1"/>
    <col min="3629" max="3629" width="5" style="71" customWidth="1"/>
    <col min="3630" max="3631" width="10.140625" style="71" hidden="1" customWidth="1"/>
    <col min="3632" max="3632" width="5" style="71" customWidth="1"/>
    <col min="3633" max="3634" width="10.140625" style="71" hidden="1" customWidth="1"/>
    <col min="3635" max="3635" width="6.42578125" style="71" customWidth="1"/>
    <col min="3636" max="3643" width="10.140625" style="71" hidden="1" customWidth="1"/>
    <col min="3644" max="3644" width="6.85546875" style="71" customWidth="1"/>
    <col min="3645" max="3646" width="10.140625" style="71" hidden="1" customWidth="1"/>
    <col min="3647" max="3647" width="6.42578125" style="71" customWidth="1"/>
    <col min="3648" max="3649" width="10.140625" style="71" hidden="1" customWidth="1"/>
    <col min="3650" max="3650" width="5.42578125" style="71" customWidth="1"/>
    <col min="3651" max="3652" width="10.140625" style="71" hidden="1" customWidth="1"/>
    <col min="3653" max="3653" width="4.85546875" style="71" customWidth="1"/>
    <col min="3654" max="3661" width="10.140625" style="71" hidden="1" customWidth="1"/>
    <col min="3662" max="3662" width="5.42578125" style="71" customWidth="1"/>
    <col min="3663" max="3664" width="10.140625" style="71" hidden="1" customWidth="1"/>
    <col min="3665" max="3665" width="8.42578125" style="71" customWidth="1"/>
    <col min="3666" max="3667" width="10.140625" style="71" hidden="1" customWidth="1"/>
    <col min="3668" max="3668" width="5.85546875" style="71" customWidth="1"/>
    <col min="3669" max="3670" width="10.140625" style="71" hidden="1" customWidth="1"/>
    <col min="3671" max="3671" width="5.42578125" style="71" customWidth="1"/>
    <col min="3672" max="3673" width="10.140625" style="71" hidden="1" customWidth="1"/>
    <col min="3674" max="3674" width="5.42578125" style="71" customWidth="1"/>
    <col min="3675" max="3676" width="10.140625" style="71" hidden="1" customWidth="1"/>
    <col min="3677" max="3677" width="6" style="71" customWidth="1"/>
    <col min="3678" max="3682" width="10.140625" style="71" hidden="1" customWidth="1"/>
    <col min="3683" max="3683" width="5" style="71" customWidth="1"/>
    <col min="3684" max="3691" width="10.140625" style="71" hidden="1" customWidth="1"/>
    <col min="3692" max="3692" width="5" style="71" customWidth="1"/>
    <col min="3693" max="3693" width="10.140625" style="71" hidden="1" customWidth="1"/>
    <col min="3694" max="3694" width="5" style="71" customWidth="1"/>
    <col min="3695" max="3695" width="9.42578125" style="71" customWidth="1"/>
    <col min="3696" max="3696" width="10.140625" style="71" hidden="1" customWidth="1"/>
    <col min="3697" max="3697" width="5" style="71" customWidth="1"/>
    <col min="3698" max="3699" width="10.140625" style="71" hidden="1" customWidth="1"/>
    <col min="3700" max="3700" width="5" style="71" customWidth="1"/>
    <col min="3701" max="3702" width="10.140625" style="71" hidden="1" customWidth="1"/>
    <col min="3703" max="3703" width="5" style="71" customWidth="1"/>
    <col min="3704" max="3705" width="10.140625" style="71" hidden="1" customWidth="1"/>
    <col min="3706" max="3706" width="5" style="71" customWidth="1"/>
    <col min="3707" max="3713" width="10.140625" style="71" hidden="1" customWidth="1"/>
    <col min="3714" max="3714" width="6.42578125" style="71" customWidth="1"/>
    <col min="3715" max="3715" width="10.140625" style="71" hidden="1" customWidth="1"/>
    <col min="3716" max="3716" width="7.140625" style="71" customWidth="1"/>
    <col min="3717" max="3718" width="10.140625" style="71" hidden="1" customWidth="1"/>
    <col min="3719" max="3719" width="7.140625" style="71" customWidth="1"/>
    <col min="3720" max="3721" width="10.140625" style="71" hidden="1" customWidth="1"/>
    <col min="3722" max="3722" width="7.140625" style="71" customWidth="1"/>
    <col min="3723" max="3724" width="10.140625" style="71" hidden="1" customWidth="1"/>
    <col min="3725" max="3725" width="7.140625" style="71" customWidth="1"/>
    <col min="3726" max="3727" width="10.140625" style="71" hidden="1" customWidth="1"/>
    <col min="3728" max="3728" width="7.140625" style="71" customWidth="1"/>
    <col min="3729" max="3730" width="10.140625" style="71" hidden="1" customWidth="1"/>
    <col min="3731" max="3731" width="7.140625" style="71" customWidth="1"/>
    <col min="3732" max="3733" width="10.140625" style="71" hidden="1" customWidth="1"/>
    <col min="3734" max="3734" width="7.140625" style="71" customWidth="1"/>
    <col min="3735" max="3736" width="10.140625" style="71" hidden="1" customWidth="1"/>
    <col min="3737" max="3737" width="7.140625" style="71" customWidth="1"/>
    <col min="3738" max="3738" width="10.140625" style="71" hidden="1" customWidth="1"/>
    <col min="3739" max="3739" width="6.42578125" style="71" customWidth="1"/>
    <col min="3740" max="3741" width="10.140625" style="71" hidden="1" customWidth="1"/>
    <col min="3742" max="3742" width="6.85546875" style="71" customWidth="1"/>
    <col min="3743" max="3744" width="10.140625" style="71" hidden="1" customWidth="1"/>
    <col min="3745" max="3745" width="6.85546875" style="71" customWidth="1"/>
    <col min="3746" max="3747" width="10.140625" style="71" hidden="1" customWidth="1"/>
    <col min="3748" max="3748" width="6.42578125" style="71" customWidth="1"/>
    <col min="3749" max="3750" width="10.140625" style="71" hidden="1" customWidth="1"/>
    <col min="3751" max="3751" width="7.42578125" style="71" customWidth="1"/>
    <col min="3752" max="3753" width="10.140625" style="71" hidden="1" customWidth="1"/>
    <col min="3754" max="3754" width="6.42578125" style="71" customWidth="1"/>
    <col min="3755" max="3756" width="10.140625" style="71" hidden="1" customWidth="1"/>
    <col min="3757" max="3757" width="7.5703125" style="71" customWidth="1"/>
    <col min="3758" max="3758" width="10.140625" style="71" hidden="1" customWidth="1"/>
    <col min="3759" max="3759" width="9.42578125" style="71" customWidth="1"/>
    <col min="3760" max="3760" width="10.140625" style="71" hidden="1" customWidth="1"/>
    <col min="3761" max="3764" width="6.42578125" style="71" customWidth="1"/>
    <col min="3765" max="3765" width="6.85546875" style="71" customWidth="1"/>
    <col min="3766" max="3766" width="6.42578125" style="71" customWidth="1"/>
    <col min="3767" max="3783" width="10.140625" style="71" hidden="1" customWidth="1"/>
    <col min="3784" max="3784" width="6.5703125" style="71" customWidth="1"/>
    <col min="3785" max="3785" width="6.42578125" style="71" customWidth="1"/>
    <col min="3786" max="3787" width="10.140625" style="71" hidden="1" customWidth="1"/>
    <col min="3788" max="3788" width="6.42578125" style="71" customWidth="1"/>
    <col min="3789" max="3790" width="10.140625" style="71" hidden="1" customWidth="1"/>
    <col min="3791" max="3791" width="7.42578125" style="71" customWidth="1"/>
    <col min="3792" max="3792" width="10.140625" style="71" hidden="1" customWidth="1"/>
    <col min="3793" max="3793" width="6.42578125" style="71" customWidth="1"/>
    <col min="3794" max="3794" width="10.140625" style="71" hidden="1" customWidth="1"/>
    <col min="3795" max="3795" width="9" style="71" customWidth="1"/>
    <col min="3796" max="3797" width="10.140625" style="71" hidden="1" customWidth="1"/>
    <col min="3798" max="3798" width="8.5703125" style="71" customWidth="1"/>
    <col min="3799" max="3800" width="10.140625" style="71" hidden="1" customWidth="1"/>
    <col min="3801" max="3801" width="6.42578125" style="71" customWidth="1"/>
    <col min="3802" max="3803" width="10.140625" style="71" hidden="1" customWidth="1"/>
    <col min="3804" max="3804" width="7" style="71" customWidth="1"/>
    <col min="3805" max="3806" width="10.140625" style="71" hidden="1" customWidth="1"/>
    <col min="3807" max="3807" width="7" style="71" customWidth="1"/>
    <col min="3808" max="3809" width="10.140625" style="71" hidden="1" customWidth="1"/>
    <col min="3810" max="3810" width="7.5703125" style="71" customWidth="1"/>
    <col min="3811" max="3812" width="10.140625" style="71" hidden="1" customWidth="1"/>
    <col min="3813" max="3813" width="7" style="71" customWidth="1"/>
    <col min="3814" max="3815" width="10.140625" style="71" hidden="1" customWidth="1"/>
    <col min="3816" max="3816" width="7" style="71" customWidth="1"/>
    <col min="3817" max="3818" width="10.140625" style="71" hidden="1" customWidth="1"/>
    <col min="3819" max="3819" width="7" style="71" customWidth="1"/>
    <col min="3820" max="3820" width="10.140625" style="71" hidden="1" customWidth="1"/>
    <col min="3821" max="3821" width="6.42578125" style="71" customWidth="1"/>
    <col min="3822" max="3833" width="10.140625" style="71" hidden="1" customWidth="1"/>
    <col min="3834" max="3834" width="10.140625" style="71"/>
    <col min="3835" max="3835" width="41.42578125" style="71" customWidth="1"/>
    <col min="3836" max="3836" width="6.42578125" style="71" customWidth="1"/>
    <col min="3837" max="3837" width="14.7109375" style="71" customWidth="1"/>
    <col min="3838" max="3838" width="11.42578125" style="71" customWidth="1"/>
    <col min="3839" max="3839" width="13" style="71" customWidth="1"/>
    <col min="3840" max="3840" width="18.140625" style="71" customWidth="1"/>
    <col min="3841" max="3850" width="9.42578125" style="71" customWidth="1"/>
    <col min="3851" max="3851" width="8.85546875" style="71" customWidth="1"/>
    <col min="3852" max="3852" width="9.42578125" style="71" customWidth="1"/>
    <col min="3853" max="3853" width="9.85546875" style="71" customWidth="1"/>
    <col min="3854" max="3854" width="6.42578125" style="71" customWidth="1"/>
    <col min="3855" max="3855" width="6.85546875" style="71" customWidth="1"/>
    <col min="3856" max="3857" width="4.42578125" style="71" customWidth="1"/>
    <col min="3858" max="3858" width="6.28515625" style="71" customWidth="1"/>
    <col min="3859" max="3859" width="7.5703125" style="71" customWidth="1"/>
    <col min="3860" max="3860" width="10.140625" style="71" hidden="1" customWidth="1"/>
    <col min="3861" max="3862" width="11.42578125" style="71" customWidth="1"/>
    <col min="3863" max="3863" width="56.85546875" style="71" customWidth="1"/>
    <col min="3864" max="3864" width="9.140625" style="71" customWidth="1"/>
    <col min="3865" max="3865" width="24.5703125" style="71" customWidth="1"/>
    <col min="3866" max="3866" width="22.85546875" style="71" customWidth="1"/>
    <col min="3867" max="3869" width="9.140625" style="71" customWidth="1"/>
    <col min="3870" max="3871" width="12.140625" style="71" customWidth="1"/>
    <col min="3872" max="3872" width="14.5703125" style="71" customWidth="1"/>
    <col min="3873" max="3873" width="5" style="71" customWidth="1"/>
    <col min="3874" max="3875" width="10.140625" style="71" hidden="1" customWidth="1"/>
    <col min="3876" max="3876" width="5" style="71" customWidth="1"/>
    <col min="3877" max="3878" width="10.140625" style="71" hidden="1" customWidth="1"/>
    <col min="3879" max="3879" width="5" style="71" customWidth="1"/>
    <col min="3880" max="3881" width="10.140625" style="71" hidden="1" customWidth="1"/>
    <col min="3882" max="3882" width="5" style="71" customWidth="1"/>
    <col min="3883" max="3884" width="10.140625" style="71" hidden="1" customWidth="1"/>
    <col min="3885" max="3885" width="5" style="71" customWidth="1"/>
    <col min="3886" max="3887" width="10.140625" style="71" hidden="1" customWidth="1"/>
    <col min="3888" max="3888" width="5" style="71" customWidth="1"/>
    <col min="3889" max="3890" width="10.140625" style="71" hidden="1" customWidth="1"/>
    <col min="3891" max="3891" width="6.42578125" style="71" customWidth="1"/>
    <col min="3892" max="3899" width="10.140625" style="71" hidden="1" customWidth="1"/>
    <col min="3900" max="3900" width="6.85546875" style="71" customWidth="1"/>
    <col min="3901" max="3902" width="10.140625" style="71" hidden="1" customWidth="1"/>
    <col min="3903" max="3903" width="6.42578125" style="71" customWidth="1"/>
    <col min="3904" max="3905" width="10.140625" style="71" hidden="1" customWidth="1"/>
    <col min="3906" max="3906" width="5.42578125" style="71" customWidth="1"/>
    <col min="3907" max="3908" width="10.140625" style="71" hidden="1" customWidth="1"/>
    <col min="3909" max="3909" width="4.85546875" style="71" customWidth="1"/>
    <col min="3910" max="3917" width="10.140625" style="71" hidden="1" customWidth="1"/>
    <col min="3918" max="3918" width="5.42578125" style="71" customWidth="1"/>
    <col min="3919" max="3920" width="10.140625" style="71" hidden="1" customWidth="1"/>
    <col min="3921" max="3921" width="8.42578125" style="71" customWidth="1"/>
    <col min="3922" max="3923" width="10.140625" style="71" hidden="1" customWidth="1"/>
    <col min="3924" max="3924" width="5.85546875" style="71" customWidth="1"/>
    <col min="3925" max="3926" width="10.140625" style="71" hidden="1" customWidth="1"/>
    <col min="3927" max="3927" width="5.42578125" style="71" customWidth="1"/>
    <col min="3928" max="3929" width="10.140625" style="71" hidden="1" customWidth="1"/>
    <col min="3930" max="3930" width="5.42578125" style="71" customWidth="1"/>
    <col min="3931" max="3932" width="10.140625" style="71" hidden="1" customWidth="1"/>
    <col min="3933" max="3933" width="6" style="71" customWidth="1"/>
    <col min="3934" max="3938" width="10.140625" style="71" hidden="1" customWidth="1"/>
    <col min="3939" max="3939" width="5" style="71" customWidth="1"/>
    <col min="3940" max="3947" width="10.140625" style="71" hidden="1" customWidth="1"/>
    <col min="3948" max="3948" width="5" style="71" customWidth="1"/>
    <col min="3949" max="3949" width="10.140625" style="71" hidden="1" customWidth="1"/>
    <col min="3950" max="3950" width="5" style="71" customWidth="1"/>
    <col min="3951" max="3951" width="9.42578125" style="71" customWidth="1"/>
    <col min="3952" max="3952" width="10.140625" style="71" hidden="1" customWidth="1"/>
    <col min="3953" max="3953" width="5" style="71" customWidth="1"/>
    <col min="3954" max="3955" width="10.140625" style="71" hidden="1" customWidth="1"/>
    <col min="3956" max="3956" width="5" style="71" customWidth="1"/>
    <col min="3957" max="3958" width="10.140625" style="71" hidden="1" customWidth="1"/>
    <col min="3959" max="3959" width="5" style="71" customWidth="1"/>
    <col min="3960" max="3961" width="10.140625" style="71" hidden="1" customWidth="1"/>
    <col min="3962" max="3962" width="5" style="71" customWidth="1"/>
    <col min="3963" max="3969" width="10.140625" style="71" hidden="1" customWidth="1"/>
    <col min="3970" max="3970" width="6.42578125" style="71" customWidth="1"/>
    <col min="3971" max="3971" width="10.140625" style="71" hidden="1" customWidth="1"/>
    <col min="3972" max="3972" width="7.140625" style="71" customWidth="1"/>
    <col min="3973" max="3974" width="10.140625" style="71" hidden="1" customWidth="1"/>
    <col min="3975" max="3975" width="7.140625" style="71" customWidth="1"/>
    <col min="3976" max="3977" width="10.140625" style="71" hidden="1" customWidth="1"/>
    <col min="3978" max="3978" width="7.140625" style="71" customWidth="1"/>
    <col min="3979" max="3980" width="10.140625" style="71" hidden="1" customWidth="1"/>
    <col min="3981" max="3981" width="7.140625" style="71" customWidth="1"/>
    <col min="3982" max="3983" width="10.140625" style="71" hidden="1" customWidth="1"/>
    <col min="3984" max="3984" width="7.140625" style="71" customWidth="1"/>
    <col min="3985" max="3986" width="10.140625" style="71" hidden="1" customWidth="1"/>
    <col min="3987" max="3987" width="7.140625" style="71" customWidth="1"/>
    <col min="3988" max="3989" width="10.140625" style="71" hidden="1" customWidth="1"/>
    <col min="3990" max="3990" width="7.140625" style="71" customWidth="1"/>
    <col min="3991" max="3992" width="10.140625" style="71" hidden="1" customWidth="1"/>
    <col min="3993" max="3993" width="7.140625" style="71" customWidth="1"/>
    <col min="3994" max="3994" width="10.140625" style="71" hidden="1" customWidth="1"/>
    <col min="3995" max="3995" width="6.42578125" style="71" customWidth="1"/>
    <col min="3996" max="3997" width="10.140625" style="71" hidden="1" customWidth="1"/>
    <col min="3998" max="3998" width="6.85546875" style="71" customWidth="1"/>
    <col min="3999" max="4000" width="10.140625" style="71" hidden="1" customWidth="1"/>
    <col min="4001" max="4001" width="6.85546875" style="71" customWidth="1"/>
    <col min="4002" max="4003" width="10.140625" style="71" hidden="1" customWidth="1"/>
    <col min="4004" max="4004" width="6.42578125" style="71" customWidth="1"/>
    <col min="4005" max="4006" width="10.140625" style="71" hidden="1" customWidth="1"/>
    <col min="4007" max="4007" width="7.42578125" style="71" customWidth="1"/>
    <col min="4008" max="4009" width="10.140625" style="71" hidden="1" customWidth="1"/>
    <col min="4010" max="4010" width="6.42578125" style="71" customWidth="1"/>
    <col min="4011" max="4012" width="10.140625" style="71" hidden="1" customWidth="1"/>
    <col min="4013" max="4013" width="7.5703125" style="71" customWidth="1"/>
    <col min="4014" max="4014" width="10.140625" style="71" hidden="1" customWidth="1"/>
    <col min="4015" max="4015" width="9.42578125" style="71" customWidth="1"/>
    <col min="4016" max="4016" width="10.140625" style="71" hidden="1" customWidth="1"/>
    <col min="4017" max="4020" width="6.42578125" style="71" customWidth="1"/>
    <col min="4021" max="4021" width="6.85546875" style="71" customWidth="1"/>
    <col min="4022" max="4022" width="6.42578125" style="71" customWidth="1"/>
    <col min="4023" max="4039" width="10.140625" style="71" hidden="1" customWidth="1"/>
    <col min="4040" max="4040" width="6.5703125" style="71" customWidth="1"/>
    <col min="4041" max="4041" width="6.42578125" style="71" customWidth="1"/>
    <col min="4042" max="4043" width="10.140625" style="71" hidden="1" customWidth="1"/>
    <col min="4044" max="4044" width="6.42578125" style="71" customWidth="1"/>
    <col min="4045" max="4046" width="10.140625" style="71" hidden="1" customWidth="1"/>
    <col min="4047" max="4047" width="7.42578125" style="71" customWidth="1"/>
    <col min="4048" max="4048" width="10.140625" style="71" hidden="1" customWidth="1"/>
    <col min="4049" max="4049" width="6.42578125" style="71" customWidth="1"/>
    <col min="4050" max="4050" width="10.140625" style="71" hidden="1" customWidth="1"/>
    <col min="4051" max="4051" width="9" style="71" customWidth="1"/>
    <col min="4052" max="4053" width="10.140625" style="71" hidden="1" customWidth="1"/>
    <col min="4054" max="4054" width="8.5703125" style="71" customWidth="1"/>
    <col min="4055" max="4056" width="10.140625" style="71" hidden="1" customWidth="1"/>
    <col min="4057" max="4057" width="6.42578125" style="71" customWidth="1"/>
    <col min="4058" max="4059" width="10.140625" style="71" hidden="1" customWidth="1"/>
    <col min="4060" max="4060" width="7" style="71" customWidth="1"/>
    <col min="4061" max="4062" width="10.140625" style="71" hidden="1" customWidth="1"/>
    <col min="4063" max="4063" width="7" style="71" customWidth="1"/>
    <col min="4064" max="4065" width="10.140625" style="71" hidden="1" customWidth="1"/>
    <col min="4066" max="4066" width="7.5703125" style="71" customWidth="1"/>
    <col min="4067" max="4068" width="10.140625" style="71" hidden="1" customWidth="1"/>
    <col min="4069" max="4069" width="7" style="71" customWidth="1"/>
    <col min="4070" max="4071" width="10.140625" style="71" hidden="1" customWidth="1"/>
    <col min="4072" max="4072" width="7" style="71" customWidth="1"/>
    <col min="4073" max="4074" width="10.140625" style="71" hidden="1" customWidth="1"/>
    <col min="4075" max="4075" width="7" style="71" customWidth="1"/>
    <col min="4076" max="4076" width="10.140625" style="71" hidden="1" customWidth="1"/>
    <col min="4077" max="4077" width="6.42578125" style="71" customWidth="1"/>
    <col min="4078" max="4089" width="10.140625" style="71" hidden="1" customWidth="1"/>
    <col min="4090" max="4090" width="10.140625" style="71"/>
    <col min="4091" max="4091" width="41.42578125" style="71" customWidth="1"/>
    <col min="4092" max="4092" width="6.42578125" style="71" customWidth="1"/>
    <col min="4093" max="4093" width="14.7109375" style="71" customWidth="1"/>
    <col min="4094" max="4094" width="11.42578125" style="71" customWidth="1"/>
    <col min="4095" max="4095" width="13" style="71" customWidth="1"/>
    <col min="4096" max="4096" width="18.140625" style="71" customWidth="1"/>
    <col min="4097" max="4106" width="9.42578125" style="71" customWidth="1"/>
    <col min="4107" max="4107" width="8.85546875" style="71" customWidth="1"/>
    <col min="4108" max="4108" width="9.42578125" style="71" customWidth="1"/>
    <col min="4109" max="4109" width="9.85546875" style="71" customWidth="1"/>
    <col min="4110" max="4110" width="6.42578125" style="71" customWidth="1"/>
    <col min="4111" max="4111" width="6.85546875" style="71" customWidth="1"/>
    <col min="4112" max="4113" width="4.42578125" style="71" customWidth="1"/>
    <col min="4114" max="4114" width="6.28515625" style="71" customWidth="1"/>
    <col min="4115" max="4115" width="7.5703125" style="71" customWidth="1"/>
    <col min="4116" max="4116" width="10.140625" style="71" hidden="1" customWidth="1"/>
    <col min="4117" max="4118" width="11.42578125" style="71" customWidth="1"/>
    <col min="4119" max="4119" width="56.85546875" style="71" customWidth="1"/>
    <col min="4120" max="4120" width="9.140625" style="71" customWidth="1"/>
    <col min="4121" max="4121" width="24.5703125" style="71" customWidth="1"/>
    <col min="4122" max="4122" width="22.85546875" style="71" customWidth="1"/>
    <col min="4123" max="4125" width="9.140625" style="71" customWidth="1"/>
    <col min="4126" max="4127" width="12.140625" style="71" customWidth="1"/>
    <col min="4128" max="4128" width="14.5703125" style="71" customWidth="1"/>
    <col min="4129" max="4129" width="5" style="71" customWidth="1"/>
    <col min="4130" max="4131" width="10.140625" style="71" hidden="1" customWidth="1"/>
    <col min="4132" max="4132" width="5" style="71" customWidth="1"/>
    <col min="4133" max="4134" width="10.140625" style="71" hidden="1" customWidth="1"/>
    <col min="4135" max="4135" width="5" style="71" customWidth="1"/>
    <col min="4136" max="4137" width="10.140625" style="71" hidden="1" customWidth="1"/>
    <col min="4138" max="4138" width="5" style="71" customWidth="1"/>
    <col min="4139" max="4140" width="10.140625" style="71" hidden="1" customWidth="1"/>
    <col min="4141" max="4141" width="5" style="71" customWidth="1"/>
    <col min="4142" max="4143" width="10.140625" style="71" hidden="1" customWidth="1"/>
    <col min="4144" max="4144" width="5" style="71" customWidth="1"/>
    <col min="4145" max="4146" width="10.140625" style="71" hidden="1" customWidth="1"/>
    <col min="4147" max="4147" width="6.42578125" style="71" customWidth="1"/>
    <col min="4148" max="4155" width="10.140625" style="71" hidden="1" customWidth="1"/>
    <col min="4156" max="4156" width="6.85546875" style="71" customWidth="1"/>
    <col min="4157" max="4158" width="10.140625" style="71" hidden="1" customWidth="1"/>
    <col min="4159" max="4159" width="6.42578125" style="71" customWidth="1"/>
    <col min="4160" max="4161" width="10.140625" style="71" hidden="1" customWidth="1"/>
    <col min="4162" max="4162" width="5.42578125" style="71" customWidth="1"/>
    <col min="4163" max="4164" width="10.140625" style="71" hidden="1" customWidth="1"/>
    <col min="4165" max="4165" width="4.85546875" style="71" customWidth="1"/>
    <col min="4166" max="4173" width="10.140625" style="71" hidden="1" customWidth="1"/>
    <col min="4174" max="4174" width="5.42578125" style="71" customWidth="1"/>
    <col min="4175" max="4176" width="10.140625" style="71" hidden="1" customWidth="1"/>
    <col min="4177" max="4177" width="8.42578125" style="71" customWidth="1"/>
    <col min="4178" max="4179" width="10.140625" style="71" hidden="1" customWidth="1"/>
    <col min="4180" max="4180" width="5.85546875" style="71" customWidth="1"/>
    <col min="4181" max="4182" width="10.140625" style="71" hidden="1" customWidth="1"/>
    <col min="4183" max="4183" width="5.42578125" style="71" customWidth="1"/>
    <col min="4184" max="4185" width="10.140625" style="71" hidden="1" customWidth="1"/>
    <col min="4186" max="4186" width="5.42578125" style="71" customWidth="1"/>
    <col min="4187" max="4188" width="10.140625" style="71" hidden="1" customWidth="1"/>
    <col min="4189" max="4189" width="6" style="71" customWidth="1"/>
    <col min="4190" max="4194" width="10.140625" style="71" hidden="1" customWidth="1"/>
    <col min="4195" max="4195" width="5" style="71" customWidth="1"/>
    <col min="4196" max="4203" width="10.140625" style="71" hidden="1" customWidth="1"/>
    <col min="4204" max="4204" width="5" style="71" customWidth="1"/>
    <col min="4205" max="4205" width="10.140625" style="71" hidden="1" customWidth="1"/>
    <col min="4206" max="4206" width="5" style="71" customWidth="1"/>
    <col min="4207" max="4207" width="9.42578125" style="71" customWidth="1"/>
    <col min="4208" max="4208" width="10.140625" style="71" hidden="1" customWidth="1"/>
    <col min="4209" max="4209" width="5" style="71" customWidth="1"/>
    <col min="4210" max="4211" width="10.140625" style="71" hidden="1" customWidth="1"/>
    <col min="4212" max="4212" width="5" style="71" customWidth="1"/>
    <col min="4213" max="4214" width="10.140625" style="71" hidden="1" customWidth="1"/>
    <col min="4215" max="4215" width="5" style="71" customWidth="1"/>
    <col min="4216" max="4217" width="10.140625" style="71" hidden="1" customWidth="1"/>
    <col min="4218" max="4218" width="5" style="71" customWidth="1"/>
    <col min="4219" max="4225" width="10.140625" style="71" hidden="1" customWidth="1"/>
    <col min="4226" max="4226" width="6.42578125" style="71" customWidth="1"/>
    <col min="4227" max="4227" width="10.140625" style="71" hidden="1" customWidth="1"/>
    <col min="4228" max="4228" width="7.140625" style="71" customWidth="1"/>
    <col min="4229" max="4230" width="10.140625" style="71" hidden="1" customWidth="1"/>
    <col min="4231" max="4231" width="7.140625" style="71" customWidth="1"/>
    <col min="4232" max="4233" width="10.140625" style="71" hidden="1" customWidth="1"/>
    <col min="4234" max="4234" width="7.140625" style="71" customWidth="1"/>
    <col min="4235" max="4236" width="10.140625" style="71" hidden="1" customWidth="1"/>
    <col min="4237" max="4237" width="7.140625" style="71" customWidth="1"/>
    <col min="4238" max="4239" width="10.140625" style="71" hidden="1" customWidth="1"/>
    <col min="4240" max="4240" width="7.140625" style="71" customWidth="1"/>
    <col min="4241" max="4242" width="10.140625" style="71" hidden="1" customWidth="1"/>
    <col min="4243" max="4243" width="7.140625" style="71" customWidth="1"/>
    <col min="4244" max="4245" width="10.140625" style="71" hidden="1" customWidth="1"/>
    <col min="4246" max="4246" width="7.140625" style="71" customWidth="1"/>
    <col min="4247" max="4248" width="10.140625" style="71" hidden="1" customWidth="1"/>
    <col min="4249" max="4249" width="7.140625" style="71" customWidth="1"/>
    <col min="4250" max="4250" width="10.140625" style="71" hidden="1" customWidth="1"/>
    <col min="4251" max="4251" width="6.42578125" style="71" customWidth="1"/>
    <col min="4252" max="4253" width="10.140625" style="71" hidden="1" customWidth="1"/>
    <col min="4254" max="4254" width="6.85546875" style="71" customWidth="1"/>
    <col min="4255" max="4256" width="10.140625" style="71" hidden="1" customWidth="1"/>
    <col min="4257" max="4257" width="6.85546875" style="71" customWidth="1"/>
    <col min="4258" max="4259" width="10.140625" style="71" hidden="1" customWidth="1"/>
    <col min="4260" max="4260" width="6.42578125" style="71" customWidth="1"/>
    <col min="4261" max="4262" width="10.140625" style="71" hidden="1" customWidth="1"/>
    <col min="4263" max="4263" width="7.42578125" style="71" customWidth="1"/>
    <col min="4264" max="4265" width="10.140625" style="71" hidden="1" customWidth="1"/>
    <col min="4266" max="4266" width="6.42578125" style="71" customWidth="1"/>
    <col min="4267" max="4268" width="10.140625" style="71" hidden="1" customWidth="1"/>
    <col min="4269" max="4269" width="7.5703125" style="71" customWidth="1"/>
    <col min="4270" max="4270" width="10.140625" style="71" hidden="1" customWidth="1"/>
    <col min="4271" max="4271" width="9.42578125" style="71" customWidth="1"/>
    <col min="4272" max="4272" width="10.140625" style="71" hidden="1" customWidth="1"/>
    <col min="4273" max="4276" width="6.42578125" style="71" customWidth="1"/>
    <col min="4277" max="4277" width="6.85546875" style="71" customWidth="1"/>
    <col min="4278" max="4278" width="6.42578125" style="71" customWidth="1"/>
    <col min="4279" max="4295" width="10.140625" style="71" hidden="1" customWidth="1"/>
    <col min="4296" max="4296" width="6.5703125" style="71" customWidth="1"/>
    <col min="4297" max="4297" width="6.42578125" style="71" customWidth="1"/>
    <col min="4298" max="4299" width="10.140625" style="71" hidden="1" customWidth="1"/>
    <col min="4300" max="4300" width="6.42578125" style="71" customWidth="1"/>
    <col min="4301" max="4302" width="10.140625" style="71" hidden="1" customWidth="1"/>
    <col min="4303" max="4303" width="7.42578125" style="71" customWidth="1"/>
    <col min="4304" max="4304" width="10.140625" style="71" hidden="1" customWidth="1"/>
    <col min="4305" max="4305" width="6.42578125" style="71" customWidth="1"/>
    <col min="4306" max="4306" width="10.140625" style="71" hidden="1" customWidth="1"/>
    <col min="4307" max="4307" width="9" style="71" customWidth="1"/>
    <col min="4308" max="4309" width="10.140625" style="71" hidden="1" customWidth="1"/>
    <col min="4310" max="4310" width="8.5703125" style="71" customWidth="1"/>
    <col min="4311" max="4312" width="10.140625" style="71" hidden="1" customWidth="1"/>
    <col min="4313" max="4313" width="6.42578125" style="71" customWidth="1"/>
    <col min="4314" max="4315" width="10.140625" style="71" hidden="1" customWidth="1"/>
    <col min="4316" max="4316" width="7" style="71" customWidth="1"/>
    <col min="4317" max="4318" width="10.140625" style="71" hidden="1" customWidth="1"/>
    <col min="4319" max="4319" width="7" style="71" customWidth="1"/>
    <col min="4320" max="4321" width="10.140625" style="71" hidden="1" customWidth="1"/>
    <col min="4322" max="4322" width="7.5703125" style="71" customWidth="1"/>
    <col min="4323" max="4324" width="10.140625" style="71" hidden="1" customWidth="1"/>
    <col min="4325" max="4325" width="7" style="71" customWidth="1"/>
    <col min="4326" max="4327" width="10.140625" style="71" hidden="1" customWidth="1"/>
    <col min="4328" max="4328" width="7" style="71" customWidth="1"/>
    <col min="4329" max="4330" width="10.140625" style="71" hidden="1" customWidth="1"/>
    <col min="4331" max="4331" width="7" style="71" customWidth="1"/>
    <col min="4332" max="4332" width="10.140625" style="71" hidden="1" customWidth="1"/>
    <col min="4333" max="4333" width="6.42578125" style="71" customWidth="1"/>
    <col min="4334" max="4345" width="10.140625" style="71" hidden="1" customWidth="1"/>
    <col min="4346" max="4346" width="10.140625" style="71"/>
    <col min="4347" max="4347" width="41.42578125" style="71" customWidth="1"/>
    <col min="4348" max="4348" width="6.42578125" style="71" customWidth="1"/>
    <col min="4349" max="4349" width="14.7109375" style="71" customWidth="1"/>
    <col min="4350" max="4350" width="11.42578125" style="71" customWidth="1"/>
    <col min="4351" max="4351" width="13" style="71" customWidth="1"/>
    <col min="4352" max="4352" width="18.140625" style="71" customWidth="1"/>
    <col min="4353" max="4362" width="9.42578125" style="71" customWidth="1"/>
    <col min="4363" max="4363" width="8.85546875" style="71" customWidth="1"/>
    <col min="4364" max="4364" width="9.42578125" style="71" customWidth="1"/>
    <col min="4365" max="4365" width="9.85546875" style="71" customWidth="1"/>
    <col min="4366" max="4366" width="6.42578125" style="71" customWidth="1"/>
    <col min="4367" max="4367" width="6.85546875" style="71" customWidth="1"/>
    <col min="4368" max="4369" width="4.42578125" style="71" customWidth="1"/>
    <col min="4370" max="4370" width="6.28515625" style="71" customWidth="1"/>
    <col min="4371" max="4371" width="7.5703125" style="71" customWidth="1"/>
    <col min="4372" max="4372" width="10.140625" style="71" hidden="1" customWidth="1"/>
    <col min="4373" max="4374" width="11.42578125" style="71" customWidth="1"/>
    <col min="4375" max="4375" width="56.85546875" style="71" customWidth="1"/>
    <col min="4376" max="4376" width="9.140625" style="71" customWidth="1"/>
    <col min="4377" max="4377" width="24.5703125" style="71" customWidth="1"/>
    <col min="4378" max="4378" width="22.85546875" style="71" customWidth="1"/>
    <col min="4379" max="4381" width="9.140625" style="71" customWidth="1"/>
    <col min="4382" max="4383" width="12.140625" style="71" customWidth="1"/>
    <col min="4384" max="4384" width="14.5703125" style="71" customWidth="1"/>
    <col min="4385" max="4385" width="5" style="71" customWidth="1"/>
    <col min="4386" max="4387" width="10.140625" style="71" hidden="1" customWidth="1"/>
    <col min="4388" max="4388" width="5" style="71" customWidth="1"/>
    <col min="4389" max="4390" width="10.140625" style="71" hidden="1" customWidth="1"/>
    <col min="4391" max="4391" width="5" style="71" customWidth="1"/>
    <col min="4392" max="4393" width="10.140625" style="71" hidden="1" customWidth="1"/>
    <col min="4394" max="4394" width="5" style="71" customWidth="1"/>
    <col min="4395" max="4396" width="10.140625" style="71" hidden="1" customWidth="1"/>
    <col min="4397" max="4397" width="5" style="71" customWidth="1"/>
    <col min="4398" max="4399" width="10.140625" style="71" hidden="1" customWidth="1"/>
    <col min="4400" max="4400" width="5" style="71" customWidth="1"/>
    <col min="4401" max="4402" width="10.140625" style="71" hidden="1" customWidth="1"/>
    <col min="4403" max="4403" width="6.42578125" style="71" customWidth="1"/>
    <col min="4404" max="4411" width="10.140625" style="71" hidden="1" customWidth="1"/>
    <col min="4412" max="4412" width="6.85546875" style="71" customWidth="1"/>
    <col min="4413" max="4414" width="10.140625" style="71" hidden="1" customWidth="1"/>
    <col min="4415" max="4415" width="6.42578125" style="71" customWidth="1"/>
    <col min="4416" max="4417" width="10.140625" style="71" hidden="1" customWidth="1"/>
    <col min="4418" max="4418" width="5.42578125" style="71" customWidth="1"/>
    <col min="4419" max="4420" width="10.140625" style="71" hidden="1" customWidth="1"/>
    <col min="4421" max="4421" width="4.85546875" style="71" customWidth="1"/>
    <col min="4422" max="4429" width="10.140625" style="71" hidden="1" customWidth="1"/>
    <col min="4430" max="4430" width="5.42578125" style="71" customWidth="1"/>
    <col min="4431" max="4432" width="10.140625" style="71" hidden="1" customWidth="1"/>
    <col min="4433" max="4433" width="8.42578125" style="71" customWidth="1"/>
    <col min="4434" max="4435" width="10.140625" style="71" hidden="1" customWidth="1"/>
    <col min="4436" max="4436" width="5.85546875" style="71" customWidth="1"/>
    <col min="4437" max="4438" width="10.140625" style="71" hidden="1" customWidth="1"/>
    <col min="4439" max="4439" width="5.42578125" style="71" customWidth="1"/>
    <col min="4440" max="4441" width="10.140625" style="71" hidden="1" customWidth="1"/>
    <col min="4442" max="4442" width="5.42578125" style="71" customWidth="1"/>
    <col min="4443" max="4444" width="10.140625" style="71" hidden="1" customWidth="1"/>
    <col min="4445" max="4445" width="6" style="71" customWidth="1"/>
    <col min="4446" max="4450" width="10.140625" style="71" hidden="1" customWidth="1"/>
    <col min="4451" max="4451" width="5" style="71" customWidth="1"/>
    <col min="4452" max="4459" width="10.140625" style="71" hidden="1" customWidth="1"/>
    <col min="4460" max="4460" width="5" style="71" customWidth="1"/>
    <col min="4461" max="4461" width="10.140625" style="71" hidden="1" customWidth="1"/>
    <col min="4462" max="4462" width="5" style="71" customWidth="1"/>
    <col min="4463" max="4463" width="9.42578125" style="71" customWidth="1"/>
    <col min="4464" max="4464" width="10.140625" style="71" hidden="1" customWidth="1"/>
    <col min="4465" max="4465" width="5" style="71" customWidth="1"/>
    <col min="4466" max="4467" width="10.140625" style="71" hidden="1" customWidth="1"/>
    <col min="4468" max="4468" width="5" style="71" customWidth="1"/>
    <col min="4469" max="4470" width="10.140625" style="71" hidden="1" customWidth="1"/>
    <col min="4471" max="4471" width="5" style="71" customWidth="1"/>
    <col min="4472" max="4473" width="10.140625" style="71" hidden="1" customWidth="1"/>
    <col min="4474" max="4474" width="5" style="71" customWidth="1"/>
    <col min="4475" max="4481" width="10.140625" style="71" hidden="1" customWidth="1"/>
    <col min="4482" max="4482" width="6.42578125" style="71" customWidth="1"/>
    <col min="4483" max="4483" width="10.140625" style="71" hidden="1" customWidth="1"/>
    <col min="4484" max="4484" width="7.140625" style="71" customWidth="1"/>
    <col min="4485" max="4486" width="10.140625" style="71" hidden="1" customWidth="1"/>
    <col min="4487" max="4487" width="7.140625" style="71" customWidth="1"/>
    <col min="4488" max="4489" width="10.140625" style="71" hidden="1" customWidth="1"/>
    <col min="4490" max="4490" width="7.140625" style="71" customWidth="1"/>
    <col min="4491" max="4492" width="10.140625" style="71" hidden="1" customWidth="1"/>
    <col min="4493" max="4493" width="7.140625" style="71" customWidth="1"/>
    <col min="4494" max="4495" width="10.140625" style="71" hidden="1" customWidth="1"/>
    <col min="4496" max="4496" width="7.140625" style="71" customWidth="1"/>
    <col min="4497" max="4498" width="10.140625" style="71" hidden="1" customWidth="1"/>
    <col min="4499" max="4499" width="7.140625" style="71" customWidth="1"/>
    <col min="4500" max="4501" width="10.140625" style="71" hidden="1" customWidth="1"/>
    <col min="4502" max="4502" width="7.140625" style="71" customWidth="1"/>
    <col min="4503" max="4504" width="10.140625" style="71" hidden="1" customWidth="1"/>
    <col min="4505" max="4505" width="7.140625" style="71" customWidth="1"/>
    <col min="4506" max="4506" width="10.140625" style="71" hidden="1" customWidth="1"/>
    <col min="4507" max="4507" width="6.42578125" style="71" customWidth="1"/>
    <col min="4508" max="4509" width="10.140625" style="71" hidden="1" customWidth="1"/>
    <col min="4510" max="4510" width="6.85546875" style="71" customWidth="1"/>
    <col min="4511" max="4512" width="10.140625" style="71" hidden="1" customWidth="1"/>
    <col min="4513" max="4513" width="6.85546875" style="71" customWidth="1"/>
    <col min="4514" max="4515" width="10.140625" style="71" hidden="1" customWidth="1"/>
    <col min="4516" max="4516" width="6.42578125" style="71" customWidth="1"/>
    <col min="4517" max="4518" width="10.140625" style="71" hidden="1" customWidth="1"/>
    <col min="4519" max="4519" width="7.42578125" style="71" customWidth="1"/>
    <col min="4520" max="4521" width="10.140625" style="71" hidden="1" customWidth="1"/>
    <col min="4522" max="4522" width="6.42578125" style="71" customWidth="1"/>
    <col min="4523" max="4524" width="10.140625" style="71" hidden="1" customWidth="1"/>
    <col min="4525" max="4525" width="7.5703125" style="71" customWidth="1"/>
    <col min="4526" max="4526" width="10.140625" style="71" hidden="1" customWidth="1"/>
    <col min="4527" max="4527" width="9.42578125" style="71" customWidth="1"/>
    <col min="4528" max="4528" width="10.140625" style="71" hidden="1" customWidth="1"/>
    <col min="4529" max="4532" width="6.42578125" style="71" customWidth="1"/>
    <col min="4533" max="4533" width="6.85546875" style="71" customWidth="1"/>
    <col min="4534" max="4534" width="6.42578125" style="71" customWidth="1"/>
    <col min="4535" max="4551" width="10.140625" style="71" hidden="1" customWidth="1"/>
    <col min="4552" max="4552" width="6.5703125" style="71" customWidth="1"/>
    <col min="4553" max="4553" width="6.42578125" style="71" customWidth="1"/>
    <col min="4554" max="4555" width="10.140625" style="71" hidden="1" customWidth="1"/>
    <col min="4556" max="4556" width="6.42578125" style="71" customWidth="1"/>
    <col min="4557" max="4558" width="10.140625" style="71" hidden="1" customWidth="1"/>
    <col min="4559" max="4559" width="7.42578125" style="71" customWidth="1"/>
    <col min="4560" max="4560" width="10.140625" style="71" hidden="1" customWidth="1"/>
    <col min="4561" max="4561" width="6.42578125" style="71" customWidth="1"/>
    <col min="4562" max="4562" width="10.140625" style="71" hidden="1" customWidth="1"/>
    <col min="4563" max="4563" width="9" style="71" customWidth="1"/>
    <col min="4564" max="4565" width="10.140625" style="71" hidden="1" customWidth="1"/>
    <col min="4566" max="4566" width="8.5703125" style="71" customWidth="1"/>
    <col min="4567" max="4568" width="10.140625" style="71" hidden="1" customWidth="1"/>
    <col min="4569" max="4569" width="6.42578125" style="71" customWidth="1"/>
    <col min="4570" max="4571" width="10.140625" style="71" hidden="1" customWidth="1"/>
    <col min="4572" max="4572" width="7" style="71" customWidth="1"/>
    <col min="4573" max="4574" width="10.140625" style="71" hidden="1" customWidth="1"/>
    <col min="4575" max="4575" width="7" style="71" customWidth="1"/>
    <col min="4576" max="4577" width="10.140625" style="71" hidden="1" customWidth="1"/>
    <col min="4578" max="4578" width="7.5703125" style="71" customWidth="1"/>
    <col min="4579" max="4580" width="10.140625" style="71" hidden="1" customWidth="1"/>
    <col min="4581" max="4581" width="7" style="71" customWidth="1"/>
    <col min="4582" max="4583" width="10.140625" style="71" hidden="1" customWidth="1"/>
    <col min="4584" max="4584" width="7" style="71" customWidth="1"/>
    <col min="4585" max="4586" width="10.140625" style="71" hidden="1" customWidth="1"/>
    <col min="4587" max="4587" width="7" style="71" customWidth="1"/>
    <col min="4588" max="4588" width="10.140625" style="71" hidden="1" customWidth="1"/>
    <col min="4589" max="4589" width="6.42578125" style="71" customWidth="1"/>
    <col min="4590" max="4601" width="10.140625" style="71" hidden="1" customWidth="1"/>
    <col min="4602" max="4602" width="10.140625" style="71"/>
    <col min="4603" max="4603" width="41.42578125" style="71" customWidth="1"/>
    <col min="4604" max="4604" width="6.42578125" style="71" customWidth="1"/>
    <col min="4605" max="4605" width="14.7109375" style="71" customWidth="1"/>
    <col min="4606" max="4606" width="11.42578125" style="71" customWidth="1"/>
    <col min="4607" max="4607" width="13" style="71" customWidth="1"/>
    <col min="4608" max="4608" width="18.140625" style="71" customWidth="1"/>
    <col min="4609" max="4618" width="9.42578125" style="71" customWidth="1"/>
    <col min="4619" max="4619" width="8.85546875" style="71" customWidth="1"/>
    <col min="4620" max="4620" width="9.42578125" style="71" customWidth="1"/>
    <col min="4621" max="4621" width="9.85546875" style="71" customWidth="1"/>
    <col min="4622" max="4622" width="6.42578125" style="71" customWidth="1"/>
    <col min="4623" max="4623" width="6.85546875" style="71" customWidth="1"/>
    <col min="4624" max="4625" width="4.42578125" style="71" customWidth="1"/>
    <col min="4626" max="4626" width="6.28515625" style="71" customWidth="1"/>
    <col min="4627" max="4627" width="7.5703125" style="71" customWidth="1"/>
    <col min="4628" max="4628" width="10.140625" style="71" hidden="1" customWidth="1"/>
    <col min="4629" max="4630" width="11.42578125" style="71" customWidth="1"/>
    <col min="4631" max="4631" width="56.85546875" style="71" customWidth="1"/>
    <col min="4632" max="4632" width="9.140625" style="71" customWidth="1"/>
    <col min="4633" max="4633" width="24.5703125" style="71" customWidth="1"/>
    <col min="4634" max="4634" width="22.85546875" style="71" customWidth="1"/>
    <col min="4635" max="4637" width="9.140625" style="71" customWidth="1"/>
    <col min="4638" max="4639" width="12.140625" style="71" customWidth="1"/>
    <col min="4640" max="4640" width="14.5703125" style="71" customWidth="1"/>
    <col min="4641" max="4641" width="5" style="71" customWidth="1"/>
    <col min="4642" max="4643" width="10.140625" style="71" hidden="1" customWidth="1"/>
    <col min="4644" max="4644" width="5" style="71" customWidth="1"/>
    <col min="4645" max="4646" width="10.140625" style="71" hidden="1" customWidth="1"/>
    <col min="4647" max="4647" width="5" style="71" customWidth="1"/>
    <col min="4648" max="4649" width="10.140625" style="71" hidden="1" customWidth="1"/>
    <col min="4650" max="4650" width="5" style="71" customWidth="1"/>
    <col min="4651" max="4652" width="10.140625" style="71" hidden="1" customWidth="1"/>
    <col min="4653" max="4653" width="5" style="71" customWidth="1"/>
    <col min="4654" max="4655" width="10.140625" style="71" hidden="1" customWidth="1"/>
    <col min="4656" max="4656" width="5" style="71" customWidth="1"/>
    <col min="4657" max="4658" width="10.140625" style="71" hidden="1" customWidth="1"/>
    <col min="4659" max="4659" width="6.42578125" style="71" customWidth="1"/>
    <col min="4660" max="4667" width="10.140625" style="71" hidden="1" customWidth="1"/>
    <col min="4668" max="4668" width="6.85546875" style="71" customWidth="1"/>
    <col min="4669" max="4670" width="10.140625" style="71" hidden="1" customWidth="1"/>
    <col min="4671" max="4671" width="6.42578125" style="71" customWidth="1"/>
    <col min="4672" max="4673" width="10.140625" style="71" hidden="1" customWidth="1"/>
    <col min="4674" max="4674" width="5.42578125" style="71" customWidth="1"/>
    <col min="4675" max="4676" width="10.140625" style="71" hidden="1" customWidth="1"/>
    <col min="4677" max="4677" width="4.85546875" style="71" customWidth="1"/>
    <col min="4678" max="4685" width="10.140625" style="71" hidden="1" customWidth="1"/>
    <col min="4686" max="4686" width="5.42578125" style="71" customWidth="1"/>
    <col min="4687" max="4688" width="10.140625" style="71" hidden="1" customWidth="1"/>
    <col min="4689" max="4689" width="8.42578125" style="71" customWidth="1"/>
    <col min="4690" max="4691" width="10.140625" style="71" hidden="1" customWidth="1"/>
    <col min="4692" max="4692" width="5.85546875" style="71" customWidth="1"/>
    <col min="4693" max="4694" width="10.140625" style="71" hidden="1" customWidth="1"/>
    <col min="4695" max="4695" width="5.42578125" style="71" customWidth="1"/>
    <col min="4696" max="4697" width="10.140625" style="71" hidden="1" customWidth="1"/>
    <col min="4698" max="4698" width="5.42578125" style="71" customWidth="1"/>
    <col min="4699" max="4700" width="10.140625" style="71" hidden="1" customWidth="1"/>
    <col min="4701" max="4701" width="6" style="71" customWidth="1"/>
    <col min="4702" max="4706" width="10.140625" style="71" hidden="1" customWidth="1"/>
    <col min="4707" max="4707" width="5" style="71" customWidth="1"/>
    <col min="4708" max="4715" width="10.140625" style="71" hidden="1" customWidth="1"/>
    <col min="4716" max="4716" width="5" style="71" customWidth="1"/>
    <col min="4717" max="4717" width="10.140625" style="71" hidden="1" customWidth="1"/>
    <col min="4718" max="4718" width="5" style="71" customWidth="1"/>
    <col min="4719" max="4719" width="9.42578125" style="71" customWidth="1"/>
    <col min="4720" max="4720" width="10.140625" style="71" hidden="1" customWidth="1"/>
    <col min="4721" max="4721" width="5" style="71" customWidth="1"/>
    <col min="4722" max="4723" width="10.140625" style="71" hidden="1" customWidth="1"/>
    <col min="4724" max="4724" width="5" style="71" customWidth="1"/>
    <col min="4725" max="4726" width="10.140625" style="71" hidden="1" customWidth="1"/>
    <col min="4727" max="4727" width="5" style="71" customWidth="1"/>
    <col min="4728" max="4729" width="10.140625" style="71" hidden="1" customWidth="1"/>
    <col min="4730" max="4730" width="5" style="71" customWidth="1"/>
    <col min="4731" max="4737" width="10.140625" style="71" hidden="1" customWidth="1"/>
    <col min="4738" max="4738" width="6.42578125" style="71" customWidth="1"/>
    <col min="4739" max="4739" width="10.140625" style="71" hidden="1" customWidth="1"/>
    <col min="4740" max="4740" width="7.140625" style="71" customWidth="1"/>
    <col min="4741" max="4742" width="10.140625" style="71" hidden="1" customWidth="1"/>
    <col min="4743" max="4743" width="7.140625" style="71" customWidth="1"/>
    <col min="4744" max="4745" width="10.140625" style="71" hidden="1" customWidth="1"/>
    <col min="4746" max="4746" width="7.140625" style="71" customWidth="1"/>
    <col min="4747" max="4748" width="10.140625" style="71" hidden="1" customWidth="1"/>
    <col min="4749" max="4749" width="7.140625" style="71" customWidth="1"/>
    <col min="4750" max="4751" width="10.140625" style="71" hidden="1" customWidth="1"/>
    <col min="4752" max="4752" width="7.140625" style="71" customWidth="1"/>
    <col min="4753" max="4754" width="10.140625" style="71" hidden="1" customWidth="1"/>
    <col min="4755" max="4755" width="7.140625" style="71" customWidth="1"/>
    <col min="4756" max="4757" width="10.140625" style="71" hidden="1" customWidth="1"/>
    <col min="4758" max="4758" width="7.140625" style="71" customWidth="1"/>
    <col min="4759" max="4760" width="10.140625" style="71" hidden="1" customWidth="1"/>
    <col min="4761" max="4761" width="7.140625" style="71" customWidth="1"/>
    <col min="4762" max="4762" width="10.140625" style="71" hidden="1" customWidth="1"/>
    <col min="4763" max="4763" width="6.42578125" style="71" customWidth="1"/>
    <col min="4764" max="4765" width="10.140625" style="71" hidden="1" customWidth="1"/>
    <col min="4766" max="4766" width="6.85546875" style="71" customWidth="1"/>
    <col min="4767" max="4768" width="10.140625" style="71" hidden="1" customWidth="1"/>
    <col min="4769" max="4769" width="6.85546875" style="71" customWidth="1"/>
    <col min="4770" max="4771" width="10.140625" style="71" hidden="1" customWidth="1"/>
    <col min="4772" max="4772" width="6.42578125" style="71" customWidth="1"/>
    <col min="4773" max="4774" width="10.140625" style="71" hidden="1" customWidth="1"/>
    <col min="4775" max="4775" width="7.42578125" style="71" customWidth="1"/>
    <col min="4776" max="4777" width="10.140625" style="71" hidden="1" customWidth="1"/>
    <col min="4778" max="4778" width="6.42578125" style="71" customWidth="1"/>
    <col min="4779" max="4780" width="10.140625" style="71" hidden="1" customWidth="1"/>
    <col min="4781" max="4781" width="7.5703125" style="71" customWidth="1"/>
    <col min="4782" max="4782" width="10.140625" style="71" hidden="1" customWidth="1"/>
    <col min="4783" max="4783" width="9.42578125" style="71" customWidth="1"/>
    <col min="4784" max="4784" width="10.140625" style="71" hidden="1" customWidth="1"/>
    <col min="4785" max="4788" width="6.42578125" style="71" customWidth="1"/>
    <col min="4789" max="4789" width="6.85546875" style="71" customWidth="1"/>
    <col min="4790" max="4790" width="6.42578125" style="71" customWidth="1"/>
    <col min="4791" max="4807" width="10.140625" style="71" hidden="1" customWidth="1"/>
    <col min="4808" max="4808" width="6.5703125" style="71" customWidth="1"/>
    <col min="4809" max="4809" width="6.42578125" style="71" customWidth="1"/>
    <col min="4810" max="4811" width="10.140625" style="71" hidden="1" customWidth="1"/>
    <col min="4812" max="4812" width="6.42578125" style="71" customWidth="1"/>
    <col min="4813" max="4814" width="10.140625" style="71" hidden="1" customWidth="1"/>
    <col min="4815" max="4815" width="7.42578125" style="71" customWidth="1"/>
    <col min="4816" max="4816" width="10.140625" style="71" hidden="1" customWidth="1"/>
    <col min="4817" max="4817" width="6.42578125" style="71" customWidth="1"/>
    <col min="4818" max="4818" width="10.140625" style="71" hidden="1" customWidth="1"/>
    <col min="4819" max="4819" width="9" style="71" customWidth="1"/>
    <col min="4820" max="4821" width="10.140625" style="71" hidden="1" customWidth="1"/>
    <col min="4822" max="4822" width="8.5703125" style="71" customWidth="1"/>
    <col min="4823" max="4824" width="10.140625" style="71" hidden="1" customWidth="1"/>
    <col min="4825" max="4825" width="6.42578125" style="71" customWidth="1"/>
    <col min="4826" max="4827" width="10.140625" style="71" hidden="1" customWidth="1"/>
    <col min="4828" max="4828" width="7" style="71" customWidth="1"/>
    <col min="4829" max="4830" width="10.140625" style="71" hidden="1" customWidth="1"/>
    <col min="4831" max="4831" width="7" style="71" customWidth="1"/>
    <col min="4832" max="4833" width="10.140625" style="71" hidden="1" customWidth="1"/>
    <col min="4834" max="4834" width="7.5703125" style="71" customWidth="1"/>
    <col min="4835" max="4836" width="10.140625" style="71" hidden="1" customWidth="1"/>
    <col min="4837" max="4837" width="7" style="71" customWidth="1"/>
    <col min="4838" max="4839" width="10.140625" style="71" hidden="1" customWidth="1"/>
    <col min="4840" max="4840" width="7" style="71" customWidth="1"/>
    <col min="4841" max="4842" width="10.140625" style="71" hidden="1" customWidth="1"/>
    <col min="4843" max="4843" width="7" style="71" customWidth="1"/>
    <col min="4844" max="4844" width="10.140625" style="71" hidden="1" customWidth="1"/>
    <col min="4845" max="4845" width="6.42578125" style="71" customWidth="1"/>
    <col min="4846" max="4857" width="10.140625" style="71" hidden="1" customWidth="1"/>
    <col min="4858" max="4858" width="10.140625" style="71"/>
    <col min="4859" max="4859" width="41.42578125" style="71" customWidth="1"/>
    <col min="4860" max="4860" width="6.42578125" style="71" customWidth="1"/>
    <col min="4861" max="4861" width="14.7109375" style="71" customWidth="1"/>
    <col min="4862" max="4862" width="11.42578125" style="71" customWidth="1"/>
    <col min="4863" max="4863" width="13" style="71" customWidth="1"/>
    <col min="4864" max="4864" width="18.140625" style="71" customWidth="1"/>
    <col min="4865" max="4874" width="9.42578125" style="71" customWidth="1"/>
    <col min="4875" max="4875" width="8.85546875" style="71" customWidth="1"/>
    <col min="4876" max="4876" width="9.42578125" style="71" customWidth="1"/>
    <col min="4877" max="4877" width="9.85546875" style="71" customWidth="1"/>
    <col min="4878" max="4878" width="6.42578125" style="71" customWidth="1"/>
    <col min="4879" max="4879" width="6.85546875" style="71" customWidth="1"/>
    <col min="4880" max="4881" width="4.42578125" style="71" customWidth="1"/>
    <col min="4882" max="4882" width="6.28515625" style="71" customWidth="1"/>
    <col min="4883" max="4883" width="7.5703125" style="71" customWidth="1"/>
    <col min="4884" max="4884" width="10.140625" style="71" hidden="1" customWidth="1"/>
    <col min="4885" max="4886" width="11.42578125" style="71" customWidth="1"/>
    <col min="4887" max="4887" width="56.85546875" style="71" customWidth="1"/>
    <col min="4888" max="4888" width="9.140625" style="71" customWidth="1"/>
    <col min="4889" max="4889" width="24.5703125" style="71" customWidth="1"/>
    <col min="4890" max="4890" width="22.85546875" style="71" customWidth="1"/>
    <col min="4891" max="4893" width="9.140625" style="71" customWidth="1"/>
    <col min="4894" max="4895" width="12.140625" style="71" customWidth="1"/>
    <col min="4896" max="4896" width="14.5703125" style="71" customWidth="1"/>
    <col min="4897" max="4897" width="5" style="71" customWidth="1"/>
    <col min="4898" max="4899" width="10.140625" style="71" hidden="1" customWidth="1"/>
    <col min="4900" max="4900" width="5" style="71" customWidth="1"/>
    <col min="4901" max="4902" width="10.140625" style="71" hidden="1" customWidth="1"/>
    <col min="4903" max="4903" width="5" style="71" customWidth="1"/>
    <col min="4904" max="4905" width="10.140625" style="71" hidden="1" customWidth="1"/>
    <col min="4906" max="4906" width="5" style="71" customWidth="1"/>
    <col min="4907" max="4908" width="10.140625" style="71" hidden="1" customWidth="1"/>
    <col min="4909" max="4909" width="5" style="71" customWidth="1"/>
    <col min="4910" max="4911" width="10.140625" style="71" hidden="1" customWidth="1"/>
    <col min="4912" max="4912" width="5" style="71" customWidth="1"/>
    <col min="4913" max="4914" width="10.140625" style="71" hidden="1" customWidth="1"/>
    <col min="4915" max="4915" width="6.42578125" style="71" customWidth="1"/>
    <col min="4916" max="4923" width="10.140625" style="71" hidden="1" customWidth="1"/>
    <col min="4924" max="4924" width="6.85546875" style="71" customWidth="1"/>
    <col min="4925" max="4926" width="10.140625" style="71" hidden="1" customWidth="1"/>
    <col min="4927" max="4927" width="6.42578125" style="71" customWidth="1"/>
    <col min="4928" max="4929" width="10.140625" style="71" hidden="1" customWidth="1"/>
    <col min="4930" max="4930" width="5.42578125" style="71" customWidth="1"/>
    <col min="4931" max="4932" width="10.140625" style="71" hidden="1" customWidth="1"/>
    <col min="4933" max="4933" width="4.85546875" style="71" customWidth="1"/>
    <col min="4934" max="4941" width="10.140625" style="71" hidden="1" customWidth="1"/>
    <col min="4942" max="4942" width="5.42578125" style="71" customWidth="1"/>
    <col min="4943" max="4944" width="10.140625" style="71" hidden="1" customWidth="1"/>
    <col min="4945" max="4945" width="8.42578125" style="71" customWidth="1"/>
    <col min="4946" max="4947" width="10.140625" style="71" hidden="1" customWidth="1"/>
    <col min="4948" max="4948" width="5.85546875" style="71" customWidth="1"/>
    <col min="4949" max="4950" width="10.140625" style="71" hidden="1" customWidth="1"/>
    <col min="4951" max="4951" width="5.42578125" style="71" customWidth="1"/>
    <col min="4952" max="4953" width="10.140625" style="71" hidden="1" customWidth="1"/>
    <col min="4954" max="4954" width="5.42578125" style="71" customWidth="1"/>
    <col min="4955" max="4956" width="10.140625" style="71" hidden="1" customWidth="1"/>
    <col min="4957" max="4957" width="6" style="71" customWidth="1"/>
    <col min="4958" max="4962" width="10.140625" style="71" hidden="1" customWidth="1"/>
    <col min="4963" max="4963" width="5" style="71" customWidth="1"/>
    <col min="4964" max="4971" width="10.140625" style="71" hidden="1" customWidth="1"/>
    <col min="4972" max="4972" width="5" style="71" customWidth="1"/>
    <col min="4973" max="4973" width="10.140625" style="71" hidden="1" customWidth="1"/>
    <col min="4974" max="4974" width="5" style="71" customWidth="1"/>
    <col min="4975" max="4975" width="9.42578125" style="71" customWidth="1"/>
    <col min="4976" max="4976" width="10.140625" style="71" hidden="1" customWidth="1"/>
    <col min="4977" max="4977" width="5" style="71" customWidth="1"/>
    <col min="4978" max="4979" width="10.140625" style="71" hidden="1" customWidth="1"/>
    <col min="4980" max="4980" width="5" style="71" customWidth="1"/>
    <col min="4981" max="4982" width="10.140625" style="71" hidden="1" customWidth="1"/>
    <col min="4983" max="4983" width="5" style="71" customWidth="1"/>
    <col min="4984" max="4985" width="10.140625" style="71" hidden="1" customWidth="1"/>
    <col min="4986" max="4986" width="5" style="71" customWidth="1"/>
    <col min="4987" max="4993" width="10.140625" style="71" hidden="1" customWidth="1"/>
    <col min="4994" max="4994" width="6.42578125" style="71" customWidth="1"/>
    <col min="4995" max="4995" width="10.140625" style="71" hidden="1" customWidth="1"/>
    <col min="4996" max="4996" width="7.140625" style="71" customWidth="1"/>
    <col min="4997" max="4998" width="10.140625" style="71" hidden="1" customWidth="1"/>
    <col min="4999" max="4999" width="7.140625" style="71" customWidth="1"/>
    <col min="5000" max="5001" width="10.140625" style="71" hidden="1" customWidth="1"/>
    <col min="5002" max="5002" width="7.140625" style="71" customWidth="1"/>
    <col min="5003" max="5004" width="10.140625" style="71" hidden="1" customWidth="1"/>
    <col min="5005" max="5005" width="7.140625" style="71" customWidth="1"/>
    <col min="5006" max="5007" width="10.140625" style="71" hidden="1" customWidth="1"/>
    <col min="5008" max="5008" width="7.140625" style="71" customWidth="1"/>
    <col min="5009" max="5010" width="10.140625" style="71" hidden="1" customWidth="1"/>
    <col min="5011" max="5011" width="7.140625" style="71" customWidth="1"/>
    <col min="5012" max="5013" width="10.140625" style="71" hidden="1" customWidth="1"/>
    <col min="5014" max="5014" width="7.140625" style="71" customWidth="1"/>
    <col min="5015" max="5016" width="10.140625" style="71" hidden="1" customWidth="1"/>
    <col min="5017" max="5017" width="7.140625" style="71" customWidth="1"/>
    <col min="5018" max="5018" width="10.140625" style="71" hidden="1" customWidth="1"/>
    <col min="5019" max="5019" width="6.42578125" style="71" customWidth="1"/>
    <col min="5020" max="5021" width="10.140625" style="71" hidden="1" customWidth="1"/>
    <col min="5022" max="5022" width="6.85546875" style="71" customWidth="1"/>
    <col min="5023" max="5024" width="10.140625" style="71" hidden="1" customWidth="1"/>
    <col min="5025" max="5025" width="6.85546875" style="71" customWidth="1"/>
    <col min="5026" max="5027" width="10.140625" style="71" hidden="1" customWidth="1"/>
    <col min="5028" max="5028" width="6.42578125" style="71" customWidth="1"/>
    <col min="5029" max="5030" width="10.140625" style="71" hidden="1" customWidth="1"/>
    <col min="5031" max="5031" width="7.42578125" style="71" customWidth="1"/>
    <col min="5032" max="5033" width="10.140625" style="71" hidden="1" customWidth="1"/>
    <col min="5034" max="5034" width="6.42578125" style="71" customWidth="1"/>
    <col min="5035" max="5036" width="10.140625" style="71" hidden="1" customWidth="1"/>
    <col min="5037" max="5037" width="7.5703125" style="71" customWidth="1"/>
    <col min="5038" max="5038" width="10.140625" style="71" hidden="1" customWidth="1"/>
    <col min="5039" max="5039" width="9.42578125" style="71" customWidth="1"/>
    <col min="5040" max="5040" width="10.140625" style="71" hidden="1" customWidth="1"/>
    <col min="5041" max="5044" width="6.42578125" style="71" customWidth="1"/>
    <col min="5045" max="5045" width="6.85546875" style="71" customWidth="1"/>
    <col min="5046" max="5046" width="6.42578125" style="71" customWidth="1"/>
    <col min="5047" max="5063" width="10.140625" style="71" hidden="1" customWidth="1"/>
    <col min="5064" max="5064" width="6.5703125" style="71" customWidth="1"/>
    <col min="5065" max="5065" width="6.42578125" style="71" customWidth="1"/>
    <col min="5066" max="5067" width="10.140625" style="71" hidden="1" customWidth="1"/>
    <col min="5068" max="5068" width="6.42578125" style="71" customWidth="1"/>
    <col min="5069" max="5070" width="10.140625" style="71" hidden="1" customWidth="1"/>
    <col min="5071" max="5071" width="7.42578125" style="71" customWidth="1"/>
    <col min="5072" max="5072" width="10.140625" style="71" hidden="1" customWidth="1"/>
    <col min="5073" max="5073" width="6.42578125" style="71" customWidth="1"/>
    <col min="5074" max="5074" width="10.140625" style="71" hidden="1" customWidth="1"/>
    <col min="5075" max="5075" width="9" style="71" customWidth="1"/>
    <col min="5076" max="5077" width="10.140625" style="71" hidden="1" customWidth="1"/>
    <col min="5078" max="5078" width="8.5703125" style="71" customWidth="1"/>
    <col min="5079" max="5080" width="10.140625" style="71" hidden="1" customWidth="1"/>
    <col min="5081" max="5081" width="6.42578125" style="71" customWidth="1"/>
    <col min="5082" max="5083" width="10.140625" style="71" hidden="1" customWidth="1"/>
    <col min="5084" max="5084" width="7" style="71" customWidth="1"/>
    <col min="5085" max="5086" width="10.140625" style="71" hidden="1" customWidth="1"/>
    <col min="5087" max="5087" width="7" style="71" customWidth="1"/>
    <col min="5088" max="5089" width="10.140625" style="71" hidden="1" customWidth="1"/>
    <col min="5090" max="5090" width="7.5703125" style="71" customWidth="1"/>
    <col min="5091" max="5092" width="10.140625" style="71" hidden="1" customWidth="1"/>
    <col min="5093" max="5093" width="7" style="71" customWidth="1"/>
    <col min="5094" max="5095" width="10.140625" style="71" hidden="1" customWidth="1"/>
    <col min="5096" max="5096" width="7" style="71" customWidth="1"/>
    <col min="5097" max="5098" width="10.140625" style="71" hidden="1" customWidth="1"/>
    <col min="5099" max="5099" width="7" style="71" customWidth="1"/>
    <col min="5100" max="5100" width="10.140625" style="71" hidden="1" customWidth="1"/>
    <col min="5101" max="5101" width="6.42578125" style="71" customWidth="1"/>
    <col min="5102" max="5113" width="10.140625" style="71" hidden="1" customWidth="1"/>
    <col min="5114" max="5114" width="10.140625" style="71"/>
    <col min="5115" max="5115" width="41.42578125" style="71" customWidth="1"/>
    <col min="5116" max="5116" width="6.42578125" style="71" customWidth="1"/>
    <col min="5117" max="5117" width="14.7109375" style="71" customWidth="1"/>
    <col min="5118" max="5118" width="11.42578125" style="71" customWidth="1"/>
    <col min="5119" max="5119" width="13" style="71" customWidth="1"/>
    <col min="5120" max="5120" width="18.140625" style="71" customWidth="1"/>
    <col min="5121" max="5130" width="9.42578125" style="71" customWidth="1"/>
    <col min="5131" max="5131" width="8.85546875" style="71" customWidth="1"/>
    <col min="5132" max="5132" width="9.42578125" style="71" customWidth="1"/>
    <col min="5133" max="5133" width="9.85546875" style="71" customWidth="1"/>
    <col min="5134" max="5134" width="6.42578125" style="71" customWidth="1"/>
    <col min="5135" max="5135" width="6.85546875" style="71" customWidth="1"/>
    <col min="5136" max="5137" width="4.42578125" style="71" customWidth="1"/>
    <col min="5138" max="5138" width="6.28515625" style="71" customWidth="1"/>
    <col min="5139" max="5139" width="7.5703125" style="71" customWidth="1"/>
    <col min="5140" max="5140" width="10.140625" style="71" hidden="1" customWidth="1"/>
    <col min="5141" max="5142" width="11.42578125" style="71" customWidth="1"/>
    <col min="5143" max="5143" width="56.85546875" style="71" customWidth="1"/>
    <col min="5144" max="5144" width="9.140625" style="71" customWidth="1"/>
    <col min="5145" max="5145" width="24.5703125" style="71" customWidth="1"/>
    <col min="5146" max="5146" width="22.85546875" style="71" customWidth="1"/>
    <col min="5147" max="5149" width="9.140625" style="71" customWidth="1"/>
    <col min="5150" max="5151" width="12.140625" style="71" customWidth="1"/>
    <col min="5152" max="5152" width="14.5703125" style="71" customWidth="1"/>
    <col min="5153" max="5153" width="5" style="71" customWidth="1"/>
    <col min="5154" max="5155" width="10.140625" style="71" hidden="1" customWidth="1"/>
    <col min="5156" max="5156" width="5" style="71" customWidth="1"/>
    <col min="5157" max="5158" width="10.140625" style="71" hidden="1" customWidth="1"/>
    <col min="5159" max="5159" width="5" style="71" customWidth="1"/>
    <col min="5160" max="5161" width="10.140625" style="71" hidden="1" customWidth="1"/>
    <col min="5162" max="5162" width="5" style="71" customWidth="1"/>
    <col min="5163" max="5164" width="10.140625" style="71" hidden="1" customWidth="1"/>
    <col min="5165" max="5165" width="5" style="71" customWidth="1"/>
    <col min="5166" max="5167" width="10.140625" style="71" hidden="1" customWidth="1"/>
    <col min="5168" max="5168" width="5" style="71" customWidth="1"/>
    <col min="5169" max="5170" width="10.140625" style="71" hidden="1" customWidth="1"/>
    <col min="5171" max="5171" width="6.42578125" style="71" customWidth="1"/>
    <col min="5172" max="5179" width="10.140625" style="71" hidden="1" customWidth="1"/>
    <col min="5180" max="5180" width="6.85546875" style="71" customWidth="1"/>
    <col min="5181" max="5182" width="10.140625" style="71" hidden="1" customWidth="1"/>
    <col min="5183" max="5183" width="6.42578125" style="71" customWidth="1"/>
    <col min="5184" max="5185" width="10.140625" style="71" hidden="1" customWidth="1"/>
    <col min="5186" max="5186" width="5.42578125" style="71" customWidth="1"/>
    <col min="5187" max="5188" width="10.140625" style="71" hidden="1" customWidth="1"/>
    <col min="5189" max="5189" width="4.85546875" style="71" customWidth="1"/>
    <col min="5190" max="5197" width="10.140625" style="71" hidden="1" customWidth="1"/>
    <col min="5198" max="5198" width="5.42578125" style="71" customWidth="1"/>
    <col min="5199" max="5200" width="10.140625" style="71" hidden="1" customWidth="1"/>
    <col min="5201" max="5201" width="8.42578125" style="71" customWidth="1"/>
    <col min="5202" max="5203" width="10.140625" style="71" hidden="1" customWidth="1"/>
    <col min="5204" max="5204" width="5.85546875" style="71" customWidth="1"/>
    <col min="5205" max="5206" width="10.140625" style="71" hidden="1" customWidth="1"/>
    <col min="5207" max="5207" width="5.42578125" style="71" customWidth="1"/>
    <col min="5208" max="5209" width="10.140625" style="71" hidden="1" customWidth="1"/>
    <col min="5210" max="5210" width="5.42578125" style="71" customWidth="1"/>
    <col min="5211" max="5212" width="10.140625" style="71" hidden="1" customWidth="1"/>
    <col min="5213" max="5213" width="6" style="71" customWidth="1"/>
    <col min="5214" max="5218" width="10.140625" style="71" hidden="1" customWidth="1"/>
    <col min="5219" max="5219" width="5" style="71" customWidth="1"/>
    <col min="5220" max="5227" width="10.140625" style="71" hidden="1" customWidth="1"/>
    <col min="5228" max="5228" width="5" style="71" customWidth="1"/>
    <col min="5229" max="5229" width="10.140625" style="71" hidden="1" customWidth="1"/>
    <col min="5230" max="5230" width="5" style="71" customWidth="1"/>
    <col min="5231" max="5231" width="9.42578125" style="71" customWidth="1"/>
    <col min="5232" max="5232" width="10.140625" style="71" hidden="1" customWidth="1"/>
    <col min="5233" max="5233" width="5" style="71" customWidth="1"/>
    <col min="5234" max="5235" width="10.140625" style="71" hidden="1" customWidth="1"/>
    <col min="5236" max="5236" width="5" style="71" customWidth="1"/>
    <col min="5237" max="5238" width="10.140625" style="71" hidden="1" customWidth="1"/>
    <col min="5239" max="5239" width="5" style="71" customWidth="1"/>
    <col min="5240" max="5241" width="10.140625" style="71" hidden="1" customWidth="1"/>
    <col min="5242" max="5242" width="5" style="71" customWidth="1"/>
    <col min="5243" max="5249" width="10.140625" style="71" hidden="1" customWidth="1"/>
    <col min="5250" max="5250" width="6.42578125" style="71" customWidth="1"/>
    <col min="5251" max="5251" width="10.140625" style="71" hidden="1" customWidth="1"/>
    <col min="5252" max="5252" width="7.140625" style="71" customWidth="1"/>
    <col min="5253" max="5254" width="10.140625" style="71" hidden="1" customWidth="1"/>
    <col min="5255" max="5255" width="7.140625" style="71" customWidth="1"/>
    <col min="5256" max="5257" width="10.140625" style="71" hidden="1" customWidth="1"/>
    <col min="5258" max="5258" width="7.140625" style="71" customWidth="1"/>
    <col min="5259" max="5260" width="10.140625" style="71" hidden="1" customWidth="1"/>
    <col min="5261" max="5261" width="7.140625" style="71" customWidth="1"/>
    <col min="5262" max="5263" width="10.140625" style="71" hidden="1" customWidth="1"/>
    <col min="5264" max="5264" width="7.140625" style="71" customWidth="1"/>
    <col min="5265" max="5266" width="10.140625" style="71" hidden="1" customWidth="1"/>
    <col min="5267" max="5267" width="7.140625" style="71" customWidth="1"/>
    <col min="5268" max="5269" width="10.140625" style="71" hidden="1" customWidth="1"/>
    <col min="5270" max="5270" width="7.140625" style="71" customWidth="1"/>
    <col min="5271" max="5272" width="10.140625" style="71" hidden="1" customWidth="1"/>
    <col min="5273" max="5273" width="7.140625" style="71" customWidth="1"/>
    <col min="5274" max="5274" width="10.140625" style="71" hidden="1" customWidth="1"/>
    <col min="5275" max="5275" width="6.42578125" style="71" customWidth="1"/>
    <col min="5276" max="5277" width="10.140625" style="71" hidden="1" customWidth="1"/>
    <col min="5278" max="5278" width="6.85546875" style="71" customWidth="1"/>
    <col min="5279" max="5280" width="10.140625" style="71" hidden="1" customWidth="1"/>
    <col min="5281" max="5281" width="6.85546875" style="71" customWidth="1"/>
    <col min="5282" max="5283" width="10.140625" style="71" hidden="1" customWidth="1"/>
    <col min="5284" max="5284" width="6.42578125" style="71" customWidth="1"/>
    <col min="5285" max="5286" width="10.140625" style="71" hidden="1" customWidth="1"/>
    <col min="5287" max="5287" width="7.42578125" style="71" customWidth="1"/>
    <col min="5288" max="5289" width="10.140625" style="71" hidden="1" customWidth="1"/>
    <col min="5290" max="5290" width="6.42578125" style="71" customWidth="1"/>
    <col min="5291" max="5292" width="10.140625" style="71" hidden="1" customWidth="1"/>
    <col min="5293" max="5293" width="7.5703125" style="71" customWidth="1"/>
    <col min="5294" max="5294" width="10.140625" style="71" hidden="1" customWidth="1"/>
    <col min="5295" max="5295" width="9.42578125" style="71" customWidth="1"/>
    <col min="5296" max="5296" width="10.140625" style="71" hidden="1" customWidth="1"/>
    <col min="5297" max="5300" width="6.42578125" style="71" customWidth="1"/>
    <col min="5301" max="5301" width="6.85546875" style="71" customWidth="1"/>
    <col min="5302" max="5302" width="6.42578125" style="71" customWidth="1"/>
    <col min="5303" max="5319" width="10.140625" style="71" hidden="1" customWidth="1"/>
    <col min="5320" max="5320" width="6.5703125" style="71" customWidth="1"/>
    <col min="5321" max="5321" width="6.42578125" style="71" customWidth="1"/>
    <col min="5322" max="5323" width="10.140625" style="71" hidden="1" customWidth="1"/>
    <col min="5324" max="5324" width="6.42578125" style="71" customWidth="1"/>
    <col min="5325" max="5326" width="10.140625" style="71" hidden="1" customWidth="1"/>
    <col min="5327" max="5327" width="7.42578125" style="71" customWidth="1"/>
    <col min="5328" max="5328" width="10.140625" style="71" hidden="1" customWidth="1"/>
    <col min="5329" max="5329" width="6.42578125" style="71" customWidth="1"/>
    <col min="5330" max="5330" width="10.140625" style="71" hidden="1" customWidth="1"/>
    <col min="5331" max="5331" width="9" style="71" customWidth="1"/>
    <col min="5332" max="5333" width="10.140625" style="71" hidden="1" customWidth="1"/>
    <col min="5334" max="5334" width="8.5703125" style="71" customWidth="1"/>
    <col min="5335" max="5336" width="10.140625" style="71" hidden="1" customWidth="1"/>
    <col min="5337" max="5337" width="6.42578125" style="71" customWidth="1"/>
    <col min="5338" max="5339" width="10.140625" style="71" hidden="1" customWidth="1"/>
    <col min="5340" max="5340" width="7" style="71" customWidth="1"/>
    <col min="5341" max="5342" width="10.140625" style="71" hidden="1" customWidth="1"/>
    <col min="5343" max="5343" width="7" style="71" customWidth="1"/>
    <col min="5344" max="5345" width="10.140625" style="71" hidden="1" customWidth="1"/>
    <col min="5346" max="5346" width="7.5703125" style="71" customWidth="1"/>
    <col min="5347" max="5348" width="10.140625" style="71" hidden="1" customWidth="1"/>
    <col min="5349" max="5349" width="7" style="71" customWidth="1"/>
    <col min="5350" max="5351" width="10.140625" style="71" hidden="1" customWidth="1"/>
    <col min="5352" max="5352" width="7" style="71" customWidth="1"/>
    <col min="5353" max="5354" width="10.140625" style="71" hidden="1" customWidth="1"/>
    <col min="5355" max="5355" width="7" style="71" customWidth="1"/>
    <col min="5356" max="5356" width="10.140625" style="71" hidden="1" customWidth="1"/>
    <col min="5357" max="5357" width="6.42578125" style="71" customWidth="1"/>
    <col min="5358" max="5369" width="10.140625" style="71" hidden="1" customWidth="1"/>
    <col min="5370" max="5370" width="10.140625" style="71"/>
    <col min="5371" max="5371" width="41.42578125" style="71" customWidth="1"/>
    <col min="5372" max="5372" width="6.42578125" style="71" customWidth="1"/>
    <col min="5373" max="5373" width="14.7109375" style="71" customWidth="1"/>
    <col min="5374" max="5374" width="11.42578125" style="71" customWidth="1"/>
    <col min="5375" max="5375" width="13" style="71" customWidth="1"/>
    <col min="5376" max="5376" width="18.140625" style="71" customWidth="1"/>
    <col min="5377" max="5386" width="9.42578125" style="71" customWidth="1"/>
    <col min="5387" max="5387" width="8.85546875" style="71" customWidth="1"/>
    <col min="5388" max="5388" width="9.42578125" style="71" customWidth="1"/>
    <col min="5389" max="5389" width="9.85546875" style="71" customWidth="1"/>
    <col min="5390" max="5390" width="6.42578125" style="71" customWidth="1"/>
    <col min="5391" max="5391" width="6.85546875" style="71" customWidth="1"/>
    <col min="5392" max="5393" width="4.42578125" style="71" customWidth="1"/>
    <col min="5394" max="5394" width="6.28515625" style="71" customWidth="1"/>
    <col min="5395" max="5395" width="7.5703125" style="71" customWidth="1"/>
    <col min="5396" max="5396" width="10.140625" style="71" hidden="1" customWidth="1"/>
    <col min="5397" max="5398" width="11.42578125" style="71" customWidth="1"/>
    <col min="5399" max="5399" width="56.85546875" style="71" customWidth="1"/>
    <col min="5400" max="5400" width="9.140625" style="71" customWidth="1"/>
    <col min="5401" max="5401" width="24.5703125" style="71" customWidth="1"/>
    <col min="5402" max="5402" width="22.85546875" style="71" customWidth="1"/>
    <col min="5403" max="5405" width="9.140625" style="71" customWidth="1"/>
    <col min="5406" max="5407" width="12.140625" style="71" customWidth="1"/>
    <col min="5408" max="5408" width="14.5703125" style="71" customWidth="1"/>
    <col min="5409" max="5409" width="5" style="71" customWidth="1"/>
    <col min="5410" max="5411" width="10.140625" style="71" hidden="1" customWidth="1"/>
    <col min="5412" max="5412" width="5" style="71" customWidth="1"/>
    <col min="5413" max="5414" width="10.140625" style="71" hidden="1" customWidth="1"/>
    <col min="5415" max="5415" width="5" style="71" customWidth="1"/>
    <col min="5416" max="5417" width="10.140625" style="71" hidden="1" customWidth="1"/>
    <col min="5418" max="5418" width="5" style="71" customWidth="1"/>
    <col min="5419" max="5420" width="10.140625" style="71" hidden="1" customWidth="1"/>
    <col min="5421" max="5421" width="5" style="71" customWidth="1"/>
    <col min="5422" max="5423" width="10.140625" style="71" hidden="1" customWidth="1"/>
    <col min="5424" max="5424" width="5" style="71" customWidth="1"/>
    <col min="5425" max="5426" width="10.140625" style="71" hidden="1" customWidth="1"/>
    <col min="5427" max="5427" width="6.42578125" style="71" customWidth="1"/>
    <col min="5428" max="5435" width="10.140625" style="71" hidden="1" customWidth="1"/>
    <col min="5436" max="5436" width="6.85546875" style="71" customWidth="1"/>
    <col min="5437" max="5438" width="10.140625" style="71" hidden="1" customWidth="1"/>
    <col min="5439" max="5439" width="6.42578125" style="71" customWidth="1"/>
    <col min="5440" max="5441" width="10.140625" style="71" hidden="1" customWidth="1"/>
    <col min="5442" max="5442" width="5.42578125" style="71" customWidth="1"/>
    <col min="5443" max="5444" width="10.140625" style="71" hidden="1" customWidth="1"/>
    <col min="5445" max="5445" width="4.85546875" style="71" customWidth="1"/>
    <col min="5446" max="5453" width="10.140625" style="71" hidden="1" customWidth="1"/>
    <col min="5454" max="5454" width="5.42578125" style="71" customWidth="1"/>
    <col min="5455" max="5456" width="10.140625" style="71" hidden="1" customWidth="1"/>
    <col min="5457" max="5457" width="8.42578125" style="71" customWidth="1"/>
    <col min="5458" max="5459" width="10.140625" style="71" hidden="1" customWidth="1"/>
    <col min="5460" max="5460" width="5.85546875" style="71" customWidth="1"/>
    <col min="5461" max="5462" width="10.140625" style="71" hidden="1" customWidth="1"/>
    <col min="5463" max="5463" width="5.42578125" style="71" customWidth="1"/>
    <col min="5464" max="5465" width="10.140625" style="71" hidden="1" customWidth="1"/>
    <col min="5466" max="5466" width="5.42578125" style="71" customWidth="1"/>
    <col min="5467" max="5468" width="10.140625" style="71" hidden="1" customWidth="1"/>
    <col min="5469" max="5469" width="6" style="71" customWidth="1"/>
    <col min="5470" max="5474" width="10.140625" style="71" hidden="1" customWidth="1"/>
    <col min="5475" max="5475" width="5" style="71" customWidth="1"/>
    <col min="5476" max="5483" width="10.140625" style="71" hidden="1" customWidth="1"/>
    <col min="5484" max="5484" width="5" style="71" customWidth="1"/>
    <col min="5485" max="5485" width="10.140625" style="71" hidden="1" customWidth="1"/>
    <col min="5486" max="5486" width="5" style="71" customWidth="1"/>
    <col min="5487" max="5487" width="9.42578125" style="71" customWidth="1"/>
    <col min="5488" max="5488" width="10.140625" style="71" hidden="1" customWidth="1"/>
    <col min="5489" max="5489" width="5" style="71" customWidth="1"/>
    <col min="5490" max="5491" width="10.140625" style="71" hidden="1" customWidth="1"/>
    <col min="5492" max="5492" width="5" style="71" customWidth="1"/>
    <col min="5493" max="5494" width="10.140625" style="71" hidden="1" customWidth="1"/>
    <col min="5495" max="5495" width="5" style="71" customWidth="1"/>
    <col min="5496" max="5497" width="10.140625" style="71" hidden="1" customWidth="1"/>
    <col min="5498" max="5498" width="5" style="71" customWidth="1"/>
    <col min="5499" max="5505" width="10.140625" style="71" hidden="1" customWidth="1"/>
    <col min="5506" max="5506" width="6.42578125" style="71" customWidth="1"/>
    <col min="5507" max="5507" width="10.140625" style="71" hidden="1" customWidth="1"/>
    <col min="5508" max="5508" width="7.140625" style="71" customWidth="1"/>
    <col min="5509" max="5510" width="10.140625" style="71" hidden="1" customWidth="1"/>
    <col min="5511" max="5511" width="7.140625" style="71" customWidth="1"/>
    <col min="5512" max="5513" width="10.140625" style="71" hidden="1" customWidth="1"/>
    <col min="5514" max="5514" width="7.140625" style="71" customWidth="1"/>
    <col min="5515" max="5516" width="10.140625" style="71" hidden="1" customWidth="1"/>
    <col min="5517" max="5517" width="7.140625" style="71" customWidth="1"/>
    <col min="5518" max="5519" width="10.140625" style="71" hidden="1" customWidth="1"/>
    <col min="5520" max="5520" width="7.140625" style="71" customWidth="1"/>
    <col min="5521" max="5522" width="10.140625" style="71" hidden="1" customWidth="1"/>
    <col min="5523" max="5523" width="7.140625" style="71" customWidth="1"/>
    <col min="5524" max="5525" width="10.140625" style="71" hidden="1" customWidth="1"/>
    <col min="5526" max="5526" width="7.140625" style="71" customWidth="1"/>
    <col min="5527" max="5528" width="10.140625" style="71" hidden="1" customWidth="1"/>
    <col min="5529" max="5529" width="7.140625" style="71" customWidth="1"/>
    <col min="5530" max="5530" width="10.140625" style="71" hidden="1" customWidth="1"/>
    <col min="5531" max="5531" width="6.42578125" style="71" customWidth="1"/>
    <col min="5532" max="5533" width="10.140625" style="71" hidden="1" customWidth="1"/>
    <col min="5534" max="5534" width="6.85546875" style="71" customWidth="1"/>
    <col min="5535" max="5536" width="10.140625" style="71" hidden="1" customWidth="1"/>
    <col min="5537" max="5537" width="6.85546875" style="71" customWidth="1"/>
    <col min="5538" max="5539" width="10.140625" style="71" hidden="1" customWidth="1"/>
    <col min="5540" max="5540" width="6.42578125" style="71" customWidth="1"/>
    <col min="5541" max="5542" width="10.140625" style="71" hidden="1" customWidth="1"/>
    <col min="5543" max="5543" width="7.42578125" style="71" customWidth="1"/>
    <col min="5544" max="5545" width="10.140625" style="71" hidden="1" customWidth="1"/>
    <col min="5546" max="5546" width="6.42578125" style="71" customWidth="1"/>
    <col min="5547" max="5548" width="10.140625" style="71" hidden="1" customWidth="1"/>
    <col min="5549" max="5549" width="7.5703125" style="71" customWidth="1"/>
    <col min="5550" max="5550" width="10.140625" style="71" hidden="1" customWidth="1"/>
    <col min="5551" max="5551" width="9.42578125" style="71" customWidth="1"/>
    <col min="5552" max="5552" width="10.140625" style="71" hidden="1" customWidth="1"/>
    <col min="5553" max="5556" width="6.42578125" style="71" customWidth="1"/>
    <col min="5557" max="5557" width="6.85546875" style="71" customWidth="1"/>
    <col min="5558" max="5558" width="6.42578125" style="71" customWidth="1"/>
    <col min="5559" max="5575" width="10.140625" style="71" hidden="1" customWidth="1"/>
    <col min="5576" max="5576" width="6.5703125" style="71" customWidth="1"/>
    <col min="5577" max="5577" width="6.42578125" style="71" customWidth="1"/>
    <col min="5578" max="5579" width="10.140625" style="71" hidden="1" customWidth="1"/>
    <col min="5580" max="5580" width="6.42578125" style="71" customWidth="1"/>
    <col min="5581" max="5582" width="10.140625" style="71" hidden="1" customWidth="1"/>
    <col min="5583" max="5583" width="7.42578125" style="71" customWidth="1"/>
    <col min="5584" max="5584" width="10.140625" style="71" hidden="1" customWidth="1"/>
    <col min="5585" max="5585" width="6.42578125" style="71" customWidth="1"/>
    <col min="5586" max="5586" width="10.140625" style="71" hidden="1" customWidth="1"/>
    <col min="5587" max="5587" width="9" style="71" customWidth="1"/>
    <col min="5588" max="5589" width="10.140625" style="71" hidden="1" customWidth="1"/>
    <col min="5590" max="5590" width="8.5703125" style="71" customWidth="1"/>
    <col min="5591" max="5592" width="10.140625" style="71" hidden="1" customWidth="1"/>
    <col min="5593" max="5593" width="6.42578125" style="71" customWidth="1"/>
    <col min="5594" max="5595" width="10.140625" style="71" hidden="1" customWidth="1"/>
    <col min="5596" max="5596" width="7" style="71" customWidth="1"/>
    <col min="5597" max="5598" width="10.140625" style="71" hidden="1" customWidth="1"/>
    <col min="5599" max="5599" width="7" style="71" customWidth="1"/>
    <col min="5600" max="5601" width="10.140625" style="71" hidden="1" customWidth="1"/>
    <col min="5602" max="5602" width="7.5703125" style="71" customWidth="1"/>
    <col min="5603" max="5604" width="10.140625" style="71" hidden="1" customWidth="1"/>
    <col min="5605" max="5605" width="7" style="71" customWidth="1"/>
    <col min="5606" max="5607" width="10.140625" style="71" hidden="1" customWidth="1"/>
    <col min="5608" max="5608" width="7" style="71" customWidth="1"/>
    <col min="5609" max="5610" width="10.140625" style="71" hidden="1" customWidth="1"/>
    <col min="5611" max="5611" width="7" style="71" customWidth="1"/>
    <col min="5612" max="5612" width="10.140625" style="71" hidden="1" customWidth="1"/>
    <col min="5613" max="5613" width="6.42578125" style="71" customWidth="1"/>
    <col min="5614" max="5625" width="10.140625" style="71" hidden="1" customWidth="1"/>
    <col min="5626" max="5626" width="10.140625" style="71"/>
    <col min="5627" max="5627" width="41.42578125" style="71" customWidth="1"/>
    <col min="5628" max="5628" width="6.42578125" style="71" customWidth="1"/>
    <col min="5629" max="5629" width="14.7109375" style="71" customWidth="1"/>
    <col min="5630" max="5630" width="11.42578125" style="71" customWidth="1"/>
    <col min="5631" max="5631" width="13" style="71" customWidth="1"/>
    <col min="5632" max="5632" width="18.140625" style="71" customWidth="1"/>
    <col min="5633" max="5642" width="9.42578125" style="71" customWidth="1"/>
    <col min="5643" max="5643" width="8.85546875" style="71" customWidth="1"/>
    <col min="5644" max="5644" width="9.42578125" style="71" customWidth="1"/>
    <col min="5645" max="5645" width="9.85546875" style="71" customWidth="1"/>
    <col min="5646" max="5646" width="6.42578125" style="71" customWidth="1"/>
    <col min="5647" max="5647" width="6.85546875" style="71" customWidth="1"/>
    <col min="5648" max="5649" width="4.42578125" style="71" customWidth="1"/>
    <col min="5650" max="5650" width="6.28515625" style="71" customWidth="1"/>
    <col min="5651" max="5651" width="7.5703125" style="71" customWidth="1"/>
    <col min="5652" max="5652" width="10.140625" style="71" hidden="1" customWidth="1"/>
    <col min="5653" max="5654" width="11.42578125" style="71" customWidth="1"/>
    <col min="5655" max="5655" width="56.85546875" style="71" customWidth="1"/>
    <col min="5656" max="5656" width="9.140625" style="71" customWidth="1"/>
    <col min="5657" max="5657" width="24.5703125" style="71" customWidth="1"/>
    <col min="5658" max="5658" width="22.85546875" style="71" customWidth="1"/>
    <col min="5659" max="5661" width="9.140625" style="71" customWidth="1"/>
    <col min="5662" max="5663" width="12.140625" style="71" customWidth="1"/>
    <col min="5664" max="5664" width="14.5703125" style="71" customWidth="1"/>
    <col min="5665" max="5665" width="5" style="71" customWidth="1"/>
    <col min="5666" max="5667" width="10.140625" style="71" hidden="1" customWidth="1"/>
    <col min="5668" max="5668" width="5" style="71" customWidth="1"/>
    <col min="5669" max="5670" width="10.140625" style="71" hidden="1" customWidth="1"/>
    <col min="5671" max="5671" width="5" style="71" customWidth="1"/>
    <col min="5672" max="5673" width="10.140625" style="71" hidden="1" customWidth="1"/>
    <col min="5674" max="5674" width="5" style="71" customWidth="1"/>
    <col min="5675" max="5676" width="10.140625" style="71" hidden="1" customWidth="1"/>
    <col min="5677" max="5677" width="5" style="71" customWidth="1"/>
    <col min="5678" max="5679" width="10.140625" style="71" hidden="1" customWidth="1"/>
    <col min="5680" max="5680" width="5" style="71" customWidth="1"/>
    <col min="5681" max="5682" width="10.140625" style="71" hidden="1" customWidth="1"/>
    <col min="5683" max="5683" width="6.42578125" style="71" customWidth="1"/>
    <col min="5684" max="5691" width="10.140625" style="71" hidden="1" customWidth="1"/>
    <col min="5692" max="5692" width="6.85546875" style="71" customWidth="1"/>
    <col min="5693" max="5694" width="10.140625" style="71" hidden="1" customWidth="1"/>
    <col min="5695" max="5695" width="6.42578125" style="71" customWidth="1"/>
    <col min="5696" max="5697" width="10.140625" style="71" hidden="1" customWidth="1"/>
    <col min="5698" max="5698" width="5.42578125" style="71" customWidth="1"/>
    <col min="5699" max="5700" width="10.140625" style="71" hidden="1" customWidth="1"/>
    <col min="5701" max="5701" width="4.85546875" style="71" customWidth="1"/>
    <col min="5702" max="5709" width="10.140625" style="71" hidden="1" customWidth="1"/>
    <col min="5710" max="5710" width="5.42578125" style="71" customWidth="1"/>
    <col min="5711" max="5712" width="10.140625" style="71" hidden="1" customWidth="1"/>
    <col min="5713" max="5713" width="8.42578125" style="71" customWidth="1"/>
    <col min="5714" max="5715" width="10.140625" style="71" hidden="1" customWidth="1"/>
    <col min="5716" max="5716" width="5.85546875" style="71" customWidth="1"/>
    <col min="5717" max="5718" width="10.140625" style="71" hidden="1" customWidth="1"/>
    <col min="5719" max="5719" width="5.42578125" style="71" customWidth="1"/>
    <col min="5720" max="5721" width="10.140625" style="71" hidden="1" customWidth="1"/>
    <col min="5722" max="5722" width="5.42578125" style="71" customWidth="1"/>
    <col min="5723" max="5724" width="10.140625" style="71" hidden="1" customWidth="1"/>
    <col min="5725" max="5725" width="6" style="71" customWidth="1"/>
    <col min="5726" max="5730" width="10.140625" style="71" hidden="1" customWidth="1"/>
    <col min="5731" max="5731" width="5" style="71" customWidth="1"/>
    <col min="5732" max="5739" width="10.140625" style="71" hidden="1" customWidth="1"/>
    <col min="5740" max="5740" width="5" style="71" customWidth="1"/>
    <col min="5741" max="5741" width="10.140625" style="71" hidden="1" customWidth="1"/>
    <col min="5742" max="5742" width="5" style="71" customWidth="1"/>
    <col min="5743" max="5743" width="9.42578125" style="71" customWidth="1"/>
    <col min="5744" max="5744" width="10.140625" style="71" hidden="1" customWidth="1"/>
    <col min="5745" max="5745" width="5" style="71" customWidth="1"/>
    <col min="5746" max="5747" width="10.140625" style="71" hidden="1" customWidth="1"/>
    <col min="5748" max="5748" width="5" style="71" customWidth="1"/>
    <col min="5749" max="5750" width="10.140625" style="71" hidden="1" customWidth="1"/>
    <col min="5751" max="5751" width="5" style="71" customWidth="1"/>
    <col min="5752" max="5753" width="10.140625" style="71" hidden="1" customWidth="1"/>
    <col min="5754" max="5754" width="5" style="71" customWidth="1"/>
    <col min="5755" max="5761" width="10.140625" style="71" hidden="1" customWidth="1"/>
    <col min="5762" max="5762" width="6.42578125" style="71" customWidth="1"/>
    <col min="5763" max="5763" width="10.140625" style="71" hidden="1" customWidth="1"/>
    <col min="5764" max="5764" width="7.140625" style="71" customWidth="1"/>
    <col min="5765" max="5766" width="10.140625" style="71" hidden="1" customWidth="1"/>
    <col min="5767" max="5767" width="7.140625" style="71" customWidth="1"/>
    <col min="5768" max="5769" width="10.140625" style="71" hidden="1" customWidth="1"/>
    <col min="5770" max="5770" width="7.140625" style="71" customWidth="1"/>
    <col min="5771" max="5772" width="10.140625" style="71" hidden="1" customWidth="1"/>
    <col min="5773" max="5773" width="7.140625" style="71" customWidth="1"/>
    <col min="5774" max="5775" width="10.140625" style="71" hidden="1" customWidth="1"/>
    <col min="5776" max="5776" width="7.140625" style="71" customWidth="1"/>
    <col min="5777" max="5778" width="10.140625" style="71" hidden="1" customWidth="1"/>
    <col min="5779" max="5779" width="7.140625" style="71" customWidth="1"/>
    <col min="5780" max="5781" width="10.140625" style="71" hidden="1" customWidth="1"/>
    <col min="5782" max="5782" width="7.140625" style="71" customWidth="1"/>
    <col min="5783" max="5784" width="10.140625" style="71" hidden="1" customWidth="1"/>
    <col min="5785" max="5785" width="7.140625" style="71" customWidth="1"/>
    <col min="5786" max="5786" width="10.140625" style="71" hidden="1" customWidth="1"/>
    <col min="5787" max="5787" width="6.42578125" style="71" customWidth="1"/>
    <col min="5788" max="5789" width="10.140625" style="71" hidden="1" customWidth="1"/>
    <col min="5790" max="5790" width="6.85546875" style="71" customWidth="1"/>
    <col min="5791" max="5792" width="10.140625" style="71" hidden="1" customWidth="1"/>
    <col min="5793" max="5793" width="6.85546875" style="71" customWidth="1"/>
    <col min="5794" max="5795" width="10.140625" style="71" hidden="1" customWidth="1"/>
    <col min="5796" max="5796" width="6.42578125" style="71" customWidth="1"/>
    <col min="5797" max="5798" width="10.140625" style="71" hidden="1" customWidth="1"/>
    <col min="5799" max="5799" width="7.42578125" style="71" customWidth="1"/>
    <col min="5800" max="5801" width="10.140625" style="71" hidden="1" customWidth="1"/>
    <col min="5802" max="5802" width="6.42578125" style="71" customWidth="1"/>
    <col min="5803" max="5804" width="10.140625" style="71" hidden="1" customWidth="1"/>
    <col min="5805" max="5805" width="7.5703125" style="71" customWidth="1"/>
    <col min="5806" max="5806" width="10.140625" style="71" hidden="1" customWidth="1"/>
    <col min="5807" max="5807" width="9.42578125" style="71" customWidth="1"/>
    <col min="5808" max="5808" width="10.140625" style="71" hidden="1" customWidth="1"/>
    <col min="5809" max="5812" width="6.42578125" style="71" customWidth="1"/>
    <col min="5813" max="5813" width="6.85546875" style="71" customWidth="1"/>
    <col min="5814" max="5814" width="6.42578125" style="71" customWidth="1"/>
    <col min="5815" max="5831" width="10.140625" style="71" hidden="1" customWidth="1"/>
    <col min="5832" max="5832" width="6.5703125" style="71" customWidth="1"/>
    <col min="5833" max="5833" width="6.42578125" style="71" customWidth="1"/>
    <col min="5834" max="5835" width="10.140625" style="71" hidden="1" customWidth="1"/>
    <col min="5836" max="5836" width="6.42578125" style="71" customWidth="1"/>
    <col min="5837" max="5838" width="10.140625" style="71" hidden="1" customWidth="1"/>
    <col min="5839" max="5839" width="7.42578125" style="71" customWidth="1"/>
    <col min="5840" max="5840" width="10.140625" style="71" hidden="1" customWidth="1"/>
    <col min="5841" max="5841" width="6.42578125" style="71" customWidth="1"/>
    <col min="5842" max="5842" width="10.140625" style="71" hidden="1" customWidth="1"/>
    <col min="5843" max="5843" width="9" style="71" customWidth="1"/>
    <col min="5844" max="5845" width="10.140625" style="71" hidden="1" customWidth="1"/>
    <col min="5846" max="5846" width="8.5703125" style="71" customWidth="1"/>
    <col min="5847" max="5848" width="10.140625" style="71" hidden="1" customWidth="1"/>
    <col min="5849" max="5849" width="6.42578125" style="71" customWidth="1"/>
    <col min="5850" max="5851" width="10.140625" style="71" hidden="1" customWidth="1"/>
    <col min="5852" max="5852" width="7" style="71" customWidth="1"/>
    <col min="5853" max="5854" width="10.140625" style="71" hidden="1" customWidth="1"/>
    <col min="5855" max="5855" width="7" style="71" customWidth="1"/>
    <col min="5856" max="5857" width="10.140625" style="71" hidden="1" customWidth="1"/>
    <col min="5858" max="5858" width="7.5703125" style="71" customWidth="1"/>
    <col min="5859" max="5860" width="10.140625" style="71" hidden="1" customWidth="1"/>
    <col min="5861" max="5861" width="7" style="71" customWidth="1"/>
    <col min="5862" max="5863" width="10.140625" style="71" hidden="1" customWidth="1"/>
    <col min="5864" max="5864" width="7" style="71" customWidth="1"/>
    <col min="5865" max="5866" width="10.140625" style="71" hidden="1" customWidth="1"/>
    <col min="5867" max="5867" width="7" style="71" customWidth="1"/>
    <col min="5868" max="5868" width="10.140625" style="71" hidden="1" customWidth="1"/>
    <col min="5869" max="5869" width="6.42578125" style="71" customWidth="1"/>
    <col min="5870" max="5881" width="10.140625" style="71" hidden="1" customWidth="1"/>
    <col min="5882" max="5882" width="10.140625" style="71"/>
    <col min="5883" max="5883" width="41.42578125" style="71" customWidth="1"/>
    <col min="5884" max="5884" width="6.42578125" style="71" customWidth="1"/>
    <col min="5885" max="5885" width="14.7109375" style="71" customWidth="1"/>
    <col min="5886" max="5886" width="11.42578125" style="71" customWidth="1"/>
    <col min="5887" max="5887" width="13" style="71" customWidth="1"/>
    <col min="5888" max="5888" width="18.140625" style="71" customWidth="1"/>
    <col min="5889" max="5898" width="9.42578125" style="71" customWidth="1"/>
    <col min="5899" max="5899" width="8.85546875" style="71" customWidth="1"/>
    <col min="5900" max="5900" width="9.42578125" style="71" customWidth="1"/>
    <col min="5901" max="5901" width="9.85546875" style="71" customWidth="1"/>
    <col min="5902" max="5902" width="6.42578125" style="71" customWidth="1"/>
    <col min="5903" max="5903" width="6.85546875" style="71" customWidth="1"/>
    <col min="5904" max="5905" width="4.42578125" style="71" customWidth="1"/>
    <col min="5906" max="5906" width="6.28515625" style="71" customWidth="1"/>
    <col min="5907" max="5907" width="7.5703125" style="71" customWidth="1"/>
    <col min="5908" max="5908" width="10.140625" style="71" hidden="1" customWidth="1"/>
    <col min="5909" max="5910" width="11.42578125" style="71" customWidth="1"/>
    <col min="5911" max="5911" width="56.85546875" style="71" customWidth="1"/>
    <col min="5912" max="5912" width="9.140625" style="71" customWidth="1"/>
    <col min="5913" max="5913" width="24.5703125" style="71" customWidth="1"/>
    <col min="5914" max="5914" width="22.85546875" style="71" customWidth="1"/>
    <col min="5915" max="5917" width="9.140625" style="71" customWidth="1"/>
    <col min="5918" max="5919" width="12.140625" style="71" customWidth="1"/>
    <col min="5920" max="5920" width="14.5703125" style="71" customWidth="1"/>
    <col min="5921" max="5921" width="5" style="71" customWidth="1"/>
    <col min="5922" max="5923" width="10.140625" style="71" hidden="1" customWidth="1"/>
    <col min="5924" max="5924" width="5" style="71" customWidth="1"/>
    <col min="5925" max="5926" width="10.140625" style="71" hidden="1" customWidth="1"/>
    <col min="5927" max="5927" width="5" style="71" customWidth="1"/>
    <col min="5928" max="5929" width="10.140625" style="71" hidden="1" customWidth="1"/>
    <col min="5930" max="5930" width="5" style="71" customWidth="1"/>
    <col min="5931" max="5932" width="10.140625" style="71" hidden="1" customWidth="1"/>
    <col min="5933" max="5933" width="5" style="71" customWidth="1"/>
    <col min="5934" max="5935" width="10.140625" style="71" hidden="1" customWidth="1"/>
    <col min="5936" max="5936" width="5" style="71" customWidth="1"/>
    <col min="5937" max="5938" width="10.140625" style="71" hidden="1" customWidth="1"/>
    <col min="5939" max="5939" width="6.42578125" style="71" customWidth="1"/>
    <col min="5940" max="5947" width="10.140625" style="71" hidden="1" customWidth="1"/>
    <col min="5948" max="5948" width="6.85546875" style="71" customWidth="1"/>
    <col min="5949" max="5950" width="10.140625" style="71" hidden="1" customWidth="1"/>
    <col min="5951" max="5951" width="6.42578125" style="71" customWidth="1"/>
    <col min="5952" max="5953" width="10.140625" style="71" hidden="1" customWidth="1"/>
    <col min="5954" max="5954" width="5.42578125" style="71" customWidth="1"/>
    <col min="5955" max="5956" width="10.140625" style="71" hidden="1" customWidth="1"/>
    <col min="5957" max="5957" width="4.85546875" style="71" customWidth="1"/>
    <col min="5958" max="5965" width="10.140625" style="71" hidden="1" customWidth="1"/>
    <col min="5966" max="5966" width="5.42578125" style="71" customWidth="1"/>
    <col min="5967" max="5968" width="10.140625" style="71" hidden="1" customWidth="1"/>
    <col min="5969" max="5969" width="8.42578125" style="71" customWidth="1"/>
    <col min="5970" max="5971" width="10.140625" style="71" hidden="1" customWidth="1"/>
    <col min="5972" max="5972" width="5.85546875" style="71" customWidth="1"/>
    <col min="5973" max="5974" width="10.140625" style="71" hidden="1" customWidth="1"/>
    <col min="5975" max="5975" width="5.42578125" style="71" customWidth="1"/>
    <col min="5976" max="5977" width="10.140625" style="71" hidden="1" customWidth="1"/>
    <col min="5978" max="5978" width="5.42578125" style="71" customWidth="1"/>
    <col min="5979" max="5980" width="10.140625" style="71" hidden="1" customWidth="1"/>
    <col min="5981" max="5981" width="6" style="71" customWidth="1"/>
    <col min="5982" max="5986" width="10.140625" style="71" hidden="1" customWidth="1"/>
    <col min="5987" max="5987" width="5" style="71" customWidth="1"/>
    <col min="5988" max="5995" width="10.140625" style="71" hidden="1" customWidth="1"/>
    <col min="5996" max="5996" width="5" style="71" customWidth="1"/>
    <col min="5997" max="5997" width="10.140625" style="71" hidden="1" customWidth="1"/>
    <col min="5998" max="5998" width="5" style="71" customWidth="1"/>
    <col min="5999" max="5999" width="9.42578125" style="71" customWidth="1"/>
    <col min="6000" max="6000" width="10.140625" style="71" hidden="1" customWidth="1"/>
    <col min="6001" max="6001" width="5" style="71" customWidth="1"/>
    <col min="6002" max="6003" width="10.140625" style="71" hidden="1" customWidth="1"/>
    <col min="6004" max="6004" width="5" style="71" customWidth="1"/>
    <col min="6005" max="6006" width="10.140625" style="71" hidden="1" customWidth="1"/>
    <col min="6007" max="6007" width="5" style="71" customWidth="1"/>
    <col min="6008" max="6009" width="10.140625" style="71" hidden="1" customWidth="1"/>
    <col min="6010" max="6010" width="5" style="71" customWidth="1"/>
    <col min="6011" max="6017" width="10.140625" style="71" hidden="1" customWidth="1"/>
    <col min="6018" max="6018" width="6.42578125" style="71" customWidth="1"/>
    <col min="6019" max="6019" width="10.140625" style="71" hidden="1" customWidth="1"/>
    <col min="6020" max="6020" width="7.140625" style="71" customWidth="1"/>
    <col min="6021" max="6022" width="10.140625" style="71" hidden="1" customWidth="1"/>
    <col min="6023" max="6023" width="7.140625" style="71" customWidth="1"/>
    <col min="6024" max="6025" width="10.140625" style="71" hidden="1" customWidth="1"/>
    <col min="6026" max="6026" width="7.140625" style="71" customWidth="1"/>
    <col min="6027" max="6028" width="10.140625" style="71" hidden="1" customWidth="1"/>
    <col min="6029" max="6029" width="7.140625" style="71" customWidth="1"/>
    <col min="6030" max="6031" width="10.140625" style="71" hidden="1" customWidth="1"/>
    <col min="6032" max="6032" width="7.140625" style="71" customWidth="1"/>
    <col min="6033" max="6034" width="10.140625" style="71" hidden="1" customWidth="1"/>
    <col min="6035" max="6035" width="7.140625" style="71" customWidth="1"/>
    <col min="6036" max="6037" width="10.140625" style="71" hidden="1" customWidth="1"/>
    <col min="6038" max="6038" width="7.140625" style="71" customWidth="1"/>
    <col min="6039" max="6040" width="10.140625" style="71" hidden="1" customWidth="1"/>
    <col min="6041" max="6041" width="7.140625" style="71" customWidth="1"/>
    <col min="6042" max="6042" width="10.140625" style="71" hidden="1" customWidth="1"/>
    <col min="6043" max="6043" width="6.42578125" style="71" customWidth="1"/>
    <col min="6044" max="6045" width="10.140625" style="71" hidden="1" customWidth="1"/>
    <col min="6046" max="6046" width="6.85546875" style="71" customWidth="1"/>
    <col min="6047" max="6048" width="10.140625" style="71" hidden="1" customWidth="1"/>
    <col min="6049" max="6049" width="6.85546875" style="71" customWidth="1"/>
    <col min="6050" max="6051" width="10.140625" style="71" hidden="1" customWidth="1"/>
    <col min="6052" max="6052" width="6.42578125" style="71" customWidth="1"/>
    <col min="6053" max="6054" width="10.140625" style="71" hidden="1" customWidth="1"/>
    <col min="6055" max="6055" width="7.42578125" style="71" customWidth="1"/>
    <col min="6056" max="6057" width="10.140625" style="71" hidden="1" customWidth="1"/>
    <col min="6058" max="6058" width="6.42578125" style="71" customWidth="1"/>
    <col min="6059" max="6060" width="10.140625" style="71" hidden="1" customWidth="1"/>
    <col min="6061" max="6061" width="7.5703125" style="71" customWidth="1"/>
    <col min="6062" max="6062" width="10.140625" style="71" hidden="1" customWidth="1"/>
    <col min="6063" max="6063" width="9.42578125" style="71" customWidth="1"/>
    <col min="6064" max="6064" width="10.140625" style="71" hidden="1" customWidth="1"/>
    <col min="6065" max="6068" width="6.42578125" style="71" customWidth="1"/>
    <col min="6069" max="6069" width="6.85546875" style="71" customWidth="1"/>
    <col min="6070" max="6070" width="6.42578125" style="71" customWidth="1"/>
    <col min="6071" max="6087" width="10.140625" style="71" hidden="1" customWidth="1"/>
    <col min="6088" max="6088" width="6.5703125" style="71" customWidth="1"/>
    <col min="6089" max="6089" width="6.42578125" style="71" customWidth="1"/>
    <col min="6090" max="6091" width="10.140625" style="71" hidden="1" customWidth="1"/>
    <col min="6092" max="6092" width="6.42578125" style="71" customWidth="1"/>
    <col min="6093" max="6094" width="10.140625" style="71" hidden="1" customWidth="1"/>
    <col min="6095" max="6095" width="7.42578125" style="71" customWidth="1"/>
    <col min="6096" max="6096" width="10.140625" style="71" hidden="1" customWidth="1"/>
    <col min="6097" max="6097" width="6.42578125" style="71" customWidth="1"/>
    <col min="6098" max="6098" width="10.140625" style="71" hidden="1" customWidth="1"/>
    <col min="6099" max="6099" width="9" style="71" customWidth="1"/>
    <col min="6100" max="6101" width="10.140625" style="71" hidden="1" customWidth="1"/>
    <col min="6102" max="6102" width="8.5703125" style="71" customWidth="1"/>
    <col min="6103" max="6104" width="10.140625" style="71" hidden="1" customWidth="1"/>
    <col min="6105" max="6105" width="6.42578125" style="71" customWidth="1"/>
    <col min="6106" max="6107" width="10.140625" style="71" hidden="1" customWidth="1"/>
    <col min="6108" max="6108" width="7" style="71" customWidth="1"/>
    <col min="6109" max="6110" width="10.140625" style="71" hidden="1" customWidth="1"/>
    <col min="6111" max="6111" width="7" style="71" customWidth="1"/>
    <col min="6112" max="6113" width="10.140625" style="71" hidden="1" customWidth="1"/>
    <col min="6114" max="6114" width="7.5703125" style="71" customWidth="1"/>
    <col min="6115" max="6116" width="10.140625" style="71" hidden="1" customWidth="1"/>
    <col min="6117" max="6117" width="7" style="71" customWidth="1"/>
    <col min="6118" max="6119" width="10.140625" style="71" hidden="1" customWidth="1"/>
    <col min="6120" max="6120" width="7" style="71" customWidth="1"/>
    <col min="6121" max="6122" width="10.140625" style="71" hidden="1" customWidth="1"/>
    <col min="6123" max="6123" width="7" style="71" customWidth="1"/>
    <col min="6124" max="6124" width="10.140625" style="71" hidden="1" customWidth="1"/>
    <col min="6125" max="6125" width="6.42578125" style="71" customWidth="1"/>
    <col min="6126" max="6137" width="10.140625" style="71" hidden="1" customWidth="1"/>
    <col min="6138" max="6138" width="10.140625" style="71"/>
    <col min="6139" max="6139" width="41.42578125" style="71" customWidth="1"/>
    <col min="6140" max="6140" width="6.42578125" style="71" customWidth="1"/>
    <col min="6141" max="6141" width="14.7109375" style="71" customWidth="1"/>
    <col min="6142" max="6142" width="11.42578125" style="71" customWidth="1"/>
    <col min="6143" max="6143" width="13" style="71" customWidth="1"/>
    <col min="6144" max="6144" width="18.140625" style="71" customWidth="1"/>
    <col min="6145" max="6154" width="9.42578125" style="71" customWidth="1"/>
    <col min="6155" max="6155" width="8.85546875" style="71" customWidth="1"/>
    <col min="6156" max="6156" width="9.42578125" style="71" customWidth="1"/>
    <col min="6157" max="6157" width="9.85546875" style="71" customWidth="1"/>
    <col min="6158" max="6158" width="6.42578125" style="71" customWidth="1"/>
    <col min="6159" max="6159" width="6.85546875" style="71" customWidth="1"/>
    <col min="6160" max="6161" width="4.42578125" style="71" customWidth="1"/>
    <col min="6162" max="6162" width="6.28515625" style="71" customWidth="1"/>
    <col min="6163" max="6163" width="7.5703125" style="71" customWidth="1"/>
    <col min="6164" max="6164" width="10.140625" style="71" hidden="1" customWidth="1"/>
    <col min="6165" max="6166" width="11.42578125" style="71" customWidth="1"/>
    <col min="6167" max="6167" width="56.85546875" style="71" customWidth="1"/>
    <col min="6168" max="6168" width="9.140625" style="71" customWidth="1"/>
    <col min="6169" max="6169" width="24.5703125" style="71" customWidth="1"/>
    <col min="6170" max="6170" width="22.85546875" style="71" customWidth="1"/>
    <col min="6171" max="6173" width="9.140625" style="71" customWidth="1"/>
    <col min="6174" max="6175" width="12.140625" style="71" customWidth="1"/>
    <col min="6176" max="6176" width="14.5703125" style="71" customWidth="1"/>
    <col min="6177" max="6177" width="5" style="71" customWidth="1"/>
    <col min="6178" max="6179" width="10.140625" style="71" hidden="1" customWidth="1"/>
    <col min="6180" max="6180" width="5" style="71" customWidth="1"/>
    <col min="6181" max="6182" width="10.140625" style="71" hidden="1" customWidth="1"/>
    <col min="6183" max="6183" width="5" style="71" customWidth="1"/>
    <col min="6184" max="6185" width="10.140625" style="71" hidden="1" customWidth="1"/>
    <col min="6186" max="6186" width="5" style="71" customWidth="1"/>
    <col min="6187" max="6188" width="10.140625" style="71" hidden="1" customWidth="1"/>
    <col min="6189" max="6189" width="5" style="71" customWidth="1"/>
    <col min="6190" max="6191" width="10.140625" style="71" hidden="1" customWidth="1"/>
    <col min="6192" max="6192" width="5" style="71" customWidth="1"/>
    <col min="6193" max="6194" width="10.140625" style="71" hidden="1" customWidth="1"/>
    <col min="6195" max="6195" width="6.42578125" style="71" customWidth="1"/>
    <col min="6196" max="6203" width="10.140625" style="71" hidden="1" customWidth="1"/>
    <col min="6204" max="6204" width="6.85546875" style="71" customWidth="1"/>
    <col min="6205" max="6206" width="10.140625" style="71" hidden="1" customWidth="1"/>
    <col min="6207" max="6207" width="6.42578125" style="71" customWidth="1"/>
    <col min="6208" max="6209" width="10.140625" style="71" hidden="1" customWidth="1"/>
    <col min="6210" max="6210" width="5.42578125" style="71" customWidth="1"/>
    <col min="6211" max="6212" width="10.140625" style="71" hidden="1" customWidth="1"/>
    <col min="6213" max="6213" width="4.85546875" style="71" customWidth="1"/>
    <col min="6214" max="6221" width="10.140625" style="71" hidden="1" customWidth="1"/>
    <col min="6222" max="6222" width="5.42578125" style="71" customWidth="1"/>
    <col min="6223" max="6224" width="10.140625" style="71" hidden="1" customWidth="1"/>
    <col min="6225" max="6225" width="8.42578125" style="71" customWidth="1"/>
    <col min="6226" max="6227" width="10.140625" style="71" hidden="1" customWidth="1"/>
    <col min="6228" max="6228" width="5.85546875" style="71" customWidth="1"/>
    <col min="6229" max="6230" width="10.140625" style="71" hidden="1" customWidth="1"/>
    <col min="6231" max="6231" width="5.42578125" style="71" customWidth="1"/>
    <col min="6232" max="6233" width="10.140625" style="71" hidden="1" customWidth="1"/>
    <col min="6234" max="6234" width="5.42578125" style="71" customWidth="1"/>
    <col min="6235" max="6236" width="10.140625" style="71" hidden="1" customWidth="1"/>
    <col min="6237" max="6237" width="6" style="71" customWidth="1"/>
    <col min="6238" max="6242" width="10.140625" style="71" hidden="1" customWidth="1"/>
    <col min="6243" max="6243" width="5" style="71" customWidth="1"/>
    <col min="6244" max="6251" width="10.140625" style="71" hidden="1" customWidth="1"/>
    <col min="6252" max="6252" width="5" style="71" customWidth="1"/>
    <col min="6253" max="6253" width="10.140625" style="71" hidden="1" customWidth="1"/>
    <col min="6254" max="6254" width="5" style="71" customWidth="1"/>
    <col min="6255" max="6255" width="9.42578125" style="71" customWidth="1"/>
    <col min="6256" max="6256" width="10.140625" style="71" hidden="1" customWidth="1"/>
    <col min="6257" max="6257" width="5" style="71" customWidth="1"/>
    <col min="6258" max="6259" width="10.140625" style="71" hidden="1" customWidth="1"/>
    <col min="6260" max="6260" width="5" style="71" customWidth="1"/>
    <col min="6261" max="6262" width="10.140625" style="71" hidden="1" customWidth="1"/>
    <col min="6263" max="6263" width="5" style="71" customWidth="1"/>
    <col min="6264" max="6265" width="10.140625" style="71" hidden="1" customWidth="1"/>
    <col min="6266" max="6266" width="5" style="71" customWidth="1"/>
    <col min="6267" max="6273" width="10.140625" style="71" hidden="1" customWidth="1"/>
    <col min="6274" max="6274" width="6.42578125" style="71" customWidth="1"/>
    <col min="6275" max="6275" width="10.140625" style="71" hidden="1" customWidth="1"/>
    <col min="6276" max="6276" width="7.140625" style="71" customWidth="1"/>
    <col min="6277" max="6278" width="10.140625" style="71" hidden="1" customWidth="1"/>
    <col min="6279" max="6279" width="7.140625" style="71" customWidth="1"/>
    <col min="6280" max="6281" width="10.140625" style="71" hidden="1" customWidth="1"/>
    <col min="6282" max="6282" width="7.140625" style="71" customWidth="1"/>
    <col min="6283" max="6284" width="10.140625" style="71" hidden="1" customWidth="1"/>
    <col min="6285" max="6285" width="7.140625" style="71" customWidth="1"/>
    <col min="6286" max="6287" width="10.140625" style="71" hidden="1" customWidth="1"/>
    <col min="6288" max="6288" width="7.140625" style="71" customWidth="1"/>
    <col min="6289" max="6290" width="10.140625" style="71" hidden="1" customWidth="1"/>
    <col min="6291" max="6291" width="7.140625" style="71" customWidth="1"/>
    <col min="6292" max="6293" width="10.140625" style="71" hidden="1" customWidth="1"/>
    <col min="6294" max="6294" width="7.140625" style="71" customWidth="1"/>
    <col min="6295" max="6296" width="10.140625" style="71" hidden="1" customWidth="1"/>
    <col min="6297" max="6297" width="7.140625" style="71" customWidth="1"/>
    <col min="6298" max="6298" width="10.140625" style="71" hidden="1" customWidth="1"/>
    <col min="6299" max="6299" width="6.42578125" style="71" customWidth="1"/>
    <col min="6300" max="6301" width="10.140625" style="71" hidden="1" customWidth="1"/>
    <col min="6302" max="6302" width="6.85546875" style="71" customWidth="1"/>
    <col min="6303" max="6304" width="10.140625" style="71" hidden="1" customWidth="1"/>
    <col min="6305" max="6305" width="6.85546875" style="71" customWidth="1"/>
    <col min="6306" max="6307" width="10.140625" style="71" hidden="1" customWidth="1"/>
    <col min="6308" max="6308" width="6.42578125" style="71" customWidth="1"/>
    <col min="6309" max="6310" width="10.140625" style="71" hidden="1" customWidth="1"/>
    <col min="6311" max="6311" width="7.42578125" style="71" customWidth="1"/>
    <col min="6312" max="6313" width="10.140625" style="71" hidden="1" customWidth="1"/>
    <col min="6314" max="6314" width="6.42578125" style="71" customWidth="1"/>
    <col min="6315" max="6316" width="10.140625" style="71" hidden="1" customWidth="1"/>
    <col min="6317" max="6317" width="7.5703125" style="71" customWidth="1"/>
    <col min="6318" max="6318" width="10.140625" style="71" hidden="1" customWidth="1"/>
    <col min="6319" max="6319" width="9.42578125" style="71" customWidth="1"/>
    <col min="6320" max="6320" width="10.140625" style="71" hidden="1" customWidth="1"/>
    <col min="6321" max="6324" width="6.42578125" style="71" customWidth="1"/>
    <col min="6325" max="6325" width="6.85546875" style="71" customWidth="1"/>
    <col min="6326" max="6326" width="6.42578125" style="71" customWidth="1"/>
    <col min="6327" max="6343" width="10.140625" style="71" hidden="1" customWidth="1"/>
    <col min="6344" max="6344" width="6.5703125" style="71" customWidth="1"/>
    <col min="6345" max="6345" width="6.42578125" style="71" customWidth="1"/>
    <col min="6346" max="6347" width="10.140625" style="71" hidden="1" customWidth="1"/>
    <col min="6348" max="6348" width="6.42578125" style="71" customWidth="1"/>
    <col min="6349" max="6350" width="10.140625" style="71" hidden="1" customWidth="1"/>
    <col min="6351" max="6351" width="7.42578125" style="71" customWidth="1"/>
    <col min="6352" max="6352" width="10.140625" style="71" hidden="1" customWidth="1"/>
    <col min="6353" max="6353" width="6.42578125" style="71" customWidth="1"/>
    <col min="6354" max="6354" width="10.140625" style="71" hidden="1" customWidth="1"/>
    <col min="6355" max="6355" width="9" style="71" customWidth="1"/>
    <col min="6356" max="6357" width="10.140625" style="71" hidden="1" customWidth="1"/>
    <col min="6358" max="6358" width="8.5703125" style="71" customWidth="1"/>
    <col min="6359" max="6360" width="10.140625" style="71" hidden="1" customWidth="1"/>
    <col min="6361" max="6361" width="6.42578125" style="71" customWidth="1"/>
    <col min="6362" max="6363" width="10.140625" style="71" hidden="1" customWidth="1"/>
    <col min="6364" max="6364" width="7" style="71" customWidth="1"/>
    <col min="6365" max="6366" width="10.140625" style="71" hidden="1" customWidth="1"/>
    <col min="6367" max="6367" width="7" style="71" customWidth="1"/>
    <col min="6368" max="6369" width="10.140625" style="71" hidden="1" customWidth="1"/>
    <col min="6370" max="6370" width="7.5703125" style="71" customWidth="1"/>
    <col min="6371" max="6372" width="10.140625" style="71" hidden="1" customWidth="1"/>
    <col min="6373" max="6373" width="7" style="71" customWidth="1"/>
    <col min="6374" max="6375" width="10.140625" style="71" hidden="1" customWidth="1"/>
    <col min="6376" max="6376" width="7" style="71" customWidth="1"/>
    <col min="6377" max="6378" width="10.140625" style="71" hidden="1" customWidth="1"/>
    <col min="6379" max="6379" width="7" style="71" customWidth="1"/>
    <col min="6380" max="6380" width="10.140625" style="71" hidden="1" customWidth="1"/>
    <col min="6381" max="6381" width="6.42578125" style="71" customWidth="1"/>
    <col min="6382" max="6393" width="10.140625" style="71" hidden="1" customWidth="1"/>
    <col min="6394" max="6394" width="10.140625" style="71"/>
    <col min="6395" max="6395" width="41.42578125" style="71" customWidth="1"/>
    <col min="6396" max="6396" width="6.42578125" style="71" customWidth="1"/>
    <col min="6397" max="6397" width="14.7109375" style="71" customWidth="1"/>
    <col min="6398" max="6398" width="11.42578125" style="71" customWidth="1"/>
    <col min="6399" max="6399" width="13" style="71" customWidth="1"/>
    <col min="6400" max="6400" width="18.140625" style="71" customWidth="1"/>
    <col min="6401" max="6410" width="9.42578125" style="71" customWidth="1"/>
    <col min="6411" max="6411" width="8.85546875" style="71" customWidth="1"/>
    <col min="6412" max="6412" width="9.42578125" style="71" customWidth="1"/>
    <col min="6413" max="6413" width="9.85546875" style="71" customWidth="1"/>
    <col min="6414" max="6414" width="6.42578125" style="71" customWidth="1"/>
    <col min="6415" max="6415" width="6.85546875" style="71" customWidth="1"/>
    <col min="6416" max="6417" width="4.42578125" style="71" customWidth="1"/>
    <col min="6418" max="6418" width="6.28515625" style="71" customWidth="1"/>
    <col min="6419" max="6419" width="7.5703125" style="71" customWidth="1"/>
    <col min="6420" max="6420" width="10.140625" style="71" hidden="1" customWidth="1"/>
    <col min="6421" max="6422" width="11.42578125" style="71" customWidth="1"/>
    <col min="6423" max="6423" width="56.85546875" style="71" customWidth="1"/>
    <col min="6424" max="6424" width="9.140625" style="71" customWidth="1"/>
    <col min="6425" max="6425" width="24.5703125" style="71" customWidth="1"/>
    <col min="6426" max="6426" width="22.85546875" style="71" customWidth="1"/>
    <col min="6427" max="6429" width="9.140625" style="71" customWidth="1"/>
    <col min="6430" max="6431" width="12.140625" style="71" customWidth="1"/>
    <col min="6432" max="6432" width="14.5703125" style="71" customWidth="1"/>
    <col min="6433" max="6433" width="5" style="71" customWidth="1"/>
    <col min="6434" max="6435" width="10.140625" style="71" hidden="1" customWidth="1"/>
    <col min="6436" max="6436" width="5" style="71" customWidth="1"/>
    <col min="6437" max="6438" width="10.140625" style="71" hidden="1" customWidth="1"/>
    <col min="6439" max="6439" width="5" style="71" customWidth="1"/>
    <col min="6440" max="6441" width="10.140625" style="71" hidden="1" customWidth="1"/>
    <col min="6442" max="6442" width="5" style="71" customWidth="1"/>
    <col min="6443" max="6444" width="10.140625" style="71" hidden="1" customWidth="1"/>
    <col min="6445" max="6445" width="5" style="71" customWidth="1"/>
    <col min="6446" max="6447" width="10.140625" style="71" hidden="1" customWidth="1"/>
    <col min="6448" max="6448" width="5" style="71" customWidth="1"/>
    <col min="6449" max="6450" width="10.140625" style="71" hidden="1" customWidth="1"/>
    <col min="6451" max="6451" width="6.42578125" style="71" customWidth="1"/>
    <col min="6452" max="6459" width="10.140625" style="71" hidden="1" customWidth="1"/>
    <col min="6460" max="6460" width="6.85546875" style="71" customWidth="1"/>
    <col min="6461" max="6462" width="10.140625" style="71" hidden="1" customWidth="1"/>
    <col min="6463" max="6463" width="6.42578125" style="71" customWidth="1"/>
    <col min="6464" max="6465" width="10.140625" style="71" hidden="1" customWidth="1"/>
    <col min="6466" max="6466" width="5.42578125" style="71" customWidth="1"/>
    <col min="6467" max="6468" width="10.140625" style="71" hidden="1" customWidth="1"/>
    <col min="6469" max="6469" width="4.85546875" style="71" customWidth="1"/>
    <col min="6470" max="6477" width="10.140625" style="71" hidden="1" customWidth="1"/>
    <col min="6478" max="6478" width="5.42578125" style="71" customWidth="1"/>
    <col min="6479" max="6480" width="10.140625" style="71" hidden="1" customWidth="1"/>
    <col min="6481" max="6481" width="8.42578125" style="71" customWidth="1"/>
    <col min="6482" max="6483" width="10.140625" style="71" hidden="1" customWidth="1"/>
    <col min="6484" max="6484" width="5.85546875" style="71" customWidth="1"/>
    <col min="6485" max="6486" width="10.140625" style="71" hidden="1" customWidth="1"/>
    <col min="6487" max="6487" width="5.42578125" style="71" customWidth="1"/>
    <col min="6488" max="6489" width="10.140625" style="71" hidden="1" customWidth="1"/>
    <col min="6490" max="6490" width="5.42578125" style="71" customWidth="1"/>
    <col min="6491" max="6492" width="10.140625" style="71" hidden="1" customWidth="1"/>
    <col min="6493" max="6493" width="6" style="71" customWidth="1"/>
    <col min="6494" max="6498" width="10.140625" style="71" hidden="1" customWidth="1"/>
    <col min="6499" max="6499" width="5" style="71" customWidth="1"/>
    <col min="6500" max="6507" width="10.140625" style="71" hidden="1" customWidth="1"/>
    <col min="6508" max="6508" width="5" style="71" customWidth="1"/>
    <col min="6509" max="6509" width="10.140625" style="71" hidden="1" customWidth="1"/>
    <col min="6510" max="6510" width="5" style="71" customWidth="1"/>
    <col min="6511" max="6511" width="9.42578125" style="71" customWidth="1"/>
    <col min="6512" max="6512" width="10.140625" style="71" hidden="1" customWidth="1"/>
    <col min="6513" max="6513" width="5" style="71" customWidth="1"/>
    <col min="6514" max="6515" width="10.140625" style="71" hidden="1" customWidth="1"/>
    <col min="6516" max="6516" width="5" style="71" customWidth="1"/>
    <col min="6517" max="6518" width="10.140625" style="71" hidden="1" customWidth="1"/>
    <col min="6519" max="6519" width="5" style="71" customWidth="1"/>
    <col min="6520" max="6521" width="10.140625" style="71" hidden="1" customWidth="1"/>
    <col min="6522" max="6522" width="5" style="71" customWidth="1"/>
    <col min="6523" max="6529" width="10.140625" style="71" hidden="1" customWidth="1"/>
    <col min="6530" max="6530" width="6.42578125" style="71" customWidth="1"/>
    <col min="6531" max="6531" width="10.140625" style="71" hidden="1" customWidth="1"/>
    <col min="6532" max="6532" width="7.140625" style="71" customWidth="1"/>
    <col min="6533" max="6534" width="10.140625" style="71" hidden="1" customWidth="1"/>
    <col min="6535" max="6535" width="7.140625" style="71" customWidth="1"/>
    <col min="6536" max="6537" width="10.140625" style="71" hidden="1" customWidth="1"/>
    <col min="6538" max="6538" width="7.140625" style="71" customWidth="1"/>
    <col min="6539" max="6540" width="10.140625" style="71" hidden="1" customWidth="1"/>
    <col min="6541" max="6541" width="7.140625" style="71" customWidth="1"/>
    <col min="6542" max="6543" width="10.140625" style="71" hidden="1" customWidth="1"/>
    <col min="6544" max="6544" width="7.140625" style="71" customWidth="1"/>
    <col min="6545" max="6546" width="10.140625" style="71" hidden="1" customWidth="1"/>
    <col min="6547" max="6547" width="7.140625" style="71" customWidth="1"/>
    <col min="6548" max="6549" width="10.140625" style="71" hidden="1" customWidth="1"/>
    <col min="6550" max="6550" width="7.140625" style="71" customWidth="1"/>
    <col min="6551" max="6552" width="10.140625" style="71" hidden="1" customWidth="1"/>
    <col min="6553" max="6553" width="7.140625" style="71" customWidth="1"/>
    <col min="6554" max="6554" width="10.140625" style="71" hidden="1" customWidth="1"/>
    <col min="6555" max="6555" width="6.42578125" style="71" customWidth="1"/>
    <col min="6556" max="6557" width="10.140625" style="71" hidden="1" customWidth="1"/>
    <col min="6558" max="6558" width="6.85546875" style="71" customWidth="1"/>
    <col min="6559" max="6560" width="10.140625" style="71" hidden="1" customWidth="1"/>
    <col min="6561" max="6561" width="6.85546875" style="71" customWidth="1"/>
    <col min="6562" max="6563" width="10.140625" style="71" hidden="1" customWidth="1"/>
    <col min="6564" max="6564" width="6.42578125" style="71" customWidth="1"/>
    <col min="6565" max="6566" width="10.140625" style="71" hidden="1" customWidth="1"/>
    <col min="6567" max="6567" width="7.42578125" style="71" customWidth="1"/>
    <col min="6568" max="6569" width="10.140625" style="71" hidden="1" customWidth="1"/>
    <col min="6570" max="6570" width="6.42578125" style="71" customWidth="1"/>
    <col min="6571" max="6572" width="10.140625" style="71" hidden="1" customWidth="1"/>
    <col min="6573" max="6573" width="7.5703125" style="71" customWidth="1"/>
    <col min="6574" max="6574" width="10.140625" style="71" hidden="1" customWidth="1"/>
    <col min="6575" max="6575" width="9.42578125" style="71" customWidth="1"/>
    <col min="6576" max="6576" width="10.140625" style="71" hidden="1" customWidth="1"/>
    <col min="6577" max="6580" width="6.42578125" style="71" customWidth="1"/>
    <col min="6581" max="6581" width="6.85546875" style="71" customWidth="1"/>
    <col min="6582" max="6582" width="6.42578125" style="71" customWidth="1"/>
    <col min="6583" max="6599" width="10.140625" style="71" hidden="1" customWidth="1"/>
    <col min="6600" max="6600" width="6.5703125" style="71" customWidth="1"/>
    <col min="6601" max="6601" width="6.42578125" style="71" customWidth="1"/>
    <col min="6602" max="6603" width="10.140625" style="71" hidden="1" customWidth="1"/>
    <col min="6604" max="6604" width="6.42578125" style="71" customWidth="1"/>
    <col min="6605" max="6606" width="10.140625" style="71" hidden="1" customWidth="1"/>
    <col min="6607" max="6607" width="7.42578125" style="71" customWidth="1"/>
    <col min="6608" max="6608" width="10.140625" style="71" hidden="1" customWidth="1"/>
    <col min="6609" max="6609" width="6.42578125" style="71" customWidth="1"/>
    <col min="6610" max="6610" width="10.140625" style="71" hidden="1" customWidth="1"/>
    <col min="6611" max="6611" width="9" style="71" customWidth="1"/>
    <col min="6612" max="6613" width="10.140625" style="71" hidden="1" customWidth="1"/>
    <col min="6614" max="6614" width="8.5703125" style="71" customWidth="1"/>
    <col min="6615" max="6616" width="10.140625" style="71" hidden="1" customWidth="1"/>
    <col min="6617" max="6617" width="6.42578125" style="71" customWidth="1"/>
    <col min="6618" max="6619" width="10.140625" style="71" hidden="1" customWidth="1"/>
    <col min="6620" max="6620" width="7" style="71" customWidth="1"/>
    <col min="6621" max="6622" width="10.140625" style="71" hidden="1" customWidth="1"/>
    <col min="6623" max="6623" width="7" style="71" customWidth="1"/>
    <col min="6624" max="6625" width="10.140625" style="71" hidden="1" customWidth="1"/>
    <col min="6626" max="6626" width="7.5703125" style="71" customWidth="1"/>
    <col min="6627" max="6628" width="10.140625" style="71" hidden="1" customWidth="1"/>
    <col min="6629" max="6629" width="7" style="71" customWidth="1"/>
    <col min="6630" max="6631" width="10.140625" style="71" hidden="1" customWidth="1"/>
    <col min="6632" max="6632" width="7" style="71" customWidth="1"/>
    <col min="6633" max="6634" width="10.140625" style="71" hidden="1" customWidth="1"/>
    <col min="6635" max="6635" width="7" style="71" customWidth="1"/>
    <col min="6636" max="6636" width="10.140625" style="71" hidden="1" customWidth="1"/>
    <col min="6637" max="6637" width="6.42578125" style="71" customWidth="1"/>
    <col min="6638" max="6649" width="10.140625" style="71" hidden="1" customWidth="1"/>
    <col min="6650" max="6650" width="10.140625" style="71"/>
    <col min="6651" max="6651" width="41.42578125" style="71" customWidth="1"/>
    <col min="6652" max="6652" width="6.42578125" style="71" customWidth="1"/>
    <col min="6653" max="6653" width="14.7109375" style="71" customWidth="1"/>
    <col min="6654" max="6654" width="11.42578125" style="71" customWidth="1"/>
    <col min="6655" max="6655" width="13" style="71" customWidth="1"/>
    <col min="6656" max="6656" width="18.140625" style="71" customWidth="1"/>
    <col min="6657" max="6666" width="9.42578125" style="71" customWidth="1"/>
    <col min="6667" max="6667" width="8.85546875" style="71" customWidth="1"/>
    <col min="6668" max="6668" width="9.42578125" style="71" customWidth="1"/>
    <col min="6669" max="6669" width="9.85546875" style="71" customWidth="1"/>
    <col min="6670" max="6670" width="6.42578125" style="71" customWidth="1"/>
    <col min="6671" max="6671" width="6.85546875" style="71" customWidth="1"/>
    <col min="6672" max="6673" width="4.42578125" style="71" customWidth="1"/>
    <col min="6674" max="6674" width="6.28515625" style="71" customWidth="1"/>
    <col min="6675" max="6675" width="7.5703125" style="71" customWidth="1"/>
    <col min="6676" max="6676" width="10.140625" style="71" hidden="1" customWidth="1"/>
    <col min="6677" max="6678" width="11.42578125" style="71" customWidth="1"/>
    <col min="6679" max="6679" width="56.85546875" style="71" customWidth="1"/>
    <col min="6680" max="6680" width="9.140625" style="71" customWidth="1"/>
    <col min="6681" max="6681" width="24.5703125" style="71" customWidth="1"/>
    <col min="6682" max="6682" width="22.85546875" style="71" customWidth="1"/>
    <col min="6683" max="6685" width="9.140625" style="71" customWidth="1"/>
    <col min="6686" max="6687" width="12.140625" style="71" customWidth="1"/>
    <col min="6688" max="6688" width="14.5703125" style="71" customWidth="1"/>
    <col min="6689" max="6689" width="5" style="71" customWidth="1"/>
    <col min="6690" max="6691" width="10.140625" style="71" hidden="1" customWidth="1"/>
    <col min="6692" max="6692" width="5" style="71" customWidth="1"/>
    <col min="6693" max="6694" width="10.140625" style="71" hidden="1" customWidth="1"/>
    <col min="6695" max="6695" width="5" style="71" customWidth="1"/>
    <col min="6696" max="6697" width="10.140625" style="71" hidden="1" customWidth="1"/>
    <col min="6698" max="6698" width="5" style="71" customWidth="1"/>
    <col min="6699" max="6700" width="10.140625" style="71" hidden="1" customWidth="1"/>
    <col min="6701" max="6701" width="5" style="71" customWidth="1"/>
    <col min="6702" max="6703" width="10.140625" style="71" hidden="1" customWidth="1"/>
    <col min="6704" max="6704" width="5" style="71" customWidth="1"/>
    <col min="6705" max="6706" width="10.140625" style="71" hidden="1" customWidth="1"/>
    <col min="6707" max="6707" width="6.42578125" style="71" customWidth="1"/>
    <col min="6708" max="6715" width="10.140625" style="71" hidden="1" customWidth="1"/>
    <col min="6716" max="6716" width="6.85546875" style="71" customWidth="1"/>
    <col min="6717" max="6718" width="10.140625" style="71" hidden="1" customWidth="1"/>
    <col min="6719" max="6719" width="6.42578125" style="71" customWidth="1"/>
    <col min="6720" max="6721" width="10.140625" style="71" hidden="1" customWidth="1"/>
    <col min="6722" max="6722" width="5.42578125" style="71" customWidth="1"/>
    <col min="6723" max="6724" width="10.140625" style="71" hidden="1" customWidth="1"/>
    <col min="6725" max="6725" width="4.85546875" style="71" customWidth="1"/>
    <col min="6726" max="6733" width="10.140625" style="71" hidden="1" customWidth="1"/>
    <col min="6734" max="6734" width="5.42578125" style="71" customWidth="1"/>
    <col min="6735" max="6736" width="10.140625" style="71" hidden="1" customWidth="1"/>
    <col min="6737" max="6737" width="8.42578125" style="71" customWidth="1"/>
    <col min="6738" max="6739" width="10.140625" style="71" hidden="1" customWidth="1"/>
    <col min="6740" max="6740" width="5.85546875" style="71" customWidth="1"/>
    <col min="6741" max="6742" width="10.140625" style="71" hidden="1" customWidth="1"/>
    <col min="6743" max="6743" width="5.42578125" style="71" customWidth="1"/>
    <col min="6744" max="6745" width="10.140625" style="71" hidden="1" customWidth="1"/>
    <col min="6746" max="6746" width="5.42578125" style="71" customWidth="1"/>
    <col min="6747" max="6748" width="10.140625" style="71" hidden="1" customWidth="1"/>
    <col min="6749" max="6749" width="6" style="71" customWidth="1"/>
    <col min="6750" max="6754" width="10.140625" style="71" hidden="1" customWidth="1"/>
    <col min="6755" max="6755" width="5" style="71" customWidth="1"/>
    <col min="6756" max="6763" width="10.140625" style="71" hidden="1" customWidth="1"/>
    <col min="6764" max="6764" width="5" style="71" customWidth="1"/>
    <col min="6765" max="6765" width="10.140625" style="71" hidden="1" customWidth="1"/>
    <col min="6766" max="6766" width="5" style="71" customWidth="1"/>
    <col min="6767" max="6767" width="9.42578125" style="71" customWidth="1"/>
    <col min="6768" max="6768" width="10.140625" style="71" hidden="1" customWidth="1"/>
    <col min="6769" max="6769" width="5" style="71" customWidth="1"/>
    <col min="6770" max="6771" width="10.140625" style="71" hidden="1" customWidth="1"/>
    <col min="6772" max="6772" width="5" style="71" customWidth="1"/>
    <col min="6773" max="6774" width="10.140625" style="71" hidden="1" customWidth="1"/>
    <col min="6775" max="6775" width="5" style="71" customWidth="1"/>
    <col min="6776" max="6777" width="10.140625" style="71" hidden="1" customWidth="1"/>
    <col min="6778" max="6778" width="5" style="71" customWidth="1"/>
    <col min="6779" max="6785" width="10.140625" style="71" hidden="1" customWidth="1"/>
    <col min="6786" max="6786" width="6.42578125" style="71" customWidth="1"/>
    <col min="6787" max="6787" width="10.140625" style="71" hidden="1" customWidth="1"/>
    <col min="6788" max="6788" width="7.140625" style="71" customWidth="1"/>
    <col min="6789" max="6790" width="10.140625" style="71" hidden="1" customWidth="1"/>
    <col min="6791" max="6791" width="7.140625" style="71" customWidth="1"/>
    <col min="6792" max="6793" width="10.140625" style="71" hidden="1" customWidth="1"/>
    <col min="6794" max="6794" width="7.140625" style="71" customWidth="1"/>
    <col min="6795" max="6796" width="10.140625" style="71" hidden="1" customWidth="1"/>
    <col min="6797" max="6797" width="7.140625" style="71" customWidth="1"/>
    <col min="6798" max="6799" width="10.140625" style="71" hidden="1" customWidth="1"/>
    <col min="6800" max="6800" width="7.140625" style="71" customWidth="1"/>
    <col min="6801" max="6802" width="10.140625" style="71" hidden="1" customWidth="1"/>
    <col min="6803" max="6803" width="7.140625" style="71" customWidth="1"/>
    <col min="6804" max="6805" width="10.140625" style="71" hidden="1" customWidth="1"/>
    <col min="6806" max="6806" width="7.140625" style="71" customWidth="1"/>
    <col min="6807" max="6808" width="10.140625" style="71" hidden="1" customWidth="1"/>
    <col min="6809" max="6809" width="7.140625" style="71" customWidth="1"/>
    <col min="6810" max="6810" width="10.140625" style="71" hidden="1" customWidth="1"/>
    <col min="6811" max="6811" width="6.42578125" style="71" customWidth="1"/>
    <col min="6812" max="6813" width="10.140625" style="71" hidden="1" customWidth="1"/>
    <col min="6814" max="6814" width="6.85546875" style="71" customWidth="1"/>
    <col min="6815" max="6816" width="10.140625" style="71" hidden="1" customWidth="1"/>
    <col min="6817" max="6817" width="6.85546875" style="71" customWidth="1"/>
    <col min="6818" max="6819" width="10.140625" style="71" hidden="1" customWidth="1"/>
    <col min="6820" max="6820" width="6.42578125" style="71" customWidth="1"/>
    <col min="6821" max="6822" width="10.140625" style="71" hidden="1" customWidth="1"/>
    <col min="6823" max="6823" width="7.42578125" style="71" customWidth="1"/>
    <col min="6824" max="6825" width="10.140625" style="71" hidden="1" customWidth="1"/>
    <col min="6826" max="6826" width="6.42578125" style="71" customWidth="1"/>
    <col min="6827" max="6828" width="10.140625" style="71" hidden="1" customWidth="1"/>
    <col min="6829" max="6829" width="7.5703125" style="71" customWidth="1"/>
    <col min="6830" max="6830" width="10.140625" style="71" hidden="1" customWidth="1"/>
    <col min="6831" max="6831" width="9.42578125" style="71" customWidth="1"/>
    <col min="6832" max="6832" width="10.140625" style="71" hidden="1" customWidth="1"/>
    <col min="6833" max="6836" width="6.42578125" style="71" customWidth="1"/>
    <col min="6837" max="6837" width="6.85546875" style="71" customWidth="1"/>
    <col min="6838" max="6838" width="6.42578125" style="71" customWidth="1"/>
    <col min="6839" max="6855" width="10.140625" style="71" hidden="1" customWidth="1"/>
    <col min="6856" max="6856" width="6.5703125" style="71" customWidth="1"/>
    <col min="6857" max="6857" width="6.42578125" style="71" customWidth="1"/>
    <col min="6858" max="6859" width="10.140625" style="71" hidden="1" customWidth="1"/>
    <col min="6860" max="6860" width="6.42578125" style="71" customWidth="1"/>
    <col min="6861" max="6862" width="10.140625" style="71" hidden="1" customWidth="1"/>
    <col min="6863" max="6863" width="7.42578125" style="71" customWidth="1"/>
    <col min="6864" max="6864" width="10.140625" style="71" hidden="1" customWidth="1"/>
    <col min="6865" max="6865" width="6.42578125" style="71" customWidth="1"/>
    <col min="6866" max="6866" width="10.140625" style="71" hidden="1" customWidth="1"/>
    <col min="6867" max="6867" width="9" style="71" customWidth="1"/>
    <col min="6868" max="6869" width="10.140625" style="71" hidden="1" customWidth="1"/>
    <col min="6870" max="6870" width="8.5703125" style="71" customWidth="1"/>
    <col min="6871" max="6872" width="10.140625" style="71" hidden="1" customWidth="1"/>
    <col min="6873" max="6873" width="6.42578125" style="71" customWidth="1"/>
    <col min="6874" max="6875" width="10.140625" style="71" hidden="1" customWidth="1"/>
    <col min="6876" max="6876" width="7" style="71" customWidth="1"/>
    <col min="6877" max="6878" width="10.140625" style="71" hidden="1" customWidth="1"/>
    <col min="6879" max="6879" width="7" style="71" customWidth="1"/>
    <col min="6880" max="6881" width="10.140625" style="71" hidden="1" customWidth="1"/>
    <col min="6882" max="6882" width="7.5703125" style="71" customWidth="1"/>
    <col min="6883" max="6884" width="10.140625" style="71" hidden="1" customWidth="1"/>
    <col min="6885" max="6885" width="7" style="71" customWidth="1"/>
    <col min="6886" max="6887" width="10.140625" style="71" hidden="1" customWidth="1"/>
    <col min="6888" max="6888" width="7" style="71" customWidth="1"/>
    <col min="6889" max="6890" width="10.140625" style="71" hidden="1" customWidth="1"/>
    <col min="6891" max="6891" width="7" style="71" customWidth="1"/>
    <col min="6892" max="6892" width="10.140625" style="71" hidden="1" customWidth="1"/>
    <col min="6893" max="6893" width="6.42578125" style="71" customWidth="1"/>
    <col min="6894" max="6905" width="10.140625" style="71" hidden="1" customWidth="1"/>
    <col min="6906" max="6906" width="10.140625" style="71"/>
    <col min="6907" max="6907" width="41.42578125" style="71" customWidth="1"/>
    <col min="6908" max="6908" width="6.42578125" style="71" customWidth="1"/>
    <col min="6909" max="6909" width="14.7109375" style="71" customWidth="1"/>
    <col min="6910" max="6910" width="11.42578125" style="71" customWidth="1"/>
    <col min="6911" max="6911" width="13" style="71" customWidth="1"/>
    <col min="6912" max="6912" width="18.140625" style="71" customWidth="1"/>
    <col min="6913" max="6922" width="9.42578125" style="71" customWidth="1"/>
    <col min="6923" max="6923" width="8.85546875" style="71" customWidth="1"/>
    <col min="6924" max="6924" width="9.42578125" style="71" customWidth="1"/>
    <col min="6925" max="6925" width="9.85546875" style="71" customWidth="1"/>
    <col min="6926" max="6926" width="6.42578125" style="71" customWidth="1"/>
    <col min="6927" max="6927" width="6.85546875" style="71" customWidth="1"/>
    <col min="6928" max="6929" width="4.42578125" style="71" customWidth="1"/>
    <col min="6930" max="6930" width="6.28515625" style="71" customWidth="1"/>
    <col min="6931" max="6931" width="7.5703125" style="71" customWidth="1"/>
    <col min="6932" max="6932" width="10.140625" style="71" hidden="1" customWidth="1"/>
    <col min="6933" max="6934" width="11.42578125" style="71" customWidth="1"/>
    <col min="6935" max="6935" width="56.85546875" style="71" customWidth="1"/>
    <col min="6936" max="6936" width="9.140625" style="71" customWidth="1"/>
    <col min="6937" max="6937" width="24.5703125" style="71" customWidth="1"/>
    <col min="6938" max="6938" width="22.85546875" style="71" customWidth="1"/>
    <col min="6939" max="6941" width="9.140625" style="71" customWidth="1"/>
    <col min="6942" max="6943" width="12.140625" style="71" customWidth="1"/>
    <col min="6944" max="6944" width="14.5703125" style="71" customWidth="1"/>
    <col min="6945" max="6945" width="5" style="71" customWidth="1"/>
    <col min="6946" max="6947" width="10.140625" style="71" hidden="1" customWidth="1"/>
    <col min="6948" max="6948" width="5" style="71" customWidth="1"/>
    <col min="6949" max="6950" width="10.140625" style="71" hidden="1" customWidth="1"/>
    <col min="6951" max="6951" width="5" style="71" customWidth="1"/>
    <col min="6952" max="6953" width="10.140625" style="71" hidden="1" customWidth="1"/>
    <col min="6954" max="6954" width="5" style="71" customWidth="1"/>
    <col min="6955" max="6956" width="10.140625" style="71" hidden="1" customWidth="1"/>
    <col min="6957" max="6957" width="5" style="71" customWidth="1"/>
    <col min="6958" max="6959" width="10.140625" style="71" hidden="1" customWidth="1"/>
    <col min="6960" max="6960" width="5" style="71" customWidth="1"/>
    <col min="6961" max="6962" width="10.140625" style="71" hidden="1" customWidth="1"/>
    <col min="6963" max="6963" width="6.42578125" style="71" customWidth="1"/>
    <col min="6964" max="6971" width="10.140625" style="71" hidden="1" customWidth="1"/>
    <col min="6972" max="6972" width="6.85546875" style="71" customWidth="1"/>
    <col min="6973" max="6974" width="10.140625" style="71" hidden="1" customWidth="1"/>
    <col min="6975" max="6975" width="6.42578125" style="71" customWidth="1"/>
    <col min="6976" max="6977" width="10.140625" style="71" hidden="1" customWidth="1"/>
    <col min="6978" max="6978" width="5.42578125" style="71" customWidth="1"/>
    <col min="6979" max="6980" width="10.140625" style="71" hidden="1" customWidth="1"/>
    <col min="6981" max="6981" width="4.85546875" style="71" customWidth="1"/>
    <col min="6982" max="6989" width="10.140625" style="71" hidden="1" customWidth="1"/>
    <col min="6990" max="6990" width="5.42578125" style="71" customWidth="1"/>
    <col min="6991" max="6992" width="10.140625" style="71" hidden="1" customWidth="1"/>
    <col min="6993" max="6993" width="8.42578125" style="71" customWidth="1"/>
    <col min="6994" max="6995" width="10.140625" style="71" hidden="1" customWidth="1"/>
    <col min="6996" max="6996" width="5.85546875" style="71" customWidth="1"/>
    <col min="6997" max="6998" width="10.140625" style="71" hidden="1" customWidth="1"/>
    <col min="6999" max="6999" width="5.42578125" style="71" customWidth="1"/>
    <col min="7000" max="7001" width="10.140625" style="71" hidden="1" customWidth="1"/>
    <col min="7002" max="7002" width="5.42578125" style="71" customWidth="1"/>
    <col min="7003" max="7004" width="10.140625" style="71" hidden="1" customWidth="1"/>
    <col min="7005" max="7005" width="6" style="71" customWidth="1"/>
    <col min="7006" max="7010" width="10.140625" style="71" hidden="1" customWidth="1"/>
    <col min="7011" max="7011" width="5" style="71" customWidth="1"/>
    <col min="7012" max="7019" width="10.140625" style="71" hidden="1" customWidth="1"/>
    <col min="7020" max="7020" width="5" style="71" customWidth="1"/>
    <col min="7021" max="7021" width="10.140625" style="71" hidden="1" customWidth="1"/>
    <col min="7022" max="7022" width="5" style="71" customWidth="1"/>
    <col min="7023" max="7023" width="9.42578125" style="71" customWidth="1"/>
    <col min="7024" max="7024" width="10.140625" style="71" hidden="1" customWidth="1"/>
    <col min="7025" max="7025" width="5" style="71" customWidth="1"/>
    <col min="7026" max="7027" width="10.140625" style="71" hidden="1" customWidth="1"/>
    <col min="7028" max="7028" width="5" style="71" customWidth="1"/>
    <col min="7029" max="7030" width="10.140625" style="71" hidden="1" customWidth="1"/>
    <col min="7031" max="7031" width="5" style="71" customWidth="1"/>
    <col min="7032" max="7033" width="10.140625" style="71" hidden="1" customWidth="1"/>
    <col min="7034" max="7034" width="5" style="71" customWidth="1"/>
    <col min="7035" max="7041" width="10.140625" style="71" hidden="1" customWidth="1"/>
    <col min="7042" max="7042" width="6.42578125" style="71" customWidth="1"/>
    <col min="7043" max="7043" width="10.140625" style="71" hidden="1" customWidth="1"/>
    <col min="7044" max="7044" width="7.140625" style="71" customWidth="1"/>
    <col min="7045" max="7046" width="10.140625" style="71" hidden="1" customWidth="1"/>
    <col min="7047" max="7047" width="7.140625" style="71" customWidth="1"/>
    <col min="7048" max="7049" width="10.140625" style="71" hidden="1" customWidth="1"/>
    <col min="7050" max="7050" width="7.140625" style="71" customWidth="1"/>
    <col min="7051" max="7052" width="10.140625" style="71" hidden="1" customWidth="1"/>
    <col min="7053" max="7053" width="7.140625" style="71" customWidth="1"/>
    <col min="7054" max="7055" width="10.140625" style="71" hidden="1" customWidth="1"/>
    <col min="7056" max="7056" width="7.140625" style="71" customWidth="1"/>
    <col min="7057" max="7058" width="10.140625" style="71" hidden="1" customWidth="1"/>
    <col min="7059" max="7059" width="7.140625" style="71" customWidth="1"/>
    <col min="7060" max="7061" width="10.140625" style="71" hidden="1" customWidth="1"/>
    <col min="7062" max="7062" width="7.140625" style="71" customWidth="1"/>
    <col min="7063" max="7064" width="10.140625" style="71" hidden="1" customWidth="1"/>
    <col min="7065" max="7065" width="7.140625" style="71" customWidth="1"/>
    <col min="7066" max="7066" width="10.140625" style="71" hidden="1" customWidth="1"/>
    <col min="7067" max="7067" width="6.42578125" style="71" customWidth="1"/>
    <col min="7068" max="7069" width="10.140625" style="71" hidden="1" customWidth="1"/>
    <col min="7070" max="7070" width="6.85546875" style="71" customWidth="1"/>
    <col min="7071" max="7072" width="10.140625" style="71" hidden="1" customWidth="1"/>
    <col min="7073" max="7073" width="6.85546875" style="71" customWidth="1"/>
    <col min="7074" max="7075" width="10.140625" style="71" hidden="1" customWidth="1"/>
    <col min="7076" max="7076" width="6.42578125" style="71" customWidth="1"/>
    <col min="7077" max="7078" width="10.140625" style="71" hidden="1" customWidth="1"/>
    <col min="7079" max="7079" width="7.42578125" style="71" customWidth="1"/>
    <col min="7080" max="7081" width="10.140625" style="71" hidden="1" customWidth="1"/>
    <col min="7082" max="7082" width="6.42578125" style="71" customWidth="1"/>
    <col min="7083" max="7084" width="10.140625" style="71" hidden="1" customWidth="1"/>
    <col min="7085" max="7085" width="7.5703125" style="71" customWidth="1"/>
    <col min="7086" max="7086" width="10.140625" style="71" hidden="1" customWidth="1"/>
    <col min="7087" max="7087" width="9.42578125" style="71" customWidth="1"/>
    <col min="7088" max="7088" width="10.140625" style="71" hidden="1" customWidth="1"/>
    <col min="7089" max="7092" width="6.42578125" style="71" customWidth="1"/>
    <col min="7093" max="7093" width="6.85546875" style="71" customWidth="1"/>
    <col min="7094" max="7094" width="6.42578125" style="71" customWidth="1"/>
    <col min="7095" max="7111" width="10.140625" style="71" hidden="1" customWidth="1"/>
    <col min="7112" max="7112" width="6.5703125" style="71" customWidth="1"/>
    <col min="7113" max="7113" width="6.42578125" style="71" customWidth="1"/>
    <col min="7114" max="7115" width="10.140625" style="71" hidden="1" customWidth="1"/>
    <col min="7116" max="7116" width="6.42578125" style="71" customWidth="1"/>
    <col min="7117" max="7118" width="10.140625" style="71" hidden="1" customWidth="1"/>
    <col min="7119" max="7119" width="7.42578125" style="71" customWidth="1"/>
    <col min="7120" max="7120" width="10.140625" style="71" hidden="1" customWidth="1"/>
    <col min="7121" max="7121" width="6.42578125" style="71" customWidth="1"/>
    <col min="7122" max="7122" width="10.140625" style="71" hidden="1" customWidth="1"/>
    <col min="7123" max="7123" width="9" style="71" customWidth="1"/>
    <col min="7124" max="7125" width="10.140625" style="71" hidden="1" customWidth="1"/>
    <col min="7126" max="7126" width="8.5703125" style="71" customWidth="1"/>
    <col min="7127" max="7128" width="10.140625" style="71" hidden="1" customWidth="1"/>
    <col min="7129" max="7129" width="6.42578125" style="71" customWidth="1"/>
    <col min="7130" max="7131" width="10.140625" style="71" hidden="1" customWidth="1"/>
    <col min="7132" max="7132" width="7" style="71" customWidth="1"/>
    <col min="7133" max="7134" width="10.140625" style="71" hidden="1" customWidth="1"/>
    <col min="7135" max="7135" width="7" style="71" customWidth="1"/>
    <col min="7136" max="7137" width="10.140625" style="71" hidden="1" customWidth="1"/>
    <col min="7138" max="7138" width="7.5703125" style="71" customWidth="1"/>
    <col min="7139" max="7140" width="10.140625" style="71" hidden="1" customWidth="1"/>
    <col min="7141" max="7141" width="7" style="71" customWidth="1"/>
    <col min="7142" max="7143" width="10.140625" style="71" hidden="1" customWidth="1"/>
    <col min="7144" max="7144" width="7" style="71" customWidth="1"/>
    <col min="7145" max="7146" width="10.140625" style="71" hidden="1" customWidth="1"/>
    <col min="7147" max="7147" width="7" style="71" customWidth="1"/>
    <col min="7148" max="7148" width="10.140625" style="71" hidden="1" customWidth="1"/>
    <col min="7149" max="7149" width="6.42578125" style="71" customWidth="1"/>
    <col min="7150" max="7161" width="10.140625" style="71" hidden="1" customWidth="1"/>
    <col min="7162" max="7162" width="10.140625" style="71"/>
    <col min="7163" max="7163" width="41.42578125" style="71" customWidth="1"/>
    <col min="7164" max="7164" width="6.42578125" style="71" customWidth="1"/>
    <col min="7165" max="7165" width="14.7109375" style="71" customWidth="1"/>
    <col min="7166" max="7166" width="11.42578125" style="71" customWidth="1"/>
    <col min="7167" max="7167" width="13" style="71" customWidth="1"/>
    <col min="7168" max="7168" width="18.140625" style="71" customWidth="1"/>
    <col min="7169" max="7178" width="9.42578125" style="71" customWidth="1"/>
    <col min="7179" max="7179" width="8.85546875" style="71" customWidth="1"/>
    <col min="7180" max="7180" width="9.42578125" style="71" customWidth="1"/>
    <col min="7181" max="7181" width="9.85546875" style="71" customWidth="1"/>
    <col min="7182" max="7182" width="6.42578125" style="71" customWidth="1"/>
    <col min="7183" max="7183" width="6.85546875" style="71" customWidth="1"/>
    <col min="7184" max="7185" width="4.42578125" style="71" customWidth="1"/>
    <col min="7186" max="7186" width="6.28515625" style="71" customWidth="1"/>
    <col min="7187" max="7187" width="7.5703125" style="71" customWidth="1"/>
    <col min="7188" max="7188" width="10.140625" style="71" hidden="1" customWidth="1"/>
    <col min="7189" max="7190" width="11.42578125" style="71" customWidth="1"/>
    <col min="7191" max="7191" width="56.85546875" style="71" customWidth="1"/>
    <col min="7192" max="7192" width="9.140625" style="71" customWidth="1"/>
    <col min="7193" max="7193" width="24.5703125" style="71" customWidth="1"/>
    <col min="7194" max="7194" width="22.85546875" style="71" customWidth="1"/>
    <col min="7195" max="7197" width="9.140625" style="71" customWidth="1"/>
    <col min="7198" max="7199" width="12.140625" style="71" customWidth="1"/>
    <col min="7200" max="7200" width="14.5703125" style="71" customWidth="1"/>
    <col min="7201" max="7201" width="5" style="71" customWidth="1"/>
    <col min="7202" max="7203" width="10.140625" style="71" hidden="1" customWidth="1"/>
    <col min="7204" max="7204" width="5" style="71" customWidth="1"/>
    <col min="7205" max="7206" width="10.140625" style="71" hidden="1" customWidth="1"/>
    <col min="7207" max="7207" width="5" style="71" customWidth="1"/>
    <col min="7208" max="7209" width="10.140625" style="71" hidden="1" customWidth="1"/>
    <col min="7210" max="7210" width="5" style="71" customWidth="1"/>
    <col min="7211" max="7212" width="10.140625" style="71" hidden="1" customWidth="1"/>
    <col min="7213" max="7213" width="5" style="71" customWidth="1"/>
    <col min="7214" max="7215" width="10.140625" style="71" hidden="1" customWidth="1"/>
    <col min="7216" max="7216" width="5" style="71" customWidth="1"/>
    <col min="7217" max="7218" width="10.140625" style="71" hidden="1" customWidth="1"/>
    <col min="7219" max="7219" width="6.42578125" style="71" customWidth="1"/>
    <col min="7220" max="7227" width="10.140625" style="71" hidden="1" customWidth="1"/>
    <col min="7228" max="7228" width="6.85546875" style="71" customWidth="1"/>
    <col min="7229" max="7230" width="10.140625" style="71" hidden="1" customWidth="1"/>
    <col min="7231" max="7231" width="6.42578125" style="71" customWidth="1"/>
    <col min="7232" max="7233" width="10.140625" style="71" hidden="1" customWidth="1"/>
    <col min="7234" max="7234" width="5.42578125" style="71" customWidth="1"/>
    <col min="7235" max="7236" width="10.140625" style="71" hidden="1" customWidth="1"/>
    <col min="7237" max="7237" width="4.85546875" style="71" customWidth="1"/>
    <col min="7238" max="7245" width="10.140625" style="71" hidden="1" customWidth="1"/>
    <col min="7246" max="7246" width="5.42578125" style="71" customWidth="1"/>
    <col min="7247" max="7248" width="10.140625" style="71" hidden="1" customWidth="1"/>
    <col min="7249" max="7249" width="8.42578125" style="71" customWidth="1"/>
    <col min="7250" max="7251" width="10.140625" style="71" hidden="1" customWidth="1"/>
    <col min="7252" max="7252" width="5.85546875" style="71" customWidth="1"/>
    <col min="7253" max="7254" width="10.140625" style="71" hidden="1" customWidth="1"/>
    <col min="7255" max="7255" width="5.42578125" style="71" customWidth="1"/>
    <col min="7256" max="7257" width="10.140625" style="71" hidden="1" customWidth="1"/>
    <col min="7258" max="7258" width="5.42578125" style="71" customWidth="1"/>
    <col min="7259" max="7260" width="10.140625" style="71" hidden="1" customWidth="1"/>
    <col min="7261" max="7261" width="6" style="71" customWidth="1"/>
    <col min="7262" max="7266" width="10.140625" style="71" hidden="1" customWidth="1"/>
    <col min="7267" max="7267" width="5" style="71" customWidth="1"/>
    <col min="7268" max="7275" width="10.140625" style="71" hidden="1" customWidth="1"/>
    <col min="7276" max="7276" width="5" style="71" customWidth="1"/>
    <col min="7277" max="7277" width="10.140625" style="71" hidden="1" customWidth="1"/>
    <col min="7278" max="7278" width="5" style="71" customWidth="1"/>
    <col min="7279" max="7279" width="9.42578125" style="71" customWidth="1"/>
    <col min="7280" max="7280" width="10.140625" style="71" hidden="1" customWidth="1"/>
    <col min="7281" max="7281" width="5" style="71" customWidth="1"/>
    <col min="7282" max="7283" width="10.140625" style="71" hidden="1" customWidth="1"/>
    <col min="7284" max="7284" width="5" style="71" customWidth="1"/>
    <col min="7285" max="7286" width="10.140625" style="71" hidden="1" customWidth="1"/>
    <col min="7287" max="7287" width="5" style="71" customWidth="1"/>
    <col min="7288" max="7289" width="10.140625" style="71" hidden="1" customWidth="1"/>
    <col min="7290" max="7290" width="5" style="71" customWidth="1"/>
    <col min="7291" max="7297" width="10.140625" style="71" hidden="1" customWidth="1"/>
    <col min="7298" max="7298" width="6.42578125" style="71" customWidth="1"/>
    <col min="7299" max="7299" width="10.140625" style="71" hidden="1" customWidth="1"/>
    <col min="7300" max="7300" width="7.140625" style="71" customWidth="1"/>
    <col min="7301" max="7302" width="10.140625" style="71" hidden="1" customWidth="1"/>
    <col min="7303" max="7303" width="7.140625" style="71" customWidth="1"/>
    <col min="7304" max="7305" width="10.140625" style="71" hidden="1" customWidth="1"/>
    <col min="7306" max="7306" width="7.140625" style="71" customWidth="1"/>
    <col min="7307" max="7308" width="10.140625" style="71" hidden="1" customWidth="1"/>
    <col min="7309" max="7309" width="7.140625" style="71" customWidth="1"/>
    <col min="7310" max="7311" width="10.140625" style="71" hidden="1" customWidth="1"/>
    <col min="7312" max="7312" width="7.140625" style="71" customWidth="1"/>
    <col min="7313" max="7314" width="10.140625" style="71" hidden="1" customWidth="1"/>
    <col min="7315" max="7315" width="7.140625" style="71" customWidth="1"/>
    <col min="7316" max="7317" width="10.140625" style="71" hidden="1" customWidth="1"/>
    <col min="7318" max="7318" width="7.140625" style="71" customWidth="1"/>
    <col min="7319" max="7320" width="10.140625" style="71" hidden="1" customWidth="1"/>
    <col min="7321" max="7321" width="7.140625" style="71" customWidth="1"/>
    <col min="7322" max="7322" width="10.140625" style="71" hidden="1" customWidth="1"/>
    <col min="7323" max="7323" width="6.42578125" style="71" customWidth="1"/>
    <col min="7324" max="7325" width="10.140625" style="71" hidden="1" customWidth="1"/>
    <col min="7326" max="7326" width="6.85546875" style="71" customWidth="1"/>
    <col min="7327" max="7328" width="10.140625" style="71" hidden="1" customWidth="1"/>
    <col min="7329" max="7329" width="6.85546875" style="71" customWidth="1"/>
    <col min="7330" max="7331" width="10.140625" style="71" hidden="1" customWidth="1"/>
    <col min="7332" max="7332" width="6.42578125" style="71" customWidth="1"/>
    <col min="7333" max="7334" width="10.140625" style="71" hidden="1" customWidth="1"/>
    <col min="7335" max="7335" width="7.42578125" style="71" customWidth="1"/>
    <col min="7336" max="7337" width="10.140625" style="71" hidden="1" customWidth="1"/>
    <col min="7338" max="7338" width="6.42578125" style="71" customWidth="1"/>
    <col min="7339" max="7340" width="10.140625" style="71" hidden="1" customWidth="1"/>
    <col min="7341" max="7341" width="7.5703125" style="71" customWidth="1"/>
    <col min="7342" max="7342" width="10.140625" style="71" hidden="1" customWidth="1"/>
    <col min="7343" max="7343" width="9.42578125" style="71" customWidth="1"/>
    <col min="7344" max="7344" width="10.140625" style="71" hidden="1" customWidth="1"/>
    <col min="7345" max="7348" width="6.42578125" style="71" customWidth="1"/>
    <col min="7349" max="7349" width="6.85546875" style="71" customWidth="1"/>
    <col min="7350" max="7350" width="6.42578125" style="71" customWidth="1"/>
    <col min="7351" max="7367" width="10.140625" style="71" hidden="1" customWidth="1"/>
    <col min="7368" max="7368" width="6.5703125" style="71" customWidth="1"/>
    <col min="7369" max="7369" width="6.42578125" style="71" customWidth="1"/>
    <col min="7370" max="7371" width="10.140625" style="71" hidden="1" customWidth="1"/>
    <col min="7372" max="7372" width="6.42578125" style="71" customWidth="1"/>
    <col min="7373" max="7374" width="10.140625" style="71" hidden="1" customWidth="1"/>
    <col min="7375" max="7375" width="7.42578125" style="71" customWidth="1"/>
    <col min="7376" max="7376" width="10.140625" style="71" hidden="1" customWidth="1"/>
    <col min="7377" max="7377" width="6.42578125" style="71" customWidth="1"/>
    <col min="7378" max="7378" width="10.140625" style="71" hidden="1" customWidth="1"/>
    <col min="7379" max="7379" width="9" style="71" customWidth="1"/>
    <col min="7380" max="7381" width="10.140625" style="71" hidden="1" customWidth="1"/>
    <col min="7382" max="7382" width="8.5703125" style="71" customWidth="1"/>
    <col min="7383" max="7384" width="10.140625" style="71" hidden="1" customWidth="1"/>
    <col min="7385" max="7385" width="6.42578125" style="71" customWidth="1"/>
    <col min="7386" max="7387" width="10.140625" style="71" hidden="1" customWidth="1"/>
    <col min="7388" max="7388" width="7" style="71" customWidth="1"/>
    <col min="7389" max="7390" width="10.140625" style="71" hidden="1" customWidth="1"/>
    <col min="7391" max="7391" width="7" style="71" customWidth="1"/>
    <col min="7392" max="7393" width="10.140625" style="71" hidden="1" customWidth="1"/>
    <col min="7394" max="7394" width="7.5703125" style="71" customWidth="1"/>
    <col min="7395" max="7396" width="10.140625" style="71" hidden="1" customWidth="1"/>
    <col min="7397" max="7397" width="7" style="71" customWidth="1"/>
    <col min="7398" max="7399" width="10.140625" style="71" hidden="1" customWidth="1"/>
    <col min="7400" max="7400" width="7" style="71" customWidth="1"/>
    <col min="7401" max="7402" width="10.140625" style="71" hidden="1" customWidth="1"/>
    <col min="7403" max="7403" width="7" style="71" customWidth="1"/>
    <col min="7404" max="7404" width="10.140625" style="71" hidden="1" customWidth="1"/>
    <col min="7405" max="7405" width="6.42578125" style="71" customWidth="1"/>
    <col min="7406" max="7417" width="10.140625" style="71" hidden="1" customWidth="1"/>
    <col min="7418" max="7418" width="10.140625" style="71"/>
    <col min="7419" max="7419" width="41.42578125" style="71" customWidth="1"/>
    <col min="7420" max="7420" width="6.42578125" style="71" customWidth="1"/>
    <col min="7421" max="7421" width="14.7109375" style="71" customWidth="1"/>
    <col min="7422" max="7422" width="11.42578125" style="71" customWidth="1"/>
    <col min="7423" max="7423" width="13" style="71" customWidth="1"/>
    <col min="7424" max="7424" width="18.140625" style="71" customWidth="1"/>
    <col min="7425" max="7434" width="9.42578125" style="71" customWidth="1"/>
    <col min="7435" max="7435" width="8.85546875" style="71" customWidth="1"/>
    <col min="7436" max="7436" width="9.42578125" style="71" customWidth="1"/>
    <col min="7437" max="7437" width="9.85546875" style="71" customWidth="1"/>
    <col min="7438" max="7438" width="6.42578125" style="71" customWidth="1"/>
    <col min="7439" max="7439" width="6.85546875" style="71" customWidth="1"/>
    <col min="7440" max="7441" width="4.42578125" style="71" customWidth="1"/>
    <col min="7442" max="7442" width="6.28515625" style="71" customWidth="1"/>
    <col min="7443" max="7443" width="7.5703125" style="71" customWidth="1"/>
    <col min="7444" max="7444" width="10.140625" style="71" hidden="1" customWidth="1"/>
    <col min="7445" max="7446" width="11.42578125" style="71" customWidth="1"/>
    <col min="7447" max="7447" width="56.85546875" style="71" customWidth="1"/>
    <col min="7448" max="7448" width="9.140625" style="71" customWidth="1"/>
    <col min="7449" max="7449" width="24.5703125" style="71" customWidth="1"/>
    <col min="7450" max="7450" width="22.85546875" style="71" customWidth="1"/>
    <col min="7451" max="7453" width="9.140625" style="71" customWidth="1"/>
    <col min="7454" max="7455" width="12.140625" style="71" customWidth="1"/>
    <col min="7456" max="7456" width="14.5703125" style="71" customWidth="1"/>
    <col min="7457" max="7457" width="5" style="71" customWidth="1"/>
    <col min="7458" max="7459" width="10.140625" style="71" hidden="1" customWidth="1"/>
    <col min="7460" max="7460" width="5" style="71" customWidth="1"/>
    <col min="7461" max="7462" width="10.140625" style="71" hidden="1" customWidth="1"/>
    <col min="7463" max="7463" width="5" style="71" customWidth="1"/>
    <col min="7464" max="7465" width="10.140625" style="71" hidden="1" customWidth="1"/>
    <col min="7466" max="7466" width="5" style="71" customWidth="1"/>
    <col min="7467" max="7468" width="10.140625" style="71" hidden="1" customWidth="1"/>
    <col min="7469" max="7469" width="5" style="71" customWidth="1"/>
    <col min="7470" max="7471" width="10.140625" style="71" hidden="1" customWidth="1"/>
    <col min="7472" max="7472" width="5" style="71" customWidth="1"/>
    <col min="7473" max="7474" width="10.140625" style="71" hidden="1" customWidth="1"/>
    <col min="7475" max="7475" width="6.42578125" style="71" customWidth="1"/>
    <col min="7476" max="7483" width="10.140625" style="71" hidden="1" customWidth="1"/>
    <col min="7484" max="7484" width="6.85546875" style="71" customWidth="1"/>
    <col min="7485" max="7486" width="10.140625" style="71" hidden="1" customWidth="1"/>
    <col min="7487" max="7487" width="6.42578125" style="71" customWidth="1"/>
    <col min="7488" max="7489" width="10.140625" style="71" hidden="1" customWidth="1"/>
    <col min="7490" max="7490" width="5.42578125" style="71" customWidth="1"/>
    <col min="7491" max="7492" width="10.140625" style="71" hidden="1" customWidth="1"/>
    <col min="7493" max="7493" width="4.85546875" style="71" customWidth="1"/>
    <col min="7494" max="7501" width="10.140625" style="71" hidden="1" customWidth="1"/>
    <col min="7502" max="7502" width="5.42578125" style="71" customWidth="1"/>
    <col min="7503" max="7504" width="10.140625" style="71" hidden="1" customWidth="1"/>
    <col min="7505" max="7505" width="8.42578125" style="71" customWidth="1"/>
    <col min="7506" max="7507" width="10.140625" style="71" hidden="1" customWidth="1"/>
    <col min="7508" max="7508" width="5.85546875" style="71" customWidth="1"/>
    <col min="7509" max="7510" width="10.140625" style="71" hidden="1" customWidth="1"/>
    <col min="7511" max="7511" width="5.42578125" style="71" customWidth="1"/>
    <col min="7512" max="7513" width="10.140625" style="71" hidden="1" customWidth="1"/>
    <col min="7514" max="7514" width="5.42578125" style="71" customWidth="1"/>
    <col min="7515" max="7516" width="10.140625" style="71" hidden="1" customWidth="1"/>
    <col min="7517" max="7517" width="6" style="71" customWidth="1"/>
    <col min="7518" max="7522" width="10.140625" style="71" hidden="1" customWidth="1"/>
    <col min="7523" max="7523" width="5" style="71" customWidth="1"/>
    <col min="7524" max="7531" width="10.140625" style="71" hidden="1" customWidth="1"/>
    <col min="7532" max="7532" width="5" style="71" customWidth="1"/>
    <col min="7533" max="7533" width="10.140625" style="71" hidden="1" customWidth="1"/>
    <col min="7534" max="7534" width="5" style="71" customWidth="1"/>
    <col min="7535" max="7535" width="9.42578125" style="71" customWidth="1"/>
    <col min="7536" max="7536" width="10.140625" style="71" hidden="1" customWidth="1"/>
    <col min="7537" max="7537" width="5" style="71" customWidth="1"/>
    <col min="7538" max="7539" width="10.140625" style="71" hidden="1" customWidth="1"/>
    <col min="7540" max="7540" width="5" style="71" customWidth="1"/>
    <col min="7541" max="7542" width="10.140625" style="71" hidden="1" customWidth="1"/>
    <col min="7543" max="7543" width="5" style="71" customWidth="1"/>
    <col min="7544" max="7545" width="10.140625" style="71" hidden="1" customWidth="1"/>
    <col min="7546" max="7546" width="5" style="71" customWidth="1"/>
    <col min="7547" max="7553" width="10.140625" style="71" hidden="1" customWidth="1"/>
    <col min="7554" max="7554" width="6.42578125" style="71" customWidth="1"/>
    <col min="7555" max="7555" width="10.140625" style="71" hidden="1" customWidth="1"/>
    <col min="7556" max="7556" width="7.140625" style="71" customWidth="1"/>
    <col min="7557" max="7558" width="10.140625" style="71" hidden="1" customWidth="1"/>
    <col min="7559" max="7559" width="7.140625" style="71" customWidth="1"/>
    <col min="7560" max="7561" width="10.140625" style="71" hidden="1" customWidth="1"/>
    <col min="7562" max="7562" width="7.140625" style="71" customWidth="1"/>
    <col min="7563" max="7564" width="10.140625" style="71" hidden="1" customWidth="1"/>
    <col min="7565" max="7565" width="7.140625" style="71" customWidth="1"/>
    <col min="7566" max="7567" width="10.140625" style="71" hidden="1" customWidth="1"/>
    <col min="7568" max="7568" width="7.140625" style="71" customWidth="1"/>
    <col min="7569" max="7570" width="10.140625" style="71" hidden="1" customWidth="1"/>
    <col min="7571" max="7571" width="7.140625" style="71" customWidth="1"/>
    <col min="7572" max="7573" width="10.140625" style="71" hidden="1" customWidth="1"/>
    <col min="7574" max="7574" width="7.140625" style="71" customWidth="1"/>
    <col min="7575" max="7576" width="10.140625" style="71" hidden="1" customWidth="1"/>
    <col min="7577" max="7577" width="7.140625" style="71" customWidth="1"/>
    <col min="7578" max="7578" width="10.140625" style="71" hidden="1" customWidth="1"/>
    <col min="7579" max="7579" width="6.42578125" style="71" customWidth="1"/>
    <col min="7580" max="7581" width="10.140625" style="71" hidden="1" customWidth="1"/>
    <col min="7582" max="7582" width="6.85546875" style="71" customWidth="1"/>
    <col min="7583" max="7584" width="10.140625" style="71" hidden="1" customWidth="1"/>
    <col min="7585" max="7585" width="6.85546875" style="71" customWidth="1"/>
    <col min="7586" max="7587" width="10.140625" style="71" hidden="1" customWidth="1"/>
    <col min="7588" max="7588" width="6.42578125" style="71" customWidth="1"/>
    <col min="7589" max="7590" width="10.140625" style="71" hidden="1" customWidth="1"/>
    <col min="7591" max="7591" width="7.42578125" style="71" customWidth="1"/>
    <col min="7592" max="7593" width="10.140625" style="71" hidden="1" customWidth="1"/>
    <col min="7594" max="7594" width="6.42578125" style="71" customWidth="1"/>
    <col min="7595" max="7596" width="10.140625" style="71" hidden="1" customWidth="1"/>
    <col min="7597" max="7597" width="7.5703125" style="71" customWidth="1"/>
    <col min="7598" max="7598" width="10.140625" style="71" hidden="1" customWidth="1"/>
    <col min="7599" max="7599" width="9.42578125" style="71" customWidth="1"/>
    <col min="7600" max="7600" width="10.140625" style="71" hidden="1" customWidth="1"/>
    <col min="7601" max="7604" width="6.42578125" style="71" customWidth="1"/>
    <col min="7605" max="7605" width="6.85546875" style="71" customWidth="1"/>
    <col min="7606" max="7606" width="6.42578125" style="71" customWidth="1"/>
    <col min="7607" max="7623" width="10.140625" style="71" hidden="1" customWidth="1"/>
    <col min="7624" max="7624" width="6.5703125" style="71" customWidth="1"/>
    <col min="7625" max="7625" width="6.42578125" style="71" customWidth="1"/>
    <col min="7626" max="7627" width="10.140625" style="71" hidden="1" customWidth="1"/>
    <col min="7628" max="7628" width="6.42578125" style="71" customWidth="1"/>
    <col min="7629" max="7630" width="10.140625" style="71" hidden="1" customWidth="1"/>
    <col min="7631" max="7631" width="7.42578125" style="71" customWidth="1"/>
    <col min="7632" max="7632" width="10.140625" style="71" hidden="1" customWidth="1"/>
    <col min="7633" max="7633" width="6.42578125" style="71" customWidth="1"/>
    <col min="7634" max="7634" width="10.140625" style="71" hidden="1" customWidth="1"/>
    <col min="7635" max="7635" width="9" style="71" customWidth="1"/>
    <col min="7636" max="7637" width="10.140625" style="71" hidden="1" customWidth="1"/>
    <col min="7638" max="7638" width="8.5703125" style="71" customWidth="1"/>
    <col min="7639" max="7640" width="10.140625" style="71" hidden="1" customWidth="1"/>
    <col min="7641" max="7641" width="6.42578125" style="71" customWidth="1"/>
    <col min="7642" max="7643" width="10.140625" style="71" hidden="1" customWidth="1"/>
    <col min="7644" max="7644" width="7" style="71" customWidth="1"/>
    <col min="7645" max="7646" width="10.140625" style="71" hidden="1" customWidth="1"/>
    <col min="7647" max="7647" width="7" style="71" customWidth="1"/>
    <col min="7648" max="7649" width="10.140625" style="71" hidden="1" customWidth="1"/>
    <col min="7650" max="7650" width="7.5703125" style="71" customWidth="1"/>
    <col min="7651" max="7652" width="10.140625" style="71" hidden="1" customWidth="1"/>
    <col min="7653" max="7653" width="7" style="71" customWidth="1"/>
    <col min="7654" max="7655" width="10.140625" style="71" hidden="1" customWidth="1"/>
    <col min="7656" max="7656" width="7" style="71" customWidth="1"/>
    <col min="7657" max="7658" width="10.140625" style="71" hidden="1" customWidth="1"/>
    <col min="7659" max="7659" width="7" style="71" customWidth="1"/>
    <col min="7660" max="7660" width="10.140625" style="71" hidden="1" customWidth="1"/>
    <col min="7661" max="7661" width="6.42578125" style="71" customWidth="1"/>
    <col min="7662" max="7673" width="10.140625" style="71" hidden="1" customWidth="1"/>
    <col min="7674" max="7674" width="10.140625" style="71"/>
    <col min="7675" max="7675" width="41.42578125" style="71" customWidth="1"/>
    <col min="7676" max="7676" width="6.42578125" style="71" customWidth="1"/>
    <col min="7677" max="7677" width="14.7109375" style="71" customWidth="1"/>
    <col min="7678" max="7678" width="11.42578125" style="71" customWidth="1"/>
    <col min="7679" max="7679" width="13" style="71" customWidth="1"/>
    <col min="7680" max="7680" width="18.140625" style="71" customWidth="1"/>
    <col min="7681" max="7690" width="9.42578125" style="71" customWidth="1"/>
    <col min="7691" max="7691" width="8.85546875" style="71" customWidth="1"/>
    <col min="7692" max="7692" width="9.42578125" style="71" customWidth="1"/>
    <col min="7693" max="7693" width="9.85546875" style="71" customWidth="1"/>
    <col min="7694" max="7694" width="6.42578125" style="71" customWidth="1"/>
    <col min="7695" max="7695" width="6.85546875" style="71" customWidth="1"/>
    <col min="7696" max="7697" width="4.42578125" style="71" customWidth="1"/>
    <col min="7698" max="7698" width="6.28515625" style="71" customWidth="1"/>
    <col min="7699" max="7699" width="7.5703125" style="71" customWidth="1"/>
    <col min="7700" max="7700" width="10.140625" style="71" hidden="1" customWidth="1"/>
    <col min="7701" max="7702" width="11.42578125" style="71" customWidth="1"/>
    <col min="7703" max="7703" width="56.85546875" style="71" customWidth="1"/>
    <col min="7704" max="7704" width="9.140625" style="71" customWidth="1"/>
    <col min="7705" max="7705" width="24.5703125" style="71" customWidth="1"/>
    <col min="7706" max="7706" width="22.85546875" style="71" customWidth="1"/>
    <col min="7707" max="7709" width="9.140625" style="71" customWidth="1"/>
    <col min="7710" max="7711" width="12.140625" style="71" customWidth="1"/>
    <col min="7712" max="7712" width="14.5703125" style="71" customWidth="1"/>
    <col min="7713" max="7713" width="5" style="71" customWidth="1"/>
    <col min="7714" max="7715" width="10.140625" style="71" hidden="1" customWidth="1"/>
    <col min="7716" max="7716" width="5" style="71" customWidth="1"/>
    <col min="7717" max="7718" width="10.140625" style="71" hidden="1" customWidth="1"/>
    <col min="7719" max="7719" width="5" style="71" customWidth="1"/>
    <col min="7720" max="7721" width="10.140625" style="71" hidden="1" customWidth="1"/>
    <col min="7722" max="7722" width="5" style="71" customWidth="1"/>
    <col min="7723" max="7724" width="10.140625" style="71" hidden="1" customWidth="1"/>
    <col min="7725" max="7725" width="5" style="71" customWidth="1"/>
    <col min="7726" max="7727" width="10.140625" style="71" hidden="1" customWidth="1"/>
    <col min="7728" max="7728" width="5" style="71" customWidth="1"/>
    <col min="7729" max="7730" width="10.140625" style="71" hidden="1" customWidth="1"/>
    <col min="7731" max="7731" width="6.42578125" style="71" customWidth="1"/>
    <col min="7732" max="7739" width="10.140625" style="71" hidden="1" customWidth="1"/>
    <col min="7740" max="7740" width="6.85546875" style="71" customWidth="1"/>
    <col min="7741" max="7742" width="10.140625" style="71" hidden="1" customWidth="1"/>
    <col min="7743" max="7743" width="6.42578125" style="71" customWidth="1"/>
    <col min="7744" max="7745" width="10.140625" style="71" hidden="1" customWidth="1"/>
    <col min="7746" max="7746" width="5.42578125" style="71" customWidth="1"/>
    <col min="7747" max="7748" width="10.140625" style="71" hidden="1" customWidth="1"/>
    <col min="7749" max="7749" width="4.85546875" style="71" customWidth="1"/>
    <col min="7750" max="7757" width="10.140625" style="71" hidden="1" customWidth="1"/>
    <col min="7758" max="7758" width="5.42578125" style="71" customWidth="1"/>
    <col min="7759" max="7760" width="10.140625" style="71" hidden="1" customWidth="1"/>
    <col min="7761" max="7761" width="8.42578125" style="71" customWidth="1"/>
    <col min="7762" max="7763" width="10.140625" style="71" hidden="1" customWidth="1"/>
    <col min="7764" max="7764" width="5.85546875" style="71" customWidth="1"/>
    <col min="7765" max="7766" width="10.140625" style="71" hidden="1" customWidth="1"/>
    <col min="7767" max="7767" width="5.42578125" style="71" customWidth="1"/>
    <col min="7768" max="7769" width="10.140625" style="71" hidden="1" customWidth="1"/>
    <col min="7770" max="7770" width="5.42578125" style="71" customWidth="1"/>
    <col min="7771" max="7772" width="10.140625" style="71" hidden="1" customWidth="1"/>
    <col min="7773" max="7773" width="6" style="71" customWidth="1"/>
    <col min="7774" max="7778" width="10.140625" style="71" hidden="1" customWidth="1"/>
    <col min="7779" max="7779" width="5" style="71" customWidth="1"/>
    <col min="7780" max="7787" width="10.140625" style="71" hidden="1" customWidth="1"/>
    <col min="7788" max="7788" width="5" style="71" customWidth="1"/>
    <col min="7789" max="7789" width="10.140625" style="71" hidden="1" customWidth="1"/>
    <col min="7790" max="7790" width="5" style="71" customWidth="1"/>
    <col min="7791" max="7791" width="9.42578125" style="71" customWidth="1"/>
    <col min="7792" max="7792" width="10.140625" style="71" hidden="1" customWidth="1"/>
    <col min="7793" max="7793" width="5" style="71" customWidth="1"/>
    <col min="7794" max="7795" width="10.140625" style="71" hidden="1" customWidth="1"/>
    <col min="7796" max="7796" width="5" style="71" customWidth="1"/>
    <col min="7797" max="7798" width="10.140625" style="71" hidden="1" customWidth="1"/>
    <col min="7799" max="7799" width="5" style="71" customWidth="1"/>
    <col min="7800" max="7801" width="10.140625" style="71" hidden="1" customWidth="1"/>
    <col min="7802" max="7802" width="5" style="71" customWidth="1"/>
    <col min="7803" max="7809" width="10.140625" style="71" hidden="1" customWidth="1"/>
    <col min="7810" max="7810" width="6.42578125" style="71" customWidth="1"/>
    <col min="7811" max="7811" width="10.140625" style="71" hidden="1" customWidth="1"/>
    <col min="7812" max="7812" width="7.140625" style="71" customWidth="1"/>
    <col min="7813" max="7814" width="10.140625" style="71" hidden="1" customWidth="1"/>
    <col min="7815" max="7815" width="7.140625" style="71" customWidth="1"/>
    <col min="7816" max="7817" width="10.140625" style="71" hidden="1" customWidth="1"/>
    <col min="7818" max="7818" width="7.140625" style="71" customWidth="1"/>
    <col min="7819" max="7820" width="10.140625" style="71" hidden="1" customWidth="1"/>
    <col min="7821" max="7821" width="7.140625" style="71" customWidth="1"/>
    <col min="7822" max="7823" width="10.140625" style="71" hidden="1" customWidth="1"/>
    <col min="7824" max="7824" width="7.140625" style="71" customWidth="1"/>
    <col min="7825" max="7826" width="10.140625" style="71" hidden="1" customWidth="1"/>
    <col min="7827" max="7827" width="7.140625" style="71" customWidth="1"/>
    <col min="7828" max="7829" width="10.140625" style="71" hidden="1" customWidth="1"/>
    <col min="7830" max="7830" width="7.140625" style="71" customWidth="1"/>
    <col min="7831" max="7832" width="10.140625" style="71" hidden="1" customWidth="1"/>
    <col min="7833" max="7833" width="7.140625" style="71" customWidth="1"/>
    <col min="7834" max="7834" width="10.140625" style="71" hidden="1" customWidth="1"/>
    <col min="7835" max="7835" width="6.42578125" style="71" customWidth="1"/>
    <col min="7836" max="7837" width="10.140625" style="71" hidden="1" customWidth="1"/>
    <col min="7838" max="7838" width="6.85546875" style="71" customWidth="1"/>
    <col min="7839" max="7840" width="10.140625" style="71" hidden="1" customWidth="1"/>
    <col min="7841" max="7841" width="6.85546875" style="71" customWidth="1"/>
    <col min="7842" max="7843" width="10.140625" style="71" hidden="1" customWidth="1"/>
    <col min="7844" max="7844" width="6.42578125" style="71" customWidth="1"/>
    <col min="7845" max="7846" width="10.140625" style="71" hidden="1" customWidth="1"/>
    <col min="7847" max="7847" width="7.42578125" style="71" customWidth="1"/>
    <col min="7848" max="7849" width="10.140625" style="71" hidden="1" customWidth="1"/>
    <col min="7850" max="7850" width="6.42578125" style="71" customWidth="1"/>
    <col min="7851" max="7852" width="10.140625" style="71" hidden="1" customWidth="1"/>
    <col min="7853" max="7853" width="7.5703125" style="71" customWidth="1"/>
    <col min="7854" max="7854" width="10.140625" style="71" hidden="1" customWidth="1"/>
    <col min="7855" max="7855" width="9.42578125" style="71" customWidth="1"/>
    <col min="7856" max="7856" width="10.140625" style="71" hidden="1" customWidth="1"/>
    <col min="7857" max="7860" width="6.42578125" style="71" customWidth="1"/>
    <col min="7861" max="7861" width="6.85546875" style="71" customWidth="1"/>
    <col min="7862" max="7862" width="6.42578125" style="71" customWidth="1"/>
    <col min="7863" max="7879" width="10.140625" style="71" hidden="1" customWidth="1"/>
    <col min="7880" max="7880" width="6.5703125" style="71" customWidth="1"/>
    <col min="7881" max="7881" width="6.42578125" style="71" customWidth="1"/>
    <col min="7882" max="7883" width="10.140625" style="71" hidden="1" customWidth="1"/>
    <col min="7884" max="7884" width="6.42578125" style="71" customWidth="1"/>
    <col min="7885" max="7886" width="10.140625" style="71" hidden="1" customWidth="1"/>
    <col min="7887" max="7887" width="7.42578125" style="71" customWidth="1"/>
    <col min="7888" max="7888" width="10.140625" style="71" hidden="1" customWidth="1"/>
    <col min="7889" max="7889" width="6.42578125" style="71" customWidth="1"/>
    <col min="7890" max="7890" width="10.140625" style="71" hidden="1" customWidth="1"/>
    <col min="7891" max="7891" width="9" style="71" customWidth="1"/>
    <col min="7892" max="7893" width="10.140625" style="71" hidden="1" customWidth="1"/>
    <col min="7894" max="7894" width="8.5703125" style="71" customWidth="1"/>
    <col min="7895" max="7896" width="10.140625" style="71" hidden="1" customWidth="1"/>
    <col min="7897" max="7897" width="6.42578125" style="71" customWidth="1"/>
    <col min="7898" max="7899" width="10.140625" style="71" hidden="1" customWidth="1"/>
    <col min="7900" max="7900" width="7" style="71" customWidth="1"/>
    <col min="7901" max="7902" width="10.140625" style="71" hidden="1" customWidth="1"/>
    <col min="7903" max="7903" width="7" style="71" customWidth="1"/>
    <col min="7904" max="7905" width="10.140625" style="71" hidden="1" customWidth="1"/>
    <col min="7906" max="7906" width="7.5703125" style="71" customWidth="1"/>
    <col min="7907" max="7908" width="10.140625" style="71" hidden="1" customWidth="1"/>
    <col min="7909" max="7909" width="7" style="71" customWidth="1"/>
    <col min="7910" max="7911" width="10.140625" style="71" hidden="1" customWidth="1"/>
    <col min="7912" max="7912" width="7" style="71" customWidth="1"/>
    <col min="7913" max="7914" width="10.140625" style="71" hidden="1" customWidth="1"/>
    <col min="7915" max="7915" width="7" style="71" customWidth="1"/>
    <col min="7916" max="7916" width="10.140625" style="71" hidden="1" customWidth="1"/>
    <col min="7917" max="7917" width="6.42578125" style="71" customWidth="1"/>
    <col min="7918" max="7929" width="10.140625" style="71" hidden="1" customWidth="1"/>
    <col min="7930" max="7930" width="10.140625" style="71"/>
    <col min="7931" max="7931" width="41.42578125" style="71" customWidth="1"/>
    <col min="7932" max="7932" width="6.42578125" style="71" customWidth="1"/>
    <col min="7933" max="7933" width="14.7109375" style="71" customWidth="1"/>
    <col min="7934" max="7934" width="11.42578125" style="71" customWidth="1"/>
    <col min="7935" max="7935" width="13" style="71" customWidth="1"/>
    <col min="7936" max="7936" width="18.140625" style="71" customWidth="1"/>
    <col min="7937" max="7946" width="9.42578125" style="71" customWidth="1"/>
    <col min="7947" max="7947" width="8.85546875" style="71" customWidth="1"/>
    <col min="7948" max="7948" width="9.42578125" style="71" customWidth="1"/>
    <col min="7949" max="7949" width="9.85546875" style="71" customWidth="1"/>
    <col min="7950" max="7950" width="6.42578125" style="71" customWidth="1"/>
    <col min="7951" max="7951" width="6.85546875" style="71" customWidth="1"/>
    <col min="7952" max="7953" width="4.42578125" style="71" customWidth="1"/>
    <col min="7954" max="7954" width="6.28515625" style="71" customWidth="1"/>
    <col min="7955" max="7955" width="7.5703125" style="71" customWidth="1"/>
    <col min="7956" max="7956" width="10.140625" style="71" hidden="1" customWidth="1"/>
    <col min="7957" max="7958" width="11.42578125" style="71" customWidth="1"/>
    <col min="7959" max="7959" width="56.85546875" style="71" customWidth="1"/>
    <col min="7960" max="7960" width="9.140625" style="71" customWidth="1"/>
    <col min="7961" max="7961" width="24.5703125" style="71" customWidth="1"/>
    <col min="7962" max="7962" width="22.85546875" style="71" customWidth="1"/>
    <col min="7963" max="7965" width="9.140625" style="71" customWidth="1"/>
    <col min="7966" max="7967" width="12.140625" style="71" customWidth="1"/>
    <col min="7968" max="7968" width="14.5703125" style="71" customWidth="1"/>
    <col min="7969" max="7969" width="5" style="71" customWidth="1"/>
    <col min="7970" max="7971" width="10.140625" style="71" hidden="1" customWidth="1"/>
    <col min="7972" max="7972" width="5" style="71" customWidth="1"/>
    <col min="7973" max="7974" width="10.140625" style="71" hidden="1" customWidth="1"/>
    <col min="7975" max="7975" width="5" style="71" customWidth="1"/>
    <col min="7976" max="7977" width="10.140625" style="71" hidden="1" customWidth="1"/>
    <col min="7978" max="7978" width="5" style="71" customWidth="1"/>
    <col min="7979" max="7980" width="10.140625" style="71" hidden="1" customWidth="1"/>
    <col min="7981" max="7981" width="5" style="71" customWidth="1"/>
    <col min="7982" max="7983" width="10.140625" style="71" hidden="1" customWidth="1"/>
    <col min="7984" max="7984" width="5" style="71" customWidth="1"/>
    <col min="7985" max="7986" width="10.140625" style="71" hidden="1" customWidth="1"/>
    <col min="7987" max="7987" width="6.42578125" style="71" customWidth="1"/>
    <col min="7988" max="7995" width="10.140625" style="71" hidden="1" customWidth="1"/>
    <col min="7996" max="7996" width="6.85546875" style="71" customWidth="1"/>
    <col min="7997" max="7998" width="10.140625" style="71" hidden="1" customWidth="1"/>
    <col min="7999" max="7999" width="6.42578125" style="71" customWidth="1"/>
    <col min="8000" max="8001" width="10.140625" style="71" hidden="1" customWidth="1"/>
    <col min="8002" max="8002" width="5.42578125" style="71" customWidth="1"/>
    <col min="8003" max="8004" width="10.140625" style="71" hidden="1" customWidth="1"/>
    <col min="8005" max="8005" width="4.85546875" style="71" customWidth="1"/>
    <col min="8006" max="8013" width="10.140625" style="71" hidden="1" customWidth="1"/>
    <col min="8014" max="8014" width="5.42578125" style="71" customWidth="1"/>
    <col min="8015" max="8016" width="10.140625" style="71" hidden="1" customWidth="1"/>
    <col min="8017" max="8017" width="8.42578125" style="71" customWidth="1"/>
    <col min="8018" max="8019" width="10.140625" style="71" hidden="1" customWidth="1"/>
    <col min="8020" max="8020" width="5.85546875" style="71" customWidth="1"/>
    <col min="8021" max="8022" width="10.140625" style="71" hidden="1" customWidth="1"/>
    <col min="8023" max="8023" width="5.42578125" style="71" customWidth="1"/>
    <col min="8024" max="8025" width="10.140625" style="71" hidden="1" customWidth="1"/>
    <col min="8026" max="8026" width="5.42578125" style="71" customWidth="1"/>
    <col min="8027" max="8028" width="10.140625" style="71" hidden="1" customWidth="1"/>
    <col min="8029" max="8029" width="6" style="71" customWidth="1"/>
    <col min="8030" max="8034" width="10.140625" style="71" hidden="1" customWidth="1"/>
    <col min="8035" max="8035" width="5" style="71" customWidth="1"/>
    <col min="8036" max="8043" width="10.140625" style="71" hidden="1" customWidth="1"/>
    <col min="8044" max="8044" width="5" style="71" customWidth="1"/>
    <col min="8045" max="8045" width="10.140625" style="71" hidden="1" customWidth="1"/>
    <col min="8046" max="8046" width="5" style="71" customWidth="1"/>
    <col min="8047" max="8047" width="9.42578125" style="71" customWidth="1"/>
    <col min="8048" max="8048" width="10.140625" style="71" hidden="1" customWidth="1"/>
    <col min="8049" max="8049" width="5" style="71" customWidth="1"/>
    <col min="8050" max="8051" width="10.140625" style="71" hidden="1" customWidth="1"/>
    <col min="8052" max="8052" width="5" style="71" customWidth="1"/>
    <col min="8053" max="8054" width="10.140625" style="71" hidden="1" customWidth="1"/>
    <col min="8055" max="8055" width="5" style="71" customWidth="1"/>
    <col min="8056" max="8057" width="10.140625" style="71" hidden="1" customWidth="1"/>
    <col min="8058" max="8058" width="5" style="71" customWidth="1"/>
    <col min="8059" max="8065" width="10.140625" style="71" hidden="1" customWidth="1"/>
    <col min="8066" max="8066" width="6.42578125" style="71" customWidth="1"/>
    <col min="8067" max="8067" width="10.140625" style="71" hidden="1" customWidth="1"/>
    <col min="8068" max="8068" width="7.140625" style="71" customWidth="1"/>
    <col min="8069" max="8070" width="10.140625" style="71" hidden="1" customWidth="1"/>
    <col min="8071" max="8071" width="7.140625" style="71" customWidth="1"/>
    <col min="8072" max="8073" width="10.140625" style="71" hidden="1" customWidth="1"/>
    <col min="8074" max="8074" width="7.140625" style="71" customWidth="1"/>
    <col min="8075" max="8076" width="10.140625" style="71" hidden="1" customWidth="1"/>
    <col min="8077" max="8077" width="7.140625" style="71" customWidth="1"/>
    <col min="8078" max="8079" width="10.140625" style="71" hidden="1" customWidth="1"/>
    <col min="8080" max="8080" width="7.140625" style="71" customWidth="1"/>
    <col min="8081" max="8082" width="10.140625" style="71" hidden="1" customWidth="1"/>
    <col min="8083" max="8083" width="7.140625" style="71" customWidth="1"/>
    <col min="8084" max="8085" width="10.140625" style="71" hidden="1" customWidth="1"/>
    <col min="8086" max="8086" width="7.140625" style="71" customWidth="1"/>
    <col min="8087" max="8088" width="10.140625" style="71" hidden="1" customWidth="1"/>
    <col min="8089" max="8089" width="7.140625" style="71" customWidth="1"/>
    <col min="8090" max="8090" width="10.140625" style="71" hidden="1" customWidth="1"/>
    <col min="8091" max="8091" width="6.42578125" style="71" customWidth="1"/>
    <col min="8092" max="8093" width="10.140625" style="71" hidden="1" customWidth="1"/>
    <col min="8094" max="8094" width="6.85546875" style="71" customWidth="1"/>
    <col min="8095" max="8096" width="10.140625" style="71" hidden="1" customWidth="1"/>
    <col min="8097" max="8097" width="6.85546875" style="71" customWidth="1"/>
    <col min="8098" max="8099" width="10.140625" style="71" hidden="1" customWidth="1"/>
    <col min="8100" max="8100" width="6.42578125" style="71" customWidth="1"/>
    <col min="8101" max="8102" width="10.140625" style="71" hidden="1" customWidth="1"/>
    <col min="8103" max="8103" width="7.42578125" style="71" customWidth="1"/>
    <col min="8104" max="8105" width="10.140625" style="71" hidden="1" customWidth="1"/>
    <col min="8106" max="8106" width="6.42578125" style="71" customWidth="1"/>
    <col min="8107" max="8108" width="10.140625" style="71" hidden="1" customWidth="1"/>
    <col min="8109" max="8109" width="7.5703125" style="71" customWidth="1"/>
    <col min="8110" max="8110" width="10.140625" style="71" hidden="1" customWidth="1"/>
    <col min="8111" max="8111" width="9.42578125" style="71" customWidth="1"/>
    <col min="8112" max="8112" width="10.140625" style="71" hidden="1" customWidth="1"/>
    <col min="8113" max="8116" width="6.42578125" style="71" customWidth="1"/>
    <col min="8117" max="8117" width="6.85546875" style="71" customWidth="1"/>
    <col min="8118" max="8118" width="6.42578125" style="71" customWidth="1"/>
    <col min="8119" max="8135" width="10.140625" style="71" hidden="1" customWidth="1"/>
    <col min="8136" max="8136" width="6.5703125" style="71" customWidth="1"/>
    <col min="8137" max="8137" width="6.42578125" style="71" customWidth="1"/>
    <col min="8138" max="8139" width="10.140625" style="71" hidden="1" customWidth="1"/>
    <col min="8140" max="8140" width="6.42578125" style="71" customWidth="1"/>
    <col min="8141" max="8142" width="10.140625" style="71" hidden="1" customWidth="1"/>
    <col min="8143" max="8143" width="7.42578125" style="71" customWidth="1"/>
    <col min="8144" max="8144" width="10.140625" style="71" hidden="1" customWidth="1"/>
    <col min="8145" max="8145" width="6.42578125" style="71" customWidth="1"/>
    <col min="8146" max="8146" width="10.140625" style="71" hidden="1" customWidth="1"/>
    <col min="8147" max="8147" width="9" style="71" customWidth="1"/>
    <col min="8148" max="8149" width="10.140625" style="71" hidden="1" customWidth="1"/>
    <col min="8150" max="8150" width="8.5703125" style="71" customWidth="1"/>
    <col min="8151" max="8152" width="10.140625" style="71" hidden="1" customWidth="1"/>
    <col min="8153" max="8153" width="6.42578125" style="71" customWidth="1"/>
    <col min="8154" max="8155" width="10.140625" style="71" hidden="1" customWidth="1"/>
    <col min="8156" max="8156" width="7" style="71" customWidth="1"/>
    <col min="8157" max="8158" width="10.140625" style="71" hidden="1" customWidth="1"/>
    <col min="8159" max="8159" width="7" style="71" customWidth="1"/>
    <col min="8160" max="8161" width="10.140625" style="71" hidden="1" customWidth="1"/>
    <col min="8162" max="8162" width="7.5703125" style="71" customWidth="1"/>
    <col min="8163" max="8164" width="10.140625" style="71" hidden="1" customWidth="1"/>
    <col min="8165" max="8165" width="7" style="71" customWidth="1"/>
    <col min="8166" max="8167" width="10.140625" style="71" hidden="1" customWidth="1"/>
    <col min="8168" max="8168" width="7" style="71" customWidth="1"/>
    <col min="8169" max="8170" width="10.140625" style="71" hidden="1" customWidth="1"/>
    <col min="8171" max="8171" width="7" style="71" customWidth="1"/>
    <col min="8172" max="8172" width="10.140625" style="71" hidden="1" customWidth="1"/>
    <col min="8173" max="8173" width="6.42578125" style="71" customWidth="1"/>
    <col min="8174" max="8185" width="10.140625" style="71" hidden="1" customWidth="1"/>
    <col min="8186" max="8186" width="10.140625" style="71"/>
    <col min="8187" max="8187" width="41.42578125" style="71" customWidth="1"/>
    <col min="8188" max="8188" width="6.42578125" style="71" customWidth="1"/>
    <col min="8189" max="8189" width="14.7109375" style="71" customWidth="1"/>
    <col min="8190" max="8190" width="11.42578125" style="71" customWidth="1"/>
    <col min="8191" max="8191" width="13" style="71" customWidth="1"/>
    <col min="8192" max="8192" width="18.140625" style="71" customWidth="1"/>
    <col min="8193" max="8202" width="9.42578125" style="71" customWidth="1"/>
    <col min="8203" max="8203" width="8.85546875" style="71" customWidth="1"/>
    <col min="8204" max="8204" width="9.42578125" style="71" customWidth="1"/>
    <col min="8205" max="8205" width="9.85546875" style="71" customWidth="1"/>
    <col min="8206" max="8206" width="6.42578125" style="71" customWidth="1"/>
    <col min="8207" max="8207" width="6.85546875" style="71" customWidth="1"/>
    <col min="8208" max="8209" width="4.42578125" style="71" customWidth="1"/>
    <col min="8210" max="8210" width="6.28515625" style="71" customWidth="1"/>
    <col min="8211" max="8211" width="7.5703125" style="71" customWidth="1"/>
    <col min="8212" max="8212" width="10.140625" style="71" hidden="1" customWidth="1"/>
    <col min="8213" max="8214" width="11.42578125" style="71" customWidth="1"/>
    <col min="8215" max="8215" width="56.85546875" style="71" customWidth="1"/>
    <col min="8216" max="8216" width="9.140625" style="71" customWidth="1"/>
    <col min="8217" max="8217" width="24.5703125" style="71" customWidth="1"/>
    <col min="8218" max="8218" width="22.85546875" style="71" customWidth="1"/>
    <col min="8219" max="8221" width="9.140625" style="71" customWidth="1"/>
    <col min="8222" max="8223" width="12.140625" style="71" customWidth="1"/>
    <col min="8224" max="8224" width="14.5703125" style="71" customWidth="1"/>
    <col min="8225" max="8225" width="5" style="71" customWidth="1"/>
    <col min="8226" max="8227" width="10.140625" style="71" hidden="1" customWidth="1"/>
    <col min="8228" max="8228" width="5" style="71" customWidth="1"/>
    <col min="8229" max="8230" width="10.140625" style="71" hidden="1" customWidth="1"/>
    <col min="8231" max="8231" width="5" style="71" customWidth="1"/>
    <col min="8232" max="8233" width="10.140625" style="71" hidden="1" customWidth="1"/>
    <col min="8234" max="8234" width="5" style="71" customWidth="1"/>
    <col min="8235" max="8236" width="10.140625" style="71" hidden="1" customWidth="1"/>
    <col min="8237" max="8237" width="5" style="71" customWidth="1"/>
    <col min="8238" max="8239" width="10.140625" style="71" hidden="1" customWidth="1"/>
    <col min="8240" max="8240" width="5" style="71" customWidth="1"/>
    <col min="8241" max="8242" width="10.140625" style="71" hidden="1" customWidth="1"/>
    <col min="8243" max="8243" width="6.42578125" style="71" customWidth="1"/>
    <col min="8244" max="8251" width="10.140625" style="71" hidden="1" customWidth="1"/>
    <col min="8252" max="8252" width="6.85546875" style="71" customWidth="1"/>
    <col min="8253" max="8254" width="10.140625" style="71" hidden="1" customWidth="1"/>
    <col min="8255" max="8255" width="6.42578125" style="71" customWidth="1"/>
    <col min="8256" max="8257" width="10.140625" style="71" hidden="1" customWidth="1"/>
    <col min="8258" max="8258" width="5.42578125" style="71" customWidth="1"/>
    <col min="8259" max="8260" width="10.140625" style="71" hidden="1" customWidth="1"/>
    <col min="8261" max="8261" width="4.85546875" style="71" customWidth="1"/>
    <col min="8262" max="8269" width="10.140625" style="71" hidden="1" customWidth="1"/>
    <col min="8270" max="8270" width="5.42578125" style="71" customWidth="1"/>
    <col min="8271" max="8272" width="10.140625" style="71" hidden="1" customWidth="1"/>
    <col min="8273" max="8273" width="8.42578125" style="71" customWidth="1"/>
    <col min="8274" max="8275" width="10.140625" style="71" hidden="1" customWidth="1"/>
    <col min="8276" max="8276" width="5.85546875" style="71" customWidth="1"/>
    <col min="8277" max="8278" width="10.140625" style="71" hidden="1" customWidth="1"/>
    <col min="8279" max="8279" width="5.42578125" style="71" customWidth="1"/>
    <col min="8280" max="8281" width="10.140625" style="71" hidden="1" customWidth="1"/>
    <col min="8282" max="8282" width="5.42578125" style="71" customWidth="1"/>
    <col min="8283" max="8284" width="10.140625" style="71" hidden="1" customWidth="1"/>
    <col min="8285" max="8285" width="6" style="71" customWidth="1"/>
    <col min="8286" max="8290" width="10.140625" style="71" hidden="1" customWidth="1"/>
    <col min="8291" max="8291" width="5" style="71" customWidth="1"/>
    <col min="8292" max="8299" width="10.140625" style="71" hidden="1" customWidth="1"/>
    <col min="8300" max="8300" width="5" style="71" customWidth="1"/>
    <col min="8301" max="8301" width="10.140625" style="71" hidden="1" customWidth="1"/>
    <col min="8302" max="8302" width="5" style="71" customWidth="1"/>
    <col min="8303" max="8303" width="9.42578125" style="71" customWidth="1"/>
    <col min="8304" max="8304" width="10.140625" style="71" hidden="1" customWidth="1"/>
    <col min="8305" max="8305" width="5" style="71" customWidth="1"/>
    <col min="8306" max="8307" width="10.140625" style="71" hidden="1" customWidth="1"/>
    <col min="8308" max="8308" width="5" style="71" customWidth="1"/>
    <col min="8309" max="8310" width="10.140625" style="71" hidden="1" customWidth="1"/>
    <col min="8311" max="8311" width="5" style="71" customWidth="1"/>
    <col min="8312" max="8313" width="10.140625" style="71" hidden="1" customWidth="1"/>
    <col min="8314" max="8314" width="5" style="71" customWidth="1"/>
    <col min="8315" max="8321" width="10.140625" style="71" hidden="1" customWidth="1"/>
    <col min="8322" max="8322" width="6.42578125" style="71" customWidth="1"/>
    <col min="8323" max="8323" width="10.140625" style="71" hidden="1" customWidth="1"/>
    <col min="8324" max="8324" width="7.140625" style="71" customWidth="1"/>
    <col min="8325" max="8326" width="10.140625" style="71" hidden="1" customWidth="1"/>
    <col min="8327" max="8327" width="7.140625" style="71" customWidth="1"/>
    <col min="8328" max="8329" width="10.140625" style="71" hidden="1" customWidth="1"/>
    <col min="8330" max="8330" width="7.140625" style="71" customWidth="1"/>
    <col min="8331" max="8332" width="10.140625" style="71" hidden="1" customWidth="1"/>
    <col min="8333" max="8333" width="7.140625" style="71" customWidth="1"/>
    <col min="8334" max="8335" width="10.140625" style="71" hidden="1" customWidth="1"/>
    <col min="8336" max="8336" width="7.140625" style="71" customWidth="1"/>
    <col min="8337" max="8338" width="10.140625" style="71" hidden="1" customWidth="1"/>
    <col min="8339" max="8339" width="7.140625" style="71" customWidth="1"/>
    <col min="8340" max="8341" width="10.140625" style="71" hidden="1" customWidth="1"/>
    <col min="8342" max="8342" width="7.140625" style="71" customWidth="1"/>
    <col min="8343" max="8344" width="10.140625" style="71" hidden="1" customWidth="1"/>
    <col min="8345" max="8345" width="7.140625" style="71" customWidth="1"/>
    <col min="8346" max="8346" width="10.140625" style="71" hidden="1" customWidth="1"/>
    <col min="8347" max="8347" width="6.42578125" style="71" customWidth="1"/>
    <col min="8348" max="8349" width="10.140625" style="71" hidden="1" customWidth="1"/>
    <col min="8350" max="8350" width="6.85546875" style="71" customWidth="1"/>
    <col min="8351" max="8352" width="10.140625" style="71" hidden="1" customWidth="1"/>
    <col min="8353" max="8353" width="6.85546875" style="71" customWidth="1"/>
    <col min="8354" max="8355" width="10.140625" style="71" hidden="1" customWidth="1"/>
    <col min="8356" max="8356" width="6.42578125" style="71" customWidth="1"/>
    <col min="8357" max="8358" width="10.140625" style="71" hidden="1" customWidth="1"/>
    <col min="8359" max="8359" width="7.42578125" style="71" customWidth="1"/>
    <col min="8360" max="8361" width="10.140625" style="71" hidden="1" customWidth="1"/>
    <col min="8362" max="8362" width="6.42578125" style="71" customWidth="1"/>
    <col min="8363" max="8364" width="10.140625" style="71" hidden="1" customWidth="1"/>
    <col min="8365" max="8365" width="7.5703125" style="71" customWidth="1"/>
    <col min="8366" max="8366" width="10.140625" style="71" hidden="1" customWidth="1"/>
    <col min="8367" max="8367" width="9.42578125" style="71" customWidth="1"/>
    <col min="8368" max="8368" width="10.140625" style="71" hidden="1" customWidth="1"/>
    <col min="8369" max="8372" width="6.42578125" style="71" customWidth="1"/>
    <col min="8373" max="8373" width="6.85546875" style="71" customWidth="1"/>
    <col min="8374" max="8374" width="6.42578125" style="71" customWidth="1"/>
    <col min="8375" max="8391" width="10.140625" style="71" hidden="1" customWidth="1"/>
    <col min="8392" max="8392" width="6.5703125" style="71" customWidth="1"/>
    <col min="8393" max="8393" width="6.42578125" style="71" customWidth="1"/>
    <col min="8394" max="8395" width="10.140625" style="71" hidden="1" customWidth="1"/>
    <col min="8396" max="8396" width="6.42578125" style="71" customWidth="1"/>
    <col min="8397" max="8398" width="10.140625" style="71" hidden="1" customWidth="1"/>
    <col min="8399" max="8399" width="7.42578125" style="71" customWidth="1"/>
    <col min="8400" max="8400" width="10.140625" style="71" hidden="1" customWidth="1"/>
    <col min="8401" max="8401" width="6.42578125" style="71" customWidth="1"/>
    <col min="8402" max="8402" width="10.140625" style="71" hidden="1" customWidth="1"/>
    <col min="8403" max="8403" width="9" style="71" customWidth="1"/>
    <col min="8404" max="8405" width="10.140625" style="71" hidden="1" customWidth="1"/>
    <col min="8406" max="8406" width="8.5703125" style="71" customWidth="1"/>
    <col min="8407" max="8408" width="10.140625" style="71" hidden="1" customWidth="1"/>
    <col min="8409" max="8409" width="6.42578125" style="71" customWidth="1"/>
    <col min="8410" max="8411" width="10.140625" style="71" hidden="1" customWidth="1"/>
    <col min="8412" max="8412" width="7" style="71" customWidth="1"/>
    <col min="8413" max="8414" width="10.140625" style="71" hidden="1" customWidth="1"/>
    <col min="8415" max="8415" width="7" style="71" customWidth="1"/>
    <col min="8416" max="8417" width="10.140625" style="71" hidden="1" customWidth="1"/>
    <col min="8418" max="8418" width="7.5703125" style="71" customWidth="1"/>
    <col min="8419" max="8420" width="10.140625" style="71" hidden="1" customWidth="1"/>
    <col min="8421" max="8421" width="7" style="71" customWidth="1"/>
    <col min="8422" max="8423" width="10.140625" style="71" hidden="1" customWidth="1"/>
    <col min="8424" max="8424" width="7" style="71" customWidth="1"/>
    <col min="8425" max="8426" width="10.140625" style="71" hidden="1" customWidth="1"/>
    <col min="8427" max="8427" width="7" style="71" customWidth="1"/>
    <col min="8428" max="8428" width="10.140625" style="71" hidden="1" customWidth="1"/>
    <col min="8429" max="8429" width="6.42578125" style="71" customWidth="1"/>
    <col min="8430" max="8441" width="10.140625" style="71" hidden="1" customWidth="1"/>
    <col min="8442" max="8442" width="10.140625" style="71"/>
    <col min="8443" max="8443" width="41.42578125" style="71" customWidth="1"/>
    <col min="8444" max="8444" width="6.42578125" style="71" customWidth="1"/>
    <col min="8445" max="8445" width="14.7109375" style="71" customWidth="1"/>
    <col min="8446" max="8446" width="11.42578125" style="71" customWidth="1"/>
    <col min="8447" max="8447" width="13" style="71" customWidth="1"/>
    <col min="8448" max="8448" width="18.140625" style="71" customWidth="1"/>
    <col min="8449" max="8458" width="9.42578125" style="71" customWidth="1"/>
    <col min="8459" max="8459" width="8.85546875" style="71" customWidth="1"/>
    <col min="8460" max="8460" width="9.42578125" style="71" customWidth="1"/>
    <col min="8461" max="8461" width="9.85546875" style="71" customWidth="1"/>
    <col min="8462" max="8462" width="6.42578125" style="71" customWidth="1"/>
    <col min="8463" max="8463" width="6.85546875" style="71" customWidth="1"/>
    <col min="8464" max="8465" width="4.42578125" style="71" customWidth="1"/>
    <col min="8466" max="8466" width="6.28515625" style="71" customWidth="1"/>
    <col min="8467" max="8467" width="7.5703125" style="71" customWidth="1"/>
    <col min="8468" max="8468" width="10.140625" style="71" hidden="1" customWidth="1"/>
    <col min="8469" max="8470" width="11.42578125" style="71" customWidth="1"/>
    <col min="8471" max="8471" width="56.85546875" style="71" customWidth="1"/>
    <col min="8472" max="8472" width="9.140625" style="71" customWidth="1"/>
    <col min="8473" max="8473" width="24.5703125" style="71" customWidth="1"/>
    <col min="8474" max="8474" width="22.85546875" style="71" customWidth="1"/>
    <col min="8475" max="8477" width="9.140625" style="71" customWidth="1"/>
    <col min="8478" max="8479" width="12.140625" style="71" customWidth="1"/>
    <col min="8480" max="8480" width="14.5703125" style="71" customWidth="1"/>
    <col min="8481" max="8481" width="5" style="71" customWidth="1"/>
    <col min="8482" max="8483" width="10.140625" style="71" hidden="1" customWidth="1"/>
    <col min="8484" max="8484" width="5" style="71" customWidth="1"/>
    <col min="8485" max="8486" width="10.140625" style="71" hidden="1" customWidth="1"/>
    <col min="8487" max="8487" width="5" style="71" customWidth="1"/>
    <col min="8488" max="8489" width="10.140625" style="71" hidden="1" customWidth="1"/>
    <col min="8490" max="8490" width="5" style="71" customWidth="1"/>
    <col min="8491" max="8492" width="10.140625" style="71" hidden="1" customWidth="1"/>
    <col min="8493" max="8493" width="5" style="71" customWidth="1"/>
    <col min="8494" max="8495" width="10.140625" style="71" hidden="1" customWidth="1"/>
    <col min="8496" max="8496" width="5" style="71" customWidth="1"/>
    <col min="8497" max="8498" width="10.140625" style="71" hidden="1" customWidth="1"/>
    <col min="8499" max="8499" width="6.42578125" style="71" customWidth="1"/>
    <col min="8500" max="8507" width="10.140625" style="71" hidden="1" customWidth="1"/>
    <col min="8508" max="8508" width="6.85546875" style="71" customWidth="1"/>
    <col min="8509" max="8510" width="10.140625" style="71" hidden="1" customWidth="1"/>
    <col min="8511" max="8511" width="6.42578125" style="71" customWidth="1"/>
    <col min="8512" max="8513" width="10.140625" style="71" hidden="1" customWidth="1"/>
    <col min="8514" max="8514" width="5.42578125" style="71" customWidth="1"/>
    <col min="8515" max="8516" width="10.140625" style="71" hidden="1" customWidth="1"/>
    <col min="8517" max="8517" width="4.85546875" style="71" customWidth="1"/>
    <col min="8518" max="8525" width="10.140625" style="71" hidden="1" customWidth="1"/>
    <col min="8526" max="8526" width="5.42578125" style="71" customWidth="1"/>
    <col min="8527" max="8528" width="10.140625" style="71" hidden="1" customWidth="1"/>
    <col min="8529" max="8529" width="8.42578125" style="71" customWidth="1"/>
    <col min="8530" max="8531" width="10.140625" style="71" hidden="1" customWidth="1"/>
    <col min="8532" max="8532" width="5.85546875" style="71" customWidth="1"/>
    <col min="8533" max="8534" width="10.140625" style="71" hidden="1" customWidth="1"/>
    <col min="8535" max="8535" width="5.42578125" style="71" customWidth="1"/>
    <col min="8536" max="8537" width="10.140625" style="71" hidden="1" customWidth="1"/>
    <col min="8538" max="8538" width="5.42578125" style="71" customWidth="1"/>
    <col min="8539" max="8540" width="10.140625" style="71" hidden="1" customWidth="1"/>
    <col min="8541" max="8541" width="6" style="71" customWidth="1"/>
    <col min="8542" max="8546" width="10.140625" style="71" hidden="1" customWidth="1"/>
    <col min="8547" max="8547" width="5" style="71" customWidth="1"/>
    <col min="8548" max="8555" width="10.140625" style="71" hidden="1" customWidth="1"/>
    <col min="8556" max="8556" width="5" style="71" customWidth="1"/>
    <col min="8557" max="8557" width="10.140625" style="71" hidden="1" customWidth="1"/>
    <col min="8558" max="8558" width="5" style="71" customWidth="1"/>
    <col min="8559" max="8559" width="9.42578125" style="71" customWidth="1"/>
    <col min="8560" max="8560" width="10.140625" style="71" hidden="1" customWidth="1"/>
    <col min="8561" max="8561" width="5" style="71" customWidth="1"/>
    <col min="8562" max="8563" width="10.140625" style="71" hidden="1" customWidth="1"/>
    <col min="8564" max="8564" width="5" style="71" customWidth="1"/>
    <col min="8565" max="8566" width="10.140625" style="71" hidden="1" customWidth="1"/>
    <col min="8567" max="8567" width="5" style="71" customWidth="1"/>
    <col min="8568" max="8569" width="10.140625" style="71" hidden="1" customWidth="1"/>
    <col min="8570" max="8570" width="5" style="71" customWidth="1"/>
    <col min="8571" max="8577" width="10.140625" style="71" hidden="1" customWidth="1"/>
    <col min="8578" max="8578" width="6.42578125" style="71" customWidth="1"/>
    <col min="8579" max="8579" width="10.140625" style="71" hidden="1" customWidth="1"/>
    <col min="8580" max="8580" width="7.140625" style="71" customWidth="1"/>
    <col min="8581" max="8582" width="10.140625" style="71" hidden="1" customWidth="1"/>
    <col min="8583" max="8583" width="7.140625" style="71" customWidth="1"/>
    <col min="8584" max="8585" width="10.140625" style="71" hidden="1" customWidth="1"/>
    <col min="8586" max="8586" width="7.140625" style="71" customWidth="1"/>
    <col min="8587" max="8588" width="10.140625" style="71" hidden="1" customWidth="1"/>
    <col min="8589" max="8589" width="7.140625" style="71" customWidth="1"/>
    <col min="8590" max="8591" width="10.140625" style="71" hidden="1" customWidth="1"/>
    <col min="8592" max="8592" width="7.140625" style="71" customWidth="1"/>
    <col min="8593" max="8594" width="10.140625" style="71" hidden="1" customWidth="1"/>
    <col min="8595" max="8595" width="7.140625" style="71" customWidth="1"/>
    <col min="8596" max="8597" width="10.140625" style="71" hidden="1" customWidth="1"/>
    <col min="8598" max="8598" width="7.140625" style="71" customWidth="1"/>
    <col min="8599" max="8600" width="10.140625" style="71" hidden="1" customWidth="1"/>
    <col min="8601" max="8601" width="7.140625" style="71" customWidth="1"/>
    <col min="8602" max="8602" width="10.140625" style="71" hidden="1" customWidth="1"/>
    <col min="8603" max="8603" width="6.42578125" style="71" customWidth="1"/>
    <col min="8604" max="8605" width="10.140625" style="71" hidden="1" customWidth="1"/>
    <col min="8606" max="8606" width="6.85546875" style="71" customWidth="1"/>
    <col min="8607" max="8608" width="10.140625" style="71" hidden="1" customWidth="1"/>
    <col min="8609" max="8609" width="6.85546875" style="71" customWidth="1"/>
    <col min="8610" max="8611" width="10.140625" style="71" hidden="1" customWidth="1"/>
    <col min="8612" max="8612" width="6.42578125" style="71" customWidth="1"/>
    <col min="8613" max="8614" width="10.140625" style="71" hidden="1" customWidth="1"/>
    <col min="8615" max="8615" width="7.42578125" style="71" customWidth="1"/>
    <col min="8616" max="8617" width="10.140625" style="71" hidden="1" customWidth="1"/>
    <col min="8618" max="8618" width="6.42578125" style="71" customWidth="1"/>
    <col min="8619" max="8620" width="10.140625" style="71" hidden="1" customWidth="1"/>
    <col min="8621" max="8621" width="7.5703125" style="71" customWidth="1"/>
    <col min="8622" max="8622" width="10.140625" style="71" hidden="1" customWidth="1"/>
    <col min="8623" max="8623" width="9.42578125" style="71" customWidth="1"/>
    <col min="8624" max="8624" width="10.140625" style="71" hidden="1" customWidth="1"/>
    <col min="8625" max="8628" width="6.42578125" style="71" customWidth="1"/>
    <col min="8629" max="8629" width="6.85546875" style="71" customWidth="1"/>
    <col min="8630" max="8630" width="6.42578125" style="71" customWidth="1"/>
    <col min="8631" max="8647" width="10.140625" style="71" hidden="1" customWidth="1"/>
    <col min="8648" max="8648" width="6.5703125" style="71" customWidth="1"/>
    <col min="8649" max="8649" width="6.42578125" style="71" customWidth="1"/>
    <col min="8650" max="8651" width="10.140625" style="71" hidden="1" customWidth="1"/>
    <col min="8652" max="8652" width="6.42578125" style="71" customWidth="1"/>
    <col min="8653" max="8654" width="10.140625" style="71" hidden="1" customWidth="1"/>
    <col min="8655" max="8655" width="7.42578125" style="71" customWidth="1"/>
    <col min="8656" max="8656" width="10.140625" style="71" hidden="1" customWidth="1"/>
    <col min="8657" max="8657" width="6.42578125" style="71" customWidth="1"/>
    <col min="8658" max="8658" width="10.140625" style="71" hidden="1" customWidth="1"/>
    <col min="8659" max="8659" width="9" style="71" customWidth="1"/>
    <col min="8660" max="8661" width="10.140625" style="71" hidden="1" customWidth="1"/>
    <col min="8662" max="8662" width="8.5703125" style="71" customWidth="1"/>
    <col min="8663" max="8664" width="10.140625" style="71" hidden="1" customWidth="1"/>
    <col min="8665" max="8665" width="6.42578125" style="71" customWidth="1"/>
    <col min="8666" max="8667" width="10.140625" style="71" hidden="1" customWidth="1"/>
    <col min="8668" max="8668" width="7" style="71" customWidth="1"/>
    <col min="8669" max="8670" width="10.140625" style="71" hidden="1" customWidth="1"/>
    <col min="8671" max="8671" width="7" style="71" customWidth="1"/>
    <col min="8672" max="8673" width="10.140625" style="71" hidden="1" customWidth="1"/>
    <col min="8674" max="8674" width="7.5703125" style="71" customWidth="1"/>
    <col min="8675" max="8676" width="10.140625" style="71" hidden="1" customWidth="1"/>
    <col min="8677" max="8677" width="7" style="71" customWidth="1"/>
    <col min="8678" max="8679" width="10.140625" style="71" hidden="1" customWidth="1"/>
    <col min="8680" max="8680" width="7" style="71" customWidth="1"/>
    <col min="8681" max="8682" width="10.140625" style="71" hidden="1" customWidth="1"/>
    <col min="8683" max="8683" width="7" style="71" customWidth="1"/>
    <col min="8684" max="8684" width="10.140625" style="71" hidden="1" customWidth="1"/>
    <col min="8685" max="8685" width="6.42578125" style="71" customWidth="1"/>
    <col min="8686" max="8697" width="10.140625" style="71" hidden="1" customWidth="1"/>
    <col min="8698" max="8698" width="10.140625" style="71"/>
    <col min="8699" max="8699" width="41.42578125" style="71" customWidth="1"/>
    <col min="8700" max="8700" width="6.42578125" style="71" customWidth="1"/>
    <col min="8701" max="8701" width="14.7109375" style="71" customWidth="1"/>
    <col min="8702" max="8702" width="11.42578125" style="71" customWidth="1"/>
    <col min="8703" max="8703" width="13" style="71" customWidth="1"/>
    <col min="8704" max="8704" width="18.140625" style="71" customWidth="1"/>
    <col min="8705" max="8714" width="9.42578125" style="71" customWidth="1"/>
    <col min="8715" max="8715" width="8.85546875" style="71" customWidth="1"/>
    <col min="8716" max="8716" width="9.42578125" style="71" customWidth="1"/>
    <col min="8717" max="8717" width="9.85546875" style="71" customWidth="1"/>
    <col min="8718" max="8718" width="6.42578125" style="71" customWidth="1"/>
    <col min="8719" max="8719" width="6.85546875" style="71" customWidth="1"/>
    <col min="8720" max="8721" width="4.42578125" style="71" customWidth="1"/>
    <col min="8722" max="8722" width="6.28515625" style="71" customWidth="1"/>
    <col min="8723" max="8723" width="7.5703125" style="71" customWidth="1"/>
    <col min="8724" max="8724" width="10.140625" style="71" hidden="1" customWidth="1"/>
    <col min="8725" max="8726" width="11.42578125" style="71" customWidth="1"/>
    <col min="8727" max="8727" width="56.85546875" style="71" customWidth="1"/>
    <col min="8728" max="8728" width="9.140625" style="71" customWidth="1"/>
    <col min="8729" max="8729" width="24.5703125" style="71" customWidth="1"/>
    <col min="8730" max="8730" width="22.85546875" style="71" customWidth="1"/>
    <col min="8731" max="8733" width="9.140625" style="71" customWidth="1"/>
    <col min="8734" max="8735" width="12.140625" style="71" customWidth="1"/>
    <col min="8736" max="8736" width="14.5703125" style="71" customWidth="1"/>
    <col min="8737" max="8737" width="5" style="71" customWidth="1"/>
    <col min="8738" max="8739" width="10.140625" style="71" hidden="1" customWidth="1"/>
    <col min="8740" max="8740" width="5" style="71" customWidth="1"/>
    <col min="8741" max="8742" width="10.140625" style="71" hidden="1" customWidth="1"/>
    <col min="8743" max="8743" width="5" style="71" customWidth="1"/>
    <col min="8744" max="8745" width="10.140625" style="71" hidden="1" customWidth="1"/>
    <col min="8746" max="8746" width="5" style="71" customWidth="1"/>
    <col min="8747" max="8748" width="10.140625" style="71" hidden="1" customWidth="1"/>
    <col min="8749" max="8749" width="5" style="71" customWidth="1"/>
    <col min="8750" max="8751" width="10.140625" style="71" hidden="1" customWidth="1"/>
    <col min="8752" max="8752" width="5" style="71" customWidth="1"/>
    <col min="8753" max="8754" width="10.140625" style="71" hidden="1" customWidth="1"/>
    <col min="8755" max="8755" width="6.42578125" style="71" customWidth="1"/>
    <col min="8756" max="8763" width="10.140625" style="71" hidden="1" customWidth="1"/>
    <col min="8764" max="8764" width="6.85546875" style="71" customWidth="1"/>
    <col min="8765" max="8766" width="10.140625" style="71" hidden="1" customWidth="1"/>
    <col min="8767" max="8767" width="6.42578125" style="71" customWidth="1"/>
    <col min="8768" max="8769" width="10.140625" style="71" hidden="1" customWidth="1"/>
    <col min="8770" max="8770" width="5.42578125" style="71" customWidth="1"/>
    <col min="8771" max="8772" width="10.140625" style="71" hidden="1" customWidth="1"/>
    <col min="8773" max="8773" width="4.85546875" style="71" customWidth="1"/>
    <col min="8774" max="8781" width="10.140625" style="71" hidden="1" customWidth="1"/>
    <col min="8782" max="8782" width="5.42578125" style="71" customWidth="1"/>
    <col min="8783" max="8784" width="10.140625" style="71" hidden="1" customWidth="1"/>
    <col min="8785" max="8785" width="8.42578125" style="71" customWidth="1"/>
    <col min="8786" max="8787" width="10.140625" style="71" hidden="1" customWidth="1"/>
    <col min="8788" max="8788" width="5.85546875" style="71" customWidth="1"/>
    <col min="8789" max="8790" width="10.140625" style="71" hidden="1" customWidth="1"/>
    <col min="8791" max="8791" width="5.42578125" style="71" customWidth="1"/>
    <col min="8792" max="8793" width="10.140625" style="71" hidden="1" customWidth="1"/>
    <col min="8794" max="8794" width="5.42578125" style="71" customWidth="1"/>
    <col min="8795" max="8796" width="10.140625" style="71" hidden="1" customWidth="1"/>
    <col min="8797" max="8797" width="6" style="71" customWidth="1"/>
    <col min="8798" max="8802" width="10.140625" style="71" hidden="1" customWidth="1"/>
    <col min="8803" max="8803" width="5" style="71" customWidth="1"/>
    <col min="8804" max="8811" width="10.140625" style="71" hidden="1" customWidth="1"/>
    <col min="8812" max="8812" width="5" style="71" customWidth="1"/>
    <col min="8813" max="8813" width="10.140625" style="71" hidden="1" customWidth="1"/>
    <col min="8814" max="8814" width="5" style="71" customWidth="1"/>
    <col min="8815" max="8815" width="9.42578125" style="71" customWidth="1"/>
    <col min="8816" max="8816" width="10.140625" style="71" hidden="1" customWidth="1"/>
    <col min="8817" max="8817" width="5" style="71" customWidth="1"/>
    <col min="8818" max="8819" width="10.140625" style="71" hidden="1" customWidth="1"/>
    <col min="8820" max="8820" width="5" style="71" customWidth="1"/>
    <col min="8821" max="8822" width="10.140625" style="71" hidden="1" customWidth="1"/>
    <col min="8823" max="8823" width="5" style="71" customWidth="1"/>
    <col min="8824" max="8825" width="10.140625" style="71" hidden="1" customWidth="1"/>
    <col min="8826" max="8826" width="5" style="71" customWidth="1"/>
    <col min="8827" max="8833" width="10.140625" style="71" hidden="1" customWidth="1"/>
    <col min="8834" max="8834" width="6.42578125" style="71" customWidth="1"/>
    <col min="8835" max="8835" width="10.140625" style="71" hidden="1" customWidth="1"/>
    <col min="8836" max="8836" width="7.140625" style="71" customWidth="1"/>
    <col min="8837" max="8838" width="10.140625" style="71" hidden="1" customWidth="1"/>
    <col min="8839" max="8839" width="7.140625" style="71" customWidth="1"/>
    <col min="8840" max="8841" width="10.140625" style="71" hidden="1" customWidth="1"/>
    <col min="8842" max="8842" width="7.140625" style="71" customWidth="1"/>
    <col min="8843" max="8844" width="10.140625" style="71" hidden="1" customWidth="1"/>
    <col min="8845" max="8845" width="7.140625" style="71" customWidth="1"/>
    <col min="8846" max="8847" width="10.140625" style="71" hidden="1" customWidth="1"/>
    <col min="8848" max="8848" width="7.140625" style="71" customWidth="1"/>
    <col min="8849" max="8850" width="10.140625" style="71" hidden="1" customWidth="1"/>
    <col min="8851" max="8851" width="7.140625" style="71" customWidth="1"/>
    <col min="8852" max="8853" width="10.140625" style="71" hidden="1" customWidth="1"/>
    <col min="8854" max="8854" width="7.140625" style="71" customWidth="1"/>
    <col min="8855" max="8856" width="10.140625" style="71" hidden="1" customWidth="1"/>
    <col min="8857" max="8857" width="7.140625" style="71" customWidth="1"/>
    <col min="8858" max="8858" width="10.140625" style="71" hidden="1" customWidth="1"/>
    <col min="8859" max="8859" width="6.42578125" style="71" customWidth="1"/>
    <col min="8860" max="8861" width="10.140625" style="71" hidden="1" customWidth="1"/>
    <col min="8862" max="8862" width="6.85546875" style="71" customWidth="1"/>
    <col min="8863" max="8864" width="10.140625" style="71" hidden="1" customWidth="1"/>
    <col min="8865" max="8865" width="6.85546875" style="71" customWidth="1"/>
    <col min="8866" max="8867" width="10.140625" style="71" hidden="1" customWidth="1"/>
    <col min="8868" max="8868" width="6.42578125" style="71" customWidth="1"/>
    <col min="8869" max="8870" width="10.140625" style="71" hidden="1" customWidth="1"/>
    <col min="8871" max="8871" width="7.42578125" style="71" customWidth="1"/>
    <col min="8872" max="8873" width="10.140625" style="71" hidden="1" customWidth="1"/>
    <col min="8874" max="8874" width="6.42578125" style="71" customWidth="1"/>
    <col min="8875" max="8876" width="10.140625" style="71" hidden="1" customWidth="1"/>
    <col min="8877" max="8877" width="7.5703125" style="71" customWidth="1"/>
    <col min="8878" max="8878" width="10.140625" style="71" hidden="1" customWidth="1"/>
    <col min="8879" max="8879" width="9.42578125" style="71" customWidth="1"/>
    <col min="8880" max="8880" width="10.140625" style="71" hidden="1" customWidth="1"/>
    <col min="8881" max="8884" width="6.42578125" style="71" customWidth="1"/>
    <col min="8885" max="8885" width="6.85546875" style="71" customWidth="1"/>
    <col min="8886" max="8886" width="6.42578125" style="71" customWidth="1"/>
    <col min="8887" max="8903" width="10.140625" style="71" hidden="1" customWidth="1"/>
    <col min="8904" max="8904" width="6.5703125" style="71" customWidth="1"/>
    <col min="8905" max="8905" width="6.42578125" style="71" customWidth="1"/>
    <col min="8906" max="8907" width="10.140625" style="71" hidden="1" customWidth="1"/>
    <col min="8908" max="8908" width="6.42578125" style="71" customWidth="1"/>
    <col min="8909" max="8910" width="10.140625" style="71" hidden="1" customWidth="1"/>
    <col min="8911" max="8911" width="7.42578125" style="71" customWidth="1"/>
    <col min="8912" max="8912" width="10.140625" style="71" hidden="1" customWidth="1"/>
    <col min="8913" max="8913" width="6.42578125" style="71" customWidth="1"/>
    <col min="8914" max="8914" width="10.140625" style="71" hidden="1" customWidth="1"/>
    <col min="8915" max="8915" width="9" style="71" customWidth="1"/>
    <col min="8916" max="8917" width="10.140625" style="71" hidden="1" customWidth="1"/>
    <col min="8918" max="8918" width="8.5703125" style="71" customWidth="1"/>
    <col min="8919" max="8920" width="10.140625" style="71" hidden="1" customWidth="1"/>
    <col min="8921" max="8921" width="6.42578125" style="71" customWidth="1"/>
    <col min="8922" max="8923" width="10.140625" style="71" hidden="1" customWidth="1"/>
    <col min="8924" max="8924" width="7" style="71" customWidth="1"/>
    <col min="8925" max="8926" width="10.140625" style="71" hidden="1" customWidth="1"/>
    <col min="8927" max="8927" width="7" style="71" customWidth="1"/>
    <col min="8928" max="8929" width="10.140625" style="71" hidden="1" customWidth="1"/>
    <col min="8930" max="8930" width="7.5703125" style="71" customWidth="1"/>
    <col min="8931" max="8932" width="10.140625" style="71" hidden="1" customWidth="1"/>
    <col min="8933" max="8933" width="7" style="71" customWidth="1"/>
    <col min="8934" max="8935" width="10.140625" style="71" hidden="1" customWidth="1"/>
    <col min="8936" max="8936" width="7" style="71" customWidth="1"/>
    <col min="8937" max="8938" width="10.140625" style="71" hidden="1" customWidth="1"/>
    <col min="8939" max="8939" width="7" style="71" customWidth="1"/>
    <col min="8940" max="8940" width="10.140625" style="71" hidden="1" customWidth="1"/>
    <col min="8941" max="8941" width="6.42578125" style="71" customWidth="1"/>
    <col min="8942" max="8953" width="10.140625" style="71" hidden="1" customWidth="1"/>
    <col min="8954" max="8954" width="10.140625" style="71"/>
    <col min="8955" max="8955" width="41.42578125" style="71" customWidth="1"/>
    <col min="8956" max="8956" width="6.42578125" style="71" customWidth="1"/>
    <col min="8957" max="8957" width="14.7109375" style="71" customWidth="1"/>
    <col min="8958" max="8958" width="11.42578125" style="71" customWidth="1"/>
    <col min="8959" max="8959" width="13" style="71" customWidth="1"/>
    <col min="8960" max="8960" width="18.140625" style="71" customWidth="1"/>
    <col min="8961" max="8970" width="9.42578125" style="71" customWidth="1"/>
    <col min="8971" max="8971" width="8.85546875" style="71" customWidth="1"/>
    <col min="8972" max="8972" width="9.42578125" style="71" customWidth="1"/>
    <col min="8973" max="8973" width="9.85546875" style="71" customWidth="1"/>
    <col min="8974" max="8974" width="6.42578125" style="71" customWidth="1"/>
    <col min="8975" max="8975" width="6.85546875" style="71" customWidth="1"/>
    <col min="8976" max="8977" width="4.42578125" style="71" customWidth="1"/>
    <col min="8978" max="8978" width="6.28515625" style="71" customWidth="1"/>
    <col min="8979" max="8979" width="7.5703125" style="71" customWidth="1"/>
    <col min="8980" max="8980" width="10.140625" style="71" hidden="1" customWidth="1"/>
    <col min="8981" max="8982" width="11.42578125" style="71" customWidth="1"/>
    <col min="8983" max="8983" width="56.85546875" style="71" customWidth="1"/>
    <col min="8984" max="8984" width="9.140625" style="71" customWidth="1"/>
    <col min="8985" max="8985" width="24.5703125" style="71" customWidth="1"/>
    <col min="8986" max="8986" width="22.85546875" style="71" customWidth="1"/>
    <col min="8987" max="8989" width="9.140625" style="71" customWidth="1"/>
    <col min="8990" max="8991" width="12.140625" style="71" customWidth="1"/>
    <col min="8992" max="8992" width="14.5703125" style="71" customWidth="1"/>
    <col min="8993" max="8993" width="5" style="71" customWidth="1"/>
    <col min="8994" max="8995" width="10.140625" style="71" hidden="1" customWidth="1"/>
    <col min="8996" max="8996" width="5" style="71" customWidth="1"/>
    <col min="8997" max="8998" width="10.140625" style="71" hidden="1" customWidth="1"/>
    <col min="8999" max="8999" width="5" style="71" customWidth="1"/>
    <col min="9000" max="9001" width="10.140625" style="71" hidden="1" customWidth="1"/>
    <col min="9002" max="9002" width="5" style="71" customWidth="1"/>
    <col min="9003" max="9004" width="10.140625" style="71" hidden="1" customWidth="1"/>
    <col min="9005" max="9005" width="5" style="71" customWidth="1"/>
    <col min="9006" max="9007" width="10.140625" style="71" hidden="1" customWidth="1"/>
    <col min="9008" max="9008" width="5" style="71" customWidth="1"/>
    <col min="9009" max="9010" width="10.140625" style="71" hidden="1" customWidth="1"/>
    <col min="9011" max="9011" width="6.42578125" style="71" customWidth="1"/>
    <col min="9012" max="9019" width="10.140625" style="71" hidden="1" customWidth="1"/>
    <col min="9020" max="9020" width="6.85546875" style="71" customWidth="1"/>
    <col min="9021" max="9022" width="10.140625" style="71" hidden="1" customWidth="1"/>
    <col min="9023" max="9023" width="6.42578125" style="71" customWidth="1"/>
    <col min="9024" max="9025" width="10.140625" style="71" hidden="1" customWidth="1"/>
    <col min="9026" max="9026" width="5.42578125" style="71" customWidth="1"/>
    <col min="9027" max="9028" width="10.140625" style="71" hidden="1" customWidth="1"/>
    <col min="9029" max="9029" width="4.85546875" style="71" customWidth="1"/>
    <col min="9030" max="9037" width="10.140625" style="71" hidden="1" customWidth="1"/>
    <col min="9038" max="9038" width="5.42578125" style="71" customWidth="1"/>
    <col min="9039" max="9040" width="10.140625" style="71" hidden="1" customWidth="1"/>
    <col min="9041" max="9041" width="8.42578125" style="71" customWidth="1"/>
    <col min="9042" max="9043" width="10.140625" style="71" hidden="1" customWidth="1"/>
    <col min="9044" max="9044" width="5.85546875" style="71" customWidth="1"/>
    <col min="9045" max="9046" width="10.140625" style="71" hidden="1" customWidth="1"/>
    <col min="9047" max="9047" width="5.42578125" style="71" customWidth="1"/>
    <col min="9048" max="9049" width="10.140625" style="71" hidden="1" customWidth="1"/>
    <col min="9050" max="9050" width="5.42578125" style="71" customWidth="1"/>
    <col min="9051" max="9052" width="10.140625" style="71" hidden="1" customWidth="1"/>
    <col min="9053" max="9053" width="6" style="71" customWidth="1"/>
    <col min="9054" max="9058" width="10.140625" style="71" hidden="1" customWidth="1"/>
    <col min="9059" max="9059" width="5" style="71" customWidth="1"/>
    <col min="9060" max="9067" width="10.140625" style="71" hidden="1" customWidth="1"/>
    <col min="9068" max="9068" width="5" style="71" customWidth="1"/>
    <col min="9069" max="9069" width="10.140625" style="71" hidden="1" customWidth="1"/>
    <col min="9070" max="9070" width="5" style="71" customWidth="1"/>
    <col min="9071" max="9071" width="9.42578125" style="71" customWidth="1"/>
    <col min="9072" max="9072" width="10.140625" style="71" hidden="1" customWidth="1"/>
    <col min="9073" max="9073" width="5" style="71" customWidth="1"/>
    <col min="9074" max="9075" width="10.140625" style="71" hidden="1" customWidth="1"/>
    <col min="9076" max="9076" width="5" style="71" customWidth="1"/>
    <col min="9077" max="9078" width="10.140625" style="71" hidden="1" customWidth="1"/>
    <col min="9079" max="9079" width="5" style="71" customWidth="1"/>
    <col min="9080" max="9081" width="10.140625" style="71" hidden="1" customWidth="1"/>
    <col min="9082" max="9082" width="5" style="71" customWidth="1"/>
    <col min="9083" max="9089" width="10.140625" style="71" hidden="1" customWidth="1"/>
    <col min="9090" max="9090" width="6.42578125" style="71" customWidth="1"/>
    <col min="9091" max="9091" width="10.140625" style="71" hidden="1" customWidth="1"/>
    <col min="9092" max="9092" width="7.140625" style="71" customWidth="1"/>
    <col min="9093" max="9094" width="10.140625" style="71" hidden="1" customWidth="1"/>
    <col min="9095" max="9095" width="7.140625" style="71" customWidth="1"/>
    <col min="9096" max="9097" width="10.140625" style="71" hidden="1" customWidth="1"/>
    <col min="9098" max="9098" width="7.140625" style="71" customWidth="1"/>
    <col min="9099" max="9100" width="10.140625" style="71" hidden="1" customWidth="1"/>
    <col min="9101" max="9101" width="7.140625" style="71" customWidth="1"/>
    <col min="9102" max="9103" width="10.140625" style="71" hidden="1" customWidth="1"/>
    <col min="9104" max="9104" width="7.140625" style="71" customWidth="1"/>
    <col min="9105" max="9106" width="10.140625" style="71" hidden="1" customWidth="1"/>
    <col min="9107" max="9107" width="7.140625" style="71" customWidth="1"/>
    <col min="9108" max="9109" width="10.140625" style="71" hidden="1" customWidth="1"/>
    <col min="9110" max="9110" width="7.140625" style="71" customWidth="1"/>
    <col min="9111" max="9112" width="10.140625" style="71" hidden="1" customWidth="1"/>
    <col min="9113" max="9113" width="7.140625" style="71" customWidth="1"/>
    <col min="9114" max="9114" width="10.140625" style="71" hidden="1" customWidth="1"/>
    <col min="9115" max="9115" width="6.42578125" style="71" customWidth="1"/>
    <col min="9116" max="9117" width="10.140625" style="71" hidden="1" customWidth="1"/>
    <col min="9118" max="9118" width="6.85546875" style="71" customWidth="1"/>
    <col min="9119" max="9120" width="10.140625" style="71" hidden="1" customWidth="1"/>
    <col min="9121" max="9121" width="6.85546875" style="71" customWidth="1"/>
    <col min="9122" max="9123" width="10.140625" style="71" hidden="1" customWidth="1"/>
    <col min="9124" max="9124" width="6.42578125" style="71" customWidth="1"/>
    <col min="9125" max="9126" width="10.140625" style="71" hidden="1" customWidth="1"/>
    <col min="9127" max="9127" width="7.42578125" style="71" customWidth="1"/>
    <col min="9128" max="9129" width="10.140625" style="71" hidden="1" customWidth="1"/>
    <col min="9130" max="9130" width="6.42578125" style="71" customWidth="1"/>
    <col min="9131" max="9132" width="10.140625" style="71" hidden="1" customWidth="1"/>
    <col min="9133" max="9133" width="7.5703125" style="71" customWidth="1"/>
    <col min="9134" max="9134" width="10.140625" style="71" hidden="1" customWidth="1"/>
    <col min="9135" max="9135" width="9.42578125" style="71" customWidth="1"/>
    <col min="9136" max="9136" width="10.140625" style="71" hidden="1" customWidth="1"/>
    <col min="9137" max="9140" width="6.42578125" style="71" customWidth="1"/>
    <col min="9141" max="9141" width="6.85546875" style="71" customWidth="1"/>
    <col min="9142" max="9142" width="6.42578125" style="71" customWidth="1"/>
    <col min="9143" max="9159" width="10.140625" style="71" hidden="1" customWidth="1"/>
    <col min="9160" max="9160" width="6.5703125" style="71" customWidth="1"/>
    <col min="9161" max="9161" width="6.42578125" style="71" customWidth="1"/>
    <col min="9162" max="9163" width="10.140625" style="71" hidden="1" customWidth="1"/>
    <col min="9164" max="9164" width="6.42578125" style="71" customWidth="1"/>
    <col min="9165" max="9166" width="10.140625" style="71" hidden="1" customWidth="1"/>
    <col min="9167" max="9167" width="7.42578125" style="71" customWidth="1"/>
    <col min="9168" max="9168" width="10.140625" style="71" hidden="1" customWidth="1"/>
    <col min="9169" max="9169" width="6.42578125" style="71" customWidth="1"/>
    <col min="9170" max="9170" width="10.140625" style="71" hidden="1" customWidth="1"/>
    <col min="9171" max="9171" width="9" style="71" customWidth="1"/>
    <col min="9172" max="9173" width="10.140625" style="71" hidden="1" customWidth="1"/>
    <col min="9174" max="9174" width="8.5703125" style="71" customWidth="1"/>
    <col min="9175" max="9176" width="10.140625" style="71" hidden="1" customWidth="1"/>
    <col min="9177" max="9177" width="6.42578125" style="71" customWidth="1"/>
    <col min="9178" max="9179" width="10.140625" style="71" hidden="1" customWidth="1"/>
    <col min="9180" max="9180" width="7" style="71" customWidth="1"/>
    <col min="9181" max="9182" width="10.140625" style="71" hidden="1" customWidth="1"/>
    <col min="9183" max="9183" width="7" style="71" customWidth="1"/>
    <col min="9184" max="9185" width="10.140625" style="71" hidden="1" customWidth="1"/>
    <col min="9186" max="9186" width="7.5703125" style="71" customWidth="1"/>
    <col min="9187" max="9188" width="10.140625" style="71" hidden="1" customWidth="1"/>
    <col min="9189" max="9189" width="7" style="71" customWidth="1"/>
    <col min="9190" max="9191" width="10.140625" style="71" hidden="1" customWidth="1"/>
    <col min="9192" max="9192" width="7" style="71" customWidth="1"/>
    <col min="9193" max="9194" width="10.140625" style="71" hidden="1" customWidth="1"/>
    <col min="9195" max="9195" width="7" style="71" customWidth="1"/>
    <col min="9196" max="9196" width="10.140625" style="71" hidden="1" customWidth="1"/>
    <col min="9197" max="9197" width="6.42578125" style="71" customWidth="1"/>
    <col min="9198" max="9209" width="10.140625" style="71" hidden="1" customWidth="1"/>
    <col min="9210" max="9210" width="10.140625" style="71"/>
    <col min="9211" max="9211" width="41.42578125" style="71" customWidth="1"/>
    <col min="9212" max="9212" width="6.42578125" style="71" customWidth="1"/>
    <col min="9213" max="9213" width="14.7109375" style="71" customWidth="1"/>
    <col min="9214" max="9214" width="11.42578125" style="71" customWidth="1"/>
    <col min="9215" max="9215" width="13" style="71" customWidth="1"/>
    <col min="9216" max="9216" width="18.140625" style="71" customWidth="1"/>
    <col min="9217" max="9226" width="9.42578125" style="71" customWidth="1"/>
    <col min="9227" max="9227" width="8.85546875" style="71" customWidth="1"/>
    <col min="9228" max="9228" width="9.42578125" style="71" customWidth="1"/>
    <col min="9229" max="9229" width="9.85546875" style="71" customWidth="1"/>
    <col min="9230" max="9230" width="6.42578125" style="71" customWidth="1"/>
    <col min="9231" max="9231" width="6.85546875" style="71" customWidth="1"/>
    <col min="9232" max="9233" width="4.42578125" style="71" customWidth="1"/>
    <col min="9234" max="9234" width="6.28515625" style="71" customWidth="1"/>
    <col min="9235" max="9235" width="7.5703125" style="71" customWidth="1"/>
    <col min="9236" max="9236" width="10.140625" style="71" hidden="1" customWidth="1"/>
    <col min="9237" max="9238" width="11.42578125" style="71" customWidth="1"/>
    <col min="9239" max="9239" width="56.85546875" style="71" customWidth="1"/>
    <col min="9240" max="9240" width="9.140625" style="71" customWidth="1"/>
    <col min="9241" max="9241" width="24.5703125" style="71" customWidth="1"/>
    <col min="9242" max="9242" width="22.85546875" style="71" customWidth="1"/>
    <col min="9243" max="9245" width="9.140625" style="71" customWidth="1"/>
    <col min="9246" max="9247" width="12.140625" style="71" customWidth="1"/>
    <col min="9248" max="9248" width="14.5703125" style="71" customWidth="1"/>
    <col min="9249" max="9249" width="5" style="71" customWidth="1"/>
    <col min="9250" max="9251" width="10.140625" style="71" hidden="1" customWidth="1"/>
    <col min="9252" max="9252" width="5" style="71" customWidth="1"/>
    <col min="9253" max="9254" width="10.140625" style="71" hidden="1" customWidth="1"/>
    <col min="9255" max="9255" width="5" style="71" customWidth="1"/>
    <col min="9256" max="9257" width="10.140625" style="71" hidden="1" customWidth="1"/>
    <col min="9258" max="9258" width="5" style="71" customWidth="1"/>
    <col min="9259" max="9260" width="10.140625" style="71" hidden="1" customWidth="1"/>
    <col min="9261" max="9261" width="5" style="71" customWidth="1"/>
    <col min="9262" max="9263" width="10.140625" style="71" hidden="1" customWidth="1"/>
    <col min="9264" max="9264" width="5" style="71" customWidth="1"/>
    <col min="9265" max="9266" width="10.140625" style="71" hidden="1" customWidth="1"/>
    <col min="9267" max="9267" width="6.42578125" style="71" customWidth="1"/>
    <col min="9268" max="9275" width="10.140625" style="71" hidden="1" customWidth="1"/>
    <col min="9276" max="9276" width="6.85546875" style="71" customWidth="1"/>
    <col min="9277" max="9278" width="10.140625" style="71" hidden="1" customWidth="1"/>
    <col min="9279" max="9279" width="6.42578125" style="71" customWidth="1"/>
    <col min="9280" max="9281" width="10.140625" style="71" hidden="1" customWidth="1"/>
    <col min="9282" max="9282" width="5.42578125" style="71" customWidth="1"/>
    <col min="9283" max="9284" width="10.140625" style="71" hidden="1" customWidth="1"/>
    <col min="9285" max="9285" width="4.85546875" style="71" customWidth="1"/>
    <col min="9286" max="9293" width="10.140625" style="71" hidden="1" customWidth="1"/>
    <col min="9294" max="9294" width="5.42578125" style="71" customWidth="1"/>
    <col min="9295" max="9296" width="10.140625" style="71" hidden="1" customWidth="1"/>
    <col min="9297" max="9297" width="8.42578125" style="71" customWidth="1"/>
    <col min="9298" max="9299" width="10.140625" style="71" hidden="1" customWidth="1"/>
    <col min="9300" max="9300" width="5.85546875" style="71" customWidth="1"/>
    <col min="9301" max="9302" width="10.140625" style="71" hidden="1" customWidth="1"/>
    <col min="9303" max="9303" width="5.42578125" style="71" customWidth="1"/>
    <col min="9304" max="9305" width="10.140625" style="71" hidden="1" customWidth="1"/>
    <col min="9306" max="9306" width="5.42578125" style="71" customWidth="1"/>
    <col min="9307" max="9308" width="10.140625" style="71" hidden="1" customWidth="1"/>
    <col min="9309" max="9309" width="6" style="71" customWidth="1"/>
    <col min="9310" max="9314" width="10.140625" style="71" hidden="1" customWidth="1"/>
    <col min="9315" max="9315" width="5" style="71" customWidth="1"/>
    <col min="9316" max="9323" width="10.140625" style="71" hidden="1" customWidth="1"/>
    <col min="9324" max="9324" width="5" style="71" customWidth="1"/>
    <col min="9325" max="9325" width="10.140625" style="71" hidden="1" customWidth="1"/>
    <col min="9326" max="9326" width="5" style="71" customWidth="1"/>
    <col min="9327" max="9327" width="9.42578125" style="71" customWidth="1"/>
    <col min="9328" max="9328" width="10.140625" style="71" hidden="1" customWidth="1"/>
    <col min="9329" max="9329" width="5" style="71" customWidth="1"/>
    <col min="9330" max="9331" width="10.140625" style="71" hidden="1" customWidth="1"/>
    <col min="9332" max="9332" width="5" style="71" customWidth="1"/>
    <col min="9333" max="9334" width="10.140625" style="71" hidden="1" customWidth="1"/>
    <col min="9335" max="9335" width="5" style="71" customWidth="1"/>
    <col min="9336" max="9337" width="10.140625" style="71" hidden="1" customWidth="1"/>
    <col min="9338" max="9338" width="5" style="71" customWidth="1"/>
    <col min="9339" max="9345" width="10.140625" style="71" hidden="1" customWidth="1"/>
    <col min="9346" max="9346" width="6.42578125" style="71" customWidth="1"/>
    <col min="9347" max="9347" width="10.140625" style="71" hidden="1" customWidth="1"/>
    <col min="9348" max="9348" width="7.140625" style="71" customWidth="1"/>
    <col min="9349" max="9350" width="10.140625" style="71" hidden="1" customWidth="1"/>
    <col min="9351" max="9351" width="7.140625" style="71" customWidth="1"/>
    <col min="9352" max="9353" width="10.140625" style="71" hidden="1" customWidth="1"/>
    <col min="9354" max="9354" width="7.140625" style="71" customWidth="1"/>
    <col min="9355" max="9356" width="10.140625" style="71" hidden="1" customWidth="1"/>
    <col min="9357" max="9357" width="7.140625" style="71" customWidth="1"/>
    <col min="9358" max="9359" width="10.140625" style="71" hidden="1" customWidth="1"/>
    <col min="9360" max="9360" width="7.140625" style="71" customWidth="1"/>
    <col min="9361" max="9362" width="10.140625" style="71" hidden="1" customWidth="1"/>
    <col min="9363" max="9363" width="7.140625" style="71" customWidth="1"/>
    <col min="9364" max="9365" width="10.140625" style="71" hidden="1" customWidth="1"/>
    <col min="9366" max="9366" width="7.140625" style="71" customWidth="1"/>
    <col min="9367" max="9368" width="10.140625" style="71" hidden="1" customWidth="1"/>
    <col min="9369" max="9369" width="7.140625" style="71" customWidth="1"/>
    <col min="9370" max="9370" width="10.140625" style="71" hidden="1" customWidth="1"/>
    <col min="9371" max="9371" width="6.42578125" style="71" customWidth="1"/>
    <col min="9372" max="9373" width="10.140625" style="71" hidden="1" customWidth="1"/>
    <col min="9374" max="9374" width="6.85546875" style="71" customWidth="1"/>
    <col min="9375" max="9376" width="10.140625" style="71" hidden="1" customWidth="1"/>
    <col min="9377" max="9377" width="6.85546875" style="71" customWidth="1"/>
    <col min="9378" max="9379" width="10.140625" style="71" hidden="1" customWidth="1"/>
    <col min="9380" max="9380" width="6.42578125" style="71" customWidth="1"/>
    <col min="9381" max="9382" width="10.140625" style="71" hidden="1" customWidth="1"/>
    <col min="9383" max="9383" width="7.42578125" style="71" customWidth="1"/>
    <col min="9384" max="9385" width="10.140625" style="71" hidden="1" customWidth="1"/>
    <col min="9386" max="9386" width="6.42578125" style="71" customWidth="1"/>
    <col min="9387" max="9388" width="10.140625" style="71" hidden="1" customWidth="1"/>
    <col min="9389" max="9389" width="7.5703125" style="71" customWidth="1"/>
    <col min="9390" max="9390" width="10.140625" style="71" hidden="1" customWidth="1"/>
    <col min="9391" max="9391" width="9.42578125" style="71" customWidth="1"/>
    <col min="9392" max="9392" width="10.140625" style="71" hidden="1" customWidth="1"/>
    <col min="9393" max="9396" width="6.42578125" style="71" customWidth="1"/>
    <col min="9397" max="9397" width="6.85546875" style="71" customWidth="1"/>
    <col min="9398" max="9398" width="6.42578125" style="71" customWidth="1"/>
    <col min="9399" max="9415" width="10.140625" style="71" hidden="1" customWidth="1"/>
    <col min="9416" max="9416" width="6.5703125" style="71" customWidth="1"/>
    <col min="9417" max="9417" width="6.42578125" style="71" customWidth="1"/>
    <col min="9418" max="9419" width="10.140625" style="71" hidden="1" customWidth="1"/>
    <col min="9420" max="9420" width="6.42578125" style="71" customWidth="1"/>
    <col min="9421" max="9422" width="10.140625" style="71" hidden="1" customWidth="1"/>
    <col min="9423" max="9423" width="7.42578125" style="71" customWidth="1"/>
    <col min="9424" max="9424" width="10.140625" style="71" hidden="1" customWidth="1"/>
    <col min="9425" max="9425" width="6.42578125" style="71" customWidth="1"/>
    <col min="9426" max="9426" width="10.140625" style="71" hidden="1" customWidth="1"/>
    <col min="9427" max="9427" width="9" style="71" customWidth="1"/>
    <col min="9428" max="9429" width="10.140625" style="71" hidden="1" customWidth="1"/>
    <col min="9430" max="9430" width="8.5703125" style="71" customWidth="1"/>
    <col min="9431" max="9432" width="10.140625" style="71" hidden="1" customWidth="1"/>
    <col min="9433" max="9433" width="6.42578125" style="71" customWidth="1"/>
    <col min="9434" max="9435" width="10.140625" style="71" hidden="1" customWidth="1"/>
    <col min="9436" max="9436" width="7" style="71" customWidth="1"/>
    <col min="9437" max="9438" width="10.140625" style="71" hidden="1" customWidth="1"/>
    <col min="9439" max="9439" width="7" style="71" customWidth="1"/>
    <col min="9440" max="9441" width="10.140625" style="71" hidden="1" customWidth="1"/>
    <col min="9442" max="9442" width="7.5703125" style="71" customWidth="1"/>
    <col min="9443" max="9444" width="10.140625" style="71" hidden="1" customWidth="1"/>
    <col min="9445" max="9445" width="7" style="71" customWidth="1"/>
    <col min="9446" max="9447" width="10.140625" style="71" hidden="1" customWidth="1"/>
    <col min="9448" max="9448" width="7" style="71" customWidth="1"/>
    <col min="9449" max="9450" width="10.140625" style="71" hidden="1" customWidth="1"/>
    <col min="9451" max="9451" width="7" style="71" customWidth="1"/>
    <col min="9452" max="9452" width="10.140625" style="71" hidden="1" customWidth="1"/>
    <col min="9453" max="9453" width="6.42578125" style="71" customWidth="1"/>
    <col min="9454" max="9465" width="10.140625" style="71" hidden="1" customWidth="1"/>
    <col min="9466" max="9466" width="10.140625" style="71"/>
    <col min="9467" max="9467" width="41.42578125" style="71" customWidth="1"/>
    <col min="9468" max="9468" width="6.42578125" style="71" customWidth="1"/>
    <col min="9469" max="9469" width="14.7109375" style="71" customWidth="1"/>
    <col min="9470" max="9470" width="11.42578125" style="71" customWidth="1"/>
    <col min="9471" max="9471" width="13" style="71" customWidth="1"/>
    <col min="9472" max="9472" width="18.140625" style="71" customWidth="1"/>
    <col min="9473" max="9482" width="9.42578125" style="71" customWidth="1"/>
    <col min="9483" max="9483" width="8.85546875" style="71" customWidth="1"/>
    <col min="9484" max="9484" width="9.42578125" style="71" customWidth="1"/>
    <col min="9485" max="9485" width="9.85546875" style="71" customWidth="1"/>
    <col min="9486" max="9486" width="6.42578125" style="71" customWidth="1"/>
    <col min="9487" max="9487" width="6.85546875" style="71" customWidth="1"/>
    <col min="9488" max="9489" width="4.42578125" style="71" customWidth="1"/>
    <col min="9490" max="9490" width="6.28515625" style="71" customWidth="1"/>
    <col min="9491" max="9491" width="7.5703125" style="71" customWidth="1"/>
    <col min="9492" max="9492" width="10.140625" style="71" hidden="1" customWidth="1"/>
    <col min="9493" max="9494" width="11.42578125" style="71" customWidth="1"/>
    <col min="9495" max="9495" width="56.85546875" style="71" customWidth="1"/>
    <col min="9496" max="9496" width="9.140625" style="71" customWidth="1"/>
    <col min="9497" max="9497" width="24.5703125" style="71" customWidth="1"/>
    <col min="9498" max="9498" width="22.85546875" style="71" customWidth="1"/>
    <col min="9499" max="9501" width="9.140625" style="71" customWidth="1"/>
    <col min="9502" max="9503" width="12.140625" style="71" customWidth="1"/>
    <col min="9504" max="9504" width="14.5703125" style="71" customWidth="1"/>
    <col min="9505" max="9505" width="5" style="71" customWidth="1"/>
    <col min="9506" max="9507" width="10.140625" style="71" hidden="1" customWidth="1"/>
    <col min="9508" max="9508" width="5" style="71" customWidth="1"/>
    <col min="9509" max="9510" width="10.140625" style="71" hidden="1" customWidth="1"/>
    <col min="9511" max="9511" width="5" style="71" customWidth="1"/>
    <col min="9512" max="9513" width="10.140625" style="71" hidden="1" customWidth="1"/>
    <col min="9514" max="9514" width="5" style="71" customWidth="1"/>
    <col min="9515" max="9516" width="10.140625" style="71" hidden="1" customWidth="1"/>
    <col min="9517" max="9517" width="5" style="71" customWidth="1"/>
    <col min="9518" max="9519" width="10.140625" style="71" hidden="1" customWidth="1"/>
    <col min="9520" max="9520" width="5" style="71" customWidth="1"/>
    <col min="9521" max="9522" width="10.140625" style="71" hidden="1" customWidth="1"/>
    <col min="9523" max="9523" width="6.42578125" style="71" customWidth="1"/>
    <col min="9524" max="9531" width="10.140625" style="71" hidden="1" customWidth="1"/>
    <col min="9532" max="9532" width="6.85546875" style="71" customWidth="1"/>
    <col min="9533" max="9534" width="10.140625" style="71" hidden="1" customWidth="1"/>
    <col min="9535" max="9535" width="6.42578125" style="71" customWidth="1"/>
    <col min="9536" max="9537" width="10.140625" style="71" hidden="1" customWidth="1"/>
    <col min="9538" max="9538" width="5.42578125" style="71" customWidth="1"/>
    <col min="9539" max="9540" width="10.140625" style="71" hidden="1" customWidth="1"/>
    <col min="9541" max="9541" width="4.85546875" style="71" customWidth="1"/>
    <col min="9542" max="9549" width="10.140625" style="71" hidden="1" customWidth="1"/>
    <col min="9550" max="9550" width="5.42578125" style="71" customWidth="1"/>
    <col min="9551" max="9552" width="10.140625" style="71" hidden="1" customWidth="1"/>
    <col min="9553" max="9553" width="8.42578125" style="71" customWidth="1"/>
    <col min="9554" max="9555" width="10.140625" style="71" hidden="1" customWidth="1"/>
    <col min="9556" max="9556" width="5.85546875" style="71" customWidth="1"/>
    <col min="9557" max="9558" width="10.140625" style="71" hidden="1" customWidth="1"/>
    <col min="9559" max="9559" width="5.42578125" style="71" customWidth="1"/>
    <col min="9560" max="9561" width="10.140625" style="71" hidden="1" customWidth="1"/>
    <col min="9562" max="9562" width="5.42578125" style="71" customWidth="1"/>
    <col min="9563" max="9564" width="10.140625" style="71" hidden="1" customWidth="1"/>
    <col min="9565" max="9565" width="6" style="71" customWidth="1"/>
    <col min="9566" max="9570" width="10.140625" style="71" hidden="1" customWidth="1"/>
    <col min="9571" max="9571" width="5" style="71" customWidth="1"/>
    <col min="9572" max="9579" width="10.140625" style="71" hidden="1" customWidth="1"/>
    <col min="9580" max="9580" width="5" style="71" customWidth="1"/>
    <col min="9581" max="9581" width="10.140625" style="71" hidden="1" customWidth="1"/>
    <col min="9582" max="9582" width="5" style="71" customWidth="1"/>
    <col min="9583" max="9583" width="9.42578125" style="71" customWidth="1"/>
    <col min="9584" max="9584" width="10.140625" style="71" hidden="1" customWidth="1"/>
    <col min="9585" max="9585" width="5" style="71" customWidth="1"/>
    <col min="9586" max="9587" width="10.140625" style="71" hidden="1" customWidth="1"/>
    <col min="9588" max="9588" width="5" style="71" customWidth="1"/>
    <col min="9589" max="9590" width="10.140625" style="71" hidden="1" customWidth="1"/>
    <col min="9591" max="9591" width="5" style="71" customWidth="1"/>
    <col min="9592" max="9593" width="10.140625" style="71" hidden="1" customWidth="1"/>
    <col min="9594" max="9594" width="5" style="71" customWidth="1"/>
    <col min="9595" max="9601" width="10.140625" style="71" hidden="1" customWidth="1"/>
    <col min="9602" max="9602" width="6.42578125" style="71" customWidth="1"/>
    <col min="9603" max="9603" width="10.140625" style="71" hidden="1" customWidth="1"/>
    <col min="9604" max="9604" width="7.140625" style="71" customWidth="1"/>
    <col min="9605" max="9606" width="10.140625" style="71" hidden="1" customWidth="1"/>
    <col min="9607" max="9607" width="7.140625" style="71" customWidth="1"/>
    <col min="9608" max="9609" width="10.140625" style="71" hidden="1" customWidth="1"/>
    <col min="9610" max="9610" width="7.140625" style="71" customWidth="1"/>
    <col min="9611" max="9612" width="10.140625" style="71" hidden="1" customWidth="1"/>
    <col min="9613" max="9613" width="7.140625" style="71" customWidth="1"/>
    <col min="9614" max="9615" width="10.140625" style="71" hidden="1" customWidth="1"/>
    <col min="9616" max="9616" width="7.140625" style="71" customWidth="1"/>
    <col min="9617" max="9618" width="10.140625" style="71" hidden="1" customWidth="1"/>
    <col min="9619" max="9619" width="7.140625" style="71" customWidth="1"/>
    <col min="9620" max="9621" width="10.140625" style="71" hidden="1" customWidth="1"/>
    <col min="9622" max="9622" width="7.140625" style="71" customWidth="1"/>
    <col min="9623" max="9624" width="10.140625" style="71" hidden="1" customWidth="1"/>
    <col min="9625" max="9625" width="7.140625" style="71" customWidth="1"/>
    <col min="9626" max="9626" width="10.140625" style="71" hidden="1" customWidth="1"/>
    <col min="9627" max="9627" width="6.42578125" style="71" customWidth="1"/>
    <col min="9628" max="9629" width="10.140625" style="71" hidden="1" customWidth="1"/>
    <col min="9630" max="9630" width="6.85546875" style="71" customWidth="1"/>
    <col min="9631" max="9632" width="10.140625" style="71" hidden="1" customWidth="1"/>
    <col min="9633" max="9633" width="6.85546875" style="71" customWidth="1"/>
    <col min="9634" max="9635" width="10.140625" style="71" hidden="1" customWidth="1"/>
    <col min="9636" max="9636" width="6.42578125" style="71" customWidth="1"/>
    <col min="9637" max="9638" width="10.140625" style="71" hidden="1" customWidth="1"/>
    <col min="9639" max="9639" width="7.42578125" style="71" customWidth="1"/>
    <col min="9640" max="9641" width="10.140625" style="71" hidden="1" customWidth="1"/>
    <col min="9642" max="9642" width="6.42578125" style="71" customWidth="1"/>
    <col min="9643" max="9644" width="10.140625" style="71" hidden="1" customWidth="1"/>
    <col min="9645" max="9645" width="7.5703125" style="71" customWidth="1"/>
    <col min="9646" max="9646" width="10.140625" style="71" hidden="1" customWidth="1"/>
    <col min="9647" max="9647" width="9.42578125" style="71" customWidth="1"/>
    <col min="9648" max="9648" width="10.140625" style="71" hidden="1" customWidth="1"/>
    <col min="9649" max="9652" width="6.42578125" style="71" customWidth="1"/>
    <col min="9653" max="9653" width="6.85546875" style="71" customWidth="1"/>
    <col min="9654" max="9654" width="6.42578125" style="71" customWidth="1"/>
    <col min="9655" max="9671" width="10.140625" style="71" hidden="1" customWidth="1"/>
    <col min="9672" max="9672" width="6.5703125" style="71" customWidth="1"/>
    <col min="9673" max="9673" width="6.42578125" style="71" customWidth="1"/>
    <col min="9674" max="9675" width="10.140625" style="71" hidden="1" customWidth="1"/>
    <col min="9676" max="9676" width="6.42578125" style="71" customWidth="1"/>
    <col min="9677" max="9678" width="10.140625" style="71" hidden="1" customWidth="1"/>
    <col min="9679" max="9679" width="7.42578125" style="71" customWidth="1"/>
    <col min="9680" max="9680" width="10.140625" style="71" hidden="1" customWidth="1"/>
    <col min="9681" max="9681" width="6.42578125" style="71" customWidth="1"/>
    <col min="9682" max="9682" width="10.140625" style="71" hidden="1" customWidth="1"/>
    <col min="9683" max="9683" width="9" style="71" customWidth="1"/>
    <col min="9684" max="9685" width="10.140625" style="71" hidden="1" customWidth="1"/>
    <col min="9686" max="9686" width="8.5703125" style="71" customWidth="1"/>
    <col min="9687" max="9688" width="10.140625" style="71" hidden="1" customWidth="1"/>
    <col min="9689" max="9689" width="6.42578125" style="71" customWidth="1"/>
    <col min="9690" max="9691" width="10.140625" style="71" hidden="1" customWidth="1"/>
    <col min="9692" max="9692" width="7" style="71" customWidth="1"/>
    <col min="9693" max="9694" width="10.140625" style="71" hidden="1" customWidth="1"/>
    <col min="9695" max="9695" width="7" style="71" customWidth="1"/>
    <col min="9696" max="9697" width="10.140625" style="71" hidden="1" customWidth="1"/>
    <col min="9698" max="9698" width="7.5703125" style="71" customWidth="1"/>
    <col min="9699" max="9700" width="10.140625" style="71" hidden="1" customWidth="1"/>
    <col min="9701" max="9701" width="7" style="71" customWidth="1"/>
    <col min="9702" max="9703" width="10.140625" style="71" hidden="1" customWidth="1"/>
    <col min="9704" max="9704" width="7" style="71" customWidth="1"/>
    <col min="9705" max="9706" width="10.140625" style="71" hidden="1" customWidth="1"/>
    <col min="9707" max="9707" width="7" style="71" customWidth="1"/>
    <col min="9708" max="9708" width="10.140625" style="71" hidden="1" customWidth="1"/>
    <col min="9709" max="9709" width="6.42578125" style="71" customWidth="1"/>
    <col min="9710" max="9721" width="10.140625" style="71" hidden="1" customWidth="1"/>
    <col min="9722" max="9722" width="10.140625" style="71"/>
    <col min="9723" max="9723" width="41.42578125" style="71" customWidth="1"/>
    <col min="9724" max="9724" width="6.42578125" style="71" customWidth="1"/>
    <col min="9725" max="9725" width="14.7109375" style="71" customWidth="1"/>
    <col min="9726" max="9726" width="11.42578125" style="71" customWidth="1"/>
    <col min="9727" max="9727" width="13" style="71" customWidth="1"/>
    <col min="9728" max="9728" width="18.140625" style="71" customWidth="1"/>
    <col min="9729" max="9738" width="9.42578125" style="71" customWidth="1"/>
    <col min="9739" max="9739" width="8.85546875" style="71" customWidth="1"/>
    <col min="9740" max="9740" width="9.42578125" style="71" customWidth="1"/>
    <col min="9741" max="9741" width="9.85546875" style="71" customWidth="1"/>
    <col min="9742" max="9742" width="6.42578125" style="71" customWidth="1"/>
    <col min="9743" max="9743" width="6.85546875" style="71" customWidth="1"/>
    <col min="9744" max="9745" width="4.42578125" style="71" customWidth="1"/>
    <col min="9746" max="9746" width="6.28515625" style="71" customWidth="1"/>
    <col min="9747" max="9747" width="7.5703125" style="71" customWidth="1"/>
    <col min="9748" max="9748" width="10.140625" style="71" hidden="1" customWidth="1"/>
    <col min="9749" max="9750" width="11.42578125" style="71" customWidth="1"/>
    <col min="9751" max="9751" width="56.85546875" style="71" customWidth="1"/>
    <col min="9752" max="9752" width="9.140625" style="71" customWidth="1"/>
    <col min="9753" max="9753" width="24.5703125" style="71" customWidth="1"/>
    <col min="9754" max="9754" width="22.85546875" style="71" customWidth="1"/>
    <col min="9755" max="9757" width="9.140625" style="71" customWidth="1"/>
    <col min="9758" max="9759" width="12.140625" style="71" customWidth="1"/>
    <col min="9760" max="9760" width="14.5703125" style="71" customWidth="1"/>
    <col min="9761" max="9761" width="5" style="71" customWidth="1"/>
    <col min="9762" max="9763" width="10.140625" style="71" hidden="1" customWidth="1"/>
    <col min="9764" max="9764" width="5" style="71" customWidth="1"/>
    <col min="9765" max="9766" width="10.140625" style="71" hidden="1" customWidth="1"/>
    <col min="9767" max="9767" width="5" style="71" customWidth="1"/>
    <col min="9768" max="9769" width="10.140625" style="71" hidden="1" customWidth="1"/>
    <col min="9770" max="9770" width="5" style="71" customWidth="1"/>
    <col min="9771" max="9772" width="10.140625" style="71" hidden="1" customWidth="1"/>
    <col min="9773" max="9773" width="5" style="71" customWidth="1"/>
    <col min="9774" max="9775" width="10.140625" style="71" hidden="1" customWidth="1"/>
    <col min="9776" max="9776" width="5" style="71" customWidth="1"/>
    <col min="9777" max="9778" width="10.140625" style="71" hidden="1" customWidth="1"/>
    <col min="9779" max="9779" width="6.42578125" style="71" customWidth="1"/>
    <col min="9780" max="9787" width="10.140625" style="71" hidden="1" customWidth="1"/>
    <col min="9788" max="9788" width="6.85546875" style="71" customWidth="1"/>
    <col min="9789" max="9790" width="10.140625" style="71" hidden="1" customWidth="1"/>
    <col min="9791" max="9791" width="6.42578125" style="71" customWidth="1"/>
    <col min="9792" max="9793" width="10.140625" style="71" hidden="1" customWidth="1"/>
    <col min="9794" max="9794" width="5.42578125" style="71" customWidth="1"/>
    <col min="9795" max="9796" width="10.140625" style="71" hidden="1" customWidth="1"/>
    <col min="9797" max="9797" width="4.85546875" style="71" customWidth="1"/>
    <col min="9798" max="9805" width="10.140625" style="71" hidden="1" customWidth="1"/>
    <col min="9806" max="9806" width="5.42578125" style="71" customWidth="1"/>
    <col min="9807" max="9808" width="10.140625" style="71" hidden="1" customWidth="1"/>
    <col min="9809" max="9809" width="8.42578125" style="71" customWidth="1"/>
    <col min="9810" max="9811" width="10.140625" style="71" hidden="1" customWidth="1"/>
    <col min="9812" max="9812" width="5.85546875" style="71" customWidth="1"/>
    <col min="9813" max="9814" width="10.140625" style="71" hidden="1" customWidth="1"/>
    <col min="9815" max="9815" width="5.42578125" style="71" customWidth="1"/>
    <col min="9816" max="9817" width="10.140625" style="71" hidden="1" customWidth="1"/>
    <col min="9818" max="9818" width="5.42578125" style="71" customWidth="1"/>
    <col min="9819" max="9820" width="10.140625" style="71" hidden="1" customWidth="1"/>
    <col min="9821" max="9821" width="6" style="71" customWidth="1"/>
    <col min="9822" max="9826" width="10.140625" style="71" hidden="1" customWidth="1"/>
    <col min="9827" max="9827" width="5" style="71" customWidth="1"/>
    <col min="9828" max="9835" width="10.140625" style="71" hidden="1" customWidth="1"/>
    <col min="9836" max="9836" width="5" style="71" customWidth="1"/>
    <col min="9837" max="9837" width="10.140625" style="71" hidden="1" customWidth="1"/>
    <col min="9838" max="9838" width="5" style="71" customWidth="1"/>
    <col min="9839" max="9839" width="9.42578125" style="71" customWidth="1"/>
    <col min="9840" max="9840" width="10.140625" style="71" hidden="1" customWidth="1"/>
    <col min="9841" max="9841" width="5" style="71" customWidth="1"/>
    <col min="9842" max="9843" width="10.140625" style="71" hidden="1" customWidth="1"/>
    <col min="9844" max="9844" width="5" style="71" customWidth="1"/>
    <col min="9845" max="9846" width="10.140625" style="71" hidden="1" customWidth="1"/>
    <col min="9847" max="9847" width="5" style="71" customWidth="1"/>
    <col min="9848" max="9849" width="10.140625" style="71" hidden="1" customWidth="1"/>
    <col min="9850" max="9850" width="5" style="71" customWidth="1"/>
    <col min="9851" max="9857" width="10.140625" style="71" hidden="1" customWidth="1"/>
    <col min="9858" max="9858" width="6.42578125" style="71" customWidth="1"/>
    <col min="9859" max="9859" width="10.140625" style="71" hidden="1" customWidth="1"/>
    <col min="9860" max="9860" width="7.140625" style="71" customWidth="1"/>
    <col min="9861" max="9862" width="10.140625" style="71" hidden="1" customWidth="1"/>
    <col min="9863" max="9863" width="7.140625" style="71" customWidth="1"/>
    <col min="9864" max="9865" width="10.140625" style="71" hidden="1" customWidth="1"/>
    <col min="9866" max="9866" width="7.140625" style="71" customWidth="1"/>
    <col min="9867" max="9868" width="10.140625" style="71" hidden="1" customWidth="1"/>
    <col min="9869" max="9869" width="7.140625" style="71" customWidth="1"/>
    <col min="9870" max="9871" width="10.140625" style="71" hidden="1" customWidth="1"/>
    <col min="9872" max="9872" width="7.140625" style="71" customWidth="1"/>
    <col min="9873" max="9874" width="10.140625" style="71" hidden="1" customWidth="1"/>
    <col min="9875" max="9875" width="7.140625" style="71" customWidth="1"/>
    <col min="9876" max="9877" width="10.140625" style="71" hidden="1" customWidth="1"/>
    <col min="9878" max="9878" width="7.140625" style="71" customWidth="1"/>
    <col min="9879" max="9880" width="10.140625" style="71" hidden="1" customWidth="1"/>
    <col min="9881" max="9881" width="7.140625" style="71" customWidth="1"/>
    <col min="9882" max="9882" width="10.140625" style="71" hidden="1" customWidth="1"/>
    <col min="9883" max="9883" width="6.42578125" style="71" customWidth="1"/>
    <col min="9884" max="9885" width="10.140625" style="71" hidden="1" customWidth="1"/>
    <col min="9886" max="9886" width="6.85546875" style="71" customWidth="1"/>
    <col min="9887" max="9888" width="10.140625" style="71" hidden="1" customWidth="1"/>
    <col min="9889" max="9889" width="6.85546875" style="71" customWidth="1"/>
    <col min="9890" max="9891" width="10.140625" style="71" hidden="1" customWidth="1"/>
    <col min="9892" max="9892" width="6.42578125" style="71" customWidth="1"/>
    <col min="9893" max="9894" width="10.140625" style="71" hidden="1" customWidth="1"/>
    <col min="9895" max="9895" width="7.42578125" style="71" customWidth="1"/>
    <col min="9896" max="9897" width="10.140625" style="71" hidden="1" customWidth="1"/>
    <col min="9898" max="9898" width="6.42578125" style="71" customWidth="1"/>
    <col min="9899" max="9900" width="10.140625" style="71" hidden="1" customWidth="1"/>
    <col min="9901" max="9901" width="7.5703125" style="71" customWidth="1"/>
    <col min="9902" max="9902" width="10.140625" style="71" hidden="1" customWidth="1"/>
    <col min="9903" max="9903" width="9.42578125" style="71" customWidth="1"/>
    <col min="9904" max="9904" width="10.140625" style="71" hidden="1" customWidth="1"/>
    <col min="9905" max="9908" width="6.42578125" style="71" customWidth="1"/>
    <col min="9909" max="9909" width="6.85546875" style="71" customWidth="1"/>
    <col min="9910" max="9910" width="6.42578125" style="71" customWidth="1"/>
    <col min="9911" max="9927" width="10.140625" style="71" hidden="1" customWidth="1"/>
    <col min="9928" max="9928" width="6.5703125" style="71" customWidth="1"/>
    <col min="9929" max="9929" width="6.42578125" style="71" customWidth="1"/>
    <col min="9930" max="9931" width="10.140625" style="71" hidden="1" customWidth="1"/>
    <col min="9932" max="9932" width="6.42578125" style="71" customWidth="1"/>
    <col min="9933" max="9934" width="10.140625" style="71" hidden="1" customWidth="1"/>
    <col min="9935" max="9935" width="7.42578125" style="71" customWidth="1"/>
    <col min="9936" max="9936" width="10.140625" style="71" hidden="1" customWidth="1"/>
    <col min="9937" max="9937" width="6.42578125" style="71" customWidth="1"/>
    <col min="9938" max="9938" width="10.140625" style="71" hidden="1" customWidth="1"/>
    <col min="9939" max="9939" width="9" style="71" customWidth="1"/>
    <col min="9940" max="9941" width="10.140625" style="71" hidden="1" customWidth="1"/>
    <col min="9942" max="9942" width="8.5703125" style="71" customWidth="1"/>
    <col min="9943" max="9944" width="10.140625" style="71" hidden="1" customWidth="1"/>
    <col min="9945" max="9945" width="6.42578125" style="71" customWidth="1"/>
    <col min="9946" max="9947" width="10.140625" style="71" hidden="1" customWidth="1"/>
    <col min="9948" max="9948" width="7" style="71" customWidth="1"/>
    <col min="9949" max="9950" width="10.140625" style="71" hidden="1" customWidth="1"/>
    <col min="9951" max="9951" width="7" style="71" customWidth="1"/>
    <col min="9952" max="9953" width="10.140625" style="71" hidden="1" customWidth="1"/>
    <col min="9954" max="9954" width="7.5703125" style="71" customWidth="1"/>
    <col min="9955" max="9956" width="10.140625" style="71" hidden="1" customWidth="1"/>
    <col min="9957" max="9957" width="7" style="71" customWidth="1"/>
    <col min="9958" max="9959" width="10.140625" style="71" hidden="1" customWidth="1"/>
    <col min="9960" max="9960" width="7" style="71" customWidth="1"/>
    <col min="9961" max="9962" width="10.140625" style="71" hidden="1" customWidth="1"/>
    <col min="9963" max="9963" width="7" style="71" customWidth="1"/>
    <col min="9964" max="9964" width="10.140625" style="71" hidden="1" customWidth="1"/>
    <col min="9965" max="9965" width="6.42578125" style="71" customWidth="1"/>
    <col min="9966" max="9977" width="10.140625" style="71" hidden="1" customWidth="1"/>
    <col min="9978" max="9978" width="10.140625" style="71"/>
    <col min="9979" max="9979" width="41.42578125" style="71" customWidth="1"/>
    <col min="9980" max="9980" width="6.42578125" style="71" customWidth="1"/>
    <col min="9981" max="9981" width="14.7109375" style="71" customWidth="1"/>
    <col min="9982" max="9982" width="11.42578125" style="71" customWidth="1"/>
    <col min="9983" max="9983" width="13" style="71" customWidth="1"/>
    <col min="9984" max="9984" width="18.140625" style="71" customWidth="1"/>
    <col min="9985" max="9994" width="9.42578125" style="71" customWidth="1"/>
    <col min="9995" max="9995" width="8.85546875" style="71" customWidth="1"/>
    <col min="9996" max="9996" width="9.42578125" style="71" customWidth="1"/>
    <col min="9997" max="9997" width="9.85546875" style="71" customWidth="1"/>
    <col min="9998" max="9998" width="6.42578125" style="71" customWidth="1"/>
    <col min="9999" max="9999" width="6.85546875" style="71" customWidth="1"/>
    <col min="10000" max="10001" width="4.42578125" style="71" customWidth="1"/>
    <col min="10002" max="10002" width="6.28515625" style="71" customWidth="1"/>
    <col min="10003" max="10003" width="7.5703125" style="71" customWidth="1"/>
    <col min="10004" max="10004" width="10.140625" style="71" hidden="1" customWidth="1"/>
    <col min="10005" max="10006" width="11.42578125" style="71" customWidth="1"/>
    <col min="10007" max="10007" width="56.85546875" style="71" customWidth="1"/>
    <col min="10008" max="10008" width="9.140625" style="71" customWidth="1"/>
    <col min="10009" max="10009" width="24.5703125" style="71" customWidth="1"/>
    <col min="10010" max="10010" width="22.85546875" style="71" customWidth="1"/>
    <col min="10011" max="10013" width="9.140625" style="71" customWidth="1"/>
    <col min="10014" max="10015" width="12.140625" style="71" customWidth="1"/>
    <col min="10016" max="10016" width="14.5703125" style="71" customWidth="1"/>
    <col min="10017" max="10017" width="5" style="71" customWidth="1"/>
    <col min="10018" max="10019" width="10.140625" style="71" hidden="1" customWidth="1"/>
    <col min="10020" max="10020" width="5" style="71" customWidth="1"/>
    <col min="10021" max="10022" width="10.140625" style="71" hidden="1" customWidth="1"/>
    <col min="10023" max="10023" width="5" style="71" customWidth="1"/>
    <col min="10024" max="10025" width="10.140625" style="71" hidden="1" customWidth="1"/>
    <col min="10026" max="10026" width="5" style="71" customWidth="1"/>
    <col min="10027" max="10028" width="10.140625" style="71" hidden="1" customWidth="1"/>
    <col min="10029" max="10029" width="5" style="71" customWidth="1"/>
    <col min="10030" max="10031" width="10.140625" style="71" hidden="1" customWidth="1"/>
    <col min="10032" max="10032" width="5" style="71" customWidth="1"/>
    <col min="10033" max="10034" width="10.140625" style="71" hidden="1" customWidth="1"/>
    <col min="10035" max="10035" width="6.42578125" style="71" customWidth="1"/>
    <col min="10036" max="10043" width="10.140625" style="71" hidden="1" customWidth="1"/>
    <col min="10044" max="10044" width="6.85546875" style="71" customWidth="1"/>
    <col min="10045" max="10046" width="10.140625" style="71" hidden="1" customWidth="1"/>
    <col min="10047" max="10047" width="6.42578125" style="71" customWidth="1"/>
    <col min="10048" max="10049" width="10.140625" style="71" hidden="1" customWidth="1"/>
    <col min="10050" max="10050" width="5.42578125" style="71" customWidth="1"/>
    <col min="10051" max="10052" width="10.140625" style="71" hidden="1" customWidth="1"/>
    <col min="10053" max="10053" width="4.85546875" style="71" customWidth="1"/>
    <col min="10054" max="10061" width="10.140625" style="71" hidden="1" customWidth="1"/>
    <col min="10062" max="10062" width="5.42578125" style="71" customWidth="1"/>
    <col min="10063" max="10064" width="10.140625" style="71" hidden="1" customWidth="1"/>
    <col min="10065" max="10065" width="8.42578125" style="71" customWidth="1"/>
    <col min="10066" max="10067" width="10.140625" style="71" hidden="1" customWidth="1"/>
    <col min="10068" max="10068" width="5.85546875" style="71" customWidth="1"/>
    <col min="10069" max="10070" width="10.140625" style="71" hidden="1" customWidth="1"/>
    <col min="10071" max="10071" width="5.42578125" style="71" customWidth="1"/>
    <col min="10072" max="10073" width="10.140625" style="71" hidden="1" customWidth="1"/>
    <col min="10074" max="10074" width="5.42578125" style="71" customWidth="1"/>
    <col min="10075" max="10076" width="10.140625" style="71" hidden="1" customWidth="1"/>
    <col min="10077" max="10077" width="6" style="71" customWidth="1"/>
    <col min="10078" max="10082" width="10.140625" style="71" hidden="1" customWidth="1"/>
    <col min="10083" max="10083" width="5" style="71" customWidth="1"/>
    <col min="10084" max="10091" width="10.140625" style="71" hidden="1" customWidth="1"/>
    <col min="10092" max="10092" width="5" style="71" customWidth="1"/>
    <col min="10093" max="10093" width="10.140625" style="71" hidden="1" customWidth="1"/>
    <col min="10094" max="10094" width="5" style="71" customWidth="1"/>
    <col min="10095" max="10095" width="9.42578125" style="71" customWidth="1"/>
    <col min="10096" max="10096" width="10.140625" style="71" hidden="1" customWidth="1"/>
    <col min="10097" max="10097" width="5" style="71" customWidth="1"/>
    <col min="10098" max="10099" width="10.140625" style="71" hidden="1" customWidth="1"/>
    <col min="10100" max="10100" width="5" style="71" customWidth="1"/>
    <col min="10101" max="10102" width="10.140625" style="71" hidden="1" customWidth="1"/>
    <col min="10103" max="10103" width="5" style="71" customWidth="1"/>
    <col min="10104" max="10105" width="10.140625" style="71" hidden="1" customWidth="1"/>
    <col min="10106" max="10106" width="5" style="71" customWidth="1"/>
    <col min="10107" max="10113" width="10.140625" style="71" hidden="1" customWidth="1"/>
    <col min="10114" max="10114" width="6.42578125" style="71" customWidth="1"/>
    <col min="10115" max="10115" width="10.140625" style="71" hidden="1" customWidth="1"/>
    <col min="10116" max="10116" width="7.140625" style="71" customWidth="1"/>
    <col min="10117" max="10118" width="10.140625" style="71" hidden="1" customWidth="1"/>
    <col min="10119" max="10119" width="7.140625" style="71" customWidth="1"/>
    <col min="10120" max="10121" width="10.140625" style="71" hidden="1" customWidth="1"/>
    <col min="10122" max="10122" width="7.140625" style="71" customWidth="1"/>
    <col min="10123" max="10124" width="10.140625" style="71" hidden="1" customWidth="1"/>
    <col min="10125" max="10125" width="7.140625" style="71" customWidth="1"/>
    <col min="10126" max="10127" width="10.140625" style="71" hidden="1" customWidth="1"/>
    <col min="10128" max="10128" width="7.140625" style="71" customWidth="1"/>
    <col min="10129" max="10130" width="10.140625" style="71" hidden="1" customWidth="1"/>
    <col min="10131" max="10131" width="7.140625" style="71" customWidth="1"/>
    <col min="10132" max="10133" width="10.140625" style="71" hidden="1" customWidth="1"/>
    <col min="10134" max="10134" width="7.140625" style="71" customWidth="1"/>
    <col min="10135" max="10136" width="10.140625" style="71" hidden="1" customWidth="1"/>
    <col min="10137" max="10137" width="7.140625" style="71" customWidth="1"/>
    <col min="10138" max="10138" width="10.140625" style="71" hidden="1" customWidth="1"/>
    <col min="10139" max="10139" width="6.42578125" style="71" customWidth="1"/>
    <col min="10140" max="10141" width="10.140625" style="71" hidden="1" customWidth="1"/>
    <col min="10142" max="10142" width="6.85546875" style="71" customWidth="1"/>
    <col min="10143" max="10144" width="10.140625" style="71" hidden="1" customWidth="1"/>
    <col min="10145" max="10145" width="6.85546875" style="71" customWidth="1"/>
    <col min="10146" max="10147" width="10.140625" style="71" hidden="1" customWidth="1"/>
    <col min="10148" max="10148" width="6.42578125" style="71" customWidth="1"/>
    <col min="10149" max="10150" width="10.140625" style="71" hidden="1" customWidth="1"/>
    <col min="10151" max="10151" width="7.42578125" style="71" customWidth="1"/>
    <col min="10152" max="10153" width="10.140625" style="71" hidden="1" customWidth="1"/>
    <col min="10154" max="10154" width="6.42578125" style="71" customWidth="1"/>
    <col min="10155" max="10156" width="10.140625" style="71" hidden="1" customWidth="1"/>
    <col min="10157" max="10157" width="7.5703125" style="71" customWidth="1"/>
    <col min="10158" max="10158" width="10.140625" style="71" hidden="1" customWidth="1"/>
    <col min="10159" max="10159" width="9.42578125" style="71" customWidth="1"/>
    <col min="10160" max="10160" width="10.140625" style="71" hidden="1" customWidth="1"/>
    <col min="10161" max="10164" width="6.42578125" style="71" customWidth="1"/>
    <col min="10165" max="10165" width="6.85546875" style="71" customWidth="1"/>
    <col min="10166" max="10166" width="6.42578125" style="71" customWidth="1"/>
    <col min="10167" max="10183" width="10.140625" style="71" hidden="1" customWidth="1"/>
    <col min="10184" max="10184" width="6.5703125" style="71" customWidth="1"/>
    <col min="10185" max="10185" width="6.42578125" style="71" customWidth="1"/>
    <col min="10186" max="10187" width="10.140625" style="71" hidden="1" customWidth="1"/>
    <col min="10188" max="10188" width="6.42578125" style="71" customWidth="1"/>
    <col min="10189" max="10190" width="10.140625" style="71" hidden="1" customWidth="1"/>
    <col min="10191" max="10191" width="7.42578125" style="71" customWidth="1"/>
    <col min="10192" max="10192" width="10.140625" style="71" hidden="1" customWidth="1"/>
    <col min="10193" max="10193" width="6.42578125" style="71" customWidth="1"/>
    <col min="10194" max="10194" width="10.140625" style="71" hidden="1" customWidth="1"/>
    <col min="10195" max="10195" width="9" style="71" customWidth="1"/>
    <col min="10196" max="10197" width="10.140625" style="71" hidden="1" customWidth="1"/>
    <col min="10198" max="10198" width="8.5703125" style="71" customWidth="1"/>
    <col min="10199" max="10200" width="10.140625" style="71" hidden="1" customWidth="1"/>
    <col min="10201" max="10201" width="6.42578125" style="71" customWidth="1"/>
    <col min="10202" max="10203" width="10.140625" style="71" hidden="1" customWidth="1"/>
    <col min="10204" max="10204" width="7" style="71" customWidth="1"/>
    <col min="10205" max="10206" width="10.140625" style="71" hidden="1" customWidth="1"/>
    <col min="10207" max="10207" width="7" style="71" customWidth="1"/>
    <col min="10208" max="10209" width="10.140625" style="71" hidden="1" customWidth="1"/>
    <col min="10210" max="10210" width="7.5703125" style="71" customWidth="1"/>
    <col min="10211" max="10212" width="10.140625" style="71" hidden="1" customWidth="1"/>
    <col min="10213" max="10213" width="7" style="71" customWidth="1"/>
    <col min="10214" max="10215" width="10.140625" style="71" hidden="1" customWidth="1"/>
    <col min="10216" max="10216" width="7" style="71" customWidth="1"/>
    <col min="10217" max="10218" width="10.140625" style="71" hidden="1" customWidth="1"/>
    <col min="10219" max="10219" width="7" style="71" customWidth="1"/>
    <col min="10220" max="10220" width="10.140625" style="71" hidden="1" customWidth="1"/>
    <col min="10221" max="10221" width="6.42578125" style="71" customWidth="1"/>
    <col min="10222" max="10233" width="10.140625" style="71" hidden="1" customWidth="1"/>
    <col min="10234" max="10234" width="10.140625" style="71"/>
    <col min="10235" max="10235" width="41.42578125" style="71" customWidth="1"/>
    <col min="10236" max="10236" width="6.42578125" style="71" customWidth="1"/>
    <col min="10237" max="10237" width="14.7109375" style="71" customWidth="1"/>
    <col min="10238" max="10238" width="11.42578125" style="71" customWidth="1"/>
    <col min="10239" max="10239" width="13" style="71" customWidth="1"/>
    <col min="10240" max="10240" width="18.140625" style="71" customWidth="1"/>
    <col min="10241" max="10250" width="9.42578125" style="71" customWidth="1"/>
    <col min="10251" max="10251" width="8.85546875" style="71" customWidth="1"/>
    <col min="10252" max="10252" width="9.42578125" style="71" customWidth="1"/>
    <col min="10253" max="10253" width="9.85546875" style="71" customWidth="1"/>
    <col min="10254" max="10254" width="6.42578125" style="71" customWidth="1"/>
    <col min="10255" max="10255" width="6.85546875" style="71" customWidth="1"/>
    <col min="10256" max="10257" width="4.42578125" style="71" customWidth="1"/>
    <col min="10258" max="10258" width="6.28515625" style="71" customWidth="1"/>
    <col min="10259" max="10259" width="7.5703125" style="71" customWidth="1"/>
    <col min="10260" max="10260" width="10.140625" style="71" hidden="1" customWidth="1"/>
    <col min="10261" max="10262" width="11.42578125" style="71" customWidth="1"/>
    <col min="10263" max="10263" width="56.85546875" style="71" customWidth="1"/>
    <col min="10264" max="10264" width="9.140625" style="71" customWidth="1"/>
    <col min="10265" max="10265" width="24.5703125" style="71" customWidth="1"/>
    <col min="10266" max="10266" width="22.85546875" style="71" customWidth="1"/>
    <col min="10267" max="10269" width="9.140625" style="71" customWidth="1"/>
    <col min="10270" max="10271" width="12.140625" style="71" customWidth="1"/>
    <col min="10272" max="10272" width="14.5703125" style="71" customWidth="1"/>
    <col min="10273" max="10273" width="5" style="71" customWidth="1"/>
    <col min="10274" max="10275" width="10.140625" style="71" hidden="1" customWidth="1"/>
    <col min="10276" max="10276" width="5" style="71" customWidth="1"/>
    <col min="10277" max="10278" width="10.140625" style="71" hidden="1" customWidth="1"/>
    <col min="10279" max="10279" width="5" style="71" customWidth="1"/>
    <col min="10280" max="10281" width="10.140625" style="71" hidden="1" customWidth="1"/>
    <col min="10282" max="10282" width="5" style="71" customWidth="1"/>
    <col min="10283" max="10284" width="10.140625" style="71" hidden="1" customWidth="1"/>
    <col min="10285" max="10285" width="5" style="71" customWidth="1"/>
    <col min="10286" max="10287" width="10.140625" style="71" hidden="1" customWidth="1"/>
    <col min="10288" max="10288" width="5" style="71" customWidth="1"/>
    <col min="10289" max="10290" width="10.140625" style="71" hidden="1" customWidth="1"/>
    <col min="10291" max="10291" width="6.42578125" style="71" customWidth="1"/>
    <col min="10292" max="10299" width="10.140625" style="71" hidden="1" customWidth="1"/>
    <col min="10300" max="10300" width="6.85546875" style="71" customWidth="1"/>
    <col min="10301" max="10302" width="10.140625" style="71" hidden="1" customWidth="1"/>
    <col min="10303" max="10303" width="6.42578125" style="71" customWidth="1"/>
    <col min="10304" max="10305" width="10.140625" style="71" hidden="1" customWidth="1"/>
    <col min="10306" max="10306" width="5.42578125" style="71" customWidth="1"/>
    <col min="10307" max="10308" width="10.140625" style="71" hidden="1" customWidth="1"/>
    <col min="10309" max="10309" width="4.85546875" style="71" customWidth="1"/>
    <col min="10310" max="10317" width="10.140625" style="71" hidden="1" customWidth="1"/>
    <col min="10318" max="10318" width="5.42578125" style="71" customWidth="1"/>
    <col min="10319" max="10320" width="10.140625" style="71" hidden="1" customWidth="1"/>
    <col min="10321" max="10321" width="8.42578125" style="71" customWidth="1"/>
    <col min="10322" max="10323" width="10.140625" style="71" hidden="1" customWidth="1"/>
    <col min="10324" max="10324" width="5.85546875" style="71" customWidth="1"/>
    <col min="10325" max="10326" width="10.140625" style="71" hidden="1" customWidth="1"/>
    <col min="10327" max="10327" width="5.42578125" style="71" customWidth="1"/>
    <col min="10328" max="10329" width="10.140625" style="71" hidden="1" customWidth="1"/>
    <col min="10330" max="10330" width="5.42578125" style="71" customWidth="1"/>
    <col min="10331" max="10332" width="10.140625" style="71" hidden="1" customWidth="1"/>
    <col min="10333" max="10333" width="6" style="71" customWidth="1"/>
    <col min="10334" max="10338" width="10.140625" style="71" hidden="1" customWidth="1"/>
    <col min="10339" max="10339" width="5" style="71" customWidth="1"/>
    <col min="10340" max="10347" width="10.140625" style="71" hidden="1" customWidth="1"/>
    <col min="10348" max="10348" width="5" style="71" customWidth="1"/>
    <col min="10349" max="10349" width="10.140625" style="71" hidden="1" customWidth="1"/>
    <col min="10350" max="10350" width="5" style="71" customWidth="1"/>
    <col min="10351" max="10351" width="9.42578125" style="71" customWidth="1"/>
    <col min="10352" max="10352" width="10.140625" style="71" hidden="1" customWidth="1"/>
    <col min="10353" max="10353" width="5" style="71" customWidth="1"/>
    <col min="10354" max="10355" width="10.140625" style="71" hidden="1" customWidth="1"/>
    <col min="10356" max="10356" width="5" style="71" customWidth="1"/>
    <col min="10357" max="10358" width="10.140625" style="71" hidden="1" customWidth="1"/>
    <col min="10359" max="10359" width="5" style="71" customWidth="1"/>
    <col min="10360" max="10361" width="10.140625" style="71" hidden="1" customWidth="1"/>
    <col min="10362" max="10362" width="5" style="71" customWidth="1"/>
    <col min="10363" max="10369" width="10.140625" style="71" hidden="1" customWidth="1"/>
    <col min="10370" max="10370" width="6.42578125" style="71" customWidth="1"/>
    <col min="10371" max="10371" width="10.140625" style="71" hidden="1" customWidth="1"/>
    <col min="10372" max="10372" width="7.140625" style="71" customWidth="1"/>
    <col min="10373" max="10374" width="10.140625" style="71" hidden="1" customWidth="1"/>
    <col min="10375" max="10375" width="7.140625" style="71" customWidth="1"/>
    <col min="10376" max="10377" width="10.140625" style="71" hidden="1" customWidth="1"/>
    <col min="10378" max="10378" width="7.140625" style="71" customWidth="1"/>
    <col min="10379" max="10380" width="10.140625" style="71" hidden="1" customWidth="1"/>
    <col min="10381" max="10381" width="7.140625" style="71" customWidth="1"/>
    <col min="10382" max="10383" width="10.140625" style="71" hidden="1" customWidth="1"/>
    <col min="10384" max="10384" width="7.140625" style="71" customWidth="1"/>
    <col min="10385" max="10386" width="10.140625" style="71" hidden="1" customWidth="1"/>
    <col min="10387" max="10387" width="7.140625" style="71" customWidth="1"/>
    <col min="10388" max="10389" width="10.140625" style="71" hidden="1" customWidth="1"/>
    <col min="10390" max="10390" width="7.140625" style="71" customWidth="1"/>
    <col min="10391" max="10392" width="10.140625" style="71" hidden="1" customWidth="1"/>
    <col min="10393" max="10393" width="7.140625" style="71" customWidth="1"/>
    <col min="10394" max="10394" width="10.140625" style="71" hidden="1" customWidth="1"/>
    <col min="10395" max="10395" width="6.42578125" style="71" customWidth="1"/>
    <col min="10396" max="10397" width="10.140625" style="71" hidden="1" customWidth="1"/>
    <col min="10398" max="10398" width="6.85546875" style="71" customWidth="1"/>
    <col min="10399" max="10400" width="10.140625" style="71" hidden="1" customWidth="1"/>
    <col min="10401" max="10401" width="6.85546875" style="71" customWidth="1"/>
    <col min="10402" max="10403" width="10.140625" style="71" hidden="1" customWidth="1"/>
    <col min="10404" max="10404" width="6.42578125" style="71" customWidth="1"/>
    <col min="10405" max="10406" width="10.140625" style="71" hidden="1" customWidth="1"/>
    <col min="10407" max="10407" width="7.42578125" style="71" customWidth="1"/>
    <col min="10408" max="10409" width="10.140625" style="71" hidden="1" customWidth="1"/>
    <col min="10410" max="10410" width="6.42578125" style="71" customWidth="1"/>
    <col min="10411" max="10412" width="10.140625" style="71" hidden="1" customWidth="1"/>
    <col min="10413" max="10413" width="7.5703125" style="71" customWidth="1"/>
    <col min="10414" max="10414" width="10.140625" style="71" hidden="1" customWidth="1"/>
    <col min="10415" max="10415" width="9.42578125" style="71" customWidth="1"/>
    <col min="10416" max="10416" width="10.140625" style="71" hidden="1" customWidth="1"/>
    <col min="10417" max="10420" width="6.42578125" style="71" customWidth="1"/>
    <col min="10421" max="10421" width="6.85546875" style="71" customWidth="1"/>
    <col min="10422" max="10422" width="6.42578125" style="71" customWidth="1"/>
    <col min="10423" max="10439" width="10.140625" style="71" hidden="1" customWidth="1"/>
    <col min="10440" max="10440" width="6.5703125" style="71" customWidth="1"/>
    <col min="10441" max="10441" width="6.42578125" style="71" customWidth="1"/>
    <col min="10442" max="10443" width="10.140625" style="71" hidden="1" customWidth="1"/>
    <col min="10444" max="10444" width="6.42578125" style="71" customWidth="1"/>
    <col min="10445" max="10446" width="10.140625" style="71" hidden="1" customWidth="1"/>
    <col min="10447" max="10447" width="7.42578125" style="71" customWidth="1"/>
    <col min="10448" max="10448" width="10.140625" style="71" hidden="1" customWidth="1"/>
    <col min="10449" max="10449" width="6.42578125" style="71" customWidth="1"/>
    <col min="10450" max="10450" width="10.140625" style="71" hidden="1" customWidth="1"/>
    <col min="10451" max="10451" width="9" style="71" customWidth="1"/>
    <col min="10452" max="10453" width="10.140625" style="71" hidden="1" customWidth="1"/>
    <col min="10454" max="10454" width="8.5703125" style="71" customWidth="1"/>
    <col min="10455" max="10456" width="10.140625" style="71" hidden="1" customWidth="1"/>
    <col min="10457" max="10457" width="6.42578125" style="71" customWidth="1"/>
    <col min="10458" max="10459" width="10.140625" style="71" hidden="1" customWidth="1"/>
    <col min="10460" max="10460" width="7" style="71" customWidth="1"/>
    <col min="10461" max="10462" width="10.140625" style="71" hidden="1" customWidth="1"/>
    <col min="10463" max="10463" width="7" style="71" customWidth="1"/>
    <col min="10464" max="10465" width="10.140625" style="71" hidden="1" customWidth="1"/>
    <col min="10466" max="10466" width="7.5703125" style="71" customWidth="1"/>
    <col min="10467" max="10468" width="10.140625" style="71" hidden="1" customWidth="1"/>
    <col min="10469" max="10469" width="7" style="71" customWidth="1"/>
    <col min="10470" max="10471" width="10.140625" style="71" hidden="1" customWidth="1"/>
    <col min="10472" max="10472" width="7" style="71" customWidth="1"/>
    <col min="10473" max="10474" width="10.140625" style="71" hidden="1" customWidth="1"/>
    <col min="10475" max="10475" width="7" style="71" customWidth="1"/>
    <col min="10476" max="10476" width="10.140625" style="71" hidden="1" customWidth="1"/>
    <col min="10477" max="10477" width="6.42578125" style="71" customWidth="1"/>
    <col min="10478" max="10489" width="10.140625" style="71" hidden="1" customWidth="1"/>
    <col min="10490" max="10490" width="10.140625" style="71"/>
    <col min="10491" max="10491" width="41.42578125" style="71" customWidth="1"/>
    <col min="10492" max="10492" width="6.42578125" style="71" customWidth="1"/>
    <col min="10493" max="10493" width="14.7109375" style="71" customWidth="1"/>
    <col min="10494" max="10494" width="11.42578125" style="71" customWidth="1"/>
    <col min="10495" max="10495" width="13" style="71" customWidth="1"/>
    <col min="10496" max="10496" width="18.140625" style="71" customWidth="1"/>
    <col min="10497" max="10506" width="9.42578125" style="71" customWidth="1"/>
    <col min="10507" max="10507" width="8.85546875" style="71" customWidth="1"/>
    <col min="10508" max="10508" width="9.42578125" style="71" customWidth="1"/>
    <col min="10509" max="10509" width="9.85546875" style="71" customWidth="1"/>
    <col min="10510" max="10510" width="6.42578125" style="71" customWidth="1"/>
    <col min="10511" max="10511" width="6.85546875" style="71" customWidth="1"/>
    <col min="10512" max="10513" width="4.42578125" style="71" customWidth="1"/>
    <col min="10514" max="10514" width="6.28515625" style="71" customWidth="1"/>
    <col min="10515" max="10515" width="7.5703125" style="71" customWidth="1"/>
    <col min="10516" max="10516" width="10.140625" style="71" hidden="1" customWidth="1"/>
    <col min="10517" max="10518" width="11.42578125" style="71" customWidth="1"/>
    <col min="10519" max="10519" width="56.85546875" style="71" customWidth="1"/>
    <col min="10520" max="10520" width="9.140625" style="71" customWidth="1"/>
    <col min="10521" max="10521" width="24.5703125" style="71" customWidth="1"/>
    <col min="10522" max="10522" width="22.85546875" style="71" customWidth="1"/>
    <col min="10523" max="10525" width="9.140625" style="71" customWidth="1"/>
    <col min="10526" max="10527" width="12.140625" style="71" customWidth="1"/>
    <col min="10528" max="10528" width="14.5703125" style="71" customWidth="1"/>
    <col min="10529" max="10529" width="5" style="71" customWidth="1"/>
    <col min="10530" max="10531" width="10.140625" style="71" hidden="1" customWidth="1"/>
    <col min="10532" max="10532" width="5" style="71" customWidth="1"/>
    <col min="10533" max="10534" width="10.140625" style="71" hidden="1" customWidth="1"/>
    <col min="10535" max="10535" width="5" style="71" customWidth="1"/>
    <col min="10536" max="10537" width="10.140625" style="71" hidden="1" customWidth="1"/>
    <col min="10538" max="10538" width="5" style="71" customWidth="1"/>
    <col min="10539" max="10540" width="10.140625" style="71" hidden="1" customWidth="1"/>
    <col min="10541" max="10541" width="5" style="71" customWidth="1"/>
    <col min="10542" max="10543" width="10.140625" style="71" hidden="1" customWidth="1"/>
    <col min="10544" max="10544" width="5" style="71" customWidth="1"/>
    <col min="10545" max="10546" width="10.140625" style="71" hidden="1" customWidth="1"/>
    <col min="10547" max="10547" width="6.42578125" style="71" customWidth="1"/>
    <col min="10548" max="10555" width="10.140625" style="71" hidden="1" customWidth="1"/>
    <col min="10556" max="10556" width="6.85546875" style="71" customWidth="1"/>
    <col min="10557" max="10558" width="10.140625" style="71" hidden="1" customWidth="1"/>
    <col min="10559" max="10559" width="6.42578125" style="71" customWidth="1"/>
    <col min="10560" max="10561" width="10.140625" style="71" hidden="1" customWidth="1"/>
    <col min="10562" max="10562" width="5.42578125" style="71" customWidth="1"/>
    <col min="10563" max="10564" width="10.140625" style="71" hidden="1" customWidth="1"/>
    <col min="10565" max="10565" width="4.85546875" style="71" customWidth="1"/>
    <col min="10566" max="10573" width="10.140625" style="71" hidden="1" customWidth="1"/>
    <col min="10574" max="10574" width="5.42578125" style="71" customWidth="1"/>
    <col min="10575" max="10576" width="10.140625" style="71" hidden="1" customWidth="1"/>
    <col min="10577" max="10577" width="8.42578125" style="71" customWidth="1"/>
    <col min="10578" max="10579" width="10.140625" style="71" hidden="1" customWidth="1"/>
    <col min="10580" max="10580" width="5.85546875" style="71" customWidth="1"/>
    <col min="10581" max="10582" width="10.140625" style="71" hidden="1" customWidth="1"/>
    <col min="10583" max="10583" width="5.42578125" style="71" customWidth="1"/>
    <col min="10584" max="10585" width="10.140625" style="71" hidden="1" customWidth="1"/>
    <col min="10586" max="10586" width="5.42578125" style="71" customWidth="1"/>
    <col min="10587" max="10588" width="10.140625" style="71" hidden="1" customWidth="1"/>
    <col min="10589" max="10589" width="6" style="71" customWidth="1"/>
    <col min="10590" max="10594" width="10.140625" style="71" hidden="1" customWidth="1"/>
    <col min="10595" max="10595" width="5" style="71" customWidth="1"/>
    <col min="10596" max="10603" width="10.140625" style="71" hidden="1" customWidth="1"/>
    <col min="10604" max="10604" width="5" style="71" customWidth="1"/>
    <col min="10605" max="10605" width="10.140625" style="71" hidden="1" customWidth="1"/>
    <col min="10606" max="10606" width="5" style="71" customWidth="1"/>
    <col min="10607" max="10607" width="9.42578125" style="71" customWidth="1"/>
    <col min="10608" max="10608" width="10.140625" style="71" hidden="1" customWidth="1"/>
    <col min="10609" max="10609" width="5" style="71" customWidth="1"/>
    <col min="10610" max="10611" width="10.140625" style="71" hidden="1" customWidth="1"/>
    <col min="10612" max="10612" width="5" style="71" customWidth="1"/>
    <col min="10613" max="10614" width="10.140625" style="71" hidden="1" customWidth="1"/>
    <col min="10615" max="10615" width="5" style="71" customWidth="1"/>
    <col min="10616" max="10617" width="10.140625" style="71" hidden="1" customWidth="1"/>
    <col min="10618" max="10618" width="5" style="71" customWidth="1"/>
    <col min="10619" max="10625" width="10.140625" style="71" hidden="1" customWidth="1"/>
    <col min="10626" max="10626" width="6.42578125" style="71" customWidth="1"/>
    <col min="10627" max="10627" width="10.140625" style="71" hidden="1" customWidth="1"/>
    <col min="10628" max="10628" width="7.140625" style="71" customWidth="1"/>
    <col min="10629" max="10630" width="10.140625" style="71" hidden="1" customWidth="1"/>
    <col min="10631" max="10631" width="7.140625" style="71" customWidth="1"/>
    <col min="10632" max="10633" width="10.140625" style="71" hidden="1" customWidth="1"/>
    <col min="10634" max="10634" width="7.140625" style="71" customWidth="1"/>
    <col min="10635" max="10636" width="10.140625" style="71" hidden="1" customWidth="1"/>
    <col min="10637" max="10637" width="7.140625" style="71" customWidth="1"/>
    <col min="10638" max="10639" width="10.140625" style="71" hidden="1" customWidth="1"/>
    <col min="10640" max="10640" width="7.140625" style="71" customWidth="1"/>
    <col min="10641" max="10642" width="10.140625" style="71" hidden="1" customWidth="1"/>
    <col min="10643" max="10643" width="7.140625" style="71" customWidth="1"/>
    <col min="10644" max="10645" width="10.140625" style="71" hidden="1" customWidth="1"/>
    <col min="10646" max="10646" width="7.140625" style="71" customWidth="1"/>
    <col min="10647" max="10648" width="10.140625" style="71" hidden="1" customWidth="1"/>
    <col min="10649" max="10649" width="7.140625" style="71" customWidth="1"/>
    <col min="10650" max="10650" width="10.140625" style="71" hidden="1" customWidth="1"/>
    <col min="10651" max="10651" width="6.42578125" style="71" customWidth="1"/>
    <col min="10652" max="10653" width="10.140625" style="71" hidden="1" customWidth="1"/>
    <col min="10654" max="10654" width="6.85546875" style="71" customWidth="1"/>
    <col min="10655" max="10656" width="10.140625" style="71" hidden="1" customWidth="1"/>
    <col min="10657" max="10657" width="6.85546875" style="71" customWidth="1"/>
    <col min="10658" max="10659" width="10.140625" style="71" hidden="1" customWidth="1"/>
    <col min="10660" max="10660" width="6.42578125" style="71" customWidth="1"/>
    <col min="10661" max="10662" width="10.140625" style="71" hidden="1" customWidth="1"/>
    <col min="10663" max="10663" width="7.42578125" style="71" customWidth="1"/>
    <col min="10664" max="10665" width="10.140625" style="71" hidden="1" customWidth="1"/>
    <col min="10666" max="10666" width="6.42578125" style="71" customWidth="1"/>
    <col min="10667" max="10668" width="10.140625" style="71" hidden="1" customWidth="1"/>
    <col min="10669" max="10669" width="7.5703125" style="71" customWidth="1"/>
    <col min="10670" max="10670" width="10.140625" style="71" hidden="1" customWidth="1"/>
    <col min="10671" max="10671" width="9.42578125" style="71" customWidth="1"/>
    <col min="10672" max="10672" width="10.140625" style="71" hidden="1" customWidth="1"/>
    <col min="10673" max="10676" width="6.42578125" style="71" customWidth="1"/>
    <col min="10677" max="10677" width="6.85546875" style="71" customWidth="1"/>
    <col min="10678" max="10678" width="6.42578125" style="71" customWidth="1"/>
    <col min="10679" max="10695" width="10.140625" style="71" hidden="1" customWidth="1"/>
    <col min="10696" max="10696" width="6.5703125" style="71" customWidth="1"/>
    <col min="10697" max="10697" width="6.42578125" style="71" customWidth="1"/>
    <col min="10698" max="10699" width="10.140625" style="71" hidden="1" customWidth="1"/>
    <col min="10700" max="10700" width="6.42578125" style="71" customWidth="1"/>
    <col min="10701" max="10702" width="10.140625" style="71" hidden="1" customWidth="1"/>
    <col min="10703" max="10703" width="7.42578125" style="71" customWidth="1"/>
    <col min="10704" max="10704" width="10.140625" style="71" hidden="1" customWidth="1"/>
    <col min="10705" max="10705" width="6.42578125" style="71" customWidth="1"/>
    <col min="10706" max="10706" width="10.140625" style="71" hidden="1" customWidth="1"/>
    <col min="10707" max="10707" width="9" style="71" customWidth="1"/>
    <col min="10708" max="10709" width="10.140625" style="71" hidden="1" customWidth="1"/>
    <col min="10710" max="10710" width="8.5703125" style="71" customWidth="1"/>
    <col min="10711" max="10712" width="10.140625" style="71" hidden="1" customWidth="1"/>
    <col min="10713" max="10713" width="6.42578125" style="71" customWidth="1"/>
    <col min="10714" max="10715" width="10.140625" style="71" hidden="1" customWidth="1"/>
    <col min="10716" max="10716" width="7" style="71" customWidth="1"/>
    <col min="10717" max="10718" width="10.140625" style="71" hidden="1" customWidth="1"/>
    <col min="10719" max="10719" width="7" style="71" customWidth="1"/>
    <col min="10720" max="10721" width="10.140625" style="71" hidden="1" customWidth="1"/>
    <col min="10722" max="10722" width="7.5703125" style="71" customWidth="1"/>
    <col min="10723" max="10724" width="10.140625" style="71" hidden="1" customWidth="1"/>
    <col min="10725" max="10725" width="7" style="71" customWidth="1"/>
    <col min="10726" max="10727" width="10.140625" style="71" hidden="1" customWidth="1"/>
    <col min="10728" max="10728" width="7" style="71" customWidth="1"/>
    <col min="10729" max="10730" width="10.140625" style="71" hidden="1" customWidth="1"/>
    <col min="10731" max="10731" width="7" style="71" customWidth="1"/>
    <col min="10732" max="10732" width="10.140625" style="71" hidden="1" customWidth="1"/>
    <col min="10733" max="10733" width="6.42578125" style="71" customWidth="1"/>
    <col min="10734" max="10745" width="10.140625" style="71" hidden="1" customWidth="1"/>
    <col min="10746" max="10746" width="10.140625" style="71"/>
    <col min="10747" max="10747" width="41.42578125" style="71" customWidth="1"/>
    <col min="10748" max="10748" width="6.42578125" style="71" customWidth="1"/>
    <col min="10749" max="10749" width="14.7109375" style="71" customWidth="1"/>
    <col min="10750" max="10750" width="11.42578125" style="71" customWidth="1"/>
    <col min="10751" max="10751" width="13" style="71" customWidth="1"/>
    <col min="10752" max="10752" width="18.140625" style="71" customWidth="1"/>
    <col min="10753" max="10762" width="9.42578125" style="71" customWidth="1"/>
    <col min="10763" max="10763" width="8.85546875" style="71" customWidth="1"/>
    <col min="10764" max="10764" width="9.42578125" style="71" customWidth="1"/>
    <col min="10765" max="10765" width="9.85546875" style="71" customWidth="1"/>
    <col min="10766" max="10766" width="6.42578125" style="71" customWidth="1"/>
    <col min="10767" max="10767" width="6.85546875" style="71" customWidth="1"/>
    <col min="10768" max="10769" width="4.42578125" style="71" customWidth="1"/>
    <col min="10770" max="10770" width="6.28515625" style="71" customWidth="1"/>
    <col min="10771" max="10771" width="7.5703125" style="71" customWidth="1"/>
    <col min="10772" max="10772" width="10.140625" style="71" hidden="1" customWidth="1"/>
    <col min="10773" max="10774" width="11.42578125" style="71" customWidth="1"/>
    <col min="10775" max="10775" width="56.85546875" style="71" customWidth="1"/>
    <col min="10776" max="10776" width="9.140625" style="71" customWidth="1"/>
    <col min="10777" max="10777" width="24.5703125" style="71" customWidth="1"/>
    <col min="10778" max="10778" width="22.85546875" style="71" customWidth="1"/>
    <col min="10779" max="10781" width="9.140625" style="71" customWidth="1"/>
    <col min="10782" max="10783" width="12.140625" style="71" customWidth="1"/>
    <col min="10784" max="10784" width="14.5703125" style="71" customWidth="1"/>
    <col min="10785" max="10785" width="5" style="71" customWidth="1"/>
    <col min="10786" max="10787" width="10.140625" style="71" hidden="1" customWidth="1"/>
    <col min="10788" max="10788" width="5" style="71" customWidth="1"/>
    <col min="10789" max="10790" width="10.140625" style="71" hidden="1" customWidth="1"/>
    <col min="10791" max="10791" width="5" style="71" customWidth="1"/>
    <col min="10792" max="10793" width="10.140625" style="71" hidden="1" customWidth="1"/>
    <col min="10794" max="10794" width="5" style="71" customWidth="1"/>
    <col min="10795" max="10796" width="10.140625" style="71" hidden="1" customWidth="1"/>
    <col min="10797" max="10797" width="5" style="71" customWidth="1"/>
    <col min="10798" max="10799" width="10.140625" style="71" hidden="1" customWidth="1"/>
    <col min="10800" max="10800" width="5" style="71" customWidth="1"/>
    <col min="10801" max="10802" width="10.140625" style="71" hidden="1" customWidth="1"/>
    <col min="10803" max="10803" width="6.42578125" style="71" customWidth="1"/>
    <col min="10804" max="10811" width="10.140625" style="71" hidden="1" customWidth="1"/>
    <col min="10812" max="10812" width="6.85546875" style="71" customWidth="1"/>
    <col min="10813" max="10814" width="10.140625" style="71" hidden="1" customWidth="1"/>
    <col min="10815" max="10815" width="6.42578125" style="71" customWidth="1"/>
    <col min="10816" max="10817" width="10.140625" style="71" hidden="1" customWidth="1"/>
    <col min="10818" max="10818" width="5.42578125" style="71" customWidth="1"/>
    <col min="10819" max="10820" width="10.140625" style="71" hidden="1" customWidth="1"/>
    <col min="10821" max="10821" width="4.85546875" style="71" customWidth="1"/>
    <col min="10822" max="10829" width="10.140625" style="71" hidden="1" customWidth="1"/>
    <col min="10830" max="10830" width="5.42578125" style="71" customWidth="1"/>
    <col min="10831" max="10832" width="10.140625" style="71" hidden="1" customWidth="1"/>
    <col min="10833" max="10833" width="8.42578125" style="71" customWidth="1"/>
    <col min="10834" max="10835" width="10.140625" style="71" hidden="1" customWidth="1"/>
    <col min="10836" max="10836" width="5.85546875" style="71" customWidth="1"/>
    <col min="10837" max="10838" width="10.140625" style="71" hidden="1" customWidth="1"/>
    <col min="10839" max="10839" width="5.42578125" style="71" customWidth="1"/>
    <col min="10840" max="10841" width="10.140625" style="71" hidden="1" customWidth="1"/>
    <col min="10842" max="10842" width="5.42578125" style="71" customWidth="1"/>
    <col min="10843" max="10844" width="10.140625" style="71" hidden="1" customWidth="1"/>
    <col min="10845" max="10845" width="6" style="71" customWidth="1"/>
    <col min="10846" max="10850" width="10.140625" style="71" hidden="1" customWidth="1"/>
    <col min="10851" max="10851" width="5" style="71" customWidth="1"/>
    <col min="10852" max="10859" width="10.140625" style="71" hidden="1" customWidth="1"/>
    <col min="10860" max="10860" width="5" style="71" customWidth="1"/>
    <col min="10861" max="10861" width="10.140625" style="71" hidden="1" customWidth="1"/>
    <col min="10862" max="10862" width="5" style="71" customWidth="1"/>
    <col min="10863" max="10863" width="9.42578125" style="71" customWidth="1"/>
    <col min="10864" max="10864" width="10.140625" style="71" hidden="1" customWidth="1"/>
    <col min="10865" max="10865" width="5" style="71" customWidth="1"/>
    <col min="10866" max="10867" width="10.140625" style="71" hidden="1" customWidth="1"/>
    <col min="10868" max="10868" width="5" style="71" customWidth="1"/>
    <col min="10869" max="10870" width="10.140625" style="71" hidden="1" customWidth="1"/>
    <col min="10871" max="10871" width="5" style="71" customWidth="1"/>
    <col min="10872" max="10873" width="10.140625" style="71" hidden="1" customWidth="1"/>
    <col min="10874" max="10874" width="5" style="71" customWidth="1"/>
    <col min="10875" max="10881" width="10.140625" style="71" hidden="1" customWidth="1"/>
    <col min="10882" max="10882" width="6.42578125" style="71" customWidth="1"/>
    <col min="10883" max="10883" width="10.140625" style="71" hidden="1" customWidth="1"/>
    <col min="10884" max="10884" width="7.140625" style="71" customWidth="1"/>
    <col min="10885" max="10886" width="10.140625" style="71" hidden="1" customWidth="1"/>
    <col min="10887" max="10887" width="7.140625" style="71" customWidth="1"/>
    <col min="10888" max="10889" width="10.140625" style="71" hidden="1" customWidth="1"/>
    <col min="10890" max="10890" width="7.140625" style="71" customWidth="1"/>
    <col min="10891" max="10892" width="10.140625" style="71" hidden="1" customWidth="1"/>
    <col min="10893" max="10893" width="7.140625" style="71" customWidth="1"/>
    <col min="10894" max="10895" width="10.140625" style="71" hidden="1" customWidth="1"/>
    <col min="10896" max="10896" width="7.140625" style="71" customWidth="1"/>
    <col min="10897" max="10898" width="10.140625" style="71" hidden="1" customWidth="1"/>
    <col min="10899" max="10899" width="7.140625" style="71" customWidth="1"/>
    <col min="10900" max="10901" width="10.140625" style="71" hidden="1" customWidth="1"/>
    <col min="10902" max="10902" width="7.140625" style="71" customWidth="1"/>
    <col min="10903" max="10904" width="10.140625" style="71" hidden="1" customWidth="1"/>
    <col min="10905" max="10905" width="7.140625" style="71" customWidth="1"/>
    <col min="10906" max="10906" width="10.140625" style="71" hidden="1" customWidth="1"/>
    <col min="10907" max="10907" width="6.42578125" style="71" customWidth="1"/>
    <col min="10908" max="10909" width="10.140625" style="71" hidden="1" customWidth="1"/>
    <col min="10910" max="10910" width="6.85546875" style="71" customWidth="1"/>
    <col min="10911" max="10912" width="10.140625" style="71" hidden="1" customWidth="1"/>
    <col min="10913" max="10913" width="6.85546875" style="71" customWidth="1"/>
    <col min="10914" max="10915" width="10.140625" style="71" hidden="1" customWidth="1"/>
    <col min="10916" max="10916" width="6.42578125" style="71" customWidth="1"/>
    <col min="10917" max="10918" width="10.140625" style="71" hidden="1" customWidth="1"/>
    <col min="10919" max="10919" width="7.42578125" style="71" customWidth="1"/>
    <col min="10920" max="10921" width="10.140625" style="71" hidden="1" customWidth="1"/>
    <col min="10922" max="10922" width="6.42578125" style="71" customWidth="1"/>
    <col min="10923" max="10924" width="10.140625" style="71" hidden="1" customWidth="1"/>
    <col min="10925" max="10925" width="7.5703125" style="71" customWidth="1"/>
    <col min="10926" max="10926" width="10.140625" style="71" hidden="1" customWidth="1"/>
    <col min="10927" max="10927" width="9.42578125" style="71" customWidth="1"/>
    <col min="10928" max="10928" width="10.140625" style="71" hidden="1" customWidth="1"/>
    <col min="10929" max="10932" width="6.42578125" style="71" customWidth="1"/>
    <col min="10933" max="10933" width="6.85546875" style="71" customWidth="1"/>
    <col min="10934" max="10934" width="6.42578125" style="71" customWidth="1"/>
    <col min="10935" max="10951" width="10.140625" style="71" hidden="1" customWidth="1"/>
    <col min="10952" max="10952" width="6.5703125" style="71" customWidth="1"/>
    <col min="10953" max="10953" width="6.42578125" style="71" customWidth="1"/>
    <col min="10954" max="10955" width="10.140625" style="71" hidden="1" customWidth="1"/>
    <col min="10956" max="10956" width="6.42578125" style="71" customWidth="1"/>
    <col min="10957" max="10958" width="10.140625" style="71" hidden="1" customWidth="1"/>
    <col min="10959" max="10959" width="7.42578125" style="71" customWidth="1"/>
    <col min="10960" max="10960" width="10.140625" style="71" hidden="1" customWidth="1"/>
    <col min="10961" max="10961" width="6.42578125" style="71" customWidth="1"/>
    <col min="10962" max="10962" width="10.140625" style="71" hidden="1" customWidth="1"/>
    <col min="10963" max="10963" width="9" style="71" customWidth="1"/>
    <col min="10964" max="10965" width="10.140625" style="71" hidden="1" customWidth="1"/>
    <col min="10966" max="10966" width="8.5703125" style="71" customWidth="1"/>
    <col min="10967" max="10968" width="10.140625" style="71" hidden="1" customWidth="1"/>
    <col min="10969" max="10969" width="6.42578125" style="71" customWidth="1"/>
    <col min="10970" max="10971" width="10.140625" style="71" hidden="1" customWidth="1"/>
    <col min="10972" max="10972" width="7" style="71" customWidth="1"/>
    <col min="10973" max="10974" width="10.140625" style="71" hidden="1" customWidth="1"/>
    <col min="10975" max="10975" width="7" style="71" customWidth="1"/>
    <col min="10976" max="10977" width="10.140625" style="71" hidden="1" customWidth="1"/>
    <col min="10978" max="10978" width="7.5703125" style="71" customWidth="1"/>
    <col min="10979" max="10980" width="10.140625" style="71" hidden="1" customWidth="1"/>
    <col min="10981" max="10981" width="7" style="71" customWidth="1"/>
    <col min="10982" max="10983" width="10.140625" style="71" hidden="1" customWidth="1"/>
    <col min="10984" max="10984" width="7" style="71" customWidth="1"/>
    <col min="10985" max="10986" width="10.140625" style="71" hidden="1" customWidth="1"/>
    <col min="10987" max="10987" width="7" style="71" customWidth="1"/>
    <col min="10988" max="10988" width="10.140625" style="71" hidden="1" customWidth="1"/>
    <col min="10989" max="10989" width="6.42578125" style="71" customWidth="1"/>
    <col min="10990" max="11001" width="10.140625" style="71" hidden="1" customWidth="1"/>
    <col min="11002" max="11002" width="10.140625" style="71"/>
    <col min="11003" max="11003" width="41.42578125" style="71" customWidth="1"/>
    <col min="11004" max="11004" width="6.42578125" style="71" customWidth="1"/>
    <col min="11005" max="11005" width="14.7109375" style="71" customWidth="1"/>
    <col min="11006" max="11006" width="11.42578125" style="71" customWidth="1"/>
    <col min="11007" max="11007" width="13" style="71" customWidth="1"/>
    <col min="11008" max="11008" width="18.140625" style="71" customWidth="1"/>
    <col min="11009" max="11018" width="9.42578125" style="71" customWidth="1"/>
    <col min="11019" max="11019" width="8.85546875" style="71" customWidth="1"/>
    <col min="11020" max="11020" width="9.42578125" style="71" customWidth="1"/>
    <col min="11021" max="11021" width="9.85546875" style="71" customWidth="1"/>
    <col min="11022" max="11022" width="6.42578125" style="71" customWidth="1"/>
    <col min="11023" max="11023" width="6.85546875" style="71" customWidth="1"/>
    <col min="11024" max="11025" width="4.42578125" style="71" customWidth="1"/>
    <col min="11026" max="11026" width="6.28515625" style="71" customWidth="1"/>
    <col min="11027" max="11027" width="7.5703125" style="71" customWidth="1"/>
    <col min="11028" max="11028" width="10.140625" style="71" hidden="1" customWidth="1"/>
    <col min="11029" max="11030" width="11.42578125" style="71" customWidth="1"/>
    <col min="11031" max="11031" width="56.85546875" style="71" customWidth="1"/>
    <col min="11032" max="11032" width="9.140625" style="71" customWidth="1"/>
    <col min="11033" max="11033" width="24.5703125" style="71" customWidth="1"/>
    <col min="11034" max="11034" width="22.85546875" style="71" customWidth="1"/>
    <col min="11035" max="11037" width="9.140625" style="71" customWidth="1"/>
    <col min="11038" max="11039" width="12.140625" style="71" customWidth="1"/>
    <col min="11040" max="11040" width="14.5703125" style="71" customWidth="1"/>
    <col min="11041" max="11041" width="5" style="71" customWidth="1"/>
    <col min="11042" max="11043" width="10.140625" style="71" hidden="1" customWidth="1"/>
    <col min="11044" max="11044" width="5" style="71" customWidth="1"/>
    <col min="11045" max="11046" width="10.140625" style="71" hidden="1" customWidth="1"/>
    <col min="11047" max="11047" width="5" style="71" customWidth="1"/>
    <col min="11048" max="11049" width="10.140625" style="71" hidden="1" customWidth="1"/>
    <col min="11050" max="11050" width="5" style="71" customWidth="1"/>
    <col min="11051" max="11052" width="10.140625" style="71" hidden="1" customWidth="1"/>
    <col min="11053" max="11053" width="5" style="71" customWidth="1"/>
    <col min="11054" max="11055" width="10.140625" style="71" hidden="1" customWidth="1"/>
    <col min="11056" max="11056" width="5" style="71" customWidth="1"/>
    <col min="11057" max="11058" width="10.140625" style="71" hidden="1" customWidth="1"/>
    <col min="11059" max="11059" width="6.42578125" style="71" customWidth="1"/>
    <col min="11060" max="11067" width="10.140625" style="71" hidden="1" customWidth="1"/>
    <col min="11068" max="11068" width="6.85546875" style="71" customWidth="1"/>
    <col min="11069" max="11070" width="10.140625" style="71" hidden="1" customWidth="1"/>
    <col min="11071" max="11071" width="6.42578125" style="71" customWidth="1"/>
    <col min="11072" max="11073" width="10.140625" style="71" hidden="1" customWidth="1"/>
    <col min="11074" max="11074" width="5.42578125" style="71" customWidth="1"/>
    <col min="11075" max="11076" width="10.140625" style="71" hidden="1" customWidth="1"/>
    <col min="11077" max="11077" width="4.85546875" style="71" customWidth="1"/>
    <col min="11078" max="11085" width="10.140625" style="71" hidden="1" customWidth="1"/>
    <col min="11086" max="11086" width="5.42578125" style="71" customWidth="1"/>
    <col min="11087" max="11088" width="10.140625" style="71" hidden="1" customWidth="1"/>
    <col min="11089" max="11089" width="8.42578125" style="71" customWidth="1"/>
    <col min="11090" max="11091" width="10.140625" style="71" hidden="1" customWidth="1"/>
    <col min="11092" max="11092" width="5.85546875" style="71" customWidth="1"/>
    <col min="11093" max="11094" width="10.140625" style="71" hidden="1" customWidth="1"/>
    <col min="11095" max="11095" width="5.42578125" style="71" customWidth="1"/>
    <col min="11096" max="11097" width="10.140625" style="71" hidden="1" customWidth="1"/>
    <col min="11098" max="11098" width="5.42578125" style="71" customWidth="1"/>
    <col min="11099" max="11100" width="10.140625" style="71" hidden="1" customWidth="1"/>
    <col min="11101" max="11101" width="6" style="71" customWidth="1"/>
    <col min="11102" max="11106" width="10.140625" style="71" hidden="1" customWidth="1"/>
    <col min="11107" max="11107" width="5" style="71" customWidth="1"/>
    <col min="11108" max="11115" width="10.140625" style="71" hidden="1" customWidth="1"/>
    <col min="11116" max="11116" width="5" style="71" customWidth="1"/>
    <col min="11117" max="11117" width="10.140625" style="71" hidden="1" customWidth="1"/>
    <col min="11118" max="11118" width="5" style="71" customWidth="1"/>
    <col min="11119" max="11119" width="9.42578125" style="71" customWidth="1"/>
    <col min="11120" max="11120" width="10.140625" style="71" hidden="1" customWidth="1"/>
    <col min="11121" max="11121" width="5" style="71" customWidth="1"/>
    <col min="11122" max="11123" width="10.140625" style="71" hidden="1" customWidth="1"/>
    <col min="11124" max="11124" width="5" style="71" customWidth="1"/>
    <col min="11125" max="11126" width="10.140625" style="71" hidden="1" customWidth="1"/>
    <col min="11127" max="11127" width="5" style="71" customWidth="1"/>
    <col min="11128" max="11129" width="10.140625" style="71" hidden="1" customWidth="1"/>
    <col min="11130" max="11130" width="5" style="71" customWidth="1"/>
    <col min="11131" max="11137" width="10.140625" style="71" hidden="1" customWidth="1"/>
    <col min="11138" max="11138" width="6.42578125" style="71" customWidth="1"/>
    <col min="11139" max="11139" width="10.140625" style="71" hidden="1" customWidth="1"/>
    <col min="11140" max="11140" width="7.140625" style="71" customWidth="1"/>
    <col min="11141" max="11142" width="10.140625" style="71" hidden="1" customWidth="1"/>
    <col min="11143" max="11143" width="7.140625" style="71" customWidth="1"/>
    <col min="11144" max="11145" width="10.140625" style="71" hidden="1" customWidth="1"/>
    <col min="11146" max="11146" width="7.140625" style="71" customWidth="1"/>
    <col min="11147" max="11148" width="10.140625" style="71" hidden="1" customWidth="1"/>
    <col min="11149" max="11149" width="7.140625" style="71" customWidth="1"/>
    <col min="11150" max="11151" width="10.140625" style="71" hidden="1" customWidth="1"/>
    <col min="11152" max="11152" width="7.140625" style="71" customWidth="1"/>
    <col min="11153" max="11154" width="10.140625" style="71" hidden="1" customWidth="1"/>
    <col min="11155" max="11155" width="7.140625" style="71" customWidth="1"/>
    <col min="11156" max="11157" width="10.140625" style="71" hidden="1" customWidth="1"/>
    <col min="11158" max="11158" width="7.140625" style="71" customWidth="1"/>
    <col min="11159" max="11160" width="10.140625" style="71" hidden="1" customWidth="1"/>
    <col min="11161" max="11161" width="7.140625" style="71" customWidth="1"/>
    <col min="11162" max="11162" width="10.140625" style="71" hidden="1" customWidth="1"/>
    <col min="11163" max="11163" width="6.42578125" style="71" customWidth="1"/>
    <col min="11164" max="11165" width="10.140625" style="71" hidden="1" customWidth="1"/>
    <col min="11166" max="11166" width="6.85546875" style="71" customWidth="1"/>
    <col min="11167" max="11168" width="10.140625" style="71" hidden="1" customWidth="1"/>
    <col min="11169" max="11169" width="6.85546875" style="71" customWidth="1"/>
    <col min="11170" max="11171" width="10.140625" style="71" hidden="1" customWidth="1"/>
    <col min="11172" max="11172" width="6.42578125" style="71" customWidth="1"/>
    <col min="11173" max="11174" width="10.140625" style="71" hidden="1" customWidth="1"/>
    <col min="11175" max="11175" width="7.42578125" style="71" customWidth="1"/>
    <col min="11176" max="11177" width="10.140625" style="71" hidden="1" customWidth="1"/>
    <col min="11178" max="11178" width="6.42578125" style="71" customWidth="1"/>
    <col min="11179" max="11180" width="10.140625" style="71" hidden="1" customWidth="1"/>
    <col min="11181" max="11181" width="7.5703125" style="71" customWidth="1"/>
    <col min="11182" max="11182" width="10.140625" style="71" hidden="1" customWidth="1"/>
    <col min="11183" max="11183" width="9.42578125" style="71" customWidth="1"/>
    <col min="11184" max="11184" width="10.140625" style="71" hidden="1" customWidth="1"/>
    <col min="11185" max="11188" width="6.42578125" style="71" customWidth="1"/>
    <col min="11189" max="11189" width="6.85546875" style="71" customWidth="1"/>
    <col min="11190" max="11190" width="6.42578125" style="71" customWidth="1"/>
    <col min="11191" max="11207" width="10.140625" style="71" hidden="1" customWidth="1"/>
    <col min="11208" max="11208" width="6.5703125" style="71" customWidth="1"/>
    <col min="11209" max="11209" width="6.42578125" style="71" customWidth="1"/>
    <col min="11210" max="11211" width="10.140625" style="71" hidden="1" customWidth="1"/>
    <col min="11212" max="11212" width="6.42578125" style="71" customWidth="1"/>
    <col min="11213" max="11214" width="10.140625" style="71" hidden="1" customWidth="1"/>
    <col min="11215" max="11215" width="7.42578125" style="71" customWidth="1"/>
    <col min="11216" max="11216" width="10.140625" style="71" hidden="1" customWidth="1"/>
    <col min="11217" max="11217" width="6.42578125" style="71" customWidth="1"/>
    <col min="11218" max="11218" width="10.140625" style="71" hidden="1" customWidth="1"/>
    <col min="11219" max="11219" width="9" style="71" customWidth="1"/>
    <col min="11220" max="11221" width="10.140625" style="71" hidden="1" customWidth="1"/>
    <col min="11222" max="11222" width="8.5703125" style="71" customWidth="1"/>
    <col min="11223" max="11224" width="10.140625" style="71" hidden="1" customWidth="1"/>
    <col min="11225" max="11225" width="6.42578125" style="71" customWidth="1"/>
    <col min="11226" max="11227" width="10.140625" style="71" hidden="1" customWidth="1"/>
    <col min="11228" max="11228" width="7" style="71" customWidth="1"/>
    <col min="11229" max="11230" width="10.140625" style="71" hidden="1" customWidth="1"/>
    <col min="11231" max="11231" width="7" style="71" customWidth="1"/>
    <col min="11232" max="11233" width="10.140625" style="71" hidden="1" customWidth="1"/>
    <col min="11234" max="11234" width="7.5703125" style="71" customWidth="1"/>
    <col min="11235" max="11236" width="10.140625" style="71" hidden="1" customWidth="1"/>
    <col min="11237" max="11237" width="7" style="71" customWidth="1"/>
    <col min="11238" max="11239" width="10.140625" style="71" hidden="1" customWidth="1"/>
    <col min="11240" max="11240" width="7" style="71" customWidth="1"/>
    <col min="11241" max="11242" width="10.140625" style="71" hidden="1" customWidth="1"/>
    <col min="11243" max="11243" width="7" style="71" customWidth="1"/>
    <col min="11244" max="11244" width="10.140625" style="71" hidden="1" customWidth="1"/>
    <col min="11245" max="11245" width="6.42578125" style="71" customWidth="1"/>
    <col min="11246" max="11257" width="10.140625" style="71" hidden="1" customWidth="1"/>
    <col min="11258" max="11258" width="10.140625" style="71"/>
    <col min="11259" max="11259" width="41.42578125" style="71" customWidth="1"/>
    <col min="11260" max="11260" width="6.42578125" style="71" customWidth="1"/>
    <col min="11261" max="11261" width="14.7109375" style="71" customWidth="1"/>
    <col min="11262" max="11262" width="11.42578125" style="71" customWidth="1"/>
    <col min="11263" max="11263" width="13" style="71" customWidth="1"/>
    <col min="11264" max="11264" width="18.140625" style="71" customWidth="1"/>
    <col min="11265" max="11274" width="9.42578125" style="71" customWidth="1"/>
    <col min="11275" max="11275" width="8.85546875" style="71" customWidth="1"/>
    <col min="11276" max="11276" width="9.42578125" style="71" customWidth="1"/>
    <col min="11277" max="11277" width="9.85546875" style="71" customWidth="1"/>
    <col min="11278" max="11278" width="6.42578125" style="71" customWidth="1"/>
    <col min="11279" max="11279" width="6.85546875" style="71" customWidth="1"/>
    <col min="11280" max="11281" width="4.42578125" style="71" customWidth="1"/>
    <col min="11282" max="11282" width="6.28515625" style="71" customWidth="1"/>
    <col min="11283" max="11283" width="7.5703125" style="71" customWidth="1"/>
    <col min="11284" max="11284" width="10.140625" style="71" hidden="1" customWidth="1"/>
    <col min="11285" max="11286" width="11.42578125" style="71" customWidth="1"/>
    <col min="11287" max="11287" width="56.85546875" style="71" customWidth="1"/>
    <col min="11288" max="11288" width="9.140625" style="71" customWidth="1"/>
    <col min="11289" max="11289" width="24.5703125" style="71" customWidth="1"/>
    <col min="11290" max="11290" width="22.85546875" style="71" customWidth="1"/>
    <col min="11291" max="11293" width="9.140625" style="71" customWidth="1"/>
    <col min="11294" max="11295" width="12.140625" style="71" customWidth="1"/>
    <col min="11296" max="11296" width="14.5703125" style="71" customWidth="1"/>
    <col min="11297" max="11297" width="5" style="71" customWidth="1"/>
    <col min="11298" max="11299" width="10.140625" style="71" hidden="1" customWidth="1"/>
    <col min="11300" max="11300" width="5" style="71" customWidth="1"/>
    <col min="11301" max="11302" width="10.140625" style="71" hidden="1" customWidth="1"/>
    <col min="11303" max="11303" width="5" style="71" customWidth="1"/>
    <col min="11304" max="11305" width="10.140625" style="71" hidden="1" customWidth="1"/>
    <col min="11306" max="11306" width="5" style="71" customWidth="1"/>
    <col min="11307" max="11308" width="10.140625" style="71" hidden="1" customWidth="1"/>
    <col min="11309" max="11309" width="5" style="71" customWidth="1"/>
    <col min="11310" max="11311" width="10.140625" style="71" hidden="1" customWidth="1"/>
    <col min="11312" max="11312" width="5" style="71" customWidth="1"/>
    <col min="11313" max="11314" width="10.140625" style="71" hidden="1" customWidth="1"/>
    <col min="11315" max="11315" width="6.42578125" style="71" customWidth="1"/>
    <col min="11316" max="11323" width="10.140625" style="71" hidden="1" customWidth="1"/>
    <col min="11324" max="11324" width="6.85546875" style="71" customWidth="1"/>
    <col min="11325" max="11326" width="10.140625" style="71" hidden="1" customWidth="1"/>
    <col min="11327" max="11327" width="6.42578125" style="71" customWidth="1"/>
    <col min="11328" max="11329" width="10.140625" style="71" hidden="1" customWidth="1"/>
    <col min="11330" max="11330" width="5.42578125" style="71" customWidth="1"/>
    <col min="11331" max="11332" width="10.140625" style="71" hidden="1" customWidth="1"/>
    <col min="11333" max="11333" width="4.85546875" style="71" customWidth="1"/>
    <col min="11334" max="11341" width="10.140625" style="71" hidden="1" customWidth="1"/>
    <col min="11342" max="11342" width="5.42578125" style="71" customWidth="1"/>
    <col min="11343" max="11344" width="10.140625" style="71" hidden="1" customWidth="1"/>
    <col min="11345" max="11345" width="8.42578125" style="71" customWidth="1"/>
    <col min="11346" max="11347" width="10.140625" style="71" hidden="1" customWidth="1"/>
    <col min="11348" max="11348" width="5.85546875" style="71" customWidth="1"/>
    <col min="11349" max="11350" width="10.140625" style="71" hidden="1" customWidth="1"/>
    <col min="11351" max="11351" width="5.42578125" style="71" customWidth="1"/>
    <col min="11352" max="11353" width="10.140625" style="71" hidden="1" customWidth="1"/>
    <col min="11354" max="11354" width="5.42578125" style="71" customWidth="1"/>
    <col min="11355" max="11356" width="10.140625" style="71" hidden="1" customWidth="1"/>
    <col min="11357" max="11357" width="6" style="71" customWidth="1"/>
    <col min="11358" max="11362" width="10.140625" style="71" hidden="1" customWidth="1"/>
    <col min="11363" max="11363" width="5" style="71" customWidth="1"/>
    <col min="11364" max="11371" width="10.140625" style="71" hidden="1" customWidth="1"/>
    <col min="11372" max="11372" width="5" style="71" customWidth="1"/>
    <col min="11373" max="11373" width="10.140625" style="71" hidden="1" customWidth="1"/>
    <col min="11374" max="11374" width="5" style="71" customWidth="1"/>
    <col min="11375" max="11375" width="9.42578125" style="71" customWidth="1"/>
    <col min="11376" max="11376" width="10.140625" style="71" hidden="1" customWidth="1"/>
    <col min="11377" max="11377" width="5" style="71" customWidth="1"/>
    <col min="11378" max="11379" width="10.140625" style="71" hidden="1" customWidth="1"/>
    <col min="11380" max="11380" width="5" style="71" customWidth="1"/>
    <col min="11381" max="11382" width="10.140625" style="71" hidden="1" customWidth="1"/>
    <col min="11383" max="11383" width="5" style="71" customWidth="1"/>
    <col min="11384" max="11385" width="10.140625" style="71" hidden="1" customWidth="1"/>
    <col min="11386" max="11386" width="5" style="71" customWidth="1"/>
    <col min="11387" max="11393" width="10.140625" style="71" hidden="1" customWidth="1"/>
    <col min="11394" max="11394" width="6.42578125" style="71" customWidth="1"/>
    <col min="11395" max="11395" width="10.140625" style="71" hidden="1" customWidth="1"/>
    <col min="11396" max="11396" width="7.140625" style="71" customWidth="1"/>
    <col min="11397" max="11398" width="10.140625" style="71" hidden="1" customWidth="1"/>
    <col min="11399" max="11399" width="7.140625" style="71" customWidth="1"/>
    <col min="11400" max="11401" width="10.140625" style="71" hidden="1" customWidth="1"/>
    <col min="11402" max="11402" width="7.140625" style="71" customWidth="1"/>
    <col min="11403" max="11404" width="10.140625" style="71" hidden="1" customWidth="1"/>
    <col min="11405" max="11405" width="7.140625" style="71" customWidth="1"/>
    <col min="11406" max="11407" width="10.140625" style="71" hidden="1" customWidth="1"/>
    <col min="11408" max="11408" width="7.140625" style="71" customWidth="1"/>
    <col min="11409" max="11410" width="10.140625" style="71" hidden="1" customWidth="1"/>
    <col min="11411" max="11411" width="7.140625" style="71" customWidth="1"/>
    <col min="11412" max="11413" width="10.140625" style="71" hidden="1" customWidth="1"/>
    <col min="11414" max="11414" width="7.140625" style="71" customWidth="1"/>
    <col min="11415" max="11416" width="10.140625" style="71" hidden="1" customWidth="1"/>
    <col min="11417" max="11417" width="7.140625" style="71" customWidth="1"/>
    <col min="11418" max="11418" width="10.140625" style="71" hidden="1" customWidth="1"/>
    <col min="11419" max="11419" width="6.42578125" style="71" customWidth="1"/>
    <col min="11420" max="11421" width="10.140625" style="71" hidden="1" customWidth="1"/>
    <col min="11422" max="11422" width="6.85546875" style="71" customWidth="1"/>
    <col min="11423" max="11424" width="10.140625" style="71" hidden="1" customWidth="1"/>
    <col min="11425" max="11425" width="6.85546875" style="71" customWidth="1"/>
    <col min="11426" max="11427" width="10.140625" style="71" hidden="1" customWidth="1"/>
    <col min="11428" max="11428" width="6.42578125" style="71" customWidth="1"/>
    <col min="11429" max="11430" width="10.140625" style="71" hidden="1" customWidth="1"/>
    <col min="11431" max="11431" width="7.42578125" style="71" customWidth="1"/>
    <col min="11432" max="11433" width="10.140625" style="71" hidden="1" customWidth="1"/>
    <col min="11434" max="11434" width="6.42578125" style="71" customWidth="1"/>
    <col min="11435" max="11436" width="10.140625" style="71" hidden="1" customWidth="1"/>
    <col min="11437" max="11437" width="7.5703125" style="71" customWidth="1"/>
    <col min="11438" max="11438" width="10.140625" style="71" hidden="1" customWidth="1"/>
    <col min="11439" max="11439" width="9.42578125" style="71" customWidth="1"/>
    <col min="11440" max="11440" width="10.140625" style="71" hidden="1" customWidth="1"/>
    <col min="11441" max="11444" width="6.42578125" style="71" customWidth="1"/>
    <col min="11445" max="11445" width="6.85546875" style="71" customWidth="1"/>
    <col min="11446" max="11446" width="6.42578125" style="71" customWidth="1"/>
    <col min="11447" max="11463" width="10.140625" style="71" hidden="1" customWidth="1"/>
    <col min="11464" max="11464" width="6.5703125" style="71" customWidth="1"/>
    <col min="11465" max="11465" width="6.42578125" style="71" customWidth="1"/>
    <col min="11466" max="11467" width="10.140625" style="71" hidden="1" customWidth="1"/>
    <col min="11468" max="11468" width="6.42578125" style="71" customWidth="1"/>
    <col min="11469" max="11470" width="10.140625" style="71" hidden="1" customWidth="1"/>
    <col min="11471" max="11471" width="7.42578125" style="71" customWidth="1"/>
    <col min="11472" max="11472" width="10.140625" style="71" hidden="1" customWidth="1"/>
    <col min="11473" max="11473" width="6.42578125" style="71" customWidth="1"/>
    <col min="11474" max="11474" width="10.140625" style="71" hidden="1" customWidth="1"/>
    <col min="11475" max="11475" width="9" style="71" customWidth="1"/>
    <col min="11476" max="11477" width="10.140625" style="71" hidden="1" customWidth="1"/>
    <col min="11478" max="11478" width="8.5703125" style="71" customWidth="1"/>
    <col min="11479" max="11480" width="10.140625" style="71" hidden="1" customWidth="1"/>
    <col min="11481" max="11481" width="6.42578125" style="71" customWidth="1"/>
    <col min="11482" max="11483" width="10.140625" style="71" hidden="1" customWidth="1"/>
    <col min="11484" max="11484" width="7" style="71" customWidth="1"/>
    <col min="11485" max="11486" width="10.140625" style="71" hidden="1" customWidth="1"/>
    <col min="11487" max="11487" width="7" style="71" customWidth="1"/>
    <col min="11488" max="11489" width="10.140625" style="71" hidden="1" customWidth="1"/>
    <col min="11490" max="11490" width="7.5703125" style="71" customWidth="1"/>
    <col min="11491" max="11492" width="10.140625" style="71" hidden="1" customWidth="1"/>
    <col min="11493" max="11493" width="7" style="71" customWidth="1"/>
    <col min="11494" max="11495" width="10.140625" style="71" hidden="1" customWidth="1"/>
    <col min="11496" max="11496" width="7" style="71" customWidth="1"/>
    <col min="11497" max="11498" width="10.140625" style="71" hidden="1" customWidth="1"/>
    <col min="11499" max="11499" width="7" style="71" customWidth="1"/>
    <col min="11500" max="11500" width="10.140625" style="71" hidden="1" customWidth="1"/>
    <col min="11501" max="11501" width="6.42578125" style="71" customWidth="1"/>
    <col min="11502" max="11513" width="10.140625" style="71" hidden="1" customWidth="1"/>
    <col min="11514" max="11514" width="10.140625" style="71"/>
    <col min="11515" max="11515" width="41.42578125" style="71" customWidth="1"/>
    <col min="11516" max="11516" width="6.42578125" style="71" customWidth="1"/>
    <col min="11517" max="11517" width="14.7109375" style="71" customWidth="1"/>
    <col min="11518" max="11518" width="11.42578125" style="71" customWidth="1"/>
    <col min="11519" max="11519" width="13" style="71" customWidth="1"/>
    <col min="11520" max="11520" width="18.140625" style="71" customWidth="1"/>
    <col min="11521" max="11530" width="9.42578125" style="71" customWidth="1"/>
    <col min="11531" max="11531" width="8.85546875" style="71" customWidth="1"/>
    <col min="11532" max="11532" width="9.42578125" style="71" customWidth="1"/>
    <col min="11533" max="11533" width="9.85546875" style="71" customWidth="1"/>
    <col min="11534" max="11534" width="6.42578125" style="71" customWidth="1"/>
    <col min="11535" max="11535" width="6.85546875" style="71" customWidth="1"/>
    <col min="11536" max="11537" width="4.42578125" style="71" customWidth="1"/>
    <col min="11538" max="11538" width="6.28515625" style="71" customWidth="1"/>
    <col min="11539" max="11539" width="7.5703125" style="71" customWidth="1"/>
    <col min="11540" max="11540" width="10.140625" style="71" hidden="1" customWidth="1"/>
    <col min="11541" max="11542" width="11.42578125" style="71" customWidth="1"/>
    <col min="11543" max="11543" width="56.85546875" style="71" customWidth="1"/>
    <col min="11544" max="11544" width="9.140625" style="71" customWidth="1"/>
    <col min="11545" max="11545" width="24.5703125" style="71" customWidth="1"/>
    <col min="11546" max="11546" width="22.85546875" style="71" customWidth="1"/>
    <col min="11547" max="11549" width="9.140625" style="71" customWidth="1"/>
    <col min="11550" max="11551" width="12.140625" style="71" customWidth="1"/>
    <col min="11552" max="11552" width="14.5703125" style="71" customWidth="1"/>
    <col min="11553" max="11553" width="5" style="71" customWidth="1"/>
    <col min="11554" max="11555" width="10.140625" style="71" hidden="1" customWidth="1"/>
    <col min="11556" max="11556" width="5" style="71" customWidth="1"/>
    <col min="11557" max="11558" width="10.140625" style="71" hidden="1" customWidth="1"/>
    <col min="11559" max="11559" width="5" style="71" customWidth="1"/>
    <col min="11560" max="11561" width="10.140625" style="71" hidden="1" customWidth="1"/>
    <col min="11562" max="11562" width="5" style="71" customWidth="1"/>
    <col min="11563" max="11564" width="10.140625" style="71" hidden="1" customWidth="1"/>
    <col min="11565" max="11565" width="5" style="71" customWidth="1"/>
    <col min="11566" max="11567" width="10.140625" style="71" hidden="1" customWidth="1"/>
    <col min="11568" max="11568" width="5" style="71" customWidth="1"/>
    <col min="11569" max="11570" width="10.140625" style="71" hidden="1" customWidth="1"/>
    <col min="11571" max="11571" width="6.42578125" style="71" customWidth="1"/>
    <col min="11572" max="11579" width="10.140625" style="71" hidden="1" customWidth="1"/>
    <col min="11580" max="11580" width="6.85546875" style="71" customWidth="1"/>
    <col min="11581" max="11582" width="10.140625" style="71" hidden="1" customWidth="1"/>
    <col min="11583" max="11583" width="6.42578125" style="71" customWidth="1"/>
    <col min="11584" max="11585" width="10.140625" style="71" hidden="1" customWidth="1"/>
    <col min="11586" max="11586" width="5.42578125" style="71" customWidth="1"/>
    <col min="11587" max="11588" width="10.140625" style="71" hidden="1" customWidth="1"/>
    <col min="11589" max="11589" width="4.85546875" style="71" customWidth="1"/>
    <col min="11590" max="11597" width="10.140625" style="71" hidden="1" customWidth="1"/>
    <col min="11598" max="11598" width="5.42578125" style="71" customWidth="1"/>
    <col min="11599" max="11600" width="10.140625" style="71" hidden="1" customWidth="1"/>
    <col min="11601" max="11601" width="8.42578125" style="71" customWidth="1"/>
    <col min="11602" max="11603" width="10.140625" style="71" hidden="1" customWidth="1"/>
    <col min="11604" max="11604" width="5.85546875" style="71" customWidth="1"/>
    <col min="11605" max="11606" width="10.140625" style="71" hidden="1" customWidth="1"/>
    <col min="11607" max="11607" width="5.42578125" style="71" customWidth="1"/>
    <col min="11608" max="11609" width="10.140625" style="71" hidden="1" customWidth="1"/>
    <col min="11610" max="11610" width="5.42578125" style="71" customWidth="1"/>
    <col min="11611" max="11612" width="10.140625" style="71" hidden="1" customWidth="1"/>
    <col min="11613" max="11613" width="6" style="71" customWidth="1"/>
    <col min="11614" max="11618" width="10.140625" style="71" hidden="1" customWidth="1"/>
    <col min="11619" max="11619" width="5" style="71" customWidth="1"/>
    <col min="11620" max="11627" width="10.140625" style="71" hidden="1" customWidth="1"/>
    <col min="11628" max="11628" width="5" style="71" customWidth="1"/>
    <col min="11629" max="11629" width="10.140625" style="71" hidden="1" customWidth="1"/>
    <col min="11630" max="11630" width="5" style="71" customWidth="1"/>
    <col min="11631" max="11631" width="9.42578125" style="71" customWidth="1"/>
    <col min="11632" max="11632" width="10.140625" style="71" hidden="1" customWidth="1"/>
    <col min="11633" max="11633" width="5" style="71" customWidth="1"/>
    <col min="11634" max="11635" width="10.140625" style="71" hidden="1" customWidth="1"/>
    <col min="11636" max="11636" width="5" style="71" customWidth="1"/>
    <col min="11637" max="11638" width="10.140625" style="71" hidden="1" customWidth="1"/>
    <col min="11639" max="11639" width="5" style="71" customWidth="1"/>
    <col min="11640" max="11641" width="10.140625" style="71" hidden="1" customWidth="1"/>
    <col min="11642" max="11642" width="5" style="71" customWidth="1"/>
    <col min="11643" max="11649" width="10.140625" style="71" hidden="1" customWidth="1"/>
    <col min="11650" max="11650" width="6.42578125" style="71" customWidth="1"/>
    <col min="11651" max="11651" width="10.140625" style="71" hidden="1" customWidth="1"/>
    <col min="11652" max="11652" width="7.140625" style="71" customWidth="1"/>
    <col min="11653" max="11654" width="10.140625" style="71" hidden="1" customWidth="1"/>
    <col min="11655" max="11655" width="7.140625" style="71" customWidth="1"/>
    <col min="11656" max="11657" width="10.140625" style="71" hidden="1" customWidth="1"/>
    <col min="11658" max="11658" width="7.140625" style="71" customWidth="1"/>
    <col min="11659" max="11660" width="10.140625" style="71" hidden="1" customWidth="1"/>
    <col min="11661" max="11661" width="7.140625" style="71" customWidth="1"/>
    <col min="11662" max="11663" width="10.140625" style="71" hidden="1" customWidth="1"/>
    <col min="11664" max="11664" width="7.140625" style="71" customWidth="1"/>
    <col min="11665" max="11666" width="10.140625" style="71" hidden="1" customWidth="1"/>
    <col min="11667" max="11667" width="7.140625" style="71" customWidth="1"/>
    <col min="11668" max="11669" width="10.140625" style="71" hidden="1" customWidth="1"/>
    <col min="11670" max="11670" width="7.140625" style="71" customWidth="1"/>
    <col min="11671" max="11672" width="10.140625" style="71" hidden="1" customWidth="1"/>
    <col min="11673" max="11673" width="7.140625" style="71" customWidth="1"/>
    <col min="11674" max="11674" width="10.140625" style="71" hidden="1" customWidth="1"/>
    <col min="11675" max="11675" width="6.42578125" style="71" customWidth="1"/>
    <col min="11676" max="11677" width="10.140625" style="71" hidden="1" customWidth="1"/>
    <col min="11678" max="11678" width="6.85546875" style="71" customWidth="1"/>
    <col min="11679" max="11680" width="10.140625" style="71" hidden="1" customWidth="1"/>
    <col min="11681" max="11681" width="6.85546875" style="71" customWidth="1"/>
    <col min="11682" max="11683" width="10.140625" style="71" hidden="1" customWidth="1"/>
    <col min="11684" max="11684" width="6.42578125" style="71" customWidth="1"/>
    <col min="11685" max="11686" width="10.140625" style="71" hidden="1" customWidth="1"/>
    <col min="11687" max="11687" width="7.42578125" style="71" customWidth="1"/>
    <col min="11688" max="11689" width="10.140625" style="71" hidden="1" customWidth="1"/>
    <col min="11690" max="11690" width="6.42578125" style="71" customWidth="1"/>
    <col min="11691" max="11692" width="10.140625" style="71" hidden="1" customWidth="1"/>
    <col min="11693" max="11693" width="7.5703125" style="71" customWidth="1"/>
    <col min="11694" max="11694" width="10.140625" style="71" hidden="1" customWidth="1"/>
    <col min="11695" max="11695" width="9.42578125" style="71" customWidth="1"/>
    <col min="11696" max="11696" width="10.140625" style="71" hidden="1" customWidth="1"/>
    <col min="11697" max="11700" width="6.42578125" style="71" customWidth="1"/>
    <col min="11701" max="11701" width="6.85546875" style="71" customWidth="1"/>
    <col min="11702" max="11702" width="6.42578125" style="71" customWidth="1"/>
    <col min="11703" max="11719" width="10.140625" style="71" hidden="1" customWidth="1"/>
    <col min="11720" max="11720" width="6.5703125" style="71" customWidth="1"/>
    <col min="11721" max="11721" width="6.42578125" style="71" customWidth="1"/>
    <col min="11722" max="11723" width="10.140625" style="71" hidden="1" customWidth="1"/>
    <col min="11724" max="11724" width="6.42578125" style="71" customWidth="1"/>
    <col min="11725" max="11726" width="10.140625" style="71" hidden="1" customWidth="1"/>
    <col min="11727" max="11727" width="7.42578125" style="71" customWidth="1"/>
    <col min="11728" max="11728" width="10.140625" style="71" hidden="1" customWidth="1"/>
    <col min="11729" max="11729" width="6.42578125" style="71" customWidth="1"/>
    <col min="11730" max="11730" width="10.140625" style="71" hidden="1" customWidth="1"/>
    <col min="11731" max="11731" width="9" style="71" customWidth="1"/>
    <col min="11732" max="11733" width="10.140625" style="71" hidden="1" customWidth="1"/>
    <col min="11734" max="11734" width="8.5703125" style="71" customWidth="1"/>
    <col min="11735" max="11736" width="10.140625" style="71" hidden="1" customWidth="1"/>
    <col min="11737" max="11737" width="6.42578125" style="71" customWidth="1"/>
    <col min="11738" max="11739" width="10.140625" style="71" hidden="1" customWidth="1"/>
    <col min="11740" max="11740" width="7" style="71" customWidth="1"/>
    <col min="11741" max="11742" width="10.140625" style="71" hidden="1" customWidth="1"/>
    <col min="11743" max="11743" width="7" style="71" customWidth="1"/>
    <col min="11744" max="11745" width="10.140625" style="71" hidden="1" customWidth="1"/>
    <col min="11746" max="11746" width="7.5703125" style="71" customWidth="1"/>
    <col min="11747" max="11748" width="10.140625" style="71" hidden="1" customWidth="1"/>
    <col min="11749" max="11749" width="7" style="71" customWidth="1"/>
    <col min="11750" max="11751" width="10.140625" style="71" hidden="1" customWidth="1"/>
    <col min="11752" max="11752" width="7" style="71" customWidth="1"/>
    <col min="11753" max="11754" width="10.140625" style="71" hidden="1" customWidth="1"/>
    <col min="11755" max="11755" width="7" style="71" customWidth="1"/>
    <col min="11756" max="11756" width="10.140625" style="71" hidden="1" customWidth="1"/>
    <col min="11757" max="11757" width="6.42578125" style="71" customWidth="1"/>
    <col min="11758" max="11769" width="10.140625" style="71" hidden="1" customWidth="1"/>
    <col min="11770" max="11770" width="10.140625" style="71"/>
    <col min="11771" max="11771" width="41.42578125" style="71" customWidth="1"/>
    <col min="11772" max="11772" width="6.42578125" style="71" customWidth="1"/>
    <col min="11773" max="11773" width="14.7109375" style="71" customWidth="1"/>
    <col min="11774" max="11774" width="11.42578125" style="71" customWidth="1"/>
    <col min="11775" max="11775" width="13" style="71" customWidth="1"/>
    <col min="11776" max="11776" width="18.140625" style="71" customWidth="1"/>
    <col min="11777" max="11786" width="9.42578125" style="71" customWidth="1"/>
    <col min="11787" max="11787" width="8.85546875" style="71" customWidth="1"/>
    <col min="11788" max="11788" width="9.42578125" style="71" customWidth="1"/>
    <col min="11789" max="11789" width="9.85546875" style="71" customWidth="1"/>
    <col min="11790" max="11790" width="6.42578125" style="71" customWidth="1"/>
    <col min="11791" max="11791" width="6.85546875" style="71" customWidth="1"/>
    <col min="11792" max="11793" width="4.42578125" style="71" customWidth="1"/>
    <col min="11794" max="11794" width="6.28515625" style="71" customWidth="1"/>
    <col min="11795" max="11795" width="7.5703125" style="71" customWidth="1"/>
    <col min="11796" max="11796" width="10.140625" style="71" hidden="1" customWidth="1"/>
    <col min="11797" max="11798" width="11.42578125" style="71" customWidth="1"/>
    <col min="11799" max="11799" width="56.85546875" style="71" customWidth="1"/>
    <col min="11800" max="11800" width="9.140625" style="71" customWidth="1"/>
    <col min="11801" max="11801" width="24.5703125" style="71" customWidth="1"/>
    <col min="11802" max="11802" width="22.85546875" style="71" customWidth="1"/>
    <col min="11803" max="11805" width="9.140625" style="71" customWidth="1"/>
    <col min="11806" max="11807" width="12.140625" style="71" customWidth="1"/>
    <col min="11808" max="11808" width="14.5703125" style="71" customWidth="1"/>
    <col min="11809" max="11809" width="5" style="71" customWidth="1"/>
    <col min="11810" max="11811" width="10.140625" style="71" hidden="1" customWidth="1"/>
    <col min="11812" max="11812" width="5" style="71" customWidth="1"/>
    <col min="11813" max="11814" width="10.140625" style="71" hidden="1" customWidth="1"/>
    <col min="11815" max="11815" width="5" style="71" customWidth="1"/>
    <col min="11816" max="11817" width="10.140625" style="71" hidden="1" customWidth="1"/>
    <col min="11818" max="11818" width="5" style="71" customWidth="1"/>
    <col min="11819" max="11820" width="10.140625" style="71" hidden="1" customWidth="1"/>
    <col min="11821" max="11821" width="5" style="71" customWidth="1"/>
    <col min="11822" max="11823" width="10.140625" style="71" hidden="1" customWidth="1"/>
    <col min="11824" max="11824" width="5" style="71" customWidth="1"/>
    <col min="11825" max="11826" width="10.140625" style="71" hidden="1" customWidth="1"/>
    <col min="11827" max="11827" width="6.42578125" style="71" customWidth="1"/>
    <col min="11828" max="11835" width="10.140625" style="71" hidden="1" customWidth="1"/>
    <col min="11836" max="11836" width="6.85546875" style="71" customWidth="1"/>
    <col min="11837" max="11838" width="10.140625" style="71" hidden="1" customWidth="1"/>
    <col min="11839" max="11839" width="6.42578125" style="71" customWidth="1"/>
    <col min="11840" max="11841" width="10.140625" style="71" hidden="1" customWidth="1"/>
    <col min="11842" max="11842" width="5.42578125" style="71" customWidth="1"/>
    <col min="11843" max="11844" width="10.140625" style="71" hidden="1" customWidth="1"/>
    <col min="11845" max="11845" width="4.85546875" style="71" customWidth="1"/>
    <col min="11846" max="11853" width="10.140625" style="71" hidden="1" customWidth="1"/>
    <col min="11854" max="11854" width="5.42578125" style="71" customWidth="1"/>
    <col min="11855" max="11856" width="10.140625" style="71" hidden="1" customWidth="1"/>
    <col min="11857" max="11857" width="8.42578125" style="71" customWidth="1"/>
    <col min="11858" max="11859" width="10.140625" style="71" hidden="1" customWidth="1"/>
    <col min="11860" max="11860" width="5.85546875" style="71" customWidth="1"/>
    <col min="11861" max="11862" width="10.140625" style="71" hidden="1" customWidth="1"/>
    <col min="11863" max="11863" width="5.42578125" style="71" customWidth="1"/>
    <col min="11864" max="11865" width="10.140625" style="71" hidden="1" customWidth="1"/>
    <col min="11866" max="11866" width="5.42578125" style="71" customWidth="1"/>
    <col min="11867" max="11868" width="10.140625" style="71" hidden="1" customWidth="1"/>
    <col min="11869" max="11869" width="6" style="71" customWidth="1"/>
    <col min="11870" max="11874" width="10.140625" style="71" hidden="1" customWidth="1"/>
    <col min="11875" max="11875" width="5" style="71" customWidth="1"/>
    <col min="11876" max="11883" width="10.140625" style="71" hidden="1" customWidth="1"/>
    <col min="11884" max="11884" width="5" style="71" customWidth="1"/>
    <col min="11885" max="11885" width="10.140625" style="71" hidden="1" customWidth="1"/>
    <col min="11886" max="11886" width="5" style="71" customWidth="1"/>
    <col min="11887" max="11887" width="9.42578125" style="71" customWidth="1"/>
    <col min="11888" max="11888" width="10.140625" style="71" hidden="1" customWidth="1"/>
    <col min="11889" max="11889" width="5" style="71" customWidth="1"/>
    <col min="11890" max="11891" width="10.140625" style="71" hidden="1" customWidth="1"/>
    <col min="11892" max="11892" width="5" style="71" customWidth="1"/>
    <col min="11893" max="11894" width="10.140625" style="71" hidden="1" customWidth="1"/>
    <col min="11895" max="11895" width="5" style="71" customWidth="1"/>
    <col min="11896" max="11897" width="10.140625" style="71" hidden="1" customWidth="1"/>
    <col min="11898" max="11898" width="5" style="71" customWidth="1"/>
    <col min="11899" max="11905" width="10.140625" style="71" hidden="1" customWidth="1"/>
    <col min="11906" max="11906" width="6.42578125" style="71" customWidth="1"/>
    <col min="11907" max="11907" width="10.140625" style="71" hidden="1" customWidth="1"/>
    <col min="11908" max="11908" width="7.140625" style="71" customWidth="1"/>
    <col min="11909" max="11910" width="10.140625" style="71" hidden="1" customWidth="1"/>
    <col min="11911" max="11911" width="7.140625" style="71" customWidth="1"/>
    <col min="11912" max="11913" width="10.140625" style="71" hidden="1" customWidth="1"/>
    <col min="11914" max="11914" width="7.140625" style="71" customWidth="1"/>
    <col min="11915" max="11916" width="10.140625" style="71" hidden="1" customWidth="1"/>
    <col min="11917" max="11917" width="7.140625" style="71" customWidth="1"/>
    <col min="11918" max="11919" width="10.140625" style="71" hidden="1" customWidth="1"/>
    <col min="11920" max="11920" width="7.140625" style="71" customWidth="1"/>
    <col min="11921" max="11922" width="10.140625" style="71" hidden="1" customWidth="1"/>
    <col min="11923" max="11923" width="7.140625" style="71" customWidth="1"/>
    <col min="11924" max="11925" width="10.140625" style="71" hidden="1" customWidth="1"/>
    <col min="11926" max="11926" width="7.140625" style="71" customWidth="1"/>
    <col min="11927" max="11928" width="10.140625" style="71" hidden="1" customWidth="1"/>
    <col min="11929" max="11929" width="7.140625" style="71" customWidth="1"/>
    <col min="11930" max="11930" width="10.140625" style="71" hidden="1" customWidth="1"/>
    <col min="11931" max="11931" width="6.42578125" style="71" customWidth="1"/>
    <col min="11932" max="11933" width="10.140625" style="71" hidden="1" customWidth="1"/>
    <col min="11934" max="11934" width="6.85546875" style="71" customWidth="1"/>
    <col min="11935" max="11936" width="10.140625" style="71" hidden="1" customWidth="1"/>
    <col min="11937" max="11937" width="6.85546875" style="71" customWidth="1"/>
    <col min="11938" max="11939" width="10.140625" style="71" hidden="1" customWidth="1"/>
    <col min="11940" max="11940" width="6.42578125" style="71" customWidth="1"/>
    <col min="11941" max="11942" width="10.140625" style="71" hidden="1" customWidth="1"/>
    <col min="11943" max="11943" width="7.42578125" style="71" customWidth="1"/>
    <col min="11944" max="11945" width="10.140625" style="71" hidden="1" customWidth="1"/>
    <col min="11946" max="11946" width="6.42578125" style="71" customWidth="1"/>
    <col min="11947" max="11948" width="10.140625" style="71" hidden="1" customWidth="1"/>
    <col min="11949" max="11949" width="7.5703125" style="71" customWidth="1"/>
    <col min="11950" max="11950" width="10.140625" style="71" hidden="1" customWidth="1"/>
    <col min="11951" max="11951" width="9.42578125" style="71" customWidth="1"/>
    <col min="11952" max="11952" width="10.140625" style="71" hidden="1" customWidth="1"/>
    <col min="11953" max="11956" width="6.42578125" style="71" customWidth="1"/>
    <col min="11957" max="11957" width="6.85546875" style="71" customWidth="1"/>
    <col min="11958" max="11958" width="6.42578125" style="71" customWidth="1"/>
    <col min="11959" max="11975" width="10.140625" style="71" hidden="1" customWidth="1"/>
    <col min="11976" max="11976" width="6.5703125" style="71" customWidth="1"/>
    <col min="11977" max="11977" width="6.42578125" style="71" customWidth="1"/>
    <col min="11978" max="11979" width="10.140625" style="71" hidden="1" customWidth="1"/>
    <col min="11980" max="11980" width="6.42578125" style="71" customWidth="1"/>
    <col min="11981" max="11982" width="10.140625" style="71" hidden="1" customWidth="1"/>
    <col min="11983" max="11983" width="7.42578125" style="71" customWidth="1"/>
    <col min="11984" max="11984" width="10.140625" style="71" hidden="1" customWidth="1"/>
    <col min="11985" max="11985" width="6.42578125" style="71" customWidth="1"/>
    <col min="11986" max="11986" width="10.140625" style="71" hidden="1" customWidth="1"/>
    <col min="11987" max="11987" width="9" style="71" customWidth="1"/>
    <col min="11988" max="11989" width="10.140625" style="71" hidden="1" customWidth="1"/>
    <col min="11990" max="11990" width="8.5703125" style="71" customWidth="1"/>
    <col min="11991" max="11992" width="10.140625" style="71" hidden="1" customWidth="1"/>
    <col min="11993" max="11993" width="6.42578125" style="71" customWidth="1"/>
    <col min="11994" max="11995" width="10.140625" style="71" hidden="1" customWidth="1"/>
    <col min="11996" max="11996" width="7" style="71" customWidth="1"/>
    <col min="11997" max="11998" width="10.140625" style="71" hidden="1" customWidth="1"/>
    <col min="11999" max="11999" width="7" style="71" customWidth="1"/>
    <col min="12000" max="12001" width="10.140625" style="71" hidden="1" customWidth="1"/>
    <col min="12002" max="12002" width="7.5703125" style="71" customWidth="1"/>
    <col min="12003" max="12004" width="10.140625" style="71" hidden="1" customWidth="1"/>
    <col min="12005" max="12005" width="7" style="71" customWidth="1"/>
    <col min="12006" max="12007" width="10.140625" style="71" hidden="1" customWidth="1"/>
    <col min="12008" max="12008" width="7" style="71" customWidth="1"/>
    <col min="12009" max="12010" width="10.140625" style="71" hidden="1" customWidth="1"/>
    <col min="12011" max="12011" width="7" style="71" customWidth="1"/>
    <col min="12012" max="12012" width="10.140625" style="71" hidden="1" customWidth="1"/>
    <col min="12013" max="12013" width="6.42578125" style="71" customWidth="1"/>
    <col min="12014" max="12025" width="10.140625" style="71" hidden="1" customWidth="1"/>
    <col min="12026" max="12026" width="10.140625" style="71"/>
    <col min="12027" max="12027" width="41.42578125" style="71" customWidth="1"/>
    <col min="12028" max="12028" width="6.42578125" style="71" customWidth="1"/>
    <col min="12029" max="12029" width="14.7109375" style="71" customWidth="1"/>
    <col min="12030" max="12030" width="11.42578125" style="71" customWidth="1"/>
    <col min="12031" max="12031" width="13" style="71" customWidth="1"/>
    <col min="12032" max="12032" width="18.140625" style="71" customWidth="1"/>
    <col min="12033" max="12042" width="9.42578125" style="71" customWidth="1"/>
    <col min="12043" max="12043" width="8.85546875" style="71" customWidth="1"/>
    <col min="12044" max="12044" width="9.42578125" style="71" customWidth="1"/>
    <col min="12045" max="12045" width="9.85546875" style="71" customWidth="1"/>
    <col min="12046" max="12046" width="6.42578125" style="71" customWidth="1"/>
    <col min="12047" max="12047" width="6.85546875" style="71" customWidth="1"/>
    <col min="12048" max="12049" width="4.42578125" style="71" customWidth="1"/>
    <col min="12050" max="12050" width="6.28515625" style="71" customWidth="1"/>
    <col min="12051" max="12051" width="7.5703125" style="71" customWidth="1"/>
    <col min="12052" max="12052" width="10.140625" style="71" hidden="1" customWidth="1"/>
    <col min="12053" max="12054" width="11.42578125" style="71" customWidth="1"/>
    <col min="12055" max="12055" width="56.85546875" style="71" customWidth="1"/>
    <col min="12056" max="12056" width="9.140625" style="71" customWidth="1"/>
    <col min="12057" max="12057" width="24.5703125" style="71" customWidth="1"/>
    <col min="12058" max="12058" width="22.85546875" style="71" customWidth="1"/>
    <col min="12059" max="12061" width="9.140625" style="71" customWidth="1"/>
    <col min="12062" max="12063" width="12.140625" style="71" customWidth="1"/>
    <col min="12064" max="12064" width="14.5703125" style="71" customWidth="1"/>
    <col min="12065" max="12065" width="5" style="71" customWidth="1"/>
    <col min="12066" max="12067" width="10.140625" style="71" hidden="1" customWidth="1"/>
    <col min="12068" max="12068" width="5" style="71" customWidth="1"/>
    <col min="12069" max="12070" width="10.140625" style="71" hidden="1" customWidth="1"/>
    <col min="12071" max="12071" width="5" style="71" customWidth="1"/>
    <col min="12072" max="12073" width="10.140625" style="71" hidden="1" customWidth="1"/>
    <col min="12074" max="12074" width="5" style="71" customWidth="1"/>
    <col min="12075" max="12076" width="10.140625" style="71" hidden="1" customWidth="1"/>
    <col min="12077" max="12077" width="5" style="71" customWidth="1"/>
    <col min="12078" max="12079" width="10.140625" style="71" hidden="1" customWidth="1"/>
    <col min="12080" max="12080" width="5" style="71" customWidth="1"/>
    <col min="12081" max="12082" width="10.140625" style="71" hidden="1" customWidth="1"/>
    <col min="12083" max="12083" width="6.42578125" style="71" customWidth="1"/>
    <col min="12084" max="12091" width="10.140625" style="71" hidden="1" customWidth="1"/>
    <col min="12092" max="12092" width="6.85546875" style="71" customWidth="1"/>
    <col min="12093" max="12094" width="10.140625" style="71" hidden="1" customWidth="1"/>
    <col min="12095" max="12095" width="6.42578125" style="71" customWidth="1"/>
    <col min="12096" max="12097" width="10.140625" style="71" hidden="1" customWidth="1"/>
    <col min="12098" max="12098" width="5.42578125" style="71" customWidth="1"/>
    <col min="12099" max="12100" width="10.140625" style="71" hidden="1" customWidth="1"/>
    <col min="12101" max="12101" width="4.85546875" style="71" customWidth="1"/>
    <col min="12102" max="12109" width="10.140625" style="71" hidden="1" customWidth="1"/>
    <col min="12110" max="12110" width="5.42578125" style="71" customWidth="1"/>
    <col min="12111" max="12112" width="10.140625" style="71" hidden="1" customWidth="1"/>
    <col min="12113" max="12113" width="8.42578125" style="71" customWidth="1"/>
    <col min="12114" max="12115" width="10.140625" style="71" hidden="1" customWidth="1"/>
    <col min="12116" max="12116" width="5.85546875" style="71" customWidth="1"/>
    <col min="12117" max="12118" width="10.140625" style="71" hidden="1" customWidth="1"/>
    <col min="12119" max="12119" width="5.42578125" style="71" customWidth="1"/>
    <col min="12120" max="12121" width="10.140625" style="71" hidden="1" customWidth="1"/>
    <col min="12122" max="12122" width="5.42578125" style="71" customWidth="1"/>
    <col min="12123" max="12124" width="10.140625" style="71" hidden="1" customWidth="1"/>
    <col min="12125" max="12125" width="6" style="71" customWidth="1"/>
    <col min="12126" max="12130" width="10.140625" style="71" hidden="1" customWidth="1"/>
    <col min="12131" max="12131" width="5" style="71" customWidth="1"/>
    <col min="12132" max="12139" width="10.140625" style="71" hidden="1" customWidth="1"/>
    <col min="12140" max="12140" width="5" style="71" customWidth="1"/>
    <col min="12141" max="12141" width="10.140625" style="71" hidden="1" customWidth="1"/>
    <col min="12142" max="12142" width="5" style="71" customWidth="1"/>
    <col min="12143" max="12143" width="9.42578125" style="71" customWidth="1"/>
    <col min="12144" max="12144" width="10.140625" style="71" hidden="1" customWidth="1"/>
    <col min="12145" max="12145" width="5" style="71" customWidth="1"/>
    <col min="12146" max="12147" width="10.140625" style="71" hidden="1" customWidth="1"/>
    <col min="12148" max="12148" width="5" style="71" customWidth="1"/>
    <col min="12149" max="12150" width="10.140625" style="71" hidden="1" customWidth="1"/>
    <col min="12151" max="12151" width="5" style="71" customWidth="1"/>
    <col min="12152" max="12153" width="10.140625" style="71" hidden="1" customWidth="1"/>
    <col min="12154" max="12154" width="5" style="71" customWidth="1"/>
    <col min="12155" max="12161" width="10.140625" style="71" hidden="1" customWidth="1"/>
    <col min="12162" max="12162" width="6.42578125" style="71" customWidth="1"/>
    <col min="12163" max="12163" width="10.140625" style="71" hidden="1" customWidth="1"/>
    <col min="12164" max="12164" width="7.140625" style="71" customWidth="1"/>
    <col min="12165" max="12166" width="10.140625" style="71" hidden="1" customWidth="1"/>
    <col min="12167" max="12167" width="7.140625" style="71" customWidth="1"/>
    <col min="12168" max="12169" width="10.140625" style="71" hidden="1" customWidth="1"/>
    <col min="12170" max="12170" width="7.140625" style="71" customWidth="1"/>
    <col min="12171" max="12172" width="10.140625" style="71" hidden="1" customWidth="1"/>
    <col min="12173" max="12173" width="7.140625" style="71" customWidth="1"/>
    <col min="12174" max="12175" width="10.140625" style="71" hidden="1" customWidth="1"/>
    <col min="12176" max="12176" width="7.140625" style="71" customWidth="1"/>
    <col min="12177" max="12178" width="10.140625" style="71" hidden="1" customWidth="1"/>
    <col min="12179" max="12179" width="7.140625" style="71" customWidth="1"/>
    <col min="12180" max="12181" width="10.140625" style="71" hidden="1" customWidth="1"/>
    <col min="12182" max="12182" width="7.140625" style="71" customWidth="1"/>
    <col min="12183" max="12184" width="10.140625" style="71" hidden="1" customWidth="1"/>
    <col min="12185" max="12185" width="7.140625" style="71" customWidth="1"/>
    <col min="12186" max="12186" width="10.140625" style="71" hidden="1" customWidth="1"/>
    <col min="12187" max="12187" width="6.42578125" style="71" customWidth="1"/>
    <col min="12188" max="12189" width="10.140625" style="71" hidden="1" customWidth="1"/>
    <col min="12190" max="12190" width="6.85546875" style="71" customWidth="1"/>
    <col min="12191" max="12192" width="10.140625" style="71" hidden="1" customWidth="1"/>
    <col min="12193" max="12193" width="6.85546875" style="71" customWidth="1"/>
    <col min="12194" max="12195" width="10.140625" style="71" hidden="1" customWidth="1"/>
    <col min="12196" max="12196" width="6.42578125" style="71" customWidth="1"/>
    <col min="12197" max="12198" width="10.140625" style="71" hidden="1" customWidth="1"/>
    <col min="12199" max="12199" width="7.42578125" style="71" customWidth="1"/>
    <col min="12200" max="12201" width="10.140625" style="71" hidden="1" customWidth="1"/>
    <col min="12202" max="12202" width="6.42578125" style="71" customWidth="1"/>
    <col min="12203" max="12204" width="10.140625" style="71" hidden="1" customWidth="1"/>
    <col min="12205" max="12205" width="7.5703125" style="71" customWidth="1"/>
    <col min="12206" max="12206" width="10.140625" style="71" hidden="1" customWidth="1"/>
    <col min="12207" max="12207" width="9.42578125" style="71" customWidth="1"/>
    <col min="12208" max="12208" width="10.140625" style="71" hidden="1" customWidth="1"/>
    <col min="12209" max="12212" width="6.42578125" style="71" customWidth="1"/>
    <col min="12213" max="12213" width="6.85546875" style="71" customWidth="1"/>
    <col min="12214" max="12214" width="6.42578125" style="71" customWidth="1"/>
    <col min="12215" max="12231" width="10.140625" style="71" hidden="1" customWidth="1"/>
    <col min="12232" max="12232" width="6.5703125" style="71" customWidth="1"/>
    <col min="12233" max="12233" width="6.42578125" style="71" customWidth="1"/>
    <col min="12234" max="12235" width="10.140625" style="71" hidden="1" customWidth="1"/>
    <col min="12236" max="12236" width="6.42578125" style="71" customWidth="1"/>
    <col min="12237" max="12238" width="10.140625" style="71" hidden="1" customWidth="1"/>
    <col min="12239" max="12239" width="7.42578125" style="71" customWidth="1"/>
    <col min="12240" max="12240" width="10.140625" style="71" hidden="1" customWidth="1"/>
    <col min="12241" max="12241" width="6.42578125" style="71" customWidth="1"/>
    <col min="12242" max="12242" width="10.140625" style="71" hidden="1" customWidth="1"/>
    <col min="12243" max="12243" width="9" style="71" customWidth="1"/>
    <col min="12244" max="12245" width="10.140625" style="71" hidden="1" customWidth="1"/>
    <col min="12246" max="12246" width="8.5703125" style="71" customWidth="1"/>
    <col min="12247" max="12248" width="10.140625" style="71" hidden="1" customWidth="1"/>
    <col min="12249" max="12249" width="6.42578125" style="71" customWidth="1"/>
    <col min="12250" max="12251" width="10.140625" style="71" hidden="1" customWidth="1"/>
    <col min="12252" max="12252" width="7" style="71" customWidth="1"/>
    <col min="12253" max="12254" width="10.140625" style="71" hidden="1" customWidth="1"/>
    <col min="12255" max="12255" width="7" style="71" customWidth="1"/>
    <col min="12256" max="12257" width="10.140625" style="71" hidden="1" customWidth="1"/>
    <col min="12258" max="12258" width="7.5703125" style="71" customWidth="1"/>
    <col min="12259" max="12260" width="10.140625" style="71" hidden="1" customWidth="1"/>
    <col min="12261" max="12261" width="7" style="71" customWidth="1"/>
    <col min="12262" max="12263" width="10.140625" style="71" hidden="1" customWidth="1"/>
    <col min="12264" max="12264" width="7" style="71" customWidth="1"/>
    <col min="12265" max="12266" width="10.140625" style="71" hidden="1" customWidth="1"/>
    <col min="12267" max="12267" width="7" style="71" customWidth="1"/>
    <col min="12268" max="12268" width="10.140625" style="71" hidden="1" customWidth="1"/>
    <col min="12269" max="12269" width="6.42578125" style="71" customWidth="1"/>
    <col min="12270" max="12281" width="10.140625" style="71" hidden="1" customWidth="1"/>
    <col min="12282" max="12282" width="10.140625" style="71"/>
    <col min="12283" max="12283" width="41.42578125" style="71" customWidth="1"/>
    <col min="12284" max="12284" width="6.42578125" style="71" customWidth="1"/>
    <col min="12285" max="12285" width="14.7109375" style="71" customWidth="1"/>
    <col min="12286" max="12286" width="11.42578125" style="71" customWidth="1"/>
    <col min="12287" max="12287" width="13" style="71" customWidth="1"/>
    <col min="12288" max="12288" width="18.140625" style="71" customWidth="1"/>
    <col min="12289" max="12298" width="9.42578125" style="71" customWidth="1"/>
    <col min="12299" max="12299" width="8.85546875" style="71" customWidth="1"/>
    <col min="12300" max="12300" width="9.42578125" style="71" customWidth="1"/>
    <col min="12301" max="12301" width="9.85546875" style="71" customWidth="1"/>
    <col min="12302" max="12302" width="6.42578125" style="71" customWidth="1"/>
    <col min="12303" max="12303" width="6.85546875" style="71" customWidth="1"/>
    <col min="12304" max="12305" width="4.42578125" style="71" customWidth="1"/>
    <col min="12306" max="12306" width="6.28515625" style="71" customWidth="1"/>
    <col min="12307" max="12307" width="7.5703125" style="71" customWidth="1"/>
    <col min="12308" max="12308" width="10.140625" style="71" hidden="1" customWidth="1"/>
    <col min="12309" max="12310" width="11.42578125" style="71" customWidth="1"/>
    <col min="12311" max="12311" width="56.85546875" style="71" customWidth="1"/>
    <col min="12312" max="12312" width="9.140625" style="71" customWidth="1"/>
    <col min="12313" max="12313" width="24.5703125" style="71" customWidth="1"/>
    <col min="12314" max="12314" width="22.85546875" style="71" customWidth="1"/>
    <col min="12315" max="12317" width="9.140625" style="71" customWidth="1"/>
    <col min="12318" max="12319" width="12.140625" style="71" customWidth="1"/>
    <col min="12320" max="12320" width="14.5703125" style="71" customWidth="1"/>
    <col min="12321" max="12321" width="5" style="71" customWidth="1"/>
    <col min="12322" max="12323" width="10.140625" style="71" hidden="1" customWidth="1"/>
    <col min="12324" max="12324" width="5" style="71" customWidth="1"/>
    <col min="12325" max="12326" width="10.140625" style="71" hidden="1" customWidth="1"/>
    <col min="12327" max="12327" width="5" style="71" customWidth="1"/>
    <col min="12328" max="12329" width="10.140625" style="71" hidden="1" customWidth="1"/>
    <col min="12330" max="12330" width="5" style="71" customWidth="1"/>
    <col min="12331" max="12332" width="10.140625" style="71" hidden="1" customWidth="1"/>
    <col min="12333" max="12333" width="5" style="71" customWidth="1"/>
    <col min="12334" max="12335" width="10.140625" style="71" hidden="1" customWidth="1"/>
    <col min="12336" max="12336" width="5" style="71" customWidth="1"/>
    <col min="12337" max="12338" width="10.140625" style="71" hidden="1" customWidth="1"/>
    <col min="12339" max="12339" width="6.42578125" style="71" customWidth="1"/>
    <col min="12340" max="12347" width="10.140625" style="71" hidden="1" customWidth="1"/>
    <col min="12348" max="12348" width="6.85546875" style="71" customWidth="1"/>
    <col min="12349" max="12350" width="10.140625" style="71" hidden="1" customWidth="1"/>
    <col min="12351" max="12351" width="6.42578125" style="71" customWidth="1"/>
    <col min="12352" max="12353" width="10.140625" style="71" hidden="1" customWidth="1"/>
    <col min="12354" max="12354" width="5.42578125" style="71" customWidth="1"/>
    <col min="12355" max="12356" width="10.140625" style="71" hidden="1" customWidth="1"/>
    <col min="12357" max="12357" width="4.85546875" style="71" customWidth="1"/>
    <col min="12358" max="12365" width="10.140625" style="71" hidden="1" customWidth="1"/>
    <col min="12366" max="12366" width="5.42578125" style="71" customWidth="1"/>
    <col min="12367" max="12368" width="10.140625" style="71" hidden="1" customWidth="1"/>
    <col min="12369" max="12369" width="8.42578125" style="71" customWidth="1"/>
    <col min="12370" max="12371" width="10.140625" style="71" hidden="1" customWidth="1"/>
    <col min="12372" max="12372" width="5.85546875" style="71" customWidth="1"/>
    <col min="12373" max="12374" width="10.140625" style="71" hidden="1" customWidth="1"/>
    <col min="12375" max="12375" width="5.42578125" style="71" customWidth="1"/>
    <col min="12376" max="12377" width="10.140625" style="71" hidden="1" customWidth="1"/>
    <col min="12378" max="12378" width="5.42578125" style="71" customWidth="1"/>
    <col min="12379" max="12380" width="10.140625" style="71" hidden="1" customWidth="1"/>
    <col min="12381" max="12381" width="6" style="71" customWidth="1"/>
    <col min="12382" max="12386" width="10.140625" style="71" hidden="1" customWidth="1"/>
    <col min="12387" max="12387" width="5" style="71" customWidth="1"/>
    <col min="12388" max="12395" width="10.140625" style="71" hidden="1" customWidth="1"/>
    <col min="12396" max="12396" width="5" style="71" customWidth="1"/>
    <col min="12397" max="12397" width="10.140625" style="71" hidden="1" customWidth="1"/>
    <col min="12398" max="12398" width="5" style="71" customWidth="1"/>
    <col min="12399" max="12399" width="9.42578125" style="71" customWidth="1"/>
    <col min="12400" max="12400" width="10.140625" style="71" hidden="1" customWidth="1"/>
    <col min="12401" max="12401" width="5" style="71" customWidth="1"/>
    <col min="12402" max="12403" width="10.140625" style="71" hidden="1" customWidth="1"/>
    <col min="12404" max="12404" width="5" style="71" customWidth="1"/>
    <col min="12405" max="12406" width="10.140625" style="71" hidden="1" customWidth="1"/>
    <col min="12407" max="12407" width="5" style="71" customWidth="1"/>
    <col min="12408" max="12409" width="10.140625" style="71" hidden="1" customWidth="1"/>
    <col min="12410" max="12410" width="5" style="71" customWidth="1"/>
    <col min="12411" max="12417" width="10.140625" style="71" hidden="1" customWidth="1"/>
    <col min="12418" max="12418" width="6.42578125" style="71" customWidth="1"/>
    <col min="12419" max="12419" width="10.140625" style="71" hidden="1" customWidth="1"/>
    <col min="12420" max="12420" width="7.140625" style="71" customWidth="1"/>
    <col min="12421" max="12422" width="10.140625" style="71" hidden="1" customWidth="1"/>
    <col min="12423" max="12423" width="7.140625" style="71" customWidth="1"/>
    <col min="12424" max="12425" width="10.140625" style="71" hidden="1" customWidth="1"/>
    <col min="12426" max="12426" width="7.140625" style="71" customWidth="1"/>
    <col min="12427" max="12428" width="10.140625" style="71" hidden="1" customWidth="1"/>
    <col min="12429" max="12429" width="7.140625" style="71" customWidth="1"/>
    <col min="12430" max="12431" width="10.140625" style="71" hidden="1" customWidth="1"/>
    <col min="12432" max="12432" width="7.140625" style="71" customWidth="1"/>
    <col min="12433" max="12434" width="10.140625" style="71" hidden="1" customWidth="1"/>
    <col min="12435" max="12435" width="7.140625" style="71" customWidth="1"/>
    <col min="12436" max="12437" width="10.140625" style="71" hidden="1" customWidth="1"/>
    <col min="12438" max="12438" width="7.140625" style="71" customWidth="1"/>
    <col min="12439" max="12440" width="10.140625" style="71" hidden="1" customWidth="1"/>
    <col min="12441" max="12441" width="7.140625" style="71" customWidth="1"/>
    <col min="12442" max="12442" width="10.140625" style="71" hidden="1" customWidth="1"/>
    <col min="12443" max="12443" width="6.42578125" style="71" customWidth="1"/>
    <col min="12444" max="12445" width="10.140625" style="71" hidden="1" customWidth="1"/>
    <col min="12446" max="12446" width="6.85546875" style="71" customWidth="1"/>
    <col min="12447" max="12448" width="10.140625" style="71" hidden="1" customWidth="1"/>
    <col min="12449" max="12449" width="6.85546875" style="71" customWidth="1"/>
    <col min="12450" max="12451" width="10.140625" style="71" hidden="1" customWidth="1"/>
    <col min="12452" max="12452" width="6.42578125" style="71" customWidth="1"/>
    <col min="12453" max="12454" width="10.140625" style="71" hidden="1" customWidth="1"/>
    <col min="12455" max="12455" width="7.42578125" style="71" customWidth="1"/>
    <col min="12456" max="12457" width="10.140625" style="71" hidden="1" customWidth="1"/>
    <col min="12458" max="12458" width="6.42578125" style="71" customWidth="1"/>
    <col min="12459" max="12460" width="10.140625" style="71" hidden="1" customWidth="1"/>
    <col min="12461" max="12461" width="7.5703125" style="71" customWidth="1"/>
    <col min="12462" max="12462" width="10.140625" style="71" hidden="1" customWidth="1"/>
    <col min="12463" max="12463" width="9.42578125" style="71" customWidth="1"/>
    <col min="12464" max="12464" width="10.140625" style="71" hidden="1" customWidth="1"/>
    <col min="12465" max="12468" width="6.42578125" style="71" customWidth="1"/>
    <col min="12469" max="12469" width="6.85546875" style="71" customWidth="1"/>
    <col min="12470" max="12470" width="6.42578125" style="71" customWidth="1"/>
    <col min="12471" max="12487" width="10.140625" style="71" hidden="1" customWidth="1"/>
    <col min="12488" max="12488" width="6.5703125" style="71" customWidth="1"/>
    <col min="12489" max="12489" width="6.42578125" style="71" customWidth="1"/>
    <col min="12490" max="12491" width="10.140625" style="71" hidden="1" customWidth="1"/>
    <col min="12492" max="12492" width="6.42578125" style="71" customWidth="1"/>
    <col min="12493" max="12494" width="10.140625" style="71" hidden="1" customWidth="1"/>
    <col min="12495" max="12495" width="7.42578125" style="71" customWidth="1"/>
    <col min="12496" max="12496" width="10.140625" style="71" hidden="1" customWidth="1"/>
    <col min="12497" max="12497" width="6.42578125" style="71" customWidth="1"/>
    <col min="12498" max="12498" width="10.140625" style="71" hidden="1" customWidth="1"/>
    <col min="12499" max="12499" width="9" style="71" customWidth="1"/>
    <col min="12500" max="12501" width="10.140625" style="71" hidden="1" customWidth="1"/>
    <col min="12502" max="12502" width="8.5703125" style="71" customWidth="1"/>
    <col min="12503" max="12504" width="10.140625" style="71" hidden="1" customWidth="1"/>
    <col min="12505" max="12505" width="6.42578125" style="71" customWidth="1"/>
    <col min="12506" max="12507" width="10.140625" style="71" hidden="1" customWidth="1"/>
    <col min="12508" max="12508" width="7" style="71" customWidth="1"/>
    <col min="12509" max="12510" width="10.140625" style="71" hidden="1" customWidth="1"/>
    <col min="12511" max="12511" width="7" style="71" customWidth="1"/>
    <col min="12512" max="12513" width="10.140625" style="71" hidden="1" customWidth="1"/>
    <col min="12514" max="12514" width="7.5703125" style="71" customWidth="1"/>
    <col min="12515" max="12516" width="10.140625" style="71" hidden="1" customWidth="1"/>
    <col min="12517" max="12517" width="7" style="71" customWidth="1"/>
    <col min="12518" max="12519" width="10.140625" style="71" hidden="1" customWidth="1"/>
    <col min="12520" max="12520" width="7" style="71" customWidth="1"/>
    <col min="12521" max="12522" width="10.140625" style="71" hidden="1" customWidth="1"/>
    <col min="12523" max="12523" width="7" style="71" customWidth="1"/>
    <col min="12524" max="12524" width="10.140625" style="71" hidden="1" customWidth="1"/>
    <col min="12525" max="12525" width="6.42578125" style="71" customWidth="1"/>
    <col min="12526" max="12537" width="10.140625" style="71" hidden="1" customWidth="1"/>
    <col min="12538" max="12538" width="10.140625" style="71"/>
    <col min="12539" max="12539" width="41.42578125" style="71" customWidth="1"/>
    <col min="12540" max="12540" width="6.42578125" style="71" customWidth="1"/>
    <col min="12541" max="12541" width="14.7109375" style="71" customWidth="1"/>
    <col min="12542" max="12542" width="11.42578125" style="71" customWidth="1"/>
    <col min="12543" max="12543" width="13" style="71" customWidth="1"/>
    <col min="12544" max="12544" width="18.140625" style="71" customWidth="1"/>
    <col min="12545" max="12554" width="9.42578125" style="71" customWidth="1"/>
    <col min="12555" max="12555" width="8.85546875" style="71" customWidth="1"/>
    <col min="12556" max="12556" width="9.42578125" style="71" customWidth="1"/>
    <col min="12557" max="12557" width="9.85546875" style="71" customWidth="1"/>
    <col min="12558" max="12558" width="6.42578125" style="71" customWidth="1"/>
    <col min="12559" max="12559" width="6.85546875" style="71" customWidth="1"/>
    <col min="12560" max="12561" width="4.42578125" style="71" customWidth="1"/>
    <col min="12562" max="12562" width="6.28515625" style="71" customWidth="1"/>
    <col min="12563" max="12563" width="7.5703125" style="71" customWidth="1"/>
    <col min="12564" max="12564" width="10.140625" style="71" hidden="1" customWidth="1"/>
    <col min="12565" max="12566" width="11.42578125" style="71" customWidth="1"/>
    <col min="12567" max="12567" width="56.85546875" style="71" customWidth="1"/>
    <col min="12568" max="12568" width="9.140625" style="71" customWidth="1"/>
    <col min="12569" max="12569" width="24.5703125" style="71" customWidth="1"/>
    <col min="12570" max="12570" width="22.85546875" style="71" customWidth="1"/>
    <col min="12571" max="12573" width="9.140625" style="71" customWidth="1"/>
    <col min="12574" max="12575" width="12.140625" style="71" customWidth="1"/>
    <col min="12576" max="12576" width="14.5703125" style="71" customWidth="1"/>
    <col min="12577" max="12577" width="5" style="71" customWidth="1"/>
    <col min="12578" max="12579" width="10.140625" style="71" hidden="1" customWidth="1"/>
    <col min="12580" max="12580" width="5" style="71" customWidth="1"/>
    <col min="12581" max="12582" width="10.140625" style="71" hidden="1" customWidth="1"/>
    <col min="12583" max="12583" width="5" style="71" customWidth="1"/>
    <col min="12584" max="12585" width="10.140625" style="71" hidden="1" customWidth="1"/>
    <col min="12586" max="12586" width="5" style="71" customWidth="1"/>
    <col min="12587" max="12588" width="10.140625" style="71" hidden="1" customWidth="1"/>
    <col min="12589" max="12589" width="5" style="71" customWidth="1"/>
    <col min="12590" max="12591" width="10.140625" style="71" hidden="1" customWidth="1"/>
    <col min="12592" max="12592" width="5" style="71" customWidth="1"/>
    <col min="12593" max="12594" width="10.140625" style="71" hidden="1" customWidth="1"/>
    <col min="12595" max="12595" width="6.42578125" style="71" customWidth="1"/>
    <col min="12596" max="12603" width="10.140625" style="71" hidden="1" customWidth="1"/>
    <col min="12604" max="12604" width="6.85546875" style="71" customWidth="1"/>
    <col min="12605" max="12606" width="10.140625" style="71" hidden="1" customWidth="1"/>
    <col min="12607" max="12607" width="6.42578125" style="71" customWidth="1"/>
    <col min="12608" max="12609" width="10.140625" style="71" hidden="1" customWidth="1"/>
    <col min="12610" max="12610" width="5.42578125" style="71" customWidth="1"/>
    <col min="12611" max="12612" width="10.140625" style="71" hidden="1" customWidth="1"/>
    <col min="12613" max="12613" width="4.85546875" style="71" customWidth="1"/>
    <col min="12614" max="12621" width="10.140625" style="71" hidden="1" customWidth="1"/>
    <col min="12622" max="12622" width="5.42578125" style="71" customWidth="1"/>
    <col min="12623" max="12624" width="10.140625" style="71" hidden="1" customWidth="1"/>
    <col min="12625" max="12625" width="8.42578125" style="71" customWidth="1"/>
    <col min="12626" max="12627" width="10.140625" style="71" hidden="1" customWidth="1"/>
    <col min="12628" max="12628" width="5.85546875" style="71" customWidth="1"/>
    <col min="12629" max="12630" width="10.140625" style="71" hidden="1" customWidth="1"/>
    <col min="12631" max="12631" width="5.42578125" style="71" customWidth="1"/>
    <col min="12632" max="12633" width="10.140625" style="71" hidden="1" customWidth="1"/>
    <col min="12634" max="12634" width="5.42578125" style="71" customWidth="1"/>
    <col min="12635" max="12636" width="10.140625" style="71" hidden="1" customWidth="1"/>
    <col min="12637" max="12637" width="6" style="71" customWidth="1"/>
    <col min="12638" max="12642" width="10.140625" style="71" hidden="1" customWidth="1"/>
    <col min="12643" max="12643" width="5" style="71" customWidth="1"/>
    <col min="12644" max="12651" width="10.140625" style="71" hidden="1" customWidth="1"/>
    <col min="12652" max="12652" width="5" style="71" customWidth="1"/>
    <col min="12653" max="12653" width="10.140625" style="71" hidden="1" customWidth="1"/>
    <col min="12654" max="12654" width="5" style="71" customWidth="1"/>
    <col min="12655" max="12655" width="9.42578125" style="71" customWidth="1"/>
    <col min="12656" max="12656" width="10.140625" style="71" hidden="1" customWidth="1"/>
    <col min="12657" max="12657" width="5" style="71" customWidth="1"/>
    <col min="12658" max="12659" width="10.140625" style="71" hidden="1" customWidth="1"/>
    <col min="12660" max="12660" width="5" style="71" customWidth="1"/>
    <col min="12661" max="12662" width="10.140625" style="71" hidden="1" customWidth="1"/>
    <col min="12663" max="12663" width="5" style="71" customWidth="1"/>
    <col min="12664" max="12665" width="10.140625" style="71" hidden="1" customWidth="1"/>
    <col min="12666" max="12666" width="5" style="71" customWidth="1"/>
    <col min="12667" max="12673" width="10.140625" style="71" hidden="1" customWidth="1"/>
    <col min="12674" max="12674" width="6.42578125" style="71" customWidth="1"/>
    <col min="12675" max="12675" width="10.140625" style="71" hidden="1" customWidth="1"/>
    <col min="12676" max="12676" width="7.140625" style="71" customWidth="1"/>
    <col min="12677" max="12678" width="10.140625" style="71" hidden="1" customWidth="1"/>
    <col min="12679" max="12679" width="7.140625" style="71" customWidth="1"/>
    <col min="12680" max="12681" width="10.140625" style="71" hidden="1" customWidth="1"/>
    <col min="12682" max="12682" width="7.140625" style="71" customWidth="1"/>
    <col min="12683" max="12684" width="10.140625" style="71" hidden="1" customWidth="1"/>
    <col min="12685" max="12685" width="7.140625" style="71" customWidth="1"/>
    <col min="12686" max="12687" width="10.140625" style="71" hidden="1" customWidth="1"/>
    <col min="12688" max="12688" width="7.140625" style="71" customWidth="1"/>
    <col min="12689" max="12690" width="10.140625" style="71" hidden="1" customWidth="1"/>
    <col min="12691" max="12691" width="7.140625" style="71" customWidth="1"/>
    <col min="12692" max="12693" width="10.140625" style="71" hidden="1" customWidth="1"/>
    <col min="12694" max="12694" width="7.140625" style="71" customWidth="1"/>
    <col min="12695" max="12696" width="10.140625" style="71" hidden="1" customWidth="1"/>
    <col min="12697" max="12697" width="7.140625" style="71" customWidth="1"/>
    <col min="12698" max="12698" width="10.140625" style="71" hidden="1" customWidth="1"/>
    <col min="12699" max="12699" width="6.42578125" style="71" customWidth="1"/>
    <col min="12700" max="12701" width="10.140625" style="71" hidden="1" customWidth="1"/>
    <col min="12702" max="12702" width="6.85546875" style="71" customWidth="1"/>
    <col min="12703" max="12704" width="10.140625" style="71" hidden="1" customWidth="1"/>
    <col min="12705" max="12705" width="6.85546875" style="71" customWidth="1"/>
    <col min="12706" max="12707" width="10.140625" style="71" hidden="1" customWidth="1"/>
    <col min="12708" max="12708" width="6.42578125" style="71" customWidth="1"/>
    <col min="12709" max="12710" width="10.140625" style="71" hidden="1" customWidth="1"/>
    <col min="12711" max="12711" width="7.42578125" style="71" customWidth="1"/>
    <col min="12712" max="12713" width="10.140625" style="71" hidden="1" customWidth="1"/>
    <col min="12714" max="12714" width="6.42578125" style="71" customWidth="1"/>
    <col min="12715" max="12716" width="10.140625" style="71" hidden="1" customWidth="1"/>
    <col min="12717" max="12717" width="7.5703125" style="71" customWidth="1"/>
    <col min="12718" max="12718" width="10.140625" style="71" hidden="1" customWidth="1"/>
    <col min="12719" max="12719" width="9.42578125" style="71" customWidth="1"/>
    <col min="12720" max="12720" width="10.140625" style="71" hidden="1" customWidth="1"/>
    <col min="12721" max="12724" width="6.42578125" style="71" customWidth="1"/>
    <col min="12725" max="12725" width="6.85546875" style="71" customWidth="1"/>
    <col min="12726" max="12726" width="6.42578125" style="71" customWidth="1"/>
    <col min="12727" max="12743" width="10.140625" style="71" hidden="1" customWidth="1"/>
    <col min="12744" max="12744" width="6.5703125" style="71" customWidth="1"/>
    <col min="12745" max="12745" width="6.42578125" style="71" customWidth="1"/>
    <col min="12746" max="12747" width="10.140625" style="71" hidden="1" customWidth="1"/>
    <col min="12748" max="12748" width="6.42578125" style="71" customWidth="1"/>
    <col min="12749" max="12750" width="10.140625" style="71" hidden="1" customWidth="1"/>
    <col min="12751" max="12751" width="7.42578125" style="71" customWidth="1"/>
    <col min="12752" max="12752" width="10.140625" style="71" hidden="1" customWidth="1"/>
    <col min="12753" max="12753" width="6.42578125" style="71" customWidth="1"/>
    <col min="12754" max="12754" width="10.140625" style="71" hidden="1" customWidth="1"/>
    <col min="12755" max="12755" width="9" style="71" customWidth="1"/>
    <col min="12756" max="12757" width="10.140625" style="71" hidden="1" customWidth="1"/>
    <col min="12758" max="12758" width="8.5703125" style="71" customWidth="1"/>
    <col min="12759" max="12760" width="10.140625" style="71" hidden="1" customWidth="1"/>
    <col min="12761" max="12761" width="6.42578125" style="71" customWidth="1"/>
    <col min="12762" max="12763" width="10.140625" style="71" hidden="1" customWidth="1"/>
    <col min="12764" max="12764" width="7" style="71" customWidth="1"/>
    <col min="12765" max="12766" width="10.140625" style="71" hidden="1" customWidth="1"/>
    <col min="12767" max="12767" width="7" style="71" customWidth="1"/>
    <col min="12768" max="12769" width="10.140625" style="71" hidden="1" customWidth="1"/>
    <col min="12770" max="12770" width="7.5703125" style="71" customWidth="1"/>
    <col min="12771" max="12772" width="10.140625" style="71" hidden="1" customWidth="1"/>
    <col min="12773" max="12773" width="7" style="71" customWidth="1"/>
    <col min="12774" max="12775" width="10.140625" style="71" hidden="1" customWidth="1"/>
    <col min="12776" max="12776" width="7" style="71" customWidth="1"/>
    <col min="12777" max="12778" width="10.140625" style="71" hidden="1" customWidth="1"/>
    <col min="12779" max="12779" width="7" style="71" customWidth="1"/>
    <col min="12780" max="12780" width="10.140625" style="71" hidden="1" customWidth="1"/>
    <col min="12781" max="12781" width="6.42578125" style="71" customWidth="1"/>
    <col min="12782" max="12793" width="10.140625" style="71" hidden="1" customWidth="1"/>
    <col min="12794" max="12794" width="10.140625" style="71"/>
    <col min="12795" max="12795" width="41.42578125" style="71" customWidth="1"/>
    <col min="12796" max="12796" width="6.42578125" style="71" customWidth="1"/>
    <col min="12797" max="12797" width="14.7109375" style="71" customWidth="1"/>
    <col min="12798" max="12798" width="11.42578125" style="71" customWidth="1"/>
    <col min="12799" max="12799" width="13" style="71" customWidth="1"/>
    <col min="12800" max="12800" width="18.140625" style="71" customWidth="1"/>
    <col min="12801" max="12810" width="9.42578125" style="71" customWidth="1"/>
    <col min="12811" max="12811" width="8.85546875" style="71" customWidth="1"/>
    <col min="12812" max="12812" width="9.42578125" style="71" customWidth="1"/>
    <col min="12813" max="12813" width="9.85546875" style="71" customWidth="1"/>
    <col min="12814" max="12814" width="6.42578125" style="71" customWidth="1"/>
    <col min="12815" max="12815" width="6.85546875" style="71" customWidth="1"/>
    <col min="12816" max="12817" width="4.42578125" style="71" customWidth="1"/>
    <col min="12818" max="12818" width="6.28515625" style="71" customWidth="1"/>
    <col min="12819" max="12819" width="7.5703125" style="71" customWidth="1"/>
    <col min="12820" max="12820" width="10.140625" style="71" hidden="1" customWidth="1"/>
    <col min="12821" max="12822" width="11.42578125" style="71" customWidth="1"/>
    <col min="12823" max="12823" width="56.85546875" style="71" customWidth="1"/>
    <col min="12824" max="12824" width="9.140625" style="71" customWidth="1"/>
    <col min="12825" max="12825" width="24.5703125" style="71" customWidth="1"/>
    <col min="12826" max="12826" width="22.85546875" style="71" customWidth="1"/>
    <col min="12827" max="12829" width="9.140625" style="71" customWidth="1"/>
    <col min="12830" max="12831" width="12.140625" style="71" customWidth="1"/>
    <col min="12832" max="12832" width="14.5703125" style="71" customWidth="1"/>
    <col min="12833" max="12833" width="5" style="71" customWidth="1"/>
    <col min="12834" max="12835" width="10.140625" style="71" hidden="1" customWidth="1"/>
    <col min="12836" max="12836" width="5" style="71" customWidth="1"/>
    <col min="12837" max="12838" width="10.140625" style="71" hidden="1" customWidth="1"/>
    <col min="12839" max="12839" width="5" style="71" customWidth="1"/>
    <col min="12840" max="12841" width="10.140625" style="71" hidden="1" customWidth="1"/>
    <col min="12842" max="12842" width="5" style="71" customWidth="1"/>
    <col min="12843" max="12844" width="10.140625" style="71" hidden="1" customWidth="1"/>
    <col min="12845" max="12845" width="5" style="71" customWidth="1"/>
    <col min="12846" max="12847" width="10.140625" style="71" hidden="1" customWidth="1"/>
    <col min="12848" max="12848" width="5" style="71" customWidth="1"/>
    <col min="12849" max="12850" width="10.140625" style="71" hidden="1" customWidth="1"/>
    <col min="12851" max="12851" width="6.42578125" style="71" customWidth="1"/>
    <col min="12852" max="12859" width="10.140625" style="71" hidden="1" customWidth="1"/>
    <col min="12860" max="12860" width="6.85546875" style="71" customWidth="1"/>
    <col min="12861" max="12862" width="10.140625" style="71" hidden="1" customWidth="1"/>
    <col min="12863" max="12863" width="6.42578125" style="71" customWidth="1"/>
    <col min="12864" max="12865" width="10.140625" style="71" hidden="1" customWidth="1"/>
    <col min="12866" max="12866" width="5.42578125" style="71" customWidth="1"/>
    <col min="12867" max="12868" width="10.140625" style="71" hidden="1" customWidth="1"/>
    <col min="12869" max="12869" width="4.85546875" style="71" customWidth="1"/>
    <col min="12870" max="12877" width="10.140625" style="71" hidden="1" customWidth="1"/>
    <col min="12878" max="12878" width="5.42578125" style="71" customWidth="1"/>
    <col min="12879" max="12880" width="10.140625" style="71" hidden="1" customWidth="1"/>
    <col min="12881" max="12881" width="8.42578125" style="71" customWidth="1"/>
    <col min="12882" max="12883" width="10.140625" style="71" hidden="1" customWidth="1"/>
    <col min="12884" max="12884" width="5.85546875" style="71" customWidth="1"/>
    <col min="12885" max="12886" width="10.140625" style="71" hidden="1" customWidth="1"/>
    <col min="12887" max="12887" width="5.42578125" style="71" customWidth="1"/>
    <col min="12888" max="12889" width="10.140625" style="71" hidden="1" customWidth="1"/>
    <col min="12890" max="12890" width="5.42578125" style="71" customWidth="1"/>
    <col min="12891" max="12892" width="10.140625" style="71" hidden="1" customWidth="1"/>
    <col min="12893" max="12893" width="6" style="71" customWidth="1"/>
    <col min="12894" max="12898" width="10.140625" style="71" hidden="1" customWidth="1"/>
    <col min="12899" max="12899" width="5" style="71" customWidth="1"/>
    <col min="12900" max="12907" width="10.140625" style="71" hidden="1" customWidth="1"/>
    <col min="12908" max="12908" width="5" style="71" customWidth="1"/>
    <col min="12909" max="12909" width="10.140625" style="71" hidden="1" customWidth="1"/>
    <col min="12910" max="12910" width="5" style="71" customWidth="1"/>
    <col min="12911" max="12911" width="9.42578125" style="71" customWidth="1"/>
    <col min="12912" max="12912" width="10.140625" style="71" hidden="1" customWidth="1"/>
    <col min="12913" max="12913" width="5" style="71" customWidth="1"/>
    <col min="12914" max="12915" width="10.140625" style="71" hidden="1" customWidth="1"/>
    <col min="12916" max="12916" width="5" style="71" customWidth="1"/>
    <col min="12917" max="12918" width="10.140625" style="71" hidden="1" customWidth="1"/>
    <col min="12919" max="12919" width="5" style="71" customWidth="1"/>
    <col min="12920" max="12921" width="10.140625" style="71" hidden="1" customWidth="1"/>
    <col min="12922" max="12922" width="5" style="71" customWidth="1"/>
    <col min="12923" max="12929" width="10.140625" style="71" hidden="1" customWidth="1"/>
    <col min="12930" max="12930" width="6.42578125" style="71" customWidth="1"/>
    <col min="12931" max="12931" width="10.140625" style="71" hidden="1" customWidth="1"/>
    <col min="12932" max="12932" width="7.140625" style="71" customWidth="1"/>
    <col min="12933" max="12934" width="10.140625" style="71" hidden="1" customWidth="1"/>
    <col min="12935" max="12935" width="7.140625" style="71" customWidth="1"/>
    <col min="12936" max="12937" width="10.140625" style="71" hidden="1" customWidth="1"/>
    <col min="12938" max="12938" width="7.140625" style="71" customWidth="1"/>
    <col min="12939" max="12940" width="10.140625" style="71" hidden="1" customWidth="1"/>
    <col min="12941" max="12941" width="7.140625" style="71" customWidth="1"/>
    <col min="12942" max="12943" width="10.140625" style="71" hidden="1" customWidth="1"/>
    <col min="12944" max="12944" width="7.140625" style="71" customWidth="1"/>
    <col min="12945" max="12946" width="10.140625" style="71" hidden="1" customWidth="1"/>
    <col min="12947" max="12947" width="7.140625" style="71" customWidth="1"/>
    <col min="12948" max="12949" width="10.140625" style="71" hidden="1" customWidth="1"/>
    <col min="12950" max="12950" width="7.140625" style="71" customWidth="1"/>
    <col min="12951" max="12952" width="10.140625" style="71" hidden="1" customWidth="1"/>
    <col min="12953" max="12953" width="7.140625" style="71" customWidth="1"/>
    <col min="12954" max="12954" width="10.140625" style="71" hidden="1" customWidth="1"/>
    <col min="12955" max="12955" width="6.42578125" style="71" customWidth="1"/>
    <col min="12956" max="12957" width="10.140625" style="71" hidden="1" customWidth="1"/>
    <col min="12958" max="12958" width="6.85546875" style="71" customWidth="1"/>
    <col min="12959" max="12960" width="10.140625" style="71" hidden="1" customWidth="1"/>
    <col min="12961" max="12961" width="6.85546875" style="71" customWidth="1"/>
    <col min="12962" max="12963" width="10.140625" style="71" hidden="1" customWidth="1"/>
    <col min="12964" max="12964" width="6.42578125" style="71" customWidth="1"/>
    <col min="12965" max="12966" width="10.140625" style="71" hidden="1" customWidth="1"/>
    <col min="12967" max="12967" width="7.42578125" style="71" customWidth="1"/>
    <col min="12968" max="12969" width="10.140625" style="71" hidden="1" customWidth="1"/>
    <col min="12970" max="12970" width="6.42578125" style="71" customWidth="1"/>
    <col min="12971" max="12972" width="10.140625" style="71" hidden="1" customWidth="1"/>
    <col min="12973" max="12973" width="7.5703125" style="71" customWidth="1"/>
    <col min="12974" max="12974" width="10.140625" style="71" hidden="1" customWidth="1"/>
    <col min="12975" max="12975" width="9.42578125" style="71" customWidth="1"/>
    <col min="12976" max="12976" width="10.140625" style="71" hidden="1" customWidth="1"/>
    <col min="12977" max="12980" width="6.42578125" style="71" customWidth="1"/>
    <col min="12981" max="12981" width="6.85546875" style="71" customWidth="1"/>
    <col min="12982" max="12982" width="6.42578125" style="71" customWidth="1"/>
    <col min="12983" max="12999" width="10.140625" style="71" hidden="1" customWidth="1"/>
    <col min="13000" max="13000" width="6.5703125" style="71" customWidth="1"/>
    <col min="13001" max="13001" width="6.42578125" style="71" customWidth="1"/>
    <col min="13002" max="13003" width="10.140625" style="71" hidden="1" customWidth="1"/>
    <col min="13004" max="13004" width="6.42578125" style="71" customWidth="1"/>
    <col min="13005" max="13006" width="10.140625" style="71" hidden="1" customWidth="1"/>
    <col min="13007" max="13007" width="7.42578125" style="71" customWidth="1"/>
    <col min="13008" max="13008" width="10.140625" style="71" hidden="1" customWidth="1"/>
    <col min="13009" max="13009" width="6.42578125" style="71" customWidth="1"/>
    <col min="13010" max="13010" width="10.140625" style="71" hidden="1" customWidth="1"/>
    <col min="13011" max="13011" width="9" style="71" customWidth="1"/>
    <col min="13012" max="13013" width="10.140625" style="71" hidden="1" customWidth="1"/>
    <col min="13014" max="13014" width="8.5703125" style="71" customWidth="1"/>
    <col min="13015" max="13016" width="10.140625" style="71" hidden="1" customWidth="1"/>
    <col min="13017" max="13017" width="6.42578125" style="71" customWidth="1"/>
    <col min="13018" max="13019" width="10.140625" style="71" hidden="1" customWidth="1"/>
    <col min="13020" max="13020" width="7" style="71" customWidth="1"/>
    <col min="13021" max="13022" width="10.140625" style="71" hidden="1" customWidth="1"/>
    <col min="13023" max="13023" width="7" style="71" customWidth="1"/>
    <col min="13024" max="13025" width="10.140625" style="71" hidden="1" customWidth="1"/>
    <col min="13026" max="13026" width="7.5703125" style="71" customWidth="1"/>
    <col min="13027" max="13028" width="10.140625" style="71" hidden="1" customWidth="1"/>
    <col min="13029" max="13029" width="7" style="71" customWidth="1"/>
    <col min="13030" max="13031" width="10.140625" style="71" hidden="1" customWidth="1"/>
    <col min="13032" max="13032" width="7" style="71" customWidth="1"/>
    <col min="13033" max="13034" width="10.140625" style="71" hidden="1" customWidth="1"/>
    <col min="13035" max="13035" width="7" style="71" customWidth="1"/>
    <col min="13036" max="13036" width="10.140625" style="71" hidden="1" customWidth="1"/>
    <col min="13037" max="13037" width="6.42578125" style="71" customWidth="1"/>
    <col min="13038" max="13049" width="10.140625" style="71" hidden="1" customWidth="1"/>
    <col min="13050" max="13050" width="10.140625" style="71"/>
    <col min="13051" max="13051" width="41.42578125" style="71" customWidth="1"/>
    <col min="13052" max="13052" width="6.42578125" style="71" customWidth="1"/>
    <col min="13053" max="13053" width="14.7109375" style="71" customWidth="1"/>
    <col min="13054" max="13054" width="11.42578125" style="71" customWidth="1"/>
    <col min="13055" max="13055" width="13" style="71" customWidth="1"/>
    <col min="13056" max="13056" width="18.140625" style="71" customWidth="1"/>
    <col min="13057" max="13066" width="9.42578125" style="71" customWidth="1"/>
    <col min="13067" max="13067" width="8.85546875" style="71" customWidth="1"/>
    <col min="13068" max="13068" width="9.42578125" style="71" customWidth="1"/>
    <col min="13069" max="13069" width="9.85546875" style="71" customWidth="1"/>
    <col min="13070" max="13070" width="6.42578125" style="71" customWidth="1"/>
    <col min="13071" max="13071" width="6.85546875" style="71" customWidth="1"/>
    <col min="13072" max="13073" width="4.42578125" style="71" customWidth="1"/>
    <col min="13074" max="13074" width="6.28515625" style="71" customWidth="1"/>
    <col min="13075" max="13075" width="7.5703125" style="71" customWidth="1"/>
    <col min="13076" max="13076" width="10.140625" style="71" hidden="1" customWidth="1"/>
    <col min="13077" max="13078" width="11.42578125" style="71" customWidth="1"/>
    <col min="13079" max="13079" width="56.85546875" style="71" customWidth="1"/>
    <col min="13080" max="13080" width="9.140625" style="71" customWidth="1"/>
    <col min="13081" max="13081" width="24.5703125" style="71" customWidth="1"/>
    <col min="13082" max="13082" width="22.85546875" style="71" customWidth="1"/>
    <col min="13083" max="13085" width="9.140625" style="71" customWidth="1"/>
    <col min="13086" max="13087" width="12.140625" style="71" customWidth="1"/>
    <col min="13088" max="13088" width="14.5703125" style="71" customWidth="1"/>
    <col min="13089" max="13089" width="5" style="71" customWidth="1"/>
    <col min="13090" max="13091" width="10.140625" style="71" hidden="1" customWidth="1"/>
    <col min="13092" max="13092" width="5" style="71" customWidth="1"/>
    <col min="13093" max="13094" width="10.140625" style="71" hidden="1" customWidth="1"/>
    <col min="13095" max="13095" width="5" style="71" customWidth="1"/>
    <col min="13096" max="13097" width="10.140625" style="71" hidden="1" customWidth="1"/>
    <col min="13098" max="13098" width="5" style="71" customWidth="1"/>
    <col min="13099" max="13100" width="10.140625" style="71" hidden="1" customWidth="1"/>
    <col min="13101" max="13101" width="5" style="71" customWidth="1"/>
    <col min="13102" max="13103" width="10.140625" style="71" hidden="1" customWidth="1"/>
    <col min="13104" max="13104" width="5" style="71" customWidth="1"/>
    <col min="13105" max="13106" width="10.140625" style="71" hidden="1" customWidth="1"/>
    <col min="13107" max="13107" width="6.42578125" style="71" customWidth="1"/>
    <col min="13108" max="13115" width="10.140625" style="71" hidden="1" customWidth="1"/>
    <col min="13116" max="13116" width="6.85546875" style="71" customWidth="1"/>
    <col min="13117" max="13118" width="10.140625" style="71" hidden="1" customWidth="1"/>
    <col min="13119" max="13119" width="6.42578125" style="71" customWidth="1"/>
    <col min="13120" max="13121" width="10.140625" style="71" hidden="1" customWidth="1"/>
    <col min="13122" max="13122" width="5.42578125" style="71" customWidth="1"/>
    <col min="13123" max="13124" width="10.140625" style="71" hidden="1" customWidth="1"/>
    <col min="13125" max="13125" width="4.85546875" style="71" customWidth="1"/>
    <col min="13126" max="13133" width="10.140625" style="71" hidden="1" customWidth="1"/>
    <col min="13134" max="13134" width="5.42578125" style="71" customWidth="1"/>
    <col min="13135" max="13136" width="10.140625" style="71" hidden="1" customWidth="1"/>
    <col min="13137" max="13137" width="8.42578125" style="71" customWidth="1"/>
    <col min="13138" max="13139" width="10.140625" style="71" hidden="1" customWidth="1"/>
    <col min="13140" max="13140" width="5.85546875" style="71" customWidth="1"/>
    <col min="13141" max="13142" width="10.140625" style="71" hidden="1" customWidth="1"/>
    <col min="13143" max="13143" width="5.42578125" style="71" customWidth="1"/>
    <col min="13144" max="13145" width="10.140625" style="71" hidden="1" customWidth="1"/>
    <col min="13146" max="13146" width="5.42578125" style="71" customWidth="1"/>
    <col min="13147" max="13148" width="10.140625" style="71" hidden="1" customWidth="1"/>
    <col min="13149" max="13149" width="6" style="71" customWidth="1"/>
    <col min="13150" max="13154" width="10.140625" style="71" hidden="1" customWidth="1"/>
    <col min="13155" max="13155" width="5" style="71" customWidth="1"/>
    <col min="13156" max="13163" width="10.140625" style="71" hidden="1" customWidth="1"/>
    <col min="13164" max="13164" width="5" style="71" customWidth="1"/>
    <col min="13165" max="13165" width="10.140625" style="71" hidden="1" customWidth="1"/>
    <col min="13166" max="13166" width="5" style="71" customWidth="1"/>
    <col min="13167" max="13167" width="9.42578125" style="71" customWidth="1"/>
    <col min="13168" max="13168" width="10.140625" style="71" hidden="1" customWidth="1"/>
    <col min="13169" max="13169" width="5" style="71" customWidth="1"/>
    <col min="13170" max="13171" width="10.140625" style="71" hidden="1" customWidth="1"/>
    <col min="13172" max="13172" width="5" style="71" customWidth="1"/>
    <col min="13173" max="13174" width="10.140625" style="71" hidden="1" customWidth="1"/>
    <col min="13175" max="13175" width="5" style="71" customWidth="1"/>
    <col min="13176" max="13177" width="10.140625" style="71" hidden="1" customWidth="1"/>
    <col min="13178" max="13178" width="5" style="71" customWidth="1"/>
    <col min="13179" max="13185" width="10.140625" style="71" hidden="1" customWidth="1"/>
    <col min="13186" max="13186" width="6.42578125" style="71" customWidth="1"/>
    <col min="13187" max="13187" width="10.140625" style="71" hidden="1" customWidth="1"/>
    <col min="13188" max="13188" width="7.140625" style="71" customWidth="1"/>
    <col min="13189" max="13190" width="10.140625" style="71" hidden="1" customWidth="1"/>
    <col min="13191" max="13191" width="7.140625" style="71" customWidth="1"/>
    <col min="13192" max="13193" width="10.140625" style="71" hidden="1" customWidth="1"/>
    <col min="13194" max="13194" width="7.140625" style="71" customWidth="1"/>
    <col min="13195" max="13196" width="10.140625" style="71" hidden="1" customWidth="1"/>
    <col min="13197" max="13197" width="7.140625" style="71" customWidth="1"/>
    <col min="13198" max="13199" width="10.140625" style="71" hidden="1" customWidth="1"/>
    <col min="13200" max="13200" width="7.140625" style="71" customWidth="1"/>
    <col min="13201" max="13202" width="10.140625" style="71" hidden="1" customWidth="1"/>
    <col min="13203" max="13203" width="7.140625" style="71" customWidth="1"/>
    <col min="13204" max="13205" width="10.140625" style="71" hidden="1" customWidth="1"/>
    <col min="13206" max="13206" width="7.140625" style="71" customWidth="1"/>
    <col min="13207" max="13208" width="10.140625" style="71" hidden="1" customWidth="1"/>
    <col min="13209" max="13209" width="7.140625" style="71" customWidth="1"/>
    <col min="13210" max="13210" width="10.140625" style="71" hidden="1" customWidth="1"/>
    <col min="13211" max="13211" width="6.42578125" style="71" customWidth="1"/>
    <col min="13212" max="13213" width="10.140625" style="71" hidden="1" customWidth="1"/>
    <col min="13214" max="13214" width="6.85546875" style="71" customWidth="1"/>
    <col min="13215" max="13216" width="10.140625" style="71" hidden="1" customWidth="1"/>
    <col min="13217" max="13217" width="6.85546875" style="71" customWidth="1"/>
    <col min="13218" max="13219" width="10.140625" style="71" hidden="1" customWidth="1"/>
    <col min="13220" max="13220" width="6.42578125" style="71" customWidth="1"/>
    <col min="13221" max="13222" width="10.140625" style="71" hidden="1" customWidth="1"/>
    <col min="13223" max="13223" width="7.42578125" style="71" customWidth="1"/>
    <col min="13224" max="13225" width="10.140625" style="71" hidden="1" customWidth="1"/>
    <col min="13226" max="13226" width="6.42578125" style="71" customWidth="1"/>
    <col min="13227" max="13228" width="10.140625" style="71" hidden="1" customWidth="1"/>
    <col min="13229" max="13229" width="7.5703125" style="71" customWidth="1"/>
    <col min="13230" max="13230" width="10.140625" style="71" hidden="1" customWidth="1"/>
    <col min="13231" max="13231" width="9.42578125" style="71" customWidth="1"/>
    <col min="13232" max="13232" width="10.140625" style="71" hidden="1" customWidth="1"/>
    <col min="13233" max="13236" width="6.42578125" style="71" customWidth="1"/>
    <col min="13237" max="13237" width="6.85546875" style="71" customWidth="1"/>
    <col min="13238" max="13238" width="6.42578125" style="71" customWidth="1"/>
    <col min="13239" max="13255" width="10.140625" style="71" hidden="1" customWidth="1"/>
    <col min="13256" max="13256" width="6.5703125" style="71" customWidth="1"/>
    <col min="13257" max="13257" width="6.42578125" style="71" customWidth="1"/>
    <col min="13258" max="13259" width="10.140625" style="71" hidden="1" customWidth="1"/>
    <col min="13260" max="13260" width="6.42578125" style="71" customWidth="1"/>
    <col min="13261" max="13262" width="10.140625" style="71" hidden="1" customWidth="1"/>
    <col min="13263" max="13263" width="7.42578125" style="71" customWidth="1"/>
    <col min="13264" max="13264" width="10.140625" style="71" hidden="1" customWidth="1"/>
    <col min="13265" max="13265" width="6.42578125" style="71" customWidth="1"/>
    <col min="13266" max="13266" width="10.140625" style="71" hidden="1" customWidth="1"/>
    <col min="13267" max="13267" width="9" style="71" customWidth="1"/>
    <col min="13268" max="13269" width="10.140625" style="71" hidden="1" customWidth="1"/>
    <col min="13270" max="13270" width="8.5703125" style="71" customWidth="1"/>
    <col min="13271" max="13272" width="10.140625" style="71" hidden="1" customWidth="1"/>
    <col min="13273" max="13273" width="6.42578125" style="71" customWidth="1"/>
    <col min="13274" max="13275" width="10.140625" style="71" hidden="1" customWidth="1"/>
    <col min="13276" max="13276" width="7" style="71" customWidth="1"/>
    <col min="13277" max="13278" width="10.140625" style="71" hidden="1" customWidth="1"/>
    <col min="13279" max="13279" width="7" style="71" customWidth="1"/>
    <col min="13280" max="13281" width="10.140625" style="71" hidden="1" customWidth="1"/>
    <col min="13282" max="13282" width="7.5703125" style="71" customWidth="1"/>
    <col min="13283" max="13284" width="10.140625" style="71" hidden="1" customWidth="1"/>
    <col min="13285" max="13285" width="7" style="71" customWidth="1"/>
    <col min="13286" max="13287" width="10.140625" style="71" hidden="1" customWidth="1"/>
    <col min="13288" max="13288" width="7" style="71" customWidth="1"/>
    <col min="13289" max="13290" width="10.140625" style="71" hidden="1" customWidth="1"/>
    <col min="13291" max="13291" width="7" style="71" customWidth="1"/>
    <col min="13292" max="13292" width="10.140625" style="71" hidden="1" customWidth="1"/>
    <col min="13293" max="13293" width="6.42578125" style="71" customWidth="1"/>
    <col min="13294" max="13305" width="10.140625" style="71" hidden="1" customWidth="1"/>
    <col min="13306" max="13306" width="10.140625" style="71"/>
    <col min="13307" max="13307" width="41.42578125" style="71" customWidth="1"/>
    <col min="13308" max="13308" width="6.42578125" style="71" customWidth="1"/>
    <col min="13309" max="13309" width="14.7109375" style="71" customWidth="1"/>
    <col min="13310" max="13310" width="11.42578125" style="71" customWidth="1"/>
    <col min="13311" max="13311" width="13" style="71" customWidth="1"/>
    <col min="13312" max="13312" width="18.140625" style="71" customWidth="1"/>
    <col min="13313" max="13322" width="9.42578125" style="71" customWidth="1"/>
    <col min="13323" max="13323" width="8.85546875" style="71" customWidth="1"/>
    <col min="13324" max="13324" width="9.42578125" style="71" customWidth="1"/>
    <col min="13325" max="13325" width="9.85546875" style="71" customWidth="1"/>
    <col min="13326" max="13326" width="6.42578125" style="71" customWidth="1"/>
    <col min="13327" max="13327" width="6.85546875" style="71" customWidth="1"/>
    <col min="13328" max="13329" width="4.42578125" style="71" customWidth="1"/>
    <col min="13330" max="13330" width="6.28515625" style="71" customWidth="1"/>
    <col min="13331" max="13331" width="7.5703125" style="71" customWidth="1"/>
    <col min="13332" max="13332" width="10.140625" style="71" hidden="1" customWidth="1"/>
    <col min="13333" max="13334" width="11.42578125" style="71" customWidth="1"/>
    <col min="13335" max="13335" width="56.85546875" style="71" customWidth="1"/>
    <col min="13336" max="13336" width="9.140625" style="71" customWidth="1"/>
    <col min="13337" max="13337" width="24.5703125" style="71" customWidth="1"/>
    <col min="13338" max="13338" width="22.85546875" style="71" customWidth="1"/>
    <col min="13339" max="13341" width="9.140625" style="71" customWidth="1"/>
    <col min="13342" max="13343" width="12.140625" style="71" customWidth="1"/>
    <col min="13344" max="13344" width="14.5703125" style="71" customWidth="1"/>
    <col min="13345" max="13345" width="5" style="71" customWidth="1"/>
    <col min="13346" max="13347" width="10.140625" style="71" hidden="1" customWidth="1"/>
    <col min="13348" max="13348" width="5" style="71" customWidth="1"/>
    <col min="13349" max="13350" width="10.140625" style="71" hidden="1" customWidth="1"/>
    <col min="13351" max="13351" width="5" style="71" customWidth="1"/>
    <col min="13352" max="13353" width="10.140625" style="71" hidden="1" customWidth="1"/>
    <col min="13354" max="13354" width="5" style="71" customWidth="1"/>
    <col min="13355" max="13356" width="10.140625" style="71" hidden="1" customWidth="1"/>
    <col min="13357" max="13357" width="5" style="71" customWidth="1"/>
    <col min="13358" max="13359" width="10.140625" style="71" hidden="1" customWidth="1"/>
    <col min="13360" max="13360" width="5" style="71" customWidth="1"/>
    <col min="13361" max="13362" width="10.140625" style="71" hidden="1" customWidth="1"/>
    <col min="13363" max="13363" width="6.42578125" style="71" customWidth="1"/>
    <col min="13364" max="13371" width="10.140625" style="71" hidden="1" customWidth="1"/>
    <col min="13372" max="13372" width="6.85546875" style="71" customWidth="1"/>
    <col min="13373" max="13374" width="10.140625" style="71" hidden="1" customWidth="1"/>
    <col min="13375" max="13375" width="6.42578125" style="71" customWidth="1"/>
    <col min="13376" max="13377" width="10.140625" style="71" hidden="1" customWidth="1"/>
    <col min="13378" max="13378" width="5.42578125" style="71" customWidth="1"/>
    <col min="13379" max="13380" width="10.140625" style="71" hidden="1" customWidth="1"/>
    <col min="13381" max="13381" width="4.85546875" style="71" customWidth="1"/>
    <col min="13382" max="13389" width="10.140625" style="71" hidden="1" customWidth="1"/>
    <col min="13390" max="13390" width="5.42578125" style="71" customWidth="1"/>
    <col min="13391" max="13392" width="10.140625" style="71" hidden="1" customWidth="1"/>
    <col min="13393" max="13393" width="8.42578125" style="71" customWidth="1"/>
    <col min="13394" max="13395" width="10.140625" style="71" hidden="1" customWidth="1"/>
    <col min="13396" max="13396" width="5.85546875" style="71" customWidth="1"/>
    <col min="13397" max="13398" width="10.140625" style="71" hidden="1" customWidth="1"/>
    <col min="13399" max="13399" width="5.42578125" style="71" customWidth="1"/>
    <col min="13400" max="13401" width="10.140625" style="71" hidden="1" customWidth="1"/>
    <col min="13402" max="13402" width="5.42578125" style="71" customWidth="1"/>
    <col min="13403" max="13404" width="10.140625" style="71" hidden="1" customWidth="1"/>
    <col min="13405" max="13405" width="6" style="71" customWidth="1"/>
    <col min="13406" max="13410" width="10.140625" style="71" hidden="1" customWidth="1"/>
    <col min="13411" max="13411" width="5" style="71" customWidth="1"/>
    <col min="13412" max="13419" width="10.140625" style="71" hidden="1" customWidth="1"/>
    <col min="13420" max="13420" width="5" style="71" customWidth="1"/>
    <col min="13421" max="13421" width="10.140625" style="71" hidden="1" customWidth="1"/>
    <col min="13422" max="13422" width="5" style="71" customWidth="1"/>
    <col min="13423" max="13423" width="9.42578125" style="71" customWidth="1"/>
    <col min="13424" max="13424" width="10.140625" style="71" hidden="1" customWidth="1"/>
    <col min="13425" max="13425" width="5" style="71" customWidth="1"/>
    <col min="13426" max="13427" width="10.140625" style="71" hidden="1" customWidth="1"/>
    <col min="13428" max="13428" width="5" style="71" customWidth="1"/>
    <col min="13429" max="13430" width="10.140625" style="71" hidden="1" customWidth="1"/>
    <col min="13431" max="13431" width="5" style="71" customWidth="1"/>
    <col min="13432" max="13433" width="10.140625" style="71" hidden="1" customWidth="1"/>
    <col min="13434" max="13434" width="5" style="71" customWidth="1"/>
    <col min="13435" max="13441" width="10.140625" style="71" hidden="1" customWidth="1"/>
    <col min="13442" max="13442" width="6.42578125" style="71" customWidth="1"/>
    <col min="13443" max="13443" width="10.140625" style="71" hidden="1" customWidth="1"/>
    <col min="13444" max="13444" width="7.140625" style="71" customWidth="1"/>
    <col min="13445" max="13446" width="10.140625" style="71" hidden="1" customWidth="1"/>
    <col min="13447" max="13447" width="7.140625" style="71" customWidth="1"/>
    <col min="13448" max="13449" width="10.140625" style="71" hidden="1" customWidth="1"/>
    <col min="13450" max="13450" width="7.140625" style="71" customWidth="1"/>
    <col min="13451" max="13452" width="10.140625" style="71" hidden="1" customWidth="1"/>
    <col min="13453" max="13453" width="7.140625" style="71" customWidth="1"/>
    <col min="13454" max="13455" width="10.140625" style="71" hidden="1" customWidth="1"/>
    <col min="13456" max="13456" width="7.140625" style="71" customWidth="1"/>
    <col min="13457" max="13458" width="10.140625" style="71" hidden="1" customWidth="1"/>
    <col min="13459" max="13459" width="7.140625" style="71" customWidth="1"/>
    <col min="13460" max="13461" width="10.140625" style="71" hidden="1" customWidth="1"/>
    <col min="13462" max="13462" width="7.140625" style="71" customWidth="1"/>
    <col min="13463" max="13464" width="10.140625" style="71" hidden="1" customWidth="1"/>
    <col min="13465" max="13465" width="7.140625" style="71" customWidth="1"/>
    <col min="13466" max="13466" width="10.140625" style="71" hidden="1" customWidth="1"/>
    <col min="13467" max="13467" width="6.42578125" style="71" customWidth="1"/>
    <col min="13468" max="13469" width="10.140625" style="71" hidden="1" customWidth="1"/>
    <col min="13470" max="13470" width="6.85546875" style="71" customWidth="1"/>
    <col min="13471" max="13472" width="10.140625" style="71" hidden="1" customWidth="1"/>
    <col min="13473" max="13473" width="6.85546875" style="71" customWidth="1"/>
    <col min="13474" max="13475" width="10.140625" style="71" hidden="1" customWidth="1"/>
    <col min="13476" max="13476" width="6.42578125" style="71" customWidth="1"/>
    <col min="13477" max="13478" width="10.140625" style="71" hidden="1" customWidth="1"/>
    <col min="13479" max="13479" width="7.42578125" style="71" customWidth="1"/>
    <col min="13480" max="13481" width="10.140625" style="71" hidden="1" customWidth="1"/>
    <col min="13482" max="13482" width="6.42578125" style="71" customWidth="1"/>
    <col min="13483" max="13484" width="10.140625" style="71" hidden="1" customWidth="1"/>
    <col min="13485" max="13485" width="7.5703125" style="71" customWidth="1"/>
    <col min="13486" max="13486" width="10.140625" style="71" hidden="1" customWidth="1"/>
    <col min="13487" max="13487" width="9.42578125" style="71" customWidth="1"/>
    <col min="13488" max="13488" width="10.140625" style="71" hidden="1" customWidth="1"/>
    <col min="13489" max="13492" width="6.42578125" style="71" customWidth="1"/>
    <col min="13493" max="13493" width="6.85546875" style="71" customWidth="1"/>
    <col min="13494" max="13494" width="6.42578125" style="71" customWidth="1"/>
    <col min="13495" max="13511" width="10.140625" style="71" hidden="1" customWidth="1"/>
    <col min="13512" max="13512" width="6.5703125" style="71" customWidth="1"/>
    <col min="13513" max="13513" width="6.42578125" style="71" customWidth="1"/>
    <col min="13514" max="13515" width="10.140625" style="71" hidden="1" customWidth="1"/>
    <col min="13516" max="13516" width="6.42578125" style="71" customWidth="1"/>
    <col min="13517" max="13518" width="10.140625" style="71" hidden="1" customWidth="1"/>
    <col min="13519" max="13519" width="7.42578125" style="71" customWidth="1"/>
    <col min="13520" max="13520" width="10.140625" style="71" hidden="1" customWidth="1"/>
    <col min="13521" max="13521" width="6.42578125" style="71" customWidth="1"/>
    <col min="13522" max="13522" width="10.140625" style="71" hidden="1" customWidth="1"/>
    <col min="13523" max="13523" width="9" style="71" customWidth="1"/>
    <col min="13524" max="13525" width="10.140625" style="71" hidden="1" customWidth="1"/>
    <col min="13526" max="13526" width="8.5703125" style="71" customWidth="1"/>
    <col min="13527" max="13528" width="10.140625" style="71" hidden="1" customWidth="1"/>
    <col min="13529" max="13529" width="6.42578125" style="71" customWidth="1"/>
    <col min="13530" max="13531" width="10.140625" style="71" hidden="1" customWidth="1"/>
    <col min="13532" max="13532" width="7" style="71" customWidth="1"/>
    <col min="13533" max="13534" width="10.140625" style="71" hidden="1" customWidth="1"/>
    <col min="13535" max="13535" width="7" style="71" customWidth="1"/>
    <col min="13536" max="13537" width="10.140625" style="71" hidden="1" customWidth="1"/>
    <col min="13538" max="13538" width="7.5703125" style="71" customWidth="1"/>
    <col min="13539" max="13540" width="10.140625" style="71" hidden="1" customWidth="1"/>
    <col min="13541" max="13541" width="7" style="71" customWidth="1"/>
    <col min="13542" max="13543" width="10.140625" style="71" hidden="1" customWidth="1"/>
    <col min="13544" max="13544" width="7" style="71" customWidth="1"/>
    <col min="13545" max="13546" width="10.140625" style="71" hidden="1" customWidth="1"/>
    <col min="13547" max="13547" width="7" style="71" customWidth="1"/>
    <col min="13548" max="13548" width="10.140625" style="71" hidden="1" customWidth="1"/>
    <col min="13549" max="13549" width="6.42578125" style="71" customWidth="1"/>
    <col min="13550" max="13561" width="10.140625" style="71" hidden="1" customWidth="1"/>
    <col min="13562" max="13562" width="10.140625" style="71"/>
    <col min="13563" max="13563" width="41.42578125" style="71" customWidth="1"/>
    <col min="13564" max="13564" width="6.42578125" style="71" customWidth="1"/>
    <col min="13565" max="13565" width="14.7109375" style="71" customWidth="1"/>
    <col min="13566" max="13566" width="11.42578125" style="71" customWidth="1"/>
    <col min="13567" max="13567" width="13" style="71" customWidth="1"/>
    <col min="13568" max="13568" width="18.140625" style="71" customWidth="1"/>
    <col min="13569" max="13578" width="9.42578125" style="71" customWidth="1"/>
    <col min="13579" max="13579" width="8.85546875" style="71" customWidth="1"/>
    <col min="13580" max="13580" width="9.42578125" style="71" customWidth="1"/>
    <col min="13581" max="13581" width="9.85546875" style="71" customWidth="1"/>
    <col min="13582" max="13582" width="6.42578125" style="71" customWidth="1"/>
    <col min="13583" max="13583" width="6.85546875" style="71" customWidth="1"/>
    <col min="13584" max="13585" width="4.42578125" style="71" customWidth="1"/>
    <col min="13586" max="13586" width="6.28515625" style="71" customWidth="1"/>
    <col min="13587" max="13587" width="7.5703125" style="71" customWidth="1"/>
    <col min="13588" max="13588" width="10.140625" style="71" hidden="1" customWidth="1"/>
    <col min="13589" max="13590" width="11.42578125" style="71" customWidth="1"/>
    <col min="13591" max="13591" width="56.85546875" style="71" customWidth="1"/>
    <col min="13592" max="13592" width="9.140625" style="71" customWidth="1"/>
    <col min="13593" max="13593" width="24.5703125" style="71" customWidth="1"/>
    <col min="13594" max="13594" width="22.85546875" style="71" customWidth="1"/>
    <col min="13595" max="13597" width="9.140625" style="71" customWidth="1"/>
    <col min="13598" max="13599" width="12.140625" style="71" customWidth="1"/>
    <col min="13600" max="13600" width="14.5703125" style="71" customWidth="1"/>
    <col min="13601" max="13601" width="5" style="71" customWidth="1"/>
    <col min="13602" max="13603" width="10.140625" style="71" hidden="1" customWidth="1"/>
    <col min="13604" max="13604" width="5" style="71" customWidth="1"/>
    <col min="13605" max="13606" width="10.140625" style="71" hidden="1" customWidth="1"/>
    <col min="13607" max="13607" width="5" style="71" customWidth="1"/>
    <col min="13608" max="13609" width="10.140625" style="71" hidden="1" customWidth="1"/>
    <col min="13610" max="13610" width="5" style="71" customWidth="1"/>
    <col min="13611" max="13612" width="10.140625" style="71" hidden="1" customWidth="1"/>
    <col min="13613" max="13613" width="5" style="71" customWidth="1"/>
    <col min="13614" max="13615" width="10.140625" style="71" hidden="1" customWidth="1"/>
    <col min="13616" max="13616" width="5" style="71" customWidth="1"/>
    <col min="13617" max="13618" width="10.140625" style="71" hidden="1" customWidth="1"/>
    <col min="13619" max="13619" width="6.42578125" style="71" customWidth="1"/>
    <col min="13620" max="13627" width="10.140625" style="71" hidden="1" customWidth="1"/>
    <col min="13628" max="13628" width="6.85546875" style="71" customWidth="1"/>
    <col min="13629" max="13630" width="10.140625" style="71" hidden="1" customWidth="1"/>
    <col min="13631" max="13631" width="6.42578125" style="71" customWidth="1"/>
    <col min="13632" max="13633" width="10.140625" style="71" hidden="1" customWidth="1"/>
    <col min="13634" max="13634" width="5.42578125" style="71" customWidth="1"/>
    <col min="13635" max="13636" width="10.140625" style="71" hidden="1" customWidth="1"/>
    <col min="13637" max="13637" width="4.85546875" style="71" customWidth="1"/>
    <col min="13638" max="13645" width="10.140625" style="71" hidden="1" customWidth="1"/>
    <col min="13646" max="13646" width="5.42578125" style="71" customWidth="1"/>
    <col min="13647" max="13648" width="10.140625" style="71" hidden="1" customWidth="1"/>
    <col min="13649" max="13649" width="8.42578125" style="71" customWidth="1"/>
    <col min="13650" max="13651" width="10.140625" style="71" hidden="1" customWidth="1"/>
    <col min="13652" max="13652" width="5.85546875" style="71" customWidth="1"/>
    <col min="13653" max="13654" width="10.140625" style="71" hidden="1" customWidth="1"/>
    <col min="13655" max="13655" width="5.42578125" style="71" customWidth="1"/>
    <col min="13656" max="13657" width="10.140625" style="71" hidden="1" customWidth="1"/>
    <col min="13658" max="13658" width="5.42578125" style="71" customWidth="1"/>
    <col min="13659" max="13660" width="10.140625" style="71" hidden="1" customWidth="1"/>
    <col min="13661" max="13661" width="6" style="71" customWidth="1"/>
    <col min="13662" max="13666" width="10.140625" style="71" hidden="1" customWidth="1"/>
    <col min="13667" max="13667" width="5" style="71" customWidth="1"/>
    <col min="13668" max="13675" width="10.140625" style="71" hidden="1" customWidth="1"/>
    <col min="13676" max="13676" width="5" style="71" customWidth="1"/>
    <col min="13677" max="13677" width="10.140625" style="71" hidden="1" customWidth="1"/>
    <col min="13678" max="13678" width="5" style="71" customWidth="1"/>
    <col min="13679" max="13679" width="9.42578125" style="71" customWidth="1"/>
    <col min="13680" max="13680" width="10.140625" style="71" hidden="1" customWidth="1"/>
    <col min="13681" max="13681" width="5" style="71" customWidth="1"/>
    <col min="13682" max="13683" width="10.140625" style="71" hidden="1" customWidth="1"/>
    <col min="13684" max="13684" width="5" style="71" customWidth="1"/>
    <col min="13685" max="13686" width="10.140625" style="71" hidden="1" customWidth="1"/>
    <col min="13687" max="13687" width="5" style="71" customWidth="1"/>
    <col min="13688" max="13689" width="10.140625" style="71" hidden="1" customWidth="1"/>
    <col min="13690" max="13690" width="5" style="71" customWidth="1"/>
    <col min="13691" max="13697" width="10.140625" style="71" hidden="1" customWidth="1"/>
    <col min="13698" max="13698" width="6.42578125" style="71" customWidth="1"/>
    <col min="13699" max="13699" width="10.140625" style="71" hidden="1" customWidth="1"/>
    <col min="13700" max="13700" width="7.140625" style="71" customWidth="1"/>
    <col min="13701" max="13702" width="10.140625" style="71" hidden="1" customWidth="1"/>
    <col min="13703" max="13703" width="7.140625" style="71" customWidth="1"/>
    <col min="13704" max="13705" width="10.140625" style="71" hidden="1" customWidth="1"/>
    <col min="13706" max="13706" width="7.140625" style="71" customWidth="1"/>
    <col min="13707" max="13708" width="10.140625" style="71" hidden="1" customWidth="1"/>
    <col min="13709" max="13709" width="7.140625" style="71" customWidth="1"/>
    <col min="13710" max="13711" width="10.140625" style="71" hidden="1" customWidth="1"/>
    <col min="13712" max="13712" width="7.140625" style="71" customWidth="1"/>
    <col min="13713" max="13714" width="10.140625" style="71" hidden="1" customWidth="1"/>
    <col min="13715" max="13715" width="7.140625" style="71" customWidth="1"/>
    <col min="13716" max="13717" width="10.140625" style="71" hidden="1" customWidth="1"/>
    <col min="13718" max="13718" width="7.140625" style="71" customWidth="1"/>
    <col min="13719" max="13720" width="10.140625" style="71" hidden="1" customWidth="1"/>
    <col min="13721" max="13721" width="7.140625" style="71" customWidth="1"/>
    <col min="13722" max="13722" width="10.140625" style="71" hidden="1" customWidth="1"/>
    <col min="13723" max="13723" width="6.42578125" style="71" customWidth="1"/>
    <col min="13724" max="13725" width="10.140625" style="71" hidden="1" customWidth="1"/>
    <col min="13726" max="13726" width="6.85546875" style="71" customWidth="1"/>
    <col min="13727" max="13728" width="10.140625" style="71" hidden="1" customWidth="1"/>
    <col min="13729" max="13729" width="6.85546875" style="71" customWidth="1"/>
    <col min="13730" max="13731" width="10.140625" style="71" hidden="1" customWidth="1"/>
    <col min="13732" max="13732" width="6.42578125" style="71" customWidth="1"/>
    <col min="13733" max="13734" width="10.140625" style="71" hidden="1" customWidth="1"/>
    <col min="13735" max="13735" width="7.42578125" style="71" customWidth="1"/>
    <col min="13736" max="13737" width="10.140625" style="71" hidden="1" customWidth="1"/>
    <col min="13738" max="13738" width="6.42578125" style="71" customWidth="1"/>
    <col min="13739" max="13740" width="10.140625" style="71" hidden="1" customWidth="1"/>
    <col min="13741" max="13741" width="7.5703125" style="71" customWidth="1"/>
    <col min="13742" max="13742" width="10.140625" style="71" hidden="1" customWidth="1"/>
    <col min="13743" max="13743" width="9.42578125" style="71" customWidth="1"/>
    <col min="13744" max="13744" width="10.140625" style="71" hidden="1" customWidth="1"/>
    <col min="13745" max="13748" width="6.42578125" style="71" customWidth="1"/>
    <col min="13749" max="13749" width="6.85546875" style="71" customWidth="1"/>
    <col min="13750" max="13750" width="6.42578125" style="71" customWidth="1"/>
    <col min="13751" max="13767" width="10.140625" style="71" hidden="1" customWidth="1"/>
    <col min="13768" max="13768" width="6.5703125" style="71" customWidth="1"/>
    <col min="13769" max="13769" width="6.42578125" style="71" customWidth="1"/>
    <col min="13770" max="13771" width="10.140625" style="71" hidden="1" customWidth="1"/>
    <col min="13772" max="13772" width="6.42578125" style="71" customWidth="1"/>
    <col min="13773" max="13774" width="10.140625" style="71" hidden="1" customWidth="1"/>
    <col min="13775" max="13775" width="7.42578125" style="71" customWidth="1"/>
    <col min="13776" max="13776" width="10.140625" style="71" hidden="1" customWidth="1"/>
    <col min="13777" max="13777" width="6.42578125" style="71" customWidth="1"/>
    <col min="13778" max="13778" width="10.140625" style="71" hidden="1" customWidth="1"/>
    <col min="13779" max="13779" width="9" style="71" customWidth="1"/>
    <col min="13780" max="13781" width="10.140625" style="71" hidden="1" customWidth="1"/>
    <col min="13782" max="13782" width="8.5703125" style="71" customWidth="1"/>
    <col min="13783" max="13784" width="10.140625" style="71" hidden="1" customWidth="1"/>
    <col min="13785" max="13785" width="6.42578125" style="71" customWidth="1"/>
    <col min="13786" max="13787" width="10.140625" style="71" hidden="1" customWidth="1"/>
    <col min="13788" max="13788" width="7" style="71" customWidth="1"/>
    <col min="13789" max="13790" width="10.140625" style="71" hidden="1" customWidth="1"/>
    <col min="13791" max="13791" width="7" style="71" customWidth="1"/>
    <col min="13792" max="13793" width="10.140625" style="71" hidden="1" customWidth="1"/>
    <col min="13794" max="13794" width="7.5703125" style="71" customWidth="1"/>
    <col min="13795" max="13796" width="10.140625" style="71" hidden="1" customWidth="1"/>
    <col min="13797" max="13797" width="7" style="71" customWidth="1"/>
    <col min="13798" max="13799" width="10.140625" style="71" hidden="1" customWidth="1"/>
    <col min="13800" max="13800" width="7" style="71" customWidth="1"/>
    <col min="13801" max="13802" width="10.140625" style="71" hidden="1" customWidth="1"/>
    <col min="13803" max="13803" width="7" style="71" customWidth="1"/>
    <col min="13804" max="13804" width="10.140625" style="71" hidden="1" customWidth="1"/>
    <col min="13805" max="13805" width="6.42578125" style="71" customWidth="1"/>
    <col min="13806" max="13817" width="10.140625" style="71" hidden="1" customWidth="1"/>
    <col min="13818" max="13818" width="10.140625" style="71"/>
    <col min="13819" max="13819" width="41.42578125" style="71" customWidth="1"/>
    <col min="13820" max="13820" width="6.42578125" style="71" customWidth="1"/>
    <col min="13821" max="13821" width="14.7109375" style="71" customWidth="1"/>
    <col min="13822" max="13822" width="11.42578125" style="71" customWidth="1"/>
    <col min="13823" max="13823" width="13" style="71" customWidth="1"/>
    <col min="13824" max="13824" width="18.140625" style="71" customWidth="1"/>
    <col min="13825" max="13834" width="9.42578125" style="71" customWidth="1"/>
    <col min="13835" max="13835" width="8.85546875" style="71" customWidth="1"/>
    <col min="13836" max="13836" width="9.42578125" style="71" customWidth="1"/>
    <col min="13837" max="13837" width="9.85546875" style="71" customWidth="1"/>
    <col min="13838" max="13838" width="6.42578125" style="71" customWidth="1"/>
    <col min="13839" max="13839" width="6.85546875" style="71" customWidth="1"/>
    <col min="13840" max="13841" width="4.42578125" style="71" customWidth="1"/>
    <col min="13842" max="13842" width="6.28515625" style="71" customWidth="1"/>
    <col min="13843" max="13843" width="7.5703125" style="71" customWidth="1"/>
    <col min="13844" max="13844" width="10.140625" style="71" hidden="1" customWidth="1"/>
    <col min="13845" max="13846" width="11.42578125" style="71" customWidth="1"/>
    <col min="13847" max="13847" width="56.85546875" style="71" customWidth="1"/>
    <col min="13848" max="13848" width="9.140625" style="71" customWidth="1"/>
    <col min="13849" max="13849" width="24.5703125" style="71" customWidth="1"/>
    <col min="13850" max="13850" width="22.85546875" style="71" customWidth="1"/>
    <col min="13851" max="13853" width="9.140625" style="71" customWidth="1"/>
    <col min="13854" max="13855" width="12.140625" style="71" customWidth="1"/>
    <col min="13856" max="13856" width="14.5703125" style="71" customWidth="1"/>
    <col min="13857" max="13857" width="5" style="71" customWidth="1"/>
    <col min="13858" max="13859" width="10.140625" style="71" hidden="1" customWidth="1"/>
    <col min="13860" max="13860" width="5" style="71" customWidth="1"/>
    <col min="13861" max="13862" width="10.140625" style="71" hidden="1" customWidth="1"/>
    <col min="13863" max="13863" width="5" style="71" customWidth="1"/>
    <col min="13864" max="13865" width="10.140625" style="71" hidden="1" customWidth="1"/>
    <col min="13866" max="13866" width="5" style="71" customWidth="1"/>
    <col min="13867" max="13868" width="10.140625" style="71" hidden="1" customWidth="1"/>
    <col min="13869" max="13869" width="5" style="71" customWidth="1"/>
    <col min="13870" max="13871" width="10.140625" style="71" hidden="1" customWidth="1"/>
    <col min="13872" max="13872" width="5" style="71" customWidth="1"/>
    <col min="13873" max="13874" width="10.140625" style="71" hidden="1" customWidth="1"/>
    <col min="13875" max="13875" width="6.42578125" style="71" customWidth="1"/>
    <col min="13876" max="13883" width="10.140625" style="71" hidden="1" customWidth="1"/>
    <col min="13884" max="13884" width="6.85546875" style="71" customWidth="1"/>
    <col min="13885" max="13886" width="10.140625" style="71" hidden="1" customWidth="1"/>
    <col min="13887" max="13887" width="6.42578125" style="71" customWidth="1"/>
    <col min="13888" max="13889" width="10.140625" style="71" hidden="1" customWidth="1"/>
    <col min="13890" max="13890" width="5.42578125" style="71" customWidth="1"/>
    <col min="13891" max="13892" width="10.140625" style="71" hidden="1" customWidth="1"/>
    <col min="13893" max="13893" width="4.85546875" style="71" customWidth="1"/>
    <col min="13894" max="13901" width="10.140625" style="71" hidden="1" customWidth="1"/>
    <col min="13902" max="13902" width="5.42578125" style="71" customWidth="1"/>
    <col min="13903" max="13904" width="10.140625" style="71" hidden="1" customWidth="1"/>
    <col min="13905" max="13905" width="8.42578125" style="71" customWidth="1"/>
    <col min="13906" max="13907" width="10.140625" style="71" hidden="1" customWidth="1"/>
    <col min="13908" max="13908" width="5.85546875" style="71" customWidth="1"/>
    <col min="13909" max="13910" width="10.140625" style="71" hidden="1" customWidth="1"/>
    <col min="13911" max="13911" width="5.42578125" style="71" customWidth="1"/>
    <col min="13912" max="13913" width="10.140625" style="71" hidden="1" customWidth="1"/>
    <col min="13914" max="13914" width="5.42578125" style="71" customWidth="1"/>
    <col min="13915" max="13916" width="10.140625" style="71" hidden="1" customWidth="1"/>
    <col min="13917" max="13917" width="6" style="71" customWidth="1"/>
    <col min="13918" max="13922" width="10.140625" style="71" hidden="1" customWidth="1"/>
    <col min="13923" max="13923" width="5" style="71" customWidth="1"/>
    <col min="13924" max="13931" width="10.140625" style="71" hidden="1" customWidth="1"/>
    <col min="13932" max="13932" width="5" style="71" customWidth="1"/>
    <col min="13933" max="13933" width="10.140625" style="71" hidden="1" customWidth="1"/>
    <col min="13934" max="13934" width="5" style="71" customWidth="1"/>
    <col min="13935" max="13935" width="9.42578125" style="71" customWidth="1"/>
    <col min="13936" max="13936" width="10.140625" style="71" hidden="1" customWidth="1"/>
    <col min="13937" max="13937" width="5" style="71" customWidth="1"/>
    <col min="13938" max="13939" width="10.140625" style="71" hidden="1" customWidth="1"/>
    <col min="13940" max="13940" width="5" style="71" customWidth="1"/>
    <col min="13941" max="13942" width="10.140625" style="71" hidden="1" customWidth="1"/>
    <col min="13943" max="13943" width="5" style="71" customWidth="1"/>
    <col min="13944" max="13945" width="10.140625" style="71" hidden="1" customWidth="1"/>
    <col min="13946" max="13946" width="5" style="71" customWidth="1"/>
    <col min="13947" max="13953" width="10.140625" style="71" hidden="1" customWidth="1"/>
    <col min="13954" max="13954" width="6.42578125" style="71" customWidth="1"/>
    <col min="13955" max="13955" width="10.140625" style="71" hidden="1" customWidth="1"/>
    <col min="13956" max="13956" width="7.140625" style="71" customWidth="1"/>
    <col min="13957" max="13958" width="10.140625" style="71" hidden="1" customWidth="1"/>
    <col min="13959" max="13959" width="7.140625" style="71" customWidth="1"/>
    <col min="13960" max="13961" width="10.140625" style="71" hidden="1" customWidth="1"/>
    <col min="13962" max="13962" width="7.140625" style="71" customWidth="1"/>
    <col min="13963" max="13964" width="10.140625" style="71" hidden="1" customWidth="1"/>
    <col min="13965" max="13965" width="7.140625" style="71" customWidth="1"/>
    <col min="13966" max="13967" width="10.140625" style="71" hidden="1" customWidth="1"/>
    <col min="13968" max="13968" width="7.140625" style="71" customWidth="1"/>
    <col min="13969" max="13970" width="10.140625" style="71" hidden="1" customWidth="1"/>
    <col min="13971" max="13971" width="7.140625" style="71" customWidth="1"/>
    <col min="13972" max="13973" width="10.140625" style="71" hidden="1" customWidth="1"/>
    <col min="13974" max="13974" width="7.140625" style="71" customWidth="1"/>
    <col min="13975" max="13976" width="10.140625" style="71" hidden="1" customWidth="1"/>
    <col min="13977" max="13977" width="7.140625" style="71" customWidth="1"/>
    <col min="13978" max="13978" width="10.140625" style="71" hidden="1" customWidth="1"/>
    <col min="13979" max="13979" width="6.42578125" style="71" customWidth="1"/>
    <col min="13980" max="13981" width="10.140625" style="71" hidden="1" customWidth="1"/>
    <col min="13982" max="13982" width="6.85546875" style="71" customWidth="1"/>
    <col min="13983" max="13984" width="10.140625" style="71" hidden="1" customWidth="1"/>
    <col min="13985" max="13985" width="6.85546875" style="71" customWidth="1"/>
    <col min="13986" max="13987" width="10.140625" style="71" hidden="1" customWidth="1"/>
    <col min="13988" max="13988" width="6.42578125" style="71" customWidth="1"/>
    <col min="13989" max="13990" width="10.140625" style="71" hidden="1" customWidth="1"/>
    <col min="13991" max="13991" width="7.42578125" style="71" customWidth="1"/>
    <col min="13992" max="13993" width="10.140625" style="71" hidden="1" customWidth="1"/>
    <col min="13994" max="13994" width="6.42578125" style="71" customWidth="1"/>
    <col min="13995" max="13996" width="10.140625" style="71" hidden="1" customWidth="1"/>
    <col min="13997" max="13997" width="7.5703125" style="71" customWidth="1"/>
    <col min="13998" max="13998" width="10.140625" style="71" hidden="1" customWidth="1"/>
    <col min="13999" max="13999" width="9.42578125" style="71" customWidth="1"/>
    <col min="14000" max="14000" width="10.140625" style="71" hidden="1" customWidth="1"/>
    <col min="14001" max="14004" width="6.42578125" style="71" customWidth="1"/>
    <col min="14005" max="14005" width="6.85546875" style="71" customWidth="1"/>
    <col min="14006" max="14006" width="6.42578125" style="71" customWidth="1"/>
    <col min="14007" max="14023" width="10.140625" style="71" hidden="1" customWidth="1"/>
    <col min="14024" max="14024" width="6.5703125" style="71" customWidth="1"/>
    <col min="14025" max="14025" width="6.42578125" style="71" customWidth="1"/>
    <col min="14026" max="14027" width="10.140625" style="71" hidden="1" customWidth="1"/>
    <col min="14028" max="14028" width="6.42578125" style="71" customWidth="1"/>
    <col min="14029" max="14030" width="10.140625" style="71" hidden="1" customWidth="1"/>
    <col min="14031" max="14031" width="7.42578125" style="71" customWidth="1"/>
    <col min="14032" max="14032" width="10.140625" style="71" hidden="1" customWidth="1"/>
    <col min="14033" max="14033" width="6.42578125" style="71" customWidth="1"/>
    <col min="14034" max="14034" width="10.140625" style="71" hidden="1" customWidth="1"/>
    <col min="14035" max="14035" width="9" style="71" customWidth="1"/>
    <col min="14036" max="14037" width="10.140625" style="71" hidden="1" customWidth="1"/>
    <col min="14038" max="14038" width="8.5703125" style="71" customWidth="1"/>
    <col min="14039" max="14040" width="10.140625" style="71" hidden="1" customWidth="1"/>
    <col min="14041" max="14041" width="6.42578125" style="71" customWidth="1"/>
    <col min="14042" max="14043" width="10.140625" style="71" hidden="1" customWidth="1"/>
    <col min="14044" max="14044" width="7" style="71" customWidth="1"/>
    <col min="14045" max="14046" width="10.140625" style="71" hidden="1" customWidth="1"/>
    <col min="14047" max="14047" width="7" style="71" customWidth="1"/>
    <col min="14048" max="14049" width="10.140625" style="71" hidden="1" customWidth="1"/>
    <col min="14050" max="14050" width="7.5703125" style="71" customWidth="1"/>
    <col min="14051" max="14052" width="10.140625" style="71" hidden="1" customWidth="1"/>
    <col min="14053" max="14053" width="7" style="71" customWidth="1"/>
    <col min="14054" max="14055" width="10.140625" style="71" hidden="1" customWidth="1"/>
    <col min="14056" max="14056" width="7" style="71" customWidth="1"/>
    <col min="14057" max="14058" width="10.140625" style="71" hidden="1" customWidth="1"/>
    <col min="14059" max="14059" width="7" style="71" customWidth="1"/>
    <col min="14060" max="14060" width="10.140625" style="71" hidden="1" customWidth="1"/>
    <col min="14061" max="14061" width="6.42578125" style="71" customWidth="1"/>
    <col min="14062" max="14073" width="10.140625" style="71" hidden="1" customWidth="1"/>
    <col min="14074" max="14074" width="10.140625" style="71"/>
    <col min="14075" max="14075" width="41.42578125" style="71" customWidth="1"/>
    <col min="14076" max="14076" width="6.42578125" style="71" customWidth="1"/>
    <col min="14077" max="14077" width="14.7109375" style="71" customWidth="1"/>
    <col min="14078" max="14078" width="11.42578125" style="71" customWidth="1"/>
    <col min="14079" max="14079" width="13" style="71" customWidth="1"/>
    <col min="14080" max="14080" width="18.140625" style="71" customWidth="1"/>
    <col min="14081" max="14090" width="9.42578125" style="71" customWidth="1"/>
    <col min="14091" max="14091" width="8.85546875" style="71" customWidth="1"/>
    <col min="14092" max="14092" width="9.42578125" style="71" customWidth="1"/>
    <col min="14093" max="14093" width="9.85546875" style="71" customWidth="1"/>
    <col min="14094" max="14094" width="6.42578125" style="71" customWidth="1"/>
    <col min="14095" max="14095" width="6.85546875" style="71" customWidth="1"/>
    <col min="14096" max="14097" width="4.42578125" style="71" customWidth="1"/>
    <col min="14098" max="14098" width="6.28515625" style="71" customWidth="1"/>
    <col min="14099" max="14099" width="7.5703125" style="71" customWidth="1"/>
    <col min="14100" max="14100" width="10.140625" style="71" hidden="1" customWidth="1"/>
    <col min="14101" max="14102" width="11.42578125" style="71" customWidth="1"/>
    <col min="14103" max="14103" width="56.85546875" style="71" customWidth="1"/>
    <col min="14104" max="14104" width="9.140625" style="71" customWidth="1"/>
    <col min="14105" max="14105" width="24.5703125" style="71" customWidth="1"/>
    <col min="14106" max="14106" width="22.85546875" style="71" customWidth="1"/>
    <col min="14107" max="14109" width="9.140625" style="71" customWidth="1"/>
    <col min="14110" max="14111" width="12.140625" style="71" customWidth="1"/>
    <col min="14112" max="14112" width="14.5703125" style="71" customWidth="1"/>
    <col min="14113" max="14113" width="5" style="71" customWidth="1"/>
    <col min="14114" max="14115" width="10.140625" style="71" hidden="1" customWidth="1"/>
    <col min="14116" max="14116" width="5" style="71" customWidth="1"/>
    <col min="14117" max="14118" width="10.140625" style="71" hidden="1" customWidth="1"/>
    <col min="14119" max="14119" width="5" style="71" customWidth="1"/>
    <col min="14120" max="14121" width="10.140625" style="71" hidden="1" customWidth="1"/>
    <col min="14122" max="14122" width="5" style="71" customWidth="1"/>
    <col min="14123" max="14124" width="10.140625" style="71" hidden="1" customWidth="1"/>
    <col min="14125" max="14125" width="5" style="71" customWidth="1"/>
    <col min="14126" max="14127" width="10.140625" style="71" hidden="1" customWidth="1"/>
    <col min="14128" max="14128" width="5" style="71" customWidth="1"/>
    <col min="14129" max="14130" width="10.140625" style="71" hidden="1" customWidth="1"/>
    <col min="14131" max="14131" width="6.42578125" style="71" customWidth="1"/>
    <col min="14132" max="14139" width="10.140625" style="71" hidden="1" customWidth="1"/>
    <col min="14140" max="14140" width="6.85546875" style="71" customWidth="1"/>
    <col min="14141" max="14142" width="10.140625" style="71" hidden="1" customWidth="1"/>
    <col min="14143" max="14143" width="6.42578125" style="71" customWidth="1"/>
    <col min="14144" max="14145" width="10.140625" style="71" hidden="1" customWidth="1"/>
    <col min="14146" max="14146" width="5.42578125" style="71" customWidth="1"/>
    <col min="14147" max="14148" width="10.140625" style="71" hidden="1" customWidth="1"/>
    <col min="14149" max="14149" width="4.85546875" style="71" customWidth="1"/>
    <col min="14150" max="14157" width="10.140625" style="71" hidden="1" customWidth="1"/>
    <col min="14158" max="14158" width="5.42578125" style="71" customWidth="1"/>
    <col min="14159" max="14160" width="10.140625" style="71" hidden="1" customWidth="1"/>
    <col min="14161" max="14161" width="8.42578125" style="71" customWidth="1"/>
    <col min="14162" max="14163" width="10.140625" style="71" hidden="1" customWidth="1"/>
    <col min="14164" max="14164" width="5.85546875" style="71" customWidth="1"/>
    <col min="14165" max="14166" width="10.140625" style="71" hidden="1" customWidth="1"/>
    <col min="14167" max="14167" width="5.42578125" style="71" customWidth="1"/>
    <col min="14168" max="14169" width="10.140625" style="71" hidden="1" customWidth="1"/>
    <col min="14170" max="14170" width="5.42578125" style="71" customWidth="1"/>
    <col min="14171" max="14172" width="10.140625" style="71" hidden="1" customWidth="1"/>
    <col min="14173" max="14173" width="6" style="71" customWidth="1"/>
    <col min="14174" max="14178" width="10.140625" style="71" hidden="1" customWidth="1"/>
    <col min="14179" max="14179" width="5" style="71" customWidth="1"/>
    <col min="14180" max="14187" width="10.140625" style="71" hidden="1" customWidth="1"/>
    <col min="14188" max="14188" width="5" style="71" customWidth="1"/>
    <col min="14189" max="14189" width="10.140625" style="71" hidden="1" customWidth="1"/>
    <col min="14190" max="14190" width="5" style="71" customWidth="1"/>
    <col min="14191" max="14191" width="9.42578125" style="71" customWidth="1"/>
    <col min="14192" max="14192" width="10.140625" style="71" hidden="1" customWidth="1"/>
    <col min="14193" max="14193" width="5" style="71" customWidth="1"/>
    <col min="14194" max="14195" width="10.140625" style="71" hidden="1" customWidth="1"/>
    <col min="14196" max="14196" width="5" style="71" customWidth="1"/>
    <col min="14197" max="14198" width="10.140625" style="71" hidden="1" customWidth="1"/>
    <col min="14199" max="14199" width="5" style="71" customWidth="1"/>
    <col min="14200" max="14201" width="10.140625" style="71" hidden="1" customWidth="1"/>
    <col min="14202" max="14202" width="5" style="71" customWidth="1"/>
    <col min="14203" max="14209" width="10.140625" style="71" hidden="1" customWidth="1"/>
    <col min="14210" max="14210" width="6.42578125" style="71" customWidth="1"/>
    <col min="14211" max="14211" width="10.140625" style="71" hidden="1" customWidth="1"/>
    <col min="14212" max="14212" width="7.140625" style="71" customWidth="1"/>
    <col min="14213" max="14214" width="10.140625" style="71" hidden="1" customWidth="1"/>
    <col min="14215" max="14215" width="7.140625" style="71" customWidth="1"/>
    <col min="14216" max="14217" width="10.140625" style="71" hidden="1" customWidth="1"/>
    <col min="14218" max="14218" width="7.140625" style="71" customWidth="1"/>
    <col min="14219" max="14220" width="10.140625" style="71" hidden="1" customWidth="1"/>
    <col min="14221" max="14221" width="7.140625" style="71" customWidth="1"/>
    <col min="14222" max="14223" width="10.140625" style="71" hidden="1" customWidth="1"/>
    <col min="14224" max="14224" width="7.140625" style="71" customWidth="1"/>
    <col min="14225" max="14226" width="10.140625" style="71" hidden="1" customWidth="1"/>
    <col min="14227" max="14227" width="7.140625" style="71" customWidth="1"/>
    <col min="14228" max="14229" width="10.140625" style="71" hidden="1" customWidth="1"/>
    <col min="14230" max="14230" width="7.140625" style="71" customWidth="1"/>
    <col min="14231" max="14232" width="10.140625" style="71" hidden="1" customWidth="1"/>
    <col min="14233" max="14233" width="7.140625" style="71" customWidth="1"/>
    <col min="14234" max="14234" width="10.140625" style="71" hidden="1" customWidth="1"/>
    <col min="14235" max="14235" width="6.42578125" style="71" customWidth="1"/>
    <col min="14236" max="14237" width="10.140625" style="71" hidden="1" customWidth="1"/>
    <col min="14238" max="14238" width="6.85546875" style="71" customWidth="1"/>
    <col min="14239" max="14240" width="10.140625" style="71" hidden="1" customWidth="1"/>
    <col min="14241" max="14241" width="6.85546875" style="71" customWidth="1"/>
    <col min="14242" max="14243" width="10.140625" style="71" hidden="1" customWidth="1"/>
    <col min="14244" max="14244" width="6.42578125" style="71" customWidth="1"/>
    <col min="14245" max="14246" width="10.140625" style="71" hidden="1" customWidth="1"/>
    <col min="14247" max="14247" width="7.42578125" style="71" customWidth="1"/>
    <col min="14248" max="14249" width="10.140625" style="71" hidden="1" customWidth="1"/>
    <col min="14250" max="14250" width="6.42578125" style="71" customWidth="1"/>
    <col min="14251" max="14252" width="10.140625" style="71" hidden="1" customWidth="1"/>
    <col min="14253" max="14253" width="7.5703125" style="71" customWidth="1"/>
    <col min="14254" max="14254" width="10.140625" style="71" hidden="1" customWidth="1"/>
    <col min="14255" max="14255" width="9.42578125" style="71" customWidth="1"/>
    <col min="14256" max="14256" width="10.140625" style="71" hidden="1" customWidth="1"/>
    <col min="14257" max="14260" width="6.42578125" style="71" customWidth="1"/>
    <col min="14261" max="14261" width="6.85546875" style="71" customWidth="1"/>
    <col min="14262" max="14262" width="6.42578125" style="71" customWidth="1"/>
    <col min="14263" max="14279" width="10.140625" style="71" hidden="1" customWidth="1"/>
    <col min="14280" max="14280" width="6.5703125" style="71" customWidth="1"/>
    <col min="14281" max="14281" width="6.42578125" style="71" customWidth="1"/>
    <col min="14282" max="14283" width="10.140625" style="71" hidden="1" customWidth="1"/>
    <col min="14284" max="14284" width="6.42578125" style="71" customWidth="1"/>
    <col min="14285" max="14286" width="10.140625" style="71" hidden="1" customWidth="1"/>
    <col min="14287" max="14287" width="7.42578125" style="71" customWidth="1"/>
    <col min="14288" max="14288" width="10.140625" style="71" hidden="1" customWidth="1"/>
    <col min="14289" max="14289" width="6.42578125" style="71" customWidth="1"/>
    <col min="14290" max="14290" width="10.140625" style="71" hidden="1" customWidth="1"/>
    <col min="14291" max="14291" width="9" style="71" customWidth="1"/>
    <col min="14292" max="14293" width="10.140625" style="71" hidden="1" customWidth="1"/>
    <col min="14294" max="14294" width="8.5703125" style="71" customWidth="1"/>
    <col min="14295" max="14296" width="10.140625" style="71" hidden="1" customWidth="1"/>
    <col min="14297" max="14297" width="6.42578125" style="71" customWidth="1"/>
    <col min="14298" max="14299" width="10.140625" style="71" hidden="1" customWidth="1"/>
    <col min="14300" max="14300" width="7" style="71" customWidth="1"/>
    <col min="14301" max="14302" width="10.140625" style="71" hidden="1" customWidth="1"/>
    <col min="14303" max="14303" width="7" style="71" customWidth="1"/>
    <col min="14304" max="14305" width="10.140625" style="71" hidden="1" customWidth="1"/>
    <col min="14306" max="14306" width="7.5703125" style="71" customWidth="1"/>
    <col min="14307" max="14308" width="10.140625" style="71" hidden="1" customWidth="1"/>
    <col min="14309" max="14309" width="7" style="71" customWidth="1"/>
    <col min="14310" max="14311" width="10.140625" style="71" hidden="1" customWidth="1"/>
    <col min="14312" max="14312" width="7" style="71" customWidth="1"/>
    <col min="14313" max="14314" width="10.140625" style="71" hidden="1" customWidth="1"/>
    <col min="14315" max="14315" width="7" style="71" customWidth="1"/>
    <col min="14316" max="14316" width="10.140625" style="71" hidden="1" customWidth="1"/>
    <col min="14317" max="14317" width="6.42578125" style="71" customWidth="1"/>
    <col min="14318" max="14329" width="10.140625" style="71" hidden="1" customWidth="1"/>
    <col min="14330" max="14330" width="10.140625" style="71"/>
    <col min="14331" max="14331" width="41.42578125" style="71" customWidth="1"/>
    <col min="14332" max="14332" width="6.42578125" style="71" customWidth="1"/>
    <col min="14333" max="14333" width="14.7109375" style="71" customWidth="1"/>
    <col min="14334" max="14334" width="11.42578125" style="71" customWidth="1"/>
    <col min="14335" max="14335" width="13" style="71" customWidth="1"/>
    <col min="14336" max="14336" width="18.140625" style="71" customWidth="1"/>
    <col min="14337" max="14346" width="9.42578125" style="71" customWidth="1"/>
    <col min="14347" max="14347" width="8.85546875" style="71" customWidth="1"/>
    <col min="14348" max="14348" width="9.42578125" style="71" customWidth="1"/>
    <col min="14349" max="14349" width="9.85546875" style="71" customWidth="1"/>
    <col min="14350" max="14350" width="6.42578125" style="71" customWidth="1"/>
    <col min="14351" max="14351" width="6.85546875" style="71" customWidth="1"/>
    <col min="14352" max="14353" width="4.42578125" style="71" customWidth="1"/>
    <col min="14354" max="14354" width="6.28515625" style="71" customWidth="1"/>
    <col min="14355" max="14355" width="7.5703125" style="71" customWidth="1"/>
    <col min="14356" max="14356" width="10.140625" style="71" hidden="1" customWidth="1"/>
    <col min="14357" max="14358" width="11.42578125" style="71" customWidth="1"/>
    <col min="14359" max="14359" width="56.85546875" style="71" customWidth="1"/>
    <col min="14360" max="14360" width="9.140625" style="71" customWidth="1"/>
    <col min="14361" max="14361" width="24.5703125" style="71" customWidth="1"/>
    <col min="14362" max="14362" width="22.85546875" style="71" customWidth="1"/>
    <col min="14363" max="14365" width="9.140625" style="71" customWidth="1"/>
    <col min="14366" max="14367" width="12.140625" style="71" customWidth="1"/>
    <col min="14368" max="14368" width="14.5703125" style="71" customWidth="1"/>
    <col min="14369" max="14369" width="5" style="71" customWidth="1"/>
    <col min="14370" max="14371" width="10.140625" style="71" hidden="1" customWidth="1"/>
    <col min="14372" max="14372" width="5" style="71" customWidth="1"/>
    <col min="14373" max="14374" width="10.140625" style="71" hidden="1" customWidth="1"/>
    <col min="14375" max="14375" width="5" style="71" customWidth="1"/>
    <col min="14376" max="14377" width="10.140625" style="71" hidden="1" customWidth="1"/>
    <col min="14378" max="14378" width="5" style="71" customWidth="1"/>
    <col min="14379" max="14380" width="10.140625" style="71" hidden="1" customWidth="1"/>
    <col min="14381" max="14381" width="5" style="71" customWidth="1"/>
    <col min="14382" max="14383" width="10.140625" style="71" hidden="1" customWidth="1"/>
    <col min="14384" max="14384" width="5" style="71" customWidth="1"/>
    <col min="14385" max="14386" width="10.140625" style="71" hidden="1" customWidth="1"/>
    <col min="14387" max="14387" width="6.42578125" style="71" customWidth="1"/>
    <col min="14388" max="14395" width="10.140625" style="71" hidden="1" customWidth="1"/>
    <col min="14396" max="14396" width="6.85546875" style="71" customWidth="1"/>
    <col min="14397" max="14398" width="10.140625" style="71" hidden="1" customWidth="1"/>
    <col min="14399" max="14399" width="6.42578125" style="71" customWidth="1"/>
    <col min="14400" max="14401" width="10.140625" style="71" hidden="1" customWidth="1"/>
    <col min="14402" max="14402" width="5.42578125" style="71" customWidth="1"/>
    <col min="14403" max="14404" width="10.140625" style="71" hidden="1" customWidth="1"/>
    <col min="14405" max="14405" width="4.85546875" style="71" customWidth="1"/>
    <col min="14406" max="14413" width="10.140625" style="71" hidden="1" customWidth="1"/>
    <col min="14414" max="14414" width="5.42578125" style="71" customWidth="1"/>
    <col min="14415" max="14416" width="10.140625" style="71" hidden="1" customWidth="1"/>
    <col min="14417" max="14417" width="8.42578125" style="71" customWidth="1"/>
    <col min="14418" max="14419" width="10.140625" style="71" hidden="1" customWidth="1"/>
    <col min="14420" max="14420" width="5.85546875" style="71" customWidth="1"/>
    <col min="14421" max="14422" width="10.140625" style="71" hidden="1" customWidth="1"/>
    <col min="14423" max="14423" width="5.42578125" style="71" customWidth="1"/>
    <col min="14424" max="14425" width="10.140625" style="71" hidden="1" customWidth="1"/>
    <col min="14426" max="14426" width="5.42578125" style="71" customWidth="1"/>
    <col min="14427" max="14428" width="10.140625" style="71" hidden="1" customWidth="1"/>
    <col min="14429" max="14429" width="6" style="71" customWidth="1"/>
    <col min="14430" max="14434" width="10.140625" style="71" hidden="1" customWidth="1"/>
    <col min="14435" max="14435" width="5" style="71" customWidth="1"/>
    <col min="14436" max="14443" width="10.140625" style="71" hidden="1" customWidth="1"/>
    <col min="14444" max="14444" width="5" style="71" customWidth="1"/>
    <col min="14445" max="14445" width="10.140625" style="71" hidden="1" customWidth="1"/>
    <col min="14446" max="14446" width="5" style="71" customWidth="1"/>
    <col min="14447" max="14447" width="9.42578125" style="71" customWidth="1"/>
    <col min="14448" max="14448" width="10.140625" style="71" hidden="1" customWidth="1"/>
    <col min="14449" max="14449" width="5" style="71" customWidth="1"/>
    <col min="14450" max="14451" width="10.140625" style="71" hidden="1" customWidth="1"/>
    <col min="14452" max="14452" width="5" style="71" customWidth="1"/>
    <col min="14453" max="14454" width="10.140625" style="71" hidden="1" customWidth="1"/>
    <col min="14455" max="14455" width="5" style="71" customWidth="1"/>
    <col min="14456" max="14457" width="10.140625" style="71" hidden="1" customWidth="1"/>
    <col min="14458" max="14458" width="5" style="71" customWidth="1"/>
    <col min="14459" max="14465" width="10.140625" style="71" hidden="1" customWidth="1"/>
    <col min="14466" max="14466" width="6.42578125" style="71" customWidth="1"/>
    <col min="14467" max="14467" width="10.140625" style="71" hidden="1" customWidth="1"/>
    <col min="14468" max="14468" width="7.140625" style="71" customWidth="1"/>
    <col min="14469" max="14470" width="10.140625" style="71" hidden="1" customWidth="1"/>
    <col min="14471" max="14471" width="7.140625" style="71" customWidth="1"/>
    <col min="14472" max="14473" width="10.140625" style="71" hidden="1" customWidth="1"/>
    <col min="14474" max="14474" width="7.140625" style="71" customWidth="1"/>
    <col min="14475" max="14476" width="10.140625" style="71" hidden="1" customWidth="1"/>
    <col min="14477" max="14477" width="7.140625" style="71" customWidth="1"/>
    <col min="14478" max="14479" width="10.140625" style="71" hidden="1" customWidth="1"/>
    <col min="14480" max="14480" width="7.140625" style="71" customWidth="1"/>
    <col min="14481" max="14482" width="10.140625" style="71" hidden="1" customWidth="1"/>
    <col min="14483" max="14483" width="7.140625" style="71" customWidth="1"/>
    <col min="14484" max="14485" width="10.140625" style="71" hidden="1" customWidth="1"/>
    <col min="14486" max="14486" width="7.140625" style="71" customWidth="1"/>
    <col min="14487" max="14488" width="10.140625" style="71" hidden="1" customWidth="1"/>
    <col min="14489" max="14489" width="7.140625" style="71" customWidth="1"/>
    <col min="14490" max="14490" width="10.140625" style="71" hidden="1" customWidth="1"/>
    <col min="14491" max="14491" width="6.42578125" style="71" customWidth="1"/>
    <col min="14492" max="14493" width="10.140625" style="71" hidden="1" customWidth="1"/>
    <col min="14494" max="14494" width="6.85546875" style="71" customWidth="1"/>
    <col min="14495" max="14496" width="10.140625" style="71" hidden="1" customWidth="1"/>
    <col min="14497" max="14497" width="6.85546875" style="71" customWidth="1"/>
    <col min="14498" max="14499" width="10.140625" style="71" hidden="1" customWidth="1"/>
    <col min="14500" max="14500" width="6.42578125" style="71" customWidth="1"/>
    <col min="14501" max="14502" width="10.140625" style="71" hidden="1" customWidth="1"/>
    <col min="14503" max="14503" width="7.42578125" style="71" customWidth="1"/>
    <col min="14504" max="14505" width="10.140625" style="71" hidden="1" customWidth="1"/>
    <col min="14506" max="14506" width="6.42578125" style="71" customWidth="1"/>
    <col min="14507" max="14508" width="10.140625" style="71" hidden="1" customWidth="1"/>
    <col min="14509" max="14509" width="7.5703125" style="71" customWidth="1"/>
    <col min="14510" max="14510" width="10.140625" style="71" hidden="1" customWidth="1"/>
    <col min="14511" max="14511" width="9.42578125" style="71" customWidth="1"/>
    <col min="14512" max="14512" width="10.140625" style="71" hidden="1" customWidth="1"/>
    <col min="14513" max="14516" width="6.42578125" style="71" customWidth="1"/>
    <col min="14517" max="14517" width="6.85546875" style="71" customWidth="1"/>
    <col min="14518" max="14518" width="6.42578125" style="71" customWidth="1"/>
    <col min="14519" max="14535" width="10.140625" style="71" hidden="1" customWidth="1"/>
    <col min="14536" max="14536" width="6.5703125" style="71" customWidth="1"/>
    <col min="14537" max="14537" width="6.42578125" style="71" customWidth="1"/>
    <col min="14538" max="14539" width="10.140625" style="71" hidden="1" customWidth="1"/>
    <col min="14540" max="14540" width="6.42578125" style="71" customWidth="1"/>
    <col min="14541" max="14542" width="10.140625" style="71" hidden="1" customWidth="1"/>
    <col min="14543" max="14543" width="7.42578125" style="71" customWidth="1"/>
    <col min="14544" max="14544" width="10.140625" style="71" hidden="1" customWidth="1"/>
    <col min="14545" max="14545" width="6.42578125" style="71" customWidth="1"/>
    <col min="14546" max="14546" width="10.140625" style="71" hidden="1" customWidth="1"/>
    <col min="14547" max="14547" width="9" style="71" customWidth="1"/>
    <col min="14548" max="14549" width="10.140625" style="71" hidden="1" customWidth="1"/>
    <col min="14550" max="14550" width="8.5703125" style="71" customWidth="1"/>
    <col min="14551" max="14552" width="10.140625" style="71" hidden="1" customWidth="1"/>
    <col min="14553" max="14553" width="6.42578125" style="71" customWidth="1"/>
    <col min="14554" max="14555" width="10.140625" style="71" hidden="1" customWidth="1"/>
    <col min="14556" max="14556" width="7" style="71" customWidth="1"/>
    <col min="14557" max="14558" width="10.140625" style="71" hidden="1" customWidth="1"/>
    <col min="14559" max="14559" width="7" style="71" customWidth="1"/>
    <col min="14560" max="14561" width="10.140625" style="71" hidden="1" customWidth="1"/>
    <col min="14562" max="14562" width="7.5703125" style="71" customWidth="1"/>
    <col min="14563" max="14564" width="10.140625" style="71" hidden="1" customWidth="1"/>
    <col min="14565" max="14565" width="7" style="71" customWidth="1"/>
    <col min="14566" max="14567" width="10.140625" style="71" hidden="1" customWidth="1"/>
    <col min="14568" max="14568" width="7" style="71" customWidth="1"/>
    <col min="14569" max="14570" width="10.140625" style="71" hidden="1" customWidth="1"/>
    <col min="14571" max="14571" width="7" style="71" customWidth="1"/>
    <col min="14572" max="14572" width="10.140625" style="71" hidden="1" customWidth="1"/>
    <col min="14573" max="14573" width="6.42578125" style="71" customWidth="1"/>
    <col min="14574" max="14585" width="10.140625" style="71" hidden="1" customWidth="1"/>
    <col min="14586" max="14586" width="10.140625" style="71"/>
    <col min="14587" max="14587" width="41.42578125" style="71" customWidth="1"/>
    <col min="14588" max="14588" width="6.42578125" style="71" customWidth="1"/>
    <col min="14589" max="14589" width="14.7109375" style="71" customWidth="1"/>
    <col min="14590" max="14590" width="11.42578125" style="71" customWidth="1"/>
    <col min="14591" max="14591" width="13" style="71" customWidth="1"/>
    <col min="14592" max="14592" width="18.140625" style="71" customWidth="1"/>
    <col min="14593" max="14602" width="9.42578125" style="71" customWidth="1"/>
    <col min="14603" max="14603" width="8.85546875" style="71" customWidth="1"/>
    <col min="14604" max="14604" width="9.42578125" style="71" customWidth="1"/>
    <col min="14605" max="14605" width="9.85546875" style="71" customWidth="1"/>
    <col min="14606" max="14606" width="6.42578125" style="71" customWidth="1"/>
    <col min="14607" max="14607" width="6.85546875" style="71" customWidth="1"/>
    <col min="14608" max="14609" width="4.42578125" style="71" customWidth="1"/>
    <col min="14610" max="14610" width="6.28515625" style="71" customWidth="1"/>
    <col min="14611" max="14611" width="7.5703125" style="71" customWidth="1"/>
    <col min="14612" max="14612" width="10.140625" style="71" hidden="1" customWidth="1"/>
    <col min="14613" max="14614" width="11.42578125" style="71" customWidth="1"/>
    <col min="14615" max="14615" width="56.85546875" style="71" customWidth="1"/>
    <col min="14616" max="14616" width="9.140625" style="71" customWidth="1"/>
    <col min="14617" max="14617" width="24.5703125" style="71" customWidth="1"/>
    <col min="14618" max="14618" width="22.85546875" style="71" customWidth="1"/>
    <col min="14619" max="14621" width="9.140625" style="71" customWidth="1"/>
    <col min="14622" max="14623" width="12.140625" style="71" customWidth="1"/>
    <col min="14624" max="14624" width="14.5703125" style="71" customWidth="1"/>
    <col min="14625" max="14625" width="5" style="71" customWidth="1"/>
    <col min="14626" max="14627" width="10.140625" style="71" hidden="1" customWidth="1"/>
    <col min="14628" max="14628" width="5" style="71" customWidth="1"/>
    <col min="14629" max="14630" width="10.140625" style="71" hidden="1" customWidth="1"/>
    <col min="14631" max="14631" width="5" style="71" customWidth="1"/>
    <col min="14632" max="14633" width="10.140625" style="71" hidden="1" customWidth="1"/>
    <col min="14634" max="14634" width="5" style="71" customWidth="1"/>
    <col min="14635" max="14636" width="10.140625" style="71" hidden="1" customWidth="1"/>
    <col min="14637" max="14637" width="5" style="71" customWidth="1"/>
    <col min="14638" max="14639" width="10.140625" style="71" hidden="1" customWidth="1"/>
    <col min="14640" max="14640" width="5" style="71" customWidth="1"/>
    <col min="14641" max="14642" width="10.140625" style="71" hidden="1" customWidth="1"/>
    <col min="14643" max="14643" width="6.42578125" style="71" customWidth="1"/>
    <col min="14644" max="14651" width="10.140625" style="71" hidden="1" customWidth="1"/>
    <col min="14652" max="14652" width="6.85546875" style="71" customWidth="1"/>
    <col min="14653" max="14654" width="10.140625" style="71" hidden="1" customWidth="1"/>
    <col min="14655" max="14655" width="6.42578125" style="71" customWidth="1"/>
    <col min="14656" max="14657" width="10.140625" style="71" hidden="1" customWidth="1"/>
    <col min="14658" max="14658" width="5.42578125" style="71" customWidth="1"/>
    <col min="14659" max="14660" width="10.140625" style="71" hidden="1" customWidth="1"/>
    <col min="14661" max="14661" width="4.85546875" style="71" customWidth="1"/>
    <col min="14662" max="14669" width="10.140625" style="71" hidden="1" customWidth="1"/>
    <col min="14670" max="14670" width="5.42578125" style="71" customWidth="1"/>
    <col min="14671" max="14672" width="10.140625" style="71" hidden="1" customWidth="1"/>
    <col min="14673" max="14673" width="8.42578125" style="71" customWidth="1"/>
    <col min="14674" max="14675" width="10.140625" style="71" hidden="1" customWidth="1"/>
    <col min="14676" max="14676" width="5.85546875" style="71" customWidth="1"/>
    <col min="14677" max="14678" width="10.140625" style="71" hidden="1" customWidth="1"/>
    <col min="14679" max="14679" width="5.42578125" style="71" customWidth="1"/>
    <col min="14680" max="14681" width="10.140625" style="71" hidden="1" customWidth="1"/>
    <col min="14682" max="14682" width="5.42578125" style="71" customWidth="1"/>
    <col min="14683" max="14684" width="10.140625" style="71" hidden="1" customWidth="1"/>
    <col min="14685" max="14685" width="6" style="71" customWidth="1"/>
    <col min="14686" max="14690" width="10.140625" style="71" hidden="1" customWidth="1"/>
    <col min="14691" max="14691" width="5" style="71" customWidth="1"/>
    <col min="14692" max="14699" width="10.140625" style="71" hidden="1" customWidth="1"/>
    <col min="14700" max="14700" width="5" style="71" customWidth="1"/>
    <col min="14701" max="14701" width="10.140625" style="71" hidden="1" customWidth="1"/>
    <col min="14702" max="14702" width="5" style="71" customWidth="1"/>
    <col min="14703" max="14703" width="9.42578125" style="71" customWidth="1"/>
    <col min="14704" max="14704" width="10.140625" style="71" hidden="1" customWidth="1"/>
    <col min="14705" max="14705" width="5" style="71" customWidth="1"/>
    <col min="14706" max="14707" width="10.140625" style="71" hidden="1" customWidth="1"/>
    <col min="14708" max="14708" width="5" style="71" customWidth="1"/>
    <col min="14709" max="14710" width="10.140625" style="71" hidden="1" customWidth="1"/>
    <col min="14711" max="14711" width="5" style="71" customWidth="1"/>
    <col min="14712" max="14713" width="10.140625" style="71" hidden="1" customWidth="1"/>
    <col min="14714" max="14714" width="5" style="71" customWidth="1"/>
    <col min="14715" max="14721" width="10.140625" style="71" hidden="1" customWidth="1"/>
    <col min="14722" max="14722" width="6.42578125" style="71" customWidth="1"/>
    <col min="14723" max="14723" width="10.140625" style="71" hidden="1" customWidth="1"/>
    <col min="14724" max="14724" width="7.140625" style="71" customWidth="1"/>
    <col min="14725" max="14726" width="10.140625" style="71" hidden="1" customWidth="1"/>
    <col min="14727" max="14727" width="7.140625" style="71" customWidth="1"/>
    <col min="14728" max="14729" width="10.140625" style="71" hidden="1" customWidth="1"/>
    <col min="14730" max="14730" width="7.140625" style="71" customWidth="1"/>
    <col min="14731" max="14732" width="10.140625" style="71" hidden="1" customWidth="1"/>
    <col min="14733" max="14733" width="7.140625" style="71" customWidth="1"/>
    <col min="14734" max="14735" width="10.140625" style="71" hidden="1" customWidth="1"/>
    <col min="14736" max="14736" width="7.140625" style="71" customWidth="1"/>
    <col min="14737" max="14738" width="10.140625" style="71" hidden="1" customWidth="1"/>
    <col min="14739" max="14739" width="7.140625" style="71" customWidth="1"/>
    <col min="14740" max="14741" width="10.140625" style="71" hidden="1" customWidth="1"/>
    <col min="14742" max="14742" width="7.140625" style="71" customWidth="1"/>
    <col min="14743" max="14744" width="10.140625" style="71" hidden="1" customWidth="1"/>
    <col min="14745" max="14745" width="7.140625" style="71" customWidth="1"/>
    <col min="14746" max="14746" width="10.140625" style="71" hidden="1" customWidth="1"/>
    <col min="14747" max="14747" width="6.42578125" style="71" customWidth="1"/>
    <col min="14748" max="14749" width="10.140625" style="71" hidden="1" customWidth="1"/>
    <col min="14750" max="14750" width="6.85546875" style="71" customWidth="1"/>
    <col min="14751" max="14752" width="10.140625" style="71" hidden="1" customWidth="1"/>
    <col min="14753" max="14753" width="6.85546875" style="71" customWidth="1"/>
    <col min="14754" max="14755" width="10.140625" style="71" hidden="1" customWidth="1"/>
    <col min="14756" max="14756" width="6.42578125" style="71" customWidth="1"/>
    <col min="14757" max="14758" width="10.140625" style="71" hidden="1" customWidth="1"/>
    <col min="14759" max="14759" width="7.42578125" style="71" customWidth="1"/>
    <col min="14760" max="14761" width="10.140625" style="71" hidden="1" customWidth="1"/>
    <col min="14762" max="14762" width="6.42578125" style="71" customWidth="1"/>
    <col min="14763" max="14764" width="10.140625" style="71" hidden="1" customWidth="1"/>
    <col min="14765" max="14765" width="7.5703125" style="71" customWidth="1"/>
    <col min="14766" max="14766" width="10.140625" style="71" hidden="1" customWidth="1"/>
    <col min="14767" max="14767" width="9.42578125" style="71" customWidth="1"/>
    <col min="14768" max="14768" width="10.140625" style="71" hidden="1" customWidth="1"/>
    <col min="14769" max="14772" width="6.42578125" style="71" customWidth="1"/>
    <col min="14773" max="14773" width="6.85546875" style="71" customWidth="1"/>
    <col min="14774" max="14774" width="6.42578125" style="71" customWidth="1"/>
    <col min="14775" max="14791" width="10.140625" style="71" hidden="1" customWidth="1"/>
    <col min="14792" max="14792" width="6.5703125" style="71" customWidth="1"/>
    <col min="14793" max="14793" width="6.42578125" style="71" customWidth="1"/>
    <col min="14794" max="14795" width="10.140625" style="71" hidden="1" customWidth="1"/>
    <col min="14796" max="14796" width="6.42578125" style="71" customWidth="1"/>
    <col min="14797" max="14798" width="10.140625" style="71" hidden="1" customWidth="1"/>
    <col min="14799" max="14799" width="7.42578125" style="71" customWidth="1"/>
    <col min="14800" max="14800" width="10.140625" style="71" hidden="1" customWidth="1"/>
    <col min="14801" max="14801" width="6.42578125" style="71" customWidth="1"/>
    <col min="14802" max="14802" width="10.140625" style="71" hidden="1" customWidth="1"/>
    <col min="14803" max="14803" width="9" style="71" customWidth="1"/>
    <col min="14804" max="14805" width="10.140625" style="71" hidden="1" customWidth="1"/>
    <col min="14806" max="14806" width="8.5703125" style="71" customWidth="1"/>
    <col min="14807" max="14808" width="10.140625" style="71" hidden="1" customWidth="1"/>
    <col min="14809" max="14809" width="6.42578125" style="71" customWidth="1"/>
    <col min="14810" max="14811" width="10.140625" style="71" hidden="1" customWidth="1"/>
    <col min="14812" max="14812" width="7" style="71" customWidth="1"/>
    <col min="14813" max="14814" width="10.140625" style="71" hidden="1" customWidth="1"/>
    <col min="14815" max="14815" width="7" style="71" customWidth="1"/>
    <col min="14816" max="14817" width="10.140625" style="71" hidden="1" customWidth="1"/>
    <col min="14818" max="14818" width="7.5703125" style="71" customWidth="1"/>
    <col min="14819" max="14820" width="10.140625" style="71" hidden="1" customWidth="1"/>
    <col min="14821" max="14821" width="7" style="71" customWidth="1"/>
    <col min="14822" max="14823" width="10.140625" style="71" hidden="1" customWidth="1"/>
    <col min="14824" max="14824" width="7" style="71" customWidth="1"/>
    <col min="14825" max="14826" width="10.140625" style="71" hidden="1" customWidth="1"/>
    <col min="14827" max="14827" width="7" style="71" customWidth="1"/>
    <col min="14828" max="14828" width="10.140625" style="71" hidden="1" customWidth="1"/>
    <col min="14829" max="14829" width="6.42578125" style="71" customWidth="1"/>
    <col min="14830" max="14841" width="10.140625" style="71" hidden="1" customWidth="1"/>
    <col min="14842" max="14842" width="10.140625" style="71"/>
    <col min="14843" max="14843" width="41.42578125" style="71" customWidth="1"/>
    <col min="14844" max="14844" width="6.42578125" style="71" customWidth="1"/>
    <col min="14845" max="14845" width="14.7109375" style="71" customWidth="1"/>
    <col min="14846" max="14846" width="11.42578125" style="71" customWidth="1"/>
    <col min="14847" max="14847" width="13" style="71" customWidth="1"/>
    <col min="14848" max="14848" width="18.140625" style="71" customWidth="1"/>
    <col min="14849" max="14858" width="9.42578125" style="71" customWidth="1"/>
    <col min="14859" max="14859" width="8.85546875" style="71" customWidth="1"/>
    <col min="14860" max="14860" width="9.42578125" style="71" customWidth="1"/>
    <col min="14861" max="14861" width="9.85546875" style="71" customWidth="1"/>
    <col min="14862" max="14862" width="6.42578125" style="71" customWidth="1"/>
    <col min="14863" max="14863" width="6.85546875" style="71" customWidth="1"/>
    <col min="14864" max="14865" width="4.42578125" style="71" customWidth="1"/>
    <col min="14866" max="14866" width="6.28515625" style="71" customWidth="1"/>
    <col min="14867" max="14867" width="7.5703125" style="71" customWidth="1"/>
    <col min="14868" max="14868" width="10.140625" style="71" hidden="1" customWidth="1"/>
    <col min="14869" max="14870" width="11.42578125" style="71" customWidth="1"/>
    <col min="14871" max="14871" width="56.85546875" style="71" customWidth="1"/>
    <col min="14872" max="14872" width="9.140625" style="71" customWidth="1"/>
    <col min="14873" max="14873" width="24.5703125" style="71" customWidth="1"/>
    <col min="14874" max="14874" width="22.85546875" style="71" customWidth="1"/>
    <col min="14875" max="14877" width="9.140625" style="71" customWidth="1"/>
    <col min="14878" max="14879" width="12.140625" style="71" customWidth="1"/>
    <col min="14880" max="14880" width="14.5703125" style="71" customWidth="1"/>
    <col min="14881" max="14881" width="5" style="71" customWidth="1"/>
    <col min="14882" max="14883" width="10.140625" style="71" hidden="1" customWidth="1"/>
    <col min="14884" max="14884" width="5" style="71" customWidth="1"/>
    <col min="14885" max="14886" width="10.140625" style="71" hidden="1" customWidth="1"/>
    <col min="14887" max="14887" width="5" style="71" customWidth="1"/>
    <col min="14888" max="14889" width="10.140625" style="71" hidden="1" customWidth="1"/>
    <col min="14890" max="14890" width="5" style="71" customWidth="1"/>
    <col min="14891" max="14892" width="10.140625" style="71" hidden="1" customWidth="1"/>
    <col min="14893" max="14893" width="5" style="71" customWidth="1"/>
    <col min="14894" max="14895" width="10.140625" style="71" hidden="1" customWidth="1"/>
    <col min="14896" max="14896" width="5" style="71" customWidth="1"/>
    <col min="14897" max="14898" width="10.140625" style="71" hidden="1" customWidth="1"/>
    <col min="14899" max="14899" width="6.42578125" style="71" customWidth="1"/>
    <col min="14900" max="14907" width="10.140625" style="71" hidden="1" customWidth="1"/>
    <col min="14908" max="14908" width="6.85546875" style="71" customWidth="1"/>
    <col min="14909" max="14910" width="10.140625" style="71" hidden="1" customWidth="1"/>
    <col min="14911" max="14911" width="6.42578125" style="71" customWidth="1"/>
    <col min="14912" max="14913" width="10.140625" style="71" hidden="1" customWidth="1"/>
    <col min="14914" max="14914" width="5.42578125" style="71" customWidth="1"/>
    <col min="14915" max="14916" width="10.140625" style="71" hidden="1" customWidth="1"/>
    <col min="14917" max="14917" width="4.85546875" style="71" customWidth="1"/>
    <col min="14918" max="14925" width="10.140625" style="71" hidden="1" customWidth="1"/>
    <col min="14926" max="14926" width="5.42578125" style="71" customWidth="1"/>
    <col min="14927" max="14928" width="10.140625" style="71" hidden="1" customWidth="1"/>
    <col min="14929" max="14929" width="8.42578125" style="71" customWidth="1"/>
    <col min="14930" max="14931" width="10.140625" style="71" hidden="1" customWidth="1"/>
    <col min="14932" max="14932" width="5.85546875" style="71" customWidth="1"/>
    <col min="14933" max="14934" width="10.140625" style="71" hidden="1" customWidth="1"/>
    <col min="14935" max="14935" width="5.42578125" style="71" customWidth="1"/>
    <col min="14936" max="14937" width="10.140625" style="71" hidden="1" customWidth="1"/>
    <col min="14938" max="14938" width="5.42578125" style="71" customWidth="1"/>
    <col min="14939" max="14940" width="10.140625" style="71" hidden="1" customWidth="1"/>
    <col min="14941" max="14941" width="6" style="71" customWidth="1"/>
    <col min="14942" max="14946" width="10.140625" style="71" hidden="1" customWidth="1"/>
    <col min="14947" max="14947" width="5" style="71" customWidth="1"/>
    <col min="14948" max="14955" width="10.140625" style="71" hidden="1" customWidth="1"/>
    <col min="14956" max="14956" width="5" style="71" customWidth="1"/>
    <col min="14957" max="14957" width="10.140625" style="71" hidden="1" customWidth="1"/>
    <col min="14958" max="14958" width="5" style="71" customWidth="1"/>
    <col min="14959" max="14959" width="9.42578125" style="71" customWidth="1"/>
    <col min="14960" max="14960" width="10.140625" style="71" hidden="1" customWidth="1"/>
    <col min="14961" max="14961" width="5" style="71" customWidth="1"/>
    <col min="14962" max="14963" width="10.140625" style="71" hidden="1" customWidth="1"/>
    <col min="14964" max="14964" width="5" style="71" customWidth="1"/>
    <col min="14965" max="14966" width="10.140625" style="71" hidden="1" customWidth="1"/>
    <col min="14967" max="14967" width="5" style="71" customWidth="1"/>
    <col min="14968" max="14969" width="10.140625" style="71" hidden="1" customWidth="1"/>
    <col min="14970" max="14970" width="5" style="71" customWidth="1"/>
    <col min="14971" max="14977" width="10.140625" style="71" hidden="1" customWidth="1"/>
    <col min="14978" max="14978" width="6.42578125" style="71" customWidth="1"/>
    <col min="14979" max="14979" width="10.140625" style="71" hidden="1" customWidth="1"/>
    <col min="14980" max="14980" width="7.140625" style="71" customWidth="1"/>
    <col min="14981" max="14982" width="10.140625" style="71" hidden="1" customWidth="1"/>
    <col min="14983" max="14983" width="7.140625" style="71" customWidth="1"/>
    <col min="14984" max="14985" width="10.140625" style="71" hidden="1" customWidth="1"/>
    <col min="14986" max="14986" width="7.140625" style="71" customWidth="1"/>
    <col min="14987" max="14988" width="10.140625" style="71" hidden="1" customWidth="1"/>
    <col min="14989" max="14989" width="7.140625" style="71" customWidth="1"/>
    <col min="14990" max="14991" width="10.140625" style="71" hidden="1" customWidth="1"/>
    <col min="14992" max="14992" width="7.140625" style="71" customWidth="1"/>
    <col min="14993" max="14994" width="10.140625" style="71" hidden="1" customWidth="1"/>
    <col min="14995" max="14995" width="7.140625" style="71" customWidth="1"/>
    <col min="14996" max="14997" width="10.140625" style="71" hidden="1" customWidth="1"/>
    <col min="14998" max="14998" width="7.140625" style="71" customWidth="1"/>
    <col min="14999" max="15000" width="10.140625" style="71" hidden="1" customWidth="1"/>
    <col min="15001" max="15001" width="7.140625" style="71" customWidth="1"/>
    <col min="15002" max="15002" width="10.140625" style="71" hidden="1" customWidth="1"/>
    <col min="15003" max="15003" width="6.42578125" style="71" customWidth="1"/>
    <col min="15004" max="15005" width="10.140625" style="71" hidden="1" customWidth="1"/>
    <col min="15006" max="15006" width="6.85546875" style="71" customWidth="1"/>
    <col min="15007" max="15008" width="10.140625" style="71" hidden="1" customWidth="1"/>
    <col min="15009" max="15009" width="6.85546875" style="71" customWidth="1"/>
    <col min="15010" max="15011" width="10.140625" style="71" hidden="1" customWidth="1"/>
    <col min="15012" max="15012" width="6.42578125" style="71" customWidth="1"/>
    <col min="15013" max="15014" width="10.140625" style="71" hidden="1" customWidth="1"/>
    <col min="15015" max="15015" width="7.42578125" style="71" customWidth="1"/>
    <col min="15016" max="15017" width="10.140625" style="71" hidden="1" customWidth="1"/>
    <col min="15018" max="15018" width="6.42578125" style="71" customWidth="1"/>
    <col min="15019" max="15020" width="10.140625" style="71" hidden="1" customWidth="1"/>
    <col min="15021" max="15021" width="7.5703125" style="71" customWidth="1"/>
    <col min="15022" max="15022" width="10.140625" style="71" hidden="1" customWidth="1"/>
    <col min="15023" max="15023" width="9.42578125" style="71" customWidth="1"/>
    <col min="15024" max="15024" width="10.140625" style="71" hidden="1" customWidth="1"/>
    <col min="15025" max="15028" width="6.42578125" style="71" customWidth="1"/>
    <col min="15029" max="15029" width="6.85546875" style="71" customWidth="1"/>
    <col min="15030" max="15030" width="6.42578125" style="71" customWidth="1"/>
    <col min="15031" max="15047" width="10.140625" style="71" hidden="1" customWidth="1"/>
    <col min="15048" max="15048" width="6.5703125" style="71" customWidth="1"/>
    <col min="15049" max="15049" width="6.42578125" style="71" customWidth="1"/>
    <col min="15050" max="15051" width="10.140625" style="71" hidden="1" customWidth="1"/>
    <col min="15052" max="15052" width="6.42578125" style="71" customWidth="1"/>
    <col min="15053" max="15054" width="10.140625" style="71" hidden="1" customWidth="1"/>
    <col min="15055" max="15055" width="7.42578125" style="71" customWidth="1"/>
    <col min="15056" max="15056" width="10.140625" style="71" hidden="1" customWidth="1"/>
    <col min="15057" max="15057" width="6.42578125" style="71" customWidth="1"/>
    <col min="15058" max="15058" width="10.140625" style="71" hidden="1" customWidth="1"/>
    <col min="15059" max="15059" width="9" style="71" customWidth="1"/>
    <col min="15060" max="15061" width="10.140625" style="71" hidden="1" customWidth="1"/>
    <col min="15062" max="15062" width="8.5703125" style="71" customWidth="1"/>
    <col min="15063" max="15064" width="10.140625" style="71" hidden="1" customWidth="1"/>
    <col min="15065" max="15065" width="6.42578125" style="71" customWidth="1"/>
    <col min="15066" max="15067" width="10.140625" style="71" hidden="1" customWidth="1"/>
    <col min="15068" max="15068" width="7" style="71" customWidth="1"/>
    <col min="15069" max="15070" width="10.140625" style="71" hidden="1" customWidth="1"/>
    <col min="15071" max="15071" width="7" style="71" customWidth="1"/>
    <col min="15072" max="15073" width="10.140625" style="71" hidden="1" customWidth="1"/>
    <col min="15074" max="15074" width="7.5703125" style="71" customWidth="1"/>
    <col min="15075" max="15076" width="10.140625" style="71" hidden="1" customWidth="1"/>
    <col min="15077" max="15077" width="7" style="71" customWidth="1"/>
    <col min="15078" max="15079" width="10.140625" style="71" hidden="1" customWidth="1"/>
    <col min="15080" max="15080" width="7" style="71" customWidth="1"/>
    <col min="15081" max="15082" width="10.140625" style="71" hidden="1" customWidth="1"/>
    <col min="15083" max="15083" width="7" style="71" customWidth="1"/>
    <col min="15084" max="15084" width="10.140625" style="71" hidden="1" customWidth="1"/>
    <col min="15085" max="15085" width="6.42578125" style="71" customWidth="1"/>
    <col min="15086" max="15097" width="10.140625" style="71" hidden="1" customWidth="1"/>
    <col min="15098" max="15098" width="10.140625" style="71"/>
    <col min="15099" max="15099" width="41.42578125" style="71" customWidth="1"/>
    <col min="15100" max="15100" width="6.42578125" style="71" customWidth="1"/>
    <col min="15101" max="15101" width="14.7109375" style="71" customWidth="1"/>
    <col min="15102" max="15102" width="11.42578125" style="71" customWidth="1"/>
    <col min="15103" max="15103" width="13" style="71" customWidth="1"/>
    <col min="15104" max="15104" width="18.140625" style="71" customWidth="1"/>
    <col min="15105" max="15114" width="9.42578125" style="71" customWidth="1"/>
    <col min="15115" max="15115" width="8.85546875" style="71" customWidth="1"/>
    <col min="15116" max="15116" width="9.42578125" style="71" customWidth="1"/>
    <col min="15117" max="15117" width="9.85546875" style="71" customWidth="1"/>
    <col min="15118" max="15118" width="6.42578125" style="71" customWidth="1"/>
    <col min="15119" max="15119" width="6.85546875" style="71" customWidth="1"/>
    <col min="15120" max="15121" width="4.42578125" style="71" customWidth="1"/>
    <col min="15122" max="15122" width="6.28515625" style="71" customWidth="1"/>
    <col min="15123" max="15123" width="7.5703125" style="71" customWidth="1"/>
    <col min="15124" max="15124" width="10.140625" style="71" hidden="1" customWidth="1"/>
    <col min="15125" max="15126" width="11.42578125" style="71" customWidth="1"/>
    <col min="15127" max="15127" width="56.85546875" style="71" customWidth="1"/>
    <col min="15128" max="15128" width="9.140625" style="71" customWidth="1"/>
    <col min="15129" max="15129" width="24.5703125" style="71" customWidth="1"/>
    <col min="15130" max="15130" width="22.85546875" style="71" customWidth="1"/>
    <col min="15131" max="15133" width="9.140625" style="71" customWidth="1"/>
    <col min="15134" max="15135" width="12.140625" style="71" customWidth="1"/>
    <col min="15136" max="15136" width="14.5703125" style="71" customWidth="1"/>
    <col min="15137" max="15137" width="5" style="71" customWidth="1"/>
    <col min="15138" max="15139" width="10.140625" style="71" hidden="1" customWidth="1"/>
    <col min="15140" max="15140" width="5" style="71" customWidth="1"/>
    <col min="15141" max="15142" width="10.140625" style="71" hidden="1" customWidth="1"/>
    <col min="15143" max="15143" width="5" style="71" customWidth="1"/>
    <col min="15144" max="15145" width="10.140625" style="71" hidden="1" customWidth="1"/>
    <col min="15146" max="15146" width="5" style="71" customWidth="1"/>
    <col min="15147" max="15148" width="10.140625" style="71" hidden="1" customWidth="1"/>
    <col min="15149" max="15149" width="5" style="71" customWidth="1"/>
    <col min="15150" max="15151" width="10.140625" style="71" hidden="1" customWidth="1"/>
    <col min="15152" max="15152" width="5" style="71" customWidth="1"/>
    <col min="15153" max="15154" width="10.140625" style="71" hidden="1" customWidth="1"/>
    <col min="15155" max="15155" width="6.42578125" style="71" customWidth="1"/>
    <col min="15156" max="15163" width="10.140625" style="71" hidden="1" customWidth="1"/>
    <col min="15164" max="15164" width="6.85546875" style="71" customWidth="1"/>
    <col min="15165" max="15166" width="10.140625" style="71" hidden="1" customWidth="1"/>
    <col min="15167" max="15167" width="6.42578125" style="71" customWidth="1"/>
    <col min="15168" max="15169" width="10.140625" style="71" hidden="1" customWidth="1"/>
    <col min="15170" max="15170" width="5.42578125" style="71" customWidth="1"/>
    <col min="15171" max="15172" width="10.140625" style="71" hidden="1" customWidth="1"/>
    <col min="15173" max="15173" width="4.85546875" style="71" customWidth="1"/>
    <col min="15174" max="15181" width="10.140625" style="71" hidden="1" customWidth="1"/>
    <col min="15182" max="15182" width="5.42578125" style="71" customWidth="1"/>
    <col min="15183" max="15184" width="10.140625" style="71" hidden="1" customWidth="1"/>
    <col min="15185" max="15185" width="8.42578125" style="71" customWidth="1"/>
    <col min="15186" max="15187" width="10.140625" style="71" hidden="1" customWidth="1"/>
    <col min="15188" max="15188" width="5.85546875" style="71" customWidth="1"/>
    <col min="15189" max="15190" width="10.140625" style="71" hidden="1" customWidth="1"/>
    <col min="15191" max="15191" width="5.42578125" style="71" customWidth="1"/>
    <col min="15192" max="15193" width="10.140625" style="71" hidden="1" customWidth="1"/>
    <col min="15194" max="15194" width="5.42578125" style="71" customWidth="1"/>
    <col min="15195" max="15196" width="10.140625" style="71" hidden="1" customWidth="1"/>
    <col min="15197" max="15197" width="6" style="71" customWidth="1"/>
    <col min="15198" max="15202" width="10.140625" style="71" hidden="1" customWidth="1"/>
    <col min="15203" max="15203" width="5" style="71" customWidth="1"/>
    <col min="15204" max="15211" width="10.140625" style="71" hidden="1" customWidth="1"/>
    <col min="15212" max="15212" width="5" style="71" customWidth="1"/>
    <col min="15213" max="15213" width="10.140625" style="71" hidden="1" customWidth="1"/>
    <col min="15214" max="15214" width="5" style="71" customWidth="1"/>
    <col min="15215" max="15215" width="9.42578125" style="71" customWidth="1"/>
    <col min="15216" max="15216" width="10.140625" style="71" hidden="1" customWidth="1"/>
    <col min="15217" max="15217" width="5" style="71" customWidth="1"/>
    <col min="15218" max="15219" width="10.140625" style="71" hidden="1" customWidth="1"/>
    <col min="15220" max="15220" width="5" style="71" customWidth="1"/>
    <col min="15221" max="15222" width="10.140625" style="71" hidden="1" customWidth="1"/>
    <col min="15223" max="15223" width="5" style="71" customWidth="1"/>
    <col min="15224" max="15225" width="10.140625" style="71" hidden="1" customWidth="1"/>
    <col min="15226" max="15226" width="5" style="71" customWidth="1"/>
    <col min="15227" max="15233" width="10.140625" style="71" hidden="1" customWidth="1"/>
    <col min="15234" max="15234" width="6.42578125" style="71" customWidth="1"/>
    <col min="15235" max="15235" width="10.140625" style="71" hidden="1" customWidth="1"/>
    <col min="15236" max="15236" width="7.140625" style="71" customWidth="1"/>
    <col min="15237" max="15238" width="10.140625" style="71" hidden="1" customWidth="1"/>
    <col min="15239" max="15239" width="7.140625" style="71" customWidth="1"/>
    <col min="15240" max="15241" width="10.140625" style="71" hidden="1" customWidth="1"/>
    <col min="15242" max="15242" width="7.140625" style="71" customWidth="1"/>
    <col min="15243" max="15244" width="10.140625" style="71" hidden="1" customWidth="1"/>
    <col min="15245" max="15245" width="7.140625" style="71" customWidth="1"/>
    <col min="15246" max="15247" width="10.140625" style="71" hidden="1" customWidth="1"/>
    <col min="15248" max="15248" width="7.140625" style="71" customWidth="1"/>
    <col min="15249" max="15250" width="10.140625" style="71" hidden="1" customWidth="1"/>
    <col min="15251" max="15251" width="7.140625" style="71" customWidth="1"/>
    <col min="15252" max="15253" width="10.140625" style="71" hidden="1" customWidth="1"/>
    <col min="15254" max="15254" width="7.140625" style="71" customWidth="1"/>
    <col min="15255" max="15256" width="10.140625" style="71" hidden="1" customWidth="1"/>
    <col min="15257" max="15257" width="7.140625" style="71" customWidth="1"/>
    <col min="15258" max="15258" width="10.140625" style="71" hidden="1" customWidth="1"/>
    <col min="15259" max="15259" width="6.42578125" style="71" customWidth="1"/>
    <col min="15260" max="15261" width="10.140625" style="71" hidden="1" customWidth="1"/>
    <col min="15262" max="15262" width="6.85546875" style="71" customWidth="1"/>
    <col min="15263" max="15264" width="10.140625" style="71" hidden="1" customWidth="1"/>
    <col min="15265" max="15265" width="6.85546875" style="71" customWidth="1"/>
    <col min="15266" max="15267" width="10.140625" style="71" hidden="1" customWidth="1"/>
    <col min="15268" max="15268" width="6.42578125" style="71" customWidth="1"/>
    <col min="15269" max="15270" width="10.140625" style="71" hidden="1" customWidth="1"/>
    <col min="15271" max="15271" width="7.42578125" style="71" customWidth="1"/>
    <col min="15272" max="15273" width="10.140625" style="71" hidden="1" customWidth="1"/>
    <col min="15274" max="15274" width="6.42578125" style="71" customWidth="1"/>
    <col min="15275" max="15276" width="10.140625" style="71" hidden="1" customWidth="1"/>
    <col min="15277" max="15277" width="7.5703125" style="71" customWidth="1"/>
    <col min="15278" max="15278" width="10.140625" style="71" hidden="1" customWidth="1"/>
    <col min="15279" max="15279" width="9.42578125" style="71" customWidth="1"/>
    <col min="15280" max="15280" width="10.140625" style="71" hidden="1" customWidth="1"/>
    <col min="15281" max="15284" width="6.42578125" style="71" customWidth="1"/>
    <col min="15285" max="15285" width="6.85546875" style="71" customWidth="1"/>
    <col min="15286" max="15286" width="6.42578125" style="71" customWidth="1"/>
    <col min="15287" max="15303" width="10.140625" style="71" hidden="1" customWidth="1"/>
    <col min="15304" max="15304" width="6.5703125" style="71" customWidth="1"/>
    <col min="15305" max="15305" width="6.42578125" style="71" customWidth="1"/>
    <col min="15306" max="15307" width="10.140625" style="71" hidden="1" customWidth="1"/>
    <col min="15308" max="15308" width="6.42578125" style="71" customWidth="1"/>
    <col min="15309" max="15310" width="10.140625" style="71" hidden="1" customWidth="1"/>
    <col min="15311" max="15311" width="7.42578125" style="71" customWidth="1"/>
    <col min="15312" max="15312" width="10.140625" style="71" hidden="1" customWidth="1"/>
    <col min="15313" max="15313" width="6.42578125" style="71" customWidth="1"/>
    <col min="15314" max="15314" width="10.140625" style="71" hidden="1" customWidth="1"/>
    <col min="15315" max="15315" width="9" style="71" customWidth="1"/>
    <col min="15316" max="15317" width="10.140625" style="71" hidden="1" customWidth="1"/>
    <col min="15318" max="15318" width="8.5703125" style="71" customWidth="1"/>
    <col min="15319" max="15320" width="10.140625" style="71" hidden="1" customWidth="1"/>
    <col min="15321" max="15321" width="6.42578125" style="71" customWidth="1"/>
    <col min="15322" max="15323" width="10.140625" style="71" hidden="1" customWidth="1"/>
    <col min="15324" max="15324" width="7" style="71" customWidth="1"/>
    <col min="15325" max="15326" width="10.140625" style="71" hidden="1" customWidth="1"/>
    <col min="15327" max="15327" width="7" style="71" customWidth="1"/>
    <col min="15328" max="15329" width="10.140625" style="71" hidden="1" customWidth="1"/>
    <col min="15330" max="15330" width="7.5703125" style="71" customWidth="1"/>
    <col min="15331" max="15332" width="10.140625" style="71" hidden="1" customWidth="1"/>
    <col min="15333" max="15333" width="7" style="71" customWidth="1"/>
    <col min="15334" max="15335" width="10.140625" style="71" hidden="1" customWidth="1"/>
    <col min="15336" max="15336" width="7" style="71" customWidth="1"/>
    <col min="15337" max="15338" width="10.140625" style="71" hidden="1" customWidth="1"/>
    <col min="15339" max="15339" width="7" style="71" customWidth="1"/>
    <col min="15340" max="15340" width="10.140625" style="71" hidden="1" customWidth="1"/>
    <col min="15341" max="15341" width="6.42578125" style="71" customWidth="1"/>
    <col min="15342" max="15353" width="10.140625" style="71" hidden="1" customWidth="1"/>
    <col min="15354" max="15354" width="10.140625" style="71"/>
    <col min="15355" max="15355" width="41.42578125" style="71" customWidth="1"/>
    <col min="15356" max="15356" width="6.42578125" style="71" customWidth="1"/>
    <col min="15357" max="15357" width="14.7109375" style="71" customWidth="1"/>
    <col min="15358" max="15358" width="11.42578125" style="71" customWidth="1"/>
    <col min="15359" max="15359" width="13" style="71" customWidth="1"/>
    <col min="15360" max="15360" width="18.140625" style="71" customWidth="1"/>
    <col min="15361" max="15370" width="9.42578125" style="71" customWidth="1"/>
    <col min="15371" max="15371" width="8.85546875" style="71" customWidth="1"/>
    <col min="15372" max="15372" width="9.42578125" style="71" customWidth="1"/>
    <col min="15373" max="15373" width="9.85546875" style="71" customWidth="1"/>
    <col min="15374" max="15374" width="6.42578125" style="71" customWidth="1"/>
    <col min="15375" max="15375" width="6.85546875" style="71" customWidth="1"/>
    <col min="15376" max="15377" width="4.42578125" style="71" customWidth="1"/>
    <col min="15378" max="15378" width="6.28515625" style="71" customWidth="1"/>
    <col min="15379" max="15379" width="7.5703125" style="71" customWidth="1"/>
    <col min="15380" max="15380" width="10.140625" style="71" hidden="1" customWidth="1"/>
    <col min="15381" max="15382" width="11.42578125" style="71" customWidth="1"/>
    <col min="15383" max="15383" width="56.85546875" style="71" customWidth="1"/>
    <col min="15384" max="15384" width="9.140625" style="71" customWidth="1"/>
    <col min="15385" max="15385" width="24.5703125" style="71" customWidth="1"/>
    <col min="15386" max="15386" width="22.85546875" style="71" customWidth="1"/>
    <col min="15387" max="15389" width="9.140625" style="71" customWidth="1"/>
    <col min="15390" max="15391" width="12.140625" style="71" customWidth="1"/>
    <col min="15392" max="15392" width="14.5703125" style="71" customWidth="1"/>
    <col min="15393" max="15393" width="5" style="71" customWidth="1"/>
    <col min="15394" max="15395" width="10.140625" style="71" hidden="1" customWidth="1"/>
    <col min="15396" max="15396" width="5" style="71" customWidth="1"/>
    <col min="15397" max="15398" width="10.140625" style="71" hidden="1" customWidth="1"/>
    <col min="15399" max="15399" width="5" style="71" customWidth="1"/>
    <col min="15400" max="15401" width="10.140625" style="71" hidden="1" customWidth="1"/>
    <col min="15402" max="15402" width="5" style="71" customWidth="1"/>
    <col min="15403" max="15404" width="10.140625" style="71" hidden="1" customWidth="1"/>
    <col min="15405" max="15405" width="5" style="71" customWidth="1"/>
    <col min="15406" max="15407" width="10.140625" style="71" hidden="1" customWidth="1"/>
    <col min="15408" max="15408" width="5" style="71" customWidth="1"/>
    <col min="15409" max="15410" width="10.140625" style="71" hidden="1" customWidth="1"/>
    <col min="15411" max="15411" width="6.42578125" style="71" customWidth="1"/>
    <col min="15412" max="15419" width="10.140625" style="71" hidden="1" customWidth="1"/>
    <col min="15420" max="15420" width="6.85546875" style="71" customWidth="1"/>
    <col min="15421" max="15422" width="10.140625" style="71" hidden="1" customWidth="1"/>
    <col min="15423" max="15423" width="6.42578125" style="71" customWidth="1"/>
    <col min="15424" max="15425" width="10.140625" style="71" hidden="1" customWidth="1"/>
    <col min="15426" max="15426" width="5.42578125" style="71" customWidth="1"/>
    <col min="15427" max="15428" width="10.140625" style="71" hidden="1" customWidth="1"/>
    <col min="15429" max="15429" width="4.85546875" style="71" customWidth="1"/>
    <col min="15430" max="15437" width="10.140625" style="71" hidden="1" customWidth="1"/>
    <col min="15438" max="15438" width="5.42578125" style="71" customWidth="1"/>
    <col min="15439" max="15440" width="10.140625" style="71" hidden="1" customWidth="1"/>
    <col min="15441" max="15441" width="8.42578125" style="71" customWidth="1"/>
    <col min="15442" max="15443" width="10.140625" style="71" hidden="1" customWidth="1"/>
    <col min="15444" max="15444" width="5.85546875" style="71" customWidth="1"/>
    <col min="15445" max="15446" width="10.140625" style="71" hidden="1" customWidth="1"/>
    <col min="15447" max="15447" width="5.42578125" style="71" customWidth="1"/>
    <col min="15448" max="15449" width="10.140625" style="71" hidden="1" customWidth="1"/>
    <col min="15450" max="15450" width="5.42578125" style="71" customWidth="1"/>
    <col min="15451" max="15452" width="10.140625" style="71" hidden="1" customWidth="1"/>
    <col min="15453" max="15453" width="6" style="71" customWidth="1"/>
    <col min="15454" max="15458" width="10.140625" style="71" hidden="1" customWidth="1"/>
    <col min="15459" max="15459" width="5" style="71" customWidth="1"/>
    <col min="15460" max="15467" width="10.140625" style="71" hidden="1" customWidth="1"/>
    <col min="15468" max="15468" width="5" style="71" customWidth="1"/>
    <col min="15469" max="15469" width="10.140625" style="71" hidden="1" customWidth="1"/>
    <col min="15470" max="15470" width="5" style="71" customWidth="1"/>
    <col min="15471" max="15471" width="9.42578125" style="71" customWidth="1"/>
    <col min="15472" max="15472" width="10.140625" style="71" hidden="1" customWidth="1"/>
    <col min="15473" max="15473" width="5" style="71" customWidth="1"/>
    <col min="15474" max="15475" width="10.140625" style="71" hidden="1" customWidth="1"/>
    <col min="15476" max="15476" width="5" style="71" customWidth="1"/>
    <col min="15477" max="15478" width="10.140625" style="71" hidden="1" customWidth="1"/>
    <col min="15479" max="15479" width="5" style="71" customWidth="1"/>
    <col min="15480" max="15481" width="10.140625" style="71" hidden="1" customWidth="1"/>
    <col min="15482" max="15482" width="5" style="71" customWidth="1"/>
    <col min="15483" max="15489" width="10.140625" style="71" hidden="1" customWidth="1"/>
    <col min="15490" max="15490" width="6.42578125" style="71" customWidth="1"/>
    <col min="15491" max="15491" width="10.140625" style="71" hidden="1" customWidth="1"/>
    <col min="15492" max="15492" width="7.140625" style="71" customWidth="1"/>
    <col min="15493" max="15494" width="10.140625" style="71" hidden="1" customWidth="1"/>
    <col min="15495" max="15495" width="7.140625" style="71" customWidth="1"/>
    <col min="15496" max="15497" width="10.140625" style="71" hidden="1" customWidth="1"/>
    <col min="15498" max="15498" width="7.140625" style="71" customWidth="1"/>
    <col min="15499" max="15500" width="10.140625" style="71" hidden="1" customWidth="1"/>
    <col min="15501" max="15501" width="7.140625" style="71" customWidth="1"/>
    <col min="15502" max="15503" width="10.140625" style="71" hidden="1" customWidth="1"/>
    <col min="15504" max="15504" width="7.140625" style="71" customWidth="1"/>
    <col min="15505" max="15506" width="10.140625" style="71" hidden="1" customWidth="1"/>
    <col min="15507" max="15507" width="7.140625" style="71" customWidth="1"/>
    <col min="15508" max="15509" width="10.140625" style="71" hidden="1" customWidth="1"/>
    <col min="15510" max="15510" width="7.140625" style="71" customWidth="1"/>
    <col min="15511" max="15512" width="10.140625" style="71" hidden="1" customWidth="1"/>
    <col min="15513" max="15513" width="7.140625" style="71" customWidth="1"/>
    <col min="15514" max="15514" width="10.140625" style="71" hidden="1" customWidth="1"/>
    <col min="15515" max="15515" width="6.42578125" style="71" customWidth="1"/>
    <col min="15516" max="15517" width="10.140625" style="71" hidden="1" customWidth="1"/>
    <col min="15518" max="15518" width="6.85546875" style="71" customWidth="1"/>
    <col min="15519" max="15520" width="10.140625" style="71" hidden="1" customWidth="1"/>
    <col min="15521" max="15521" width="6.85546875" style="71" customWidth="1"/>
    <col min="15522" max="15523" width="10.140625" style="71" hidden="1" customWidth="1"/>
    <col min="15524" max="15524" width="6.42578125" style="71" customWidth="1"/>
    <col min="15525" max="15526" width="10.140625" style="71" hidden="1" customWidth="1"/>
    <col min="15527" max="15527" width="7.42578125" style="71" customWidth="1"/>
    <col min="15528" max="15529" width="10.140625" style="71" hidden="1" customWidth="1"/>
    <col min="15530" max="15530" width="6.42578125" style="71" customWidth="1"/>
    <col min="15531" max="15532" width="10.140625" style="71" hidden="1" customWidth="1"/>
    <col min="15533" max="15533" width="7.5703125" style="71" customWidth="1"/>
    <col min="15534" max="15534" width="10.140625" style="71" hidden="1" customWidth="1"/>
    <col min="15535" max="15535" width="9.42578125" style="71" customWidth="1"/>
    <col min="15536" max="15536" width="10.140625" style="71" hidden="1" customWidth="1"/>
    <col min="15537" max="15540" width="6.42578125" style="71" customWidth="1"/>
    <col min="15541" max="15541" width="6.85546875" style="71" customWidth="1"/>
    <col min="15542" max="15542" width="6.42578125" style="71" customWidth="1"/>
    <col min="15543" max="15559" width="10.140625" style="71" hidden="1" customWidth="1"/>
    <col min="15560" max="15560" width="6.5703125" style="71" customWidth="1"/>
    <col min="15561" max="15561" width="6.42578125" style="71" customWidth="1"/>
    <col min="15562" max="15563" width="10.140625" style="71" hidden="1" customWidth="1"/>
    <col min="15564" max="15564" width="6.42578125" style="71" customWidth="1"/>
    <col min="15565" max="15566" width="10.140625" style="71" hidden="1" customWidth="1"/>
    <col min="15567" max="15567" width="7.42578125" style="71" customWidth="1"/>
    <col min="15568" max="15568" width="10.140625" style="71" hidden="1" customWidth="1"/>
    <col min="15569" max="15569" width="6.42578125" style="71" customWidth="1"/>
    <col min="15570" max="15570" width="10.140625" style="71" hidden="1" customWidth="1"/>
    <col min="15571" max="15571" width="9" style="71" customWidth="1"/>
    <col min="15572" max="15573" width="10.140625" style="71" hidden="1" customWidth="1"/>
    <col min="15574" max="15574" width="8.5703125" style="71" customWidth="1"/>
    <col min="15575" max="15576" width="10.140625" style="71" hidden="1" customWidth="1"/>
    <col min="15577" max="15577" width="6.42578125" style="71" customWidth="1"/>
    <col min="15578" max="15579" width="10.140625" style="71" hidden="1" customWidth="1"/>
    <col min="15580" max="15580" width="7" style="71" customWidth="1"/>
    <col min="15581" max="15582" width="10.140625" style="71" hidden="1" customWidth="1"/>
    <col min="15583" max="15583" width="7" style="71" customWidth="1"/>
    <col min="15584" max="15585" width="10.140625" style="71" hidden="1" customWidth="1"/>
    <col min="15586" max="15586" width="7.5703125" style="71" customWidth="1"/>
    <col min="15587" max="15588" width="10.140625" style="71" hidden="1" customWidth="1"/>
    <col min="15589" max="15589" width="7" style="71" customWidth="1"/>
    <col min="15590" max="15591" width="10.140625" style="71" hidden="1" customWidth="1"/>
    <col min="15592" max="15592" width="7" style="71" customWidth="1"/>
    <col min="15593" max="15594" width="10.140625" style="71" hidden="1" customWidth="1"/>
    <col min="15595" max="15595" width="7" style="71" customWidth="1"/>
    <col min="15596" max="15596" width="10.140625" style="71" hidden="1" customWidth="1"/>
    <col min="15597" max="15597" width="6.42578125" style="71" customWidth="1"/>
    <col min="15598" max="15609" width="10.140625" style="71" hidden="1" customWidth="1"/>
    <col min="15610" max="15610" width="10.140625" style="71"/>
    <col min="15611" max="15611" width="41.42578125" style="71" customWidth="1"/>
    <col min="15612" max="15612" width="6.42578125" style="71" customWidth="1"/>
    <col min="15613" max="15613" width="14.7109375" style="71" customWidth="1"/>
    <col min="15614" max="15614" width="11.42578125" style="71" customWidth="1"/>
    <col min="15615" max="15615" width="13" style="71" customWidth="1"/>
    <col min="15616" max="15616" width="18.140625" style="71" customWidth="1"/>
    <col min="15617" max="15626" width="9.42578125" style="71" customWidth="1"/>
    <col min="15627" max="15627" width="8.85546875" style="71" customWidth="1"/>
    <col min="15628" max="15628" width="9.42578125" style="71" customWidth="1"/>
    <col min="15629" max="15629" width="9.85546875" style="71" customWidth="1"/>
    <col min="15630" max="15630" width="6.42578125" style="71" customWidth="1"/>
    <col min="15631" max="15631" width="6.85546875" style="71" customWidth="1"/>
    <col min="15632" max="15633" width="4.42578125" style="71" customWidth="1"/>
    <col min="15634" max="15634" width="6.28515625" style="71" customWidth="1"/>
    <col min="15635" max="15635" width="7.5703125" style="71" customWidth="1"/>
    <col min="15636" max="15636" width="10.140625" style="71" hidden="1" customWidth="1"/>
    <col min="15637" max="15638" width="11.42578125" style="71" customWidth="1"/>
    <col min="15639" max="15639" width="56.85546875" style="71" customWidth="1"/>
    <col min="15640" max="15640" width="9.140625" style="71" customWidth="1"/>
    <col min="15641" max="15641" width="24.5703125" style="71" customWidth="1"/>
    <col min="15642" max="15642" width="22.85546875" style="71" customWidth="1"/>
    <col min="15643" max="15645" width="9.140625" style="71" customWidth="1"/>
    <col min="15646" max="15647" width="12.140625" style="71" customWidth="1"/>
    <col min="15648" max="15648" width="14.5703125" style="71" customWidth="1"/>
    <col min="15649" max="15649" width="5" style="71" customWidth="1"/>
    <col min="15650" max="15651" width="10.140625" style="71" hidden="1" customWidth="1"/>
    <col min="15652" max="15652" width="5" style="71" customWidth="1"/>
    <col min="15653" max="15654" width="10.140625" style="71" hidden="1" customWidth="1"/>
    <col min="15655" max="15655" width="5" style="71" customWidth="1"/>
    <col min="15656" max="15657" width="10.140625" style="71" hidden="1" customWidth="1"/>
    <col min="15658" max="15658" width="5" style="71" customWidth="1"/>
    <col min="15659" max="15660" width="10.140625" style="71" hidden="1" customWidth="1"/>
    <col min="15661" max="15661" width="5" style="71" customWidth="1"/>
    <col min="15662" max="15663" width="10.140625" style="71" hidden="1" customWidth="1"/>
    <col min="15664" max="15664" width="5" style="71" customWidth="1"/>
    <col min="15665" max="15666" width="10.140625" style="71" hidden="1" customWidth="1"/>
    <col min="15667" max="15667" width="6.42578125" style="71" customWidth="1"/>
    <col min="15668" max="15675" width="10.140625" style="71" hidden="1" customWidth="1"/>
    <col min="15676" max="15676" width="6.85546875" style="71" customWidth="1"/>
    <col min="15677" max="15678" width="10.140625" style="71" hidden="1" customWidth="1"/>
    <col min="15679" max="15679" width="6.42578125" style="71" customWidth="1"/>
    <col min="15680" max="15681" width="10.140625" style="71" hidden="1" customWidth="1"/>
    <col min="15682" max="15682" width="5.42578125" style="71" customWidth="1"/>
    <col min="15683" max="15684" width="10.140625" style="71" hidden="1" customWidth="1"/>
    <col min="15685" max="15685" width="4.85546875" style="71" customWidth="1"/>
    <col min="15686" max="15693" width="10.140625" style="71" hidden="1" customWidth="1"/>
    <col min="15694" max="15694" width="5.42578125" style="71" customWidth="1"/>
    <col min="15695" max="15696" width="10.140625" style="71" hidden="1" customWidth="1"/>
    <col min="15697" max="15697" width="8.42578125" style="71" customWidth="1"/>
    <col min="15698" max="15699" width="10.140625" style="71" hidden="1" customWidth="1"/>
    <col min="15700" max="15700" width="5.85546875" style="71" customWidth="1"/>
    <col min="15701" max="15702" width="10.140625" style="71" hidden="1" customWidth="1"/>
    <col min="15703" max="15703" width="5.42578125" style="71" customWidth="1"/>
    <col min="15704" max="15705" width="10.140625" style="71" hidden="1" customWidth="1"/>
    <col min="15706" max="15706" width="5.42578125" style="71" customWidth="1"/>
    <col min="15707" max="15708" width="10.140625" style="71" hidden="1" customWidth="1"/>
    <col min="15709" max="15709" width="6" style="71" customWidth="1"/>
    <col min="15710" max="15714" width="10.140625" style="71" hidden="1" customWidth="1"/>
    <col min="15715" max="15715" width="5" style="71" customWidth="1"/>
    <col min="15716" max="15723" width="10.140625" style="71" hidden="1" customWidth="1"/>
    <col min="15724" max="15724" width="5" style="71" customWidth="1"/>
    <col min="15725" max="15725" width="10.140625" style="71" hidden="1" customWidth="1"/>
    <col min="15726" max="15726" width="5" style="71" customWidth="1"/>
    <col min="15727" max="15727" width="9.42578125" style="71" customWidth="1"/>
    <col min="15728" max="15728" width="10.140625" style="71" hidden="1" customWidth="1"/>
    <col min="15729" max="15729" width="5" style="71" customWidth="1"/>
    <col min="15730" max="15731" width="10.140625" style="71" hidden="1" customWidth="1"/>
    <col min="15732" max="15732" width="5" style="71" customWidth="1"/>
    <col min="15733" max="15734" width="10.140625" style="71" hidden="1" customWidth="1"/>
    <col min="15735" max="15735" width="5" style="71" customWidth="1"/>
    <col min="15736" max="15737" width="10.140625" style="71" hidden="1" customWidth="1"/>
    <col min="15738" max="15738" width="5" style="71" customWidth="1"/>
    <col min="15739" max="15745" width="10.140625" style="71" hidden="1" customWidth="1"/>
    <col min="15746" max="15746" width="6.42578125" style="71" customWidth="1"/>
    <col min="15747" max="15747" width="10.140625" style="71" hidden="1" customWidth="1"/>
    <col min="15748" max="15748" width="7.140625" style="71" customWidth="1"/>
    <col min="15749" max="15750" width="10.140625" style="71" hidden="1" customWidth="1"/>
    <col min="15751" max="15751" width="7.140625" style="71" customWidth="1"/>
    <col min="15752" max="15753" width="10.140625" style="71" hidden="1" customWidth="1"/>
    <col min="15754" max="15754" width="7.140625" style="71" customWidth="1"/>
    <col min="15755" max="15756" width="10.140625" style="71" hidden="1" customWidth="1"/>
    <col min="15757" max="15757" width="7.140625" style="71" customWidth="1"/>
    <col min="15758" max="15759" width="10.140625" style="71" hidden="1" customWidth="1"/>
    <col min="15760" max="15760" width="7.140625" style="71" customWidth="1"/>
    <col min="15761" max="15762" width="10.140625" style="71" hidden="1" customWidth="1"/>
    <col min="15763" max="15763" width="7.140625" style="71" customWidth="1"/>
    <col min="15764" max="15765" width="10.140625" style="71" hidden="1" customWidth="1"/>
    <col min="15766" max="15766" width="7.140625" style="71" customWidth="1"/>
    <col min="15767" max="15768" width="10.140625" style="71" hidden="1" customWidth="1"/>
    <col min="15769" max="15769" width="7.140625" style="71" customWidth="1"/>
    <col min="15770" max="15770" width="10.140625" style="71" hidden="1" customWidth="1"/>
    <col min="15771" max="15771" width="6.42578125" style="71" customWidth="1"/>
    <col min="15772" max="15773" width="10.140625" style="71" hidden="1" customWidth="1"/>
    <col min="15774" max="15774" width="6.85546875" style="71" customWidth="1"/>
    <col min="15775" max="15776" width="10.140625" style="71" hidden="1" customWidth="1"/>
    <col min="15777" max="15777" width="6.85546875" style="71" customWidth="1"/>
    <col min="15778" max="15779" width="10.140625" style="71" hidden="1" customWidth="1"/>
    <col min="15780" max="15780" width="6.42578125" style="71" customWidth="1"/>
    <col min="15781" max="15782" width="10.140625" style="71" hidden="1" customWidth="1"/>
    <col min="15783" max="15783" width="7.42578125" style="71" customWidth="1"/>
    <col min="15784" max="15785" width="10.140625" style="71" hidden="1" customWidth="1"/>
    <col min="15786" max="15786" width="6.42578125" style="71" customWidth="1"/>
    <col min="15787" max="15788" width="10.140625" style="71" hidden="1" customWidth="1"/>
    <col min="15789" max="15789" width="7.5703125" style="71" customWidth="1"/>
    <col min="15790" max="15790" width="10.140625" style="71" hidden="1" customWidth="1"/>
    <col min="15791" max="15791" width="9.42578125" style="71" customWidth="1"/>
    <col min="15792" max="15792" width="10.140625" style="71" hidden="1" customWidth="1"/>
    <col min="15793" max="15796" width="6.42578125" style="71" customWidth="1"/>
    <col min="15797" max="15797" width="6.85546875" style="71" customWidth="1"/>
    <col min="15798" max="15798" width="6.42578125" style="71" customWidth="1"/>
    <col min="15799" max="15815" width="10.140625" style="71" hidden="1" customWidth="1"/>
    <col min="15816" max="15816" width="6.5703125" style="71" customWidth="1"/>
    <col min="15817" max="15817" width="6.42578125" style="71" customWidth="1"/>
    <col min="15818" max="15819" width="10.140625" style="71" hidden="1" customWidth="1"/>
    <col min="15820" max="15820" width="6.42578125" style="71" customWidth="1"/>
    <col min="15821" max="15822" width="10.140625" style="71" hidden="1" customWidth="1"/>
    <col min="15823" max="15823" width="7.42578125" style="71" customWidth="1"/>
    <col min="15824" max="15824" width="10.140625" style="71" hidden="1" customWidth="1"/>
    <col min="15825" max="15825" width="6.42578125" style="71" customWidth="1"/>
    <col min="15826" max="15826" width="10.140625" style="71" hidden="1" customWidth="1"/>
    <col min="15827" max="15827" width="9" style="71" customWidth="1"/>
    <col min="15828" max="15829" width="10.140625" style="71" hidden="1" customWidth="1"/>
    <col min="15830" max="15830" width="8.5703125" style="71" customWidth="1"/>
    <col min="15831" max="15832" width="10.140625" style="71" hidden="1" customWidth="1"/>
    <col min="15833" max="15833" width="6.42578125" style="71" customWidth="1"/>
    <col min="15834" max="15835" width="10.140625" style="71" hidden="1" customWidth="1"/>
    <col min="15836" max="15836" width="7" style="71" customWidth="1"/>
    <col min="15837" max="15838" width="10.140625" style="71" hidden="1" customWidth="1"/>
    <col min="15839" max="15839" width="7" style="71" customWidth="1"/>
    <col min="15840" max="15841" width="10.140625" style="71" hidden="1" customWidth="1"/>
    <col min="15842" max="15842" width="7.5703125" style="71" customWidth="1"/>
    <col min="15843" max="15844" width="10.140625" style="71" hidden="1" customWidth="1"/>
    <col min="15845" max="15845" width="7" style="71" customWidth="1"/>
    <col min="15846" max="15847" width="10.140625" style="71" hidden="1" customWidth="1"/>
    <col min="15848" max="15848" width="7" style="71" customWidth="1"/>
    <col min="15849" max="15850" width="10.140625" style="71" hidden="1" customWidth="1"/>
    <col min="15851" max="15851" width="7" style="71" customWidth="1"/>
    <col min="15852" max="15852" width="10.140625" style="71" hidden="1" customWidth="1"/>
    <col min="15853" max="15853" width="6.42578125" style="71" customWidth="1"/>
    <col min="15854" max="15865" width="10.140625" style="71" hidden="1" customWidth="1"/>
    <col min="15866" max="15866" width="10.140625" style="71"/>
    <col min="15867" max="15867" width="41.42578125" style="71" customWidth="1"/>
    <col min="15868" max="15868" width="6.42578125" style="71" customWidth="1"/>
    <col min="15869" max="15869" width="14.7109375" style="71" customWidth="1"/>
    <col min="15870" max="15870" width="11.42578125" style="71" customWidth="1"/>
    <col min="15871" max="15871" width="13" style="71" customWidth="1"/>
    <col min="15872" max="15872" width="18.140625" style="71" customWidth="1"/>
    <col min="15873" max="15882" width="9.42578125" style="71" customWidth="1"/>
    <col min="15883" max="15883" width="8.85546875" style="71" customWidth="1"/>
    <col min="15884" max="15884" width="9.42578125" style="71" customWidth="1"/>
    <col min="15885" max="15885" width="9.85546875" style="71" customWidth="1"/>
    <col min="15886" max="15886" width="6.42578125" style="71" customWidth="1"/>
    <col min="15887" max="15887" width="6.85546875" style="71" customWidth="1"/>
    <col min="15888" max="15889" width="4.42578125" style="71" customWidth="1"/>
    <col min="15890" max="15890" width="6.28515625" style="71" customWidth="1"/>
    <col min="15891" max="15891" width="7.5703125" style="71" customWidth="1"/>
    <col min="15892" max="15892" width="10.140625" style="71" hidden="1" customWidth="1"/>
    <col min="15893" max="15894" width="11.42578125" style="71" customWidth="1"/>
    <col min="15895" max="15895" width="56.85546875" style="71" customWidth="1"/>
    <col min="15896" max="15896" width="9.140625" style="71" customWidth="1"/>
    <col min="15897" max="15897" width="24.5703125" style="71" customWidth="1"/>
    <col min="15898" max="15898" width="22.85546875" style="71" customWidth="1"/>
    <col min="15899" max="15901" width="9.140625" style="71" customWidth="1"/>
    <col min="15902" max="15903" width="12.140625" style="71" customWidth="1"/>
    <col min="15904" max="15904" width="14.5703125" style="71" customWidth="1"/>
    <col min="15905" max="15905" width="5" style="71" customWidth="1"/>
    <col min="15906" max="15907" width="10.140625" style="71" hidden="1" customWidth="1"/>
    <col min="15908" max="15908" width="5" style="71" customWidth="1"/>
    <col min="15909" max="15910" width="10.140625" style="71" hidden="1" customWidth="1"/>
    <col min="15911" max="15911" width="5" style="71" customWidth="1"/>
    <col min="15912" max="15913" width="10.140625" style="71" hidden="1" customWidth="1"/>
    <col min="15914" max="15914" width="5" style="71" customWidth="1"/>
    <col min="15915" max="15916" width="10.140625" style="71" hidden="1" customWidth="1"/>
    <col min="15917" max="15917" width="5" style="71" customWidth="1"/>
    <col min="15918" max="15919" width="10.140625" style="71" hidden="1" customWidth="1"/>
    <col min="15920" max="15920" width="5" style="71" customWidth="1"/>
    <col min="15921" max="15922" width="10.140625" style="71" hidden="1" customWidth="1"/>
    <col min="15923" max="15923" width="6.42578125" style="71" customWidth="1"/>
    <col min="15924" max="15931" width="10.140625" style="71" hidden="1" customWidth="1"/>
    <col min="15932" max="15932" width="6.85546875" style="71" customWidth="1"/>
    <col min="15933" max="15934" width="10.140625" style="71" hidden="1" customWidth="1"/>
    <col min="15935" max="15935" width="6.42578125" style="71" customWidth="1"/>
    <col min="15936" max="15937" width="10.140625" style="71" hidden="1" customWidth="1"/>
    <col min="15938" max="15938" width="5.42578125" style="71" customWidth="1"/>
    <col min="15939" max="15940" width="10.140625" style="71" hidden="1" customWidth="1"/>
    <col min="15941" max="15941" width="4.85546875" style="71" customWidth="1"/>
    <col min="15942" max="15949" width="10.140625" style="71" hidden="1" customWidth="1"/>
    <col min="15950" max="15950" width="5.42578125" style="71" customWidth="1"/>
    <col min="15951" max="15952" width="10.140625" style="71" hidden="1" customWidth="1"/>
    <col min="15953" max="15953" width="8.42578125" style="71" customWidth="1"/>
    <col min="15954" max="15955" width="10.140625" style="71" hidden="1" customWidth="1"/>
    <col min="15956" max="15956" width="5.85546875" style="71" customWidth="1"/>
    <col min="15957" max="15958" width="10.140625" style="71" hidden="1" customWidth="1"/>
    <col min="15959" max="15959" width="5.42578125" style="71" customWidth="1"/>
    <col min="15960" max="15961" width="10.140625" style="71" hidden="1" customWidth="1"/>
    <col min="15962" max="15962" width="5.42578125" style="71" customWidth="1"/>
    <col min="15963" max="15964" width="10.140625" style="71" hidden="1" customWidth="1"/>
    <col min="15965" max="15965" width="6" style="71" customWidth="1"/>
    <col min="15966" max="15970" width="10.140625" style="71" hidden="1" customWidth="1"/>
    <col min="15971" max="15971" width="5" style="71" customWidth="1"/>
    <col min="15972" max="15979" width="10.140625" style="71" hidden="1" customWidth="1"/>
    <col min="15980" max="15980" width="5" style="71" customWidth="1"/>
    <col min="15981" max="15981" width="10.140625" style="71" hidden="1" customWidth="1"/>
    <col min="15982" max="15982" width="5" style="71" customWidth="1"/>
    <col min="15983" max="15983" width="9.42578125" style="71" customWidth="1"/>
    <col min="15984" max="15984" width="10.140625" style="71" hidden="1" customWidth="1"/>
    <col min="15985" max="15985" width="5" style="71" customWidth="1"/>
    <col min="15986" max="15987" width="10.140625" style="71" hidden="1" customWidth="1"/>
    <col min="15988" max="15988" width="5" style="71" customWidth="1"/>
    <col min="15989" max="15990" width="10.140625" style="71" hidden="1" customWidth="1"/>
    <col min="15991" max="15991" width="5" style="71" customWidth="1"/>
    <col min="15992" max="15993" width="10.140625" style="71" hidden="1" customWidth="1"/>
    <col min="15994" max="15994" width="5" style="71" customWidth="1"/>
    <col min="15995" max="16001" width="10.140625" style="71" hidden="1" customWidth="1"/>
    <col min="16002" max="16002" width="6.42578125" style="71" customWidth="1"/>
    <col min="16003" max="16003" width="10.140625" style="71" hidden="1" customWidth="1"/>
    <col min="16004" max="16004" width="7.140625" style="71" customWidth="1"/>
    <col min="16005" max="16006" width="10.140625" style="71" hidden="1" customWidth="1"/>
    <col min="16007" max="16007" width="7.140625" style="71" customWidth="1"/>
    <col min="16008" max="16009" width="10.140625" style="71" hidden="1" customWidth="1"/>
    <col min="16010" max="16010" width="7.140625" style="71" customWidth="1"/>
    <col min="16011" max="16012" width="10.140625" style="71" hidden="1" customWidth="1"/>
    <col min="16013" max="16013" width="7.140625" style="71" customWidth="1"/>
    <col min="16014" max="16015" width="10.140625" style="71" hidden="1" customWidth="1"/>
    <col min="16016" max="16016" width="7.140625" style="71" customWidth="1"/>
    <col min="16017" max="16018" width="10.140625" style="71" hidden="1" customWidth="1"/>
    <col min="16019" max="16019" width="7.140625" style="71" customWidth="1"/>
    <col min="16020" max="16021" width="10.140625" style="71" hidden="1" customWidth="1"/>
    <col min="16022" max="16022" width="7.140625" style="71" customWidth="1"/>
    <col min="16023" max="16024" width="10.140625" style="71" hidden="1" customWidth="1"/>
    <col min="16025" max="16025" width="7.140625" style="71" customWidth="1"/>
    <col min="16026" max="16026" width="10.140625" style="71" hidden="1" customWidth="1"/>
    <col min="16027" max="16027" width="6.42578125" style="71" customWidth="1"/>
    <col min="16028" max="16029" width="10.140625" style="71" hidden="1" customWidth="1"/>
    <col min="16030" max="16030" width="6.85546875" style="71" customWidth="1"/>
    <col min="16031" max="16032" width="10.140625" style="71" hidden="1" customWidth="1"/>
    <col min="16033" max="16033" width="6.85546875" style="71" customWidth="1"/>
    <col min="16034" max="16035" width="10.140625" style="71" hidden="1" customWidth="1"/>
    <col min="16036" max="16036" width="6.42578125" style="71" customWidth="1"/>
    <col min="16037" max="16038" width="10.140625" style="71" hidden="1" customWidth="1"/>
    <col min="16039" max="16039" width="7.42578125" style="71" customWidth="1"/>
    <col min="16040" max="16041" width="10.140625" style="71" hidden="1" customWidth="1"/>
    <col min="16042" max="16042" width="6.42578125" style="71" customWidth="1"/>
    <col min="16043" max="16044" width="10.140625" style="71" hidden="1" customWidth="1"/>
    <col min="16045" max="16045" width="7.5703125" style="71" customWidth="1"/>
    <col min="16046" max="16046" width="10.140625" style="71" hidden="1" customWidth="1"/>
    <col min="16047" max="16047" width="9.42578125" style="71" customWidth="1"/>
    <col min="16048" max="16048" width="10.140625" style="71" hidden="1" customWidth="1"/>
    <col min="16049" max="16052" width="6.42578125" style="71" customWidth="1"/>
    <col min="16053" max="16053" width="6.85546875" style="71" customWidth="1"/>
    <col min="16054" max="16054" width="6.42578125" style="71" customWidth="1"/>
    <col min="16055" max="16071" width="10.140625" style="71" hidden="1" customWidth="1"/>
    <col min="16072" max="16072" width="6.5703125" style="71" customWidth="1"/>
    <col min="16073" max="16073" width="6.42578125" style="71" customWidth="1"/>
    <col min="16074" max="16075" width="10.140625" style="71" hidden="1" customWidth="1"/>
    <col min="16076" max="16076" width="6.42578125" style="71" customWidth="1"/>
    <col min="16077" max="16078" width="10.140625" style="71" hidden="1" customWidth="1"/>
    <col min="16079" max="16079" width="7.42578125" style="71" customWidth="1"/>
    <col min="16080" max="16080" width="10.140625" style="71" hidden="1" customWidth="1"/>
    <col min="16081" max="16081" width="6.42578125" style="71" customWidth="1"/>
    <col min="16082" max="16082" width="10.140625" style="71" hidden="1" customWidth="1"/>
    <col min="16083" max="16083" width="9" style="71" customWidth="1"/>
    <col min="16084" max="16085" width="10.140625" style="71" hidden="1" customWidth="1"/>
    <col min="16086" max="16086" width="8.5703125" style="71" customWidth="1"/>
    <col min="16087" max="16088" width="10.140625" style="71" hidden="1" customWidth="1"/>
    <col min="16089" max="16089" width="6.42578125" style="71" customWidth="1"/>
    <col min="16090" max="16091" width="10.140625" style="71" hidden="1" customWidth="1"/>
    <col min="16092" max="16092" width="7" style="71" customWidth="1"/>
    <col min="16093" max="16094" width="10.140625" style="71" hidden="1" customWidth="1"/>
    <col min="16095" max="16095" width="7" style="71" customWidth="1"/>
    <col min="16096" max="16097" width="10.140625" style="71" hidden="1" customWidth="1"/>
    <col min="16098" max="16098" width="7.5703125" style="71" customWidth="1"/>
    <col min="16099" max="16100" width="10.140625" style="71" hidden="1" customWidth="1"/>
    <col min="16101" max="16101" width="7" style="71" customWidth="1"/>
    <col min="16102" max="16103" width="10.140625" style="71" hidden="1" customWidth="1"/>
    <col min="16104" max="16104" width="7" style="71" customWidth="1"/>
    <col min="16105" max="16106" width="10.140625" style="71" hidden="1" customWidth="1"/>
    <col min="16107" max="16107" width="7" style="71" customWidth="1"/>
    <col min="16108" max="16108" width="10.140625" style="71" hidden="1" customWidth="1"/>
    <col min="16109" max="16109" width="6.42578125" style="71" customWidth="1"/>
    <col min="16110" max="16121" width="10.140625" style="71" hidden="1" customWidth="1"/>
    <col min="16122" max="16384" width="10.140625" style="71"/>
  </cols>
  <sheetData>
    <row r="1" spans="1:5" s="65" customFormat="1" ht="18.75" customHeight="1">
      <c r="A1" s="151">
        <v>45299</v>
      </c>
      <c r="B1" s="152"/>
      <c r="C1" s="144"/>
      <c r="D1" s="154"/>
      <c r="E1" s="154"/>
    </row>
    <row r="2" spans="1:5" s="66" customFormat="1" ht="77.25" customHeight="1">
      <c r="A2" s="277" t="s">
        <v>1</v>
      </c>
      <c r="B2" s="155" t="s">
        <v>320</v>
      </c>
      <c r="C2" s="156" t="s">
        <v>2</v>
      </c>
      <c r="D2" s="185" t="s">
        <v>3</v>
      </c>
      <c r="E2" s="158" t="s">
        <v>4</v>
      </c>
    </row>
    <row r="3" spans="1:5" s="67" customFormat="1" hidden="1">
      <c r="A3" s="278"/>
      <c r="B3" s="159"/>
      <c r="C3" s="160"/>
      <c r="D3" s="161"/>
      <c r="E3" s="158">
        <f t="shared" ref="E3:E66" si="0">+D3*C3</f>
        <v>0</v>
      </c>
    </row>
    <row r="4" spans="1:5" s="68" customFormat="1" ht="19.899999999999999" customHeight="1">
      <c r="A4" s="171" t="s">
        <v>206</v>
      </c>
      <c r="B4" s="163" t="s">
        <v>323</v>
      </c>
      <c r="C4" s="164">
        <v>5</v>
      </c>
      <c r="D4" s="165">
        <v>10000</v>
      </c>
      <c r="E4" s="158">
        <f t="shared" si="0"/>
        <v>50000</v>
      </c>
    </row>
    <row r="5" spans="1:5" s="68" customFormat="1" ht="20.25" hidden="1" customHeight="1">
      <c r="A5" s="83" t="s">
        <v>6</v>
      </c>
      <c r="B5" s="167" t="s">
        <v>323</v>
      </c>
      <c r="C5" s="127"/>
      <c r="D5" s="168">
        <f>IFERROR(VLOOKUP(A5,'7.1'!A15:C306,3,),)</f>
        <v>0</v>
      </c>
      <c r="E5" s="158">
        <f t="shared" si="0"/>
        <v>0</v>
      </c>
    </row>
    <row r="6" spans="1:5" s="68" customFormat="1" ht="21.75" hidden="1" customHeight="1">
      <c r="A6" s="128" t="s">
        <v>7</v>
      </c>
      <c r="B6" s="167" t="s">
        <v>323</v>
      </c>
      <c r="C6" s="127"/>
      <c r="D6" s="168">
        <f>IFERROR(VLOOKUP(A6,'7.1'!A16:C307,3,),)</f>
        <v>0</v>
      </c>
      <c r="E6" s="158">
        <f t="shared" si="0"/>
        <v>0</v>
      </c>
    </row>
    <row r="7" spans="1:5" s="68" customFormat="1" ht="20.25" hidden="1" customHeight="1">
      <c r="A7" s="128" t="s">
        <v>8</v>
      </c>
      <c r="B7" s="167" t="s">
        <v>323</v>
      </c>
      <c r="C7" s="127"/>
      <c r="D7" s="168">
        <f>IFERROR(VLOOKUP(A7,'7.1'!A17:C308,3,),)</f>
        <v>0</v>
      </c>
      <c r="E7" s="158">
        <f t="shared" si="0"/>
        <v>0</v>
      </c>
    </row>
    <row r="8" spans="1:5" s="68" customFormat="1" ht="21.75" hidden="1" customHeight="1">
      <c r="A8" s="128" t="s">
        <v>9</v>
      </c>
      <c r="B8" s="167" t="s">
        <v>322</v>
      </c>
      <c r="C8" s="127"/>
      <c r="D8" s="168">
        <f>IFERROR(VLOOKUP(A8,'7.1'!A18:C309,3,),)</f>
        <v>0</v>
      </c>
      <c r="E8" s="158">
        <f t="shared" si="0"/>
        <v>0</v>
      </c>
    </row>
    <row r="9" spans="1:5" s="68" customFormat="1" ht="20.25" hidden="1" customHeight="1">
      <c r="A9" s="89" t="s">
        <v>10</v>
      </c>
      <c r="B9" s="167" t="s">
        <v>323</v>
      </c>
      <c r="C9" s="127"/>
      <c r="D9" s="168">
        <f>IFERROR(VLOOKUP(A9,'7.1'!A19:C310,3,),)</f>
        <v>0</v>
      </c>
      <c r="E9" s="158">
        <f t="shared" si="0"/>
        <v>0</v>
      </c>
    </row>
    <row r="10" spans="1:5" s="68" customFormat="1" ht="20.25" hidden="1" customHeight="1">
      <c r="A10" s="129" t="s">
        <v>11</v>
      </c>
      <c r="B10" s="167" t="s">
        <v>322</v>
      </c>
      <c r="C10" s="127"/>
      <c r="D10" s="168">
        <f>IFERROR(VLOOKUP(A10,'7.1'!A20:C311,3,),)</f>
        <v>0</v>
      </c>
      <c r="E10" s="158">
        <f t="shared" si="0"/>
        <v>0</v>
      </c>
    </row>
    <row r="11" spans="1:5" s="68" customFormat="1" ht="21.75" hidden="1" customHeight="1">
      <c r="A11" s="128" t="s">
        <v>12</v>
      </c>
      <c r="B11" s="167" t="s">
        <v>323</v>
      </c>
      <c r="C11" s="130"/>
      <c r="D11" s="168">
        <f>IFERROR(VLOOKUP(A11,'7.1'!A21:C312,3,),)</f>
        <v>0</v>
      </c>
      <c r="E11" s="158">
        <f t="shared" si="0"/>
        <v>0</v>
      </c>
    </row>
    <row r="12" spans="1:5" s="68" customFormat="1" ht="21.75" hidden="1" customHeight="1">
      <c r="A12" s="128" t="s">
        <v>13</v>
      </c>
      <c r="B12" s="167" t="s">
        <v>323</v>
      </c>
      <c r="C12" s="130"/>
      <c r="D12" s="168">
        <f>IFERROR(VLOOKUP(A12,'7.1'!A22:C313,3,),)</f>
        <v>0</v>
      </c>
      <c r="E12" s="158">
        <f t="shared" si="0"/>
        <v>0</v>
      </c>
    </row>
    <row r="13" spans="1:5" s="68" customFormat="1" ht="55.15" hidden="1" customHeight="1">
      <c r="A13" s="128" t="s">
        <v>14</v>
      </c>
      <c r="B13" s="167" t="s">
        <v>324</v>
      </c>
      <c r="C13" s="130"/>
      <c r="D13" s="168">
        <f>IFERROR(VLOOKUP(A13,'7.1'!A23:C314,3,),)</f>
        <v>0</v>
      </c>
      <c r="E13" s="158">
        <f t="shared" si="0"/>
        <v>0</v>
      </c>
    </row>
    <row r="14" spans="1:5" s="68" customFormat="1" ht="21.75" hidden="1" customHeight="1">
      <c r="A14" s="129" t="s">
        <v>15</v>
      </c>
      <c r="B14" s="167" t="s">
        <v>323</v>
      </c>
      <c r="C14" s="127"/>
      <c r="D14" s="168">
        <f>IFERROR(VLOOKUP(A14,'7.1'!A24:C315,3,),)</f>
        <v>0</v>
      </c>
      <c r="E14" s="158">
        <f t="shared" si="0"/>
        <v>0</v>
      </c>
    </row>
    <row r="15" spans="1:5" s="68" customFormat="1" ht="19.899999999999999" customHeight="1">
      <c r="A15" s="170" t="s">
        <v>289</v>
      </c>
      <c r="B15" s="163" t="s">
        <v>326</v>
      </c>
      <c r="C15" s="164">
        <v>43</v>
      </c>
      <c r="D15" s="165">
        <v>4000</v>
      </c>
      <c r="E15" s="158">
        <f t="shared" si="0"/>
        <v>172000</v>
      </c>
    </row>
    <row r="16" spans="1:5" s="68" customFormat="1" ht="21.75" hidden="1" customHeight="1">
      <c r="A16" s="129" t="s">
        <v>17</v>
      </c>
      <c r="B16" s="167" t="s">
        <v>323</v>
      </c>
      <c r="C16" s="130"/>
      <c r="D16" s="168">
        <f>IFERROR(VLOOKUP(A16,'7.1'!A26:C317,3,),)</f>
        <v>0</v>
      </c>
      <c r="E16" s="158">
        <f t="shared" si="0"/>
        <v>0</v>
      </c>
    </row>
    <row r="17" spans="1:5" s="68" customFormat="1" ht="19.899999999999999" customHeight="1">
      <c r="A17" s="169" t="s">
        <v>123</v>
      </c>
      <c r="B17" s="163" t="s">
        <v>323</v>
      </c>
      <c r="C17" s="164">
        <v>1620</v>
      </c>
      <c r="D17" s="165">
        <v>5000</v>
      </c>
      <c r="E17" s="158">
        <f t="shared" si="0"/>
        <v>8100000</v>
      </c>
    </row>
    <row r="18" spans="1:5" s="68" customFormat="1" ht="21.75" hidden="1" customHeight="1">
      <c r="A18" s="83" t="s">
        <v>19</v>
      </c>
      <c r="B18" s="167" t="s">
        <v>323</v>
      </c>
      <c r="C18" s="127"/>
      <c r="D18" s="168">
        <f>IFERROR(VLOOKUP(A18,'7.1'!A28:C319,3,),)</f>
        <v>0</v>
      </c>
      <c r="E18" s="158">
        <f t="shared" si="0"/>
        <v>0</v>
      </c>
    </row>
    <row r="19" spans="1:5" s="68" customFormat="1" ht="21.75" hidden="1" customHeight="1">
      <c r="A19" s="90" t="s">
        <v>20</v>
      </c>
      <c r="B19" s="167" t="s">
        <v>326</v>
      </c>
      <c r="C19" s="127"/>
      <c r="D19" s="168">
        <f>IFERROR(VLOOKUP(A19,'7.1'!A29:C320,3,),)</f>
        <v>0</v>
      </c>
      <c r="E19" s="158">
        <f t="shared" si="0"/>
        <v>0</v>
      </c>
    </row>
    <row r="20" spans="1:5" s="68" customFormat="1" ht="20.25" hidden="1" customHeight="1">
      <c r="A20" s="129" t="s">
        <v>21</v>
      </c>
      <c r="B20" s="167" t="s">
        <v>323</v>
      </c>
      <c r="C20" s="127"/>
      <c r="D20" s="168">
        <f>IFERROR(VLOOKUP(A20,'7.1'!A30:C321,3,),)</f>
        <v>0</v>
      </c>
      <c r="E20" s="158">
        <f t="shared" si="0"/>
        <v>0</v>
      </c>
    </row>
    <row r="21" spans="1:5" s="68" customFormat="1" ht="21.75" hidden="1" customHeight="1">
      <c r="A21" s="129" t="s">
        <v>22</v>
      </c>
      <c r="B21" s="167" t="s">
        <v>323</v>
      </c>
      <c r="C21" s="127"/>
      <c r="D21" s="168">
        <f>IFERROR(VLOOKUP(A21,'7.1'!A31:C322,3,),)</f>
        <v>0</v>
      </c>
      <c r="E21" s="158">
        <f t="shared" si="0"/>
        <v>0</v>
      </c>
    </row>
    <row r="22" spans="1:5" s="68" customFormat="1" ht="21.75" hidden="1" customHeight="1">
      <c r="A22" s="129" t="s">
        <v>23</v>
      </c>
      <c r="B22" s="167" t="s">
        <v>327</v>
      </c>
      <c r="C22" s="127"/>
      <c r="D22" s="168">
        <f>IFERROR(VLOOKUP(A22,'7.1'!A32:C323,3,),)</f>
        <v>0</v>
      </c>
      <c r="E22" s="158">
        <f t="shared" si="0"/>
        <v>0</v>
      </c>
    </row>
    <row r="23" spans="1:5" s="68" customFormat="1" ht="21.75" hidden="1" customHeight="1">
      <c r="A23" s="83" t="s">
        <v>24</v>
      </c>
      <c r="B23" s="167" t="s">
        <v>324</v>
      </c>
      <c r="C23" s="127"/>
      <c r="D23" s="168">
        <f>IFERROR(VLOOKUP(A23,'7.1'!A33:C324,3,),)</f>
        <v>0</v>
      </c>
      <c r="E23" s="158">
        <f t="shared" si="0"/>
        <v>0</v>
      </c>
    </row>
    <row r="24" spans="1:5" s="68" customFormat="1" ht="19.899999999999999" customHeight="1">
      <c r="A24" s="169" t="s">
        <v>272</v>
      </c>
      <c r="B24" s="163" t="s">
        <v>323</v>
      </c>
      <c r="C24" s="164">
        <v>1</v>
      </c>
      <c r="D24" s="165">
        <v>26000</v>
      </c>
      <c r="E24" s="158">
        <f t="shared" si="0"/>
        <v>26000</v>
      </c>
    </row>
    <row r="25" spans="1:5" s="68" customFormat="1" ht="19.899999999999999" customHeight="1">
      <c r="A25" s="169" t="s">
        <v>274</v>
      </c>
      <c r="B25" s="163" t="s">
        <v>323</v>
      </c>
      <c r="C25" s="164">
        <v>90</v>
      </c>
      <c r="D25" s="165">
        <v>8000</v>
      </c>
      <c r="E25" s="158">
        <f t="shared" si="0"/>
        <v>720000</v>
      </c>
    </row>
    <row r="26" spans="1:5" s="68" customFormat="1" ht="20.25" hidden="1" customHeight="1">
      <c r="A26" s="129" t="s">
        <v>27</v>
      </c>
      <c r="B26" s="167" t="s">
        <v>326</v>
      </c>
      <c r="C26" s="127"/>
      <c r="D26" s="168">
        <f>IFERROR(VLOOKUP(A26,'7.1'!A36:C327,3,),)</f>
        <v>0</v>
      </c>
      <c r="E26" s="158">
        <f t="shared" si="0"/>
        <v>0</v>
      </c>
    </row>
    <row r="27" spans="1:5" s="68" customFormat="1" ht="20.25" hidden="1" customHeight="1">
      <c r="A27" s="129" t="s">
        <v>28</v>
      </c>
      <c r="B27" s="167" t="s">
        <v>324</v>
      </c>
      <c r="C27" s="127"/>
      <c r="D27" s="168">
        <f>IFERROR(VLOOKUP(A27,'7.1'!A37:C328,3,),)</f>
        <v>0</v>
      </c>
      <c r="E27" s="158">
        <f t="shared" si="0"/>
        <v>0</v>
      </c>
    </row>
    <row r="28" spans="1:5" s="68" customFormat="1" ht="21.75" hidden="1" customHeight="1">
      <c r="A28" s="129" t="s">
        <v>29</v>
      </c>
      <c r="B28" s="167" t="s">
        <v>323</v>
      </c>
      <c r="C28" s="127"/>
      <c r="D28" s="168">
        <f>IFERROR(VLOOKUP(A28,'7.1'!A38:C329,3,),)</f>
        <v>0</v>
      </c>
      <c r="E28" s="158">
        <f t="shared" si="0"/>
        <v>0</v>
      </c>
    </row>
    <row r="29" spans="1:5" s="68" customFormat="1" ht="21.75" hidden="1" customHeight="1">
      <c r="A29" s="129" t="s">
        <v>30</v>
      </c>
      <c r="B29" s="167" t="s">
        <v>323</v>
      </c>
      <c r="C29" s="127"/>
      <c r="D29" s="168">
        <f>IFERROR(VLOOKUP(A29,'7.1'!A39:C330,3,),)</f>
        <v>0</v>
      </c>
      <c r="E29" s="158">
        <f t="shared" si="0"/>
        <v>0</v>
      </c>
    </row>
    <row r="30" spans="1:5" s="68" customFormat="1" ht="21.75" hidden="1" customHeight="1">
      <c r="A30" s="129" t="s">
        <v>31</v>
      </c>
      <c r="B30" s="167" t="s">
        <v>323</v>
      </c>
      <c r="C30" s="127"/>
      <c r="D30" s="168">
        <f>IFERROR(VLOOKUP(A30,'7.1'!A40:C331,3,),)</f>
        <v>0</v>
      </c>
      <c r="E30" s="158">
        <f t="shared" si="0"/>
        <v>0</v>
      </c>
    </row>
    <row r="31" spans="1:5" s="68" customFormat="1" ht="21.75" hidden="1" customHeight="1">
      <c r="A31" s="129" t="s">
        <v>32</v>
      </c>
      <c r="B31" s="167" t="s">
        <v>326</v>
      </c>
      <c r="C31" s="127"/>
      <c r="D31" s="168">
        <f>IFERROR(VLOOKUP(A31,'7.1'!A41:C332,3,),)</f>
        <v>0</v>
      </c>
      <c r="E31" s="158">
        <f t="shared" si="0"/>
        <v>0</v>
      </c>
    </row>
    <row r="32" spans="1:5" s="68" customFormat="1" ht="21.75" hidden="1" customHeight="1">
      <c r="A32" s="129" t="s">
        <v>33</v>
      </c>
      <c r="B32" s="167" t="s">
        <v>324</v>
      </c>
      <c r="C32" s="127"/>
      <c r="D32" s="168">
        <f>IFERROR(VLOOKUP(A32,'7.1'!A42:C333,3,),)</f>
        <v>0</v>
      </c>
      <c r="E32" s="158">
        <f t="shared" si="0"/>
        <v>0</v>
      </c>
    </row>
    <row r="33" spans="1:5" s="68" customFormat="1" ht="19.899999999999999" customHeight="1">
      <c r="A33" s="171" t="s">
        <v>116</v>
      </c>
      <c r="B33" s="163" t="s">
        <v>323</v>
      </c>
      <c r="C33" s="164">
        <v>530</v>
      </c>
      <c r="D33" s="165">
        <v>8000</v>
      </c>
      <c r="E33" s="158">
        <f t="shared" si="0"/>
        <v>4240000</v>
      </c>
    </row>
    <row r="34" spans="1:5" s="68" customFormat="1" ht="19.899999999999999" customHeight="1">
      <c r="A34" s="169" t="s">
        <v>117</v>
      </c>
      <c r="B34" s="163" t="s">
        <v>325</v>
      </c>
      <c r="C34" s="164">
        <v>40</v>
      </c>
      <c r="D34" s="165">
        <v>6000</v>
      </c>
      <c r="E34" s="158">
        <f t="shared" si="0"/>
        <v>240000</v>
      </c>
    </row>
    <row r="35" spans="1:5" s="68" customFormat="1" ht="39.950000000000003" hidden="1" customHeight="1">
      <c r="A35" s="129" t="s">
        <v>36</v>
      </c>
      <c r="B35" s="167" t="s">
        <v>326</v>
      </c>
      <c r="C35" s="127"/>
      <c r="D35" s="168">
        <f>IFERROR(VLOOKUP(A35,'7.1'!A45:C336,3,),)</f>
        <v>0</v>
      </c>
      <c r="E35" s="158">
        <f t="shared" si="0"/>
        <v>0</v>
      </c>
    </row>
    <row r="36" spans="1:5" s="68" customFormat="1" ht="19.899999999999999" customHeight="1">
      <c r="A36" s="171" t="s">
        <v>5</v>
      </c>
      <c r="B36" s="163" t="s">
        <v>322</v>
      </c>
      <c r="C36" s="164">
        <v>92</v>
      </c>
      <c r="D36" s="165">
        <v>9000</v>
      </c>
      <c r="E36" s="158">
        <f t="shared" si="0"/>
        <v>828000</v>
      </c>
    </row>
    <row r="37" spans="1:5" s="68" customFormat="1" ht="21.75" hidden="1" customHeight="1">
      <c r="A37" s="92" t="s">
        <v>38</v>
      </c>
      <c r="B37" s="167" t="s">
        <v>325</v>
      </c>
      <c r="C37" s="127"/>
      <c r="D37" s="168">
        <f>IFERROR(VLOOKUP(A37,'7.1'!A47:C338,3,),)</f>
        <v>0</v>
      </c>
      <c r="E37" s="158">
        <f t="shared" si="0"/>
        <v>0</v>
      </c>
    </row>
    <row r="38" spans="1:5" s="68" customFormat="1" ht="21.75" hidden="1" customHeight="1">
      <c r="A38" s="129" t="s">
        <v>39</v>
      </c>
      <c r="B38" s="167" t="s">
        <v>323</v>
      </c>
      <c r="C38" s="127"/>
      <c r="D38" s="168">
        <f>IFERROR(VLOOKUP(A38,'7.1'!A48:C339,3,),)</f>
        <v>0</v>
      </c>
      <c r="E38" s="158">
        <f t="shared" si="0"/>
        <v>0</v>
      </c>
    </row>
    <row r="39" spans="1:5" s="68" customFormat="1" ht="21.75" hidden="1" customHeight="1">
      <c r="A39" s="128" t="s">
        <v>40</v>
      </c>
      <c r="B39" s="167" t="s">
        <v>323</v>
      </c>
      <c r="C39" s="127"/>
      <c r="D39" s="168">
        <f>IFERROR(VLOOKUP(A39,'7.1'!A49:C340,3,),)</f>
        <v>0</v>
      </c>
      <c r="E39" s="158">
        <f t="shared" si="0"/>
        <v>0</v>
      </c>
    </row>
    <row r="40" spans="1:5" s="68" customFormat="1" ht="21.75" hidden="1" customHeight="1">
      <c r="A40" s="129" t="s">
        <v>41</v>
      </c>
      <c r="B40" s="167" t="s">
        <v>323</v>
      </c>
      <c r="C40" s="127"/>
      <c r="D40" s="168">
        <f>IFERROR(VLOOKUP(A40,'7.1'!A50:C341,3,),)</f>
        <v>0</v>
      </c>
      <c r="E40" s="158">
        <f t="shared" si="0"/>
        <v>0</v>
      </c>
    </row>
    <row r="41" spans="1:5" s="68" customFormat="1" ht="19.899999999999999" customHeight="1">
      <c r="A41" s="169" t="s">
        <v>168</v>
      </c>
      <c r="B41" s="163" t="s">
        <v>323</v>
      </c>
      <c r="C41" s="164">
        <v>190</v>
      </c>
      <c r="D41" s="165">
        <v>18000</v>
      </c>
      <c r="E41" s="158">
        <f t="shared" si="0"/>
        <v>3420000</v>
      </c>
    </row>
    <row r="42" spans="1:5" s="68" customFormat="1" ht="20.25" hidden="1" customHeight="1">
      <c r="A42" s="132" t="s">
        <v>43</v>
      </c>
      <c r="B42" s="167" t="s">
        <v>325</v>
      </c>
      <c r="C42" s="127"/>
      <c r="D42" s="168">
        <f>IFERROR(VLOOKUP(A42,'7.1'!A52:C343,3,),)</f>
        <v>0</v>
      </c>
      <c r="E42" s="158">
        <f t="shared" si="0"/>
        <v>0</v>
      </c>
    </row>
    <row r="43" spans="1:5" s="68" customFormat="1" ht="19.899999999999999" customHeight="1">
      <c r="A43" s="169" t="s">
        <v>171</v>
      </c>
      <c r="B43" s="163" t="s">
        <v>323</v>
      </c>
      <c r="C43" s="164">
        <v>107</v>
      </c>
      <c r="D43" s="165">
        <v>17000</v>
      </c>
      <c r="E43" s="158">
        <f t="shared" si="0"/>
        <v>1819000</v>
      </c>
    </row>
    <row r="44" spans="1:5" s="68" customFormat="1" ht="19.899999999999999" customHeight="1">
      <c r="A44" s="169" t="s">
        <v>194</v>
      </c>
      <c r="B44" s="163" t="s">
        <v>323</v>
      </c>
      <c r="C44" s="164">
        <v>13</v>
      </c>
      <c r="D44" s="165">
        <v>9000</v>
      </c>
      <c r="E44" s="158">
        <f t="shared" si="0"/>
        <v>117000</v>
      </c>
    </row>
    <row r="45" spans="1:5" s="68" customFormat="1" ht="19.899999999999999" customHeight="1">
      <c r="A45" s="170" t="s">
        <v>173</v>
      </c>
      <c r="B45" s="163" t="s">
        <v>324</v>
      </c>
      <c r="C45" s="164">
        <v>159</v>
      </c>
      <c r="D45" s="165">
        <v>20000</v>
      </c>
      <c r="E45" s="158">
        <f t="shared" si="0"/>
        <v>3180000</v>
      </c>
    </row>
    <row r="46" spans="1:5" s="68" customFormat="1" ht="21.75" hidden="1" customHeight="1">
      <c r="A46" s="129" t="s">
        <v>47</v>
      </c>
      <c r="B46" s="167" t="s">
        <v>323</v>
      </c>
      <c r="C46" s="127"/>
      <c r="D46" s="168">
        <f>IFERROR(VLOOKUP(A46,'7.1'!A56:C347,3,),)</f>
        <v>0</v>
      </c>
      <c r="E46" s="158">
        <f t="shared" si="0"/>
        <v>0</v>
      </c>
    </row>
    <row r="47" spans="1:5" s="68" customFormat="1" ht="21.75" hidden="1" customHeight="1">
      <c r="A47" s="129" t="s">
        <v>48</v>
      </c>
      <c r="B47" s="167" t="s">
        <v>325</v>
      </c>
      <c r="C47" s="127"/>
      <c r="D47" s="168">
        <f>IFERROR(VLOOKUP(A47,'7.1'!A57:C348,3,),)</f>
        <v>0</v>
      </c>
      <c r="E47" s="158">
        <f t="shared" si="0"/>
        <v>0</v>
      </c>
    </row>
    <row r="48" spans="1:5" s="68" customFormat="1" ht="20.25" hidden="1" customHeight="1">
      <c r="A48" s="140" t="s">
        <v>49</v>
      </c>
      <c r="B48" s="167" t="s">
        <v>323</v>
      </c>
      <c r="C48" s="127"/>
      <c r="D48" s="168">
        <f>IFERROR(VLOOKUP(A48,'7.1'!A58:C349,3,),)</f>
        <v>0</v>
      </c>
      <c r="E48" s="158">
        <f t="shared" si="0"/>
        <v>0</v>
      </c>
    </row>
    <row r="49" spans="1:5" s="68" customFormat="1" ht="20.25" hidden="1" customHeight="1">
      <c r="A49" s="92" t="s">
        <v>50</v>
      </c>
      <c r="B49" s="167" t="s">
        <v>328</v>
      </c>
      <c r="C49" s="127"/>
      <c r="D49" s="168">
        <f>IFERROR(VLOOKUP(A49,'7.1'!A59:C350,3,),)</f>
        <v>0</v>
      </c>
      <c r="E49" s="158">
        <f t="shared" si="0"/>
        <v>0</v>
      </c>
    </row>
    <row r="50" spans="1:5" s="68" customFormat="1" ht="20.25" hidden="1" customHeight="1">
      <c r="A50" s="83" t="s">
        <v>51</v>
      </c>
      <c r="B50" s="167" t="s">
        <v>323</v>
      </c>
      <c r="C50" s="127"/>
      <c r="D50" s="168">
        <f>IFERROR(VLOOKUP(A50,'7.1'!A60:C351,3,),)</f>
        <v>0</v>
      </c>
      <c r="E50" s="158">
        <f t="shared" si="0"/>
        <v>0</v>
      </c>
    </row>
    <row r="51" spans="1:5" s="68" customFormat="1" ht="20.25" hidden="1" customHeight="1">
      <c r="A51" s="129" t="s">
        <v>52</v>
      </c>
      <c r="B51" s="167" t="s">
        <v>323</v>
      </c>
      <c r="C51" s="127"/>
      <c r="D51" s="168">
        <f>IFERROR(VLOOKUP(A51,'7.1'!A61:C352,3,),)</f>
        <v>0</v>
      </c>
      <c r="E51" s="158">
        <f t="shared" si="0"/>
        <v>0</v>
      </c>
    </row>
    <row r="52" spans="1:5" s="68" customFormat="1" ht="21.75" hidden="1" customHeight="1">
      <c r="A52" s="129" t="s">
        <v>53</v>
      </c>
      <c r="B52" s="167" t="s">
        <v>323</v>
      </c>
      <c r="C52" s="127"/>
      <c r="D52" s="168">
        <f>IFERROR(VLOOKUP(A52,'7.1'!A62:C353,3,),)</f>
        <v>0</v>
      </c>
      <c r="E52" s="158">
        <f t="shared" si="0"/>
        <v>0</v>
      </c>
    </row>
    <row r="53" spans="1:5" s="68" customFormat="1" ht="20.25" hidden="1" customHeight="1">
      <c r="A53" s="129" t="s">
        <v>54</v>
      </c>
      <c r="B53" s="167" t="s">
        <v>323</v>
      </c>
      <c r="C53" s="127"/>
      <c r="D53" s="168">
        <f>IFERROR(VLOOKUP(A53,'7.1'!A63:C354,3,),)</f>
        <v>0</v>
      </c>
      <c r="E53" s="158">
        <f t="shared" si="0"/>
        <v>0</v>
      </c>
    </row>
    <row r="54" spans="1:5" s="68" customFormat="1" ht="39.950000000000003" hidden="1" customHeight="1">
      <c r="A54" s="128" t="s">
        <v>55</v>
      </c>
      <c r="B54" s="167" t="s">
        <v>326</v>
      </c>
      <c r="C54" s="127"/>
      <c r="D54" s="168">
        <f>IFERROR(VLOOKUP(A54,'7.1'!A64:C355,3,),)</f>
        <v>0</v>
      </c>
      <c r="E54" s="158">
        <f t="shared" si="0"/>
        <v>0</v>
      </c>
    </row>
    <row r="55" spans="1:5" s="68" customFormat="1" ht="19.899999999999999" customHeight="1">
      <c r="A55" s="169" t="s">
        <v>16</v>
      </c>
      <c r="B55" s="163" t="s">
        <v>325</v>
      </c>
      <c r="C55" s="164">
        <v>4</v>
      </c>
      <c r="D55" s="165">
        <f>IFERROR(VLOOKUP(A55,'7.1'!A25:C316,3,),)</f>
        <v>6000</v>
      </c>
      <c r="E55" s="158">
        <f t="shared" si="0"/>
        <v>24000</v>
      </c>
    </row>
    <row r="56" spans="1:5" s="68" customFormat="1" ht="19.899999999999999" customHeight="1">
      <c r="A56" s="169" t="s">
        <v>18</v>
      </c>
      <c r="B56" s="163" t="s">
        <v>325</v>
      </c>
      <c r="C56" s="164">
        <v>5</v>
      </c>
      <c r="D56" s="165">
        <v>3000</v>
      </c>
      <c r="E56" s="158">
        <f t="shared" si="0"/>
        <v>15000</v>
      </c>
    </row>
    <row r="57" spans="1:5" s="68" customFormat="1" ht="21.75" hidden="1" customHeight="1">
      <c r="A57" s="129" t="s">
        <v>58</v>
      </c>
      <c r="B57" s="167" t="s">
        <v>323</v>
      </c>
      <c r="C57" s="127"/>
      <c r="D57" s="168">
        <f>IFERROR(VLOOKUP(A57,'7.1'!A67:C358,3,),)</f>
        <v>0</v>
      </c>
      <c r="E57" s="158">
        <f t="shared" si="0"/>
        <v>0</v>
      </c>
    </row>
    <row r="58" spans="1:5" s="68" customFormat="1" ht="21.75" hidden="1" customHeight="1">
      <c r="A58" s="95" t="s">
        <v>59</v>
      </c>
      <c r="B58" s="167" t="s">
        <v>324</v>
      </c>
      <c r="C58" s="127"/>
      <c r="D58" s="168">
        <f>IFERROR(VLOOKUP(A58,'7.1'!A68:C359,3,),)</f>
        <v>0</v>
      </c>
      <c r="E58" s="158">
        <f t="shared" si="0"/>
        <v>0</v>
      </c>
    </row>
    <row r="59" spans="1:5" s="68" customFormat="1" ht="21.75" hidden="1" customHeight="1">
      <c r="A59" s="129" t="s">
        <v>61</v>
      </c>
      <c r="B59" s="167" t="s">
        <v>323</v>
      </c>
      <c r="C59" s="127"/>
      <c r="D59" s="168">
        <f>IFERROR(VLOOKUP(A59,'7.1'!A69:C360,3,),)</f>
        <v>0</v>
      </c>
      <c r="E59" s="158">
        <f t="shared" si="0"/>
        <v>0</v>
      </c>
    </row>
    <row r="60" spans="1:5" s="68" customFormat="1" ht="21.75" hidden="1" customHeight="1">
      <c r="A60" s="129" t="s">
        <v>62</v>
      </c>
      <c r="B60" s="167" t="s">
        <v>326</v>
      </c>
      <c r="C60" s="127"/>
      <c r="D60" s="168">
        <f>IFERROR(VLOOKUP(A60,'7.1'!A70:C361,3,),)</f>
        <v>0</v>
      </c>
      <c r="E60" s="158">
        <f t="shared" si="0"/>
        <v>0</v>
      </c>
    </row>
    <row r="61" spans="1:5" s="68" customFormat="1" ht="21.75" hidden="1" customHeight="1">
      <c r="A61" s="128" t="s">
        <v>63</v>
      </c>
      <c r="B61" s="167" t="s">
        <v>326</v>
      </c>
      <c r="C61" s="127"/>
      <c r="D61" s="168">
        <f>IFERROR(VLOOKUP(A61,'7.1'!A71:C362,3,),)</f>
        <v>0</v>
      </c>
      <c r="E61" s="158">
        <f t="shared" si="0"/>
        <v>0</v>
      </c>
    </row>
    <row r="62" spans="1:5" s="68" customFormat="1" ht="20.25" hidden="1" customHeight="1">
      <c r="A62" s="133" t="s">
        <v>64</v>
      </c>
      <c r="B62" s="167" t="s">
        <v>323</v>
      </c>
      <c r="C62" s="127"/>
      <c r="D62" s="168">
        <f>IFERROR(VLOOKUP(A62,'7.1'!A72:C363,3,),)</f>
        <v>0</v>
      </c>
      <c r="E62" s="158">
        <f t="shared" si="0"/>
        <v>0</v>
      </c>
    </row>
    <row r="63" spans="1:5" s="68" customFormat="1" ht="20.25" hidden="1" customHeight="1">
      <c r="A63" s="129" t="s">
        <v>65</v>
      </c>
      <c r="B63" s="167" t="s">
        <v>325</v>
      </c>
      <c r="C63" s="127"/>
      <c r="D63" s="168">
        <f>IFERROR(VLOOKUP(A63,'7.1'!A73:C364,3,),)</f>
        <v>0</v>
      </c>
      <c r="E63" s="158">
        <f t="shared" si="0"/>
        <v>0</v>
      </c>
    </row>
    <row r="64" spans="1:5" s="68" customFormat="1" ht="21.75" hidden="1" customHeight="1">
      <c r="A64" s="134" t="s">
        <v>66</v>
      </c>
      <c r="B64" s="172" t="s">
        <v>323</v>
      </c>
      <c r="C64" s="135"/>
      <c r="D64" s="168">
        <f>IFERROR(VLOOKUP(A64,'7.1'!A74:C365,3,),)</f>
        <v>0</v>
      </c>
      <c r="E64" s="158">
        <f t="shared" si="0"/>
        <v>0</v>
      </c>
    </row>
    <row r="65" spans="1:5" s="68" customFormat="1" ht="20.25" hidden="1" customHeight="1">
      <c r="A65" s="129" t="s">
        <v>67</v>
      </c>
      <c r="B65" s="167" t="s">
        <v>323</v>
      </c>
      <c r="C65" s="127"/>
      <c r="D65" s="168">
        <f>IFERROR(VLOOKUP(A65,'7.1'!A75:C366,3,),)</f>
        <v>0</v>
      </c>
      <c r="E65" s="158">
        <f t="shared" si="0"/>
        <v>0</v>
      </c>
    </row>
    <row r="66" spans="1:5" s="68" customFormat="1" ht="20.25" hidden="1" customHeight="1">
      <c r="A66" s="128" t="s">
        <v>68</v>
      </c>
      <c r="B66" s="167" t="s">
        <v>323</v>
      </c>
      <c r="C66" s="127"/>
      <c r="D66" s="168">
        <f>IFERROR(VLOOKUP(A66,'7.1'!A76:C367,3,),)</f>
        <v>0</v>
      </c>
      <c r="E66" s="158">
        <f t="shared" si="0"/>
        <v>0</v>
      </c>
    </row>
    <row r="67" spans="1:5" s="68" customFormat="1" ht="21.75" hidden="1" customHeight="1">
      <c r="A67" s="128" t="s">
        <v>69</v>
      </c>
      <c r="B67" s="167" t="s">
        <v>323</v>
      </c>
      <c r="C67" s="127"/>
      <c r="D67" s="168">
        <f>IFERROR(VLOOKUP(A67,'7.1'!A77:C368,3,),)</f>
        <v>0</v>
      </c>
      <c r="E67" s="158">
        <f t="shared" ref="E67:E130" si="1">+D67*C67</f>
        <v>0</v>
      </c>
    </row>
    <row r="68" spans="1:5" s="68" customFormat="1" ht="19.899999999999999" customHeight="1">
      <c r="A68" s="170" t="s">
        <v>128</v>
      </c>
      <c r="B68" s="163" t="s">
        <v>322</v>
      </c>
      <c r="C68" s="164">
        <v>4</v>
      </c>
      <c r="D68" s="165">
        <v>5000</v>
      </c>
      <c r="E68" s="158">
        <f t="shared" si="1"/>
        <v>20000</v>
      </c>
    </row>
    <row r="69" spans="1:5" s="68" customFormat="1" ht="20.25" hidden="1" customHeight="1">
      <c r="A69" s="128" t="s">
        <v>71</v>
      </c>
      <c r="B69" s="167" t="s">
        <v>323</v>
      </c>
      <c r="C69" s="127"/>
      <c r="D69" s="168">
        <f>IFERROR(VLOOKUP(A69,'7.1'!A79:C370,3,),)</f>
        <v>26000</v>
      </c>
      <c r="E69" s="158">
        <f t="shared" si="1"/>
        <v>0</v>
      </c>
    </row>
    <row r="70" spans="1:5" s="68" customFormat="1" ht="20.25" hidden="1" customHeight="1">
      <c r="A70" s="129" t="s">
        <v>72</v>
      </c>
      <c r="B70" s="167" t="s">
        <v>325</v>
      </c>
      <c r="C70" s="127"/>
      <c r="D70" s="168">
        <f>IFERROR(VLOOKUP(A70,'7.1'!A80:C371,3,),)</f>
        <v>0</v>
      </c>
      <c r="E70" s="158">
        <f t="shared" si="1"/>
        <v>0</v>
      </c>
    </row>
    <row r="71" spans="1:5" s="68" customFormat="1" ht="21.75" hidden="1" customHeight="1">
      <c r="A71" s="129" t="s">
        <v>73</v>
      </c>
      <c r="B71" s="167" t="s">
        <v>325</v>
      </c>
      <c r="C71" s="127"/>
      <c r="D71" s="168">
        <f>IFERROR(VLOOKUP(A71,'7.1'!A81:C372,3,),)</f>
        <v>0</v>
      </c>
      <c r="E71" s="158">
        <f t="shared" si="1"/>
        <v>0</v>
      </c>
    </row>
    <row r="72" spans="1:5" s="68" customFormat="1" ht="19.899999999999999" customHeight="1">
      <c r="A72" s="169" t="s">
        <v>37</v>
      </c>
      <c r="B72" s="163" t="s">
        <v>323</v>
      </c>
      <c r="C72" s="164">
        <v>140</v>
      </c>
      <c r="D72" s="165">
        <v>10000</v>
      </c>
      <c r="E72" s="158">
        <f t="shared" si="1"/>
        <v>1400000</v>
      </c>
    </row>
    <row r="73" spans="1:5" s="68" customFormat="1" ht="20.25" hidden="1" customHeight="1">
      <c r="A73" s="129" t="s">
        <v>75</v>
      </c>
      <c r="B73" s="167" t="s">
        <v>327</v>
      </c>
      <c r="C73" s="127"/>
      <c r="D73" s="168">
        <f>IFERROR(VLOOKUP(A73,'7.1'!A83:C374,3,),)</f>
        <v>0</v>
      </c>
      <c r="E73" s="158">
        <f t="shared" si="1"/>
        <v>0</v>
      </c>
    </row>
    <row r="74" spans="1:5" s="68" customFormat="1" ht="36" hidden="1" customHeight="1">
      <c r="A74" s="136" t="s">
        <v>76</v>
      </c>
      <c r="B74" s="167" t="s">
        <v>323</v>
      </c>
      <c r="C74" s="127"/>
      <c r="D74" s="168">
        <f>IFERROR(VLOOKUP(A74,'7.1'!A84:C375,3,),)</f>
        <v>0</v>
      </c>
      <c r="E74" s="158">
        <f t="shared" si="1"/>
        <v>0</v>
      </c>
    </row>
    <row r="75" spans="1:5" s="68" customFormat="1" ht="36" hidden="1" customHeight="1">
      <c r="A75" s="102" t="s">
        <v>77</v>
      </c>
      <c r="B75" s="167" t="s">
        <v>328</v>
      </c>
      <c r="C75" s="127"/>
      <c r="D75" s="168">
        <f>IFERROR(VLOOKUP(A75,'7.1'!A85:C376,3,),)</f>
        <v>0</v>
      </c>
      <c r="E75" s="158">
        <f t="shared" si="1"/>
        <v>0</v>
      </c>
    </row>
    <row r="76" spans="1:5" s="68" customFormat="1" ht="21.75" hidden="1" customHeight="1">
      <c r="A76" s="136" t="s">
        <v>78</v>
      </c>
      <c r="B76" s="167" t="s">
        <v>323</v>
      </c>
      <c r="C76" s="127"/>
      <c r="D76" s="168">
        <f>IFERROR(VLOOKUP(A76,'7.1'!A86:C377,3,),)</f>
        <v>0</v>
      </c>
      <c r="E76" s="158">
        <f t="shared" si="1"/>
        <v>0</v>
      </c>
    </row>
    <row r="77" spans="1:5" s="68" customFormat="1" ht="20.25" hidden="1" customHeight="1">
      <c r="A77" s="92" t="s">
        <v>79</v>
      </c>
      <c r="B77" s="167" t="s">
        <v>322</v>
      </c>
      <c r="C77" s="127"/>
      <c r="D77" s="168">
        <f>IFERROR(VLOOKUP(A77,'7.1'!A87:C378,3,),)</f>
        <v>0</v>
      </c>
      <c r="E77" s="158">
        <f t="shared" si="1"/>
        <v>0</v>
      </c>
    </row>
    <row r="78" spans="1:5" s="68" customFormat="1" ht="21.75" hidden="1" customHeight="1">
      <c r="A78" s="97" t="s">
        <v>80</v>
      </c>
      <c r="B78" s="167" t="s">
        <v>325</v>
      </c>
      <c r="C78" s="127"/>
      <c r="D78" s="168">
        <f>IFERROR(VLOOKUP(A78,'7.1'!A88:C379,3,),)</f>
        <v>0</v>
      </c>
      <c r="E78" s="158">
        <f t="shared" si="1"/>
        <v>0</v>
      </c>
    </row>
    <row r="79" spans="1:5" s="68" customFormat="1" ht="19.899999999999999" customHeight="1">
      <c r="A79" s="169" t="s">
        <v>56</v>
      </c>
      <c r="B79" s="163" t="s">
        <v>323</v>
      </c>
      <c r="C79" s="164">
        <v>15</v>
      </c>
      <c r="D79" s="165">
        <v>13000</v>
      </c>
      <c r="E79" s="158">
        <f t="shared" si="1"/>
        <v>195000</v>
      </c>
    </row>
    <row r="80" spans="1:5" s="68" customFormat="1" ht="21.75" hidden="1" customHeight="1">
      <c r="A80" s="97" t="s">
        <v>82</v>
      </c>
      <c r="B80" s="167" t="s">
        <v>323</v>
      </c>
      <c r="C80" s="127"/>
      <c r="D80" s="168">
        <f>IFERROR(VLOOKUP(A80,'7.1'!A90:C381,3,),)</f>
        <v>0</v>
      </c>
      <c r="E80" s="158">
        <f t="shared" si="1"/>
        <v>0</v>
      </c>
    </row>
    <row r="81" spans="1:5" s="68" customFormat="1" ht="21.75" hidden="1" customHeight="1">
      <c r="A81" s="97" t="s">
        <v>83</v>
      </c>
      <c r="B81" s="167" t="s">
        <v>325</v>
      </c>
      <c r="C81" s="127"/>
      <c r="D81" s="168">
        <f>IFERROR(VLOOKUP(A81,'7.1'!A91:C382,3,),)</f>
        <v>0</v>
      </c>
      <c r="E81" s="158">
        <f t="shared" si="1"/>
        <v>0</v>
      </c>
    </row>
    <row r="82" spans="1:5" s="68" customFormat="1" ht="21.75" hidden="1" customHeight="1">
      <c r="A82" s="129" t="s">
        <v>84</v>
      </c>
      <c r="B82" s="167" t="s">
        <v>323</v>
      </c>
      <c r="C82" s="137"/>
      <c r="D82" s="168">
        <f>IFERROR(VLOOKUP(A82,'7.1'!A92:C383,3,),)</f>
        <v>0</v>
      </c>
      <c r="E82" s="158">
        <f t="shared" si="1"/>
        <v>0</v>
      </c>
    </row>
    <row r="83" spans="1:5" s="68" customFormat="1" ht="21.75" hidden="1" customHeight="1">
      <c r="A83" s="129" t="s">
        <v>85</v>
      </c>
      <c r="B83" s="167" t="s">
        <v>323</v>
      </c>
      <c r="C83" s="127"/>
      <c r="D83" s="168">
        <f>IFERROR(VLOOKUP(A83,'7.1'!A93:C384,3,),)</f>
        <v>0</v>
      </c>
      <c r="E83" s="158">
        <f t="shared" si="1"/>
        <v>0</v>
      </c>
    </row>
    <row r="84" spans="1:5" s="68" customFormat="1" ht="20.25" hidden="1" customHeight="1">
      <c r="A84" s="129" t="s">
        <v>86</v>
      </c>
      <c r="B84" s="167" t="s">
        <v>323</v>
      </c>
      <c r="C84" s="127"/>
      <c r="D84" s="168">
        <f>IFERROR(VLOOKUP(A84,'7.1'!A94:C385,3,),)</f>
        <v>12000</v>
      </c>
      <c r="E84" s="158">
        <f t="shared" si="1"/>
        <v>0</v>
      </c>
    </row>
    <row r="85" spans="1:5" s="68" customFormat="1" ht="20.25" hidden="1" customHeight="1">
      <c r="A85" s="129" t="s">
        <v>87</v>
      </c>
      <c r="B85" s="167" t="s">
        <v>325</v>
      </c>
      <c r="C85" s="127"/>
      <c r="D85" s="168">
        <f>IFERROR(VLOOKUP(A85,'7.1'!A95:C386,3,),)</f>
        <v>0</v>
      </c>
      <c r="E85" s="158">
        <f t="shared" si="1"/>
        <v>0</v>
      </c>
    </row>
    <row r="86" spans="1:5" s="68" customFormat="1" ht="20.25" hidden="1" customHeight="1">
      <c r="A86" s="129" t="s">
        <v>88</v>
      </c>
      <c r="B86" s="167" t="s">
        <v>323</v>
      </c>
      <c r="C86" s="127"/>
      <c r="D86" s="168">
        <f>IFERROR(VLOOKUP(A86,'7.1'!A96:C387,3,),)</f>
        <v>0</v>
      </c>
      <c r="E86" s="158">
        <f t="shared" si="1"/>
        <v>0</v>
      </c>
    </row>
    <row r="87" spans="1:5" s="68" customFormat="1" ht="20.25" hidden="1" customHeight="1">
      <c r="A87" s="129" t="s">
        <v>89</v>
      </c>
      <c r="B87" s="167" t="s">
        <v>325</v>
      </c>
      <c r="C87" s="127"/>
      <c r="D87" s="168">
        <f>IFERROR(VLOOKUP(A87,'7.1'!A97:C388,3,),)</f>
        <v>0</v>
      </c>
      <c r="E87" s="158">
        <f t="shared" si="1"/>
        <v>0</v>
      </c>
    </row>
    <row r="88" spans="1:5" s="68" customFormat="1" ht="21.75" hidden="1" customHeight="1">
      <c r="A88" s="129" t="s">
        <v>90</v>
      </c>
      <c r="B88" s="167" t="s">
        <v>323</v>
      </c>
      <c r="C88" s="127"/>
      <c r="D88" s="168">
        <f>IFERROR(VLOOKUP(A88,'7.1'!A98:C389,3,),)</f>
        <v>0</v>
      </c>
      <c r="E88" s="158">
        <f t="shared" si="1"/>
        <v>0</v>
      </c>
    </row>
    <row r="89" spans="1:5" s="68" customFormat="1" ht="20.25" hidden="1" customHeight="1">
      <c r="A89" s="93" t="s">
        <v>91</v>
      </c>
      <c r="B89" s="167" t="s">
        <v>323</v>
      </c>
      <c r="C89" s="127"/>
      <c r="D89" s="168">
        <f>IFERROR(VLOOKUP(A89,'7.1'!A99:C390,3,),)</f>
        <v>0</v>
      </c>
      <c r="E89" s="158">
        <f t="shared" si="1"/>
        <v>0</v>
      </c>
    </row>
    <row r="90" spans="1:5" s="68" customFormat="1" ht="20.25" hidden="1" customHeight="1">
      <c r="A90" s="129" t="s">
        <v>92</v>
      </c>
      <c r="B90" s="167" t="s">
        <v>323</v>
      </c>
      <c r="C90" s="127"/>
      <c r="D90" s="168">
        <f>IFERROR(VLOOKUP(A90,'7.1'!A100:C391,3,),)</f>
        <v>0</v>
      </c>
      <c r="E90" s="158">
        <f t="shared" si="1"/>
        <v>0</v>
      </c>
    </row>
    <row r="91" spans="1:5" s="68" customFormat="1" ht="21.75" hidden="1" customHeight="1">
      <c r="A91" s="129" t="s">
        <v>93</v>
      </c>
      <c r="B91" s="167" t="s">
        <v>325</v>
      </c>
      <c r="C91" s="127"/>
      <c r="D91" s="168">
        <f>IFERROR(VLOOKUP(A91,'7.1'!A101:C392,3,),)</f>
        <v>0</v>
      </c>
      <c r="E91" s="158">
        <f t="shared" si="1"/>
        <v>0</v>
      </c>
    </row>
    <row r="92" spans="1:5" s="68" customFormat="1" ht="20.25" hidden="1" customHeight="1">
      <c r="A92" s="129" t="s">
        <v>94</v>
      </c>
      <c r="B92" s="167" t="s">
        <v>323</v>
      </c>
      <c r="C92" s="130"/>
      <c r="D92" s="168">
        <f>IFERROR(VLOOKUP(A92,'7.1'!A102:C393,3,),)</f>
        <v>0</v>
      </c>
      <c r="E92" s="158">
        <f t="shared" si="1"/>
        <v>0</v>
      </c>
    </row>
    <row r="93" spans="1:5" s="68" customFormat="1" ht="20.25" hidden="1" customHeight="1">
      <c r="A93" s="97" t="s">
        <v>95</v>
      </c>
      <c r="B93" s="167" t="s">
        <v>323</v>
      </c>
      <c r="C93" s="127"/>
      <c r="D93" s="168">
        <f>IFERROR(VLOOKUP(A93,'7.1'!A103:C394,3,),)</f>
        <v>0</v>
      </c>
      <c r="E93" s="158">
        <f t="shared" si="1"/>
        <v>0</v>
      </c>
    </row>
    <row r="94" spans="1:5" s="68" customFormat="1" ht="20.25" hidden="1" customHeight="1">
      <c r="A94" s="128" t="s">
        <v>96</v>
      </c>
      <c r="B94" s="167" t="s">
        <v>323</v>
      </c>
      <c r="C94" s="127"/>
      <c r="D94" s="168">
        <f>IFERROR(VLOOKUP(A94,'7.1'!A104:C395,3,),)</f>
        <v>0</v>
      </c>
      <c r="E94" s="158">
        <f t="shared" si="1"/>
        <v>0</v>
      </c>
    </row>
    <row r="95" spans="1:5" s="68" customFormat="1" ht="21.75" hidden="1" customHeight="1">
      <c r="A95" s="92" t="s">
        <v>97</v>
      </c>
      <c r="B95" s="167" t="s">
        <v>325</v>
      </c>
      <c r="C95" s="127"/>
      <c r="D95" s="168">
        <f>IFERROR(VLOOKUP(A95,'7.1'!A105:C396,3,),)</f>
        <v>0</v>
      </c>
      <c r="E95" s="158">
        <f t="shared" si="1"/>
        <v>0</v>
      </c>
    </row>
    <row r="96" spans="1:5" s="68" customFormat="1" ht="21.75" hidden="1" customHeight="1">
      <c r="A96" s="129" t="s">
        <v>98</v>
      </c>
      <c r="B96" s="167" t="s">
        <v>323</v>
      </c>
      <c r="C96" s="127"/>
      <c r="D96" s="168">
        <f>IFERROR(VLOOKUP(A96,'7.1'!A106:C397,3,),)</f>
        <v>0</v>
      </c>
      <c r="E96" s="158">
        <f t="shared" si="1"/>
        <v>0</v>
      </c>
    </row>
    <row r="97" spans="1:5" s="68" customFormat="1" ht="20.25" hidden="1" customHeight="1">
      <c r="A97" s="92" t="s">
        <v>99</v>
      </c>
      <c r="B97" s="167" t="s">
        <v>324</v>
      </c>
      <c r="C97" s="127"/>
      <c r="D97" s="168">
        <f>IFERROR(VLOOKUP(A97,'7.1'!A107:C398,3,),)</f>
        <v>0</v>
      </c>
      <c r="E97" s="158">
        <f t="shared" si="1"/>
        <v>0</v>
      </c>
    </row>
    <row r="98" spans="1:5" s="68" customFormat="1" ht="20.25" hidden="1" customHeight="1">
      <c r="A98" s="129" t="s">
        <v>100</v>
      </c>
      <c r="B98" s="167" t="s">
        <v>323</v>
      </c>
      <c r="C98" s="127"/>
      <c r="D98" s="168">
        <f>IFERROR(VLOOKUP(A98,'7.1'!A108:C399,3,),)</f>
        <v>0</v>
      </c>
      <c r="E98" s="158">
        <f t="shared" si="1"/>
        <v>0</v>
      </c>
    </row>
    <row r="99" spans="1:5" s="68" customFormat="1" ht="21.75" hidden="1" customHeight="1">
      <c r="A99" s="129" t="s">
        <v>101</v>
      </c>
      <c r="B99" s="167" t="s">
        <v>327</v>
      </c>
      <c r="C99" s="127"/>
      <c r="D99" s="168">
        <f>IFERROR(VLOOKUP(A99,'7.1'!A109:C400,3,),)</f>
        <v>0</v>
      </c>
      <c r="E99" s="158">
        <f t="shared" si="1"/>
        <v>0</v>
      </c>
    </row>
    <row r="100" spans="1:5" s="68" customFormat="1" ht="20.25" hidden="1" customHeight="1">
      <c r="A100" s="92" t="s">
        <v>102</v>
      </c>
      <c r="B100" s="167" t="s">
        <v>324</v>
      </c>
      <c r="C100" s="127"/>
      <c r="D100" s="168">
        <f>IFERROR(VLOOKUP(A100,'7.1'!A110:C401,3,),)</f>
        <v>0</v>
      </c>
      <c r="E100" s="158">
        <f t="shared" si="1"/>
        <v>0</v>
      </c>
    </row>
    <row r="101" spans="1:5" s="68" customFormat="1" ht="21.75" hidden="1" customHeight="1">
      <c r="A101" s="92" t="s">
        <v>103</v>
      </c>
      <c r="B101" s="167" t="s">
        <v>324</v>
      </c>
      <c r="C101" s="127"/>
      <c r="D101" s="168">
        <f>IFERROR(VLOOKUP(A101,'7.1'!A111:C402,3,),)</f>
        <v>0</v>
      </c>
      <c r="E101" s="158">
        <f t="shared" si="1"/>
        <v>0</v>
      </c>
    </row>
    <row r="102" spans="1:5" s="68" customFormat="1" ht="20.25" hidden="1" customHeight="1">
      <c r="A102" s="138" t="s">
        <v>104</v>
      </c>
      <c r="B102" s="167" t="s">
        <v>323</v>
      </c>
      <c r="C102" s="130"/>
      <c r="D102" s="168">
        <f>IFERROR(VLOOKUP(A102,'7.1'!A112:C403,3,),)</f>
        <v>0</v>
      </c>
      <c r="E102" s="158">
        <f t="shared" si="1"/>
        <v>0</v>
      </c>
    </row>
    <row r="103" spans="1:5" s="68" customFormat="1" ht="21.75" hidden="1" customHeight="1">
      <c r="A103" s="138" t="s">
        <v>105</v>
      </c>
      <c r="B103" s="167" t="s">
        <v>324</v>
      </c>
      <c r="C103" s="130"/>
      <c r="D103" s="168">
        <f>IFERROR(VLOOKUP(A103,'7.1'!A113:C404,3,),)</f>
        <v>0</v>
      </c>
      <c r="E103" s="158">
        <f t="shared" si="1"/>
        <v>0</v>
      </c>
    </row>
    <row r="104" spans="1:5" s="68" customFormat="1" ht="20.25" hidden="1" customHeight="1">
      <c r="A104" s="138" t="s">
        <v>106</v>
      </c>
      <c r="B104" s="167" t="s">
        <v>323</v>
      </c>
      <c r="C104" s="130"/>
      <c r="D104" s="168">
        <f>IFERROR(VLOOKUP(A104,'7.1'!A114:C405,3,),)</f>
        <v>0</v>
      </c>
      <c r="E104" s="158">
        <f t="shared" si="1"/>
        <v>0</v>
      </c>
    </row>
    <row r="105" spans="1:5" s="68" customFormat="1" ht="20.25" hidden="1" customHeight="1">
      <c r="A105" s="129" t="s">
        <v>107</v>
      </c>
      <c r="B105" s="167" t="s">
        <v>324</v>
      </c>
      <c r="C105" s="130"/>
      <c r="D105" s="168">
        <f>IFERROR(VLOOKUP(A105,'7.1'!A115:C406,3,),)</f>
        <v>0</v>
      </c>
      <c r="E105" s="158">
        <f t="shared" si="1"/>
        <v>0</v>
      </c>
    </row>
    <row r="106" spans="1:5" s="68" customFormat="1" ht="20.25" hidden="1" customHeight="1">
      <c r="A106" s="129" t="s">
        <v>108</v>
      </c>
      <c r="B106" s="167" t="s">
        <v>323</v>
      </c>
      <c r="C106" s="130"/>
      <c r="D106" s="168">
        <f>IFERROR(VLOOKUP(A106,'7.1'!A116:C407,3,),)</f>
        <v>0</v>
      </c>
      <c r="E106" s="158">
        <f t="shared" si="1"/>
        <v>0</v>
      </c>
    </row>
    <row r="107" spans="1:5" s="68" customFormat="1" ht="20.25" hidden="1" customHeight="1">
      <c r="A107" s="129" t="s">
        <v>109</v>
      </c>
      <c r="B107" s="167" t="s">
        <v>324</v>
      </c>
      <c r="C107" s="130"/>
      <c r="D107" s="168">
        <f>IFERROR(VLOOKUP(A107,'7.1'!A117:C408,3,),)</f>
        <v>0</v>
      </c>
      <c r="E107" s="158">
        <f t="shared" si="1"/>
        <v>0</v>
      </c>
    </row>
    <row r="108" spans="1:5" s="68" customFormat="1" ht="41.45" hidden="1" customHeight="1">
      <c r="A108" s="129" t="s">
        <v>110</v>
      </c>
      <c r="B108" s="167" t="s">
        <v>323</v>
      </c>
      <c r="C108" s="130"/>
      <c r="D108" s="168">
        <f>IFERROR(VLOOKUP(A108,'7.1'!A118:C409,3,),)</f>
        <v>0</v>
      </c>
      <c r="E108" s="158">
        <f t="shared" si="1"/>
        <v>0</v>
      </c>
    </row>
    <row r="109" spans="1:5" s="68" customFormat="1" ht="21.75" hidden="1" customHeight="1">
      <c r="A109" s="129" t="s">
        <v>111</v>
      </c>
      <c r="B109" s="167" t="s">
        <v>323</v>
      </c>
      <c r="C109" s="130"/>
      <c r="D109" s="168">
        <f>IFERROR(VLOOKUP(A109,'7.1'!A119:C410,3,),)</f>
        <v>0</v>
      </c>
      <c r="E109" s="158">
        <f t="shared" si="1"/>
        <v>0</v>
      </c>
    </row>
    <row r="110" spans="1:5" s="68" customFormat="1" ht="21.75" hidden="1" customHeight="1">
      <c r="A110" s="129" t="s">
        <v>112</v>
      </c>
      <c r="B110" s="167" t="s">
        <v>324</v>
      </c>
      <c r="C110" s="130"/>
      <c r="D110" s="168">
        <f>IFERROR(VLOOKUP(A110,'7.1'!A120:C411,3,),)</f>
        <v>0</v>
      </c>
      <c r="E110" s="158">
        <f t="shared" si="1"/>
        <v>0</v>
      </c>
    </row>
    <row r="111" spans="1:5" s="68" customFormat="1" ht="21.75" hidden="1" customHeight="1">
      <c r="A111" s="129" t="s">
        <v>113</v>
      </c>
      <c r="B111" s="167" t="s">
        <v>325</v>
      </c>
      <c r="C111" s="130"/>
      <c r="D111" s="168">
        <f>IFERROR(VLOOKUP(A111,'7.1'!A121:C412,3,),)</f>
        <v>0</v>
      </c>
      <c r="E111" s="158">
        <f t="shared" si="1"/>
        <v>0</v>
      </c>
    </row>
    <row r="112" spans="1:5" s="68" customFormat="1" ht="21.75" hidden="1" customHeight="1">
      <c r="A112" s="129" t="s">
        <v>114</v>
      </c>
      <c r="B112" s="167" t="s">
        <v>323</v>
      </c>
      <c r="C112" s="130"/>
      <c r="D112" s="168">
        <f>IFERROR(VLOOKUP(A112,'7.1'!A122:C413,3,),)</f>
        <v>0</v>
      </c>
      <c r="E112" s="158">
        <f t="shared" si="1"/>
        <v>0</v>
      </c>
    </row>
    <row r="113" spans="1:256" s="68" customFormat="1" ht="20.25" hidden="1" customHeight="1">
      <c r="A113" s="129" t="s">
        <v>115</v>
      </c>
      <c r="B113" s="167" t="s">
        <v>324</v>
      </c>
      <c r="C113" s="130"/>
      <c r="D113" s="168">
        <f>IFERROR(VLOOKUP(A113,'7.1'!A123:C414,3,),)</f>
        <v>0</v>
      </c>
      <c r="E113" s="158">
        <f t="shared" si="1"/>
        <v>0</v>
      </c>
    </row>
    <row r="114" spans="1:256" s="68" customFormat="1" ht="19.899999999999999" customHeight="1">
      <c r="A114" s="175" t="s">
        <v>57</v>
      </c>
      <c r="B114" s="163" t="s">
        <v>324</v>
      </c>
      <c r="C114" s="164">
        <v>40</v>
      </c>
      <c r="D114" s="165">
        <v>6000</v>
      </c>
      <c r="E114" s="158">
        <f t="shared" si="1"/>
        <v>240000</v>
      </c>
    </row>
    <row r="115" spans="1:256" s="68" customFormat="1" ht="19.899999999999999" customHeight="1">
      <c r="A115" s="169" t="s">
        <v>199</v>
      </c>
      <c r="B115" s="163" t="s">
        <v>324</v>
      </c>
      <c r="C115" s="164">
        <v>207</v>
      </c>
      <c r="D115" s="165">
        <v>6000</v>
      </c>
      <c r="E115" s="158">
        <f t="shared" si="1"/>
        <v>1242000</v>
      </c>
    </row>
    <row r="116" spans="1:256" s="68" customFormat="1" ht="21.75" hidden="1" customHeight="1">
      <c r="A116" s="129" t="s">
        <v>118</v>
      </c>
      <c r="B116" s="167" t="s">
        <v>324</v>
      </c>
      <c r="C116" s="127"/>
      <c r="D116" s="168">
        <f>IFERROR(VLOOKUP(A116,'7.1'!A126:C417,3,),)</f>
        <v>0</v>
      </c>
      <c r="E116" s="158">
        <f t="shared" si="1"/>
        <v>0</v>
      </c>
    </row>
    <row r="117" spans="1:256" s="68" customFormat="1" ht="20.25" hidden="1" customHeight="1">
      <c r="A117" s="128" t="s">
        <v>119</v>
      </c>
      <c r="B117" s="167" t="s">
        <v>323</v>
      </c>
      <c r="C117" s="127"/>
      <c r="D117" s="168">
        <f>IFERROR(VLOOKUP(A117,'7.1'!A127:C418,3,),)</f>
        <v>0</v>
      </c>
      <c r="E117" s="158">
        <f t="shared" si="1"/>
        <v>0</v>
      </c>
    </row>
    <row r="118" spans="1:256" s="68" customFormat="1" ht="21.75" hidden="1" customHeight="1">
      <c r="A118" s="129" t="s">
        <v>120</v>
      </c>
      <c r="B118" s="167" t="s">
        <v>323</v>
      </c>
      <c r="C118" s="127"/>
      <c r="D118" s="168">
        <f>IFERROR(VLOOKUP(A118,'7.1'!A128:C419,3,),)</f>
        <v>0</v>
      </c>
      <c r="E118" s="158">
        <f t="shared" si="1"/>
        <v>0</v>
      </c>
    </row>
    <row r="119" spans="1:256" s="68" customFormat="1" ht="21.75" hidden="1" customHeight="1">
      <c r="A119" s="129" t="s">
        <v>121</v>
      </c>
      <c r="B119" s="167"/>
      <c r="C119" s="127"/>
      <c r="D119" s="168">
        <f>IFERROR(VLOOKUP(A119,'7.1'!A129:C420,3,),)</f>
        <v>0</v>
      </c>
      <c r="E119" s="158">
        <f t="shared" si="1"/>
        <v>0</v>
      </c>
    </row>
    <row r="120" spans="1:256" s="68" customFormat="1" ht="20.25" hidden="1" customHeight="1">
      <c r="A120" s="129" t="s">
        <v>122</v>
      </c>
      <c r="B120" s="167" t="s">
        <v>323</v>
      </c>
      <c r="C120" s="127"/>
      <c r="D120" s="168">
        <f>IFERROR(VLOOKUP(A120,'7.1'!A130:C421,3,),)</f>
        <v>0</v>
      </c>
      <c r="E120" s="158">
        <f t="shared" si="1"/>
        <v>0</v>
      </c>
    </row>
    <row r="121" spans="1:256" s="68" customFormat="1" ht="19.899999999999999" customHeight="1">
      <c r="A121" s="169" t="s">
        <v>201</v>
      </c>
      <c r="B121" s="163" t="s">
        <v>324</v>
      </c>
      <c r="C121" s="164">
        <v>216</v>
      </c>
      <c r="D121" s="165">
        <v>6000</v>
      </c>
      <c r="E121" s="158">
        <f t="shared" si="1"/>
        <v>1296000</v>
      </c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0"/>
      <c r="FD121" s="70"/>
      <c r="FE121" s="70"/>
      <c r="FF121" s="70"/>
      <c r="FG121" s="70"/>
      <c r="FH121" s="70"/>
      <c r="FI121" s="70"/>
      <c r="FJ121" s="70"/>
      <c r="FK121" s="70"/>
      <c r="FL121" s="70"/>
      <c r="FM121" s="70"/>
      <c r="FN121" s="70"/>
      <c r="FO121" s="70"/>
      <c r="FP121" s="70"/>
      <c r="FQ121" s="70"/>
      <c r="FR121" s="70"/>
      <c r="FS121" s="70"/>
      <c r="FT121" s="70"/>
      <c r="FU121" s="70"/>
      <c r="FV121" s="70"/>
      <c r="FW121" s="70"/>
      <c r="FX121" s="70"/>
      <c r="FY121" s="70"/>
      <c r="FZ121" s="70"/>
      <c r="GA121" s="70"/>
      <c r="GB121" s="70"/>
      <c r="GC121" s="70"/>
      <c r="GD121" s="70"/>
      <c r="GE121" s="70"/>
      <c r="GF121" s="70"/>
      <c r="GG121" s="70"/>
      <c r="GH121" s="70"/>
      <c r="GI121" s="70"/>
      <c r="GJ121" s="70"/>
      <c r="GK121" s="70"/>
      <c r="GL121" s="70"/>
      <c r="GM121" s="70"/>
      <c r="GN121" s="70"/>
      <c r="GO121" s="70"/>
      <c r="GP121" s="70"/>
      <c r="GQ121" s="70"/>
      <c r="GR121" s="70"/>
      <c r="GS121" s="70"/>
      <c r="GT121" s="70"/>
      <c r="GU121" s="70"/>
      <c r="GV121" s="70"/>
      <c r="GW121" s="70"/>
      <c r="GX121" s="70"/>
      <c r="GY121" s="70"/>
      <c r="GZ121" s="70"/>
      <c r="HA121" s="70"/>
      <c r="HB121" s="70"/>
      <c r="HC121" s="70"/>
      <c r="HD121" s="70"/>
      <c r="HE121" s="70"/>
      <c r="HF121" s="70"/>
      <c r="HG121" s="70"/>
      <c r="HH121" s="70"/>
      <c r="HI121" s="70"/>
      <c r="HJ121" s="70"/>
      <c r="HK121" s="70"/>
      <c r="HL121" s="70"/>
      <c r="HM121" s="70"/>
      <c r="HN121" s="70"/>
      <c r="HO121" s="70"/>
      <c r="HP121" s="70"/>
      <c r="HQ121" s="70"/>
      <c r="HR121" s="70"/>
      <c r="HS121" s="70"/>
      <c r="HT121" s="70"/>
      <c r="HU121" s="70"/>
      <c r="HV121" s="70"/>
      <c r="HW121" s="70"/>
      <c r="HX121" s="70"/>
      <c r="HY121" s="70"/>
      <c r="HZ121" s="70"/>
      <c r="IA121" s="70"/>
      <c r="IB121" s="70"/>
      <c r="IC121" s="70"/>
      <c r="ID121" s="70"/>
      <c r="IE121" s="70"/>
      <c r="IF121" s="70"/>
      <c r="IG121" s="70"/>
      <c r="IH121" s="70"/>
      <c r="II121" s="70"/>
      <c r="IJ121" s="70"/>
      <c r="IK121" s="70"/>
      <c r="IL121" s="70"/>
      <c r="IM121" s="70"/>
      <c r="IN121" s="70"/>
      <c r="IO121" s="70"/>
      <c r="IP121" s="70"/>
      <c r="IQ121" s="70"/>
      <c r="IR121" s="70"/>
      <c r="IS121" s="70"/>
      <c r="IT121" s="70"/>
      <c r="IU121" s="70"/>
      <c r="IV121" s="70"/>
    </row>
    <row r="122" spans="1:256" s="68" customFormat="1" ht="20.25" hidden="1" customHeight="1">
      <c r="A122" s="129" t="s">
        <v>124</v>
      </c>
      <c r="B122" s="167" t="s">
        <v>323</v>
      </c>
      <c r="C122" s="127"/>
      <c r="D122" s="168">
        <f>IFERROR(VLOOKUP(A122,'7.1'!A132:C423,3,),)</f>
        <v>0</v>
      </c>
      <c r="E122" s="158">
        <f t="shared" si="1"/>
        <v>0</v>
      </c>
    </row>
    <row r="123" spans="1:256" s="68" customFormat="1" ht="20.25" hidden="1" customHeight="1">
      <c r="A123" s="83" t="s">
        <v>125</v>
      </c>
      <c r="B123" s="167" t="s">
        <v>323</v>
      </c>
      <c r="C123" s="127"/>
      <c r="D123" s="168">
        <f>IFERROR(VLOOKUP(A123,'7.1'!A133:C424,3,),)</f>
        <v>0</v>
      </c>
      <c r="E123" s="158">
        <f t="shared" si="1"/>
        <v>0</v>
      </c>
    </row>
    <row r="124" spans="1:256" s="68" customFormat="1" ht="20.25" hidden="1" customHeight="1">
      <c r="A124" s="97" t="s">
        <v>126</v>
      </c>
      <c r="B124" s="167" t="s">
        <v>324</v>
      </c>
      <c r="C124" s="127"/>
      <c r="D124" s="168">
        <f>IFERROR(VLOOKUP(A124,'7.1'!A134:C425,3,),)</f>
        <v>0</v>
      </c>
      <c r="E124" s="158">
        <f t="shared" si="1"/>
        <v>0</v>
      </c>
    </row>
    <row r="125" spans="1:256" s="68" customFormat="1" ht="20.25" hidden="1" customHeight="1">
      <c r="A125" s="105" t="s">
        <v>127</v>
      </c>
      <c r="B125" s="167" t="s">
        <v>323</v>
      </c>
      <c r="C125" s="127"/>
      <c r="D125" s="168">
        <f>IFERROR(VLOOKUP(A125,'7.1'!A135:C426,3,),)</f>
        <v>0</v>
      </c>
      <c r="E125" s="158">
        <f t="shared" si="1"/>
        <v>0</v>
      </c>
    </row>
    <row r="126" spans="1:256" s="68" customFormat="1" ht="19.899999999999999" customHeight="1">
      <c r="A126" s="171" t="s">
        <v>182</v>
      </c>
      <c r="B126" s="163" t="s">
        <v>323</v>
      </c>
      <c r="C126" s="164">
        <v>480</v>
      </c>
      <c r="D126" s="165">
        <v>21000</v>
      </c>
      <c r="E126" s="158">
        <f t="shared" si="1"/>
        <v>10080000</v>
      </c>
    </row>
    <row r="127" spans="1:256" s="68" customFormat="1" ht="21.75" hidden="1" customHeight="1">
      <c r="A127" s="128" t="s">
        <v>129</v>
      </c>
      <c r="B127" s="167" t="s">
        <v>322</v>
      </c>
      <c r="C127" s="130"/>
      <c r="D127" s="168">
        <f>IFERROR(VLOOKUP(A127,'7.1'!A137:C428,3,),)</f>
        <v>0</v>
      </c>
      <c r="E127" s="158">
        <f t="shared" si="1"/>
        <v>0</v>
      </c>
    </row>
    <row r="128" spans="1:256" s="68" customFormat="1" ht="20.25" hidden="1" customHeight="1">
      <c r="A128" s="128" t="s">
        <v>130</v>
      </c>
      <c r="B128" s="167" t="s">
        <v>323</v>
      </c>
      <c r="C128" s="130"/>
      <c r="D128" s="168">
        <f>IFERROR(VLOOKUP(A128,'7.1'!A138:C429,3,),)</f>
        <v>0</v>
      </c>
      <c r="E128" s="158">
        <f t="shared" si="1"/>
        <v>0</v>
      </c>
    </row>
    <row r="129" spans="1:5" s="68" customFormat="1" ht="21.75" hidden="1" customHeight="1">
      <c r="A129" s="128" t="s">
        <v>131</v>
      </c>
      <c r="B129" s="167" t="s">
        <v>323</v>
      </c>
      <c r="C129" s="130"/>
      <c r="D129" s="168">
        <f>IFERROR(VLOOKUP(A129,'7.1'!A139:C430,3,),)</f>
        <v>0</v>
      </c>
      <c r="E129" s="158">
        <f t="shared" si="1"/>
        <v>0</v>
      </c>
    </row>
    <row r="130" spans="1:5" s="68" customFormat="1" ht="21.75" hidden="1" customHeight="1">
      <c r="A130" s="128" t="s">
        <v>132</v>
      </c>
      <c r="B130" s="167" t="s">
        <v>323</v>
      </c>
      <c r="C130" s="139"/>
      <c r="D130" s="168">
        <f>IFERROR(VLOOKUP(A130,'7.1'!A140:C431,3,),)</f>
        <v>0</v>
      </c>
      <c r="E130" s="158">
        <f t="shared" si="1"/>
        <v>0</v>
      </c>
    </row>
    <row r="131" spans="1:5" s="68" customFormat="1" ht="41.45" hidden="1" customHeight="1">
      <c r="A131" s="129" t="s">
        <v>133</v>
      </c>
      <c r="B131" s="167" t="s">
        <v>323</v>
      </c>
      <c r="C131" s="130"/>
      <c r="D131" s="168">
        <f>IFERROR(VLOOKUP(A131,'7.1'!A141:C432,3,),)</f>
        <v>0</v>
      </c>
      <c r="E131" s="158">
        <f t="shared" ref="E131:E194" si="2">+D131*C131</f>
        <v>0</v>
      </c>
    </row>
    <row r="132" spans="1:5" s="68" customFormat="1" ht="21.75" hidden="1" customHeight="1">
      <c r="A132" s="92" t="s">
        <v>134</v>
      </c>
      <c r="B132" s="167" t="s">
        <v>325</v>
      </c>
      <c r="C132" s="127"/>
      <c r="D132" s="168">
        <f>IFERROR(VLOOKUP(A132,'7.1'!A142:C433,3,),)</f>
        <v>0</v>
      </c>
      <c r="E132" s="158">
        <f t="shared" si="2"/>
        <v>0</v>
      </c>
    </row>
    <row r="133" spans="1:5" s="68" customFormat="1" ht="19.899999999999999" customHeight="1">
      <c r="A133" s="171" t="s">
        <v>185</v>
      </c>
      <c r="B133" s="163" t="s">
        <v>323</v>
      </c>
      <c r="C133" s="164">
        <v>5</v>
      </c>
      <c r="D133" s="165">
        <v>25000</v>
      </c>
      <c r="E133" s="158">
        <f t="shared" si="2"/>
        <v>125000</v>
      </c>
    </row>
    <row r="134" spans="1:5" s="68" customFormat="1" ht="21.75" hidden="1" customHeight="1">
      <c r="A134" s="92" t="s">
        <v>136</v>
      </c>
      <c r="B134" s="167" t="s">
        <v>325</v>
      </c>
      <c r="C134" s="127"/>
      <c r="D134" s="168">
        <f>IFERROR(VLOOKUP(A134,'7.1'!A144:C435,3,),)</f>
        <v>0</v>
      </c>
      <c r="E134" s="158">
        <f t="shared" si="2"/>
        <v>0</v>
      </c>
    </row>
    <row r="135" spans="1:5" s="68" customFormat="1" ht="21.75" hidden="1" customHeight="1">
      <c r="A135" s="129" t="s">
        <v>137</v>
      </c>
      <c r="B135" s="167" t="s">
        <v>323</v>
      </c>
      <c r="C135" s="127"/>
      <c r="D135" s="168">
        <f>IFERROR(VLOOKUP(A135,'7.1'!A145:C436,3,),)</f>
        <v>0</v>
      </c>
      <c r="E135" s="158">
        <f t="shared" si="2"/>
        <v>0</v>
      </c>
    </row>
    <row r="136" spans="1:5" s="68" customFormat="1" ht="21.75" hidden="1" customHeight="1">
      <c r="A136" s="129" t="s">
        <v>138</v>
      </c>
      <c r="B136" s="167" t="s">
        <v>323</v>
      </c>
      <c r="C136" s="127"/>
      <c r="D136" s="168">
        <f>IFERROR(VLOOKUP(A136,'7.1'!A146:C437,3,),)</f>
        <v>0</v>
      </c>
      <c r="E136" s="158">
        <f t="shared" si="2"/>
        <v>0</v>
      </c>
    </row>
    <row r="137" spans="1:5" s="68" customFormat="1" ht="58.15" hidden="1" customHeight="1">
      <c r="A137" s="92" t="s">
        <v>139</v>
      </c>
      <c r="B137" s="167" t="s">
        <v>325</v>
      </c>
      <c r="C137" s="127"/>
      <c r="D137" s="168">
        <f>IFERROR(VLOOKUP(A137,'7.1'!A147:C438,3,),)</f>
        <v>0</v>
      </c>
      <c r="E137" s="158">
        <f t="shared" si="2"/>
        <v>0</v>
      </c>
    </row>
    <row r="138" spans="1:5" s="68" customFormat="1" ht="20.25" hidden="1" customHeight="1">
      <c r="A138" s="129" t="s">
        <v>140</v>
      </c>
      <c r="B138" s="167" t="s">
        <v>323</v>
      </c>
      <c r="C138" s="130"/>
      <c r="D138" s="168">
        <f>IFERROR(VLOOKUP(A138,'7.1'!A148:C439,3,),)</f>
        <v>0</v>
      </c>
      <c r="E138" s="158">
        <f t="shared" si="2"/>
        <v>0</v>
      </c>
    </row>
    <row r="139" spans="1:5" s="68" customFormat="1" ht="20.25" hidden="1" customHeight="1">
      <c r="A139" s="129" t="s">
        <v>141</v>
      </c>
      <c r="B139" s="167" t="s">
        <v>325</v>
      </c>
      <c r="C139" s="130"/>
      <c r="D139" s="168">
        <f>IFERROR(VLOOKUP(A139,'7.1'!A149:C440,3,),)</f>
        <v>0</v>
      </c>
      <c r="E139" s="158">
        <f t="shared" si="2"/>
        <v>0</v>
      </c>
    </row>
    <row r="140" spans="1:5" s="68" customFormat="1" ht="20.25" hidden="1" customHeight="1">
      <c r="A140" s="128" t="s">
        <v>142</v>
      </c>
      <c r="B140" s="167" t="s">
        <v>323</v>
      </c>
      <c r="C140" s="130"/>
      <c r="D140" s="168">
        <f>IFERROR(VLOOKUP(A140,'7.1'!A150:C441,3,),)</f>
        <v>0</v>
      </c>
      <c r="E140" s="158">
        <f t="shared" si="2"/>
        <v>0</v>
      </c>
    </row>
    <row r="141" spans="1:5" s="68" customFormat="1" ht="19.899999999999999" customHeight="1">
      <c r="A141" s="175" t="s">
        <v>306</v>
      </c>
      <c r="B141" s="163" t="s">
        <v>325</v>
      </c>
      <c r="C141" s="164">
        <v>46</v>
      </c>
      <c r="D141" s="165">
        <v>85000</v>
      </c>
      <c r="E141" s="158">
        <f t="shared" si="2"/>
        <v>3910000</v>
      </c>
    </row>
    <row r="142" spans="1:5" s="68" customFormat="1" ht="20.25" hidden="1" customHeight="1">
      <c r="A142" s="97" t="s">
        <v>144</v>
      </c>
      <c r="B142" s="167" t="s">
        <v>328</v>
      </c>
      <c r="C142" s="127"/>
      <c r="D142" s="168">
        <f>IFERROR(VLOOKUP(A142,'7.1'!A152:C443,3,),)</f>
        <v>0</v>
      </c>
      <c r="E142" s="158">
        <f t="shared" si="2"/>
        <v>0</v>
      </c>
    </row>
    <row r="143" spans="1:5" s="68" customFormat="1" ht="20.25" hidden="1" customHeight="1">
      <c r="A143" s="128" t="s">
        <v>145</v>
      </c>
      <c r="B143" s="167" t="s">
        <v>323</v>
      </c>
      <c r="C143" s="127"/>
      <c r="D143" s="168">
        <f>IFERROR(VLOOKUP(A143,'7.1'!A153:C444,3,),)</f>
        <v>0</v>
      </c>
      <c r="E143" s="158">
        <f t="shared" si="2"/>
        <v>0</v>
      </c>
    </row>
    <row r="144" spans="1:5" s="68" customFormat="1" ht="19.899999999999999" customHeight="1">
      <c r="A144" s="169" t="s">
        <v>70</v>
      </c>
      <c r="B144" s="163" t="s">
        <v>323</v>
      </c>
      <c r="C144" s="164">
        <v>820</v>
      </c>
      <c r="D144" s="165">
        <f>IFERROR(VLOOKUP(A144,'7.1'!A78:C369,3,),)</f>
        <v>27000</v>
      </c>
      <c r="E144" s="158">
        <f t="shared" si="2"/>
        <v>22140000</v>
      </c>
    </row>
    <row r="145" spans="1:5" s="68" customFormat="1" ht="21.75" hidden="1" customHeight="1">
      <c r="A145" s="93" t="s">
        <v>147</v>
      </c>
      <c r="B145" s="167" t="s">
        <v>325</v>
      </c>
      <c r="C145" s="127"/>
      <c r="D145" s="168">
        <f>IFERROR(VLOOKUP(A145,'7.1'!A155:C446,3,),)</f>
        <v>0</v>
      </c>
      <c r="E145" s="158">
        <f t="shared" si="2"/>
        <v>0</v>
      </c>
    </row>
    <row r="146" spans="1:5" s="68" customFormat="1" ht="20.25" hidden="1" customHeight="1">
      <c r="A146" s="93" t="s">
        <v>148</v>
      </c>
      <c r="B146" s="167" t="s">
        <v>325</v>
      </c>
      <c r="C146" s="127"/>
      <c r="D146" s="168">
        <f>IFERROR(VLOOKUP(A146,'7.1'!A156:C447,3,),)</f>
        <v>0</v>
      </c>
      <c r="E146" s="158">
        <f t="shared" si="2"/>
        <v>0</v>
      </c>
    </row>
    <row r="147" spans="1:5" s="68" customFormat="1" ht="21.75" hidden="1" customHeight="1">
      <c r="A147" s="129" t="s">
        <v>149</v>
      </c>
      <c r="B147" s="167" t="s">
        <v>323</v>
      </c>
      <c r="C147" s="127"/>
      <c r="D147" s="168">
        <f>IFERROR(VLOOKUP(A147,'7.1'!A157:C448,3,),)</f>
        <v>0</v>
      </c>
      <c r="E147" s="158">
        <f t="shared" si="2"/>
        <v>0</v>
      </c>
    </row>
    <row r="148" spans="1:5" s="68" customFormat="1" ht="20.25" hidden="1" customHeight="1">
      <c r="A148" s="129" t="s">
        <v>150</v>
      </c>
      <c r="B148" s="167" t="s">
        <v>325</v>
      </c>
      <c r="C148" s="127"/>
      <c r="D148" s="168">
        <f>IFERROR(VLOOKUP(A148,'7.1'!A158:C449,3,),)</f>
        <v>0</v>
      </c>
      <c r="E148" s="158">
        <f t="shared" si="2"/>
        <v>0</v>
      </c>
    </row>
    <row r="149" spans="1:5" s="68" customFormat="1" ht="21.75" hidden="1" customHeight="1">
      <c r="A149" s="129" t="s">
        <v>151</v>
      </c>
      <c r="B149" s="167" t="s">
        <v>323</v>
      </c>
      <c r="C149" s="127"/>
      <c r="D149" s="168">
        <f>IFERROR(VLOOKUP(A149,'7.1'!A159:C450,3,),)</f>
        <v>0</v>
      </c>
      <c r="E149" s="158">
        <f t="shared" si="2"/>
        <v>0</v>
      </c>
    </row>
    <row r="150" spans="1:5" s="68" customFormat="1" ht="21.75" hidden="1" customHeight="1">
      <c r="A150" s="92" t="s">
        <v>152</v>
      </c>
      <c r="B150" s="167" t="s">
        <v>322</v>
      </c>
      <c r="C150" s="127"/>
      <c r="D150" s="168">
        <f>IFERROR(VLOOKUP(A150,'7.1'!A160:C451,3,),)</f>
        <v>0</v>
      </c>
      <c r="E150" s="158">
        <f t="shared" si="2"/>
        <v>0</v>
      </c>
    </row>
    <row r="151" spans="1:5" s="68" customFormat="1" ht="70.900000000000006" hidden="1" customHeight="1">
      <c r="A151" s="92" t="s">
        <v>153</v>
      </c>
      <c r="B151" s="167" t="s">
        <v>322</v>
      </c>
      <c r="C151" s="127"/>
      <c r="D151" s="168">
        <f>IFERROR(VLOOKUP(A151,'7.1'!A161:C452,3,),)</f>
        <v>0</v>
      </c>
      <c r="E151" s="158">
        <f t="shared" si="2"/>
        <v>0</v>
      </c>
    </row>
    <row r="152" spans="1:5" s="68" customFormat="1" ht="21.75" hidden="1" customHeight="1">
      <c r="A152" s="92" t="s">
        <v>154</v>
      </c>
      <c r="B152" s="167" t="s">
        <v>323</v>
      </c>
      <c r="C152" s="127"/>
      <c r="D152" s="168">
        <f>IFERROR(VLOOKUP(A152,'7.1'!A162:C453,3,),)</f>
        <v>0</v>
      </c>
      <c r="E152" s="158">
        <f t="shared" si="2"/>
        <v>0</v>
      </c>
    </row>
    <row r="153" spans="1:5" s="68" customFormat="1" ht="20.25" hidden="1" customHeight="1">
      <c r="A153" s="129" t="s">
        <v>155</v>
      </c>
      <c r="B153" s="167" t="s">
        <v>323</v>
      </c>
      <c r="C153" s="127"/>
      <c r="D153" s="168">
        <f>IFERROR(VLOOKUP(A153,'7.1'!A163:C454,3,),)</f>
        <v>0</v>
      </c>
      <c r="E153" s="158">
        <f t="shared" si="2"/>
        <v>0</v>
      </c>
    </row>
    <row r="154" spans="1:5" s="68" customFormat="1" ht="20.25" hidden="1" customHeight="1">
      <c r="A154" s="83" t="s">
        <v>156</v>
      </c>
      <c r="B154" s="167" t="s">
        <v>323</v>
      </c>
      <c r="C154" s="127"/>
      <c r="D154" s="168">
        <f>IFERROR(VLOOKUP(A154,'7.1'!A164:C455,3,),)</f>
        <v>0</v>
      </c>
      <c r="E154" s="158">
        <f t="shared" si="2"/>
        <v>0</v>
      </c>
    </row>
    <row r="155" spans="1:5" s="68" customFormat="1" ht="20.25" hidden="1" customHeight="1">
      <c r="A155" s="129" t="s">
        <v>157</v>
      </c>
      <c r="B155" s="167" t="s">
        <v>323</v>
      </c>
      <c r="C155" s="127"/>
      <c r="D155" s="168">
        <f>IFERROR(VLOOKUP(A155,'7.1'!A165:C456,3,),)</f>
        <v>0</v>
      </c>
      <c r="E155" s="158">
        <f t="shared" si="2"/>
        <v>0</v>
      </c>
    </row>
    <row r="156" spans="1:5" s="68" customFormat="1" ht="20.25" hidden="1" customHeight="1">
      <c r="A156" s="129" t="s">
        <v>158</v>
      </c>
      <c r="B156" s="167" t="s">
        <v>323</v>
      </c>
      <c r="C156" s="127"/>
      <c r="D156" s="168">
        <f>IFERROR(VLOOKUP(A156,'7.1'!A166:C457,3,),)</f>
        <v>0</v>
      </c>
      <c r="E156" s="158">
        <f t="shared" si="2"/>
        <v>0</v>
      </c>
    </row>
    <row r="157" spans="1:5" s="68" customFormat="1" ht="21.75" hidden="1" customHeight="1">
      <c r="A157" s="129" t="s">
        <v>159</v>
      </c>
      <c r="B157" s="167" t="s">
        <v>323</v>
      </c>
      <c r="C157" s="127"/>
      <c r="D157" s="168">
        <f>IFERROR(VLOOKUP(A157,'7.1'!A167:C458,3,),)</f>
        <v>0</v>
      </c>
      <c r="E157" s="158">
        <f t="shared" si="2"/>
        <v>0</v>
      </c>
    </row>
    <row r="158" spans="1:5" s="68" customFormat="1" ht="21.75" hidden="1" customHeight="1">
      <c r="A158" s="140" t="s">
        <v>160</v>
      </c>
      <c r="B158" s="167" t="s">
        <v>323</v>
      </c>
      <c r="C158" s="127"/>
      <c r="D158" s="168">
        <f>IFERROR(VLOOKUP(A158,'7.1'!A168:C459,3,),)</f>
        <v>0</v>
      </c>
      <c r="E158" s="158">
        <f t="shared" si="2"/>
        <v>0</v>
      </c>
    </row>
    <row r="159" spans="1:5" s="68" customFormat="1" ht="21.75" hidden="1" customHeight="1">
      <c r="A159" s="89" t="s">
        <v>161</v>
      </c>
      <c r="B159" s="167" t="s">
        <v>323</v>
      </c>
      <c r="C159" s="127"/>
      <c r="D159" s="168">
        <f>IFERROR(VLOOKUP(A159,'7.1'!A169:C460,3,),)</f>
        <v>0</v>
      </c>
      <c r="E159" s="158">
        <f t="shared" si="2"/>
        <v>0</v>
      </c>
    </row>
    <row r="160" spans="1:5" s="68" customFormat="1" ht="21.75" hidden="1" customHeight="1">
      <c r="A160" s="129" t="s">
        <v>162</v>
      </c>
      <c r="B160" s="167" t="s">
        <v>323</v>
      </c>
      <c r="C160" s="127"/>
      <c r="D160" s="168">
        <f>IFERROR(VLOOKUP(A160,'7.1'!A170:C461,3,),)</f>
        <v>0</v>
      </c>
      <c r="E160" s="158">
        <f t="shared" si="2"/>
        <v>0</v>
      </c>
    </row>
    <row r="161" spans="1:5" s="68" customFormat="1" ht="21.75" hidden="1" customHeight="1">
      <c r="A161" s="129" t="s">
        <v>163</v>
      </c>
      <c r="B161" s="167" t="s">
        <v>323</v>
      </c>
      <c r="C161" s="127"/>
      <c r="D161" s="168">
        <f>IFERROR(VLOOKUP(A161,'7.1'!A171:C462,3,),)</f>
        <v>0</v>
      </c>
      <c r="E161" s="158">
        <f t="shared" si="2"/>
        <v>0</v>
      </c>
    </row>
    <row r="162" spans="1:5" s="68" customFormat="1" ht="20.25" hidden="1" customHeight="1">
      <c r="A162" s="129" t="s">
        <v>164</v>
      </c>
      <c r="B162" s="167" t="s">
        <v>323</v>
      </c>
      <c r="C162" s="127"/>
      <c r="D162" s="168">
        <f>IFERROR(VLOOKUP(A162,'7.1'!A172:C463,3,),)</f>
        <v>0</v>
      </c>
      <c r="E162" s="158">
        <f t="shared" si="2"/>
        <v>0</v>
      </c>
    </row>
    <row r="163" spans="1:5" s="68" customFormat="1" ht="20.25" hidden="1" customHeight="1">
      <c r="A163" s="129" t="s">
        <v>165</v>
      </c>
      <c r="B163" s="167" t="s">
        <v>325</v>
      </c>
      <c r="C163" s="127"/>
      <c r="D163" s="168">
        <f>IFERROR(VLOOKUP(A163,'7.1'!A173:C464,3,),)</f>
        <v>0</v>
      </c>
      <c r="E163" s="158">
        <f t="shared" si="2"/>
        <v>0</v>
      </c>
    </row>
    <row r="164" spans="1:5" s="68" customFormat="1" ht="21.75" hidden="1" customHeight="1">
      <c r="A164" s="129" t="s">
        <v>166</v>
      </c>
      <c r="B164" s="167" t="s">
        <v>325</v>
      </c>
      <c r="C164" s="127"/>
      <c r="D164" s="168">
        <f>IFERROR(VLOOKUP(A164,'7.1'!A174:C465,3,),)</f>
        <v>0</v>
      </c>
      <c r="E164" s="158">
        <f t="shared" si="2"/>
        <v>0</v>
      </c>
    </row>
    <row r="165" spans="1:5" s="68" customFormat="1" ht="36" hidden="1" customHeight="1">
      <c r="A165" s="92" t="s">
        <v>167</v>
      </c>
      <c r="B165" s="167" t="s">
        <v>325</v>
      </c>
      <c r="C165" s="127"/>
      <c r="D165" s="168">
        <f>IFERROR(VLOOKUP(A165,'7.1'!A175:C466,3,),)</f>
        <v>0</v>
      </c>
      <c r="E165" s="158">
        <f t="shared" si="2"/>
        <v>0</v>
      </c>
    </row>
    <row r="166" spans="1:5" s="68" customFormat="1" ht="19.899999999999999" customHeight="1">
      <c r="A166" s="169" t="s">
        <v>146</v>
      </c>
      <c r="B166" s="163" t="s">
        <v>323</v>
      </c>
      <c r="C166" s="164">
        <v>460</v>
      </c>
      <c r="D166" s="165">
        <f>IFERROR(VLOOKUP(A166,'7.1'!A154:C445,3,),)</f>
        <v>18000</v>
      </c>
      <c r="E166" s="158">
        <f t="shared" si="2"/>
        <v>8280000</v>
      </c>
    </row>
    <row r="167" spans="1:5" s="68" customFormat="1" ht="21.75" hidden="1" customHeight="1">
      <c r="A167" s="97" t="s">
        <v>169</v>
      </c>
      <c r="B167" s="167" t="s">
        <v>324</v>
      </c>
      <c r="C167" s="127"/>
      <c r="D167" s="168">
        <f>IFERROR(VLOOKUP(A167,'7.1'!A177:C468,3,),)</f>
        <v>0</v>
      </c>
      <c r="E167" s="158">
        <f t="shared" si="2"/>
        <v>0</v>
      </c>
    </row>
    <row r="168" spans="1:5" s="68" customFormat="1" ht="43.5" hidden="1" customHeight="1">
      <c r="A168" s="129" t="s">
        <v>170</v>
      </c>
      <c r="B168" s="167" t="s">
        <v>329</v>
      </c>
      <c r="C168" s="127"/>
      <c r="D168" s="168">
        <f>IFERROR(VLOOKUP(A168,'7.1'!A178:C469,3,),)</f>
        <v>0</v>
      </c>
      <c r="E168" s="158">
        <f t="shared" si="2"/>
        <v>0</v>
      </c>
    </row>
    <row r="169" spans="1:5" s="68" customFormat="1" ht="19.899999999999999" customHeight="1">
      <c r="A169" s="169" t="s">
        <v>219</v>
      </c>
      <c r="B169" s="163" t="s">
        <v>323</v>
      </c>
      <c r="C169" s="164">
        <v>3</v>
      </c>
      <c r="D169" s="165">
        <v>25000</v>
      </c>
      <c r="E169" s="158">
        <f t="shared" si="2"/>
        <v>75000</v>
      </c>
    </row>
    <row r="170" spans="1:5" s="68" customFormat="1" ht="20.25" hidden="1" customHeight="1">
      <c r="A170" s="129" t="s">
        <v>172</v>
      </c>
      <c r="B170" s="167" t="s">
        <v>323</v>
      </c>
      <c r="C170" s="127"/>
      <c r="D170" s="168">
        <f>IFERROR(VLOOKUP(A170,'7.1'!A180:C471,3,),)</f>
        <v>0</v>
      </c>
      <c r="E170" s="158">
        <f t="shared" si="2"/>
        <v>0</v>
      </c>
    </row>
    <row r="171" spans="1:5" s="68" customFormat="1" ht="19.899999999999999" customHeight="1">
      <c r="A171" s="169" t="s">
        <v>188</v>
      </c>
      <c r="B171" s="163" t="s">
        <v>323</v>
      </c>
      <c r="C171" s="164">
        <v>10</v>
      </c>
      <c r="D171" s="165">
        <v>12000</v>
      </c>
      <c r="E171" s="158">
        <f t="shared" si="2"/>
        <v>120000</v>
      </c>
    </row>
    <row r="172" spans="1:5" s="68" customFormat="1" ht="21.6" hidden="1" customHeight="1">
      <c r="A172" s="129" t="s">
        <v>174</v>
      </c>
      <c r="B172" s="167" t="s">
        <v>323</v>
      </c>
      <c r="C172" s="127"/>
      <c r="D172" s="168">
        <f>IFERROR(VLOOKUP(A172,'7.1'!A182:C473,3,),)</f>
        <v>0</v>
      </c>
      <c r="E172" s="158">
        <f t="shared" si="2"/>
        <v>0</v>
      </c>
    </row>
    <row r="173" spans="1:5" s="68" customFormat="1" ht="21.75" hidden="1" customHeight="1">
      <c r="A173" s="128" t="s">
        <v>175</v>
      </c>
      <c r="B173" s="167" t="s">
        <v>323</v>
      </c>
      <c r="C173" s="127"/>
      <c r="D173" s="168">
        <f>IFERROR(VLOOKUP(A173,'7.1'!A183:C474,3,),)</f>
        <v>0</v>
      </c>
      <c r="E173" s="158">
        <f t="shared" si="2"/>
        <v>0</v>
      </c>
    </row>
    <row r="174" spans="1:5" s="68" customFormat="1" ht="21.75" hidden="1" customHeight="1">
      <c r="A174" s="129" t="s">
        <v>176</v>
      </c>
      <c r="B174" s="167" t="s">
        <v>325</v>
      </c>
      <c r="C174" s="127"/>
      <c r="D174" s="168">
        <f>IFERROR(VLOOKUP(A174,'7.1'!A184:C475,3,),)</f>
        <v>0</v>
      </c>
      <c r="E174" s="158">
        <f t="shared" si="2"/>
        <v>0</v>
      </c>
    </row>
    <row r="175" spans="1:5" s="68" customFormat="1" ht="21.75" hidden="1" customHeight="1">
      <c r="A175" s="90" t="s">
        <v>177</v>
      </c>
      <c r="B175" s="167" t="s">
        <v>322</v>
      </c>
      <c r="C175" s="127"/>
      <c r="D175" s="168">
        <f>IFERROR(VLOOKUP(A175,'7.1'!A185:C476,3,),)</f>
        <v>0</v>
      </c>
      <c r="E175" s="158">
        <f t="shared" si="2"/>
        <v>0</v>
      </c>
    </row>
    <row r="176" spans="1:5" s="69" customFormat="1" ht="20.25" hidden="1" customHeight="1">
      <c r="A176" s="90" t="s">
        <v>178</v>
      </c>
      <c r="B176" s="167" t="s">
        <v>322</v>
      </c>
      <c r="C176" s="127"/>
      <c r="D176" s="168">
        <f>IFERROR(VLOOKUP(A176,'7.1'!A186:C477,3,),)</f>
        <v>0</v>
      </c>
      <c r="E176" s="158">
        <f t="shared" si="2"/>
        <v>0</v>
      </c>
    </row>
    <row r="177" spans="1:5" s="69" customFormat="1" ht="20.25" hidden="1" customHeight="1">
      <c r="A177" s="83" t="s">
        <v>179</v>
      </c>
      <c r="B177" s="167" t="s">
        <v>323</v>
      </c>
      <c r="C177" s="127"/>
      <c r="D177" s="168">
        <f>IFERROR(VLOOKUP(A177,'7.1'!A187:C478,3,),)</f>
        <v>0</v>
      </c>
      <c r="E177" s="158">
        <f t="shared" si="2"/>
        <v>0</v>
      </c>
    </row>
    <row r="178" spans="1:5" s="68" customFormat="1" ht="21.75" hidden="1" customHeight="1">
      <c r="A178" s="128" t="s">
        <v>180</v>
      </c>
      <c r="B178" s="167" t="s">
        <v>323</v>
      </c>
      <c r="C178" s="127"/>
      <c r="D178" s="168">
        <f>IFERROR(VLOOKUP(A178,'7.1'!A188:C479,3,),)</f>
        <v>0</v>
      </c>
      <c r="E178" s="158">
        <f t="shared" si="2"/>
        <v>0</v>
      </c>
    </row>
    <row r="179" spans="1:5" s="68" customFormat="1" ht="21.75" hidden="1" customHeight="1">
      <c r="A179" s="128" t="s">
        <v>181</v>
      </c>
      <c r="B179" s="167" t="s">
        <v>323</v>
      </c>
      <c r="C179" s="127"/>
      <c r="D179" s="168">
        <f>IFERROR(VLOOKUP(A179,'7.1'!A189:C480,3,),)</f>
        <v>0</v>
      </c>
      <c r="E179" s="158">
        <f t="shared" si="2"/>
        <v>0</v>
      </c>
    </row>
    <row r="180" spans="1:5" s="68" customFormat="1" ht="19.899999999999999" customHeight="1">
      <c r="A180" s="169" t="s">
        <v>42</v>
      </c>
      <c r="B180" s="163" t="s">
        <v>323</v>
      </c>
      <c r="C180" s="164">
        <v>24</v>
      </c>
      <c r="D180" s="165">
        <f>IFERROR(VLOOKUP(A180,'7.1'!A51:C342,3,),)</f>
        <v>24000</v>
      </c>
      <c r="E180" s="158">
        <f t="shared" si="2"/>
        <v>576000</v>
      </c>
    </row>
    <row r="181" spans="1:5" s="68" customFormat="1" ht="20.25" hidden="1" customHeight="1">
      <c r="A181" s="129" t="s">
        <v>183</v>
      </c>
      <c r="B181" s="167" t="s">
        <v>325</v>
      </c>
      <c r="C181" s="127"/>
      <c r="D181" s="168">
        <f>IFERROR(VLOOKUP(A181,'7.1'!A191:C482,3,),)</f>
        <v>0</v>
      </c>
      <c r="E181" s="158">
        <f t="shared" si="2"/>
        <v>0</v>
      </c>
    </row>
    <row r="182" spans="1:5" s="68" customFormat="1" ht="21.75" hidden="1" customHeight="1">
      <c r="A182" s="128" t="s">
        <v>184</v>
      </c>
      <c r="B182" s="167" t="s">
        <v>323</v>
      </c>
      <c r="C182" s="127"/>
      <c r="D182" s="168">
        <f>IFERROR(VLOOKUP(A182,'7.1'!A192:C483,3,),)</f>
        <v>0</v>
      </c>
      <c r="E182" s="158">
        <f t="shared" si="2"/>
        <v>0</v>
      </c>
    </row>
    <row r="183" spans="1:5" s="68" customFormat="1" ht="19.899999999999999" customHeight="1">
      <c r="A183" s="169" t="s">
        <v>44</v>
      </c>
      <c r="B183" s="163" t="s">
        <v>323</v>
      </c>
      <c r="C183" s="164">
        <v>10</v>
      </c>
      <c r="D183" s="165">
        <v>12000</v>
      </c>
      <c r="E183" s="158">
        <f t="shared" si="2"/>
        <v>120000</v>
      </c>
    </row>
    <row r="184" spans="1:5" s="68" customFormat="1" ht="20.25" hidden="1" customHeight="1">
      <c r="A184" s="128" t="s">
        <v>186</v>
      </c>
      <c r="B184" s="167" t="s">
        <v>325</v>
      </c>
      <c r="C184" s="127"/>
      <c r="D184" s="168">
        <f>IFERROR(VLOOKUP(A184,'7.1'!A194:C485,3,),)</f>
        <v>0</v>
      </c>
      <c r="E184" s="158">
        <f t="shared" si="2"/>
        <v>0</v>
      </c>
    </row>
    <row r="185" spans="1:5" s="68" customFormat="1" ht="20.25" hidden="1" customHeight="1">
      <c r="A185" s="129" t="s">
        <v>187</v>
      </c>
      <c r="B185" s="167" t="s">
        <v>325</v>
      </c>
      <c r="C185" s="127"/>
      <c r="D185" s="168">
        <f>IFERROR(VLOOKUP(A185,'7.1'!A195:C486,3,),)</f>
        <v>0</v>
      </c>
      <c r="E185" s="158">
        <f t="shared" si="2"/>
        <v>0</v>
      </c>
    </row>
    <row r="186" spans="1:5" s="68" customFormat="1" ht="19.899999999999999" customHeight="1">
      <c r="A186" s="169" t="s">
        <v>45</v>
      </c>
      <c r="B186" s="163" t="s">
        <v>323</v>
      </c>
      <c r="C186" s="164">
        <v>90</v>
      </c>
      <c r="D186" s="165">
        <f>IFERROR(VLOOKUP(A186,'7.1'!A54:C345,3,),)</f>
        <v>15000</v>
      </c>
      <c r="E186" s="158">
        <f t="shared" si="2"/>
        <v>1350000</v>
      </c>
    </row>
    <row r="187" spans="1:5" s="68" customFormat="1" ht="21.75" hidden="1" customHeight="1">
      <c r="A187" s="129" t="s">
        <v>189</v>
      </c>
      <c r="B187" s="167" t="s">
        <v>325</v>
      </c>
      <c r="C187" s="127"/>
      <c r="D187" s="168">
        <f>IFERROR(VLOOKUP(A187,'7.1'!A197:C488,3,),)</f>
        <v>0</v>
      </c>
      <c r="E187" s="158">
        <f t="shared" si="2"/>
        <v>0</v>
      </c>
    </row>
    <row r="188" spans="1:5" s="68" customFormat="1" ht="21.75" hidden="1" customHeight="1">
      <c r="A188" s="129" t="s">
        <v>190</v>
      </c>
      <c r="B188" s="167" t="s">
        <v>325</v>
      </c>
      <c r="C188" s="127"/>
      <c r="D188" s="168">
        <f>IFERROR(VLOOKUP(A188,'7.1'!A198:C489,3,),)</f>
        <v>0</v>
      </c>
      <c r="E188" s="158">
        <f t="shared" si="2"/>
        <v>0</v>
      </c>
    </row>
    <row r="189" spans="1:5" s="68" customFormat="1" ht="21.6" hidden="1" customHeight="1">
      <c r="A189" s="129" t="s">
        <v>191</v>
      </c>
      <c r="B189" s="167" t="s">
        <v>325</v>
      </c>
      <c r="C189" s="127"/>
      <c r="D189" s="168">
        <f>IFERROR(VLOOKUP(A189,'7.1'!A199:C490,3,),)</f>
        <v>0</v>
      </c>
      <c r="E189" s="158">
        <f t="shared" si="2"/>
        <v>0</v>
      </c>
    </row>
    <row r="190" spans="1:5" s="68" customFormat="1" ht="21.75" hidden="1" customHeight="1">
      <c r="A190" s="129" t="s">
        <v>192</v>
      </c>
      <c r="B190" s="167" t="s">
        <v>323</v>
      </c>
      <c r="C190" s="127"/>
      <c r="D190" s="168">
        <f>IFERROR(VLOOKUP(A190,'7.1'!A200:C491,3,),)</f>
        <v>0</v>
      </c>
      <c r="E190" s="158">
        <f t="shared" si="2"/>
        <v>0</v>
      </c>
    </row>
    <row r="191" spans="1:5" s="68" customFormat="1" ht="20.25" hidden="1" customHeight="1">
      <c r="A191" s="129" t="s">
        <v>193</v>
      </c>
      <c r="B191" s="167" t="s">
        <v>328</v>
      </c>
      <c r="C191" s="127"/>
      <c r="D191" s="168">
        <f>IFERROR(VLOOKUP(A191,'7.1'!A201:C492,3,),)</f>
        <v>0</v>
      </c>
      <c r="E191" s="158">
        <f t="shared" si="2"/>
        <v>0</v>
      </c>
    </row>
    <row r="192" spans="1:5" s="68" customFormat="1" ht="19.899999999999999" customHeight="1">
      <c r="A192" s="169" t="s">
        <v>46</v>
      </c>
      <c r="B192" s="163" t="s">
        <v>325</v>
      </c>
      <c r="C192" s="164">
        <v>80</v>
      </c>
      <c r="D192" s="165">
        <f>IFERROR(VLOOKUP(A192,'7.1'!A55:C346,3,),)</f>
        <v>15000</v>
      </c>
      <c r="E192" s="158">
        <f t="shared" si="2"/>
        <v>1200000</v>
      </c>
    </row>
    <row r="193" spans="1:256" s="68" customFormat="1" ht="20.25" hidden="1" customHeight="1">
      <c r="A193" s="90" t="s">
        <v>195</v>
      </c>
      <c r="B193" s="167" t="s">
        <v>330</v>
      </c>
      <c r="C193" s="127"/>
      <c r="D193" s="168">
        <f>IFERROR(VLOOKUP(A193,'7.1'!A203:C494,3,),)</f>
        <v>0</v>
      </c>
      <c r="E193" s="158">
        <f t="shared" si="2"/>
        <v>0</v>
      </c>
    </row>
    <row r="194" spans="1:256" s="68" customFormat="1" ht="20.25" hidden="1" customHeight="1">
      <c r="A194" s="136" t="s">
        <v>196</v>
      </c>
      <c r="B194" s="167" t="s">
        <v>323</v>
      </c>
      <c r="C194" s="127"/>
      <c r="D194" s="168">
        <f>IFERROR(VLOOKUP(A194,'7.1'!A204:C495,3,),)</f>
        <v>0</v>
      </c>
      <c r="E194" s="158">
        <f t="shared" si="2"/>
        <v>0</v>
      </c>
    </row>
    <row r="195" spans="1:256" s="68" customFormat="1" ht="20.25" hidden="1" customHeight="1">
      <c r="A195" s="129" t="s">
        <v>197</v>
      </c>
      <c r="B195" s="167" t="s">
        <v>328</v>
      </c>
      <c r="C195" s="127"/>
      <c r="D195" s="168">
        <f>IFERROR(VLOOKUP(A195,'7.1'!A205:C496,3,),)</f>
        <v>0</v>
      </c>
      <c r="E195" s="158">
        <f t="shared" ref="E195:E258" si="3">+D195*C195</f>
        <v>0</v>
      </c>
    </row>
    <row r="196" spans="1:256" s="68" customFormat="1" ht="21.75" hidden="1" customHeight="1">
      <c r="A196" s="136" t="s">
        <v>198</v>
      </c>
      <c r="B196" s="167" t="s">
        <v>323</v>
      </c>
      <c r="C196" s="127"/>
      <c r="D196" s="168">
        <f>IFERROR(VLOOKUP(A196,'7.1'!A206:C497,3,),)</f>
        <v>0</v>
      </c>
      <c r="E196" s="158">
        <f t="shared" si="3"/>
        <v>0</v>
      </c>
    </row>
    <row r="197" spans="1:256" s="68" customFormat="1" ht="19.899999999999999" customHeight="1">
      <c r="A197" s="175" t="s">
        <v>135</v>
      </c>
      <c r="B197" s="163" t="s">
        <v>323</v>
      </c>
      <c r="C197" s="164">
        <v>1</v>
      </c>
      <c r="D197" s="165">
        <f>IFERROR(VLOOKUP(A197,'7.1'!A143:C434,3,),)</f>
        <v>45000</v>
      </c>
      <c r="E197" s="158">
        <f t="shared" si="3"/>
        <v>45000</v>
      </c>
    </row>
    <row r="198" spans="1:256" s="68" customFormat="1" ht="20.25" hidden="1" customHeight="1">
      <c r="A198" s="128" t="s">
        <v>200</v>
      </c>
      <c r="B198" s="167" t="s">
        <v>323</v>
      </c>
      <c r="C198" s="127"/>
      <c r="D198" s="168">
        <f>IFERROR(VLOOKUP(A198,'7.1'!A208:C499,3,),)</f>
        <v>0</v>
      </c>
      <c r="E198" s="158">
        <f t="shared" si="3"/>
        <v>0</v>
      </c>
    </row>
    <row r="199" spans="1:256" s="70" customFormat="1" ht="19.899999999999999" customHeight="1">
      <c r="A199" s="169" t="s">
        <v>223</v>
      </c>
      <c r="B199" s="163" t="s">
        <v>323</v>
      </c>
      <c r="C199" s="164">
        <v>2</v>
      </c>
      <c r="D199" s="165">
        <v>15000</v>
      </c>
      <c r="E199" s="158">
        <f t="shared" si="3"/>
        <v>30000</v>
      </c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  <c r="EE199" s="68"/>
      <c r="EF199" s="68"/>
      <c r="EG199" s="68"/>
      <c r="EH199" s="68"/>
      <c r="EI199" s="68"/>
      <c r="EJ199" s="68"/>
      <c r="EK199" s="68"/>
      <c r="EL199" s="68"/>
      <c r="EM199" s="68"/>
      <c r="EN199" s="68"/>
      <c r="EO199" s="68"/>
      <c r="EP199" s="68"/>
      <c r="EQ199" s="68"/>
      <c r="ER199" s="68"/>
      <c r="ES199" s="68"/>
      <c r="ET199" s="68"/>
      <c r="EU199" s="68"/>
      <c r="EV199" s="68"/>
      <c r="EW199" s="68"/>
      <c r="EX199" s="68"/>
      <c r="EY199" s="68"/>
      <c r="EZ199" s="68"/>
      <c r="FA199" s="68"/>
      <c r="FB199" s="68"/>
      <c r="FC199" s="68"/>
      <c r="FD199" s="68"/>
      <c r="FE199" s="68"/>
      <c r="FF199" s="68"/>
      <c r="FG199" s="68"/>
      <c r="FH199" s="68"/>
      <c r="FI199" s="68"/>
      <c r="FJ199" s="68"/>
      <c r="FK199" s="68"/>
      <c r="FL199" s="68"/>
      <c r="FM199" s="68"/>
      <c r="FN199" s="68"/>
      <c r="FO199" s="68"/>
      <c r="FP199" s="68"/>
      <c r="FQ199" s="68"/>
      <c r="FR199" s="68"/>
      <c r="FS199" s="68"/>
      <c r="FT199" s="68"/>
      <c r="FU199" s="68"/>
      <c r="FV199" s="68"/>
      <c r="FW199" s="68"/>
      <c r="FX199" s="68"/>
      <c r="FY199" s="68"/>
      <c r="FZ199" s="68"/>
      <c r="GA199" s="68"/>
      <c r="GB199" s="68"/>
      <c r="GC199" s="68"/>
      <c r="GD199" s="68"/>
      <c r="GE199" s="68"/>
      <c r="GF199" s="68"/>
      <c r="GG199" s="68"/>
      <c r="GH199" s="68"/>
      <c r="GI199" s="68"/>
      <c r="GJ199" s="68"/>
      <c r="GK199" s="68"/>
      <c r="GL199" s="68"/>
      <c r="GM199" s="68"/>
      <c r="GN199" s="68"/>
      <c r="GO199" s="68"/>
      <c r="GP199" s="68"/>
      <c r="GQ199" s="68"/>
      <c r="GR199" s="68"/>
      <c r="GS199" s="68"/>
      <c r="GT199" s="68"/>
      <c r="GU199" s="68"/>
      <c r="GV199" s="68"/>
      <c r="GW199" s="68"/>
      <c r="GX199" s="68"/>
      <c r="GY199" s="68"/>
      <c r="GZ199" s="68"/>
      <c r="HA199" s="68"/>
      <c r="HB199" s="68"/>
      <c r="HC199" s="68"/>
      <c r="HD199" s="68"/>
      <c r="HE199" s="68"/>
      <c r="HF199" s="68"/>
      <c r="HG199" s="68"/>
      <c r="HH199" s="68"/>
      <c r="HI199" s="68"/>
      <c r="HJ199" s="68"/>
      <c r="HK199" s="68"/>
      <c r="HL199" s="68"/>
      <c r="HM199" s="68"/>
      <c r="HN199" s="68"/>
      <c r="HO199" s="68"/>
      <c r="HP199" s="68"/>
      <c r="HQ199" s="68"/>
      <c r="HR199" s="68"/>
      <c r="HS199" s="68"/>
      <c r="HT199" s="68"/>
      <c r="HU199" s="68"/>
      <c r="HV199" s="68"/>
      <c r="HW199" s="68"/>
      <c r="HX199" s="68"/>
      <c r="HY199" s="68"/>
      <c r="HZ199" s="68"/>
      <c r="IA199" s="68"/>
      <c r="IB199" s="68"/>
      <c r="IC199" s="68"/>
      <c r="ID199" s="68"/>
      <c r="IE199" s="68"/>
      <c r="IF199" s="68"/>
      <c r="IG199" s="68"/>
      <c r="IH199" s="68"/>
      <c r="II199" s="68"/>
      <c r="IJ199" s="68"/>
      <c r="IK199" s="68"/>
      <c r="IL199" s="68"/>
      <c r="IM199" s="68"/>
      <c r="IN199" s="68"/>
      <c r="IO199" s="68"/>
      <c r="IP199" s="68"/>
      <c r="IQ199" s="68"/>
      <c r="IR199" s="68"/>
      <c r="IS199" s="68"/>
      <c r="IT199" s="68"/>
      <c r="IU199" s="68"/>
      <c r="IV199" s="68"/>
    </row>
    <row r="200" spans="1:256" s="68" customFormat="1" ht="21.75" hidden="1" customHeight="1">
      <c r="A200" s="129" t="s">
        <v>202</v>
      </c>
      <c r="B200" s="167" t="s">
        <v>323</v>
      </c>
      <c r="C200" s="127"/>
      <c r="D200" s="168">
        <f>IFERROR(VLOOKUP(A200,'7.1'!A210:C501,3,),)</f>
        <v>0</v>
      </c>
      <c r="E200" s="158">
        <f t="shared" si="3"/>
        <v>0</v>
      </c>
    </row>
    <row r="201" spans="1:256" s="68" customFormat="1" ht="20.25" hidden="1" customHeight="1">
      <c r="A201" s="129" t="s">
        <v>203</v>
      </c>
      <c r="B201" s="167" t="s">
        <v>323</v>
      </c>
      <c r="C201" s="127"/>
      <c r="D201" s="168">
        <f>IFERROR(VLOOKUP(A201,'7.1'!A211:C502,3,),)</f>
        <v>0</v>
      </c>
      <c r="E201" s="158">
        <f t="shared" si="3"/>
        <v>0</v>
      </c>
    </row>
    <row r="202" spans="1:256" s="68" customFormat="1" ht="20.25" hidden="1" customHeight="1">
      <c r="A202" s="89" t="s">
        <v>204</v>
      </c>
      <c r="B202" s="167" t="s">
        <v>323</v>
      </c>
      <c r="C202" s="127"/>
      <c r="D202" s="168">
        <f>IFERROR(VLOOKUP(A202,'7.1'!A212:C503,3,),)</f>
        <v>0</v>
      </c>
      <c r="E202" s="158">
        <f t="shared" si="3"/>
        <v>0</v>
      </c>
    </row>
    <row r="203" spans="1:256" s="68" customFormat="1" ht="21.75" hidden="1" customHeight="1">
      <c r="A203" s="128" t="s">
        <v>205</v>
      </c>
      <c r="B203" s="167" t="s">
        <v>322</v>
      </c>
      <c r="C203" s="127"/>
      <c r="D203" s="168">
        <f>IFERROR(VLOOKUP(A203,'7.1'!A213:C504,3,),)</f>
        <v>0</v>
      </c>
      <c r="E203" s="158">
        <f t="shared" si="3"/>
        <v>0</v>
      </c>
    </row>
    <row r="204" spans="1:256" s="68" customFormat="1" ht="19.899999999999999" customHeight="1">
      <c r="A204" s="169" t="s">
        <v>25</v>
      </c>
      <c r="B204" s="163" t="s">
        <v>323</v>
      </c>
      <c r="C204" s="164">
        <v>65</v>
      </c>
      <c r="D204" s="165">
        <f>IFERROR(VLOOKUP(A204,'7.1'!A34:C325,3,),)</f>
        <v>33000</v>
      </c>
      <c r="E204" s="158">
        <f t="shared" si="3"/>
        <v>2145000</v>
      </c>
    </row>
    <row r="205" spans="1:256" s="68" customFormat="1" ht="21.75" hidden="1" customHeight="1">
      <c r="A205" s="83" t="s">
        <v>207</v>
      </c>
      <c r="B205" s="167" t="s">
        <v>323</v>
      </c>
      <c r="C205" s="127"/>
      <c r="D205" s="168">
        <f>IFERROR(VLOOKUP(A205,'7.1'!A215:C506,3,),)</f>
        <v>0</v>
      </c>
      <c r="E205" s="158">
        <f t="shared" si="3"/>
        <v>0</v>
      </c>
    </row>
    <row r="206" spans="1:256" s="68" customFormat="1" ht="21.75" hidden="1" customHeight="1">
      <c r="A206" s="83" t="s">
        <v>208</v>
      </c>
      <c r="B206" s="167" t="s">
        <v>323</v>
      </c>
      <c r="C206" s="127"/>
      <c r="D206" s="168">
        <f>IFERROR(VLOOKUP(A206,'7.1'!A216:C507,3,),)</f>
        <v>0</v>
      </c>
      <c r="E206" s="158">
        <f t="shared" si="3"/>
        <v>0</v>
      </c>
    </row>
    <row r="207" spans="1:256" s="68" customFormat="1" ht="21.75" hidden="1" customHeight="1">
      <c r="A207" s="83" t="s">
        <v>209</v>
      </c>
      <c r="B207" s="167" t="s">
        <v>325</v>
      </c>
      <c r="C207" s="127"/>
      <c r="D207" s="168">
        <f>IFERROR(VLOOKUP(A207,'7.1'!A217:C508,3,),)</f>
        <v>0</v>
      </c>
      <c r="E207" s="158">
        <f t="shared" si="3"/>
        <v>0</v>
      </c>
    </row>
    <row r="208" spans="1:256" s="68" customFormat="1" ht="20.25" hidden="1" customHeight="1">
      <c r="A208" s="83" t="s">
        <v>210</v>
      </c>
      <c r="B208" s="167" t="s">
        <v>323</v>
      </c>
      <c r="C208" s="127"/>
      <c r="D208" s="168">
        <f>IFERROR(VLOOKUP(A208,'7.1'!A218:C509,3,),)</f>
        <v>0</v>
      </c>
      <c r="E208" s="158">
        <f t="shared" si="3"/>
        <v>0</v>
      </c>
    </row>
    <row r="209" spans="1:5" s="68" customFormat="1" ht="21.75" hidden="1" customHeight="1">
      <c r="A209" s="129" t="s">
        <v>211</v>
      </c>
      <c r="B209" s="167" t="s">
        <v>323</v>
      </c>
      <c r="C209" s="127"/>
      <c r="D209" s="168">
        <f>IFERROR(VLOOKUP(A209,'7.1'!A219:C510,3,),)</f>
        <v>0</v>
      </c>
      <c r="E209" s="158">
        <f t="shared" si="3"/>
        <v>0</v>
      </c>
    </row>
    <row r="210" spans="1:5" s="68" customFormat="1" ht="21.75" hidden="1" customHeight="1">
      <c r="A210" s="129" t="s">
        <v>212</v>
      </c>
      <c r="B210" s="167" t="s">
        <v>323</v>
      </c>
      <c r="C210" s="127"/>
      <c r="D210" s="168">
        <f>IFERROR(VLOOKUP(A210,'7.1'!A220:C511,3,),)</f>
        <v>0</v>
      </c>
      <c r="E210" s="158">
        <f t="shared" si="3"/>
        <v>0</v>
      </c>
    </row>
    <row r="211" spans="1:5" s="68" customFormat="1" ht="21.75" hidden="1" customHeight="1">
      <c r="A211" s="129" t="s">
        <v>213</v>
      </c>
      <c r="B211" s="167" t="s">
        <v>324</v>
      </c>
      <c r="C211" s="127"/>
      <c r="D211" s="168">
        <f>IFERROR(VLOOKUP(A211,'7.1'!A221:C512,3,),)</f>
        <v>0</v>
      </c>
      <c r="E211" s="158">
        <f t="shared" si="3"/>
        <v>0</v>
      </c>
    </row>
    <row r="212" spans="1:5" s="68" customFormat="1" ht="21.75" hidden="1" customHeight="1">
      <c r="A212" s="129" t="s">
        <v>214</v>
      </c>
      <c r="B212" s="167" t="s">
        <v>323</v>
      </c>
      <c r="C212" s="127"/>
      <c r="D212" s="168">
        <f>IFERROR(VLOOKUP(A212,'7.1'!A222:C513,3,),)</f>
        <v>0</v>
      </c>
      <c r="E212" s="158">
        <f t="shared" si="3"/>
        <v>0</v>
      </c>
    </row>
    <row r="213" spans="1:5" s="68" customFormat="1" ht="20.25" hidden="1" customHeight="1">
      <c r="A213" s="128" t="s">
        <v>215</v>
      </c>
      <c r="B213" s="167" t="s">
        <v>323</v>
      </c>
      <c r="C213" s="127"/>
      <c r="D213" s="168">
        <f>IFERROR(VLOOKUP(A213,'7.1'!A223:C514,3,),)</f>
        <v>0</v>
      </c>
      <c r="E213" s="158">
        <f t="shared" si="3"/>
        <v>0</v>
      </c>
    </row>
    <row r="214" spans="1:5" s="68" customFormat="1" ht="20.25" hidden="1" customHeight="1">
      <c r="A214" s="128" t="s">
        <v>216</v>
      </c>
      <c r="B214" s="167" t="s">
        <v>325</v>
      </c>
      <c r="C214" s="127"/>
      <c r="D214" s="168">
        <f>IFERROR(VLOOKUP(A214,'7.1'!A224:C515,3,),)</f>
        <v>0</v>
      </c>
      <c r="E214" s="158">
        <f t="shared" si="3"/>
        <v>0</v>
      </c>
    </row>
    <row r="215" spans="1:5" s="68" customFormat="1" ht="21.75" hidden="1" customHeight="1">
      <c r="A215" s="129" t="s">
        <v>217</v>
      </c>
      <c r="B215" s="167" t="s">
        <v>323</v>
      </c>
      <c r="C215" s="127"/>
      <c r="D215" s="168">
        <f>IFERROR(VLOOKUP(A215,'7.1'!A225:C516,3,),)</f>
        <v>0</v>
      </c>
      <c r="E215" s="158">
        <f t="shared" si="3"/>
        <v>0</v>
      </c>
    </row>
    <row r="216" spans="1:5" s="68" customFormat="1" ht="20.25" hidden="1" customHeight="1">
      <c r="A216" s="129" t="s">
        <v>218</v>
      </c>
      <c r="B216" s="167" t="s">
        <v>323</v>
      </c>
      <c r="C216" s="127"/>
      <c r="D216" s="168">
        <f>IFERROR(VLOOKUP(A216,'7.1'!A226:C517,3,),)</f>
        <v>0</v>
      </c>
      <c r="E216" s="158">
        <f t="shared" si="3"/>
        <v>0</v>
      </c>
    </row>
    <row r="217" spans="1:5" s="68" customFormat="1" ht="19.899999999999999" customHeight="1">
      <c r="A217" s="169" t="s">
        <v>26</v>
      </c>
      <c r="B217" s="163" t="s">
        <v>323</v>
      </c>
      <c r="C217" s="164">
        <v>5</v>
      </c>
      <c r="D217" s="165">
        <v>30000</v>
      </c>
      <c r="E217" s="158">
        <f t="shared" si="3"/>
        <v>150000</v>
      </c>
    </row>
    <row r="218" spans="1:5" s="68" customFormat="1" ht="20.25" hidden="1" customHeight="1">
      <c r="A218" s="83" t="s">
        <v>220</v>
      </c>
      <c r="B218" s="167" t="s">
        <v>323</v>
      </c>
      <c r="C218" s="127"/>
      <c r="D218" s="168">
        <f>IFERROR(VLOOKUP(A218,'7.1'!A228:C519,3,),)</f>
        <v>0</v>
      </c>
      <c r="E218" s="158">
        <f t="shared" si="3"/>
        <v>0</v>
      </c>
    </row>
    <row r="219" spans="1:5" s="68" customFormat="1" ht="20.25" hidden="1" customHeight="1">
      <c r="A219" s="129" t="s">
        <v>221</v>
      </c>
      <c r="B219" s="167" t="s">
        <v>323</v>
      </c>
      <c r="C219" s="127"/>
      <c r="D219" s="168">
        <f>IFERROR(VLOOKUP(A219,'7.1'!A229:C520,3,),)</f>
        <v>0</v>
      </c>
      <c r="E219" s="158">
        <f t="shared" si="3"/>
        <v>0</v>
      </c>
    </row>
    <row r="220" spans="1:5" s="68" customFormat="1" ht="21.75" hidden="1" customHeight="1">
      <c r="A220" s="83" t="s">
        <v>222</v>
      </c>
      <c r="B220" s="167" t="s">
        <v>323</v>
      </c>
      <c r="C220" s="127"/>
      <c r="D220" s="168">
        <f>IFERROR(VLOOKUP(A220,'7.1'!A230:C521,3,),)</f>
        <v>0</v>
      </c>
      <c r="E220" s="158">
        <f t="shared" si="3"/>
        <v>0</v>
      </c>
    </row>
    <row r="221" spans="1:5" s="68" customFormat="1" ht="19.899999999999999" customHeight="1">
      <c r="A221" s="169" t="s">
        <v>34</v>
      </c>
      <c r="B221" s="163" t="s">
        <v>323</v>
      </c>
      <c r="C221" s="164">
        <v>55</v>
      </c>
      <c r="D221" s="165">
        <v>28000</v>
      </c>
      <c r="E221" s="158">
        <f t="shared" si="3"/>
        <v>1540000</v>
      </c>
    </row>
    <row r="222" spans="1:5" s="68" customFormat="1" ht="21.75" hidden="1" customHeight="1">
      <c r="A222" s="129" t="s">
        <v>224</v>
      </c>
      <c r="B222" s="167" t="s">
        <v>323</v>
      </c>
      <c r="C222" s="127"/>
      <c r="D222" s="168">
        <f>IFERROR(VLOOKUP(A222,'7.1'!A232:C523,3,),)</f>
        <v>0</v>
      </c>
      <c r="E222" s="158">
        <f t="shared" si="3"/>
        <v>0</v>
      </c>
    </row>
    <row r="223" spans="1:5" s="68" customFormat="1" ht="20.25" hidden="1" customHeight="1">
      <c r="A223" s="129" t="s">
        <v>225</v>
      </c>
      <c r="B223" s="167" t="s">
        <v>323</v>
      </c>
      <c r="C223" s="127"/>
      <c r="D223" s="168">
        <f>IFERROR(VLOOKUP(A223,'7.1'!A233:C524,3,),)</f>
        <v>0</v>
      </c>
      <c r="E223" s="158">
        <f t="shared" si="3"/>
        <v>0</v>
      </c>
    </row>
    <row r="224" spans="1:5" s="68" customFormat="1" ht="21.75" hidden="1" customHeight="1">
      <c r="A224" s="129" t="s">
        <v>226</v>
      </c>
      <c r="B224" s="167" t="s">
        <v>323</v>
      </c>
      <c r="C224" s="127"/>
      <c r="D224" s="168">
        <f>IFERROR(VLOOKUP(A224,'7.1'!A234:C525,3,),)</f>
        <v>0</v>
      </c>
      <c r="E224" s="158">
        <f t="shared" si="3"/>
        <v>0</v>
      </c>
    </row>
    <row r="225" spans="1:5" s="68" customFormat="1" ht="21.75" hidden="1" customHeight="1">
      <c r="A225" s="92" t="s">
        <v>227</v>
      </c>
      <c r="B225" s="167" t="s">
        <v>322</v>
      </c>
      <c r="C225" s="127"/>
      <c r="D225" s="168">
        <f>IFERROR(VLOOKUP(A225,'7.1'!A235:C526,3,),)</f>
        <v>0</v>
      </c>
      <c r="E225" s="158">
        <f t="shared" si="3"/>
        <v>0</v>
      </c>
    </row>
    <row r="226" spans="1:5" s="68" customFormat="1" ht="21.75" hidden="1" customHeight="1">
      <c r="A226" s="128" t="s">
        <v>228</v>
      </c>
      <c r="B226" s="167" t="s">
        <v>323</v>
      </c>
      <c r="C226" s="127"/>
      <c r="D226" s="168">
        <f>IFERROR(VLOOKUP(A226,'7.1'!A236:C527,3,),)</f>
        <v>0</v>
      </c>
      <c r="E226" s="158">
        <f t="shared" si="3"/>
        <v>0</v>
      </c>
    </row>
    <row r="227" spans="1:5" s="68" customFormat="1" ht="20.25" hidden="1" customHeight="1">
      <c r="A227" s="83" t="s">
        <v>229</v>
      </c>
      <c r="B227" s="167" t="s">
        <v>323</v>
      </c>
      <c r="C227" s="127"/>
      <c r="D227" s="168">
        <f>IFERROR(VLOOKUP(A227,'7.1'!A237:C528,3,),)</f>
        <v>0</v>
      </c>
      <c r="E227" s="158">
        <f t="shared" si="3"/>
        <v>0</v>
      </c>
    </row>
    <row r="228" spans="1:5" s="68" customFormat="1" ht="21.75" hidden="1" customHeight="1">
      <c r="A228" s="129" t="s">
        <v>230</v>
      </c>
      <c r="B228" s="167" t="s">
        <v>323</v>
      </c>
      <c r="C228" s="127"/>
      <c r="D228" s="168">
        <f>IFERROR(VLOOKUP(A228,'7.1'!A238:C529,3,),)</f>
        <v>0</v>
      </c>
      <c r="E228" s="158">
        <f t="shared" si="3"/>
        <v>0</v>
      </c>
    </row>
    <row r="229" spans="1:5" s="68" customFormat="1" ht="21.75" hidden="1" customHeight="1">
      <c r="A229" s="129" t="s">
        <v>231</v>
      </c>
      <c r="B229" s="167" t="s">
        <v>325</v>
      </c>
      <c r="C229" s="127"/>
      <c r="D229" s="168">
        <f>IFERROR(VLOOKUP(A229,'7.1'!A239:C530,3,),)</f>
        <v>0</v>
      </c>
      <c r="E229" s="158">
        <f t="shared" si="3"/>
        <v>0</v>
      </c>
    </row>
    <row r="230" spans="1:5" s="68" customFormat="1" ht="21.75" hidden="1" customHeight="1">
      <c r="A230" s="83" t="s">
        <v>232</v>
      </c>
      <c r="B230" s="167" t="s">
        <v>323</v>
      </c>
      <c r="C230" s="130"/>
      <c r="D230" s="168">
        <f>IFERROR(VLOOKUP(A230,'7.1'!A240:C531,3,),)</f>
        <v>0</v>
      </c>
      <c r="E230" s="158">
        <f t="shared" si="3"/>
        <v>0</v>
      </c>
    </row>
    <row r="231" spans="1:5" s="68" customFormat="1" ht="21.75" hidden="1" customHeight="1">
      <c r="A231" s="83" t="s">
        <v>233</v>
      </c>
      <c r="B231" s="167" t="s">
        <v>323</v>
      </c>
      <c r="C231" s="130"/>
      <c r="D231" s="168">
        <f>IFERROR(VLOOKUP(A231,'7.1'!A241:C532,3,),)</f>
        <v>0</v>
      </c>
      <c r="E231" s="158">
        <f t="shared" si="3"/>
        <v>0</v>
      </c>
    </row>
    <row r="232" spans="1:5" s="68" customFormat="1" ht="20.25" hidden="1" customHeight="1">
      <c r="A232" s="92" t="s">
        <v>234</v>
      </c>
      <c r="B232" s="167" t="s">
        <v>323</v>
      </c>
      <c r="C232" s="127"/>
      <c r="D232" s="168">
        <f>IFERROR(VLOOKUP(A232,'7.1'!A242:C533,3,),)</f>
        <v>0</v>
      </c>
      <c r="E232" s="158">
        <f t="shared" si="3"/>
        <v>0</v>
      </c>
    </row>
    <row r="233" spans="1:5" s="68" customFormat="1" ht="21.75" hidden="1" customHeight="1">
      <c r="A233" s="90" t="s">
        <v>235</v>
      </c>
      <c r="B233" s="167" t="s">
        <v>323</v>
      </c>
      <c r="C233" s="127"/>
      <c r="D233" s="168">
        <f>IFERROR(VLOOKUP(A233,'7.1'!A243:C534,3,),)</f>
        <v>0</v>
      </c>
      <c r="E233" s="158">
        <f t="shared" si="3"/>
        <v>0</v>
      </c>
    </row>
    <row r="234" spans="1:5" s="68" customFormat="1" ht="20.25" hidden="1" customHeight="1">
      <c r="A234" s="90" t="s">
        <v>236</v>
      </c>
      <c r="B234" s="167" t="s">
        <v>323</v>
      </c>
      <c r="C234" s="127"/>
      <c r="D234" s="168">
        <f>IFERROR(VLOOKUP(A234,'7.1'!A244:C535,3,),)</f>
        <v>0</v>
      </c>
      <c r="E234" s="158">
        <f t="shared" si="3"/>
        <v>0</v>
      </c>
    </row>
    <row r="235" spans="1:5" s="68" customFormat="1" ht="20.25" hidden="1" customHeight="1">
      <c r="A235" s="83" t="s">
        <v>237</v>
      </c>
      <c r="B235" s="167" t="s">
        <v>323</v>
      </c>
      <c r="C235" s="127"/>
      <c r="D235" s="168">
        <f>IFERROR(VLOOKUP(A235,'7.1'!A245:C536,3,),)</f>
        <v>0</v>
      </c>
      <c r="E235" s="158">
        <f t="shared" si="3"/>
        <v>0</v>
      </c>
    </row>
    <row r="236" spans="1:5" s="68" customFormat="1" ht="20.25" hidden="1" customHeight="1">
      <c r="A236" s="83" t="s">
        <v>238</v>
      </c>
      <c r="B236" s="167" t="s">
        <v>323</v>
      </c>
      <c r="C236" s="127"/>
      <c r="D236" s="168">
        <f>IFERROR(VLOOKUP(A236,'7.1'!A246:C537,3,),)</f>
        <v>0</v>
      </c>
      <c r="E236" s="158">
        <f t="shared" si="3"/>
        <v>0</v>
      </c>
    </row>
    <row r="237" spans="1:5" s="68" customFormat="1" ht="70.150000000000006" hidden="1" customHeight="1">
      <c r="A237" s="129" t="s">
        <v>239</v>
      </c>
      <c r="B237" s="167" t="s">
        <v>325</v>
      </c>
      <c r="C237" s="127"/>
      <c r="D237" s="168">
        <f>IFERROR(VLOOKUP(A237,'7.1'!A247:C538,3,),)</f>
        <v>18000</v>
      </c>
      <c r="E237" s="158">
        <f t="shared" si="3"/>
        <v>0</v>
      </c>
    </row>
    <row r="238" spans="1:5" s="68" customFormat="1" ht="30.6" hidden="1" customHeight="1">
      <c r="A238" s="129" t="s">
        <v>240</v>
      </c>
      <c r="B238" s="167" t="s">
        <v>325</v>
      </c>
      <c r="C238" s="127"/>
      <c r="D238" s="168">
        <f>IFERROR(VLOOKUP(A238,'7.1'!A248:C539,3,),)</f>
        <v>0</v>
      </c>
      <c r="E238" s="158">
        <f t="shared" si="3"/>
        <v>0</v>
      </c>
    </row>
    <row r="239" spans="1:5" s="68" customFormat="1" ht="21.75" hidden="1" customHeight="1">
      <c r="A239" s="129" t="s">
        <v>241</v>
      </c>
      <c r="B239" s="167" t="s">
        <v>322</v>
      </c>
      <c r="C239" s="127"/>
      <c r="D239" s="168">
        <f>IFERROR(VLOOKUP(A239,'7.1'!A249:C540,3,),)</f>
        <v>0</v>
      </c>
      <c r="E239" s="158">
        <f t="shared" si="3"/>
        <v>0</v>
      </c>
    </row>
    <row r="240" spans="1:5" s="68" customFormat="1" ht="21.75" hidden="1" customHeight="1">
      <c r="A240" s="92" t="s">
        <v>242</v>
      </c>
      <c r="B240" s="167" t="s">
        <v>322</v>
      </c>
      <c r="C240" s="127"/>
      <c r="D240" s="168">
        <f>IFERROR(VLOOKUP(A240,'7.1'!A250:C541,3,),)</f>
        <v>0</v>
      </c>
      <c r="E240" s="158">
        <f t="shared" si="3"/>
        <v>0</v>
      </c>
    </row>
    <row r="241" spans="1:5" s="68" customFormat="1" ht="20.25" hidden="1" customHeight="1">
      <c r="A241" s="128" t="s">
        <v>243</v>
      </c>
      <c r="B241" s="167" t="s">
        <v>323</v>
      </c>
      <c r="C241" s="127"/>
      <c r="D241" s="168">
        <f>IFERROR(VLOOKUP(A241,'7.1'!A251:C542,3,),)</f>
        <v>0</v>
      </c>
      <c r="E241" s="158">
        <f t="shared" si="3"/>
        <v>0</v>
      </c>
    </row>
    <row r="242" spans="1:5" s="68" customFormat="1" ht="21.75" hidden="1" customHeight="1">
      <c r="A242" s="129" t="s">
        <v>244</v>
      </c>
      <c r="B242" s="167" t="s">
        <v>323</v>
      </c>
      <c r="C242" s="127"/>
      <c r="D242" s="168">
        <f>IFERROR(VLOOKUP(A242,'7.1'!A252:C543,3,),)</f>
        <v>0</v>
      </c>
      <c r="E242" s="158">
        <f t="shared" si="3"/>
        <v>0</v>
      </c>
    </row>
    <row r="243" spans="1:5" s="68" customFormat="1" ht="20.25" hidden="1" customHeight="1">
      <c r="A243" s="129" t="s">
        <v>245</v>
      </c>
      <c r="B243" s="167" t="s">
        <v>323</v>
      </c>
      <c r="C243" s="127"/>
      <c r="D243" s="168">
        <f>IFERROR(VLOOKUP(A243,'7.1'!A253:C544,3,),)</f>
        <v>0</v>
      </c>
      <c r="E243" s="158">
        <f t="shared" si="3"/>
        <v>0</v>
      </c>
    </row>
    <row r="244" spans="1:5" s="68" customFormat="1" ht="21.75" hidden="1" customHeight="1">
      <c r="A244" s="128" t="s">
        <v>246</v>
      </c>
      <c r="B244" s="167" t="s">
        <v>323</v>
      </c>
      <c r="C244" s="127"/>
      <c r="D244" s="168">
        <f>IFERROR(VLOOKUP(A244,'7.1'!A254:C545,3,),)</f>
        <v>0</v>
      </c>
      <c r="E244" s="158">
        <f t="shared" si="3"/>
        <v>0</v>
      </c>
    </row>
    <row r="245" spans="1:5" s="68" customFormat="1" ht="20.25" hidden="1" customHeight="1">
      <c r="A245" s="129" t="s">
        <v>247</v>
      </c>
      <c r="B245" s="167" t="s">
        <v>329</v>
      </c>
      <c r="C245" s="127"/>
      <c r="D245" s="168">
        <f>IFERROR(VLOOKUP(A245,'7.1'!A255:C546,3,),)</f>
        <v>0</v>
      </c>
      <c r="E245" s="158">
        <f t="shared" si="3"/>
        <v>0</v>
      </c>
    </row>
    <row r="246" spans="1:5" s="68" customFormat="1" ht="21.75" hidden="1" customHeight="1">
      <c r="A246" s="129" t="s">
        <v>314</v>
      </c>
      <c r="B246" s="167" t="s">
        <v>325</v>
      </c>
      <c r="C246" s="127"/>
      <c r="D246" s="168">
        <f>IFERROR(VLOOKUP(A246,'7.1'!A256:C547,3,),)</f>
        <v>0</v>
      </c>
      <c r="E246" s="158">
        <f t="shared" si="3"/>
        <v>0</v>
      </c>
    </row>
    <row r="247" spans="1:5" s="68" customFormat="1" ht="21.75" hidden="1" customHeight="1">
      <c r="A247" s="90" t="s">
        <v>248</v>
      </c>
      <c r="B247" s="167" t="s">
        <v>323</v>
      </c>
      <c r="C247" s="127"/>
      <c r="D247" s="168">
        <f>IFERROR(VLOOKUP(A247,'7.1'!A257:C548,3,),)</f>
        <v>0</v>
      </c>
      <c r="E247" s="158">
        <f t="shared" si="3"/>
        <v>0</v>
      </c>
    </row>
    <row r="248" spans="1:5" s="68" customFormat="1" ht="21.75" hidden="1" customHeight="1">
      <c r="A248" s="129" t="s">
        <v>249</v>
      </c>
      <c r="B248" s="167" t="s">
        <v>327</v>
      </c>
      <c r="C248" s="127"/>
      <c r="D248" s="168">
        <f>IFERROR(VLOOKUP(A248,'7.1'!A258:C549,3,),)</f>
        <v>0</v>
      </c>
      <c r="E248" s="158">
        <f t="shared" si="3"/>
        <v>0</v>
      </c>
    </row>
    <row r="249" spans="1:5" s="68" customFormat="1" ht="21.75" hidden="1" customHeight="1">
      <c r="A249" s="129" t="s">
        <v>250</v>
      </c>
      <c r="B249" s="167" t="s">
        <v>327</v>
      </c>
      <c r="C249" s="127"/>
      <c r="D249" s="168">
        <f>IFERROR(VLOOKUP(A249,'7.1'!A259:C550,3,),)</f>
        <v>0</v>
      </c>
      <c r="E249" s="158">
        <f t="shared" si="3"/>
        <v>0</v>
      </c>
    </row>
    <row r="250" spans="1:5" s="68" customFormat="1" ht="21.75" hidden="1" customHeight="1">
      <c r="A250" s="129" t="s">
        <v>251</v>
      </c>
      <c r="B250" s="167" t="s">
        <v>329</v>
      </c>
      <c r="C250" s="127"/>
      <c r="D250" s="168">
        <f>IFERROR(VLOOKUP(A250,'7.1'!A260:C551,3,),)</f>
        <v>30000</v>
      </c>
      <c r="E250" s="158">
        <f t="shared" si="3"/>
        <v>0</v>
      </c>
    </row>
    <row r="251" spans="1:5" s="68" customFormat="1" ht="38.450000000000003" hidden="1" customHeight="1">
      <c r="A251" s="129" t="s">
        <v>252</v>
      </c>
      <c r="B251" s="167" t="s">
        <v>323</v>
      </c>
      <c r="C251" s="127"/>
      <c r="D251" s="168">
        <f>IFERROR(VLOOKUP(A251,'7.1'!A261:C552,3,),)</f>
        <v>0</v>
      </c>
      <c r="E251" s="158">
        <f t="shared" si="3"/>
        <v>0</v>
      </c>
    </row>
    <row r="252" spans="1:5" s="68" customFormat="1" ht="21.75" hidden="1" customHeight="1">
      <c r="A252" s="90" t="s">
        <v>253</v>
      </c>
      <c r="B252" s="167" t="s">
        <v>323</v>
      </c>
      <c r="C252" s="127"/>
      <c r="D252" s="168">
        <f>IFERROR(VLOOKUP(A252,'7.1'!A262:C553,3,),)</f>
        <v>0</v>
      </c>
      <c r="E252" s="158">
        <f t="shared" si="3"/>
        <v>0</v>
      </c>
    </row>
    <row r="253" spans="1:5" s="68" customFormat="1" ht="21.75" hidden="1" customHeight="1">
      <c r="A253" s="129" t="s">
        <v>254</v>
      </c>
      <c r="B253" s="167" t="s">
        <v>327</v>
      </c>
      <c r="C253" s="127"/>
      <c r="D253" s="168">
        <f>IFERROR(VLOOKUP(A253,'7.1'!A263:C554,3,),)</f>
        <v>0</v>
      </c>
      <c r="E253" s="158">
        <f t="shared" si="3"/>
        <v>0</v>
      </c>
    </row>
    <row r="254" spans="1:5" s="68" customFormat="1" ht="21.75" hidden="1" customHeight="1">
      <c r="A254" s="129" t="s">
        <v>255</v>
      </c>
      <c r="B254" s="167" t="s">
        <v>327</v>
      </c>
      <c r="C254" s="127"/>
      <c r="D254" s="168">
        <f>IFERROR(VLOOKUP(A254,'7.1'!A264:C555,3,),)</f>
        <v>0</v>
      </c>
      <c r="E254" s="158">
        <f t="shared" si="3"/>
        <v>0</v>
      </c>
    </row>
    <row r="255" spans="1:5" s="68" customFormat="1" ht="21.75" hidden="1" customHeight="1">
      <c r="A255" s="90" t="s">
        <v>256</v>
      </c>
      <c r="B255" s="167" t="s">
        <v>323</v>
      </c>
      <c r="C255" s="127"/>
      <c r="D255" s="168">
        <f>IFERROR(VLOOKUP(A255,'7.1'!A265:C556,3,),)</f>
        <v>0</v>
      </c>
      <c r="E255" s="158">
        <f t="shared" si="3"/>
        <v>0</v>
      </c>
    </row>
    <row r="256" spans="1:5" s="68" customFormat="1" ht="21.75" hidden="1" customHeight="1">
      <c r="A256" s="90" t="s">
        <v>257</v>
      </c>
      <c r="B256" s="167" t="s">
        <v>323</v>
      </c>
      <c r="C256" s="127"/>
      <c r="D256" s="168">
        <f>IFERROR(VLOOKUP(A256,'7.1'!A266:C557,3,),)</f>
        <v>0</v>
      </c>
      <c r="E256" s="158">
        <f t="shared" si="3"/>
        <v>0</v>
      </c>
    </row>
    <row r="257" spans="1:5" s="68" customFormat="1" ht="21.75" hidden="1" customHeight="1">
      <c r="A257" s="129" t="s">
        <v>258</v>
      </c>
      <c r="B257" s="167" t="s">
        <v>323</v>
      </c>
      <c r="C257" s="127"/>
      <c r="D257" s="168">
        <f>IFERROR(VLOOKUP(A257,'7.1'!A267:C558,3,),)</f>
        <v>28000</v>
      </c>
      <c r="E257" s="158">
        <f t="shared" si="3"/>
        <v>0</v>
      </c>
    </row>
    <row r="258" spans="1:5" s="68" customFormat="1" ht="21.75" hidden="1" customHeight="1">
      <c r="A258" s="129" t="s">
        <v>259</v>
      </c>
      <c r="B258" s="167" t="s">
        <v>323</v>
      </c>
      <c r="C258" s="127"/>
      <c r="D258" s="168">
        <f>IFERROR(VLOOKUP(A258,'7.1'!A268:C559,3,),)</f>
        <v>0</v>
      </c>
      <c r="E258" s="158">
        <f t="shared" si="3"/>
        <v>0</v>
      </c>
    </row>
    <row r="259" spans="1:5" s="68" customFormat="1" ht="21.75" hidden="1" customHeight="1">
      <c r="A259" s="90" t="s">
        <v>260</v>
      </c>
      <c r="B259" s="167" t="s">
        <v>323</v>
      </c>
      <c r="C259" s="127"/>
      <c r="D259" s="168">
        <f>IFERROR(VLOOKUP(A259,'7.1'!A269:C560,3,),)</f>
        <v>0</v>
      </c>
      <c r="E259" s="158">
        <f t="shared" ref="E259:E314" si="4">+D259*C259</f>
        <v>0</v>
      </c>
    </row>
    <row r="260" spans="1:5" s="68" customFormat="1" ht="21.75" hidden="1" customHeight="1">
      <c r="A260" s="129" t="s">
        <v>261</v>
      </c>
      <c r="B260" s="167" t="s">
        <v>327</v>
      </c>
      <c r="C260" s="127"/>
      <c r="D260" s="168">
        <f>IFERROR(VLOOKUP(A260,'7.1'!A270:C561,3,),)</f>
        <v>0</v>
      </c>
      <c r="E260" s="158">
        <f t="shared" si="4"/>
        <v>0</v>
      </c>
    </row>
    <row r="261" spans="1:5" s="68" customFormat="1" ht="21.75" hidden="1" customHeight="1">
      <c r="A261" s="129" t="s">
        <v>262</v>
      </c>
      <c r="B261" s="167" t="s">
        <v>327</v>
      </c>
      <c r="C261" s="127"/>
      <c r="D261" s="168">
        <f>IFERROR(VLOOKUP(A261,'7.1'!A271:C562,3,),)</f>
        <v>0</v>
      </c>
      <c r="E261" s="158">
        <f t="shared" si="4"/>
        <v>0</v>
      </c>
    </row>
    <row r="262" spans="1:5" s="68" customFormat="1" ht="21.75" hidden="1" customHeight="1">
      <c r="A262" s="129" t="s">
        <v>263</v>
      </c>
      <c r="B262" s="167" t="s">
        <v>327</v>
      </c>
      <c r="C262" s="127"/>
      <c r="D262" s="168">
        <f>IFERROR(VLOOKUP(A262,'7.1'!A272:C563,3,),)</f>
        <v>0</v>
      </c>
      <c r="E262" s="158">
        <f t="shared" si="4"/>
        <v>0</v>
      </c>
    </row>
    <row r="263" spans="1:5" s="68" customFormat="1" ht="21.75" hidden="1" customHeight="1">
      <c r="A263" s="129" t="s">
        <v>264</v>
      </c>
      <c r="B263" s="167" t="s">
        <v>327</v>
      </c>
      <c r="C263" s="127"/>
      <c r="D263" s="168">
        <f>IFERROR(VLOOKUP(A263,'7.1'!A273:C564,3,),)</f>
        <v>0</v>
      </c>
      <c r="E263" s="158">
        <f t="shared" si="4"/>
        <v>0</v>
      </c>
    </row>
    <row r="264" spans="1:5" s="68" customFormat="1" ht="21.75" hidden="1" customHeight="1">
      <c r="A264" s="129" t="s">
        <v>265</v>
      </c>
      <c r="B264" s="167" t="s">
        <v>327</v>
      </c>
      <c r="C264" s="127"/>
      <c r="D264" s="168">
        <f>IFERROR(VLOOKUP(A264,'7.1'!A274:C565,3,),)</f>
        <v>0</v>
      </c>
      <c r="E264" s="158">
        <f t="shared" si="4"/>
        <v>0</v>
      </c>
    </row>
    <row r="265" spans="1:5" s="68" customFormat="1" ht="19.899999999999999" customHeight="1">
      <c r="A265" s="169" t="s">
        <v>35</v>
      </c>
      <c r="B265" s="163" t="s">
        <v>323</v>
      </c>
      <c r="C265" s="164">
        <v>16</v>
      </c>
      <c r="D265" s="165">
        <v>22000</v>
      </c>
      <c r="E265" s="158">
        <f t="shared" si="4"/>
        <v>352000</v>
      </c>
    </row>
    <row r="266" spans="1:5" s="68" customFormat="1" ht="21.75" hidden="1" customHeight="1">
      <c r="A266" s="129" t="s">
        <v>267</v>
      </c>
      <c r="B266" s="167" t="s">
        <v>323</v>
      </c>
      <c r="C266" s="127"/>
      <c r="D266" s="168">
        <f>IFERROR(VLOOKUP(A266,'7.1'!A276:C567,3,),)</f>
        <v>0</v>
      </c>
      <c r="E266" s="158">
        <f t="shared" si="4"/>
        <v>0</v>
      </c>
    </row>
    <row r="267" spans="1:5" s="68" customFormat="1" ht="21.75" hidden="1" customHeight="1">
      <c r="A267" s="129" t="s">
        <v>268</v>
      </c>
      <c r="B267" s="167" t="s">
        <v>323</v>
      </c>
      <c r="C267" s="127"/>
      <c r="D267" s="168">
        <f>IFERROR(VLOOKUP(A267,'7.1'!A277:C568,3,),)</f>
        <v>0</v>
      </c>
      <c r="E267" s="158">
        <f t="shared" si="4"/>
        <v>0</v>
      </c>
    </row>
    <row r="268" spans="1:5" s="68" customFormat="1" ht="20.25" hidden="1" customHeight="1">
      <c r="A268" s="129" t="s">
        <v>269</v>
      </c>
      <c r="B268" s="167" t="s">
        <v>323</v>
      </c>
      <c r="C268" s="127"/>
      <c r="D268" s="168">
        <f>IFERROR(VLOOKUP(A268,'7.1'!A278:C569,3,),)</f>
        <v>0</v>
      </c>
      <c r="E268" s="158">
        <f t="shared" si="4"/>
        <v>0</v>
      </c>
    </row>
    <row r="269" spans="1:5" s="68" customFormat="1" ht="20.25" hidden="1" customHeight="1">
      <c r="A269" s="92" t="s">
        <v>270</v>
      </c>
      <c r="B269" s="167" t="s">
        <v>325</v>
      </c>
      <c r="C269" s="127"/>
      <c r="D269" s="168">
        <f>IFERROR(VLOOKUP(A269,'7.1'!A279:C570,3,),)</f>
        <v>0</v>
      </c>
      <c r="E269" s="158">
        <f t="shared" si="4"/>
        <v>0</v>
      </c>
    </row>
    <row r="270" spans="1:5" s="68" customFormat="1" ht="21.75" hidden="1" customHeight="1">
      <c r="A270" s="129" t="s">
        <v>271</v>
      </c>
      <c r="B270" s="167" t="s">
        <v>323</v>
      </c>
      <c r="C270" s="127"/>
      <c r="D270" s="168">
        <f>IFERROR(VLOOKUP(A270,'7.1'!A280:C571,3,),)</f>
        <v>0</v>
      </c>
      <c r="E270" s="158">
        <f t="shared" si="4"/>
        <v>0</v>
      </c>
    </row>
    <row r="271" spans="1:5" s="68" customFormat="1" ht="19.899999999999999" customHeight="1">
      <c r="A271" s="169" t="s">
        <v>74</v>
      </c>
      <c r="B271" s="163" t="s">
        <v>323</v>
      </c>
      <c r="C271" s="164">
        <v>6</v>
      </c>
      <c r="D271" s="165">
        <f>IFERROR(VLOOKUP(A271,'7.1'!A82:C373,3,),)</f>
        <v>15000</v>
      </c>
      <c r="E271" s="158">
        <f t="shared" si="4"/>
        <v>90000</v>
      </c>
    </row>
    <row r="272" spans="1:5" s="68" customFormat="1" ht="21.75" hidden="1" customHeight="1">
      <c r="A272" s="129" t="s">
        <v>273</v>
      </c>
      <c r="B272" s="167" t="s">
        <v>326</v>
      </c>
      <c r="C272" s="127"/>
      <c r="D272" s="168">
        <f>IFERROR(VLOOKUP(A272,'7.1'!A282:C573,3,),)</f>
        <v>0</v>
      </c>
      <c r="E272" s="158">
        <f t="shared" si="4"/>
        <v>0</v>
      </c>
    </row>
    <row r="273" spans="1:5" s="68" customFormat="1" ht="19.899999999999999" customHeight="1">
      <c r="A273" s="169" t="s">
        <v>286</v>
      </c>
      <c r="B273" s="163" t="s">
        <v>323</v>
      </c>
      <c r="C273" s="164">
        <v>65</v>
      </c>
      <c r="D273" s="165">
        <v>5000</v>
      </c>
      <c r="E273" s="158">
        <f t="shared" si="4"/>
        <v>325000</v>
      </c>
    </row>
    <row r="274" spans="1:5" s="68" customFormat="1" ht="21.75" hidden="1" customHeight="1">
      <c r="A274" s="129" t="s">
        <v>275</v>
      </c>
      <c r="B274" s="167" t="s">
        <v>326</v>
      </c>
      <c r="C274" s="127"/>
      <c r="D274" s="168">
        <f>IFERROR(VLOOKUP(A274,'7.1'!A284:C575,3,),)</f>
        <v>0</v>
      </c>
      <c r="E274" s="158">
        <f t="shared" si="4"/>
        <v>0</v>
      </c>
    </row>
    <row r="275" spans="1:5" s="68" customFormat="1" ht="21.75" hidden="1" customHeight="1">
      <c r="A275" s="129" t="s">
        <v>276</v>
      </c>
      <c r="B275" s="167" t="s">
        <v>323</v>
      </c>
      <c r="C275" s="127"/>
      <c r="D275" s="168">
        <f>IFERROR(VLOOKUP(A275,'7.1'!A285:C576,3,),)</f>
        <v>0</v>
      </c>
      <c r="E275" s="158">
        <f t="shared" si="4"/>
        <v>0</v>
      </c>
    </row>
    <row r="276" spans="1:5" s="68" customFormat="1" ht="21.75" hidden="1" customHeight="1">
      <c r="A276" s="129" t="s">
        <v>277</v>
      </c>
      <c r="B276" s="167" t="s">
        <v>323</v>
      </c>
      <c r="C276" s="127"/>
      <c r="D276" s="168">
        <f>IFERROR(VLOOKUP(A276,'7.1'!A286:C577,3,),)</f>
        <v>0</v>
      </c>
      <c r="E276" s="158">
        <f t="shared" si="4"/>
        <v>0</v>
      </c>
    </row>
    <row r="277" spans="1:5" s="68" customFormat="1" ht="21.75" hidden="1" customHeight="1">
      <c r="A277" s="129" t="s">
        <v>278</v>
      </c>
      <c r="B277" s="167" t="s">
        <v>323</v>
      </c>
      <c r="C277" s="127"/>
      <c r="D277" s="168">
        <f>IFERROR(VLOOKUP(A277,'7.1'!A287:C578,3,),)</f>
        <v>0</v>
      </c>
      <c r="E277" s="158">
        <f t="shared" si="4"/>
        <v>0</v>
      </c>
    </row>
    <row r="278" spans="1:5" s="68" customFormat="1" ht="20.25" hidden="1" customHeight="1">
      <c r="A278" s="97" t="s">
        <v>279</v>
      </c>
      <c r="B278" s="167" t="s">
        <v>327</v>
      </c>
      <c r="C278" s="127"/>
      <c r="D278" s="168">
        <f>IFERROR(VLOOKUP(A278,'7.1'!A288:C579,3,),)</f>
        <v>0</v>
      </c>
      <c r="E278" s="158">
        <f t="shared" si="4"/>
        <v>0</v>
      </c>
    </row>
    <row r="279" spans="1:5" s="68" customFormat="1" ht="20.25" hidden="1" customHeight="1">
      <c r="A279" s="129" t="s">
        <v>280</v>
      </c>
      <c r="B279" s="167" t="s">
        <v>323</v>
      </c>
      <c r="C279" s="127"/>
      <c r="D279" s="168">
        <f>IFERROR(VLOOKUP(A279,'7.1'!A289:C580,3,),)</f>
        <v>0</v>
      </c>
      <c r="E279" s="158">
        <f t="shared" si="4"/>
        <v>0</v>
      </c>
    </row>
    <row r="280" spans="1:5" s="68" customFormat="1" ht="21.75" hidden="1" customHeight="1">
      <c r="A280" s="129" t="s">
        <v>281</v>
      </c>
      <c r="B280" s="167" t="s">
        <v>323</v>
      </c>
      <c r="C280" s="127"/>
      <c r="D280" s="168">
        <f>IFERROR(VLOOKUP(A280,'7.1'!A290:C581,3,),)</f>
        <v>0</v>
      </c>
      <c r="E280" s="158">
        <f t="shared" si="4"/>
        <v>0</v>
      </c>
    </row>
    <row r="281" spans="1:5" s="68" customFormat="1" ht="20.25" hidden="1" customHeight="1">
      <c r="A281" s="141" t="s">
        <v>282</v>
      </c>
      <c r="B281" s="167" t="s">
        <v>324</v>
      </c>
      <c r="C281" s="127"/>
      <c r="D281" s="168">
        <f>IFERROR(VLOOKUP(A281,'7.1'!A291:C582,3,),)</f>
        <v>0</v>
      </c>
      <c r="E281" s="158">
        <f t="shared" si="4"/>
        <v>0</v>
      </c>
    </row>
    <row r="282" spans="1:5" s="68" customFormat="1" ht="21.75" hidden="1" customHeight="1">
      <c r="A282" s="128" t="s">
        <v>283</v>
      </c>
      <c r="B282" s="167" t="s">
        <v>323</v>
      </c>
      <c r="C282" s="130"/>
      <c r="D282" s="168">
        <f>IFERROR(VLOOKUP(A282,'7.1'!A292:C583,3,),)</f>
        <v>0</v>
      </c>
      <c r="E282" s="158">
        <f t="shared" si="4"/>
        <v>0</v>
      </c>
    </row>
    <row r="283" spans="1:5" s="68" customFormat="1" ht="21.75" hidden="1" customHeight="1">
      <c r="A283" s="129" t="s">
        <v>284</v>
      </c>
      <c r="B283" s="167" t="s">
        <v>323</v>
      </c>
      <c r="C283" s="127"/>
      <c r="D283" s="168">
        <f>IFERROR(VLOOKUP(A283,'7.1'!A293:C584,3,),)</f>
        <v>0</v>
      </c>
      <c r="E283" s="158">
        <f t="shared" si="4"/>
        <v>0</v>
      </c>
    </row>
    <row r="284" spans="1:5" s="68" customFormat="1" ht="20.25" hidden="1" customHeight="1">
      <c r="A284" s="129" t="s">
        <v>285</v>
      </c>
      <c r="B284" s="167" t="s">
        <v>330</v>
      </c>
      <c r="C284" s="127"/>
      <c r="D284" s="168">
        <f>IFERROR(VLOOKUP(A284,'7.1'!A294:C585,3,),)</f>
        <v>0</v>
      </c>
      <c r="E284" s="158">
        <f t="shared" si="4"/>
        <v>0</v>
      </c>
    </row>
    <row r="285" spans="1:5" s="68" customFormat="1" ht="19.899999999999999" customHeight="1">
      <c r="A285" s="169" t="s">
        <v>143</v>
      </c>
      <c r="B285" s="163" t="s">
        <v>323</v>
      </c>
      <c r="C285" s="164">
        <v>8</v>
      </c>
      <c r="D285" s="165">
        <f>IFERROR(VLOOKUP(A285,'7.1'!A151:C442,3,),)</f>
        <v>7500</v>
      </c>
      <c r="E285" s="158">
        <f t="shared" si="4"/>
        <v>60000</v>
      </c>
    </row>
    <row r="286" spans="1:5" s="68" customFormat="1" ht="20.25" hidden="1" customHeight="1">
      <c r="A286" s="92" t="s">
        <v>287</v>
      </c>
      <c r="B286" s="167" t="s">
        <v>324</v>
      </c>
      <c r="C286" s="127"/>
      <c r="D286" s="168">
        <f>IFERROR(VLOOKUP(A286,'7.1'!A296:C587,3,),)</f>
        <v>0</v>
      </c>
      <c r="E286" s="158">
        <f t="shared" si="4"/>
        <v>0</v>
      </c>
    </row>
    <row r="287" spans="1:5" s="68" customFormat="1" ht="21.75" hidden="1" customHeight="1">
      <c r="A287" s="129" t="s">
        <v>288</v>
      </c>
      <c r="B287" s="167" t="s">
        <v>323</v>
      </c>
      <c r="C287" s="127"/>
      <c r="D287" s="168">
        <f>IFERROR(VLOOKUP(A287,'7.1'!A297:C588,3,),)</f>
        <v>0</v>
      </c>
      <c r="E287" s="158">
        <f t="shared" si="4"/>
        <v>0</v>
      </c>
    </row>
    <row r="288" spans="1:5" s="68" customFormat="1" ht="19.899999999999999" customHeight="1">
      <c r="A288" s="170" t="s">
        <v>81</v>
      </c>
      <c r="B288" s="163" t="s">
        <v>323</v>
      </c>
      <c r="C288" s="164">
        <v>12</v>
      </c>
      <c r="D288" s="165">
        <v>10000</v>
      </c>
      <c r="E288" s="158">
        <f t="shared" si="4"/>
        <v>120000</v>
      </c>
    </row>
    <row r="289" spans="1:5" s="68" customFormat="1" ht="21.75" hidden="1" customHeight="1">
      <c r="A289" s="83" t="s">
        <v>290</v>
      </c>
      <c r="B289" s="167" t="s">
        <v>323</v>
      </c>
      <c r="C289" s="127"/>
      <c r="D289" s="168">
        <f>IFERROR(VLOOKUP(A289,'7.1'!A299:C590,3,),)</f>
        <v>0</v>
      </c>
      <c r="E289" s="158">
        <f t="shared" si="4"/>
        <v>0</v>
      </c>
    </row>
    <row r="290" spans="1:5" s="68" customFormat="1" ht="21.75" hidden="1" customHeight="1">
      <c r="A290" s="129" t="s">
        <v>291</v>
      </c>
      <c r="B290" s="167" t="s">
        <v>323</v>
      </c>
      <c r="C290" s="127"/>
      <c r="D290" s="168">
        <f>IFERROR(VLOOKUP(A290,'7.1'!A300:C591,3,),)</f>
        <v>0</v>
      </c>
      <c r="E290" s="158">
        <f t="shared" si="4"/>
        <v>0</v>
      </c>
    </row>
    <row r="291" spans="1:5" s="68" customFormat="1" ht="21.75" hidden="1" customHeight="1">
      <c r="A291" s="129" t="s">
        <v>292</v>
      </c>
      <c r="B291" s="167" t="s">
        <v>323</v>
      </c>
      <c r="C291" s="127"/>
      <c r="D291" s="168">
        <f>IFERROR(VLOOKUP(A291,'7.1'!A301:C592,3,),)</f>
        <v>0</v>
      </c>
      <c r="E291" s="158">
        <f t="shared" si="4"/>
        <v>0</v>
      </c>
    </row>
    <row r="292" spans="1:5" s="68" customFormat="1" ht="63" hidden="1" customHeight="1">
      <c r="A292" s="129" t="s">
        <v>293</v>
      </c>
      <c r="B292" s="167" t="s">
        <v>325</v>
      </c>
      <c r="C292" s="127"/>
      <c r="D292" s="168">
        <f>IFERROR(VLOOKUP(A292,'7.1'!A302:C593,3,),)</f>
        <v>0</v>
      </c>
      <c r="E292" s="158">
        <f t="shared" si="4"/>
        <v>0</v>
      </c>
    </row>
    <row r="293" spans="1:5" s="68" customFormat="1" ht="57" hidden="1" customHeight="1">
      <c r="A293" s="129" t="s">
        <v>294</v>
      </c>
      <c r="B293" s="167" t="s">
        <v>325</v>
      </c>
      <c r="C293" s="127"/>
      <c r="D293" s="168">
        <f>IFERROR(VLOOKUP(A293,'7.1'!A303:C594,3,),)</f>
        <v>0</v>
      </c>
      <c r="E293" s="158">
        <f t="shared" si="4"/>
        <v>0</v>
      </c>
    </row>
    <row r="294" spans="1:5" s="68" customFormat="1" ht="21.75" hidden="1" customHeight="1">
      <c r="A294" s="105" t="s">
        <v>295</v>
      </c>
      <c r="B294" s="167" t="s">
        <v>323</v>
      </c>
      <c r="C294" s="127"/>
      <c r="D294" s="168">
        <f>IFERROR(VLOOKUP(A294,'7.1'!A304:C595,3,),)</f>
        <v>0</v>
      </c>
      <c r="E294" s="158">
        <f t="shared" si="4"/>
        <v>0</v>
      </c>
    </row>
    <row r="295" spans="1:5" s="68" customFormat="1" ht="20.25" hidden="1" customHeight="1">
      <c r="A295" s="114" t="s">
        <v>296</v>
      </c>
      <c r="B295" s="167" t="s">
        <v>323</v>
      </c>
      <c r="C295" s="127"/>
      <c r="D295" s="168">
        <f>IFERROR(VLOOKUP(A295,'7.1'!A305:C596,3,),)</f>
        <v>0</v>
      </c>
      <c r="E295" s="158">
        <f t="shared" si="4"/>
        <v>0</v>
      </c>
    </row>
    <row r="296" spans="1:5" s="68" customFormat="1" ht="21.75" hidden="1" customHeight="1">
      <c r="A296" s="128" t="s">
        <v>297</v>
      </c>
      <c r="B296" s="167" t="s">
        <v>323</v>
      </c>
      <c r="C296" s="127"/>
      <c r="D296" s="168">
        <f>IFERROR(VLOOKUP(A296,'7.1'!A306:C597,3,),)</f>
        <v>0</v>
      </c>
      <c r="E296" s="158">
        <f t="shared" si="4"/>
        <v>0</v>
      </c>
    </row>
    <row r="297" spans="1:5" s="68" customFormat="1" ht="20.25" hidden="1" customHeight="1">
      <c r="A297" s="83" t="s">
        <v>298</v>
      </c>
      <c r="B297" s="167" t="s">
        <v>323</v>
      </c>
      <c r="C297" s="127"/>
      <c r="D297" s="168">
        <f>IFERROR(VLOOKUP(A297,'7.1'!A307:C598,3,),)</f>
        <v>0</v>
      </c>
      <c r="E297" s="158">
        <f t="shared" si="4"/>
        <v>0</v>
      </c>
    </row>
    <row r="298" spans="1:5" s="68" customFormat="1" ht="20.25" hidden="1" customHeight="1">
      <c r="A298" s="115" t="s">
        <v>299</v>
      </c>
      <c r="B298" s="167" t="s">
        <v>331</v>
      </c>
      <c r="C298" s="127"/>
      <c r="D298" s="168">
        <f>IFERROR(VLOOKUP(A298,'7.1'!A308:C599,3,),)</f>
        <v>0</v>
      </c>
      <c r="E298" s="158">
        <f t="shared" si="4"/>
        <v>0</v>
      </c>
    </row>
    <row r="299" spans="1:5" s="68" customFormat="1" ht="21.75" hidden="1" customHeight="1">
      <c r="A299" s="129" t="s">
        <v>300</v>
      </c>
      <c r="B299" s="167" t="s">
        <v>332</v>
      </c>
      <c r="C299" s="127"/>
      <c r="D299" s="168">
        <f>IFERROR(VLOOKUP(A299,'7.1'!A309:C600,3,),)</f>
        <v>0</v>
      </c>
      <c r="E299" s="158">
        <f t="shared" si="4"/>
        <v>0</v>
      </c>
    </row>
    <row r="300" spans="1:5" s="68" customFormat="1" ht="21.75" hidden="1" customHeight="1">
      <c r="A300" s="83" t="s">
        <v>301</v>
      </c>
      <c r="B300" s="167" t="s">
        <v>332</v>
      </c>
      <c r="C300" s="127"/>
      <c r="D300" s="168">
        <f>IFERROR(VLOOKUP(A300,'7.1'!A310:C601,3,),)</f>
        <v>0</v>
      </c>
      <c r="E300" s="158">
        <f t="shared" si="4"/>
        <v>0</v>
      </c>
    </row>
    <row r="301" spans="1:5" s="68" customFormat="1" ht="21.75" hidden="1" customHeight="1">
      <c r="A301" s="83" t="s">
        <v>302</v>
      </c>
      <c r="B301" s="167" t="s">
        <v>332</v>
      </c>
      <c r="C301" s="127"/>
      <c r="D301" s="168">
        <f>IFERROR(VLOOKUP(A301,'7.1'!A311:C602,3,),)</f>
        <v>0</v>
      </c>
      <c r="E301" s="158">
        <f t="shared" si="4"/>
        <v>0</v>
      </c>
    </row>
    <row r="302" spans="1:5" s="68" customFormat="1" ht="21.75" hidden="1" customHeight="1">
      <c r="A302" s="129" t="s">
        <v>303</v>
      </c>
      <c r="B302" s="167"/>
      <c r="C302" s="127"/>
      <c r="D302" s="168">
        <f>IFERROR(VLOOKUP(A302,'7.1'!A312:C603,3,),)</f>
        <v>0</v>
      </c>
      <c r="E302" s="158">
        <f t="shared" si="4"/>
        <v>0</v>
      </c>
    </row>
    <row r="303" spans="1:5" s="68" customFormat="1" ht="20.25" hidden="1" customHeight="1">
      <c r="A303" s="92" t="s">
        <v>304</v>
      </c>
      <c r="B303" s="167" t="s">
        <v>323</v>
      </c>
      <c r="C303" s="127"/>
      <c r="D303" s="168">
        <f>IFERROR(VLOOKUP(A303,'7.1'!A313:C604,3,),)</f>
        <v>0</v>
      </c>
      <c r="E303" s="158">
        <f t="shared" si="4"/>
        <v>0</v>
      </c>
    </row>
    <row r="304" spans="1:5" s="68" customFormat="1" ht="20.25" hidden="1" customHeight="1">
      <c r="A304" s="92" t="s">
        <v>305</v>
      </c>
      <c r="B304" s="167" t="s">
        <v>323</v>
      </c>
      <c r="C304" s="127"/>
      <c r="D304" s="168">
        <f>IFERROR(VLOOKUP(A304,'7.1'!A314:C605,3,),)</f>
        <v>0</v>
      </c>
      <c r="E304" s="158">
        <f t="shared" si="4"/>
        <v>0</v>
      </c>
    </row>
    <row r="305" spans="1:5" s="68" customFormat="1" ht="19.899999999999999" customHeight="1">
      <c r="A305" s="169" t="s">
        <v>266</v>
      </c>
      <c r="B305" s="163" t="s">
        <v>329</v>
      </c>
      <c r="C305" s="164">
        <v>10</v>
      </c>
      <c r="D305" s="165">
        <f>IFERROR(VLOOKUP(A305,'7.1'!A275:C566,3,),)</f>
        <v>25000</v>
      </c>
      <c r="E305" s="158">
        <f t="shared" si="4"/>
        <v>250000</v>
      </c>
    </row>
    <row r="306" spans="1:5" s="68" customFormat="1" ht="20.25" hidden="1" customHeight="1">
      <c r="A306" s="129" t="s">
        <v>335</v>
      </c>
      <c r="B306" s="167" t="s">
        <v>323</v>
      </c>
      <c r="C306" s="127"/>
      <c r="D306" s="168">
        <f>IFERROR(VLOOKUP(A306,'7.1'!A316:C607,3,),)</f>
        <v>0</v>
      </c>
      <c r="E306" s="158">
        <f t="shared" si="4"/>
        <v>0</v>
      </c>
    </row>
    <row r="307" spans="1:5" s="68" customFormat="1" ht="20.25" hidden="1" customHeight="1">
      <c r="A307" s="83" t="s">
        <v>319</v>
      </c>
      <c r="B307" s="167" t="s">
        <v>323</v>
      </c>
      <c r="C307" s="127"/>
      <c r="D307" s="168">
        <f>IFERROR(VLOOKUP(A307,'7.1'!A317:C608,3,),)</f>
        <v>0</v>
      </c>
      <c r="E307" s="158">
        <f t="shared" si="4"/>
        <v>0</v>
      </c>
    </row>
    <row r="308" spans="1:5" s="68" customFormat="1" ht="20.25" hidden="1" customHeight="1">
      <c r="A308" s="83" t="s">
        <v>307</v>
      </c>
      <c r="B308" s="167" t="s">
        <v>323</v>
      </c>
      <c r="C308" s="127"/>
      <c r="D308" s="168">
        <f>IFERROR(VLOOKUP(A308,'7.1'!A318:C609,3,),)</f>
        <v>0</v>
      </c>
      <c r="E308" s="158">
        <f t="shared" si="4"/>
        <v>0</v>
      </c>
    </row>
    <row r="309" spans="1:5" s="68" customFormat="1" ht="21.75" hidden="1" customHeight="1">
      <c r="A309" s="83" t="s">
        <v>308</v>
      </c>
      <c r="B309" s="167" t="s">
        <v>331</v>
      </c>
      <c r="C309" s="127"/>
      <c r="D309" s="168">
        <f>IFERROR(VLOOKUP(A309,'7.1'!A319:C610,3,),)</f>
        <v>0</v>
      </c>
      <c r="E309" s="158">
        <f t="shared" si="4"/>
        <v>0</v>
      </c>
    </row>
    <row r="310" spans="1:5" s="68" customFormat="1" ht="20.25" hidden="1" customHeight="1">
      <c r="A310" s="83" t="s">
        <v>309</v>
      </c>
      <c r="B310" s="167" t="s">
        <v>323</v>
      </c>
      <c r="C310" s="127"/>
      <c r="D310" s="168">
        <f>IFERROR(VLOOKUP(A310,'7.1'!A320:C611,3,),)</f>
        <v>0</v>
      </c>
      <c r="E310" s="158">
        <f t="shared" si="4"/>
        <v>0</v>
      </c>
    </row>
    <row r="311" spans="1:5" s="68" customFormat="1" ht="20.25" hidden="1" customHeight="1">
      <c r="A311" s="115" t="s">
        <v>310</v>
      </c>
      <c r="B311" s="167" t="s">
        <v>323</v>
      </c>
      <c r="C311" s="127"/>
      <c r="D311" s="168">
        <f>IFERROR(VLOOKUP(A311,'7.1'!A321:C612,3,),)</f>
        <v>0</v>
      </c>
      <c r="E311" s="158">
        <f t="shared" si="4"/>
        <v>0</v>
      </c>
    </row>
    <row r="312" spans="1:5" s="68" customFormat="1" ht="20.25" hidden="1" customHeight="1">
      <c r="A312" s="129" t="s">
        <v>311</v>
      </c>
      <c r="B312" s="167" t="s">
        <v>323</v>
      </c>
      <c r="C312" s="127"/>
      <c r="D312" s="168">
        <f>IFERROR(VLOOKUP(A312,'7.1'!A322:C613,3,),)</f>
        <v>0</v>
      </c>
      <c r="E312" s="158">
        <f t="shared" si="4"/>
        <v>0</v>
      </c>
    </row>
    <row r="313" spans="1:5" s="68" customFormat="1" ht="21.75" hidden="1" customHeight="1">
      <c r="A313" s="83" t="s">
        <v>312</v>
      </c>
      <c r="B313" s="167" t="s">
        <v>323</v>
      </c>
      <c r="C313" s="127"/>
      <c r="D313" s="168">
        <f>IFERROR(VLOOKUP(A313,'7.1'!A323:C614,3,),)</f>
        <v>0</v>
      </c>
      <c r="E313" s="158">
        <f t="shared" si="4"/>
        <v>0</v>
      </c>
    </row>
    <row r="314" spans="1:5" s="68" customFormat="1" ht="19.899999999999999" customHeight="1">
      <c r="A314" s="186"/>
      <c r="B314" s="187">
        <v>0</v>
      </c>
      <c r="C314" s="187">
        <v>5794</v>
      </c>
      <c r="D314" s="165">
        <f>IFERROR(VLOOKUP(A314,'7.1'!A324:C615,3,),)</f>
        <v>0</v>
      </c>
      <c r="E314" s="158">
        <f t="shared" si="4"/>
        <v>0</v>
      </c>
    </row>
    <row r="315" spans="1:5" ht="18.75" customHeight="1"/>
    <row r="316" spans="1:5" ht="18.75" customHeight="1">
      <c r="D316" s="119"/>
      <c r="E316" s="183"/>
    </row>
  </sheetData>
  <protectedRanges>
    <protectedRange password="CF71" sqref="C1:C313 C315:C65536" name="tho"/>
  </protectedRanges>
  <autoFilter ref="A2:IV314" xr:uid="{00000000-0009-0000-0000-000007000000}">
    <filterColumn colId="2">
      <customFilters>
        <customFilter operator="notEqual" val=""/>
      </customFilters>
    </filterColumn>
    <filterColumn colId="3">
      <customFilters>
        <customFilter operator="notEqual" val=""/>
      </customFilters>
    </filterColumn>
    <sortState xmlns:xlrd2="http://schemas.microsoft.com/office/spreadsheetml/2017/richdata2" ref="A2:IV314">
      <sortCondition ref="A2:A314"/>
    </sortState>
  </autoFilter>
  <mergeCells count="1">
    <mergeCell ref="A2:A3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UN316"/>
  <sheetViews>
    <sheetView workbookViewId="0">
      <pane xSplit="1" ySplit="3" topLeftCell="B4" activePane="bottomRight" state="frozen"/>
      <selection pane="topRight"/>
      <selection pane="bottomLeft"/>
      <selection pane="bottomRight" activeCell="H268" sqref="H268"/>
    </sheetView>
  </sheetViews>
  <sheetFormatPr defaultColWidth="0" defaultRowHeight="16.5"/>
  <cols>
    <col min="1" max="1" width="41.42578125" style="71" customWidth="1"/>
    <col min="2" max="2" width="6.42578125" style="72" customWidth="1"/>
    <col min="3" max="3" width="13" style="71" customWidth="1"/>
    <col min="4" max="4" width="13.85546875" style="73" customWidth="1"/>
    <col min="5" max="5" width="15.85546875" style="150" customWidth="1"/>
    <col min="6" max="8" width="9.42578125" style="71" customWidth="1"/>
    <col min="9" max="9" width="8.85546875" style="71" customWidth="1"/>
    <col min="10" max="10" width="9.42578125" style="71" customWidth="1"/>
    <col min="11" max="11" width="17.140625" style="71" customWidth="1"/>
    <col min="12" max="12" width="6.42578125" style="71" customWidth="1"/>
    <col min="13" max="13" width="7.7109375" style="71" customWidth="1"/>
    <col min="14" max="14" width="6.140625" style="71" customWidth="1"/>
    <col min="15" max="15" width="4.42578125" style="71" customWidth="1"/>
    <col min="16" max="18" width="6.28515625" style="71" customWidth="1"/>
    <col min="19" max="19" width="7" style="71" hidden="1" customWidth="1"/>
    <col min="20" max="21" width="11.42578125" style="71" customWidth="1"/>
    <col min="22" max="22" width="56.85546875" style="71" customWidth="1"/>
    <col min="23" max="23" width="9.140625" style="71" customWidth="1"/>
    <col min="24" max="24" width="32.7109375" style="71" customWidth="1"/>
    <col min="25" max="25" width="13.85546875" style="71" customWidth="1"/>
    <col min="26" max="26" width="15.85546875" style="71" customWidth="1"/>
    <col min="27" max="28" width="9.140625" style="71" customWidth="1"/>
    <col min="29" max="30" width="12.140625" style="71" customWidth="1"/>
    <col min="31" max="31" width="14.5703125" style="71" customWidth="1"/>
    <col min="32" max="32" width="5" style="71" customWidth="1"/>
    <col min="33" max="34" width="6.42578125" style="71" hidden="1" customWidth="1"/>
    <col min="35" max="35" width="5" style="71" customWidth="1"/>
    <col min="36" max="36" width="6.42578125" style="71" hidden="1" customWidth="1"/>
    <col min="37" max="37" width="8" style="71" hidden="1" customWidth="1"/>
    <col min="38" max="38" width="5" style="71" customWidth="1"/>
    <col min="39" max="39" width="6.42578125" style="71" hidden="1" customWidth="1"/>
    <col min="40" max="40" width="6.140625" style="71" hidden="1" customWidth="1"/>
    <col min="41" max="41" width="5" style="71" customWidth="1"/>
    <col min="42" max="43" width="6.42578125" style="71" hidden="1" customWidth="1"/>
    <col min="44" max="44" width="5" style="71" customWidth="1"/>
    <col min="45" max="46" width="6.42578125" style="71" hidden="1" customWidth="1"/>
    <col min="47" max="47" width="5" style="71" customWidth="1"/>
    <col min="48" max="52" width="6.42578125" style="71" hidden="1" customWidth="1"/>
    <col min="53" max="53" width="8.42578125" style="71" hidden="1" customWidth="1"/>
    <col min="54" max="54" width="9" style="71" hidden="1" customWidth="1"/>
    <col min="55" max="55" width="6" style="71" hidden="1" customWidth="1"/>
    <col min="56" max="56" width="0" style="71" hidden="1" customWidth="1"/>
    <col min="57" max="58" width="6.42578125" style="71" hidden="1" customWidth="1"/>
    <col min="59" max="59" width="6.85546875" style="71" customWidth="1"/>
    <col min="60" max="61" width="6.42578125" style="71" hidden="1" customWidth="1"/>
    <col min="62" max="62" width="6.42578125" style="71" customWidth="1"/>
    <col min="63" max="63" width="7.140625" style="71" hidden="1" customWidth="1"/>
    <col min="64" max="64" width="6.42578125" style="71" hidden="1" customWidth="1"/>
    <col min="65" max="65" width="5.42578125" style="71" customWidth="1"/>
    <col min="66" max="67" width="6.42578125" style="71" hidden="1" customWidth="1"/>
    <col min="68" max="68" width="4.85546875" style="71" customWidth="1"/>
    <col min="69" max="70" width="6.42578125" style="71" hidden="1" customWidth="1"/>
    <col min="71" max="71" width="0" style="71" hidden="1" customWidth="1"/>
    <col min="72" max="73" width="6.42578125" style="71" hidden="1" customWidth="1"/>
    <col min="74" max="74" width="6.140625" style="71" hidden="1" customWidth="1"/>
    <col min="75" max="75" width="9.140625" style="71" hidden="1" customWidth="1"/>
    <col min="76" max="76" width="6" style="71" hidden="1" customWidth="1"/>
    <col min="77" max="77" width="5.42578125" style="71" customWidth="1"/>
    <col min="78" max="79" width="6.42578125" style="71" hidden="1" customWidth="1"/>
    <col min="80" max="80" width="7.42578125" style="71" hidden="1" customWidth="1"/>
    <col min="81" max="81" width="6.42578125" style="71" hidden="1" customWidth="1"/>
    <col min="82" max="82" width="5" style="71" hidden="1" customWidth="1"/>
    <col min="83" max="83" width="5.85546875" style="71" customWidth="1"/>
    <col min="84" max="85" width="6.42578125" style="71" hidden="1" customWidth="1"/>
    <col min="86" max="86" width="5.42578125" style="71" customWidth="1"/>
    <col min="87" max="87" width="9.42578125" style="71" hidden="1" customWidth="1"/>
    <col min="88" max="88" width="0" style="71" hidden="1" customWidth="1"/>
    <col min="89" max="89" width="5.42578125" style="71" customWidth="1"/>
    <col min="90" max="90" width="6.42578125" style="71" hidden="1" customWidth="1"/>
    <col min="91" max="91" width="0" style="71" hidden="1" customWidth="1"/>
    <col min="92" max="92" width="6" style="71" customWidth="1"/>
    <col min="93" max="93" width="6.42578125" style="71" hidden="1" customWidth="1"/>
    <col min="94" max="94" width="0" style="71" hidden="1" customWidth="1"/>
    <col min="95" max="96" width="6.42578125" style="71" hidden="1" customWidth="1"/>
    <col min="97" max="97" width="0" style="71" hidden="1" customWidth="1"/>
    <col min="98" max="98" width="5" style="71" customWidth="1"/>
    <col min="99" max="99" width="6.42578125" style="71" hidden="1" customWidth="1"/>
    <col min="100" max="100" width="0" style="71" hidden="1" customWidth="1"/>
    <col min="101" max="102" width="6.42578125" style="71" hidden="1" customWidth="1"/>
    <col min="103" max="103" width="5" style="71" hidden="1" customWidth="1"/>
    <col min="104" max="105" width="6.42578125" style="71" hidden="1" customWidth="1"/>
    <col min="106" max="106" width="5" style="71" hidden="1" customWidth="1"/>
    <col min="107" max="107" width="5" style="71" customWidth="1"/>
    <col min="108" max="108" width="0" style="71" hidden="1" customWidth="1"/>
    <col min="109" max="109" width="5" style="71" customWidth="1"/>
    <col min="110" max="110" width="9.42578125" style="71" customWidth="1"/>
    <col min="111" max="111" width="6.42578125" style="71" hidden="1" customWidth="1"/>
    <col min="112" max="112" width="5" style="71" customWidth="1"/>
    <col min="113" max="113" width="0" style="71" hidden="1" customWidth="1"/>
    <col min="114" max="114" width="6.42578125" style="71" hidden="1" customWidth="1"/>
    <col min="115" max="115" width="5" style="71" customWidth="1"/>
    <col min="116" max="116" width="7.140625" style="71" hidden="1" customWidth="1"/>
    <col min="117" max="117" width="6.42578125" style="71" hidden="1" customWidth="1"/>
    <col min="118" max="118" width="5" style="71" customWidth="1"/>
    <col min="119" max="119" width="7.140625" style="71" hidden="1" customWidth="1"/>
    <col min="120" max="120" width="6.42578125" style="71" hidden="1" customWidth="1"/>
    <col min="121" max="121" width="5" style="71" customWidth="1"/>
    <col min="122" max="122" width="7.140625" style="71" hidden="1" customWidth="1"/>
    <col min="123" max="124" width="6.42578125" style="71" hidden="1" customWidth="1"/>
    <col min="125" max="125" width="0" style="71" hidden="1" customWidth="1"/>
    <col min="126" max="127" width="6.42578125" style="71" hidden="1" customWidth="1"/>
    <col min="128" max="128" width="0" style="71" hidden="1" customWidth="1"/>
    <col min="129" max="129" width="6.42578125" style="71" customWidth="1"/>
    <col min="130" max="130" width="6.42578125" style="71" hidden="1" customWidth="1"/>
    <col min="131" max="131" width="0" style="71" hidden="1" customWidth="1"/>
    <col min="132" max="132" width="6.42578125" style="71" hidden="1" customWidth="1"/>
    <col min="133" max="133" width="0" style="71" hidden="1" customWidth="1"/>
    <col min="134" max="134" width="7.140625" style="71" customWidth="1"/>
    <col min="135" max="135" width="6.42578125" style="71" hidden="1" customWidth="1"/>
    <col min="136" max="136" width="0" style="71" hidden="1" customWidth="1"/>
    <col min="137" max="137" width="9.42578125" style="71" hidden="1" customWidth="1"/>
    <col min="138" max="138" width="6.42578125" style="71" hidden="1" customWidth="1"/>
    <col min="139" max="139" width="0" style="71" hidden="1" customWidth="1"/>
    <col min="140" max="140" width="9.42578125" style="71" hidden="1" customWidth="1"/>
    <col min="141" max="141" width="6.42578125" style="71" hidden="1" customWidth="1"/>
    <col min="142" max="142" width="0" style="71" hidden="1" customWidth="1"/>
    <col min="143" max="143" width="9.42578125" style="71" hidden="1" customWidth="1"/>
    <col min="144" max="144" width="6.42578125" style="71" hidden="1" customWidth="1"/>
    <col min="145" max="145" width="7.42578125" style="71" hidden="1" customWidth="1"/>
    <col min="146" max="146" width="7.140625" style="71" customWidth="1"/>
    <col min="147" max="147" width="6.42578125" style="71" hidden="1" customWidth="1"/>
    <col min="148" max="148" width="0" style="71" hidden="1" customWidth="1"/>
    <col min="149" max="149" width="7.140625" style="71" customWidth="1"/>
    <col min="150" max="150" width="6.42578125" style="71" hidden="1" customWidth="1"/>
    <col min="151" max="151" width="0" style="71" hidden="1" customWidth="1"/>
    <col min="152" max="152" width="7.140625" style="71" customWidth="1"/>
    <col min="153" max="153" width="0" style="71" hidden="1" customWidth="1"/>
    <col min="154" max="154" width="6.42578125" style="71" customWidth="1"/>
    <col min="155" max="156" width="0" style="71" hidden="1" customWidth="1"/>
    <col min="157" max="157" width="6.85546875" style="71" customWidth="1"/>
    <col min="158" max="159" width="0" style="71" hidden="1" customWidth="1"/>
    <col min="160" max="160" width="6.85546875" style="71" customWidth="1"/>
    <col min="161" max="161" width="6.42578125" style="71" hidden="1" customWidth="1"/>
    <col min="162" max="162" width="5.85546875" style="71" hidden="1" customWidth="1"/>
    <col min="163" max="163" width="6.42578125" style="71" customWidth="1"/>
    <col min="164" max="164" width="7.42578125" style="71" hidden="1" customWidth="1"/>
    <col min="165" max="167" width="6.42578125" style="71" hidden="1" customWidth="1"/>
    <col min="168" max="168" width="8.42578125" style="71" hidden="1" customWidth="1"/>
    <col min="169" max="169" width="6.42578125" style="71" customWidth="1"/>
    <col min="170" max="170" width="5" style="71" hidden="1" customWidth="1"/>
    <col min="171" max="171" width="6.42578125" style="71" hidden="1" customWidth="1"/>
    <col min="172" max="172" width="7.5703125" style="71" customWidth="1"/>
    <col min="173" max="173" width="6.42578125" style="71" hidden="1" customWidth="1"/>
    <col min="174" max="174" width="9.42578125" style="71" customWidth="1"/>
    <col min="175" max="175" width="6.42578125" style="71" hidden="1" customWidth="1"/>
    <col min="176" max="179" width="6.42578125" style="71" customWidth="1"/>
    <col min="180" max="180" width="6.85546875" style="71" customWidth="1"/>
    <col min="181" max="181" width="6.42578125" style="71" customWidth="1"/>
    <col min="182" max="182" width="0" style="71" hidden="1" customWidth="1"/>
    <col min="183" max="183" width="6.42578125" style="71" hidden="1" customWidth="1"/>
    <col min="184" max="184" width="8.42578125" style="71" hidden="1" customWidth="1"/>
    <col min="185" max="185" width="0" style="71" hidden="1" customWidth="1"/>
    <col min="186" max="186" width="6.42578125" style="71" hidden="1" customWidth="1"/>
    <col min="187" max="187" width="0" style="71" hidden="1" customWidth="1"/>
    <col min="188" max="188" width="9" style="71" hidden="1" customWidth="1"/>
    <col min="189" max="189" width="0" style="71" hidden="1" customWidth="1"/>
    <col min="190" max="190" width="11" style="71" hidden="1" customWidth="1"/>
    <col min="191" max="191" width="6.42578125" style="71" hidden="1" customWidth="1"/>
    <col min="192" max="192" width="0" style="71" hidden="1" customWidth="1"/>
    <col min="193" max="194" width="6.42578125" style="71" hidden="1" customWidth="1"/>
    <col min="195" max="195" width="0" style="71" hidden="1" customWidth="1"/>
    <col min="196" max="196" width="7" style="71" hidden="1" customWidth="1"/>
    <col min="197" max="197" width="8.85546875" style="71" hidden="1" customWidth="1"/>
    <col min="198" max="198" width="0" style="71" hidden="1" customWidth="1"/>
    <col min="199" max="199" width="6.5703125" style="71" customWidth="1"/>
    <col min="200" max="200" width="6.42578125" style="71" customWidth="1"/>
    <col min="201" max="202" width="7" style="71" hidden="1" customWidth="1"/>
    <col min="203" max="203" width="6.42578125" style="71" customWidth="1"/>
    <col min="204" max="204" width="0" style="71" hidden="1" customWidth="1"/>
    <col min="205" max="205" width="7" style="71" hidden="1" customWidth="1"/>
    <col min="206" max="206" width="7.42578125" style="71" customWidth="1"/>
    <col min="207" max="207" width="0" style="71" hidden="1" customWidth="1"/>
    <col min="208" max="208" width="6.42578125" style="71" customWidth="1"/>
    <col min="209" max="209" width="8.85546875" style="71" hidden="1" customWidth="1"/>
    <col min="210" max="210" width="9" style="71" customWidth="1"/>
    <col min="211" max="211" width="7" style="71" hidden="1" customWidth="1"/>
    <col min="212" max="212" width="8.85546875" style="71" hidden="1" customWidth="1"/>
    <col min="213" max="213" width="8.5703125" style="71" customWidth="1"/>
    <col min="214" max="214" width="7" style="71" hidden="1" customWidth="1"/>
    <col min="215" max="215" width="0" style="71" hidden="1" customWidth="1"/>
    <col min="216" max="216" width="6.42578125" style="71" customWidth="1"/>
    <col min="217" max="217" width="8.42578125" style="71" hidden="1" customWidth="1"/>
    <col min="218" max="218" width="11.42578125" style="71" hidden="1" customWidth="1"/>
    <col min="219" max="219" width="7" style="71" customWidth="1"/>
    <col min="220" max="224" width="11.42578125" style="71" hidden="1" customWidth="1"/>
    <col min="225" max="225" width="7.5703125" style="71" customWidth="1"/>
    <col min="226" max="226" width="11.42578125" style="71" hidden="1" customWidth="1"/>
    <col min="227" max="227" width="7" style="71" hidden="1" customWidth="1"/>
    <col min="228" max="228" width="7" style="71" customWidth="1"/>
    <col min="229" max="229" width="7" style="71" hidden="1" customWidth="1"/>
    <col min="230" max="230" width="8.85546875" style="71" hidden="1" customWidth="1"/>
    <col min="231" max="231" width="0" style="71" hidden="1" customWidth="1"/>
    <col min="232" max="232" width="7" style="71" hidden="1" customWidth="1"/>
    <col min="233" max="233" width="8.85546875" style="71" hidden="1" customWidth="1"/>
    <col min="234" max="234" width="0" style="71" hidden="1" customWidth="1"/>
    <col min="235" max="235" width="7" style="71" hidden="1" customWidth="1"/>
    <col min="236" max="236" width="6.42578125" style="71" customWidth="1"/>
    <col min="237" max="238" width="7" style="71" hidden="1" customWidth="1"/>
    <col min="239" max="239" width="8.85546875" style="71" hidden="1" customWidth="1"/>
    <col min="240" max="241" width="7" style="71" hidden="1" customWidth="1"/>
    <col min="242" max="242" width="0" style="71" hidden="1" customWidth="1"/>
    <col min="243" max="243" width="10.5703125" style="71" hidden="1" customWidth="1"/>
    <col min="244" max="244" width="8.42578125" style="71" hidden="1" customWidth="1"/>
    <col min="245" max="247" width="11.42578125" style="71" hidden="1" customWidth="1"/>
    <col min="248" max="248" width="11.42578125" style="71" hidden="1"/>
    <col min="249" max="249" width="41.42578125" style="71" customWidth="1"/>
    <col min="250" max="250" width="6.42578125" style="71" customWidth="1"/>
    <col min="251" max="251" width="14.7109375" style="71" customWidth="1"/>
    <col min="252" max="252" width="11.42578125" style="71" customWidth="1"/>
    <col min="253" max="253" width="13" style="71" customWidth="1"/>
    <col min="254" max="254" width="20" style="71" customWidth="1"/>
    <col min="255" max="264" width="9.42578125" style="71" customWidth="1"/>
    <col min="265" max="265" width="8.85546875" style="71" customWidth="1"/>
    <col min="266" max="266" width="9.42578125" style="71" customWidth="1"/>
    <col min="267" max="267" width="10.140625" style="71" customWidth="1"/>
    <col min="268" max="268" width="6.42578125" style="71" customWidth="1"/>
    <col min="269" max="269" width="7.7109375" style="71" customWidth="1"/>
    <col min="270" max="270" width="6.140625" style="71" customWidth="1"/>
    <col min="271" max="271" width="4.42578125" style="71" customWidth="1"/>
    <col min="272" max="274" width="6.28515625" style="71" customWidth="1"/>
    <col min="275" max="275" width="7" style="71" hidden="1" customWidth="1"/>
    <col min="276" max="277" width="11.42578125" style="71" customWidth="1"/>
    <col min="278" max="278" width="56.85546875" style="71" customWidth="1"/>
    <col min="279" max="279" width="9.140625" style="71" customWidth="1"/>
    <col min="280" max="280" width="32.7109375" style="71" customWidth="1"/>
    <col min="281" max="281" width="13.85546875" style="71" customWidth="1"/>
    <col min="282" max="282" width="15.85546875" style="71" customWidth="1"/>
    <col min="283" max="284" width="9.140625" style="71" customWidth="1"/>
    <col min="285" max="286" width="12.140625" style="71" customWidth="1"/>
    <col min="287" max="287" width="14.5703125" style="71" customWidth="1"/>
    <col min="288" max="288" width="5" style="71" customWidth="1"/>
    <col min="289" max="290" width="7" style="71" hidden="1" customWidth="1"/>
    <col min="291" max="291" width="5" style="71" customWidth="1"/>
    <col min="292" max="293" width="7" style="71" hidden="1" customWidth="1"/>
    <col min="294" max="294" width="5" style="71" customWidth="1"/>
    <col min="295" max="296" width="7" style="71" hidden="1" customWidth="1"/>
    <col min="297" max="297" width="5" style="71" customWidth="1"/>
    <col min="298" max="299" width="7" style="71" hidden="1" customWidth="1"/>
    <col min="300" max="300" width="5" style="71" customWidth="1"/>
    <col min="301" max="302" width="7" style="71" hidden="1" customWidth="1"/>
    <col min="303" max="303" width="5" style="71" customWidth="1"/>
    <col min="304" max="314" width="7" style="71" hidden="1" customWidth="1"/>
    <col min="315" max="315" width="6.85546875" style="71" customWidth="1"/>
    <col min="316" max="317" width="7" style="71" hidden="1" customWidth="1"/>
    <col min="318" max="318" width="6.42578125" style="71" customWidth="1"/>
    <col min="319" max="320" width="7" style="71" hidden="1" customWidth="1"/>
    <col min="321" max="321" width="5.42578125" style="71" customWidth="1"/>
    <col min="322" max="323" width="7" style="71" hidden="1" customWidth="1"/>
    <col min="324" max="324" width="4.85546875" style="71" customWidth="1"/>
    <col min="325" max="332" width="7" style="71" hidden="1" customWidth="1"/>
    <col min="333" max="333" width="5.42578125" style="71" customWidth="1"/>
    <col min="334" max="338" width="7" style="71" hidden="1" customWidth="1"/>
    <col min="339" max="339" width="5.85546875" style="71" customWidth="1"/>
    <col min="340" max="341" width="7" style="71" hidden="1" customWidth="1"/>
    <col min="342" max="342" width="5.42578125" style="71" customWidth="1"/>
    <col min="343" max="344" width="7" style="71" hidden="1" customWidth="1"/>
    <col min="345" max="345" width="5.42578125" style="71" customWidth="1"/>
    <col min="346" max="347" width="7" style="71" hidden="1" customWidth="1"/>
    <col min="348" max="348" width="6" style="71" customWidth="1"/>
    <col min="349" max="353" width="7" style="71" hidden="1" customWidth="1"/>
    <col min="354" max="354" width="5" style="71" customWidth="1"/>
    <col min="355" max="362" width="7" style="71" hidden="1" customWidth="1"/>
    <col min="363" max="363" width="5" style="71" customWidth="1"/>
    <col min="364" max="364" width="7" style="71" hidden="1" customWidth="1"/>
    <col min="365" max="365" width="5" style="71" customWidth="1"/>
    <col min="366" max="366" width="9.42578125" style="71" customWidth="1"/>
    <col min="367" max="367" width="7" style="71" hidden="1" customWidth="1"/>
    <col min="368" max="368" width="5" style="71" customWidth="1"/>
    <col min="369" max="370" width="7" style="71" hidden="1" customWidth="1"/>
    <col min="371" max="371" width="5" style="71" customWidth="1"/>
    <col min="372" max="373" width="7" style="71" hidden="1" customWidth="1"/>
    <col min="374" max="374" width="5" style="71" customWidth="1"/>
    <col min="375" max="376" width="7" style="71" hidden="1" customWidth="1"/>
    <col min="377" max="377" width="5" style="71" customWidth="1"/>
    <col min="378" max="384" width="7" style="71" hidden="1" customWidth="1"/>
    <col min="385" max="385" width="6.42578125" style="71" customWidth="1"/>
    <col min="386" max="389" width="7" style="71" hidden="1" customWidth="1"/>
    <col min="390" max="390" width="7.140625" style="71" customWidth="1"/>
    <col min="391" max="401" width="7" style="71" hidden="1" customWidth="1"/>
    <col min="402" max="402" width="7.140625" style="71" customWidth="1"/>
    <col min="403" max="404" width="7" style="71" hidden="1" customWidth="1"/>
    <col min="405" max="405" width="7.140625" style="71" customWidth="1"/>
    <col min="406" max="407" width="7" style="71" hidden="1" customWidth="1"/>
    <col min="408" max="408" width="7.140625" style="71" customWidth="1"/>
    <col min="409" max="409" width="7" style="71" hidden="1" customWidth="1"/>
    <col min="410" max="410" width="6.42578125" style="71" customWidth="1"/>
    <col min="411" max="412" width="7" style="71" hidden="1" customWidth="1"/>
    <col min="413" max="413" width="6.85546875" style="71" customWidth="1"/>
    <col min="414" max="415" width="7" style="71" hidden="1" customWidth="1"/>
    <col min="416" max="416" width="6.85546875" style="71" customWidth="1"/>
    <col min="417" max="418" width="7" style="71" hidden="1" customWidth="1"/>
    <col min="419" max="419" width="6.42578125" style="71" customWidth="1"/>
    <col min="420" max="424" width="7" style="71" hidden="1" customWidth="1"/>
    <col min="425" max="425" width="6.42578125" style="71" customWidth="1"/>
    <col min="426" max="427" width="7" style="71" hidden="1" customWidth="1"/>
    <col min="428" max="428" width="7.5703125" style="71" customWidth="1"/>
    <col min="429" max="429" width="7" style="71" hidden="1" customWidth="1"/>
    <col min="430" max="430" width="9.42578125" style="71" customWidth="1"/>
    <col min="431" max="431" width="7" style="71" hidden="1" customWidth="1"/>
    <col min="432" max="435" width="6.42578125" style="71" customWidth="1"/>
    <col min="436" max="436" width="6.85546875" style="71" customWidth="1"/>
    <col min="437" max="437" width="6.42578125" style="71" customWidth="1"/>
    <col min="438" max="454" width="7" style="71" hidden="1" customWidth="1"/>
    <col min="455" max="455" width="6.5703125" style="71" customWidth="1"/>
    <col min="456" max="456" width="6.42578125" style="71" customWidth="1"/>
    <col min="457" max="458" width="7" style="71" hidden="1" customWidth="1"/>
    <col min="459" max="459" width="6.42578125" style="71" customWidth="1"/>
    <col min="460" max="461" width="7" style="71" hidden="1" customWidth="1"/>
    <col min="462" max="462" width="7.42578125" style="71" customWidth="1"/>
    <col min="463" max="463" width="7" style="71" hidden="1" customWidth="1"/>
    <col min="464" max="464" width="6.42578125" style="71" customWidth="1"/>
    <col min="465" max="465" width="7" style="71" hidden="1" customWidth="1"/>
    <col min="466" max="466" width="9" style="71" customWidth="1"/>
    <col min="467" max="468" width="7" style="71" hidden="1" customWidth="1"/>
    <col min="469" max="469" width="8.5703125" style="71" customWidth="1"/>
    <col min="470" max="471" width="7" style="71" hidden="1" customWidth="1"/>
    <col min="472" max="472" width="6.42578125" style="71" customWidth="1"/>
    <col min="473" max="474" width="7" style="71" hidden="1" customWidth="1"/>
    <col min="475" max="475" width="7" style="71" customWidth="1"/>
    <col min="476" max="480" width="7" style="71" hidden="1" customWidth="1"/>
    <col min="481" max="481" width="7.5703125" style="71" customWidth="1"/>
    <col min="482" max="483" width="7" style="71" hidden="1" customWidth="1"/>
    <col min="484" max="484" width="7" style="71" customWidth="1"/>
    <col min="485" max="491" width="7" style="71" hidden="1" customWidth="1"/>
    <col min="492" max="492" width="6.42578125" style="71" customWidth="1"/>
    <col min="493" max="503" width="7" style="71" hidden="1" customWidth="1"/>
    <col min="504" max="504" width="7" style="71" hidden="1"/>
    <col min="505" max="505" width="41.42578125" style="71" customWidth="1"/>
    <col min="506" max="506" width="6.42578125" style="71" customWidth="1"/>
    <col min="507" max="507" width="14.7109375" style="71" customWidth="1"/>
    <col min="508" max="508" width="11.42578125" style="71" customWidth="1"/>
    <col min="509" max="509" width="13" style="71" customWidth="1"/>
    <col min="510" max="510" width="20" style="71" customWidth="1"/>
    <col min="511" max="520" width="9.42578125" style="71" customWidth="1"/>
    <col min="521" max="521" width="8.85546875" style="71" customWidth="1"/>
    <col min="522" max="522" width="9.42578125" style="71" customWidth="1"/>
    <col min="523" max="523" width="10.140625" style="71" customWidth="1"/>
    <col min="524" max="524" width="6.42578125" style="71" customWidth="1"/>
    <col min="525" max="525" width="7.7109375" style="71" customWidth="1"/>
    <col min="526" max="526" width="6.140625" style="71" customWidth="1"/>
    <col min="527" max="527" width="4.42578125" style="71" customWidth="1"/>
    <col min="528" max="530" width="6.28515625" style="71" customWidth="1"/>
    <col min="531" max="531" width="7" style="71" hidden="1" customWidth="1"/>
    <col min="532" max="533" width="11.42578125" style="71" customWidth="1"/>
    <col min="534" max="534" width="56.85546875" style="71" customWidth="1"/>
    <col min="535" max="535" width="9.140625" style="71" customWidth="1"/>
    <col min="536" max="536" width="32.7109375" style="71" customWidth="1"/>
    <col min="537" max="537" width="13.85546875" style="71" customWidth="1"/>
    <col min="538" max="538" width="15.85546875" style="71" customWidth="1"/>
    <col min="539" max="540" width="9.140625" style="71" customWidth="1"/>
    <col min="541" max="542" width="12.140625" style="71" customWidth="1"/>
    <col min="543" max="543" width="14.5703125" style="71" customWidth="1"/>
    <col min="544" max="544" width="5" style="71" customWidth="1"/>
    <col min="545" max="546" width="7" style="71" hidden="1" customWidth="1"/>
    <col min="547" max="547" width="5" style="71" customWidth="1"/>
    <col min="548" max="549" width="7" style="71" hidden="1" customWidth="1"/>
    <col min="550" max="550" width="5" style="71" customWidth="1"/>
    <col min="551" max="552" width="7" style="71" hidden="1" customWidth="1"/>
    <col min="553" max="553" width="5" style="71" customWidth="1"/>
    <col min="554" max="555" width="7" style="71" hidden="1" customWidth="1"/>
    <col min="556" max="556" width="5" style="71" customWidth="1"/>
    <col min="557" max="558" width="7" style="71" hidden="1" customWidth="1"/>
    <col min="559" max="559" width="5" style="71" customWidth="1"/>
    <col min="560" max="570" width="7" style="71" hidden="1" customWidth="1"/>
    <col min="571" max="571" width="6.85546875" style="71" customWidth="1"/>
    <col min="572" max="573" width="7" style="71" hidden="1" customWidth="1"/>
    <col min="574" max="574" width="6.42578125" style="71" customWidth="1"/>
    <col min="575" max="576" width="7" style="71" hidden="1" customWidth="1"/>
    <col min="577" max="577" width="5.42578125" style="71" customWidth="1"/>
    <col min="578" max="579" width="7" style="71" hidden="1" customWidth="1"/>
    <col min="580" max="580" width="4.85546875" style="71" customWidth="1"/>
    <col min="581" max="588" width="7" style="71" hidden="1" customWidth="1"/>
    <col min="589" max="589" width="5.42578125" style="71" customWidth="1"/>
    <col min="590" max="594" width="7" style="71" hidden="1" customWidth="1"/>
    <col min="595" max="595" width="5.85546875" style="71" customWidth="1"/>
    <col min="596" max="597" width="7" style="71" hidden="1" customWidth="1"/>
    <col min="598" max="598" width="5.42578125" style="71" customWidth="1"/>
    <col min="599" max="600" width="7" style="71" hidden="1" customWidth="1"/>
    <col min="601" max="601" width="5.42578125" style="71" customWidth="1"/>
    <col min="602" max="603" width="7" style="71" hidden="1" customWidth="1"/>
    <col min="604" max="604" width="6" style="71" customWidth="1"/>
    <col min="605" max="609" width="7" style="71" hidden="1" customWidth="1"/>
    <col min="610" max="610" width="5" style="71" customWidth="1"/>
    <col min="611" max="618" width="7" style="71" hidden="1" customWidth="1"/>
    <col min="619" max="619" width="5" style="71" customWidth="1"/>
    <col min="620" max="620" width="7" style="71" hidden="1" customWidth="1"/>
    <col min="621" max="621" width="5" style="71" customWidth="1"/>
    <col min="622" max="622" width="9.42578125" style="71" customWidth="1"/>
    <col min="623" max="623" width="7" style="71" hidden="1" customWidth="1"/>
    <col min="624" max="624" width="5" style="71" customWidth="1"/>
    <col min="625" max="626" width="7" style="71" hidden="1" customWidth="1"/>
    <col min="627" max="627" width="5" style="71" customWidth="1"/>
    <col min="628" max="629" width="7" style="71" hidden="1" customWidth="1"/>
    <col min="630" max="630" width="5" style="71" customWidth="1"/>
    <col min="631" max="632" width="7" style="71" hidden="1" customWidth="1"/>
    <col min="633" max="633" width="5" style="71" customWidth="1"/>
    <col min="634" max="640" width="7" style="71" hidden="1" customWidth="1"/>
    <col min="641" max="641" width="6.42578125" style="71" customWidth="1"/>
    <col min="642" max="645" width="7" style="71" hidden="1" customWidth="1"/>
    <col min="646" max="646" width="7.140625" style="71" customWidth="1"/>
    <col min="647" max="657" width="7" style="71" hidden="1" customWidth="1"/>
    <col min="658" max="658" width="7.140625" style="71" customWidth="1"/>
    <col min="659" max="660" width="7" style="71" hidden="1" customWidth="1"/>
    <col min="661" max="661" width="7.140625" style="71" customWidth="1"/>
    <col min="662" max="663" width="7" style="71" hidden="1" customWidth="1"/>
    <col min="664" max="664" width="7.140625" style="71" customWidth="1"/>
    <col min="665" max="665" width="7" style="71" hidden="1" customWidth="1"/>
    <col min="666" max="666" width="6.42578125" style="71" customWidth="1"/>
    <col min="667" max="668" width="7" style="71" hidden="1" customWidth="1"/>
    <col min="669" max="669" width="6.85546875" style="71" customWidth="1"/>
    <col min="670" max="671" width="7" style="71" hidden="1" customWidth="1"/>
    <col min="672" max="672" width="6.85546875" style="71" customWidth="1"/>
    <col min="673" max="674" width="7" style="71" hidden="1" customWidth="1"/>
    <col min="675" max="675" width="6.42578125" style="71" customWidth="1"/>
    <col min="676" max="680" width="7" style="71" hidden="1" customWidth="1"/>
    <col min="681" max="681" width="6.42578125" style="71" customWidth="1"/>
    <col min="682" max="683" width="7" style="71" hidden="1" customWidth="1"/>
    <col min="684" max="684" width="7.5703125" style="71" customWidth="1"/>
    <col min="685" max="685" width="7" style="71" hidden="1" customWidth="1"/>
    <col min="686" max="686" width="9.42578125" style="71" customWidth="1"/>
    <col min="687" max="687" width="7" style="71" hidden="1" customWidth="1"/>
    <col min="688" max="691" width="6.42578125" style="71" customWidth="1"/>
    <col min="692" max="692" width="6.85546875" style="71" customWidth="1"/>
    <col min="693" max="693" width="6.42578125" style="71" customWidth="1"/>
    <col min="694" max="710" width="7" style="71" hidden="1" customWidth="1"/>
    <col min="711" max="711" width="6.5703125" style="71" customWidth="1"/>
    <col min="712" max="712" width="6.42578125" style="71" customWidth="1"/>
    <col min="713" max="714" width="7" style="71" hidden="1" customWidth="1"/>
    <col min="715" max="715" width="6.42578125" style="71" customWidth="1"/>
    <col min="716" max="717" width="7" style="71" hidden="1" customWidth="1"/>
    <col min="718" max="718" width="7.42578125" style="71" customWidth="1"/>
    <col min="719" max="719" width="7" style="71" hidden="1" customWidth="1"/>
    <col min="720" max="720" width="6.42578125" style="71" customWidth="1"/>
    <col min="721" max="721" width="7" style="71" hidden="1" customWidth="1"/>
    <col min="722" max="722" width="9" style="71" customWidth="1"/>
    <col min="723" max="724" width="7" style="71" hidden="1" customWidth="1"/>
    <col min="725" max="725" width="8.5703125" style="71" customWidth="1"/>
    <col min="726" max="727" width="7" style="71" hidden="1" customWidth="1"/>
    <col min="728" max="728" width="6.42578125" style="71" customWidth="1"/>
    <col min="729" max="730" width="7" style="71" hidden="1" customWidth="1"/>
    <col min="731" max="731" width="7" style="71" customWidth="1"/>
    <col min="732" max="736" width="7" style="71" hidden="1" customWidth="1"/>
    <col min="737" max="737" width="7.5703125" style="71" customWidth="1"/>
    <col min="738" max="739" width="7" style="71" hidden="1" customWidth="1"/>
    <col min="740" max="740" width="7" style="71" customWidth="1"/>
    <col min="741" max="747" width="7" style="71" hidden="1" customWidth="1"/>
    <col min="748" max="748" width="6.42578125" style="71" customWidth="1"/>
    <col min="749" max="759" width="7" style="71" hidden="1" customWidth="1"/>
    <col min="760" max="760" width="7" style="71" hidden="1"/>
    <col min="761" max="761" width="41.42578125" style="71" customWidth="1"/>
    <col min="762" max="762" width="6.42578125" style="71" customWidth="1"/>
    <col min="763" max="763" width="14.7109375" style="71" customWidth="1"/>
    <col min="764" max="764" width="11.42578125" style="71" customWidth="1"/>
    <col min="765" max="765" width="13" style="71" customWidth="1"/>
    <col min="766" max="766" width="20" style="71" customWidth="1"/>
    <col min="767" max="776" width="9.42578125" style="71" customWidth="1"/>
    <col min="777" max="777" width="8.85546875" style="71" customWidth="1"/>
    <col min="778" max="778" width="9.42578125" style="71" customWidth="1"/>
    <col min="779" max="779" width="10.140625" style="71" customWidth="1"/>
    <col min="780" max="780" width="6.42578125" style="71" customWidth="1"/>
    <col min="781" max="781" width="7.7109375" style="71" customWidth="1"/>
    <col min="782" max="782" width="6.140625" style="71" customWidth="1"/>
    <col min="783" max="783" width="4.42578125" style="71" customWidth="1"/>
    <col min="784" max="786" width="6.28515625" style="71" customWidth="1"/>
    <col min="787" max="787" width="7" style="71" hidden="1" customWidth="1"/>
    <col min="788" max="789" width="11.42578125" style="71" customWidth="1"/>
    <col min="790" max="790" width="56.85546875" style="71" customWidth="1"/>
    <col min="791" max="791" width="9.140625" style="71" customWidth="1"/>
    <col min="792" max="792" width="32.7109375" style="71" customWidth="1"/>
    <col min="793" max="793" width="13.85546875" style="71" customWidth="1"/>
    <col min="794" max="794" width="15.85546875" style="71" customWidth="1"/>
    <col min="795" max="796" width="9.140625" style="71" customWidth="1"/>
    <col min="797" max="798" width="12.140625" style="71" customWidth="1"/>
    <col min="799" max="799" width="14.5703125" style="71" customWidth="1"/>
    <col min="800" max="800" width="5" style="71" customWidth="1"/>
    <col min="801" max="802" width="7" style="71" hidden="1" customWidth="1"/>
    <col min="803" max="803" width="5" style="71" customWidth="1"/>
    <col min="804" max="805" width="7" style="71" hidden="1" customWidth="1"/>
    <col min="806" max="806" width="5" style="71" customWidth="1"/>
    <col min="807" max="808" width="7" style="71" hidden="1" customWidth="1"/>
    <col min="809" max="809" width="5" style="71" customWidth="1"/>
    <col min="810" max="811" width="7" style="71" hidden="1" customWidth="1"/>
    <col min="812" max="812" width="5" style="71" customWidth="1"/>
    <col min="813" max="814" width="7" style="71" hidden="1" customWidth="1"/>
    <col min="815" max="815" width="5" style="71" customWidth="1"/>
    <col min="816" max="826" width="7" style="71" hidden="1" customWidth="1"/>
    <col min="827" max="827" width="6.85546875" style="71" customWidth="1"/>
    <col min="828" max="829" width="7" style="71" hidden="1" customWidth="1"/>
    <col min="830" max="830" width="6.42578125" style="71" customWidth="1"/>
    <col min="831" max="832" width="7" style="71" hidden="1" customWidth="1"/>
    <col min="833" max="833" width="5.42578125" style="71" customWidth="1"/>
    <col min="834" max="835" width="7" style="71" hidden="1" customWidth="1"/>
    <col min="836" max="836" width="4.85546875" style="71" customWidth="1"/>
    <col min="837" max="844" width="7" style="71" hidden="1" customWidth="1"/>
    <col min="845" max="845" width="5.42578125" style="71" customWidth="1"/>
    <col min="846" max="850" width="7" style="71" hidden="1" customWidth="1"/>
    <col min="851" max="851" width="5.85546875" style="71" customWidth="1"/>
    <col min="852" max="853" width="7" style="71" hidden="1" customWidth="1"/>
    <col min="854" max="854" width="5.42578125" style="71" customWidth="1"/>
    <col min="855" max="856" width="7" style="71" hidden="1" customWidth="1"/>
    <col min="857" max="857" width="5.42578125" style="71" customWidth="1"/>
    <col min="858" max="859" width="7" style="71" hidden="1" customWidth="1"/>
    <col min="860" max="860" width="6" style="71" customWidth="1"/>
    <col min="861" max="865" width="7" style="71" hidden="1" customWidth="1"/>
    <col min="866" max="866" width="5" style="71" customWidth="1"/>
    <col min="867" max="874" width="7" style="71" hidden="1" customWidth="1"/>
    <col min="875" max="875" width="5" style="71" customWidth="1"/>
    <col min="876" max="876" width="7" style="71" hidden="1" customWidth="1"/>
    <col min="877" max="877" width="5" style="71" customWidth="1"/>
    <col min="878" max="878" width="9.42578125" style="71" customWidth="1"/>
    <col min="879" max="879" width="7" style="71" hidden="1" customWidth="1"/>
    <col min="880" max="880" width="5" style="71" customWidth="1"/>
    <col min="881" max="882" width="7" style="71" hidden="1" customWidth="1"/>
    <col min="883" max="883" width="5" style="71" customWidth="1"/>
    <col min="884" max="885" width="7" style="71" hidden="1" customWidth="1"/>
    <col min="886" max="886" width="5" style="71" customWidth="1"/>
    <col min="887" max="888" width="7" style="71" hidden="1" customWidth="1"/>
    <col min="889" max="889" width="5" style="71" customWidth="1"/>
    <col min="890" max="896" width="7" style="71" hidden="1" customWidth="1"/>
    <col min="897" max="897" width="6.42578125" style="71" customWidth="1"/>
    <col min="898" max="901" width="7" style="71" hidden="1" customWidth="1"/>
    <col min="902" max="902" width="7.140625" style="71" customWidth="1"/>
    <col min="903" max="913" width="7" style="71" hidden="1" customWidth="1"/>
    <col min="914" max="914" width="7.140625" style="71" customWidth="1"/>
    <col min="915" max="916" width="7" style="71" hidden="1" customWidth="1"/>
    <col min="917" max="917" width="7.140625" style="71" customWidth="1"/>
    <col min="918" max="919" width="7" style="71" hidden="1" customWidth="1"/>
    <col min="920" max="920" width="7.140625" style="71" customWidth="1"/>
    <col min="921" max="921" width="7" style="71" hidden="1" customWidth="1"/>
    <col min="922" max="922" width="6.42578125" style="71" customWidth="1"/>
    <col min="923" max="924" width="7" style="71" hidden="1" customWidth="1"/>
    <col min="925" max="925" width="6.85546875" style="71" customWidth="1"/>
    <col min="926" max="927" width="7" style="71" hidden="1" customWidth="1"/>
    <col min="928" max="928" width="6.85546875" style="71" customWidth="1"/>
    <col min="929" max="930" width="7" style="71" hidden="1" customWidth="1"/>
    <col min="931" max="931" width="6.42578125" style="71" customWidth="1"/>
    <col min="932" max="936" width="7" style="71" hidden="1" customWidth="1"/>
    <col min="937" max="937" width="6.42578125" style="71" customWidth="1"/>
    <col min="938" max="939" width="7" style="71" hidden="1" customWidth="1"/>
    <col min="940" max="940" width="7.5703125" style="71" customWidth="1"/>
    <col min="941" max="941" width="7" style="71" hidden="1" customWidth="1"/>
    <col min="942" max="942" width="9.42578125" style="71" customWidth="1"/>
    <col min="943" max="943" width="7" style="71" hidden="1" customWidth="1"/>
    <col min="944" max="947" width="6.42578125" style="71" customWidth="1"/>
    <col min="948" max="948" width="6.85546875" style="71" customWidth="1"/>
    <col min="949" max="949" width="6.42578125" style="71" customWidth="1"/>
    <col min="950" max="966" width="7" style="71" hidden="1" customWidth="1"/>
    <col min="967" max="967" width="6.5703125" style="71" customWidth="1"/>
    <col min="968" max="968" width="6.42578125" style="71" customWidth="1"/>
    <col min="969" max="970" width="7" style="71" hidden="1" customWidth="1"/>
    <col min="971" max="971" width="6.42578125" style="71" customWidth="1"/>
    <col min="972" max="973" width="7" style="71" hidden="1" customWidth="1"/>
    <col min="974" max="974" width="7.42578125" style="71" customWidth="1"/>
    <col min="975" max="975" width="7" style="71" hidden="1" customWidth="1"/>
    <col min="976" max="976" width="6.42578125" style="71" customWidth="1"/>
    <col min="977" max="977" width="7" style="71" hidden="1" customWidth="1"/>
    <col min="978" max="978" width="9" style="71" customWidth="1"/>
    <col min="979" max="980" width="7" style="71" hidden="1" customWidth="1"/>
    <col min="981" max="981" width="8.5703125" style="71" customWidth="1"/>
    <col min="982" max="983" width="7" style="71" hidden="1" customWidth="1"/>
    <col min="984" max="984" width="6.42578125" style="71" customWidth="1"/>
    <col min="985" max="986" width="7" style="71" hidden="1" customWidth="1"/>
    <col min="987" max="987" width="7" style="71" customWidth="1"/>
    <col min="988" max="992" width="7" style="71" hidden="1" customWidth="1"/>
    <col min="993" max="993" width="7.5703125" style="71" customWidth="1"/>
    <col min="994" max="995" width="7" style="71" hidden="1" customWidth="1"/>
    <col min="996" max="996" width="7" style="71" customWidth="1"/>
    <col min="997" max="1003" width="7" style="71" hidden="1" customWidth="1"/>
    <col min="1004" max="1004" width="6.42578125" style="71" customWidth="1"/>
    <col min="1005" max="1015" width="7" style="71" hidden="1" customWidth="1"/>
    <col min="1016" max="1016" width="7" style="71" hidden="1"/>
    <col min="1017" max="1017" width="41.42578125" style="71" customWidth="1"/>
    <col min="1018" max="1018" width="6.42578125" style="71" customWidth="1"/>
    <col min="1019" max="1019" width="14.7109375" style="71" customWidth="1"/>
    <col min="1020" max="1020" width="11.42578125" style="71" customWidth="1"/>
    <col min="1021" max="1021" width="13" style="71" customWidth="1"/>
    <col min="1022" max="1022" width="20" style="71" customWidth="1"/>
    <col min="1023" max="1032" width="9.42578125" style="71" customWidth="1"/>
    <col min="1033" max="1033" width="8.85546875" style="71" customWidth="1"/>
    <col min="1034" max="1034" width="9.42578125" style="71" customWidth="1"/>
    <col min="1035" max="1035" width="10.140625" style="71" customWidth="1"/>
    <col min="1036" max="1036" width="6.42578125" style="71" customWidth="1"/>
    <col min="1037" max="1037" width="7.7109375" style="71" customWidth="1"/>
    <col min="1038" max="1038" width="6.140625" style="71" customWidth="1"/>
    <col min="1039" max="1039" width="4.42578125" style="71" customWidth="1"/>
    <col min="1040" max="1042" width="6.28515625" style="71" customWidth="1"/>
    <col min="1043" max="1043" width="7" style="71" hidden="1" customWidth="1"/>
    <col min="1044" max="1045" width="11.42578125" style="71" customWidth="1"/>
    <col min="1046" max="1046" width="56.85546875" style="71" customWidth="1"/>
    <col min="1047" max="1047" width="9.140625" style="71" customWidth="1"/>
    <col min="1048" max="1048" width="32.7109375" style="71" customWidth="1"/>
    <col min="1049" max="1049" width="13.85546875" style="71" customWidth="1"/>
    <col min="1050" max="1050" width="15.85546875" style="71" customWidth="1"/>
    <col min="1051" max="1052" width="9.140625" style="71" customWidth="1"/>
    <col min="1053" max="1054" width="12.140625" style="71" customWidth="1"/>
    <col min="1055" max="1055" width="14.5703125" style="71" customWidth="1"/>
    <col min="1056" max="1056" width="5" style="71" customWidth="1"/>
    <col min="1057" max="1058" width="7" style="71" hidden="1" customWidth="1"/>
    <col min="1059" max="1059" width="5" style="71" customWidth="1"/>
    <col min="1060" max="1061" width="7" style="71" hidden="1" customWidth="1"/>
    <col min="1062" max="1062" width="5" style="71" customWidth="1"/>
    <col min="1063" max="1064" width="7" style="71" hidden="1" customWidth="1"/>
    <col min="1065" max="1065" width="5" style="71" customWidth="1"/>
    <col min="1066" max="1067" width="7" style="71" hidden="1" customWidth="1"/>
    <col min="1068" max="1068" width="5" style="71" customWidth="1"/>
    <col min="1069" max="1070" width="7" style="71" hidden="1" customWidth="1"/>
    <col min="1071" max="1071" width="5" style="71" customWidth="1"/>
    <col min="1072" max="1082" width="7" style="71" hidden="1" customWidth="1"/>
    <col min="1083" max="1083" width="6.85546875" style="71" customWidth="1"/>
    <col min="1084" max="1085" width="7" style="71" hidden="1" customWidth="1"/>
    <col min="1086" max="1086" width="6.42578125" style="71" customWidth="1"/>
    <col min="1087" max="1088" width="7" style="71" hidden="1" customWidth="1"/>
    <col min="1089" max="1089" width="5.42578125" style="71" customWidth="1"/>
    <col min="1090" max="1091" width="7" style="71" hidden="1" customWidth="1"/>
    <col min="1092" max="1092" width="4.85546875" style="71" customWidth="1"/>
    <col min="1093" max="1100" width="7" style="71" hidden="1" customWidth="1"/>
    <col min="1101" max="1101" width="5.42578125" style="71" customWidth="1"/>
    <col min="1102" max="1106" width="7" style="71" hidden="1" customWidth="1"/>
    <col min="1107" max="1107" width="5.85546875" style="71" customWidth="1"/>
    <col min="1108" max="1109" width="7" style="71" hidden="1" customWidth="1"/>
    <col min="1110" max="1110" width="5.42578125" style="71" customWidth="1"/>
    <col min="1111" max="1112" width="7" style="71" hidden="1" customWidth="1"/>
    <col min="1113" max="1113" width="5.42578125" style="71" customWidth="1"/>
    <col min="1114" max="1115" width="7" style="71" hidden="1" customWidth="1"/>
    <col min="1116" max="1116" width="6" style="71" customWidth="1"/>
    <col min="1117" max="1121" width="7" style="71" hidden="1" customWidth="1"/>
    <col min="1122" max="1122" width="5" style="71" customWidth="1"/>
    <col min="1123" max="1130" width="7" style="71" hidden="1" customWidth="1"/>
    <col min="1131" max="1131" width="5" style="71" customWidth="1"/>
    <col min="1132" max="1132" width="7" style="71" hidden="1" customWidth="1"/>
    <col min="1133" max="1133" width="5" style="71" customWidth="1"/>
    <col min="1134" max="1134" width="9.42578125" style="71" customWidth="1"/>
    <col min="1135" max="1135" width="7" style="71" hidden="1" customWidth="1"/>
    <col min="1136" max="1136" width="5" style="71" customWidth="1"/>
    <col min="1137" max="1138" width="7" style="71" hidden="1" customWidth="1"/>
    <col min="1139" max="1139" width="5" style="71" customWidth="1"/>
    <col min="1140" max="1141" width="7" style="71" hidden="1" customWidth="1"/>
    <col min="1142" max="1142" width="5" style="71" customWidth="1"/>
    <col min="1143" max="1144" width="7" style="71" hidden="1" customWidth="1"/>
    <col min="1145" max="1145" width="5" style="71" customWidth="1"/>
    <col min="1146" max="1152" width="7" style="71" hidden="1" customWidth="1"/>
    <col min="1153" max="1153" width="6.42578125" style="71" customWidth="1"/>
    <col min="1154" max="1157" width="7" style="71" hidden="1" customWidth="1"/>
    <col min="1158" max="1158" width="7.140625" style="71" customWidth="1"/>
    <col min="1159" max="1169" width="7" style="71" hidden="1" customWidth="1"/>
    <col min="1170" max="1170" width="7.140625" style="71" customWidth="1"/>
    <col min="1171" max="1172" width="7" style="71" hidden="1" customWidth="1"/>
    <col min="1173" max="1173" width="7.140625" style="71" customWidth="1"/>
    <col min="1174" max="1175" width="7" style="71" hidden="1" customWidth="1"/>
    <col min="1176" max="1176" width="7.140625" style="71" customWidth="1"/>
    <col min="1177" max="1177" width="7" style="71" hidden="1" customWidth="1"/>
    <col min="1178" max="1178" width="6.42578125" style="71" customWidth="1"/>
    <col min="1179" max="1180" width="7" style="71" hidden="1" customWidth="1"/>
    <col min="1181" max="1181" width="6.85546875" style="71" customWidth="1"/>
    <col min="1182" max="1183" width="7" style="71" hidden="1" customWidth="1"/>
    <col min="1184" max="1184" width="6.85546875" style="71" customWidth="1"/>
    <col min="1185" max="1186" width="7" style="71" hidden="1" customWidth="1"/>
    <col min="1187" max="1187" width="6.42578125" style="71" customWidth="1"/>
    <col min="1188" max="1192" width="7" style="71" hidden="1" customWidth="1"/>
    <col min="1193" max="1193" width="6.42578125" style="71" customWidth="1"/>
    <col min="1194" max="1195" width="7" style="71" hidden="1" customWidth="1"/>
    <col min="1196" max="1196" width="7.5703125" style="71" customWidth="1"/>
    <col min="1197" max="1197" width="7" style="71" hidden="1" customWidth="1"/>
    <col min="1198" max="1198" width="9.42578125" style="71" customWidth="1"/>
    <col min="1199" max="1199" width="7" style="71" hidden="1" customWidth="1"/>
    <col min="1200" max="1203" width="6.42578125" style="71" customWidth="1"/>
    <col min="1204" max="1204" width="6.85546875" style="71" customWidth="1"/>
    <col min="1205" max="1205" width="6.42578125" style="71" customWidth="1"/>
    <col min="1206" max="1222" width="7" style="71" hidden="1" customWidth="1"/>
    <col min="1223" max="1223" width="6.5703125" style="71" customWidth="1"/>
    <col min="1224" max="1224" width="6.42578125" style="71" customWidth="1"/>
    <col min="1225" max="1226" width="7" style="71" hidden="1" customWidth="1"/>
    <col min="1227" max="1227" width="6.42578125" style="71" customWidth="1"/>
    <col min="1228" max="1229" width="7" style="71" hidden="1" customWidth="1"/>
    <col min="1230" max="1230" width="7.42578125" style="71" customWidth="1"/>
    <col min="1231" max="1231" width="7" style="71" hidden="1" customWidth="1"/>
    <col min="1232" max="1232" width="6.42578125" style="71" customWidth="1"/>
    <col min="1233" max="1233" width="7" style="71" hidden="1" customWidth="1"/>
    <col min="1234" max="1234" width="9" style="71" customWidth="1"/>
    <col min="1235" max="1236" width="7" style="71" hidden="1" customWidth="1"/>
    <col min="1237" max="1237" width="8.5703125" style="71" customWidth="1"/>
    <col min="1238" max="1239" width="7" style="71" hidden="1" customWidth="1"/>
    <col min="1240" max="1240" width="6.42578125" style="71" customWidth="1"/>
    <col min="1241" max="1242" width="7" style="71" hidden="1" customWidth="1"/>
    <col min="1243" max="1243" width="7" style="71" customWidth="1"/>
    <col min="1244" max="1248" width="7" style="71" hidden="1" customWidth="1"/>
    <col min="1249" max="1249" width="7.5703125" style="71" customWidth="1"/>
    <col min="1250" max="1251" width="7" style="71" hidden="1" customWidth="1"/>
    <col min="1252" max="1252" width="7" style="71" customWidth="1"/>
    <col min="1253" max="1259" width="7" style="71" hidden="1" customWidth="1"/>
    <col min="1260" max="1260" width="6.42578125" style="71" customWidth="1"/>
    <col min="1261" max="1271" width="7" style="71" hidden="1" customWidth="1"/>
    <col min="1272" max="1272" width="7" style="71" hidden="1"/>
    <col min="1273" max="1273" width="41.42578125" style="71" customWidth="1"/>
    <col min="1274" max="1274" width="6.42578125" style="71" customWidth="1"/>
    <col min="1275" max="1275" width="14.7109375" style="71" customWidth="1"/>
    <col min="1276" max="1276" width="11.42578125" style="71" customWidth="1"/>
    <col min="1277" max="1277" width="13" style="71" customWidth="1"/>
    <col min="1278" max="1278" width="20" style="71" customWidth="1"/>
    <col min="1279" max="1288" width="9.42578125" style="71" customWidth="1"/>
    <col min="1289" max="1289" width="8.85546875" style="71" customWidth="1"/>
    <col min="1290" max="1290" width="9.42578125" style="71" customWidth="1"/>
    <col min="1291" max="1291" width="10.140625" style="71" customWidth="1"/>
    <col min="1292" max="1292" width="6.42578125" style="71" customWidth="1"/>
    <col min="1293" max="1293" width="7.7109375" style="71" customWidth="1"/>
    <col min="1294" max="1294" width="6.140625" style="71" customWidth="1"/>
    <col min="1295" max="1295" width="4.42578125" style="71" customWidth="1"/>
    <col min="1296" max="1298" width="6.28515625" style="71" customWidth="1"/>
    <col min="1299" max="1299" width="7" style="71" hidden="1" customWidth="1"/>
    <col min="1300" max="1301" width="11.42578125" style="71" customWidth="1"/>
    <col min="1302" max="1302" width="56.85546875" style="71" customWidth="1"/>
    <col min="1303" max="1303" width="9.140625" style="71" customWidth="1"/>
    <col min="1304" max="1304" width="32.7109375" style="71" customWidth="1"/>
    <col min="1305" max="1305" width="13.85546875" style="71" customWidth="1"/>
    <col min="1306" max="1306" width="15.85546875" style="71" customWidth="1"/>
    <col min="1307" max="1308" width="9.140625" style="71" customWidth="1"/>
    <col min="1309" max="1310" width="12.140625" style="71" customWidth="1"/>
    <col min="1311" max="1311" width="14.5703125" style="71" customWidth="1"/>
    <col min="1312" max="1312" width="5" style="71" customWidth="1"/>
    <col min="1313" max="1314" width="7" style="71" hidden="1" customWidth="1"/>
    <col min="1315" max="1315" width="5" style="71" customWidth="1"/>
    <col min="1316" max="1317" width="7" style="71" hidden="1" customWidth="1"/>
    <col min="1318" max="1318" width="5" style="71" customWidth="1"/>
    <col min="1319" max="1320" width="7" style="71" hidden="1" customWidth="1"/>
    <col min="1321" max="1321" width="5" style="71" customWidth="1"/>
    <col min="1322" max="1323" width="7" style="71" hidden="1" customWidth="1"/>
    <col min="1324" max="1324" width="5" style="71" customWidth="1"/>
    <col min="1325" max="1326" width="7" style="71" hidden="1" customWidth="1"/>
    <col min="1327" max="1327" width="5" style="71" customWidth="1"/>
    <col min="1328" max="1338" width="7" style="71" hidden="1" customWidth="1"/>
    <col min="1339" max="1339" width="6.85546875" style="71" customWidth="1"/>
    <col min="1340" max="1341" width="7" style="71" hidden="1" customWidth="1"/>
    <col min="1342" max="1342" width="6.42578125" style="71" customWidth="1"/>
    <col min="1343" max="1344" width="7" style="71" hidden="1" customWidth="1"/>
    <col min="1345" max="1345" width="5.42578125" style="71" customWidth="1"/>
    <col min="1346" max="1347" width="7" style="71" hidden="1" customWidth="1"/>
    <col min="1348" max="1348" width="4.85546875" style="71" customWidth="1"/>
    <col min="1349" max="1356" width="7" style="71" hidden="1" customWidth="1"/>
    <col min="1357" max="1357" width="5.42578125" style="71" customWidth="1"/>
    <col min="1358" max="1362" width="7" style="71" hidden="1" customWidth="1"/>
    <col min="1363" max="1363" width="5.85546875" style="71" customWidth="1"/>
    <col min="1364" max="1365" width="7" style="71" hidden="1" customWidth="1"/>
    <col min="1366" max="1366" width="5.42578125" style="71" customWidth="1"/>
    <col min="1367" max="1368" width="7" style="71" hidden="1" customWidth="1"/>
    <col min="1369" max="1369" width="5.42578125" style="71" customWidth="1"/>
    <col min="1370" max="1371" width="7" style="71" hidden="1" customWidth="1"/>
    <col min="1372" max="1372" width="6" style="71" customWidth="1"/>
    <col min="1373" max="1377" width="7" style="71" hidden="1" customWidth="1"/>
    <col min="1378" max="1378" width="5" style="71" customWidth="1"/>
    <col min="1379" max="1386" width="7" style="71" hidden="1" customWidth="1"/>
    <col min="1387" max="1387" width="5" style="71" customWidth="1"/>
    <col min="1388" max="1388" width="7" style="71" hidden="1" customWidth="1"/>
    <col min="1389" max="1389" width="5" style="71" customWidth="1"/>
    <col min="1390" max="1390" width="9.42578125" style="71" customWidth="1"/>
    <col min="1391" max="1391" width="7" style="71" hidden="1" customWidth="1"/>
    <col min="1392" max="1392" width="5" style="71" customWidth="1"/>
    <col min="1393" max="1394" width="7" style="71" hidden="1" customWidth="1"/>
    <col min="1395" max="1395" width="5" style="71" customWidth="1"/>
    <col min="1396" max="1397" width="7" style="71" hidden="1" customWidth="1"/>
    <col min="1398" max="1398" width="5" style="71" customWidth="1"/>
    <col min="1399" max="1400" width="7" style="71" hidden="1" customWidth="1"/>
    <col min="1401" max="1401" width="5" style="71" customWidth="1"/>
    <col min="1402" max="1408" width="7" style="71" hidden="1" customWidth="1"/>
    <col min="1409" max="1409" width="6.42578125" style="71" customWidth="1"/>
    <col min="1410" max="1413" width="7" style="71" hidden="1" customWidth="1"/>
    <col min="1414" max="1414" width="7.140625" style="71" customWidth="1"/>
    <col min="1415" max="1425" width="7" style="71" hidden="1" customWidth="1"/>
    <col min="1426" max="1426" width="7.140625" style="71" customWidth="1"/>
    <col min="1427" max="1428" width="7" style="71" hidden="1" customWidth="1"/>
    <col min="1429" max="1429" width="7.140625" style="71" customWidth="1"/>
    <col min="1430" max="1431" width="7" style="71" hidden="1" customWidth="1"/>
    <col min="1432" max="1432" width="7.140625" style="71" customWidth="1"/>
    <col min="1433" max="1433" width="7" style="71" hidden="1" customWidth="1"/>
    <col min="1434" max="1434" width="6.42578125" style="71" customWidth="1"/>
    <col min="1435" max="1436" width="7" style="71" hidden="1" customWidth="1"/>
    <col min="1437" max="1437" width="6.85546875" style="71" customWidth="1"/>
    <col min="1438" max="1439" width="7" style="71" hidden="1" customWidth="1"/>
    <col min="1440" max="1440" width="6.85546875" style="71" customWidth="1"/>
    <col min="1441" max="1442" width="7" style="71" hidden="1" customWidth="1"/>
    <col min="1443" max="1443" width="6.42578125" style="71" customWidth="1"/>
    <col min="1444" max="1448" width="7" style="71" hidden="1" customWidth="1"/>
    <col min="1449" max="1449" width="6.42578125" style="71" customWidth="1"/>
    <col min="1450" max="1451" width="7" style="71" hidden="1" customWidth="1"/>
    <col min="1452" max="1452" width="7.5703125" style="71" customWidth="1"/>
    <col min="1453" max="1453" width="7" style="71" hidden="1" customWidth="1"/>
    <col min="1454" max="1454" width="9.42578125" style="71" customWidth="1"/>
    <col min="1455" max="1455" width="7" style="71" hidden="1" customWidth="1"/>
    <col min="1456" max="1459" width="6.42578125" style="71" customWidth="1"/>
    <col min="1460" max="1460" width="6.85546875" style="71" customWidth="1"/>
    <col min="1461" max="1461" width="6.42578125" style="71" customWidth="1"/>
    <col min="1462" max="1478" width="7" style="71" hidden="1" customWidth="1"/>
    <col min="1479" max="1479" width="6.5703125" style="71" customWidth="1"/>
    <col min="1480" max="1480" width="6.42578125" style="71" customWidth="1"/>
    <col min="1481" max="1482" width="7" style="71" hidden="1" customWidth="1"/>
    <col min="1483" max="1483" width="6.42578125" style="71" customWidth="1"/>
    <col min="1484" max="1485" width="7" style="71" hidden="1" customWidth="1"/>
    <col min="1486" max="1486" width="7.42578125" style="71" customWidth="1"/>
    <col min="1487" max="1487" width="7" style="71" hidden="1" customWidth="1"/>
    <col min="1488" max="1488" width="6.42578125" style="71" customWidth="1"/>
    <col min="1489" max="1489" width="7" style="71" hidden="1" customWidth="1"/>
    <col min="1490" max="1490" width="9" style="71" customWidth="1"/>
    <col min="1491" max="1492" width="7" style="71" hidden="1" customWidth="1"/>
    <col min="1493" max="1493" width="8.5703125" style="71" customWidth="1"/>
    <col min="1494" max="1495" width="7" style="71" hidden="1" customWidth="1"/>
    <col min="1496" max="1496" width="6.42578125" style="71" customWidth="1"/>
    <col min="1497" max="1498" width="7" style="71" hidden="1" customWidth="1"/>
    <col min="1499" max="1499" width="7" style="71" customWidth="1"/>
    <col min="1500" max="1504" width="7" style="71" hidden="1" customWidth="1"/>
    <col min="1505" max="1505" width="7.5703125" style="71" customWidth="1"/>
    <col min="1506" max="1507" width="7" style="71" hidden="1" customWidth="1"/>
    <col min="1508" max="1508" width="7" style="71" customWidth="1"/>
    <col min="1509" max="1515" width="7" style="71" hidden="1" customWidth="1"/>
    <col min="1516" max="1516" width="6.42578125" style="71" customWidth="1"/>
    <col min="1517" max="1527" width="7" style="71" hidden="1" customWidth="1"/>
    <col min="1528" max="1528" width="7" style="71" hidden="1"/>
    <col min="1529" max="1529" width="41.42578125" style="71" customWidth="1"/>
    <col min="1530" max="1530" width="6.42578125" style="71" customWidth="1"/>
    <col min="1531" max="1531" width="14.7109375" style="71" customWidth="1"/>
    <col min="1532" max="1532" width="11.42578125" style="71" customWidth="1"/>
    <col min="1533" max="1533" width="13" style="71" customWidth="1"/>
    <col min="1534" max="1534" width="20" style="71" customWidth="1"/>
    <col min="1535" max="1544" width="9.42578125" style="71" customWidth="1"/>
    <col min="1545" max="1545" width="8.85546875" style="71" customWidth="1"/>
    <col min="1546" max="1546" width="9.42578125" style="71" customWidth="1"/>
    <col min="1547" max="1547" width="10.140625" style="71" customWidth="1"/>
    <col min="1548" max="1548" width="6.42578125" style="71" customWidth="1"/>
    <col min="1549" max="1549" width="7.7109375" style="71" customWidth="1"/>
    <col min="1550" max="1550" width="6.140625" style="71" customWidth="1"/>
    <col min="1551" max="1551" width="4.42578125" style="71" customWidth="1"/>
    <col min="1552" max="1554" width="6.28515625" style="71" customWidth="1"/>
    <col min="1555" max="1555" width="7" style="71" hidden="1" customWidth="1"/>
    <col min="1556" max="1557" width="11.42578125" style="71" customWidth="1"/>
    <col min="1558" max="1558" width="56.85546875" style="71" customWidth="1"/>
    <col min="1559" max="1559" width="9.140625" style="71" customWidth="1"/>
    <col min="1560" max="1560" width="32.7109375" style="71" customWidth="1"/>
    <col min="1561" max="1561" width="13.85546875" style="71" customWidth="1"/>
    <col min="1562" max="1562" width="15.85546875" style="71" customWidth="1"/>
    <col min="1563" max="1564" width="9.140625" style="71" customWidth="1"/>
    <col min="1565" max="1566" width="12.140625" style="71" customWidth="1"/>
    <col min="1567" max="1567" width="14.5703125" style="71" customWidth="1"/>
    <col min="1568" max="1568" width="5" style="71" customWidth="1"/>
    <col min="1569" max="1570" width="7" style="71" hidden="1" customWidth="1"/>
    <col min="1571" max="1571" width="5" style="71" customWidth="1"/>
    <col min="1572" max="1573" width="7" style="71" hidden="1" customWidth="1"/>
    <col min="1574" max="1574" width="5" style="71" customWidth="1"/>
    <col min="1575" max="1576" width="7" style="71" hidden="1" customWidth="1"/>
    <col min="1577" max="1577" width="5" style="71" customWidth="1"/>
    <col min="1578" max="1579" width="7" style="71" hidden="1" customWidth="1"/>
    <col min="1580" max="1580" width="5" style="71" customWidth="1"/>
    <col min="1581" max="1582" width="7" style="71" hidden="1" customWidth="1"/>
    <col min="1583" max="1583" width="5" style="71" customWidth="1"/>
    <col min="1584" max="1594" width="7" style="71" hidden="1" customWidth="1"/>
    <col min="1595" max="1595" width="6.85546875" style="71" customWidth="1"/>
    <col min="1596" max="1597" width="7" style="71" hidden="1" customWidth="1"/>
    <col min="1598" max="1598" width="6.42578125" style="71" customWidth="1"/>
    <col min="1599" max="1600" width="7" style="71" hidden="1" customWidth="1"/>
    <col min="1601" max="1601" width="5.42578125" style="71" customWidth="1"/>
    <col min="1602" max="1603" width="7" style="71" hidden="1" customWidth="1"/>
    <col min="1604" max="1604" width="4.85546875" style="71" customWidth="1"/>
    <col min="1605" max="1612" width="7" style="71" hidden="1" customWidth="1"/>
    <col min="1613" max="1613" width="5.42578125" style="71" customWidth="1"/>
    <col min="1614" max="1618" width="7" style="71" hidden="1" customWidth="1"/>
    <col min="1619" max="1619" width="5.85546875" style="71" customWidth="1"/>
    <col min="1620" max="1621" width="7" style="71" hidden="1" customWidth="1"/>
    <col min="1622" max="1622" width="5.42578125" style="71" customWidth="1"/>
    <col min="1623" max="1624" width="7" style="71" hidden="1" customWidth="1"/>
    <col min="1625" max="1625" width="5.42578125" style="71" customWidth="1"/>
    <col min="1626" max="1627" width="7" style="71" hidden="1" customWidth="1"/>
    <col min="1628" max="1628" width="6" style="71" customWidth="1"/>
    <col min="1629" max="1633" width="7" style="71" hidden="1" customWidth="1"/>
    <col min="1634" max="1634" width="5" style="71" customWidth="1"/>
    <col min="1635" max="1642" width="7" style="71" hidden="1" customWidth="1"/>
    <col min="1643" max="1643" width="5" style="71" customWidth="1"/>
    <col min="1644" max="1644" width="7" style="71" hidden="1" customWidth="1"/>
    <col min="1645" max="1645" width="5" style="71" customWidth="1"/>
    <col min="1646" max="1646" width="9.42578125" style="71" customWidth="1"/>
    <col min="1647" max="1647" width="7" style="71" hidden="1" customWidth="1"/>
    <col min="1648" max="1648" width="5" style="71" customWidth="1"/>
    <col min="1649" max="1650" width="7" style="71" hidden="1" customWidth="1"/>
    <col min="1651" max="1651" width="5" style="71" customWidth="1"/>
    <col min="1652" max="1653" width="7" style="71" hidden="1" customWidth="1"/>
    <col min="1654" max="1654" width="5" style="71" customWidth="1"/>
    <col min="1655" max="1656" width="7" style="71" hidden="1" customWidth="1"/>
    <col min="1657" max="1657" width="5" style="71" customWidth="1"/>
    <col min="1658" max="1664" width="7" style="71" hidden="1" customWidth="1"/>
    <col min="1665" max="1665" width="6.42578125" style="71" customWidth="1"/>
    <col min="1666" max="1669" width="7" style="71" hidden="1" customWidth="1"/>
    <col min="1670" max="1670" width="7.140625" style="71" customWidth="1"/>
    <col min="1671" max="1681" width="7" style="71" hidden="1" customWidth="1"/>
    <col min="1682" max="1682" width="7.140625" style="71" customWidth="1"/>
    <col min="1683" max="1684" width="7" style="71" hidden="1" customWidth="1"/>
    <col min="1685" max="1685" width="7.140625" style="71" customWidth="1"/>
    <col min="1686" max="1687" width="7" style="71" hidden="1" customWidth="1"/>
    <col min="1688" max="1688" width="7.140625" style="71" customWidth="1"/>
    <col min="1689" max="1689" width="7" style="71" hidden="1" customWidth="1"/>
    <col min="1690" max="1690" width="6.42578125" style="71" customWidth="1"/>
    <col min="1691" max="1692" width="7" style="71" hidden="1" customWidth="1"/>
    <col min="1693" max="1693" width="6.85546875" style="71" customWidth="1"/>
    <col min="1694" max="1695" width="7" style="71" hidden="1" customWidth="1"/>
    <col min="1696" max="1696" width="6.85546875" style="71" customWidth="1"/>
    <col min="1697" max="1698" width="7" style="71" hidden="1" customWidth="1"/>
    <col min="1699" max="1699" width="6.42578125" style="71" customWidth="1"/>
    <col min="1700" max="1704" width="7" style="71" hidden="1" customWidth="1"/>
    <col min="1705" max="1705" width="6.42578125" style="71" customWidth="1"/>
    <col min="1706" max="1707" width="7" style="71" hidden="1" customWidth="1"/>
    <col min="1708" max="1708" width="7.5703125" style="71" customWidth="1"/>
    <col min="1709" max="1709" width="7" style="71" hidden="1" customWidth="1"/>
    <col min="1710" max="1710" width="9.42578125" style="71" customWidth="1"/>
    <col min="1711" max="1711" width="7" style="71" hidden="1" customWidth="1"/>
    <col min="1712" max="1715" width="6.42578125" style="71" customWidth="1"/>
    <col min="1716" max="1716" width="6.85546875" style="71" customWidth="1"/>
    <col min="1717" max="1717" width="6.42578125" style="71" customWidth="1"/>
    <col min="1718" max="1734" width="7" style="71" hidden="1" customWidth="1"/>
    <col min="1735" max="1735" width="6.5703125" style="71" customWidth="1"/>
    <col min="1736" max="1736" width="6.42578125" style="71" customWidth="1"/>
    <col min="1737" max="1738" width="7" style="71" hidden="1" customWidth="1"/>
    <col min="1739" max="1739" width="6.42578125" style="71" customWidth="1"/>
    <col min="1740" max="1741" width="7" style="71" hidden="1" customWidth="1"/>
    <col min="1742" max="1742" width="7.42578125" style="71" customWidth="1"/>
    <col min="1743" max="1743" width="7" style="71" hidden="1" customWidth="1"/>
    <col min="1744" max="1744" width="6.42578125" style="71" customWidth="1"/>
    <col min="1745" max="1745" width="7" style="71" hidden="1" customWidth="1"/>
    <col min="1746" max="1746" width="9" style="71" customWidth="1"/>
    <col min="1747" max="1748" width="7" style="71" hidden="1" customWidth="1"/>
    <col min="1749" max="1749" width="8.5703125" style="71" customWidth="1"/>
    <col min="1750" max="1751" width="7" style="71" hidden="1" customWidth="1"/>
    <col min="1752" max="1752" width="6.42578125" style="71" customWidth="1"/>
    <col min="1753" max="1754" width="7" style="71" hidden="1" customWidth="1"/>
    <col min="1755" max="1755" width="7" style="71" customWidth="1"/>
    <col min="1756" max="1760" width="7" style="71" hidden="1" customWidth="1"/>
    <col min="1761" max="1761" width="7.5703125" style="71" customWidth="1"/>
    <col min="1762" max="1763" width="7" style="71" hidden="1" customWidth="1"/>
    <col min="1764" max="1764" width="7" style="71" customWidth="1"/>
    <col min="1765" max="1771" width="7" style="71" hidden="1" customWidth="1"/>
    <col min="1772" max="1772" width="6.42578125" style="71" customWidth="1"/>
    <col min="1773" max="1783" width="7" style="71" hidden="1" customWidth="1"/>
    <col min="1784" max="1784" width="7" style="71" hidden="1"/>
    <col min="1785" max="1785" width="41.42578125" style="71" customWidth="1"/>
    <col min="1786" max="1786" width="6.42578125" style="71" customWidth="1"/>
    <col min="1787" max="1787" width="14.7109375" style="71" customWidth="1"/>
    <col min="1788" max="1788" width="11.42578125" style="71" customWidth="1"/>
    <col min="1789" max="1789" width="13" style="71" customWidth="1"/>
    <col min="1790" max="1790" width="20" style="71" customWidth="1"/>
    <col min="1791" max="1800" width="9.42578125" style="71" customWidth="1"/>
    <col min="1801" max="1801" width="8.85546875" style="71" customWidth="1"/>
    <col min="1802" max="1802" width="9.42578125" style="71" customWidth="1"/>
    <col min="1803" max="1803" width="10.140625" style="71" customWidth="1"/>
    <col min="1804" max="1804" width="6.42578125" style="71" customWidth="1"/>
    <col min="1805" max="1805" width="7.7109375" style="71" customWidth="1"/>
    <col min="1806" max="1806" width="6.140625" style="71" customWidth="1"/>
    <col min="1807" max="1807" width="4.42578125" style="71" customWidth="1"/>
    <col min="1808" max="1810" width="6.28515625" style="71" customWidth="1"/>
    <col min="1811" max="1811" width="7" style="71" hidden="1" customWidth="1"/>
    <col min="1812" max="1813" width="11.42578125" style="71" customWidth="1"/>
    <col min="1814" max="1814" width="56.85546875" style="71" customWidth="1"/>
    <col min="1815" max="1815" width="9.140625" style="71" customWidth="1"/>
    <col min="1816" max="1816" width="32.7109375" style="71" customWidth="1"/>
    <col min="1817" max="1817" width="13.85546875" style="71" customWidth="1"/>
    <col min="1818" max="1818" width="15.85546875" style="71" customWidth="1"/>
    <col min="1819" max="1820" width="9.140625" style="71" customWidth="1"/>
    <col min="1821" max="1822" width="12.140625" style="71" customWidth="1"/>
    <col min="1823" max="1823" width="14.5703125" style="71" customWidth="1"/>
    <col min="1824" max="1824" width="5" style="71" customWidth="1"/>
    <col min="1825" max="1826" width="7" style="71" hidden="1" customWidth="1"/>
    <col min="1827" max="1827" width="5" style="71" customWidth="1"/>
    <col min="1828" max="1829" width="7" style="71" hidden="1" customWidth="1"/>
    <col min="1830" max="1830" width="5" style="71" customWidth="1"/>
    <col min="1831" max="1832" width="7" style="71" hidden="1" customWidth="1"/>
    <col min="1833" max="1833" width="5" style="71" customWidth="1"/>
    <col min="1834" max="1835" width="7" style="71" hidden="1" customWidth="1"/>
    <col min="1836" max="1836" width="5" style="71" customWidth="1"/>
    <col min="1837" max="1838" width="7" style="71" hidden="1" customWidth="1"/>
    <col min="1839" max="1839" width="5" style="71" customWidth="1"/>
    <col min="1840" max="1850" width="7" style="71" hidden="1" customWidth="1"/>
    <col min="1851" max="1851" width="6.85546875" style="71" customWidth="1"/>
    <col min="1852" max="1853" width="7" style="71" hidden="1" customWidth="1"/>
    <col min="1854" max="1854" width="6.42578125" style="71" customWidth="1"/>
    <col min="1855" max="1856" width="7" style="71" hidden="1" customWidth="1"/>
    <col min="1857" max="1857" width="5.42578125" style="71" customWidth="1"/>
    <col min="1858" max="1859" width="7" style="71" hidden="1" customWidth="1"/>
    <col min="1860" max="1860" width="4.85546875" style="71" customWidth="1"/>
    <col min="1861" max="1868" width="7" style="71" hidden="1" customWidth="1"/>
    <col min="1869" max="1869" width="5.42578125" style="71" customWidth="1"/>
    <col min="1870" max="1874" width="7" style="71" hidden="1" customWidth="1"/>
    <col min="1875" max="1875" width="5.85546875" style="71" customWidth="1"/>
    <col min="1876" max="1877" width="7" style="71" hidden="1" customWidth="1"/>
    <col min="1878" max="1878" width="5.42578125" style="71" customWidth="1"/>
    <col min="1879" max="1880" width="7" style="71" hidden="1" customWidth="1"/>
    <col min="1881" max="1881" width="5.42578125" style="71" customWidth="1"/>
    <col min="1882" max="1883" width="7" style="71" hidden="1" customWidth="1"/>
    <col min="1884" max="1884" width="6" style="71" customWidth="1"/>
    <col min="1885" max="1889" width="7" style="71" hidden="1" customWidth="1"/>
    <col min="1890" max="1890" width="5" style="71" customWidth="1"/>
    <col min="1891" max="1898" width="7" style="71" hidden="1" customWidth="1"/>
    <col min="1899" max="1899" width="5" style="71" customWidth="1"/>
    <col min="1900" max="1900" width="7" style="71" hidden="1" customWidth="1"/>
    <col min="1901" max="1901" width="5" style="71" customWidth="1"/>
    <col min="1902" max="1902" width="9.42578125" style="71" customWidth="1"/>
    <col min="1903" max="1903" width="7" style="71" hidden="1" customWidth="1"/>
    <col min="1904" max="1904" width="5" style="71" customWidth="1"/>
    <col min="1905" max="1906" width="7" style="71" hidden="1" customWidth="1"/>
    <col min="1907" max="1907" width="5" style="71" customWidth="1"/>
    <col min="1908" max="1909" width="7" style="71" hidden="1" customWidth="1"/>
    <col min="1910" max="1910" width="5" style="71" customWidth="1"/>
    <col min="1911" max="1912" width="7" style="71" hidden="1" customWidth="1"/>
    <col min="1913" max="1913" width="5" style="71" customWidth="1"/>
    <col min="1914" max="1920" width="7" style="71" hidden="1" customWidth="1"/>
    <col min="1921" max="1921" width="6.42578125" style="71" customWidth="1"/>
    <col min="1922" max="1925" width="7" style="71" hidden="1" customWidth="1"/>
    <col min="1926" max="1926" width="7.140625" style="71" customWidth="1"/>
    <col min="1927" max="1937" width="7" style="71" hidden="1" customWidth="1"/>
    <col min="1938" max="1938" width="7.140625" style="71" customWidth="1"/>
    <col min="1939" max="1940" width="7" style="71" hidden="1" customWidth="1"/>
    <col min="1941" max="1941" width="7.140625" style="71" customWidth="1"/>
    <col min="1942" max="1943" width="7" style="71" hidden="1" customWidth="1"/>
    <col min="1944" max="1944" width="7.140625" style="71" customWidth="1"/>
    <col min="1945" max="1945" width="7" style="71" hidden="1" customWidth="1"/>
    <col min="1946" max="1946" width="6.42578125" style="71" customWidth="1"/>
    <col min="1947" max="1948" width="7" style="71" hidden="1" customWidth="1"/>
    <col min="1949" max="1949" width="6.85546875" style="71" customWidth="1"/>
    <col min="1950" max="1951" width="7" style="71" hidden="1" customWidth="1"/>
    <col min="1952" max="1952" width="6.85546875" style="71" customWidth="1"/>
    <col min="1953" max="1954" width="7" style="71" hidden="1" customWidth="1"/>
    <col min="1955" max="1955" width="6.42578125" style="71" customWidth="1"/>
    <col min="1956" max="1960" width="7" style="71" hidden="1" customWidth="1"/>
    <col min="1961" max="1961" width="6.42578125" style="71" customWidth="1"/>
    <col min="1962" max="1963" width="7" style="71" hidden="1" customWidth="1"/>
    <col min="1964" max="1964" width="7.5703125" style="71" customWidth="1"/>
    <col min="1965" max="1965" width="7" style="71" hidden="1" customWidth="1"/>
    <col min="1966" max="1966" width="9.42578125" style="71" customWidth="1"/>
    <col min="1967" max="1967" width="7" style="71" hidden="1" customWidth="1"/>
    <col min="1968" max="1971" width="6.42578125" style="71" customWidth="1"/>
    <col min="1972" max="1972" width="6.85546875" style="71" customWidth="1"/>
    <col min="1973" max="1973" width="6.42578125" style="71" customWidth="1"/>
    <col min="1974" max="1990" width="7" style="71" hidden="1" customWidth="1"/>
    <col min="1991" max="1991" width="6.5703125" style="71" customWidth="1"/>
    <col min="1992" max="1992" width="6.42578125" style="71" customWidth="1"/>
    <col min="1993" max="1994" width="7" style="71" hidden="1" customWidth="1"/>
    <col min="1995" max="1995" width="6.42578125" style="71" customWidth="1"/>
    <col min="1996" max="1997" width="7" style="71" hidden="1" customWidth="1"/>
    <col min="1998" max="1998" width="7.42578125" style="71" customWidth="1"/>
    <col min="1999" max="1999" width="7" style="71" hidden="1" customWidth="1"/>
    <col min="2000" max="2000" width="6.42578125" style="71" customWidth="1"/>
    <col min="2001" max="2001" width="7" style="71" hidden="1" customWidth="1"/>
    <col min="2002" max="2002" width="9" style="71" customWidth="1"/>
    <col min="2003" max="2004" width="7" style="71" hidden="1" customWidth="1"/>
    <col min="2005" max="2005" width="8.5703125" style="71" customWidth="1"/>
    <col min="2006" max="2007" width="7" style="71" hidden="1" customWidth="1"/>
    <col min="2008" max="2008" width="6.42578125" style="71" customWidth="1"/>
    <col min="2009" max="2010" width="7" style="71" hidden="1" customWidth="1"/>
    <col min="2011" max="2011" width="7" style="71" customWidth="1"/>
    <col min="2012" max="2016" width="7" style="71" hidden="1" customWidth="1"/>
    <col min="2017" max="2017" width="7.5703125" style="71" customWidth="1"/>
    <col min="2018" max="2019" width="7" style="71" hidden="1" customWidth="1"/>
    <col min="2020" max="2020" width="7" style="71" customWidth="1"/>
    <col min="2021" max="2027" width="7" style="71" hidden="1" customWidth="1"/>
    <col min="2028" max="2028" width="6.42578125" style="71" customWidth="1"/>
    <col min="2029" max="2039" width="7" style="71" hidden="1" customWidth="1"/>
    <col min="2040" max="2040" width="7" style="71" hidden="1"/>
    <col min="2041" max="2041" width="41.42578125" style="71" customWidth="1"/>
    <col min="2042" max="2042" width="6.42578125" style="71" customWidth="1"/>
    <col min="2043" max="2043" width="14.7109375" style="71" customWidth="1"/>
    <col min="2044" max="2044" width="11.42578125" style="71" customWidth="1"/>
    <col min="2045" max="2045" width="13" style="71" customWidth="1"/>
    <col min="2046" max="2046" width="20" style="71" customWidth="1"/>
    <col min="2047" max="2056" width="9.42578125" style="71" customWidth="1"/>
    <col min="2057" max="2057" width="8.85546875" style="71" customWidth="1"/>
    <col min="2058" max="2058" width="9.42578125" style="71" customWidth="1"/>
    <col min="2059" max="2059" width="10.140625" style="71" customWidth="1"/>
    <col min="2060" max="2060" width="6.42578125" style="71" customWidth="1"/>
    <col min="2061" max="2061" width="7.7109375" style="71" customWidth="1"/>
    <col min="2062" max="2062" width="6.140625" style="71" customWidth="1"/>
    <col min="2063" max="2063" width="4.42578125" style="71" customWidth="1"/>
    <col min="2064" max="2066" width="6.28515625" style="71" customWidth="1"/>
    <col min="2067" max="2067" width="7" style="71" hidden="1" customWidth="1"/>
    <col min="2068" max="2069" width="11.42578125" style="71" customWidth="1"/>
    <col min="2070" max="2070" width="56.85546875" style="71" customWidth="1"/>
    <col min="2071" max="2071" width="9.140625" style="71" customWidth="1"/>
    <col min="2072" max="2072" width="32.7109375" style="71" customWidth="1"/>
    <col min="2073" max="2073" width="13.85546875" style="71" customWidth="1"/>
    <col min="2074" max="2074" width="15.85546875" style="71" customWidth="1"/>
    <col min="2075" max="2076" width="9.140625" style="71" customWidth="1"/>
    <col min="2077" max="2078" width="12.140625" style="71" customWidth="1"/>
    <col min="2079" max="2079" width="14.5703125" style="71" customWidth="1"/>
    <col min="2080" max="2080" width="5" style="71" customWidth="1"/>
    <col min="2081" max="2082" width="7" style="71" hidden="1" customWidth="1"/>
    <col min="2083" max="2083" width="5" style="71" customWidth="1"/>
    <col min="2084" max="2085" width="7" style="71" hidden="1" customWidth="1"/>
    <col min="2086" max="2086" width="5" style="71" customWidth="1"/>
    <col min="2087" max="2088" width="7" style="71" hidden="1" customWidth="1"/>
    <col min="2089" max="2089" width="5" style="71" customWidth="1"/>
    <col min="2090" max="2091" width="7" style="71" hidden="1" customWidth="1"/>
    <col min="2092" max="2092" width="5" style="71" customWidth="1"/>
    <col min="2093" max="2094" width="7" style="71" hidden="1" customWidth="1"/>
    <col min="2095" max="2095" width="5" style="71" customWidth="1"/>
    <col min="2096" max="2106" width="7" style="71" hidden="1" customWidth="1"/>
    <col min="2107" max="2107" width="6.85546875" style="71" customWidth="1"/>
    <col min="2108" max="2109" width="7" style="71" hidden="1" customWidth="1"/>
    <col min="2110" max="2110" width="6.42578125" style="71" customWidth="1"/>
    <col min="2111" max="2112" width="7" style="71" hidden="1" customWidth="1"/>
    <col min="2113" max="2113" width="5.42578125" style="71" customWidth="1"/>
    <col min="2114" max="2115" width="7" style="71" hidden="1" customWidth="1"/>
    <col min="2116" max="2116" width="4.85546875" style="71" customWidth="1"/>
    <col min="2117" max="2124" width="7" style="71" hidden="1" customWidth="1"/>
    <col min="2125" max="2125" width="5.42578125" style="71" customWidth="1"/>
    <col min="2126" max="2130" width="7" style="71" hidden="1" customWidth="1"/>
    <col min="2131" max="2131" width="5.85546875" style="71" customWidth="1"/>
    <col min="2132" max="2133" width="7" style="71" hidden="1" customWidth="1"/>
    <col min="2134" max="2134" width="5.42578125" style="71" customWidth="1"/>
    <col min="2135" max="2136" width="7" style="71" hidden="1" customWidth="1"/>
    <col min="2137" max="2137" width="5.42578125" style="71" customWidth="1"/>
    <col min="2138" max="2139" width="7" style="71" hidden="1" customWidth="1"/>
    <col min="2140" max="2140" width="6" style="71" customWidth="1"/>
    <col min="2141" max="2145" width="7" style="71" hidden="1" customWidth="1"/>
    <col min="2146" max="2146" width="5" style="71" customWidth="1"/>
    <col min="2147" max="2154" width="7" style="71" hidden="1" customWidth="1"/>
    <col min="2155" max="2155" width="5" style="71" customWidth="1"/>
    <col min="2156" max="2156" width="7" style="71" hidden="1" customWidth="1"/>
    <col min="2157" max="2157" width="5" style="71" customWidth="1"/>
    <col min="2158" max="2158" width="9.42578125" style="71" customWidth="1"/>
    <col min="2159" max="2159" width="7" style="71" hidden="1" customWidth="1"/>
    <col min="2160" max="2160" width="5" style="71" customWidth="1"/>
    <col min="2161" max="2162" width="7" style="71" hidden="1" customWidth="1"/>
    <col min="2163" max="2163" width="5" style="71" customWidth="1"/>
    <col min="2164" max="2165" width="7" style="71" hidden="1" customWidth="1"/>
    <col min="2166" max="2166" width="5" style="71" customWidth="1"/>
    <col min="2167" max="2168" width="7" style="71" hidden="1" customWidth="1"/>
    <col min="2169" max="2169" width="5" style="71" customWidth="1"/>
    <col min="2170" max="2176" width="7" style="71" hidden="1" customWidth="1"/>
    <col min="2177" max="2177" width="6.42578125" style="71" customWidth="1"/>
    <col min="2178" max="2181" width="7" style="71" hidden="1" customWidth="1"/>
    <col min="2182" max="2182" width="7.140625" style="71" customWidth="1"/>
    <col min="2183" max="2193" width="7" style="71" hidden="1" customWidth="1"/>
    <col min="2194" max="2194" width="7.140625" style="71" customWidth="1"/>
    <col min="2195" max="2196" width="7" style="71" hidden="1" customWidth="1"/>
    <col min="2197" max="2197" width="7.140625" style="71" customWidth="1"/>
    <col min="2198" max="2199" width="7" style="71" hidden="1" customWidth="1"/>
    <col min="2200" max="2200" width="7.140625" style="71" customWidth="1"/>
    <col min="2201" max="2201" width="7" style="71" hidden="1" customWidth="1"/>
    <col min="2202" max="2202" width="6.42578125" style="71" customWidth="1"/>
    <col min="2203" max="2204" width="7" style="71" hidden="1" customWidth="1"/>
    <col min="2205" max="2205" width="6.85546875" style="71" customWidth="1"/>
    <col min="2206" max="2207" width="7" style="71" hidden="1" customWidth="1"/>
    <col min="2208" max="2208" width="6.85546875" style="71" customWidth="1"/>
    <col min="2209" max="2210" width="7" style="71" hidden="1" customWidth="1"/>
    <col min="2211" max="2211" width="6.42578125" style="71" customWidth="1"/>
    <col min="2212" max="2216" width="7" style="71" hidden="1" customWidth="1"/>
    <col min="2217" max="2217" width="6.42578125" style="71" customWidth="1"/>
    <col min="2218" max="2219" width="7" style="71" hidden="1" customWidth="1"/>
    <col min="2220" max="2220" width="7.5703125" style="71" customWidth="1"/>
    <col min="2221" max="2221" width="7" style="71" hidden="1" customWidth="1"/>
    <col min="2222" max="2222" width="9.42578125" style="71" customWidth="1"/>
    <col min="2223" max="2223" width="7" style="71" hidden="1" customWidth="1"/>
    <col min="2224" max="2227" width="6.42578125" style="71" customWidth="1"/>
    <col min="2228" max="2228" width="6.85546875" style="71" customWidth="1"/>
    <col min="2229" max="2229" width="6.42578125" style="71" customWidth="1"/>
    <col min="2230" max="2246" width="7" style="71" hidden="1" customWidth="1"/>
    <col min="2247" max="2247" width="6.5703125" style="71" customWidth="1"/>
    <col min="2248" max="2248" width="6.42578125" style="71" customWidth="1"/>
    <col min="2249" max="2250" width="7" style="71" hidden="1" customWidth="1"/>
    <col min="2251" max="2251" width="6.42578125" style="71" customWidth="1"/>
    <col min="2252" max="2253" width="7" style="71" hidden="1" customWidth="1"/>
    <col min="2254" max="2254" width="7.42578125" style="71" customWidth="1"/>
    <col min="2255" max="2255" width="7" style="71" hidden="1" customWidth="1"/>
    <col min="2256" max="2256" width="6.42578125" style="71" customWidth="1"/>
    <col min="2257" max="2257" width="7" style="71" hidden="1" customWidth="1"/>
    <col min="2258" max="2258" width="9" style="71" customWidth="1"/>
    <col min="2259" max="2260" width="7" style="71" hidden="1" customWidth="1"/>
    <col min="2261" max="2261" width="8.5703125" style="71" customWidth="1"/>
    <col min="2262" max="2263" width="7" style="71" hidden="1" customWidth="1"/>
    <col min="2264" max="2264" width="6.42578125" style="71" customWidth="1"/>
    <col min="2265" max="2266" width="7" style="71" hidden="1" customWidth="1"/>
    <col min="2267" max="2267" width="7" style="71" customWidth="1"/>
    <col min="2268" max="2272" width="7" style="71" hidden="1" customWidth="1"/>
    <col min="2273" max="2273" width="7.5703125" style="71" customWidth="1"/>
    <col min="2274" max="2275" width="7" style="71" hidden="1" customWidth="1"/>
    <col min="2276" max="2276" width="7" style="71" customWidth="1"/>
    <col min="2277" max="2283" width="7" style="71" hidden="1" customWidth="1"/>
    <col min="2284" max="2284" width="6.42578125" style="71" customWidth="1"/>
    <col min="2285" max="2295" width="7" style="71" hidden="1" customWidth="1"/>
    <col min="2296" max="2296" width="7" style="71" hidden="1"/>
    <col min="2297" max="2297" width="41.42578125" style="71" customWidth="1"/>
    <col min="2298" max="2298" width="6.42578125" style="71" customWidth="1"/>
    <col min="2299" max="2299" width="14.7109375" style="71" customWidth="1"/>
    <col min="2300" max="2300" width="11.42578125" style="71" customWidth="1"/>
    <col min="2301" max="2301" width="13" style="71" customWidth="1"/>
    <col min="2302" max="2302" width="20" style="71" customWidth="1"/>
    <col min="2303" max="2312" width="9.42578125" style="71" customWidth="1"/>
    <col min="2313" max="2313" width="8.85546875" style="71" customWidth="1"/>
    <col min="2314" max="2314" width="9.42578125" style="71" customWidth="1"/>
    <col min="2315" max="2315" width="10.140625" style="71" customWidth="1"/>
    <col min="2316" max="2316" width="6.42578125" style="71" customWidth="1"/>
    <col min="2317" max="2317" width="7.7109375" style="71" customWidth="1"/>
    <col min="2318" max="2318" width="6.140625" style="71" customWidth="1"/>
    <col min="2319" max="2319" width="4.42578125" style="71" customWidth="1"/>
    <col min="2320" max="2322" width="6.28515625" style="71" customWidth="1"/>
    <col min="2323" max="2323" width="7" style="71" hidden="1" customWidth="1"/>
    <col min="2324" max="2325" width="11.42578125" style="71" customWidth="1"/>
    <col min="2326" max="2326" width="56.85546875" style="71" customWidth="1"/>
    <col min="2327" max="2327" width="9.140625" style="71" customWidth="1"/>
    <col min="2328" max="2328" width="32.7109375" style="71" customWidth="1"/>
    <col min="2329" max="2329" width="13.85546875" style="71" customWidth="1"/>
    <col min="2330" max="2330" width="15.85546875" style="71" customWidth="1"/>
    <col min="2331" max="2332" width="9.140625" style="71" customWidth="1"/>
    <col min="2333" max="2334" width="12.140625" style="71" customWidth="1"/>
    <col min="2335" max="2335" width="14.5703125" style="71" customWidth="1"/>
    <col min="2336" max="2336" width="5" style="71" customWidth="1"/>
    <col min="2337" max="2338" width="7" style="71" hidden="1" customWidth="1"/>
    <col min="2339" max="2339" width="5" style="71" customWidth="1"/>
    <col min="2340" max="2341" width="7" style="71" hidden="1" customWidth="1"/>
    <col min="2342" max="2342" width="5" style="71" customWidth="1"/>
    <col min="2343" max="2344" width="7" style="71" hidden="1" customWidth="1"/>
    <col min="2345" max="2345" width="5" style="71" customWidth="1"/>
    <col min="2346" max="2347" width="7" style="71" hidden="1" customWidth="1"/>
    <col min="2348" max="2348" width="5" style="71" customWidth="1"/>
    <col min="2349" max="2350" width="7" style="71" hidden="1" customWidth="1"/>
    <col min="2351" max="2351" width="5" style="71" customWidth="1"/>
    <col min="2352" max="2362" width="7" style="71" hidden="1" customWidth="1"/>
    <col min="2363" max="2363" width="6.85546875" style="71" customWidth="1"/>
    <col min="2364" max="2365" width="7" style="71" hidden="1" customWidth="1"/>
    <col min="2366" max="2366" width="6.42578125" style="71" customWidth="1"/>
    <col min="2367" max="2368" width="7" style="71" hidden="1" customWidth="1"/>
    <col min="2369" max="2369" width="5.42578125" style="71" customWidth="1"/>
    <col min="2370" max="2371" width="7" style="71" hidden="1" customWidth="1"/>
    <col min="2372" max="2372" width="4.85546875" style="71" customWidth="1"/>
    <col min="2373" max="2380" width="7" style="71" hidden="1" customWidth="1"/>
    <col min="2381" max="2381" width="5.42578125" style="71" customWidth="1"/>
    <col min="2382" max="2386" width="7" style="71" hidden="1" customWidth="1"/>
    <col min="2387" max="2387" width="5.85546875" style="71" customWidth="1"/>
    <col min="2388" max="2389" width="7" style="71" hidden="1" customWidth="1"/>
    <col min="2390" max="2390" width="5.42578125" style="71" customWidth="1"/>
    <col min="2391" max="2392" width="7" style="71" hidden="1" customWidth="1"/>
    <col min="2393" max="2393" width="5.42578125" style="71" customWidth="1"/>
    <col min="2394" max="2395" width="7" style="71" hidden="1" customWidth="1"/>
    <col min="2396" max="2396" width="6" style="71" customWidth="1"/>
    <col min="2397" max="2401" width="7" style="71" hidden="1" customWidth="1"/>
    <col min="2402" max="2402" width="5" style="71" customWidth="1"/>
    <col min="2403" max="2410" width="7" style="71" hidden="1" customWidth="1"/>
    <col min="2411" max="2411" width="5" style="71" customWidth="1"/>
    <col min="2412" max="2412" width="7" style="71" hidden="1" customWidth="1"/>
    <col min="2413" max="2413" width="5" style="71" customWidth="1"/>
    <col min="2414" max="2414" width="9.42578125" style="71" customWidth="1"/>
    <col min="2415" max="2415" width="7" style="71" hidden="1" customWidth="1"/>
    <col min="2416" max="2416" width="5" style="71" customWidth="1"/>
    <col min="2417" max="2418" width="7" style="71" hidden="1" customWidth="1"/>
    <col min="2419" max="2419" width="5" style="71" customWidth="1"/>
    <col min="2420" max="2421" width="7" style="71" hidden="1" customWidth="1"/>
    <col min="2422" max="2422" width="5" style="71" customWidth="1"/>
    <col min="2423" max="2424" width="7" style="71" hidden="1" customWidth="1"/>
    <col min="2425" max="2425" width="5" style="71" customWidth="1"/>
    <col min="2426" max="2432" width="7" style="71" hidden="1" customWidth="1"/>
    <col min="2433" max="2433" width="6.42578125" style="71" customWidth="1"/>
    <col min="2434" max="2437" width="7" style="71" hidden="1" customWidth="1"/>
    <col min="2438" max="2438" width="7.140625" style="71" customWidth="1"/>
    <col min="2439" max="2449" width="7" style="71" hidden="1" customWidth="1"/>
    <col min="2450" max="2450" width="7.140625" style="71" customWidth="1"/>
    <col min="2451" max="2452" width="7" style="71" hidden="1" customWidth="1"/>
    <col min="2453" max="2453" width="7.140625" style="71" customWidth="1"/>
    <col min="2454" max="2455" width="7" style="71" hidden="1" customWidth="1"/>
    <col min="2456" max="2456" width="7.140625" style="71" customWidth="1"/>
    <col min="2457" max="2457" width="7" style="71" hidden="1" customWidth="1"/>
    <col min="2458" max="2458" width="6.42578125" style="71" customWidth="1"/>
    <col min="2459" max="2460" width="7" style="71" hidden="1" customWidth="1"/>
    <col min="2461" max="2461" width="6.85546875" style="71" customWidth="1"/>
    <col min="2462" max="2463" width="7" style="71" hidden="1" customWidth="1"/>
    <col min="2464" max="2464" width="6.85546875" style="71" customWidth="1"/>
    <col min="2465" max="2466" width="7" style="71" hidden="1" customWidth="1"/>
    <col min="2467" max="2467" width="6.42578125" style="71" customWidth="1"/>
    <col min="2468" max="2472" width="7" style="71" hidden="1" customWidth="1"/>
    <col min="2473" max="2473" width="6.42578125" style="71" customWidth="1"/>
    <col min="2474" max="2475" width="7" style="71" hidden="1" customWidth="1"/>
    <col min="2476" max="2476" width="7.5703125" style="71" customWidth="1"/>
    <col min="2477" max="2477" width="7" style="71" hidden="1" customWidth="1"/>
    <col min="2478" max="2478" width="9.42578125" style="71" customWidth="1"/>
    <col min="2479" max="2479" width="7" style="71" hidden="1" customWidth="1"/>
    <col min="2480" max="2483" width="6.42578125" style="71" customWidth="1"/>
    <col min="2484" max="2484" width="6.85546875" style="71" customWidth="1"/>
    <col min="2485" max="2485" width="6.42578125" style="71" customWidth="1"/>
    <col min="2486" max="2502" width="7" style="71" hidden="1" customWidth="1"/>
    <col min="2503" max="2503" width="6.5703125" style="71" customWidth="1"/>
    <col min="2504" max="2504" width="6.42578125" style="71" customWidth="1"/>
    <col min="2505" max="2506" width="7" style="71" hidden="1" customWidth="1"/>
    <col min="2507" max="2507" width="6.42578125" style="71" customWidth="1"/>
    <col min="2508" max="2509" width="7" style="71" hidden="1" customWidth="1"/>
    <col min="2510" max="2510" width="7.42578125" style="71" customWidth="1"/>
    <col min="2511" max="2511" width="7" style="71" hidden="1" customWidth="1"/>
    <col min="2512" max="2512" width="6.42578125" style="71" customWidth="1"/>
    <col min="2513" max="2513" width="7" style="71" hidden="1" customWidth="1"/>
    <col min="2514" max="2514" width="9" style="71" customWidth="1"/>
    <col min="2515" max="2516" width="7" style="71" hidden="1" customWidth="1"/>
    <col min="2517" max="2517" width="8.5703125" style="71" customWidth="1"/>
    <col min="2518" max="2519" width="7" style="71" hidden="1" customWidth="1"/>
    <col min="2520" max="2520" width="6.42578125" style="71" customWidth="1"/>
    <col min="2521" max="2522" width="7" style="71" hidden="1" customWidth="1"/>
    <col min="2523" max="2523" width="7" style="71" customWidth="1"/>
    <col min="2524" max="2528" width="7" style="71" hidden="1" customWidth="1"/>
    <col min="2529" max="2529" width="7.5703125" style="71" customWidth="1"/>
    <col min="2530" max="2531" width="7" style="71" hidden="1" customWidth="1"/>
    <col min="2532" max="2532" width="7" style="71" customWidth="1"/>
    <col min="2533" max="2539" width="7" style="71" hidden="1" customWidth="1"/>
    <col min="2540" max="2540" width="6.42578125" style="71" customWidth="1"/>
    <col min="2541" max="2551" width="7" style="71" hidden="1" customWidth="1"/>
    <col min="2552" max="2552" width="7" style="71" hidden="1"/>
    <col min="2553" max="2553" width="41.42578125" style="71" customWidth="1"/>
    <col min="2554" max="2554" width="6.42578125" style="71" customWidth="1"/>
    <col min="2555" max="2555" width="14.7109375" style="71" customWidth="1"/>
    <col min="2556" max="2556" width="11.42578125" style="71" customWidth="1"/>
    <col min="2557" max="2557" width="13" style="71" customWidth="1"/>
    <col min="2558" max="2558" width="20" style="71" customWidth="1"/>
    <col min="2559" max="2568" width="9.42578125" style="71" customWidth="1"/>
    <col min="2569" max="2569" width="8.85546875" style="71" customWidth="1"/>
    <col min="2570" max="2570" width="9.42578125" style="71" customWidth="1"/>
    <col min="2571" max="2571" width="10.140625" style="71" customWidth="1"/>
    <col min="2572" max="2572" width="6.42578125" style="71" customWidth="1"/>
    <col min="2573" max="2573" width="7.7109375" style="71" customWidth="1"/>
    <col min="2574" max="2574" width="6.140625" style="71" customWidth="1"/>
    <col min="2575" max="2575" width="4.42578125" style="71" customWidth="1"/>
    <col min="2576" max="2578" width="6.28515625" style="71" customWidth="1"/>
    <col min="2579" max="2579" width="7" style="71" hidden="1" customWidth="1"/>
    <col min="2580" max="2581" width="11.42578125" style="71" customWidth="1"/>
    <col min="2582" max="2582" width="56.85546875" style="71" customWidth="1"/>
    <col min="2583" max="2583" width="9.140625" style="71" customWidth="1"/>
    <col min="2584" max="2584" width="32.7109375" style="71" customWidth="1"/>
    <col min="2585" max="2585" width="13.85546875" style="71" customWidth="1"/>
    <col min="2586" max="2586" width="15.85546875" style="71" customWidth="1"/>
    <col min="2587" max="2588" width="9.140625" style="71" customWidth="1"/>
    <col min="2589" max="2590" width="12.140625" style="71" customWidth="1"/>
    <col min="2591" max="2591" width="14.5703125" style="71" customWidth="1"/>
    <col min="2592" max="2592" width="5" style="71" customWidth="1"/>
    <col min="2593" max="2594" width="7" style="71" hidden="1" customWidth="1"/>
    <col min="2595" max="2595" width="5" style="71" customWidth="1"/>
    <col min="2596" max="2597" width="7" style="71" hidden="1" customWidth="1"/>
    <col min="2598" max="2598" width="5" style="71" customWidth="1"/>
    <col min="2599" max="2600" width="7" style="71" hidden="1" customWidth="1"/>
    <col min="2601" max="2601" width="5" style="71" customWidth="1"/>
    <col min="2602" max="2603" width="7" style="71" hidden="1" customWidth="1"/>
    <col min="2604" max="2604" width="5" style="71" customWidth="1"/>
    <col min="2605" max="2606" width="7" style="71" hidden="1" customWidth="1"/>
    <col min="2607" max="2607" width="5" style="71" customWidth="1"/>
    <col min="2608" max="2618" width="7" style="71" hidden="1" customWidth="1"/>
    <col min="2619" max="2619" width="6.85546875" style="71" customWidth="1"/>
    <col min="2620" max="2621" width="7" style="71" hidden="1" customWidth="1"/>
    <col min="2622" max="2622" width="6.42578125" style="71" customWidth="1"/>
    <col min="2623" max="2624" width="7" style="71" hidden="1" customWidth="1"/>
    <col min="2625" max="2625" width="5.42578125" style="71" customWidth="1"/>
    <col min="2626" max="2627" width="7" style="71" hidden="1" customWidth="1"/>
    <col min="2628" max="2628" width="4.85546875" style="71" customWidth="1"/>
    <col min="2629" max="2636" width="7" style="71" hidden="1" customWidth="1"/>
    <col min="2637" max="2637" width="5.42578125" style="71" customWidth="1"/>
    <col min="2638" max="2642" width="7" style="71" hidden="1" customWidth="1"/>
    <col min="2643" max="2643" width="5.85546875" style="71" customWidth="1"/>
    <col min="2644" max="2645" width="7" style="71" hidden="1" customWidth="1"/>
    <col min="2646" max="2646" width="5.42578125" style="71" customWidth="1"/>
    <col min="2647" max="2648" width="7" style="71" hidden="1" customWidth="1"/>
    <col min="2649" max="2649" width="5.42578125" style="71" customWidth="1"/>
    <col min="2650" max="2651" width="7" style="71" hidden="1" customWidth="1"/>
    <col min="2652" max="2652" width="6" style="71" customWidth="1"/>
    <col min="2653" max="2657" width="7" style="71" hidden="1" customWidth="1"/>
    <col min="2658" max="2658" width="5" style="71" customWidth="1"/>
    <col min="2659" max="2666" width="7" style="71" hidden="1" customWidth="1"/>
    <col min="2667" max="2667" width="5" style="71" customWidth="1"/>
    <col min="2668" max="2668" width="7" style="71" hidden="1" customWidth="1"/>
    <col min="2669" max="2669" width="5" style="71" customWidth="1"/>
    <col min="2670" max="2670" width="9.42578125" style="71" customWidth="1"/>
    <col min="2671" max="2671" width="7" style="71" hidden="1" customWidth="1"/>
    <col min="2672" max="2672" width="5" style="71" customWidth="1"/>
    <col min="2673" max="2674" width="7" style="71" hidden="1" customWidth="1"/>
    <col min="2675" max="2675" width="5" style="71" customWidth="1"/>
    <col min="2676" max="2677" width="7" style="71" hidden="1" customWidth="1"/>
    <col min="2678" max="2678" width="5" style="71" customWidth="1"/>
    <col min="2679" max="2680" width="7" style="71" hidden="1" customWidth="1"/>
    <col min="2681" max="2681" width="5" style="71" customWidth="1"/>
    <col min="2682" max="2688" width="7" style="71" hidden="1" customWidth="1"/>
    <col min="2689" max="2689" width="6.42578125" style="71" customWidth="1"/>
    <col min="2690" max="2693" width="7" style="71" hidden="1" customWidth="1"/>
    <col min="2694" max="2694" width="7.140625" style="71" customWidth="1"/>
    <col min="2695" max="2705" width="7" style="71" hidden="1" customWidth="1"/>
    <col min="2706" max="2706" width="7.140625" style="71" customWidth="1"/>
    <col min="2707" max="2708" width="7" style="71" hidden="1" customWidth="1"/>
    <col min="2709" max="2709" width="7.140625" style="71" customWidth="1"/>
    <col min="2710" max="2711" width="7" style="71" hidden="1" customWidth="1"/>
    <col min="2712" max="2712" width="7.140625" style="71" customWidth="1"/>
    <col min="2713" max="2713" width="7" style="71" hidden="1" customWidth="1"/>
    <col min="2714" max="2714" width="6.42578125" style="71" customWidth="1"/>
    <col min="2715" max="2716" width="7" style="71" hidden="1" customWidth="1"/>
    <col min="2717" max="2717" width="6.85546875" style="71" customWidth="1"/>
    <col min="2718" max="2719" width="7" style="71" hidden="1" customWidth="1"/>
    <col min="2720" max="2720" width="6.85546875" style="71" customWidth="1"/>
    <col min="2721" max="2722" width="7" style="71" hidden="1" customWidth="1"/>
    <col min="2723" max="2723" width="6.42578125" style="71" customWidth="1"/>
    <col min="2724" max="2728" width="7" style="71" hidden="1" customWidth="1"/>
    <col min="2729" max="2729" width="6.42578125" style="71" customWidth="1"/>
    <col min="2730" max="2731" width="7" style="71" hidden="1" customWidth="1"/>
    <col min="2732" max="2732" width="7.5703125" style="71" customWidth="1"/>
    <col min="2733" max="2733" width="7" style="71" hidden="1" customWidth="1"/>
    <col min="2734" max="2734" width="9.42578125" style="71" customWidth="1"/>
    <col min="2735" max="2735" width="7" style="71" hidden="1" customWidth="1"/>
    <col min="2736" max="2739" width="6.42578125" style="71" customWidth="1"/>
    <col min="2740" max="2740" width="6.85546875" style="71" customWidth="1"/>
    <col min="2741" max="2741" width="6.42578125" style="71" customWidth="1"/>
    <col min="2742" max="2758" width="7" style="71" hidden="1" customWidth="1"/>
    <col min="2759" max="2759" width="6.5703125" style="71" customWidth="1"/>
    <col min="2760" max="2760" width="6.42578125" style="71" customWidth="1"/>
    <col min="2761" max="2762" width="7" style="71" hidden="1" customWidth="1"/>
    <col min="2763" max="2763" width="6.42578125" style="71" customWidth="1"/>
    <col min="2764" max="2765" width="7" style="71" hidden="1" customWidth="1"/>
    <col min="2766" max="2766" width="7.42578125" style="71" customWidth="1"/>
    <col min="2767" max="2767" width="7" style="71" hidden="1" customWidth="1"/>
    <col min="2768" max="2768" width="6.42578125" style="71" customWidth="1"/>
    <col min="2769" max="2769" width="7" style="71" hidden="1" customWidth="1"/>
    <col min="2770" max="2770" width="9" style="71" customWidth="1"/>
    <col min="2771" max="2772" width="7" style="71" hidden="1" customWidth="1"/>
    <col min="2773" max="2773" width="8.5703125" style="71" customWidth="1"/>
    <col min="2774" max="2775" width="7" style="71" hidden="1" customWidth="1"/>
    <col min="2776" max="2776" width="6.42578125" style="71" customWidth="1"/>
    <col min="2777" max="2778" width="7" style="71" hidden="1" customWidth="1"/>
    <col min="2779" max="2779" width="7" style="71" customWidth="1"/>
    <col min="2780" max="2784" width="7" style="71" hidden="1" customWidth="1"/>
    <col min="2785" max="2785" width="7.5703125" style="71" customWidth="1"/>
    <col min="2786" max="2787" width="7" style="71" hidden="1" customWidth="1"/>
    <col min="2788" max="2788" width="7" style="71" customWidth="1"/>
    <col min="2789" max="2795" width="7" style="71" hidden="1" customWidth="1"/>
    <col min="2796" max="2796" width="6.42578125" style="71" customWidth="1"/>
    <col min="2797" max="2807" width="7" style="71" hidden="1" customWidth="1"/>
    <col min="2808" max="2808" width="7" style="71" hidden="1"/>
    <col min="2809" max="2809" width="41.42578125" style="71" customWidth="1"/>
    <col min="2810" max="2810" width="6.42578125" style="71" customWidth="1"/>
    <col min="2811" max="2811" width="14.7109375" style="71" customWidth="1"/>
    <col min="2812" max="2812" width="11.42578125" style="71" customWidth="1"/>
    <col min="2813" max="2813" width="13" style="71" customWidth="1"/>
    <col min="2814" max="2814" width="20" style="71" customWidth="1"/>
    <col min="2815" max="2824" width="9.42578125" style="71" customWidth="1"/>
    <col min="2825" max="2825" width="8.85546875" style="71" customWidth="1"/>
    <col min="2826" max="2826" width="9.42578125" style="71" customWidth="1"/>
    <col min="2827" max="2827" width="10.140625" style="71" customWidth="1"/>
    <col min="2828" max="2828" width="6.42578125" style="71" customWidth="1"/>
    <col min="2829" max="2829" width="7.7109375" style="71" customWidth="1"/>
    <col min="2830" max="2830" width="6.140625" style="71" customWidth="1"/>
    <col min="2831" max="2831" width="4.42578125" style="71" customWidth="1"/>
    <col min="2832" max="2834" width="6.28515625" style="71" customWidth="1"/>
    <col min="2835" max="2835" width="7" style="71" hidden="1" customWidth="1"/>
    <col min="2836" max="2837" width="11.42578125" style="71" customWidth="1"/>
    <col min="2838" max="2838" width="56.85546875" style="71" customWidth="1"/>
    <col min="2839" max="2839" width="9.140625" style="71" customWidth="1"/>
    <col min="2840" max="2840" width="32.7109375" style="71" customWidth="1"/>
    <col min="2841" max="2841" width="13.85546875" style="71" customWidth="1"/>
    <col min="2842" max="2842" width="15.85546875" style="71" customWidth="1"/>
    <col min="2843" max="2844" width="9.140625" style="71" customWidth="1"/>
    <col min="2845" max="2846" width="12.140625" style="71" customWidth="1"/>
    <col min="2847" max="2847" width="14.5703125" style="71" customWidth="1"/>
    <col min="2848" max="2848" width="5" style="71" customWidth="1"/>
    <col min="2849" max="2850" width="7" style="71" hidden="1" customWidth="1"/>
    <col min="2851" max="2851" width="5" style="71" customWidth="1"/>
    <col min="2852" max="2853" width="7" style="71" hidden="1" customWidth="1"/>
    <col min="2854" max="2854" width="5" style="71" customWidth="1"/>
    <col min="2855" max="2856" width="7" style="71" hidden="1" customWidth="1"/>
    <col min="2857" max="2857" width="5" style="71" customWidth="1"/>
    <col min="2858" max="2859" width="7" style="71" hidden="1" customWidth="1"/>
    <col min="2860" max="2860" width="5" style="71" customWidth="1"/>
    <col min="2861" max="2862" width="7" style="71" hidden="1" customWidth="1"/>
    <col min="2863" max="2863" width="5" style="71" customWidth="1"/>
    <col min="2864" max="2874" width="7" style="71" hidden="1" customWidth="1"/>
    <col min="2875" max="2875" width="6.85546875" style="71" customWidth="1"/>
    <col min="2876" max="2877" width="7" style="71" hidden="1" customWidth="1"/>
    <col min="2878" max="2878" width="6.42578125" style="71" customWidth="1"/>
    <col min="2879" max="2880" width="7" style="71" hidden="1" customWidth="1"/>
    <col min="2881" max="2881" width="5.42578125" style="71" customWidth="1"/>
    <col min="2882" max="2883" width="7" style="71" hidden="1" customWidth="1"/>
    <col min="2884" max="2884" width="4.85546875" style="71" customWidth="1"/>
    <col min="2885" max="2892" width="7" style="71" hidden="1" customWidth="1"/>
    <col min="2893" max="2893" width="5.42578125" style="71" customWidth="1"/>
    <col min="2894" max="2898" width="7" style="71" hidden="1" customWidth="1"/>
    <col min="2899" max="2899" width="5.85546875" style="71" customWidth="1"/>
    <col min="2900" max="2901" width="7" style="71" hidden="1" customWidth="1"/>
    <col min="2902" max="2902" width="5.42578125" style="71" customWidth="1"/>
    <col min="2903" max="2904" width="7" style="71" hidden="1" customWidth="1"/>
    <col min="2905" max="2905" width="5.42578125" style="71" customWidth="1"/>
    <col min="2906" max="2907" width="7" style="71" hidden="1" customWidth="1"/>
    <col min="2908" max="2908" width="6" style="71" customWidth="1"/>
    <col min="2909" max="2913" width="7" style="71" hidden="1" customWidth="1"/>
    <col min="2914" max="2914" width="5" style="71" customWidth="1"/>
    <col min="2915" max="2922" width="7" style="71" hidden="1" customWidth="1"/>
    <col min="2923" max="2923" width="5" style="71" customWidth="1"/>
    <col min="2924" max="2924" width="7" style="71" hidden="1" customWidth="1"/>
    <col min="2925" max="2925" width="5" style="71" customWidth="1"/>
    <col min="2926" max="2926" width="9.42578125" style="71" customWidth="1"/>
    <col min="2927" max="2927" width="7" style="71" hidden="1" customWidth="1"/>
    <col min="2928" max="2928" width="5" style="71" customWidth="1"/>
    <col min="2929" max="2930" width="7" style="71" hidden="1" customWidth="1"/>
    <col min="2931" max="2931" width="5" style="71" customWidth="1"/>
    <col min="2932" max="2933" width="7" style="71" hidden="1" customWidth="1"/>
    <col min="2934" max="2934" width="5" style="71" customWidth="1"/>
    <col min="2935" max="2936" width="7" style="71" hidden="1" customWidth="1"/>
    <col min="2937" max="2937" width="5" style="71" customWidth="1"/>
    <col min="2938" max="2944" width="7" style="71" hidden="1" customWidth="1"/>
    <col min="2945" max="2945" width="6.42578125" style="71" customWidth="1"/>
    <col min="2946" max="2949" width="7" style="71" hidden="1" customWidth="1"/>
    <col min="2950" max="2950" width="7.140625" style="71" customWidth="1"/>
    <col min="2951" max="2961" width="7" style="71" hidden="1" customWidth="1"/>
    <col min="2962" max="2962" width="7.140625" style="71" customWidth="1"/>
    <col min="2963" max="2964" width="7" style="71" hidden="1" customWidth="1"/>
    <col min="2965" max="2965" width="7.140625" style="71" customWidth="1"/>
    <col min="2966" max="2967" width="7" style="71" hidden="1" customWidth="1"/>
    <col min="2968" max="2968" width="7.140625" style="71" customWidth="1"/>
    <col min="2969" max="2969" width="7" style="71" hidden="1" customWidth="1"/>
    <col min="2970" max="2970" width="6.42578125" style="71" customWidth="1"/>
    <col min="2971" max="2972" width="7" style="71" hidden="1" customWidth="1"/>
    <col min="2973" max="2973" width="6.85546875" style="71" customWidth="1"/>
    <col min="2974" max="2975" width="7" style="71" hidden="1" customWidth="1"/>
    <col min="2976" max="2976" width="6.85546875" style="71" customWidth="1"/>
    <col min="2977" max="2978" width="7" style="71" hidden="1" customWidth="1"/>
    <col min="2979" max="2979" width="6.42578125" style="71" customWidth="1"/>
    <col min="2980" max="2984" width="7" style="71" hidden="1" customWidth="1"/>
    <col min="2985" max="2985" width="6.42578125" style="71" customWidth="1"/>
    <col min="2986" max="2987" width="7" style="71" hidden="1" customWidth="1"/>
    <col min="2988" max="2988" width="7.5703125" style="71" customWidth="1"/>
    <col min="2989" max="2989" width="7" style="71" hidden="1" customWidth="1"/>
    <col min="2990" max="2990" width="9.42578125" style="71" customWidth="1"/>
    <col min="2991" max="2991" width="7" style="71" hidden="1" customWidth="1"/>
    <col min="2992" max="2995" width="6.42578125" style="71" customWidth="1"/>
    <col min="2996" max="2996" width="6.85546875" style="71" customWidth="1"/>
    <col min="2997" max="2997" width="6.42578125" style="71" customWidth="1"/>
    <col min="2998" max="3014" width="7" style="71" hidden="1" customWidth="1"/>
    <col min="3015" max="3015" width="6.5703125" style="71" customWidth="1"/>
    <col min="3016" max="3016" width="6.42578125" style="71" customWidth="1"/>
    <col min="3017" max="3018" width="7" style="71" hidden="1" customWidth="1"/>
    <col min="3019" max="3019" width="6.42578125" style="71" customWidth="1"/>
    <col min="3020" max="3021" width="7" style="71" hidden="1" customWidth="1"/>
    <col min="3022" max="3022" width="7.42578125" style="71" customWidth="1"/>
    <col min="3023" max="3023" width="7" style="71" hidden="1" customWidth="1"/>
    <col min="3024" max="3024" width="6.42578125" style="71" customWidth="1"/>
    <col min="3025" max="3025" width="7" style="71" hidden="1" customWidth="1"/>
    <col min="3026" max="3026" width="9" style="71" customWidth="1"/>
    <col min="3027" max="3028" width="7" style="71" hidden="1" customWidth="1"/>
    <col min="3029" max="3029" width="8.5703125" style="71" customWidth="1"/>
    <col min="3030" max="3031" width="7" style="71" hidden="1" customWidth="1"/>
    <col min="3032" max="3032" width="6.42578125" style="71" customWidth="1"/>
    <col min="3033" max="3034" width="7" style="71" hidden="1" customWidth="1"/>
    <col min="3035" max="3035" width="7" style="71" customWidth="1"/>
    <col min="3036" max="3040" width="7" style="71" hidden="1" customWidth="1"/>
    <col min="3041" max="3041" width="7.5703125" style="71" customWidth="1"/>
    <col min="3042" max="3043" width="7" style="71" hidden="1" customWidth="1"/>
    <col min="3044" max="3044" width="7" style="71" customWidth="1"/>
    <col min="3045" max="3051" width="7" style="71" hidden="1" customWidth="1"/>
    <col min="3052" max="3052" width="6.42578125" style="71" customWidth="1"/>
    <col min="3053" max="3063" width="7" style="71" hidden="1" customWidth="1"/>
    <col min="3064" max="3064" width="7" style="71" hidden="1"/>
    <col min="3065" max="3065" width="41.42578125" style="71" customWidth="1"/>
    <col min="3066" max="3066" width="6.42578125" style="71" customWidth="1"/>
    <col min="3067" max="3067" width="14.7109375" style="71" customWidth="1"/>
    <col min="3068" max="3068" width="11.42578125" style="71" customWidth="1"/>
    <col min="3069" max="3069" width="13" style="71" customWidth="1"/>
    <col min="3070" max="3070" width="20" style="71" customWidth="1"/>
    <col min="3071" max="3080" width="9.42578125" style="71" customWidth="1"/>
    <col min="3081" max="3081" width="8.85546875" style="71" customWidth="1"/>
    <col min="3082" max="3082" width="9.42578125" style="71" customWidth="1"/>
    <col min="3083" max="3083" width="10.140625" style="71" customWidth="1"/>
    <col min="3084" max="3084" width="6.42578125" style="71" customWidth="1"/>
    <col min="3085" max="3085" width="7.7109375" style="71" customWidth="1"/>
    <col min="3086" max="3086" width="6.140625" style="71" customWidth="1"/>
    <col min="3087" max="3087" width="4.42578125" style="71" customWidth="1"/>
    <col min="3088" max="3090" width="6.28515625" style="71" customWidth="1"/>
    <col min="3091" max="3091" width="7" style="71" hidden="1" customWidth="1"/>
    <col min="3092" max="3093" width="11.42578125" style="71" customWidth="1"/>
    <col min="3094" max="3094" width="56.85546875" style="71" customWidth="1"/>
    <col min="3095" max="3095" width="9.140625" style="71" customWidth="1"/>
    <col min="3096" max="3096" width="32.7109375" style="71" customWidth="1"/>
    <col min="3097" max="3097" width="13.85546875" style="71" customWidth="1"/>
    <col min="3098" max="3098" width="15.85546875" style="71" customWidth="1"/>
    <col min="3099" max="3100" width="9.140625" style="71" customWidth="1"/>
    <col min="3101" max="3102" width="12.140625" style="71" customWidth="1"/>
    <col min="3103" max="3103" width="14.5703125" style="71" customWidth="1"/>
    <col min="3104" max="3104" width="5" style="71" customWidth="1"/>
    <col min="3105" max="3106" width="7" style="71" hidden="1" customWidth="1"/>
    <col min="3107" max="3107" width="5" style="71" customWidth="1"/>
    <col min="3108" max="3109" width="7" style="71" hidden="1" customWidth="1"/>
    <col min="3110" max="3110" width="5" style="71" customWidth="1"/>
    <col min="3111" max="3112" width="7" style="71" hidden="1" customWidth="1"/>
    <col min="3113" max="3113" width="5" style="71" customWidth="1"/>
    <col min="3114" max="3115" width="7" style="71" hidden="1" customWidth="1"/>
    <col min="3116" max="3116" width="5" style="71" customWidth="1"/>
    <col min="3117" max="3118" width="7" style="71" hidden="1" customWidth="1"/>
    <col min="3119" max="3119" width="5" style="71" customWidth="1"/>
    <col min="3120" max="3130" width="7" style="71" hidden="1" customWidth="1"/>
    <col min="3131" max="3131" width="6.85546875" style="71" customWidth="1"/>
    <col min="3132" max="3133" width="7" style="71" hidden="1" customWidth="1"/>
    <col min="3134" max="3134" width="6.42578125" style="71" customWidth="1"/>
    <col min="3135" max="3136" width="7" style="71" hidden="1" customWidth="1"/>
    <col min="3137" max="3137" width="5.42578125" style="71" customWidth="1"/>
    <col min="3138" max="3139" width="7" style="71" hidden="1" customWidth="1"/>
    <col min="3140" max="3140" width="4.85546875" style="71" customWidth="1"/>
    <col min="3141" max="3148" width="7" style="71" hidden="1" customWidth="1"/>
    <col min="3149" max="3149" width="5.42578125" style="71" customWidth="1"/>
    <col min="3150" max="3154" width="7" style="71" hidden="1" customWidth="1"/>
    <col min="3155" max="3155" width="5.85546875" style="71" customWidth="1"/>
    <col min="3156" max="3157" width="7" style="71" hidden="1" customWidth="1"/>
    <col min="3158" max="3158" width="5.42578125" style="71" customWidth="1"/>
    <col min="3159" max="3160" width="7" style="71" hidden="1" customWidth="1"/>
    <col min="3161" max="3161" width="5.42578125" style="71" customWidth="1"/>
    <col min="3162" max="3163" width="7" style="71" hidden="1" customWidth="1"/>
    <col min="3164" max="3164" width="6" style="71" customWidth="1"/>
    <col min="3165" max="3169" width="7" style="71" hidden="1" customWidth="1"/>
    <col min="3170" max="3170" width="5" style="71" customWidth="1"/>
    <col min="3171" max="3178" width="7" style="71" hidden="1" customWidth="1"/>
    <col min="3179" max="3179" width="5" style="71" customWidth="1"/>
    <col min="3180" max="3180" width="7" style="71" hidden="1" customWidth="1"/>
    <col min="3181" max="3181" width="5" style="71" customWidth="1"/>
    <col min="3182" max="3182" width="9.42578125" style="71" customWidth="1"/>
    <col min="3183" max="3183" width="7" style="71" hidden="1" customWidth="1"/>
    <col min="3184" max="3184" width="5" style="71" customWidth="1"/>
    <col min="3185" max="3186" width="7" style="71" hidden="1" customWidth="1"/>
    <col min="3187" max="3187" width="5" style="71" customWidth="1"/>
    <col min="3188" max="3189" width="7" style="71" hidden="1" customWidth="1"/>
    <col min="3190" max="3190" width="5" style="71" customWidth="1"/>
    <col min="3191" max="3192" width="7" style="71" hidden="1" customWidth="1"/>
    <col min="3193" max="3193" width="5" style="71" customWidth="1"/>
    <col min="3194" max="3200" width="7" style="71" hidden="1" customWidth="1"/>
    <col min="3201" max="3201" width="6.42578125" style="71" customWidth="1"/>
    <col min="3202" max="3205" width="7" style="71" hidden="1" customWidth="1"/>
    <col min="3206" max="3206" width="7.140625" style="71" customWidth="1"/>
    <col min="3207" max="3217" width="7" style="71" hidden="1" customWidth="1"/>
    <col min="3218" max="3218" width="7.140625" style="71" customWidth="1"/>
    <col min="3219" max="3220" width="7" style="71" hidden="1" customWidth="1"/>
    <col min="3221" max="3221" width="7.140625" style="71" customWidth="1"/>
    <col min="3222" max="3223" width="7" style="71" hidden="1" customWidth="1"/>
    <col min="3224" max="3224" width="7.140625" style="71" customWidth="1"/>
    <col min="3225" max="3225" width="7" style="71" hidden="1" customWidth="1"/>
    <col min="3226" max="3226" width="6.42578125" style="71" customWidth="1"/>
    <col min="3227" max="3228" width="7" style="71" hidden="1" customWidth="1"/>
    <col min="3229" max="3229" width="6.85546875" style="71" customWidth="1"/>
    <col min="3230" max="3231" width="7" style="71" hidden="1" customWidth="1"/>
    <col min="3232" max="3232" width="6.85546875" style="71" customWidth="1"/>
    <col min="3233" max="3234" width="7" style="71" hidden="1" customWidth="1"/>
    <col min="3235" max="3235" width="6.42578125" style="71" customWidth="1"/>
    <col min="3236" max="3240" width="7" style="71" hidden="1" customWidth="1"/>
    <col min="3241" max="3241" width="6.42578125" style="71" customWidth="1"/>
    <col min="3242" max="3243" width="7" style="71" hidden="1" customWidth="1"/>
    <col min="3244" max="3244" width="7.5703125" style="71" customWidth="1"/>
    <col min="3245" max="3245" width="7" style="71" hidden="1" customWidth="1"/>
    <col min="3246" max="3246" width="9.42578125" style="71" customWidth="1"/>
    <col min="3247" max="3247" width="7" style="71" hidden="1" customWidth="1"/>
    <col min="3248" max="3251" width="6.42578125" style="71" customWidth="1"/>
    <col min="3252" max="3252" width="6.85546875" style="71" customWidth="1"/>
    <col min="3253" max="3253" width="6.42578125" style="71" customWidth="1"/>
    <col min="3254" max="3270" width="7" style="71" hidden="1" customWidth="1"/>
    <col min="3271" max="3271" width="6.5703125" style="71" customWidth="1"/>
    <col min="3272" max="3272" width="6.42578125" style="71" customWidth="1"/>
    <col min="3273" max="3274" width="7" style="71" hidden="1" customWidth="1"/>
    <col min="3275" max="3275" width="6.42578125" style="71" customWidth="1"/>
    <col min="3276" max="3277" width="7" style="71" hidden="1" customWidth="1"/>
    <col min="3278" max="3278" width="7.42578125" style="71" customWidth="1"/>
    <col min="3279" max="3279" width="7" style="71" hidden="1" customWidth="1"/>
    <col min="3280" max="3280" width="6.42578125" style="71" customWidth="1"/>
    <col min="3281" max="3281" width="7" style="71" hidden="1" customWidth="1"/>
    <col min="3282" max="3282" width="9" style="71" customWidth="1"/>
    <col min="3283" max="3284" width="7" style="71" hidden="1" customWidth="1"/>
    <col min="3285" max="3285" width="8.5703125" style="71" customWidth="1"/>
    <col min="3286" max="3287" width="7" style="71" hidden="1" customWidth="1"/>
    <col min="3288" max="3288" width="6.42578125" style="71" customWidth="1"/>
    <col min="3289" max="3290" width="7" style="71" hidden="1" customWidth="1"/>
    <col min="3291" max="3291" width="7" style="71" customWidth="1"/>
    <col min="3292" max="3296" width="7" style="71" hidden="1" customWidth="1"/>
    <col min="3297" max="3297" width="7.5703125" style="71" customWidth="1"/>
    <col min="3298" max="3299" width="7" style="71" hidden="1" customWidth="1"/>
    <col min="3300" max="3300" width="7" style="71" customWidth="1"/>
    <col min="3301" max="3307" width="7" style="71" hidden="1" customWidth="1"/>
    <col min="3308" max="3308" width="6.42578125" style="71" customWidth="1"/>
    <col min="3309" max="3319" width="7" style="71" hidden="1" customWidth="1"/>
    <col min="3320" max="3320" width="7" style="71" hidden="1"/>
    <col min="3321" max="3321" width="41.42578125" style="71" customWidth="1"/>
    <col min="3322" max="3322" width="6.42578125" style="71" customWidth="1"/>
    <col min="3323" max="3323" width="14.7109375" style="71" customWidth="1"/>
    <col min="3324" max="3324" width="11.42578125" style="71" customWidth="1"/>
    <col min="3325" max="3325" width="13" style="71" customWidth="1"/>
    <col min="3326" max="3326" width="20" style="71" customWidth="1"/>
    <col min="3327" max="3336" width="9.42578125" style="71" customWidth="1"/>
    <col min="3337" max="3337" width="8.85546875" style="71" customWidth="1"/>
    <col min="3338" max="3338" width="9.42578125" style="71" customWidth="1"/>
    <col min="3339" max="3339" width="10.140625" style="71" customWidth="1"/>
    <col min="3340" max="3340" width="6.42578125" style="71" customWidth="1"/>
    <col min="3341" max="3341" width="7.7109375" style="71" customWidth="1"/>
    <col min="3342" max="3342" width="6.140625" style="71" customWidth="1"/>
    <col min="3343" max="3343" width="4.42578125" style="71" customWidth="1"/>
    <col min="3344" max="3346" width="6.28515625" style="71" customWidth="1"/>
    <col min="3347" max="3347" width="7" style="71" hidden="1" customWidth="1"/>
    <col min="3348" max="3349" width="11.42578125" style="71" customWidth="1"/>
    <col min="3350" max="3350" width="56.85546875" style="71" customWidth="1"/>
    <col min="3351" max="3351" width="9.140625" style="71" customWidth="1"/>
    <col min="3352" max="3352" width="32.7109375" style="71" customWidth="1"/>
    <col min="3353" max="3353" width="13.85546875" style="71" customWidth="1"/>
    <col min="3354" max="3354" width="15.85546875" style="71" customWidth="1"/>
    <col min="3355" max="3356" width="9.140625" style="71" customWidth="1"/>
    <col min="3357" max="3358" width="12.140625" style="71" customWidth="1"/>
    <col min="3359" max="3359" width="14.5703125" style="71" customWidth="1"/>
    <col min="3360" max="3360" width="5" style="71" customWidth="1"/>
    <col min="3361" max="3362" width="7" style="71" hidden="1" customWidth="1"/>
    <col min="3363" max="3363" width="5" style="71" customWidth="1"/>
    <col min="3364" max="3365" width="7" style="71" hidden="1" customWidth="1"/>
    <col min="3366" max="3366" width="5" style="71" customWidth="1"/>
    <col min="3367" max="3368" width="7" style="71" hidden="1" customWidth="1"/>
    <col min="3369" max="3369" width="5" style="71" customWidth="1"/>
    <col min="3370" max="3371" width="7" style="71" hidden="1" customWidth="1"/>
    <col min="3372" max="3372" width="5" style="71" customWidth="1"/>
    <col min="3373" max="3374" width="7" style="71" hidden="1" customWidth="1"/>
    <col min="3375" max="3375" width="5" style="71" customWidth="1"/>
    <col min="3376" max="3386" width="7" style="71" hidden="1" customWidth="1"/>
    <col min="3387" max="3387" width="6.85546875" style="71" customWidth="1"/>
    <col min="3388" max="3389" width="7" style="71" hidden="1" customWidth="1"/>
    <col min="3390" max="3390" width="6.42578125" style="71" customWidth="1"/>
    <col min="3391" max="3392" width="7" style="71" hidden="1" customWidth="1"/>
    <col min="3393" max="3393" width="5.42578125" style="71" customWidth="1"/>
    <col min="3394" max="3395" width="7" style="71" hidden="1" customWidth="1"/>
    <col min="3396" max="3396" width="4.85546875" style="71" customWidth="1"/>
    <col min="3397" max="3404" width="7" style="71" hidden="1" customWidth="1"/>
    <col min="3405" max="3405" width="5.42578125" style="71" customWidth="1"/>
    <col min="3406" max="3410" width="7" style="71" hidden="1" customWidth="1"/>
    <col min="3411" max="3411" width="5.85546875" style="71" customWidth="1"/>
    <col min="3412" max="3413" width="7" style="71" hidden="1" customWidth="1"/>
    <col min="3414" max="3414" width="5.42578125" style="71" customWidth="1"/>
    <col min="3415" max="3416" width="7" style="71" hidden="1" customWidth="1"/>
    <col min="3417" max="3417" width="5.42578125" style="71" customWidth="1"/>
    <col min="3418" max="3419" width="7" style="71" hidden="1" customWidth="1"/>
    <col min="3420" max="3420" width="6" style="71" customWidth="1"/>
    <col min="3421" max="3425" width="7" style="71" hidden="1" customWidth="1"/>
    <col min="3426" max="3426" width="5" style="71" customWidth="1"/>
    <col min="3427" max="3434" width="7" style="71" hidden="1" customWidth="1"/>
    <col min="3435" max="3435" width="5" style="71" customWidth="1"/>
    <col min="3436" max="3436" width="7" style="71" hidden="1" customWidth="1"/>
    <col min="3437" max="3437" width="5" style="71" customWidth="1"/>
    <col min="3438" max="3438" width="9.42578125" style="71" customWidth="1"/>
    <col min="3439" max="3439" width="7" style="71" hidden="1" customWidth="1"/>
    <col min="3440" max="3440" width="5" style="71" customWidth="1"/>
    <col min="3441" max="3442" width="7" style="71" hidden="1" customWidth="1"/>
    <col min="3443" max="3443" width="5" style="71" customWidth="1"/>
    <col min="3444" max="3445" width="7" style="71" hidden="1" customWidth="1"/>
    <col min="3446" max="3446" width="5" style="71" customWidth="1"/>
    <col min="3447" max="3448" width="7" style="71" hidden="1" customWidth="1"/>
    <col min="3449" max="3449" width="5" style="71" customWidth="1"/>
    <col min="3450" max="3456" width="7" style="71" hidden="1" customWidth="1"/>
    <col min="3457" max="3457" width="6.42578125" style="71" customWidth="1"/>
    <col min="3458" max="3461" width="7" style="71" hidden="1" customWidth="1"/>
    <col min="3462" max="3462" width="7.140625" style="71" customWidth="1"/>
    <col min="3463" max="3473" width="7" style="71" hidden="1" customWidth="1"/>
    <col min="3474" max="3474" width="7.140625" style="71" customWidth="1"/>
    <col min="3475" max="3476" width="7" style="71" hidden="1" customWidth="1"/>
    <col min="3477" max="3477" width="7.140625" style="71" customWidth="1"/>
    <col min="3478" max="3479" width="7" style="71" hidden="1" customWidth="1"/>
    <col min="3480" max="3480" width="7.140625" style="71" customWidth="1"/>
    <col min="3481" max="3481" width="7" style="71" hidden="1" customWidth="1"/>
    <col min="3482" max="3482" width="6.42578125" style="71" customWidth="1"/>
    <col min="3483" max="3484" width="7" style="71" hidden="1" customWidth="1"/>
    <col min="3485" max="3485" width="6.85546875" style="71" customWidth="1"/>
    <col min="3486" max="3487" width="7" style="71" hidden="1" customWidth="1"/>
    <col min="3488" max="3488" width="6.85546875" style="71" customWidth="1"/>
    <col min="3489" max="3490" width="7" style="71" hidden="1" customWidth="1"/>
    <col min="3491" max="3491" width="6.42578125" style="71" customWidth="1"/>
    <col min="3492" max="3496" width="7" style="71" hidden="1" customWidth="1"/>
    <col min="3497" max="3497" width="6.42578125" style="71" customWidth="1"/>
    <col min="3498" max="3499" width="7" style="71" hidden="1" customWidth="1"/>
    <col min="3500" max="3500" width="7.5703125" style="71" customWidth="1"/>
    <col min="3501" max="3501" width="7" style="71" hidden="1" customWidth="1"/>
    <col min="3502" max="3502" width="9.42578125" style="71" customWidth="1"/>
    <col min="3503" max="3503" width="7" style="71" hidden="1" customWidth="1"/>
    <col min="3504" max="3507" width="6.42578125" style="71" customWidth="1"/>
    <col min="3508" max="3508" width="6.85546875" style="71" customWidth="1"/>
    <col min="3509" max="3509" width="6.42578125" style="71" customWidth="1"/>
    <col min="3510" max="3526" width="7" style="71" hidden="1" customWidth="1"/>
    <col min="3527" max="3527" width="6.5703125" style="71" customWidth="1"/>
    <col min="3528" max="3528" width="6.42578125" style="71" customWidth="1"/>
    <col min="3529" max="3530" width="7" style="71" hidden="1" customWidth="1"/>
    <col min="3531" max="3531" width="6.42578125" style="71" customWidth="1"/>
    <col min="3532" max="3533" width="7" style="71" hidden="1" customWidth="1"/>
    <col min="3534" max="3534" width="7.42578125" style="71" customWidth="1"/>
    <col min="3535" max="3535" width="7" style="71" hidden="1" customWidth="1"/>
    <col min="3536" max="3536" width="6.42578125" style="71" customWidth="1"/>
    <col min="3537" max="3537" width="7" style="71" hidden="1" customWidth="1"/>
    <col min="3538" max="3538" width="9" style="71" customWidth="1"/>
    <col min="3539" max="3540" width="7" style="71" hidden="1" customWidth="1"/>
    <col min="3541" max="3541" width="8.5703125" style="71" customWidth="1"/>
    <col min="3542" max="3543" width="7" style="71" hidden="1" customWidth="1"/>
    <col min="3544" max="3544" width="6.42578125" style="71" customWidth="1"/>
    <col min="3545" max="3546" width="7" style="71" hidden="1" customWidth="1"/>
    <col min="3547" max="3547" width="7" style="71" customWidth="1"/>
    <col min="3548" max="3552" width="7" style="71" hidden="1" customWidth="1"/>
    <col min="3553" max="3553" width="7.5703125" style="71" customWidth="1"/>
    <col min="3554" max="3555" width="7" style="71" hidden="1" customWidth="1"/>
    <col min="3556" max="3556" width="7" style="71" customWidth="1"/>
    <col min="3557" max="3563" width="7" style="71" hidden="1" customWidth="1"/>
    <col min="3564" max="3564" width="6.42578125" style="71" customWidth="1"/>
    <col min="3565" max="3575" width="7" style="71" hidden="1" customWidth="1"/>
    <col min="3576" max="3576" width="7" style="71" hidden="1"/>
    <col min="3577" max="3577" width="41.42578125" style="71" customWidth="1"/>
    <col min="3578" max="3578" width="6.42578125" style="71" customWidth="1"/>
    <col min="3579" max="3579" width="14.7109375" style="71" customWidth="1"/>
    <col min="3580" max="3580" width="11.42578125" style="71" customWidth="1"/>
    <col min="3581" max="3581" width="13" style="71" customWidth="1"/>
    <col min="3582" max="3582" width="20" style="71" customWidth="1"/>
    <col min="3583" max="3592" width="9.42578125" style="71" customWidth="1"/>
    <col min="3593" max="3593" width="8.85546875" style="71" customWidth="1"/>
    <col min="3594" max="3594" width="9.42578125" style="71" customWidth="1"/>
    <col min="3595" max="3595" width="10.140625" style="71" customWidth="1"/>
    <col min="3596" max="3596" width="6.42578125" style="71" customWidth="1"/>
    <col min="3597" max="3597" width="7.7109375" style="71" customWidth="1"/>
    <col min="3598" max="3598" width="6.140625" style="71" customWidth="1"/>
    <col min="3599" max="3599" width="4.42578125" style="71" customWidth="1"/>
    <col min="3600" max="3602" width="6.28515625" style="71" customWidth="1"/>
    <col min="3603" max="3603" width="7" style="71" hidden="1" customWidth="1"/>
    <col min="3604" max="3605" width="11.42578125" style="71" customWidth="1"/>
    <col min="3606" max="3606" width="56.85546875" style="71" customWidth="1"/>
    <col min="3607" max="3607" width="9.140625" style="71" customWidth="1"/>
    <col min="3608" max="3608" width="32.7109375" style="71" customWidth="1"/>
    <col min="3609" max="3609" width="13.85546875" style="71" customWidth="1"/>
    <col min="3610" max="3610" width="15.85546875" style="71" customWidth="1"/>
    <col min="3611" max="3612" width="9.140625" style="71" customWidth="1"/>
    <col min="3613" max="3614" width="12.140625" style="71" customWidth="1"/>
    <col min="3615" max="3615" width="14.5703125" style="71" customWidth="1"/>
    <col min="3616" max="3616" width="5" style="71" customWidth="1"/>
    <col min="3617" max="3618" width="7" style="71" hidden="1" customWidth="1"/>
    <col min="3619" max="3619" width="5" style="71" customWidth="1"/>
    <col min="3620" max="3621" width="7" style="71" hidden="1" customWidth="1"/>
    <col min="3622" max="3622" width="5" style="71" customWidth="1"/>
    <col min="3623" max="3624" width="7" style="71" hidden="1" customWidth="1"/>
    <col min="3625" max="3625" width="5" style="71" customWidth="1"/>
    <col min="3626" max="3627" width="7" style="71" hidden="1" customWidth="1"/>
    <col min="3628" max="3628" width="5" style="71" customWidth="1"/>
    <col min="3629" max="3630" width="7" style="71" hidden="1" customWidth="1"/>
    <col min="3631" max="3631" width="5" style="71" customWidth="1"/>
    <col min="3632" max="3642" width="7" style="71" hidden="1" customWidth="1"/>
    <col min="3643" max="3643" width="6.85546875" style="71" customWidth="1"/>
    <col min="3644" max="3645" width="7" style="71" hidden="1" customWidth="1"/>
    <col min="3646" max="3646" width="6.42578125" style="71" customWidth="1"/>
    <col min="3647" max="3648" width="7" style="71" hidden="1" customWidth="1"/>
    <col min="3649" max="3649" width="5.42578125" style="71" customWidth="1"/>
    <col min="3650" max="3651" width="7" style="71" hidden="1" customWidth="1"/>
    <col min="3652" max="3652" width="4.85546875" style="71" customWidth="1"/>
    <col min="3653" max="3660" width="7" style="71" hidden="1" customWidth="1"/>
    <col min="3661" max="3661" width="5.42578125" style="71" customWidth="1"/>
    <col min="3662" max="3666" width="7" style="71" hidden="1" customWidth="1"/>
    <col min="3667" max="3667" width="5.85546875" style="71" customWidth="1"/>
    <col min="3668" max="3669" width="7" style="71" hidden="1" customWidth="1"/>
    <col min="3670" max="3670" width="5.42578125" style="71" customWidth="1"/>
    <col min="3671" max="3672" width="7" style="71" hidden="1" customWidth="1"/>
    <col min="3673" max="3673" width="5.42578125" style="71" customWidth="1"/>
    <col min="3674" max="3675" width="7" style="71" hidden="1" customWidth="1"/>
    <col min="3676" max="3676" width="6" style="71" customWidth="1"/>
    <col min="3677" max="3681" width="7" style="71" hidden="1" customWidth="1"/>
    <col min="3682" max="3682" width="5" style="71" customWidth="1"/>
    <col min="3683" max="3690" width="7" style="71" hidden="1" customWidth="1"/>
    <col min="3691" max="3691" width="5" style="71" customWidth="1"/>
    <col min="3692" max="3692" width="7" style="71" hidden="1" customWidth="1"/>
    <col min="3693" max="3693" width="5" style="71" customWidth="1"/>
    <col min="3694" max="3694" width="9.42578125" style="71" customWidth="1"/>
    <col min="3695" max="3695" width="7" style="71" hidden="1" customWidth="1"/>
    <col min="3696" max="3696" width="5" style="71" customWidth="1"/>
    <col min="3697" max="3698" width="7" style="71" hidden="1" customWidth="1"/>
    <col min="3699" max="3699" width="5" style="71" customWidth="1"/>
    <col min="3700" max="3701" width="7" style="71" hidden="1" customWidth="1"/>
    <col min="3702" max="3702" width="5" style="71" customWidth="1"/>
    <col min="3703" max="3704" width="7" style="71" hidden="1" customWidth="1"/>
    <col min="3705" max="3705" width="5" style="71" customWidth="1"/>
    <col min="3706" max="3712" width="7" style="71" hidden="1" customWidth="1"/>
    <col min="3713" max="3713" width="6.42578125" style="71" customWidth="1"/>
    <col min="3714" max="3717" width="7" style="71" hidden="1" customWidth="1"/>
    <col min="3718" max="3718" width="7.140625" style="71" customWidth="1"/>
    <col min="3719" max="3729" width="7" style="71" hidden="1" customWidth="1"/>
    <col min="3730" max="3730" width="7.140625" style="71" customWidth="1"/>
    <col min="3731" max="3732" width="7" style="71" hidden="1" customWidth="1"/>
    <col min="3733" max="3733" width="7.140625" style="71" customWidth="1"/>
    <col min="3734" max="3735" width="7" style="71" hidden="1" customWidth="1"/>
    <col min="3736" max="3736" width="7.140625" style="71" customWidth="1"/>
    <col min="3737" max="3737" width="7" style="71" hidden="1" customWidth="1"/>
    <col min="3738" max="3738" width="6.42578125" style="71" customWidth="1"/>
    <col min="3739" max="3740" width="7" style="71" hidden="1" customWidth="1"/>
    <col min="3741" max="3741" width="6.85546875" style="71" customWidth="1"/>
    <col min="3742" max="3743" width="7" style="71" hidden="1" customWidth="1"/>
    <col min="3744" max="3744" width="6.85546875" style="71" customWidth="1"/>
    <col min="3745" max="3746" width="7" style="71" hidden="1" customWidth="1"/>
    <col min="3747" max="3747" width="6.42578125" style="71" customWidth="1"/>
    <col min="3748" max="3752" width="7" style="71" hidden="1" customWidth="1"/>
    <col min="3753" max="3753" width="6.42578125" style="71" customWidth="1"/>
    <col min="3754" max="3755" width="7" style="71" hidden="1" customWidth="1"/>
    <col min="3756" max="3756" width="7.5703125" style="71" customWidth="1"/>
    <col min="3757" max="3757" width="7" style="71" hidden="1" customWidth="1"/>
    <col min="3758" max="3758" width="9.42578125" style="71" customWidth="1"/>
    <col min="3759" max="3759" width="7" style="71" hidden="1" customWidth="1"/>
    <col min="3760" max="3763" width="6.42578125" style="71" customWidth="1"/>
    <col min="3764" max="3764" width="6.85546875" style="71" customWidth="1"/>
    <col min="3765" max="3765" width="6.42578125" style="71" customWidth="1"/>
    <col min="3766" max="3782" width="7" style="71" hidden="1" customWidth="1"/>
    <col min="3783" max="3783" width="6.5703125" style="71" customWidth="1"/>
    <col min="3784" max="3784" width="6.42578125" style="71" customWidth="1"/>
    <col min="3785" max="3786" width="7" style="71" hidden="1" customWidth="1"/>
    <col min="3787" max="3787" width="6.42578125" style="71" customWidth="1"/>
    <col min="3788" max="3789" width="7" style="71" hidden="1" customWidth="1"/>
    <col min="3790" max="3790" width="7.42578125" style="71" customWidth="1"/>
    <col min="3791" max="3791" width="7" style="71" hidden="1" customWidth="1"/>
    <col min="3792" max="3792" width="6.42578125" style="71" customWidth="1"/>
    <col min="3793" max="3793" width="7" style="71" hidden="1" customWidth="1"/>
    <col min="3794" max="3794" width="9" style="71" customWidth="1"/>
    <col min="3795" max="3796" width="7" style="71" hidden="1" customWidth="1"/>
    <col min="3797" max="3797" width="8.5703125" style="71" customWidth="1"/>
    <col min="3798" max="3799" width="7" style="71" hidden="1" customWidth="1"/>
    <col min="3800" max="3800" width="6.42578125" style="71" customWidth="1"/>
    <col min="3801" max="3802" width="7" style="71" hidden="1" customWidth="1"/>
    <col min="3803" max="3803" width="7" style="71" customWidth="1"/>
    <col min="3804" max="3808" width="7" style="71" hidden="1" customWidth="1"/>
    <col min="3809" max="3809" width="7.5703125" style="71" customWidth="1"/>
    <col min="3810" max="3811" width="7" style="71" hidden="1" customWidth="1"/>
    <col min="3812" max="3812" width="7" style="71" customWidth="1"/>
    <col min="3813" max="3819" width="7" style="71" hidden="1" customWidth="1"/>
    <col min="3820" max="3820" width="6.42578125" style="71" customWidth="1"/>
    <col min="3821" max="3831" width="7" style="71" hidden="1" customWidth="1"/>
    <col min="3832" max="3832" width="7" style="71" hidden="1"/>
    <col min="3833" max="3833" width="41.42578125" style="71" customWidth="1"/>
    <col min="3834" max="3834" width="6.42578125" style="71" customWidth="1"/>
    <col min="3835" max="3835" width="14.7109375" style="71" customWidth="1"/>
    <col min="3836" max="3836" width="11.42578125" style="71" customWidth="1"/>
    <col min="3837" max="3837" width="13" style="71" customWidth="1"/>
    <col min="3838" max="3838" width="20" style="71" customWidth="1"/>
    <col min="3839" max="3848" width="9.42578125" style="71" customWidth="1"/>
    <col min="3849" max="3849" width="8.85546875" style="71" customWidth="1"/>
    <col min="3850" max="3850" width="9.42578125" style="71" customWidth="1"/>
    <col min="3851" max="3851" width="10.140625" style="71" customWidth="1"/>
    <col min="3852" max="3852" width="6.42578125" style="71" customWidth="1"/>
    <col min="3853" max="3853" width="7.7109375" style="71" customWidth="1"/>
    <col min="3854" max="3854" width="6.140625" style="71" customWidth="1"/>
    <col min="3855" max="3855" width="4.42578125" style="71" customWidth="1"/>
    <col min="3856" max="3858" width="6.28515625" style="71" customWidth="1"/>
    <col min="3859" max="3859" width="7" style="71" hidden="1" customWidth="1"/>
    <col min="3860" max="3861" width="11.42578125" style="71" customWidth="1"/>
    <col min="3862" max="3862" width="56.85546875" style="71" customWidth="1"/>
    <col min="3863" max="3863" width="9.140625" style="71" customWidth="1"/>
    <col min="3864" max="3864" width="32.7109375" style="71" customWidth="1"/>
    <col min="3865" max="3865" width="13.85546875" style="71" customWidth="1"/>
    <col min="3866" max="3866" width="15.85546875" style="71" customWidth="1"/>
    <col min="3867" max="3868" width="9.140625" style="71" customWidth="1"/>
    <col min="3869" max="3870" width="12.140625" style="71" customWidth="1"/>
    <col min="3871" max="3871" width="14.5703125" style="71" customWidth="1"/>
    <col min="3872" max="3872" width="5" style="71" customWidth="1"/>
    <col min="3873" max="3874" width="7" style="71" hidden="1" customWidth="1"/>
    <col min="3875" max="3875" width="5" style="71" customWidth="1"/>
    <col min="3876" max="3877" width="7" style="71" hidden="1" customWidth="1"/>
    <col min="3878" max="3878" width="5" style="71" customWidth="1"/>
    <col min="3879" max="3880" width="7" style="71" hidden="1" customWidth="1"/>
    <col min="3881" max="3881" width="5" style="71" customWidth="1"/>
    <col min="3882" max="3883" width="7" style="71" hidden="1" customWidth="1"/>
    <col min="3884" max="3884" width="5" style="71" customWidth="1"/>
    <col min="3885" max="3886" width="7" style="71" hidden="1" customWidth="1"/>
    <col min="3887" max="3887" width="5" style="71" customWidth="1"/>
    <col min="3888" max="3898" width="7" style="71" hidden="1" customWidth="1"/>
    <col min="3899" max="3899" width="6.85546875" style="71" customWidth="1"/>
    <col min="3900" max="3901" width="7" style="71" hidden="1" customWidth="1"/>
    <col min="3902" max="3902" width="6.42578125" style="71" customWidth="1"/>
    <col min="3903" max="3904" width="7" style="71" hidden="1" customWidth="1"/>
    <col min="3905" max="3905" width="5.42578125" style="71" customWidth="1"/>
    <col min="3906" max="3907" width="7" style="71" hidden="1" customWidth="1"/>
    <col min="3908" max="3908" width="4.85546875" style="71" customWidth="1"/>
    <col min="3909" max="3916" width="7" style="71" hidden="1" customWidth="1"/>
    <col min="3917" max="3917" width="5.42578125" style="71" customWidth="1"/>
    <col min="3918" max="3922" width="7" style="71" hidden="1" customWidth="1"/>
    <col min="3923" max="3923" width="5.85546875" style="71" customWidth="1"/>
    <col min="3924" max="3925" width="7" style="71" hidden="1" customWidth="1"/>
    <col min="3926" max="3926" width="5.42578125" style="71" customWidth="1"/>
    <col min="3927" max="3928" width="7" style="71" hidden="1" customWidth="1"/>
    <col min="3929" max="3929" width="5.42578125" style="71" customWidth="1"/>
    <col min="3930" max="3931" width="7" style="71" hidden="1" customWidth="1"/>
    <col min="3932" max="3932" width="6" style="71" customWidth="1"/>
    <col min="3933" max="3937" width="7" style="71" hidden="1" customWidth="1"/>
    <col min="3938" max="3938" width="5" style="71" customWidth="1"/>
    <col min="3939" max="3946" width="7" style="71" hidden="1" customWidth="1"/>
    <col min="3947" max="3947" width="5" style="71" customWidth="1"/>
    <col min="3948" max="3948" width="7" style="71" hidden="1" customWidth="1"/>
    <col min="3949" max="3949" width="5" style="71" customWidth="1"/>
    <col min="3950" max="3950" width="9.42578125" style="71" customWidth="1"/>
    <col min="3951" max="3951" width="7" style="71" hidden="1" customWidth="1"/>
    <col min="3952" max="3952" width="5" style="71" customWidth="1"/>
    <col min="3953" max="3954" width="7" style="71" hidden="1" customWidth="1"/>
    <col min="3955" max="3955" width="5" style="71" customWidth="1"/>
    <col min="3956" max="3957" width="7" style="71" hidden="1" customWidth="1"/>
    <col min="3958" max="3958" width="5" style="71" customWidth="1"/>
    <col min="3959" max="3960" width="7" style="71" hidden="1" customWidth="1"/>
    <col min="3961" max="3961" width="5" style="71" customWidth="1"/>
    <col min="3962" max="3968" width="7" style="71" hidden="1" customWidth="1"/>
    <col min="3969" max="3969" width="6.42578125" style="71" customWidth="1"/>
    <col min="3970" max="3973" width="7" style="71" hidden="1" customWidth="1"/>
    <col min="3974" max="3974" width="7.140625" style="71" customWidth="1"/>
    <col min="3975" max="3985" width="7" style="71" hidden="1" customWidth="1"/>
    <col min="3986" max="3986" width="7.140625" style="71" customWidth="1"/>
    <col min="3987" max="3988" width="7" style="71" hidden="1" customWidth="1"/>
    <col min="3989" max="3989" width="7.140625" style="71" customWidth="1"/>
    <col min="3990" max="3991" width="7" style="71" hidden="1" customWidth="1"/>
    <col min="3992" max="3992" width="7.140625" style="71" customWidth="1"/>
    <col min="3993" max="3993" width="7" style="71" hidden="1" customWidth="1"/>
    <col min="3994" max="3994" width="6.42578125" style="71" customWidth="1"/>
    <col min="3995" max="3996" width="7" style="71" hidden="1" customWidth="1"/>
    <col min="3997" max="3997" width="6.85546875" style="71" customWidth="1"/>
    <col min="3998" max="3999" width="7" style="71" hidden="1" customWidth="1"/>
    <col min="4000" max="4000" width="6.85546875" style="71" customWidth="1"/>
    <col min="4001" max="4002" width="7" style="71" hidden="1" customWidth="1"/>
    <col min="4003" max="4003" width="6.42578125" style="71" customWidth="1"/>
    <col min="4004" max="4008" width="7" style="71" hidden="1" customWidth="1"/>
    <col min="4009" max="4009" width="6.42578125" style="71" customWidth="1"/>
    <col min="4010" max="4011" width="7" style="71" hidden="1" customWidth="1"/>
    <col min="4012" max="4012" width="7.5703125" style="71" customWidth="1"/>
    <col min="4013" max="4013" width="7" style="71" hidden="1" customWidth="1"/>
    <col min="4014" max="4014" width="9.42578125" style="71" customWidth="1"/>
    <col min="4015" max="4015" width="7" style="71" hidden="1" customWidth="1"/>
    <col min="4016" max="4019" width="6.42578125" style="71" customWidth="1"/>
    <col min="4020" max="4020" width="6.85546875" style="71" customWidth="1"/>
    <col min="4021" max="4021" width="6.42578125" style="71" customWidth="1"/>
    <col min="4022" max="4038" width="7" style="71" hidden="1" customWidth="1"/>
    <col min="4039" max="4039" width="6.5703125" style="71" customWidth="1"/>
    <col min="4040" max="4040" width="6.42578125" style="71" customWidth="1"/>
    <col min="4041" max="4042" width="7" style="71" hidden="1" customWidth="1"/>
    <col min="4043" max="4043" width="6.42578125" style="71" customWidth="1"/>
    <col min="4044" max="4045" width="7" style="71" hidden="1" customWidth="1"/>
    <col min="4046" max="4046" width="7.42578125" style="71" customWidth="1"/>
    <col min="4047" max="4047" width="7" style="71" hidden="1" customWidth="1"/>
    <col min="4048" max="4048" width="6.42578125" style="71" customWidth="1"/>
    <col min="4049" max="4049" width="7" style="71" hidden="1" customWidth="1"/>
    <col min="4050" max="4050" width="9" style="71" customWidth="1"/>
    <col min="4051" max="4052" width="7" style="71" hidden="1" customWidth="1"/>
    <col min="4053" max="4053" width="8.5703125" style="71" customWidth="1"/>
    <col min="4054" max="4055" width="7" style="71" hidden="1" customWidth="1"/>
    <col min="4056" max="4056" width="6.42578125" style="71" customWidth="1"/>
    <col min="4057" max="4058" width="7" style="71" hidden="1" customWidth="1"/>
    <col min="4059" max="4059" width="7" style="71" customWidth="1"/>
    <col min="4060" max="4064" width="7" style="71" hidden="1" customWidth="1"/>
    <col min="4065" max="4065" width="7.5703125" style="71" customWidth="1"/>
    <col min="4066" max="4067" width="7" style="71" hidden="1" customWidth="1"/>
    <col min="4068" max="4068" width="7" style="71" customWidth="1"/>
    <col min="4069" max="4075" width="7" style="71" hidden="1" customWidth="1"/>
    <col min="4076" max="4076" width="6.42578125" style="71" customWidth="1"/>
    <col min="4077" max="4087" width="7" style="71" hidden="1" customWidth="1"/>
    <col min="4088" max="4088" width="7" style="71" hidden="1"/>
    <col min="4089" max="4089" width="41.42578125" style="71" customWidth="1"/>
    <col min="4090" max="4090" width="6.42578125" style="71" customWidth="1"/>
    <col min="4091" max="4091" width="14.7109375" style="71" customWidth="1"/>
    <col min="4092" max="4092" width="11.42578125" style="71" customWidth="1"/>
    <col min="4093" max="4093" width="13" style="71" customWidth="1"/>
    <col min="4094" max="4094" width="20" style="71" customWidth="1"/>
    <col min="4095" max="4104" width="9.42578125" style="71" customWidth="1"/>
    <col min="4105" max="4105" width="8.85546875" style="71" customWidth="1"/>
    <col min="4106" max="4106" width="9.42578125" style="71" customWidth="1"/>
    <col min="4107" max="4107" width="10.140625" style="71" customWidth="1"/>
    <col min="4108" max="4108" width="6.42578125" style="71" customWidth="1"/>
    <col min="4109" max="4109" width="7.7109375" style="71" customWidth="1"/>
    <col min="4110" max="4110" width="6.140625" style="71" customWidth="1"/>
    <col min="4111" max="4111" width="4.42578125" style="71" customWidth="1"/>
    <col min="4112" max="4114" width="6.28515625" style="71" customWidth="1"/>
    <col min="4115" max="4115" width="7" style="71" hidden="1" customWidth="1"/>
    <col min="4116" max="4117" width="11.42578125" style="71" customWidth="1"/>
    <col min="4118" max="4118" width="56.85546875" style="71" customWidth="1"/>
    <col min="4119" max="4119" width="9.140625" style="71" customWidth="1"/>
    <col min="4120" max="4120" width="32.7109375" style="71" customWidth="1"/>
    <col min="4121" max="4121" width="13.85546875" style="71" customWidth="1"/>
    <col min="4122" max="4122" width="15.85546875" style="71" customWidth="1"/>
    <col min="4123" max="4124" width="9.140625" style="71" customWidth="1"/>
    <col min="4125" max="4126" width="12.140625" style="71" customWidth="1"/>
    <col min="4127" max="4127" width="14.5703125" style="71" customWidth="1"/>
    <col min="4128" max="4128" width="5" style="71" customWidth="1"/>
    <col min="4129" max="4130" width="7" style="71" hidden="1" customWidth="1"/>
    <col min="4131" max="4131" width="5" style="71" customWidth="1"/>
    <col min="4132" max="4133" width="7" style="71" hidden="1" customWidth="1"/>
    <col min="4134" max="4134" width="5" style="71" customWidth="1"/>
    <col min="4135" max="4136" width="7" style="71" hidden="1" customWidth="1"/>
    <col min="4137" max="4137" width="5" style="71" customWidth="1"/>
    <col min="4138" max="4139" width="7" style="71" hidden="1" customWidth="1"/>
    <col min="4140" max="4140" width="5" style="71" customWidth="1"/>
    <col min="4141" max="4142" width="7" style="71" hidden="1" customWidth="1"/>
    <col min="4143" max="4143" width="5" style="71" customWidth="1"/>
    <col min="4144" max="4154" width="7" style="71" hidden="1" customWidth="1"/>
    <col min="4155" max="4155" width="6.85546875" style="71" customWidth="1"/>
    <col min="4156" max="4157" width="7" style="71" hidden="1" customWidth="1"/>
    <col min="4158" max="4158" width="6.42578125" style="71" customWidth="1"/>
    <col min="4159" max="4160" width="7" style="71" hidden="1" customWidth="1"/>
    <col min="4161" max="4161" width="5.42578125" style="71" customWidth="1"/>
    <col min="4162" max="4163" width="7" style="71" hidden="1" customWidth="1"/>
    <col min="4164" max="4164" width="4.85546875" style="71" customWidth="1"/>
    <col min="4165" max="4172" width="7" style="71" hidden="1" customWidth="1"/>
    <col min="4173" max="4173" width="5.42578125" style="71" customWidth="1"/>
    <col min="4174" max="4178" width="7" style="71" hidden="1" customWidth="1"/>
    <col min="4179" max="4179" width="5.85546875" style="71" customWidth="1"/>
    <col min="4180" max="4181" width="7" style="71" hidden="1" customWidth="1"/>
    <col min="4182" max="4182" width="5.42578125" style="71" customWidth="1"/>
    <col min="4183" max="4184" width="7" style="71" hidden="1" customWidth="1"/>
    <col min="4185" max="4185" width="5.42578125" style="71" customWidth="1"/>
    <col min="4186" max="4187" width="7" style="71" hidden="1" customWidth="1"/>
    <col min="4188" max="4188" width="6" style="71" customWidth="1"/>
    <col min="4189" max="4193" width="7" style="71" hidden="1" customWidth="1"/>
    <col min="4194" max="4194" width="5" style="71" customWidth="1"/>
    <col min="4195" max="4202" width="7" style="71" hidden="1" customWidth="1"/>
    <col min="4203" max="4203" width="5" style="71" customWidth="1"/>
    <col min="4204" max="4204" width="7" style="71" hidden="1" customWidth="1"/>
    <col min="4205" max="4205" width="5" style="71" customWidth="1"/>
    <col min="4206" max="4206" width="9.42578125" style="71" customWidth="1"/>
    <col min="4207" max="4207" width="7" style="71" hidden="1" customWidth="1"/>
    <col min="4208" max="4208" width="5" style="71" customWidth="1"/>
    <col min="4209" max="4210" width="7" style="71" hidden="1" customWidth="1"/>
    <col min="4211" max="4211" width="5" style="71" customWidth="1"/>
    <col min="4212" max="4213" width="7" style="71" hidden="1" customWidth="1"/>
    <col min="4214" max="4214" width="5" style="71" customWidth="1"/>
    <col min="4215" max="4216" width="7" style="71" hidden="1" customWidth="1"/>
    <col min="4217" max="4217" width="5" style="71" customWidth="1"/>
    <col min="4218" max="4224" width="7" style="71" hidden="1" customWidth="1"/>
    <col min="4225" max="4225" width="6.42578125" style="71" customWidth="1"/>
    <col min="4226" max="4229" width="7" style="71" hidden="1" customWidth="1"/>
    <col min="4230" max="4230" width="7.140625" style="71" customWidth="1"/>
    <col min="4231" max="4241" width="7" style="71" hidden="1" customWidth="1"/>
    <col min="4242" max="4242" width="7.140625" style="71" customWidth="1"/>
    <col min="4243" max="4244" width="7" style="71" hidden="1" customWidth="1"/>
    <col min="4245" max="4245" width="7.140625" style="71" customWidth="1"/>
    <col min="4246" max="4247" width="7" style="71" hidden="1" customWidth="1"/>
    <col min="4248" max="4248" width="7.140625" style="71" customWidth="1"/>
    <col min="4249" max="4249" width="7" style="71" hidden="1" customWidth="1"/>
    <col min="4250" max="4250" width="6.42578125" style="71" customWidth="1"/>
    <col min="4251" max="4252" width="7" style="71" hidden="1" customWidth="1"/>
    <col min="4253" max="4253" width="6.85546875" style="71" customWidth="1"/>
    <col min="4254" max="4255" width="7" style="71" hidden="1" customWidth="1"/>
    <col min="4256" max="4256" width="6.85546875" style="71" customWidth="1"/>
    <col min="4257" max="4258" width="7" style="71" hidden="1" customWidth="1"/>
    <col min="4259" max="4259" width="6.42578125" style="71" customWidth="1"/>
    <col min="4260" max="4264" width="7" style="71" hidden="1" customWidth="1"/>
    <col min="4265" max="4265" width="6.42578125" style="71" customWidth="1"/>
    <col min="4266" max="4267" width="7" style="71" hidden="1" customWidth="1"/>
    <col min="4268" max="4268" width="7.5703125" style="71" customWidth="1"/>
    <col min="4269" max="4269" width="7" style="71" hidden="1" customWidth="1"/>
    <col min="4270" max="4270" width="9.42578125" style="71" customWidth="1"/>
    <col min="4271" max="4271" width="7" style="71" hidden="1" customWidth="1"/>
    <col min="4272" max="4275" width="6.42578125" style="71" customWidth="1"/>
    <col min="4276" max="4276" width="6.85546875" style="71" customWidth="1"/>
    <col min="4277" max="4277" width="6.42578125" style="71" customWidth="1"/>
    <col min="4278" max="4294" width="7" style="71" hidden="1" customWidth="1"/>
    <col min="4295" max="4295" width="6.5703125" style="71" customWidth="1"/>
    <col min="4296" max="4296" width="6.42578125" style="71" customWidth="1"/>
    <col min="4297" max="4298" width="7" style="71" hidden="1" customWidth="1"/>
    <col min="4299" max="4299" width="6.42578125" style="71" customWidth="1"/>
    <col min="4300" max="4301" width="7" style="71" hidden="1" customWidth="1"/>
    <col min="4302" max="4302" width="7.42578125" style="71" customWidth="1"/>
    <col min="4303" max="4303" width="7" style="71" hidden="1" customWidth="1"/>
    <col min="4304" max="4304" width="6.42578125" style="71" customWidth="1"/>
    <col min="4305" max="4305" width="7" style="71" hidden="1" customWidth="1"/>
    <col min="4306" max="4306" width="9" style="71" customWidth="1"/>
    <col min="4307" max="4308" width="7" style="71" hidden="1" customWidth="1"/>
    <col min="4309" max="4309" width="8.5703125" style="71" customWidth="1"/>
    <col min="4310" max="4311" width="7" style="71" hidden="1" customWidth="1"/>
    <col min="4312" max="4312" width="6.42578125" style="71" customWidth="1"/>
    <col min="4313" max="4314" width="7" style="71" hidden="1" customWidth="1"/>
    <col min="4315" max="4315" width="7" style="71" customWidth="1"/>
    <col min="4316" max="4320" width="7" style="71" hidden="1" customWidth="1"/>
    <col min="4321" max="4321" width="7.5703125" style="71" customWidth="1"/>
    <col min="4322" max="4323" width="7" style="71" hidden="1" customWidth="1"/>
    <col min="4324" max="4324" width="7" style="71" customWidth="1"/>
    <col min="4325" max="4331" width="7" style="71" hidden="1" customWidth="1"/>
    <col min="4332" max="4332" width="6.42578125" style="71" customWidth="1"/>
    <col min="4333" max="4343" width="7" style="71" hidden="1" customWidth="1"/>
    <col min="4344" max="4344" width="7" style="71" hidden="1"/>
    <col min="4345" max="4345" width="41.42578125" style="71" customWidth="1"/>
    <col min="4346" max="4346" width="6.42578125" style="71" customWidth="1"/>
    <col min="4347" max="4347" width="14.7109375" style="71" customWidth="1"/>
    <col min="4348" max="4348" width="11.42578125" style="71" customWidth="1"/>
    <col min="4349" max="4349" width="13" style="71" customWidth="1"/>
    <col min="4350" max="4350" width="20" style="71" customWidth="1"/>
    <col min="4351" max="4360" width="9.42578125" style="71" customWidth="1"/>
    <col min="4361" max="4361" width="8.85546875" style="71" customWidth="1"/>
    <col min="4362" max="4362" width="9.42578125" style="71" customWidth="1"/>
    <col min="4363" max="4363" width="10.140625" style="71" customWidth="1"/>
    <col min="4364" max="4364" width="6.42578125" style="71" customWidth="1"/>
    <col min="4365" max="4365" width="7.7109375" style="71" customWidth="1"/>
    <col min="4366" max="4366" width="6.140625" style="71" customWidth="1"/>
    <col min="4367" max="4367" width="4.42578125" style="71" customWidth="1"/>
    <col min="4368" max="4370" width="6.28515625" style="71" customWidth="1"/>
    <col min="4371" max="4371" width="7" style="71" hidden="1" customWidth="1"/>
    <col min="4372" max="4373" width="11.42578125" style="71" customWidth="1"/>
    <col min="4374" max="4374" width="56.85546875" style="71" customWidth="1"/>
    <col min="4375" max="4375" width="9.140625" style="71" customWidth="1"/>
    <col min="4376" max="4376" width="32.7109375" style="71" customWidth="1"/>
    <col min="4377" max="4377" width="13.85546875" style="71" customWidth="1"/>
    <col min="4378" max="4378" width="15.85546875" style="71" customWidth="1"/>
    <col min="4379" max="4380" width="9.140625" style="71" customWidth="1"/>
    <col min="4381" max="4382" width="12.140625" style="71" customWidth="1"/>
    <col min="4383" max="4383" width="14.5703125" style="71" customWidth="1"/>
    <col min="4384" max="4384" width="5" style="71" customWidth="1"/>
    <col min="4385" max="4386" width="7" style="71" hidden="1" customWidth="1"/>
    <col min="4387" max="4387" width="5" style="71" customWidth="1"/>
    <col min="4388" max="4389" width="7" style="71" hidden="1" customWidth="1"/>
    <col min="4390" max="4390" width="5" style="71" customWidth="1"/>
    <col min="4391" max="4392" width="7" style="71" hidden="1" customWidth="1"/>
    <col min="4393" max="4393" width="5" style="71" customWidth="1"/>
    <col min="4394" max="4395" width="7" style="71" hidden="1" customWidth="1"/>
    <col min="4396" max="4396" width="5" style="71" customWidth="1"/>
    <col min="4397" max="4398" width="7" style="71" hidden="1" customWidth="1"/>
    <col min="4399" max="4399" width="5" style="71" customWidth="1"/>
    <col min="4400" max="4410" width="7" style="71" hidden="1" customWidth="1"/>
    <col min="4411" max="4411" width="6.85546875" style="71" customWidth="1"/>
    <col min="4412" max="4413" width="7" style="71" hidden="1" customWidth="1"/>
    <col min="4414" max="4414" width="6.42578125" style="71" customWidth="1"/>
    <col min="4415" max="4416" width="7" style="71" hidden="1" customWidth="1"/>
    <col min="4417" max="4417" width="5.42578125" style="71" customWidth="1"/>
    <col min="4418" max="4419" width="7" style="71" hidden="1" customWidth="1"/>
    <col min="4420" max="4420" width="4.85546875" style="71" customWidth="1"/>
    <col min="4421" max="4428" width="7" style="71" hidden="1" customWidth="1"/>
    <col min="4429" max="4429" width="5.42578125" style="71" customWidth="1"/>
    <col min="4430" max="4434" width="7" style="71" hidden="1" customWidth="1"/>
    <col min="4435" max="4435" width="5.85546875" style="71" customWidth="1"/>
    <col min="4436" max="4437" width="7" style="71" hidden="1" customWidth="1"/>
    <col min="4438" max="4438" width="5.42578125" style="71" customWidth="1"/>
    <col min="4439" max="4440" width="7" style="71" hidden="1" customWidth="1"/>
    <col min="4441" max="4441" width="5.42578125" style="71" customWidth="1"/>
    <col min="4442" max="4443" width="7" style="71" hidden="1" customWidth="1"/>
    <col min="4444" max="4444" width="6" style="71" customWidth="1"/>
    <col min="4445" max="4449" width="7" style="71" hidden="1" customWidth="1"/>
    <col min="4450" max="4450" width="5" style="71" customWidth="1"/>
    <col min="4451" max="4458" width="7" style="71" hidden="1" customWidth="1"/>
    <col min="4459" max="4459" width="5" style="71" customWidth="1"/>
    <col min="4460" max="4460" width="7" style="71" hidden="1" customWidth="1"/>
    <col min="4461" max="4461" width="5" style="71" customWidth="1"/>
    <col min="4462" max="4462" width="9.42578125" style="71" customWidth="1"/>
    <col min="4463" max="4463" width="7" style="71" hidden="1" customWidth="1"/>
    <col min="4464" max="4464" width="5" style="71" customWidth="1"/>
    <col min="4465" max="4466" width="7" style="71" hidden="1" customWidth="1"/>
    <col min="4467" max="4467" width="5" style="71" customWidth="1"/>
    <col min="4468" max="4469" width="7" style="71" hidden="1" customWidth="1"/>
    <col min="4470" max="4470" width="5" style="71" customWidth="1"/>
    <col min="4471" max="4472" width="7" style="71" hidden="1" customWidth="1"/>
    <col min="4473" max="4473" width="5" style="71" customWidth="1"/>
    <col min="4474" max="4480" width="7" style="71" hidden="1" customWidth="1"/>
    <col min="4481" max="4481" width="6.42578125" style="71" customWidth="1"/>
    <col min="4482" max="4485" width="7" style="71" hidden="1" customWidth="1"/>
    <col min="4486" max="4486" width="7.140625" style="71" customWidth="1"/>
    <col min="4487" max="4497" width="7" style="71" hidden="1" customWidth="1"/>
    <col min="4498" max="4498" width="7.140625" style="71" customWidth="1"/>
    <col min="4499" max="4500" width="7" style="71" hidden="1" customWidth="1"/>
    <col min="4501" max="4501" width="7.140625" style="71" customWidth="1"/>
    <col min="4502" max="4503" width="7" style="71" hidden="1" customWidth="1"/>
    <col min="4504" max="4504" width="7.140625" style="71" customWidth="1"/>
    <col min="4505" max="4505" width="7" style="71" hidden="1" customWidth="1"/>
    <col min="4506" max="4506" width="6.42578125" style="71" customWidth="1"/>
    <col min="4507" max="4508" width="7" style="71" hidden="1" customWidth="1"/>
    <col min="4509" max="4509" width="6.85546875" style="71" customWidth="1"/>
    <col min="4510" max="4511" width="7" style="71" hidden="1" customWidth="1"/>
    <col min="4512" max="4512" width="6.85546875" style="71" customWidth="1"/>
    <col min="4513" max="4514" width="7" style="71" hidden="1" customWidth="1"/>
    <col min="4515" max="4515" width="6.42578125" style="71" customWidth="1"/>
    <col min="4516" max="4520" width="7" style="71" hidden="1" customWidth="1"/>
    <col min="4521" max="4521" width="6.42578125" style="71" customWidth="1"/>
    <col min="4522" max="4523" width="7" style="71" hidden="1" customWidth="1"/>
    <col min="4524" max="4524" width="7.5703125" style="71" customWidth="1"/>
    <col min="4525" max="4525" width="7" style="71" hidden="1" customWidth="1"/>
    <col min="4526" max="4526" width="9.42578125" style="71" customWidth="1"/>
    <col min="4527" max="4527" width="7" style="71" hidden="1" customWidth="1"/>
    <col min="4528" max="4531" width="6.42578125" style="71" customWidth="1"/>
    <col min="4532" max="4532" width="6.85546875" style="71" customWidth="1"/>
    <col min="4533" max="4533" width="6.42578125" style="71" customWidth="1"/>
    <col min="4534" max="4550" width="7" style="71" hidden="1" customWidth="1"/>
    <col min="4551" max="4551" width="6.5703125" style="71" customWidth="1"/>
    <col min="4552" max="4552" width="6.42578125" style="71" customWidth="1"/>
    <col min="4553" max="4554" width="7" style="71" hidden="1" customWidth="1"/>
    <col min="4555" max="4555" width="6.42578125" style="71" customWidth="1"/>
    <col min="4556" max="4557" width="7" style="71" hidden="1" customWidth="1"/>
    <col min="4558" max="4558" width="7.42578125" style="71" customWidth="1"/>
    <col min="4559" max="4559" width="7" style="71" hidden="1" customWidth="1"/>
    <col min="4560" max="4560" width="6.42578125" style="71" customWidth="1"/>
    <col min="4561" max="4561" width="7" style="71" hidden="1" customWidth="1"/>
    <col min="4562" max="4562" width="9" style="71" customWidth="1"/>
    <col min="4563" max="4564" width="7" style="71" hidden="1" customWidth="1"/>
    <col min="4565" max="4565" width="8.5703125" style="71" customWidth="1"/>
    <col min="4566" max="4567" width="7" style="71" hidden="1" customWidth="1"/>
    <col min="4568" max="4568" width="6.42578125" style="71" customWidth="1"/>
    <col min="4569" max="4570" width="7" style="71" hidden="1" customWidth="1"/>
    <col min="4571" max="4571" width="7" style="71" customWidth="1"/>
    <col min="4572" max="4576" width="7" style="71" hidden="1" customWidth="1"/>
    <col min="4577" max="4577" width="7.5703125" style="71" customWidth="1"/>
    <col min="4578" max="4579" width="7" style="71" hidden="1" customWidth="1"/>
    <col min="4580" max="4580" width="7" style="71" customWidth="1"/>
    <col min="4581" max="4587" width="7" style="71" hidden="1" customWidth="1"/>
    <col min="4588" max="4588" width="6.42578125" style="71" customWidth="1"/>
    <col min="4589" max="4599" width="7" style="71" hidden="1" customWidth="1"/>
    <col min="4600" max="4600" width="7" style="71" hidden="1"/>
    <col min="4601" max="4601" width="41.42578125" style="71" customWidth="1"/>
    <col min="4602" max="4602" width="6.42578125" style="71" customWidth="1"/>
    <col min="4603" max="4603" width="14.7109375" style="71" customWidth="1"/>
    <col min="4604" max="4604" width="11.42578125" style="71" customWidth="1"/>
    <col min="4605" max="4605" width="13" style="71" customWidth="1"/>
    <col min="4606" max="4606" width="20" style="71" customWidth="1"/>
    <col min="4607" max="4616" width="9.42578125" style="71" customWidth="1"/>
    <col min="4617" max="4617" width="8.85546875" style="71" customWidth="1"/>
    <col min="4618" max="4618" width="9.42578125" style="71" customWidth="1"/>
    <col min="4619" max="4619" width="10.140625" style="71" customWidth="1"/>
    <col min="4620" max="4620" width="6.42578125" style="71" customWidth="1"/>
    <col min="4621" max="4621" width="7.7109375" style="71" customWidth="1"/>
    <col min="4622" max="4622" width="6.140625" style="71" customWidth="1"/>
    <col min="4623" max="4623" width="4.42578125" style="71" customWidth="1"/>
    <col min="4624" max="4626" width="6.28515625" style="71" customWidth="1"/>
    <col min="4627" max="4627" width="7" style="71" hidden="1" customWidth="1"/>
    <col min="4628" max="4629" width="11.42578125" style="71" customWidth="1"/>
    <col min="4630" max="4630" width="56.85546875" style="71" customWidth="1"/>
    <col min="4631" max="4631" width="9.140625" style="71" customWidth="1"/>
    <col min="4632" max="4632" width="32.7109375" style="71" customWidth="1"/>
    <col min="4633" max="4633" width="13.85546875" style="71" customWidth="1"/>
    <col min="4634" max="4634" width="15.85546875" style="71" customWidth="1"/>
    <col min="4635" max="4636" width="9.140625" style="71" customWidth="1"/>
    <col min="4637" max="4638" width="12.140625" style="71" customWidth="1"/>
    <col min="4639" max="4639" width="14.5703125" style="71" customWidth="1"/>
    <col min="4640" max="4640" width="5" style="71" customWidth="1"/>
    <col min="4641" max="4642" width="7" style="71" hidden="1" customWidth="1"/>
    <col min="4643" max="4643" width="5" style="71" customWidth="1"/>
    <col min="4644" max="4645" width="7" style="71" hidden="1" customWidth="1"/>
    <col min="4646" max="4646" width="5" style="71" customWidth="1"/>
    <col min="4647" max="4648" width="7" style="71" hidden="1" customWidth="1"/>
    <col min="4649" max="4649" width="5" style="71" customWidth="1"/>
    <col min="4650" max="4651" width="7" style="71" hidden="1" customWidth="1"/>
    <col min="4652" max="4652" width="5" style="71" customWidth="1"/>
    <col min="4653" max="4654" width="7" style="71" hidden="1" customWidth="1"/>
    <col min="4655" max="4655" width="5" style="71" customWidth="1"/>
    <col min="4656" max="4666" width="7" style="71" hidden="1" customWidth="1"/>
    <col min="4667" max="4667" width="6.85546875" style="71" customWidth="1"/>
    <col min="4668" max="4669" width="7" style="71" hidden="1" customWidth="1"/>
    <col min="4670" max="4670" width="6.42578125" style="71" customWidth="1"/>
    <col min="4671" max="4672" width="7" style="71" hidden="1" customWidth="1"/>
    <col min="4673" max="4673" width="5.42578125" style="71" customWidth="1"/>
    <col min="4674" max="4675" width="7" style="71" hidden="1" customWidth="1"/>
    <col min="4676" max="4676" width="4.85546875" style="71" customWidth="1"/>
    <col min="4677" max="4684" width="7" style="71" hidden="1" customWidth="1"/>
    <col min="4685" max="4685" width="5.42578125" style="71" customWidth="1"/>
    <col min="4686" max="4690" width="7" style="71" hidden="1" customWidth="1"/>
    <col min="4691" max="4691" width="5.85546875" style="71" customWidth="1"/>
    <col min="4692" max="4693" width="7" style="71" hidden="1" customWidth="1"/>
    <col min="4694" max="4694" width="5.42578125" style="71" customWidth="1"/>
    <col min="4695" max="4696" width="7" style="71" hidden="1" customWidth="1"/>
    <col min="4697" max="4697" width="5.42578125" style="71" customWidth="1"/>
    <col min="4698" max="4699" width="7" style="71" hidden="1" customWidth="1"/>
    <col min="4700" max="4700" width="6" style="71" customWidth="1"/>
    <col min="4701" max="4705" width="7" style="71" hidden="1" customWidth="1"/>
    <col min="4706" max="4706" width="5" style="71" customWidth="1"/>
    <col min="4707" max="4714" width="7" style="71" hidden="1" customWidth="1"/>
    <col min="4715" max="4715" width="5" style="71" customWidth="1"/>
    <col min="4716" max="4716" width="7" style="71" hidden="1" customWidth="1"/>
    <col min="4717" max="4717" width="5" style="71" customWidth="1"/>
    <col min="4718" max="4718" width="9.42578125" style="71" customWidth="1"/>
    <col min="4719" max="4719" width="7" style="71" hidden="1" customWidth="1"/>
    <col min="4720" max="4720" width="5" style="71" customWidth="1"/>
    <col min="4721" max="4722" width="7" style="71" hidden="1" customWidth="1"/>
    <col min="4723" max="4723" width="5" style="71" customWidth="1"/>
    <col min="4724" max="4725" width="7" style="71" hidden="1" customWidth="1"/>
    <col min="4726" max="4726" width="5" style="71" customWidth="1"/>
    <col min="4727" max="4728" width="7" style="71" hidden="1" customWidth="1"/>
    <col min="4729" max="4729" width="5" style="71" customWidth="1"/>
    <col min="4730" max="4736" width="7" style="71" hidden="1" customWidth="1"/>
    <col min="4737" max="4737" width="6.42578125" style="71" customWidth="1"/>
    <col min="4738" max="4741" width="7" style="71" hidden="1" customWidth="1"/>
    <col min="4742" max="4742" width="7.140625" style="71" customWidth="1"/>
    <col min="4743" max="4753" width="7" style="71" hidden="1" customWidth="1"/>
    <col min="4754" max="4754" width="7.140625" style="71" customWidth="1"/>
    <col min="4755" max="4756" width="7" style="71" hidden="1" customWidth="1"/>
    <col min="4757" max="4757" width="7.140625" style="71" customWidth="1"/>
    <col min="4758" max="4759" width="7" style="71" hidden="1" customWidth="1"/>
    <col min="4760" max="4760" width="7.140625" style="71" customWidth="1"/>
    <col min="4761" max="4761" width="7" style="71" hidden="1" customWidth="1"/>
    <col min="4762" max="4762" width="6.42578125" style="71" customWidth="1"/>
    <col min="4763" max="4764" width="7" style="71" hidden="1" customWidth="1"/>
    <col min="4765" max="4765" width="6.85546875" style="71" customWidth="1"/>
    <col min="4766" max="4767" width="7" style="71" hidden="1" customWidth="1"/>
    <col min="4768" max="4768" width="6.85546875" style="71" customWidth="1"/>
    <col min="4769" max="4770" width="7" style="71" hidden="1" customWidth="1"/>
    <col min="4771" max="4771" width="6.42578125" style="71" customWidth="1"/>
    <col min="4772" max="4776" width="7" style="71" hidden="1" customWidth="1"/>
    <col min="4777" max="4777" width="6.42578125" style="71" customWidth="1"/>
    <col min="4778" max="4779" width="7" style="71" hidden="1" customWidth="1"/>
    <col min="4780" max="4780" width="7.5703125" style="71" customWidth="1"/>
    <col min="4781" max="4781" width="7" style="71" hidden="1" customWidth="1"/>
    <col min="4782" max="4782" width="9.42578125" style="71" customWidth="1"/>
    <col min="4783" max="4783" width="7" style="71" hidden="1" customWidth="1"/>
    <col min="4784" max="4787" width="6.42578125" style="71" customWidth="1"/>
    <col min="4788" max="4788" width="6.85546875" style="71" customWidth="1"/>
    <col min="4789" max="4789" width="6.42578125" style="71" customWidth="1"/>
    <col min="4790" max="4806" width="7" style="71" hidden="1" customWidth="1"/>
    <col min="4807" max="4807" width="6.5703125" style="71" customWidth="1"/>
    <col min="4808" max="4808" width="6.42578125" style="71" customWidth="1"/>
    <col min="4809" max="4810" width="7" style="71" hidden="1" customWidth="1"/>
    <col min="4811" max="4811" width="6.42578125" style="71" customWidth="1"/>
    <col min="4812" max="4813" width="7" style="71" hidden="1" customWidth="1"/>
    <col min="4814" max="4814" width="7.42578125" style="71" customWidth="1"/>
    <col min="4815" max="4815" width="7" style="71" hidden="1" customWidth="1"/>
    <col min="4816" max="4816" width="6.42578125" style="71" customWidth="1"/>
    <col min="4817" max="4817" width="7" style="71" hidden="1" customWidth="1"/>
    <col min="4818" max="4818" width="9" style="71" customWidth="1"/>
    <col min="4819" max="4820" width="7" style="71" hidden="1" customWidth="1"/>
    <col min="4821" max="4821" width="8.5703125" style="71" customWidth="1"/>
    <col min="4822" max="4823" width="7" style="71" hidden="1" customWidth="1"/>
    <col min="4824" max="4824" width="6.42578125" style="71" customWidth="1"/>
    <col min="4825" max="4826" width="7" style="71" hidden="1" customWidth="1"/>
    <col min="4827" max="4827" width="7" style="71" customWidth="1"/>
    <col min="4828" max="4832" width="7" style="71" hidden="1" customWidth="1"/>
    <col min="4833" max="4833" width="7.5703125" style="71" customWidth="1"/>
    <col min="4834" max="4835" width="7" style="71" hidden="1" customWidth="1"/>
    <col min="4836" max="4836" width="7" style="71" customWidth="1"/>
    <col min="4837" max="4843" width="7" style="71" hidden="1" customWidth="1"/>
    <col min="4844" max="4844" width="6.42578125" style="71" customWidth="1"/>
    <col min="4845" max="4855" width="7" style="71" hidden="1" customWidth="1"/>
    <col min="4856" max="4856" width="7" style="71" hidden="1"/>
    <col min="4857" max="4857" width="41.42578125" style="71" customWidth="1"/>
    <col min="4858" max="4858" width="6.42578125" style="71" customWidth="1"/>
    <col min="4859" max="4859" width="14.7109375" style="71" customWidth="1"/>
    <col min="4860" max="4860" width="11.42578125" style="71" customWidth="1"/>
    <col min="4861" max="4861" width="13" style="71" customWidth="1"/>
    <col min="4862" max="4862" width="20" style="71" customWidth="1"/>
    <col min="4863" max="4872" width="9.42578125" style="71" customWidth="1"/>
    <col min="4873" max="4873" width="8.85546875" style="71" customWidth="1"/>
    <col min="4874" max="4874" width="9.42578125" style="71" customWidth="1"/>
    <col min="4875" max="4875" width="10.140625" style="71" customWidth="1"/>
    <col min="4876" max="4876" width="6.42578125" style="71" customWidth="1"/>
    <col min="4877" max="4877" width="7.7109375" style="71" customWidth="1"/>
    <col min="4878" max="4878" width="6.140625" style="71" customWidth="1"/>
    <col min="4879" max="4879" width="4.42578125" style="71" customWidth="1"/>
    <col min="4880" max="4882" width="6.28515625" style="71" customWidth="1"/>
    <col min="4883" max="4883" width="7" style="71" hidden="1" customWidth="1"/>
    <col min="4884" max="4885" width="11.42578125" style="71" customWidth="1"/>
    <col min="4886" max="4886" width="56.85546875" style="71" customWidth="1"/>
    <col min="4887" max="4887" width="9.140625" style="71" customWidth="1"/>
    <col min="4888" max="4888" width="32.7109375" style="71" customWidth="1"/>
    <col min="4889" max="4889" width="13.85546875" style="71" customWidth="1"/>
    <col min="4890" max="4890" width="15.85546875" style="71" customWidth="1"/>
    <col min="4891" max="4892" width="9.140625" style="71" customWidth="1"/>
    <col min="4893" max="4894" width="12.140625" style="71" customWidth="1"/>
    <col min="4895" max="4895" width="14.5703125" style="71" customWidth="1"/>
    <col min="4896" max="4896" width="5" style="71" customWidth="1"/>
    <col min="4897" max="4898" width="7" style="71" hidden="1" customWidth="1"/>
    <col min="4899" max="4899" width="5" style="71" customWidth="1"/>
    <col min="4900" max="4901" width="7" style="71" hidden="1" customWidth="1"/>
    <col min="4902" max="4902" width="5" style="71" customWidth="1"/>
    <col min="4903" max="4904" width="7" style="71" hidden="1" customWidth="1"/>
    <col min="4905" max="4905" width="5" style="71" customWidth="1"/>
    <col min="4906" max="4907" width="7" style="71" hidden="1" customWidth="1"/>
    <col min="4908" max="4908" width="5" style="71" customWidth="1"/>
    <col min="4909" max="4910" width="7" style="71" hidden="1" customWidth="1"/>
    <col min="4911" max="4911" width="5" style="71" customWidth="1"/>
    <col min="4912" max="4922" width="7" style="71" hidden="1" customWidth="1"/>
    <col min="4923" max="4923" width="6.85546875" style="71" customWidth="1"/>
    <col min="4924" max="4925" width="7" style="71" hidden="1" customWidth="1"/>
    <col min="4926" max="4926" width="6.42578125" style="71" customWidth="1"/>
    <col min="4927" max="4928" width="7" style="71" hidden="1" customWidth="1"/>
    <col min="4929" max="4929" width="5.42578125" style="71" customWidth="1"/>
    <col min="4930" max="4931" width="7" style="71" hidden="1" customWidth="1"/>
    <col min="4932" max="4932" width="4.85546875" style="71" customWidth="1"/>
    <col min="4933" max="4940" width="7" style="71" hidden="1" customWidth="1"/>
    <col min="4941" max="4941" width="5.42578125" style="71" customWidth="1"/>
    <col min="4942" max="4946" width="7" style="71" hidden="1" customWidth="1"/>
    <col min="4947" max="4947" width="5.85546875" style="71" customWidth="1"/>
    <col min="4948" max="4949" width="7" style="71" hidden="1" customWidth="1"/>
    <col min="4950" max="4950" width="5.42578125" style="71" customWidth="1"/>
    <col min="4951" max="4952" width="7" style="71" hidden="1" customWidth="1"/>
    <col min="4953" max="4953" width="5.42578125" style="71" customWidth="1"/>
    <col min="4954" max="4955" width="7" style="71" hidden="1" customWidth="1"/>
    <col min="4956" max="4956" width="6" style="71" customWidth="1"/>
    <col min="4957" max="4961" width="7" style="71" hidden="1" customWidth="1"/>
    <col min="4962" max="4962" width="5" style="71" customWidth="1"/>
    <col min="4963" max="4970" width="7" style="71" hidden="1" customWidth="1"/>
    <col min="4971" max="4971" width="5" style="71" customWidth="1"/>
    <col min="4972" max="4972" width="7" style="71" hidden="1" customWidth="1"/>
    <col min="4973" max="4973" width="5" style="71" customWidth="1"/>
    <col min="4974" max="4974" width="9.42578125" style="71" customWidth="1"/>
    <col min="4975" max="4975" width="7" style="71" hidden="1" customWidth="1"/>
    <col min="4976" max="4976" width="5" style="71" customWidth="1"/>
    <col min="4977" max="4978" width="7" style="71" hidden="1" customWidth="1"/>
    <col min="4979" max="4979" width="5" style="71" customWidth="1"/>
    <col min="4980" max="4981" width="7" style="71" hidden="1" customWidth="1"/>
    <col min="4982" max="4982" width="5" style="71" customWidth="1"/>
    <col min="4983" max="4984" width="7" style="71" hidden="1" customWidth="1"/>
    <col min="4985" max="4985" width="5" style="71" customWidth="1"/>
    <col min="4986" max="4992" width="7" style="71" hidden="1" customWidth="1"/>
    <col min="4993" max="4993" width="6.42578125" style="71" customWidth="1"/>
    <col min="4994" max="4997" width="7" style="71" hidden="1" customWidth="1"/>
    <col min="4998" max="4998" width="7.140625" style="71" customWidth="1"/>
    <col min="4999" max="5009" width="7" style="71" hidden="1" customWidth="1"/>
    <col min="5010" max="5010" width="7.140625" style="71" customWidth="1"/>
    <col min="5011" max="5012" width="7" style="71" hidden="1" customWidth="1"/>
    <col min="5013" max="5013" width="7.140625" style="71" customWidth="1"/>
    <col min="5014" max="5015" width="7" style="71" hidden="1" customWidth="1"/>
    <col min="5016" max="5016" width="7.140625" style="71" customWidth="1"/>
    <col min="5017" max="5017" width="7" style="71" hidden="1" customWidth="1"/>
    <col min="5018" max="5018" width="6.42578125" style="71" customWidth="1"/>
    <col min="5019" max="5020" width="7" style="71" hidden="1" customWidth="1"/>
    <col min="5021" max="5021" width="6.85546875" style="71" customWidth="1"/>
    <col min="5022" max="5023" width="7" style="71" hidden="1" customWidth="1"/>
    <col min="5024" max="5024" width="6.85546875" style="71" customWidth="1"/>
    <col min="5025" max="5026" width="7" style="71" hidden="1" customWidth="1"/>
    <col min="5027" max="5027" width="6.42578125" style="71" customWidth="1"/>
    <col min="5028" max="5032" width="7" style="71" hidden="1" customWidth="1"/>
    <col min="5033" max="5033" width="6.42578125" style="71" customWidth="1"/>
    <col min="5034" max="5035" width="7" style="71" hidden="1" customWidth="1"/>
    <col min="5036" max="5036" width="7.5703125" style="71" customWidth="1"/>
    <col min="5037" max="5037" width="7" style="71" hidden="1" customWidth="1"/>
    <col min="5038" max="5038" width="9.42578125" style="71" customWidth="1"/>
    <col min="5039" max="5039" width="7" style="71" hidden="1" customWidth="1"/>
    <col min="5040" max="5043" width="6.42578125" style="71" customWidth="1"/>
    <col min="5044" max="5044" width="6.85546875" style="71" customWidth="1"/>
    <col min="5045" max="5045" width="6.42578125" style="71" customWidth="1"/>
    <col min="5046" max="5062" width="7" style="71" hidden="1" customWidth="1"/>
    <col min="5063" max="5063" width="6.5703125" style="71" customWidth="1"/>
    <col min="5064" max="5064" width="6.42578125" style="71" customWidth="1"/>
    <col min="5065" max="5066" width="7" style="71" hidden="1" customWidth="1"/>
    <col min="5067" max="5067" width="6.42578125" style="71" customWidth="1"/>
    <col min="5068" max="5069" width="7" style="71" hidden="1" customWidth="1"/>
    <col min="5070" max="5070" width="7.42578125" style="71" customWidth="1"/>
    <col min="5071" max="5071" width="7" style="71" hidden="1" customWidth="1"/>
    <col min="5072" max="5072" width="6.42578125" style="71" customWidth="1"/>
    <col min="5073" max="5073" width="7" style="71" hidden="1" customWidth="1"/>
    <col min="5074" max="5074" width="9" style="71" customWidth="1"/>
    <col min="5075" max="5076" width="7" style="71" hidden="1" customWidth="1"/>
    <col min="5077" max="5077" width="8.5703125" style="71" customWidth="1"/>
    <col min="5078" max="5079" width="7" style="71" hidden="1" customWidth="1"/>
    <col min="5080" max="5080" width="6.42578125" style="71" customWidth="1"/>
    <col min="5081" max="5082" width="7" style="71" hidden="1" customWidth="1"/>
    <col min="5083" max="5083" width="7" style="71" customWidth="1"/>
    <col min="5084" max="5088" width="7" style="71" hidden="1" customWidth="1"/>
    <col min="5089" max="5089" width="7.5703125" style="71" customWidth="1"/>
    <col min="5090" max="5091" width="7" style="71" hidden="1" customWidth="1"/>
    <col min="5092" max="5092" width="7" style="71" customWidth="1"/>
    <col min="5093" max="5099" width="7" style="71" hidden="1" customWidth="1"/>
    <col min="5100" max="5100" width="6.42578125" style="71" customWidth="1"/>
    <col min="5101" max="5111" width="7" style="71" hidden="1" customWidth="1"/>
    <col min="5112" max="5112" width="7" style="71" hidden="1"/>
    <col min="5113" max="5113" width="41.42578125" style="71" customWidth="1"/>
    <col min="5114" max="5114" width="6.42578125" style="71" customWidth="1"/>
    <col min="5115" max="5115" width="14.7109375" style="71" customWidth="1"/>
    <col min="5116" max="5116" width="11.42578125" style="71" customWidth="1"/>
    <col min="5117" max="5117" width="13" style="71" customWidth="1"/>
    <col min="5118" max="5118" width="20" style="71" customWidth="1"/>
    <col min="5119" max="5128" width="9.42578125" style="71" customWidth="1"/>
    <col min="5129" max="5129" width="8.85546875" style="71" customWidth="1"/>
    <col min="5130" max="5130" width="9.42578125" style="71" customWidth="1"/>
    <col min="5131" max="5131" width="10.140625" style="71" customWidth="1"/>
    <col min="5132" max="5132" width="6.42578125" style="71" customWidth="1"/>
    <col min="5133" max="5133" width="7.7109375" style="71" customWidth="1"/>
    <col min="5134" max="5134" width="6.140625" style="71" customWidth="1"/>
    <col min="5135" max="5135" width="4.42578125" style="71" customWidth="1"/>
    <col min="5136" max="5138" width="6.28515625" style="71" customWidth="1"/>
    <col min="5139" max="5139" width="7" style="71" hidden="1" customWidth="1"/>
    <col min="5140" max="5141" width="11.42578125" style="71" customWidth="1"/>
    <col min="5142" max="5142" width="56.85546875" style="71" customWidth="1"/>
    <col min="5143" max="5143" width="9.140625" style="71" customWidth="1"/>
    <col min="5144" max="5144" width="32.7109375" style="71" customWidth="1"/>
    <col min="5145" max="5145" width="13.85546875" style="71" customWidth="1"/>
    <col min="5146" max="5146" width="15.85546875" style="71" customWidth="1"/>
    <col min="5147" max="5148" width="9.140625" style="71" customWidth="1"/>
    <col min="5149" max="5150" width="12.140625" style="71" customWidth="1"/>
    <col min="5151" max="5151" width="14.5703125" style="71" customWidth="1"/>
    <col min="5152" max="5152" width="5" style="71" customWidth="1"/>
    <col min="5153" max="5154" width="7" style="71" hidden="1" customWidth="1"/>
    <col min="5155" max="5155" width="5" style="71" customWidth="1"/>
    <col min="5156" max="5157" width="7" style="71" hidden="1" customWidth="1"/>
    <col min="5158" max="5158" width="5" style="71" customWidth="1"/>
    <col min="5159" max="5160" width="7" style="71" hidden="1" customWidth="1"/>
    <col min="5161" max="5161" width="5" style="71" customWidth="1"/>
    <col min="5162" max="5163" width="7" style="71" hidden="1" customWidth="1"/>
    <col min="5164" max="5164" width="5" style="71" customWidth="1"/>
    <col min="5165" max="5166" width="7" style="71" hidden="1" customWidth="1"/>
    <col min="5167" max="5167" width="5" style="71" customWidth="1"/>
    <col min="5168" max="5178" width="7" style="71" hidden="1" customWidth="1"/>
    <col min="5179" max="5179" width="6.85546875" style="71" customWidth="1"/>
    <col min="5180" max="5181" width="7" style="71" hidden="1" customWidth="1"/>
    <col min="5182" max="5182" width="6.42578125" style="71" customWidth="1"/>
    <col min="5183" max="5184" width="7" style="71" hidden="1" customWidth="1"/>
    <col min="5185" max="5185" width="5.42578125" style="71" customWidth="1"/>
    <col min="5186" max="5187" width="7" style="71" hidden="1" customWidth="1"/>
    <col min="5188" max="5188" width="4.85546875" style="71" customWidth="1"/>
    <col min="5189" max="5196" width="7" style="71" hidden="1" customWidth="1"/>
    <col min="5197" max="5197" width="5.42578125" style="71" customWidth="1"/>
    <col min="5198" max="5202" width="7" style="71" hidden="1" customWidth="1"/>
    <col min="5203" max="5203" width="5.85546875" style="71" customWidth="1"/>
    <col min="5204" max="5205" width="7" style="71" hidden="1" customWidth="1"/>
    <col min="5206" max="5206" width="5.42578125" style="71" customWidth="1"/>
    <col min="5207" max="5208" width="7" style="71" hidden="1" customWidth="1"/>
    <col min="5209" max="5209" width="5.42578125" style="71" customWidth="1"/>
    <col min="5210" max="5211" width="7" style="71" hidden="1" customWidth="1"/>
    <col min="5212" max="5212" width="6" style="71" customWidth="1"/>
    <col min="5213" max="5217" width="7" style="71" hidden="1" customWidth="1"/>
    <col min="5218" max="5218" width="5" style="71" customWidth="1"/>
    <col min="5219" max="5226" width="7" style="71" hidden="1" customWidth="1"/>
    <col min="5227" max="5227" width="5" style="71" customWidth="1"/>
    <col min="5228" max="5228" width="7" style="71" hidden="1" customWidth="1"/>
    <col min="5229" max="5229" width="5" style="71" customWidth="1"/>
    <col min="5230" max="5230" width="9.42578125" style="71" customWidth="1"/>
    <col min="5231" max="5231" width="7" style="71" hidden="1" customWidth="1"/>
    <col min="5232" max="5232" width="5" style="71" customWidth="1"/>
    <col min="5233" max="5234" width="7" style="71" hidden="1" customWidth="1"/>
    <col min="5235" max="5235" width="5" style="71" customWidth="1"/>
    <col min="5236" max="5237" width="7" style="71" hidden="1" customWidth="1"/>
    <col min="5238" max="5238" width="5" style="71" customWidth="1"/>
    <col min="5239" max="5240" width="7" style="71" hidden="1" customWidth="1"/>
    <col min="5241" max="5241" width="5" style="71" customWidth="1"/>
    <col min="5242" max="5248" width="7" style="71" hidden="1" customWidth="1"/>
    <col min="5249" max="5249" width="6.42578125" style="71" customWidth="1"/>
    <col min="5250" max="5253" width="7" style="71" hidden="1" customWidth="1"/>
    <col min="5254" max="5254" width="7.140625" style="71" customWidth="1"/>
    <col min="5255" max="5265" width="7" style="71" hidden="1" customWidth="1"/>
    <col min="5266" max="5266" width="7.140625" style="71" customWidth="1"/>
    <col min="5267" max="5268" width="7" style="71" hidden="1" customWidth="1"/>
    <col min="5269" max="5269" width="7.140625" style="71" customWidth="1"/>
    <col min="5270" max="5271" width="7" style="71" hidden="1" customWidth="1"/>
    <col min="5272" max="5272" width="7.140625" style="71" customWidth="1"/>
    <col min="5273" max="5273" width="7" style="71" hidden="1" customWidth="1"/>
    <col min="5274" max="5274" width="6.42578125" style="71" customWidth="1"/>
    <col min="5275" max="5276" width="7" style="71" hidden="1" customWidth="1"/>
    <col min="5277" max="5277" width="6.85546875" style="71" customWidth="1"/>
    <col min="5278" max="5279" width="7" style="71" hidden="1" customWidth="1"/>
    <col min="5280" max="5280" width="6.85546875" style="71" customWidth="1"/>
    <col min="5281" max="5282" width="7" style="71" hidden="1" customWidth="1"/>
    <col min="5283" max="5283" width="6.42578125" style="71" customWidth="1"/>
    <col min="5284" max="5288" width="7" style="71" hidden="1" customWidth="1"/>
    <col min="5289" max="5289" width="6.42578125" style="71" customWidth="1"/>
    <col min="5290" max="5291" width="7" style="71" hidden="1" customWidth="1"/>
    <col min="5292" max="5292" width="7.5703125" style="71" customWidth="1"/>
    <col min="5293" max="5293" width="7" style="71" hidden="1" customWidth="1"/>
    <col min="5294" max="5294" width="9.42578125" style="71" customWidth="1"/>
    <col min="5295" max="5295" width="7" style="71" hidden="1" customWidth="1"/>
    <col min="5296" max="5299" width="6.42578125" style="71" customWidth="1"/>
    <col min="5300" max="5300" width="6.85546875" style="71" customWidth="1"/>
    <col min="5301" max="5301" width="6.42578125" style="71" customWidth="1"/>
    <col min="5302" max="5318" width="7" style="71" hidden="1" customWidth="1"/>
    <col min="5319" max="5319" width="6.5703125" style="71" customWidth="1"/>
    <col min="5320" max="5320" width="6.42578125" style="71" customWidth="1"/>
    <col min="5321" max="5322" width="7" style="71" hidden="1" customWidth="1"/>
    <col min="5323" max="5323" width="6.42578125" style="71" customWidth="1"/>
    <col min="5324" max="5325" width="7" style="71" hidden="1" customWidth="1"/>
    <col min="5326" max="5326" width="7.42578125" style="71" customWidth="1"/>
    <col min="5327" max="5327" width="7" style="71" hidden="1" customWidth="1"/>
    <col min="5328" max="5328" width="6.42578125" style="71" customWidth="1"/>
    <col min="5329" max="5329" width="7" style="71" hidden="1" customWidth="1"/>
    <col min="5330" max="5330" width="9" style="71" customWidth="1"/>
    <col min="5331" max="5332" width="7" style="71" hidden="1" customWidth="1"/>
    <col min="5333" max="5333" width="8.5703125" style="71" customWidth="1"/>
    <col min="5334" max="5335" width="7" style="71" hidden="1" customWidth="1"/>
    <col min="5336" max="5336" width="6.42578125" style="71" customWidth="1"/>
    <col min="5337" max="5338" width="7" style="71" hidden="1" customWidth="1"/>
    <col min="5339" max="5339" width="7" style="71" customWidth="1"/>
    <col min="5340" max="5344" width="7" style="71" hidden="1" customWidth="1"/>
    <col min="5345" max="5345" width="7.5703125" style="71" customWidth="1"/>
    <col min="5346" max="5347" width="7" style="71" hidden="1" customWidth="1"/>
    <col min="5348" max="5348" width="7" style="71" customWidth="1"/>
    <col min="5349" max="5355" width="7" style="71" hidden="1" customWidth="1"/>
    <col min="5356" max="5356" width="6.42578125" style="71" customWidth="1"/>
    <col min="5357" max="5367" width="7" style="71" hidden="1" customWidth="1"/>
    <col min="5368" max="5368" width="7" style="71" hidden="1"/>
    <col min="5369" max="5369" width="41.42578125" style="71" customWidth="1"/>
    <col min="5370" max="5370" width="6.42578125" style="71" customWidth="1"/>
    <col min="5371" max="5371" width="14.7109375" style="71" customWidth="1"/>
    <col min="5372" max="5372" width="11.42578125" style="71" customWidth="1"/>
    <col min="5373" max="5373" width="13" style="71" customWidth="1"/>
    <col min="5374" max="5374" width="20" style="71" customWidth="1"/>
    <col min="5375" max="5384" width="9.42578125" style="71" customWidth="1"/>
    <col min="5385" max="5385" width="8.85546875" style="71" customWidth="1"/>
    <col min="5386" max="5386" width="9.42578125" style="71" customWidth="1"/>
    <col min="5387" max="5387" width="10.140625" style="71" customWidth="1"/>
    <col min="5388" max="5388" width="6.42578125" style="71" customWidth="1"/>
    <col min="5389" max="5389" width="7.7109375" style="71" customWidth="1"/>
    <col min="5390" max="5390" width="6.140625" style="71" customWidth="1"/>
    <col min="5391" max="5391" width="4.42578125" style="71" customWidth="1"/>
    <col min="5392" max="5394" width="6.28515625" style="71" customWidth="1"/>
    <col min="5395" max="5395" width="7" style="71" hidden="1" customWidth="1"/>
    <col min="5396" max="5397" width="11.42578125" style="71" customWidth="1"/>
    <col min="5398" max="5398" width="56.85546875" style="71" customWidth="1"/>
    <col min="5399" max="5399" width="9.140625" style="71" customWidth="1"/>
    <col min="5400" max="5400" width="32.7109375" style="71" customWidth="1"/>
    <col min="5401" max="5401" width="13.85546875" style="71" customWidth="1"/>
    <col min="5402" max="5402" width="15.85546875" style="71" customWidth="1"/>
    <col min="5403" max="5404" width="9.140625" style="71" customWidth="1"/>
    <col min="5405" max="5406" width="12.140625" style="71" customWidth="1"/>
    <col min="5407" max="5407" width="14.5703125" style="71" customWidth="1"/>
    <col min="5408" max="5408" width="5" style="71" customWidth="1"/>
    <col min="5409" max="5410" width="7" style="71" hidden="1" customWidth="1"/>
    <col min="5411" max="5411" width="5" style="71" customWidth="1"/>
    <col min="5412" max="5413" width="7" style="71" hidden="1" customWidth="1"/>
    <col min="5414" max="5414" width="5" style="71" customWidth="1"/>
    <col min="5415" max="5416" width="7" style="71" hidden="1" customWidth="1"/>
    <col min="5417" max="5417" width="5" style="71" customWidth="1"/>
    <col min="5418" max="5419" width="7" style="71" hidden="1" customWidth="1"/>
    <col min="5420" max="5420" width="5" style="71" customWidth="1"/>
    <col min="5421" max="5422" width="7" style="71" hidden="1" customWidth="1"/>
    <col min="5423" max="5423" width="5" style="71" customWidth="1"/>
    <col min="5424" max="5434" width="7" style="71" hidden="1" customWidth="1"/>
    <col min="5435" max="5435" width="6.85546875" style="71" customWidth="1"/>
    <col min="5436" max="5437" width="7" style="71" hidden="1" customWidth="1"/>
    <col min="5438" max="5438" width="6.42578125" style="71" customWidth="1"/>
    <col min="5439" max="5440" width="7" style="71" hidden="1" customWidth="1"/>
    <col min="5441" max="5441" width="5.42578125" style="71" customWidth="1"/>
    <col min="5442" max="5443" width="7" style="71" hidden="1" customWidth="1"/>
    <col min="5444" max="5444" width="4.85546875" style="71" customWidth="1"/>
    <col min="5445" max="5452" width="7" style="71" hidden="1" customWidth="1"/>
    <col min="5453" max="5453" width="5.42578125" style="71" customWidth="1"/>
    <col min="5454" max="5458" width="7" style="71" hidden="1" customWidth="1"/>
    <col min="5459" max="5459" width="5.85546875" style="71" customWidth="1"/>
    <col min="5460" max="5461" width="7" style="71" hidden="1" customWidth="1"/>
    <col min="5462" max="5462" width="5.42578125" style="71" customWidth="1"/>
    <col min="5463" max="5464" width="7" style="71" hidden="1" customWidth="1"/>
    <col min="5465" max="5465" width="5.42578125" style="71" customWidth="1"/>
    <col min="5466" max="5467" width="7" style="71" hidden="1" customWidth="1"/>
    <col min="5468" max="5468" width="6" style="71" customWidth="1"/>
    <col min="5469" max="5473" width="7" style="71" hidden="1" customWidth="1"/>
    <col min="5474" max="5474" width="5" style="71" customWidth="1"/>
    <col min="5475" max="5482" width="7" style="71" hidden="1" customWidth="1"/>
    <col min="5483" max="5483" width="5" style="71" customWidth="1"/>
    <col min="5484" max="5484" width="7" style="71" hidden="1" customWidth="1"/>
    <col min="5485" max="5485" width="5" style="71" customWidth="1"/>
    <col min="5486" max="5486" width="9.42578125" style="71" customWidth="1"/>
    <col min="5487" max="5487" width="7" style="71" hidden="1" customWidth="1"/>
    <col min="5488" max="5488" width="5" style="71" customWidth="1"/>
    <col min="5489" max="5490" width="7" style="71" hidden="1" customWidth="1"/>
    <col min="5491" max="5491" width="5" style="71" customWidth="1"/>
    <col min="5492" max="5493" width="7" style="71" hidden="1" customWidth="1"/>
    <col min="5494" max="5494" width="5" style="71" customWidth="1"/>
    <col min="5495" max="5496" width="7" style="71" hidden="1" customWidth="1"/>
    <col min="5497" max="5497" width="5" style="71" customWidth="1"/>
    <col min="5498" max="5504" width="7" style="71" hidden="1" customWidth="1"/>
    <col min="5505" max="5505" width="6.42578125" style="71" customWidth="1"/>
    <col min="5506" max="5509" width="7" style="71" hidden="1" customWidth="1"/>
    <col min="5510" max="5510" width="7.140625" style="71" customWidth="1"/>
    <col min="5511" max="5521" width="7" style="71" hidden="1" customWidth="1"/>
    <col min="5522" max="5522" width="7.140625" style="71" customWidth="1"/>
    <col min="5523" max="5524" width="7" style="71" hidden="1" customWidth="1"/>
    <col min="5525" max="5525" width="7.140625" style="71" customWidth="1"/>
    <col min="5526" max="5527" width="7" style="71" hidden="1" customWidth="1"/>
    <col min="5528" max="5528" width="7.140625" style="71" customWidth="1"/>
    <col min="5529" max="5529" width="7" style="71" hidden="1" customWidth="1"/>
    <col min="5530" max="5530" width="6.42578125" style="71" customWidth="1"/>
    <col min="5531" max="5532" width="7" style="71" hidden="1" customWidth="1"/>
    <col min="5533" max="5533" width="6.85546875" style="71" customWidth="1"/>
    <col min="5534" max="5535" width="7" style="71" hidden="1" customWidth="1"/>
    <col min="5536" max="5536" width="6.85546875" style="71" customWidth="1"/>
    <col min="5537" max="5538" width="7" style="71" hidden="1" customWidth="1"/>
    <col min="5539" max="5539" width="6.42578125" style="71" customWidth="1"/>
    <col min="5540" max="5544" width="7" style="71" hidden="1" customWidth="1"/>
    <col min="5545" max="5545" width="6.42578125" style="71" customWidth="1"/>
    <col min="5546" max="5547" width="7" style="71" hidden="1" customWidth="1"/>
    <col min="5548" max="5548" width="7.5703125" style="71" customWidth="1"/>
    <col min="5549" max="5549" width="7" style="71" hidden="1" customWidth="1"/>
    <col min="5550" max="5550" width="9.42578125" style="71" customWidth="1"/>
    <col min="5551" max="5551" width="7" style="71" hidden="1" customWidth="1"/>
    <col min="5552" max="5555" width="6.42578125" style="71" customWidth="1"/>
    <col min="5556" max="5556" width="6.85546875" style="71" customWidth="1"/>
    <col min="5557" max="5557" width="6.42578125" style="71" customWidth="1"/>
    <col min="5558" max="5574" width="7" style="71" hidden="1" customWidth="1"/>
    <col min="5575" max="5575" width="6.5703125" style="71" customWidth="1"/>
    <col min="5576" max="5576" width="6.42578125" style="71" customWidth="1"/>
    <col min="5577" max="5578" width="7" style="71" hidden="1" customWidth="1"/>
    <col min="5579" max="5579" width="6.42578125" style="71" customWidth="1"/>
    <col min="5580" max="5581" width="7" style="71" hidden="1" customWidth="1"/>
    <col min="5582" max="5582" width="7.42578125" style="71" customWidth="1"/>
    <col min="5583" max="5583" width="7" style="71" hidden="1" customWidth="1"/>
    <col min="5584" max="5584" width="6.42578125" style="71" customWidth="1"/>
    <col min="5585" max="5585" width="7" style="71" hidden="1" customWidth="1"/>
    <col min="5586" max="5586" width="9" style="71" customWidth="1"/>
    <col min="5587" max="5588" width="7" style="71" hidden="1" customWidth="1"/>
    <col min="5589" max="5589" width="8.5703125" style="71" customWidth="1"/>
    <col min="5590" max="5591" width="7" style="71" hidden="1" customWidth="1"/>
    <col min="5592" max="5592" width="6.42578125" style="71" customWidth="1"/>
    <col min="5593" max="5594" width="7" style="71" hidden="1" customWidth="1"/>
    <col min="5595" max="5595" width="7" style="71" customWidth="1"/>
    <col min="5596" max="5600" width="7" style="71" hidden="1" customWidth="1"/>
    <col min="5601" max="5601" width="7.5703125" style="71" customWidth="1"/>
    <col min="5602" max="5603" width="7" style="71" hidden="1" customWidth="1"/>
    <col min="5604" max="5604" width="7" style="71" customWidth="1"/>
    <col min="5605" max="5611" width="7" style="71" hidden="1" customWidth="1"/>
    <col min="5612" max="5612" width="6.42578125" style="71" customWidth="1"/>
    <col min="5613" max="5623" width="7" style="71" hidden="1" customWidth="1"/>
    <col min="5624" max="5624" width="7" style="71" hidden="1"/>
    <col min="5625" max="5625" width="41.42578125" style="71" customWidth="1"/>
    <col min="5626" max="5626" width="6.42578125" style="71" customWidth="1"/>
    <col min="5627" max="5627" width="14.7109375" style="71" customWidth="1"/>
    <col min="5628" max="5628" width="11.42578125" style="71" customWidth="1"/>
    <col min="5629" max="5629" width="13" style="71" customWidth="1"/>
    <col min="5630" max="5630" width="20" style="71" customWidth="1"/>
    <col min="5631" max="5640" width="9.42578125" style="71" customWidth="1"/>
    <col min="5641" max="5641" width="8.85546875" style="71" customWidth="1"/>
    <col min="5642" max="5642" width="9.42578125" style="71" customWidth="1"/>
    <col min="5643" max="5643" width="10.140625" style="71" customWidth="1"/>
    <col min="5644" max="5644" width="6.42578125" style="71" customWidth="1"/>
    <col min="5645" max="5645" width="7.7109375" style="71" customWidth="1"/>
    <col min="5646" max="5646" width="6.140625" style="71" customWidth="1"/>
    <col min="5647" max="5647" width="4.42578125" style="71" customWidth="1"/>
    <col min="5648" max="5650" width="6.28515625" style="71" customWidth="1"/>
    <col min="5651" max="5651" width="7" style="71" hidden="1" customWidth="1"/>
    <col min="5652" max="5653" width="11.42578125" style="71" customWidth="1"/>
    <col min="5654" max="5654" width="56.85546875" style="71" customWidth="1"/>
    <col min="5655" max="5655" width="9.140625" style="71" customWidth="1"/>
    <col min="5656" max="5656" width="32.7109375" style="71" customWidth="1"/>
    <col min="5657" max="5657" width="13.85546875" style="71" customWidth="1"/>
    <col min="5658" max="5658" width="15.85546875" style="71" customWidth="1"/>
    <col min="5659" max="5660" width="9.140625" style="71" customWidth="1"/>
    <col min="5661" max="5662" width="12.140625" style="71" customWidth="1"/>
    <col min="5663" max="5663" width="14.5703125" style="71" customWidth="1"/>
    <col min="5664" max="5664" width="5" style="71" customWidth="1"/>
    <col min="5665" max="5666" width="7" style="71" hidden="1" customWidth="1"/>
    <col min="5667" max="5667" width="5" style="71" customWidth="1"/>
    <col min="5668" max="5669" width="7" style="71" hidden="1" customWidth="1"/>
    <col min="5670" max="5670" width="5" style="71" customWidth="1"/>
    <col min="5671" max="5672" width="7" style="71" hidden="1" customWidth="1"/>
    <col min="5673" max="5673" width="5" style="71" customWidth="1"/>
    <col min="5674" max="5675" width="7" style="71" hidden="1" customWidth="1"/>
    <col min="5676" max="5676" width="5" style="71" customWidth="1"/>
    <col min="5677" max="5678" width="7" style="71" hidden="1" customWidth="1"/>
    <col min="5679" max="5679" width="5" style="71" customWidth="1"/>
    <col min="5680" max="5690" width="7" style="71" hidden="1" customWidth="1"/>
    <col min="5691" max="5691" width="6.85546875" style="71" customWidth="1"/>
    <col min="5692" max="5693" width="7" style="71" hidden="1" customWidth="1"/>
    <col min="5694" max="5694" width="6.42578125" style="71" customWidth="1"/>
    <col min="5695" max="5696" width="7" style="71" hidden="1" customWidth="1"/>
    <col min="5697" max="5697" width="5.42578125" style="71" customWidth="1"/>
    <col min="5698" max="5699" width="7" style="71" hidden="1" customWidth="1"/>
    <col min="5700" max="5700" width="4.85546875" style="71" customWidth="1"/>
    <col min="5701" max="5708" width="7" style="71" hidden="1" customWidth="1"/>
    <col min="5709" max="5709" width="5.42578125" style="71" customWidth="1"/>
    <col min="5710" max="5714" width="7" style="71" hidden="1" customWidth="1"/>
    <col min="5715" max="5715" width="5.85546875" style="71" customWidth="1"/>
    <col min="5716" max="5717" width="7" style="71" hidden="1" customWidth="1"/>
    <col min="5718" max="5718" width="5.42578125" style="71" customWidth="1"/>
    <col min="5719" max="5720" width="7" style="71" hidden="1" customWidth="1"/>
    <col min="5721" max="5721" width="5.42578125" style="71" customWidth="1"/>
    <col min="5722" max="5723" width="7" style="71" hidden="1" customWidth="1"/>
    <col min="5724" max="5724" width="6" style="71" customWidth="1"/>
    <col min="5725" max="5729" width="7" style="71" hidden="1" customWidth="1"/>
    <col min="5730" max="5730" width="5" style="71" customWidth="1"/>
    <col min="5731" max="5738" width="7" style="71" hidden="1" customWidth="1"/>
    <col min="5739" max="5739" width="5" style="71" customWidth="1"/>
    <col min="5740" max="5740" width="7" style="71" hidden="1" customWidth="1"/>
    <col min="5741" max="5741" width="5" style="71" customWidth="1"/>
    <col min="5742" max="5742" width="9.42578125" style="71" customWidth="1"/>
    <col min="5743" max="5743" width="7" style="71" hidden="1" customWidth="1"/>
    <col min="5744" max="5744" width="5" style="71" customWidth="1"/>
    <col min="5745" max="5746" width="7" style="71" hidden="1" customWidth="1"/>
    <col min="5747" max="5747" width="5" style="71" customWidth="1"/>
    <col min="5748" max="5749" width="7" style="71" hidden="1" customWidth="1"/>
    <col min="5750" max="5750" width="5" style="71" customWidth="1"/>
    <col min="5751" max="5752" width="7" style="71" hidden="1" customWidth="1"/>
    <col min="5753" max="5753" width="5" style="71" customWidth="1"/>
    <col min="5754" max="5760" width="7" style="71" hidden="1" customWidth="1"/>
    <col min="5761" max="5761" width="6.42578125" style="71" customWidth="1"/>
    <col min="5762" max="5765" width="7" style="71" hidden="1" customWidth="1"/>
    <col min="5766" max="5766" width="7.140625" style="71" customWidth="1"/>
    <col min="5767" max="5777" width="7" style="71" hidden="1" customWidth="1"/>
    <col min="5778" max="5778" width="7.140625" style="71" customWidth="1"/>
    <col min="5779" max="5780" width="7" style="71" hidden="1" customWidth="1"/>
    <col min="5781" max="5781" width="7.140625" style="71" customWidth="1"/>
    <col min="5782" max="5783" width="7" style="71" hidden="1" customWidth="1"/>
    <col min="5784" max="5784" width="7.140625" style="71" customWidth="1"/>
    <col min="5785" max="5785" width="7" style="71" hidden="1" customWidth="1"/>
    <col min="5786" max="5786" width="6.42578125" style="71" customWidth="1"/>
    <col min="5787" max="5788" width="7" style="71" hidden="1" customWidth="1"/>
    <col min="5789" max="5789" width="6.85546875" style="71" customWidth="1"/>
    <col min="5790" max="5791" width="7" style="71" hidden="1" customWidth="1"/>
    <col min="5792" max="5792" width="6.85546875" style="71" customWidth="1"/>
    <col min="5793" max="5794" width="7" style="71" hidden="1" customWidth="1"/>
    <col min="5795" max="5795" width="6.42578125" style="71" customWidth="1"/>
    <col min="5796" max="5800" width="7" style="71" hidden="1" customWidth="1"/>
    <col min="5801" max="5801" width="6.42578125" style="71" customWidth="1"/>
    <col min="5802" max="5803" width="7" style="71" hidden="1" customWidth="1"/>
    <col min="5804" max="5804" width="7.5703125" style="71" customWidth="1"/>
    <col min="5805" max="5805" width="7" style="71" hidden="1" customWidth="1"/>
    <col min="5806" max="5806" width="9.42578125" style="71" customWidth="1"/>
    <col min="5807" max="5807" width="7" style="71" hidden="1" customWidth="1"/>
    <col min="5808" max="5811" width="6.42578125" style="71" customWidth="1"/>
    <col min="5812" max="5812" width="6.85546875" style="71" customWidth="1"/>
    <col min="5813" max="5813" width="6.42578125" style="71" customWidth="1"/>
    <col min="5814" max="5830" width="7" style="71" hidden="1" customWidth="1"/>
    <col min="5831" max="5831" width="6.5703125" style="71" customWidth="1"/>
    <col min="5832" max="5832" width="6.42578125" style="71" customWidth="1"/>
    <col min="5833" max="5834" width="7" style="71" hidden="1" customWidth="1"/>
    <col min="5835" max="5835" width="6.42578125" style="71" customWidth="1"/>
    <col min="5836" max="5837" width="7" style="71" hidden="1" customWidth="1"/>
    <col min="5838" max="5838" width="7.42578125" style="71" customWidth="1"/>
    <col min="5839" max="5839" width="7" style="71" hidden="1" customWidth="1"/>
    <col min="5840" max="5840" width="6.42578125" style="71" customWidth="1"/>
    <col min="5841" max="5841" width="7" style="71" hidden="1" customWidth="1"/>
    <col min="5842" max="5842" width="9" style="71" customWidth="1"/>
    <col min="5843" max="5844" width="7" style="71" hidden="1" customWidth="1"/>
    <col min="5845" max="5845" width="8.5703125" style="71" customWidth="1"/>
    <col min="5846" max="5847" width="7" style="71" hidden="1" customWidth="1"/>
    <col min="5848" max="5848" width="6.42578125" style="71" customWidth="1"/>
    <col min="5849" max="5850" width="7" style="71" hidden="1" customWidth="1"/>
    <col min="5851" max="5851" width="7" style="71" customWidth="1"/>
    <col min="5852" max="5856" width="7" style="71" hidden="1" customWidth="1"/>
    <col min="5857" max="5857" width="7.5703125" style="71" customWidth="1"/>
    <col min="5858" max="5859" width="7" style="71" hidden="1" customWidth="1"/>
    <col min="5860" max="5860" width="7" style="71" customWidth="1"/>
    <col min="5861" max="5867" width="7" style="71" hidden="1" customWidth="1"/>
    <col min="5868" max="5868" width="6.42578125" style="71" customWidth="1"/>
    <col min="5869" max="5879" width="7" style="71" hidden="1" customWidth="1"/>
    <col min="5880" max="5880" width="7" style="71" hidden="1"/>
    <col min="5881" max="5881" width="41.42578125" style="71" customWidth="1"/>
    <col min="5882" max="5882" width="6.42578125" style="71" customWidth="1"/>
    <col min="5883" max="5883" width="14.7109375" style="71" customWidth="1"/>
    <col min="5884" max="5884" width="11.42578125" style="71" customWidth="1"/>
    <col min="5885" max="5885" width="13" style="71" customWidth="1"/>
    <col min="5886" max="5886" width="20" style="71" customWidth="1"/>
    <col min="5887" max="5896" width="9.42578125" style="71" customWidth="1"/>
    <col min="5897" max="5897" width="8.85546875" style="71" customWidth="1"/>
    <col min="5898" max="5898" width="9.42578125" style="71" customWidth="1"/>
    <col min="5899" max="5899" width="10.140625" style="71" customWidth="1"/>
    <col min="5900" max="5900" width="6.42578125" style="71" customWidth="1"/>
    <col min="5901" max="5901" width="7.7109375" style="71" customWidth="1"/>
    <col min="5902" max="5902" width="6.140625" style="71" customWidth="1"/>
    <col min="5903" max="5903" width="4.42578125" style="71" customWidth="1"/>
    <col min="5904" max="5906" width="6.28515625" style="71" customWidth="1"/>
    <col min="5907" max="5907" width="7" style="71" hidden="1" customWidth="1"/>
    <col min="5908" max="5909" width="11.42578125" style="71" customWidth="1"/>
    <col min="5910" max="5910" width="56.85546875" style="71" customWidth="1"/>
    <col min="5911" max="5911" width="9.140625" style="71" customWidth="1"/>
    <col min="5912" max="5912" width="32.7109375" style="71" customWidth="1"/>
    <col min="5913" max="5913" width="13.85546875" style="71" customWidth="1"/>
    <col min="5914" max="5914" width="15.85546875" style="71" customWidth="1"/>
    <col min="5915" max="5916" width="9.140625" style="71" customWidth="1"/>
    <col min="5917" max="5918" width="12.140625" style="71" customWidth="1"/>
    <col min="5919" max="5919" width="14.5703125" style="71" customWidth="1"/>
    <col min="5920" max="5920" width="5" style="71" customWidth="1"/>
    <col min="5921" max="5922" width="7" style="71" hidden="1" customWidth="1"/>
    <col min="5923" max="5923" width="5" style="71" customWidth="1"/>
    <col min="5924" max="5925" width="7" style="71" hidden="1" customWidth="1"/>
    <col min="5926" max="5926" width="5" style="71" customWidth="1"/>
    <col min="5927" max="5928" width="7" style="71" hidden="1" customWidth="1"/>
    <col min="5929" max="5929" width="5" style="71" customWidth="1"/>
    <col min="5930" max="5931" width="7" style="71" hidden="1" customWidth="1"/>
    <col min="5932" max="5932" width="5" style="71" customWidth="1"/>
    <col min="5933" max="5934" width="7" style="71" hidden="1" customWidth="1"/>
    <col min="5935" max="5935" width="5" style="71" customWidth="1"/>
    <col min="5936" max="5946" width="7" style="71" hidden="1" customWidth="1"/>
    <col min="5947" max="5947" width="6.85546875" style="71" customWidth="1"/>
    <col min="5948" max="5949" width="7" style="71" hidden="1" customWidth="1"/>
    <col min="5950" max="5950" width="6.42578125" style="71" customWidth="1"/>
    <col min="5951" max="5952" width="7" style="71" hidden="1" customWidth="1"/>
    <col min="5953" max="5953" width="5.42578125" style="71" customWidth="1"/>
    <col min="5954" max="5955" width="7" style="71" hidden="1" customWidth="1"/>
    <col min="5956" max="5956" width="4.85546875" style="71" customWidth="1"/>
    <col min="5957" max="5964" width="7" style="71" hidden="1" customWidth="1"/>
    <col min="5965" max="5965" width="5.42578125" style="71" customWidth="1"/>
    <col min="5966" max="5970" width="7" style="71" hidden="1" customWidth="1"/>
    <col min="5971" max="5971" width="5.85546875" style="71" customWidth="1"/>
    <col min="5972" max="5973" width="7" style="71" hidden="1" customWidth="1"/>
    <col min="5974" max="5974" width="5.42578125" style="71" customWidth="1"/>
    <col min="5975" max="5976" width="7" style="71" hidden="1" customWidth="1"/>
    <col min="5977" max="5977" width="5.42578125" style="71" customWidth="1"/>
    <col min="5978" max="5979" width="7" style="71" hidden="1" customWidth="1"/>
    <col min="5980" max="5980" width="6" style="71" customWidth="1"/>
    <col min="5981" max="5985" width="7" style="71" hidden="1" customWidth="1"/>
    <col min="5986" max="5986" width="5" style="71" customWidth="1"/>
    <col min="5987" max="5994" width="7" style="71" hidden="1" customWidth="1"/>
    <col min="5995" max="5995" width="5" style="71" customWidth="1"/>
    <col min="5996" max="5996" width="7" style="71" hidden="1" customWidth="1"/>
    <col min="5997" max="5997" width="5" style="71" customWidth="1"/>
    <col min="5998" max="5998" width="9.42578125" style="71" customWidth="1"/>
    <col min="5999" max="5999" width="7" style="71" hidden="1" customWidth="1"/>
    <col min="6000" max="6000" width="5" style="71" customWidth="1"/>
    <col min="6001" max="6002" width="7" style="71" hidden="1" customWidth="1"/>
    <col min="6003" max="6003" width="5" style="71" customWidth="1"/>
    <col min="6004" max="6005" width="7" style="71" hidden="1" customWidth="1"/>
    <col min="6006" max="6006" width="5" style="71" customWidth="1"/>
    <col min="6007" max="6008" width="7" style="71" hidden="1" customWidth="1"/>
    <col min="6009" max="6009" width="5" style="71" customWidth="1"/>
    <col min="6010" max="6016" width="7" style="71" hidden="1" customWidth="1"/>
    <col min="6017" max="6017" width="6.42578125" style="71" customWidth="1"/>
    <col min="6018" max="6021" width="7" style="71" hidden="1" customWidth="1"/>
    <col min="6022" max="6022" width="7.140625" style="71" customWidth="1"/>
    <col min="6023" max="6033" width="7" style="71" hidden="1" customWidth="1"/>
    <col min="6034" max="6034" width="7.140625" style="71" customWidth="1"/>
    <col min="6035" max="6036" width="7" style="71" hidden="1" customWidth="1"/>
    <col min="6037" max="6037" width="7.140625" style="71" customWidth="1"/>
    <col min="6038" max="6039" width="7" style="71" hidden="1" customWidth="1"/>
    <col min="6040" max="6040" width="7.140625" style="71" customWidth="1"/>
    <col min="6041" max="6041" width="7" style="71" hidden="1" customWidth="1"/>
    <col min="6042" max="6042" width="6.42578125" style="71" customWidth="1"/>
    <col min="6043" max="6044" width="7" style="71" hidden="1" customWidth="1"/>
    <col min="6045" max="6045" width="6.85546875" style="71" customWidth="1"/>
    <col min="6046" max="6047" width="7" style="71" hidden="1" customWidth="1"/>
    <col min="6048" max="6048" width="6.85546875" style="71" customWidth="1"/>
    <col min="6049" max="6050" width="7" style="71" hidden="1" customWidth="1"/>
    <col min="6051" max="6051" width="6.42578125" style="71" customWidth="1"/>
    <col min="6052" max="6056" width="7" style="71" hidden="1" customWidth="1"/>
    <col min="6057" max="6057" width="6.42578125" style="71" customWidth="1"/>
    <col min="6058" max="6059" width="7" style="71" hidden="1" customWidth="1"/>
    <col min="6060" max="6060" width="7.5703125" style="71" customWidth="1"/>
    <col min="6061" max="6061" width="7" style="71" hidden="1" customWidth="1"/>
    <col min="6062" max="6062" width="9.42578125" style="71" customWidth="1"/>
    <col min="6063" max="6063" width="7" style="71" hidden="1" customWidth="1"/>
    <col min="6064" max="6067" width="6.42578125" style="71" customWidth="1"/>
    <col min="6068" max="6068" width="6.85546875" style="71" customWidth="1"/>
    <col min="6069" max="6069" width="6.42578125" style="71" customWidth="1"/>
    <col min="6070" max="6086" width="7" style="71" hidden="1" customWidth="1"/>
    <col min="6087" max="6087" width="6.5703125" style="71" customWidth="1"/>
    <col min="6088" max="6088" width="6.42578125" style="71" customWidth="1"/>
    <col min="6089" max="6090" width="7" style="71" hidden="1" customWidth="1"/>
    <col min="6091" max="6091" width="6.42578125" style="71" customWidth="1"/>
    <col min="6092" max="6093" width="7" style="71" hidden="1" customWidth="1"/>
    <col min="6094" max="6094" width="7.42578125" style="71" customWidth="1"/>
    <col min="6095" max="6095" width="7" style="71" hidden="1" customWidth="1"/>
    <col min="6096" max="6096" width="6.42578125" style="71" customWidth="1"/>
    <col min="6097" max="6097" width="7" style="71" hidden="1" customWidth="1"/>
    <col min="6098" max="6098" width="9" style="71" customWidth="1"/>
    <col min="6099" max="6100" width="7" style="71" hidden="1" customWidth="1"/>
    <col min="6101" max="6101" width="8.5703125" style="71" customWidth="1"/>
    <col min="6102" max="6103" width="7" style="71" hidden="1" customWidth="1"/>
    <col min="6104" max="6104" width="6.42578125" style="71" customWidth="1"/>
    <col min="6105" max="6106" width="7" style="71" hidden="1" customWidth="1"/>
    <col min="6107" max="6107" width="7" style="71" customWidth="1"/>
    <col min="6108" max="6112" width="7" style="71" hidden="1" customWidth="1"/>
    <col min="6113" max="6113" width="7.5703125" style="71" customWidth="1"/>
    <col min="6114" max="6115" width="7" style="71" hidden="1" customWidth="1"/>
    <col min="6116" max="6116" width="7" style="71" customWidth="1"/>
    <col min="6117" max="6123" width="7" style="71" hidden="1" customWidth="1"/>
    <col min="6124" max="6124" width="6.42578125" style="71" customWidth="1"/>
    <col min="6125" max="6135" width="7" style="71" hidden="1" customWidth="1"/>
    <col min="6136" max="6136" width="7" style="71" hidden="1"/>
    <col min="6137" max="6137" width="41.42578125" style="71" customWidth="1"/>
    <col min="6138" max="6138" width="6.42578125" style="71" customWidth="1"/>
    <col min="6139" max="6139" width="14.7109375" style="71" customWidth="1"/>
    <col min="6140" max="6140" width="11.42578125" style="71" customWidth="1"/>
    <col min="6141" max="6141" width="13" style="71" customWidth="1"/>
    <col min="6142" max="6142" width="20" style="71" customWidth="1"/>
    <col min="6143" max="6152" width="9.42578125" style="71" customWidth="1"/>
    <col min="6153" max="6153" width="8.85546875" style="71" customWidth="1"/>
    <col min="6154" max="6154" width="9.42578125" style="71" customWidth="1"/>
    <col min="6155" max="6155" width="10.140625" style="71" customWidth="1"/>
    <col min="6156" max="6156" width="6.42578125" style="71" customWidth="1"/>
    <col min="6157" max="6157" width="7.7109375" style="71" customWidth="1"/>
    <col min="6158" max="6158" width="6.140625" style="71" customWidth="1"/>
    <col min="6159" max="6159" width="4.42578125" style="71" customWidth="1"/>
    <col min="6160" max="6162" width="6.28515625" style="71" customWidth="1"/>
    <col min="6163" max="6163" width="7" style="71" hidden="1" customWidth="1"/>
    <col min="6164" max="6165" width="11.42578125" style="71" customWidth="1"/>
    <col min="6166" max="6166" width="56.85546875" style="71" customWidth="1"/>
    <col min="6167" max="6167" width="9.140625" style="71" customWidth="1"/>
    <col min="6168" max="6168" width="32.7109375" style="71" customWidth="1"/>
    <col min="6169" max="6169" width="13.85546875" style="71" customWidth="1"/>
    <col min="6170" max="6170" width="15.85546875" style="71" customWidth="1"/>
    <col min="6171" max="6172" width="9.140625" style="71" customWidth="1"/>
    <col min="6173" max="6174" width="12.140625" style="71" customWidth="1"/>
    <col min="6175" max="6175" width="14.5703125" style="71" customWidth="1"/>
    <col min="6176" max="6176" width="5" style="71" customWidth="1"/>
    <col min="6177" max="6178" width="7" style="71" hidden="1" customWidth="1"/>
    <col min="6179" max="6179" width="5" style="71" customWidth="1"/>
    <col min="6180" max="6181" width="7" style="71" hidden="1" customWidth="1"/>
    <col min="6182" max="6182" width="5" style="71" customWidth="1"/>
    <col min="6183" max="6184" width="7" style="71" hidden="1" customWidth="1"/>
    <col min="6185" max="6185" width="5" style="71" customWidth="1"/>
    <col min="6186" max="6187" width="7" style="71" hidden="1" customWidth="1"/>
    <col min="6188" max="6188" width="5" style="71" customWidth="1"/>
    <col min="6189" max="6190" width="7" style="71" hidden="1" customWidth="1"/>
    <col min="6191" max="6191" width="5" style="71" customWidth="1"/>
    <col min="6192" max="6202" width="7" style="71" hidden="1" customWidth="1"/>
    <col min="6203" max="6203" width="6.85546875" style="71" customWidth="1"/>
    <col min="6204" max="6205" width="7" style="71" hidden="1" customWidth="1"/>
    <col min="6206" max="6206" width="6.42578125" style="71" customWidth="1"/>
    <col min="6207" max="6208" width="7" style="71" hidden="1" customWidth="1"/>
    <col min="6209" max="6209" width="5.42578125" style="71" customWidth="1"/>
    <col min="6210" max="6211" width="7" style="71" hidden="1" customWidth="1"/>
    <col min="6212" max="6212" width="4.85546875" style="71" customWidth="1"/>
    <col min="6213" max="6220" width="7" style="71" hidden="1" customWidth="1"/>
    <col min="6221" max="6221" width="5.42578125" style="71" customWidth="1"/>
    <col min="6222" max="6226" width="7" style="71" hidden="1" customWidth="1"/>
    <col min="6227" max="6227" width="5.85546875" style="71" customWidth="1"/>
    <col min="6228" max="6229" width="7" style="71" hidden="1" customWidth="1"/>
    <col min="6230" max="6230" width="5.42578125" style="71" customWidth="1"/>
    <col min="6231" max="6232" width="7" style="71" hidden="1" customWidth="1"/>
    <col min="6233" max="6233" width="5.42578125" style="71" customWidth="1"/>
    <col min="6234" max="6235" width="7" style="71" hidden="1" customWidth="1"/>
    <col min="6236" max="6236" width="6" style="71" customWidth="1"/>
    <col min="6237" max="6241" width="7" style="71" hidden="1" customWidth="1"/>
    <col min="6242" max="6242" width="5" style="71" customWidth="1"/>
    <col min="6243" max="6250" width="7" style="71" hidden="1" customWidth="1"/>
    <col min="6251" max="6251" width="5" style="71" customWidth="1"/>
    <col min="6252" max="6252" width="7" style="71" hidden="1" customWidth="1"/>
    <col min="6253" max="6253" width="5" style="71" customWidth="1"/>
    <col min="6254" max="6254" width="9.42578125" style="71" customWidth="1"/>
    <col min="6255" max="6255" width="7" style="71" hidden="1" customWidth="1"/>
    <col min="6256" max="6256" width="5" style="71" customWidth="1"/>
    <col min="6257" max="6258" width="7" style="71" hidden="1" customWidth="1"/>
    <col min="6259" max="6259" width="5" style="71" customWidth="1"/>
    <col min="6260" max="6261" width="7" style="71" hidden="1" customWidth="1"/>
    <col min="6262" max="6262" width="5" style="71" customWidth="1"/>
    <col min="6263" max="6264" width="7" style="71" hidden="1" customWidth="1"/>
    <col min="6265" max="6265" width="5" style="71" customWidth="1"/>
    <col min="6266" max="6272" width="7" style="71" hidden="1" customWidth="1"/>
    <col min="6273" max="6273" width="6.42578125" style="71" customWidth="1"/>
    <col min="6274" max="6277" width="7" style="71" hidden="1" customWidth="1"/>
    <col min="6278" max="6278" width="7.140625" style="71" customWidth="1"/>
    <col min="6279" max="6289" width="7" style="71" hidden="1" customWidth="1"/>
    <col min="6290" max="6290" width="7.140625" style="71" customWidth="1"/>
    <col min="6291" max="6292" width="7" style="71" hidden="1" customWidth="1"/>
    <col min="6293" max="6293" width="7.140625" style="71" customWidth="1"/>
    <col min="6294" max="6295" width="7" style="71" hidden="1" customWidth="1"/>
    <col min="6296" max="6296" width="7.140625" style="71" customWidth="1"/>
    <col min="6297" max="6297" width="7" style="71" hidden="1" customWidth="1"/>
    <col min="6298" max="6298" width="6.42578125" style="71" customWidth="1"/>
    <col min="6299" max="6300" width="7" style="71" hidden="1" customWidth="1"/>
    <col min="6301" max="6301" width="6.85546875" style="71" customWidth="1"/>
    <col min="6302" max="6303" width="7" style="71" hidden="1" customWidth="1"/>
    <col min="6304" max="6304" width="6.85546875" style="71" customWidth="1"/>
    <col min="6305" max="6306" width="7" style="71" hidden="1" customWidth="1"/>
    <col min="6307" max="6307" width="6.42578125" style="71" customWidth="1"/>
    <col min="6308" max="6312" width="7" style="71" hidden="1" customWidth="1"/>
    <col min="6313" max="6313" width="6.42578125" style="71" customWidth="1"/>
    <col min="6314" max="6315" width="7" style="71" hidden="1" customWidth="1"/>
    <col min="6316" max="6316" width="7.5703125" style="71" customWidth="1"/>
    <col min="6317" max="6317" width="7" style="71" hidden="1" customWidth="1"/>
    <col min="6318" max="6318" width="9.42578125" style="71" customWidth="1"/>
    <col min="6319" max="6319" width="7" style="71" hidden="1" customWidth="1"/>
    <col min="6320" max="6323" width="6.42578125" style="71" customWidth="1"/>
    <col min="6324" max="6324" width="6.85546875" style="71" customWidth="1"/>
    <col min="6325" max="6325" width="6.42578125" style="71" customWidth="1"/>
    <col min="6326" max="6342" width="7" style="71" hidden="1" customWidth="1"/>
    <col min="6343" max="6343" width="6.5703125" style="71" customWidth="1"/>
    <col min="6344" max="6344" width="6.42578125" style="71" customWidth="1"/>
    <col min="6345" max="6346" width="7" style="71" hidden="1" customWidth="1"/>
    <col min="6347" max="6347" width="6.42578125" style="71" customWidth="1"/>
    <col min="6348" max="6349" width="7" style="71" hidden="1" customWidth="1"/>
    <col min="6350" max="6350" width="7.42578125" style="71" customWidth="1"/>
    <col min="6351" max="6351" width="7" style="71" hidden="1" customWidth="1"/>
    <col min="6352" max="6352" width="6.42578125" style="71" customWidth="1"/>
    <col min="6353" max="6353" width="7" style="71" hidden="1" customWidth="1"/>
    <col min="6354" max="6354" width="9" style="71" customWidth="1"/>
    <col min="6355" max="6356" width="7" style="71" hidden="1" customWidth="1"/>
    <col min="6357" max="6357" width="8.5703125" style="71" customWidth="1"/>
    <col min="6358" max="6359" width="7" style="71" hidden="1" customWidth="1"/>
    <col min="6360" max="6360" width="6.42578125" style="71" customWidth="1"/>
    <col min="6361" max="6362" width="7" style="71" hidden="1" customWidth="1"/>
    <col min="6363" max="6363" width="7" style="71" customWidth="1"/>
    <col min="6364" max="6368" width="7" style="71" hidden="1" customWidth="1"/>
    <col min="6369" max="6369" width="7.5703125" style="71" customWidth="1"/>
    <col min="6370" max="6371" width="7" style="71" hidden="1" customWidth="1"/>
    <col min="6372" max="6372" width="7" style="71" customWidth="1"/>
    <col min="6373" max="6379" width="7" style="71" hidden="1" customWidth="1"/>
    <col min="6380" max="6380" width="6.42578125" style="71" customWidth="1"/>
    <col min="6381" max="6391" width="7" style="71" hidden="1" customWidth="1"/>
    <col min="6392" max="6392" width="7" style="71" hidden="1"/>
    <col min="6393" max="6393" width="41.42578125" style="71" customWidth="1"/>
    <col min="6394" max="6394" width="6.42578125" style="71" customWidth="1"/>
    <col min="6395" max="6395" width="14.7109375" style="71" customWidth="1"/>
    <col min="6396" max="6396" width="11.42578125" style="71" customWidth="1"/>
    <col min="6397" max="6397" width="13" style="71" customWidth="1"/>
    <col min="6398" max="6398" width="20" style="71" customWidth="1"/>
    <col min="6399" max="6408" width="9.42578125" style="71" customWidth="1"/>
    <col min="6409" max="6409" width="8.85546875" style="71" customWidth="1"/>
    <col min="6410" max="6410" width="9.42578125" style="71" customWidth="1"/>
    <col min="6411" max="6411" width="10.140625" style="71" customWidth="1"/>
    <col min="6412" max="6412" width="6.42578125" style="71" customWidth="1"/>
    <col min="6413" max="6413" width="7.7109375" style="71" customWidth="1"/>
    <col min="6414" max="6414" width="6.140625" style="71" customWidth="1"/>
    <col min="6415" max="6415" width="4.42578125" style="71" customWidth="1"/>
    <col min="6416" max="6418" width="6.28515625" style="71" customWidth="1"/>
    <col min="6419" max="6419" width="7" style="71" hidden="1" customWidth="1"/>
    <col min="6420" max="6421" width="11.42578125" style="71" customWidth="1"/>
    <col min="6422" max="6422" width="56.85546875" style="71" customWidth="1"/>
    <col min="6423" max="6423" width="9.140625" style="71" customWidth="1"/>
    <col min="6424" max="6424" width="32.7109375" style="71" customWidth="1"/>
    <col min="6425" max="6425" width="13.85546875" style="71" customWidth="1"/>
    <col min="6426" max="6426" width="15.85546875" style="71" customWidth="1"/>
    <col min="6427" max="6428" width="9.140625" style="71" customWidth="1"/>
    <col min="6429" max="6430" width="12.140625" style="71" customWidth="1"/>
    <col min="6431" max="6431" width="14.5703125" style="71" customWidth="1"/>
    <col min="6432" max="6432" width="5" style="71" customWidth="1"/>
    <col min="6433" max="6434" width="7" style="71" hidden="1" customWidth="1"/>
    <col min="6435" max="6435" width="5" style="71" customWidth="1"/>
    <col min="6436" max="6437" width="7" style="71" hidden="1" customWidth="1"/>
    <col min="6438" max="6438" width="5" style="71" customWidth="1"/>
    <col min="6439" max="6440" width="7" style="71" hidden="1" customWidth="1"/>
    <col min="6441" max="6441" width="5" style="71" customWidth="1"/>
    <col min="6442" max="6443" width="7" style="71" hidden="1" customWidth="1"/>
    <col min="6444" max="6444" width="5" style="71" customWidth="1"/>
    <col min="6445" max="6446" width="7" style="71" hidden="1" customWidth="1"/>
    <col min="6447" max="6447" width="5" style="71" customWidth="1"/>
    <col min="6448" max="6458" width="7" style="71" hidden="1" customWidth="1"/>
    <col min="6459" max="6459" width="6.85546875" style="71" customWidth="1"/>
    <col min="6460" max="6461" width="7" style="71" hidden="1" customWidth="1"/>
    <col min="6462" max="6462" width="6.42578125" style="71" customWidth="1"/>
    <col min="6463" max="6464" width="7" style="71" hidden="1" customWidth="1"/>
    <col min="6465" max="6465" width="5.42578125" style="71" customWidth="1"/>
    <col min="6466" max="6467" width="7" style="71" hidden="1" customWidth="1"/>
    <col min="6468" max="6468" width="4.85546875" style="71" customWidth="1"/>
    <col min="6469" max="6476" width="7" style="71" hidden="1" customWidth="1"/>
    <col min="6477" max="6477" width="5.42578125" style="71" customWidth="1"/>
    <col min="6478" max="6482" width="7" style="71" hidden="1" customWidth="1"/>
    <col min="6483" max="6483" width="5.85546875" style="71" customWidth="1"/>
    <col min="6484" max="6485" width="7" style="71" hidden="1" customWidth="1"/>
    <col min="6486" max="6486" width="5.42578125" style="71" customWidth="1"/>
    <col min="6487" max="6488" width="7" style="71" hidden="1" customWidth="1"/>
    <col min="6489" max="6489" width="5.42578125" style="71" customWidth="1"/>
    <col min="6490" max="6491" width="7" style="71" hidden="1" customWidth="1"/>
    <col min="6492" max="6492" width="6" style="71" customWidth="1"/>
    <col min="6493" max="6497" width="7" style="71" hidden="1" customWidth="1"/>
    <col min="6498" max="6498" width="5" style="71" customWidth="1"/>
    <col min="6499" max="6506" width="7" style="71" hidden="1" customWidth="1"/>
    <col min="6507" max="6507" width="5" style="71" customWidth="1"/>
    <col min="6508" max="6508" width="7" style="71" hidden="1" customWidth="1"/>
    <col min="6509" max="6509" width="5" style="71" customWidth="1"/>
    <col min="6510" max="6510" width="9.42578125" style="71" customWidth="1"/>
    <col min="6511" max="6511" width="7" style="71" hidden="1" customWidth="1"/>
    <col min="6512" max="6512" width="5" style="71" customWidth="1"/>
    <col min="6513" max="6514" width="7" style="71" hidden="1" customWidth="1"/>
    <col min="6515" max="6515" width="5" style="71" customWidth="1"/>
    <col min="6516" max="6517" width="7" style="71" hidden="1" customWidth="1"/>
    <col min="6518" max="6518" width="5" style="71" customWidth="1"/>
    <col min="6519" max="6520" width="7" style="71" hidden="1" customWidth="1"/>
    <col min="6521" max="6521" width="5" style="71" customWidth="1"/>
    <col min="6522" max="6528" width="7" style="71" hidden="1" customWidth="1"/>
    <col min="6529" max="6529" width="6.42578125" style="71" customWidth="1"/>
    <col min="6530" max="6533" width="7" style="71" hidden="1" customWidth="1"/>
    <col min="6534" max="6534" width="7.140625" style="71" customWidth="1"/>
    <col min="6535" max="6545" width="7" style="71" hidden="1" customWidth="1"/>
    <col min="6546" max="6546" width="7.140625" style="71" customWidth="1"/>
    <col min="6547" max="6548" width="7" style="71" hidden="1" customWidth="1"/>
    <col min="6549" max="6549" width="7.140625" style="71" customWidth="1"/>
    <col min="6550" max="6551" width="7" style="71" hidden="1" customWidth="1"/>
    <col min="6552" max="6552" width="7.140625" style="71" customWidth="1"/>
    <col min="6553" max="6553" width="7" style="71" hidden="1" customWidth="1"/>
    <col min="6554" max="6554" width="6.42578125" style="71" customWidth="1"/>
    <col min="6555" max="6556" width="7" style="71" hidden="1" customWidth="1"/>
    <col min="6557" max="6557" width="6.85546875" style="71" customWidth="1"/>
    <col min="6558" max="6559" width="7" style="71" hidden="1" customWidth="1"/>
    <col min="6560" max="6560" width="6.85546875" style="71" customWidth="1"/>
    <col min="6561" max="6562" width="7" style="71" hidden="1" customWidth="1"/>
    <col min="6563" max="6563" width="6.42578125" style="71" customWidth="1"/>
    <col min="6564" max="6568" width="7" style="71" hidden="1" customWidth="1"/>
    <col min="6569" max="6569" width="6.42578125" style="71" customWidth="1"/>
    <col min="6570" max="6571" width="7" style="71" hidden="1" customWidth="1"/>
    <col min="6572" max="6572" width="7.5703125" style="71" customWidth="1"/>
    <col min="6573" max="6573" width="7" style="71" hidden="1" customWidth="1"/>
    <col min="6574" max="6574" width="9.42578125" style="71" customWidth="1"/>
    <col min="6575" max="6575" width="7" style="71" hidden="1" customWidth="1"/>
    <col min="6576" max="6579" width="6.42578125" style="71" customWidth="1"/>
    <col min="6580" max="6580" width="6.85546875" style="71" customWidth="1"/>
    <col min="6581" max="6581" width="6.42578125" style="71" customWidth="1"/>
    <col min="6582" max="6598" width="7" style="71" hidden="1" customWidth="1"/>
    <col min="6599" max="6599" width="6.5703125" style="71" customWidth="1"/>
    <col min="6600" max="6600" width="6.42578125" style="71" customWidth="1"/>
    <col min="6601" max="6602" width="7" style="71" hidden="1" customWidth="1"/>
    <col min="6603" max="6603" width="6.42578125" style="71" customWidth="1"/>
    <col min="6604" max="6605" width="7" style="71" hidden="1" customWidth="1"/>
    <col min="6606" max="6606" width="7.42578125" style="71" customWidth="1"/>
    <col min="6607" max="6607" width="7" style="71" hidden="1" customWidth="1"/>
    <col min="6608" max="6608" width="6.42578125" style="71" customWidth="1"/>
    <col min="6609" max="6609" width="7" style="71" hidden="1" customWidth="1"/>
    <col min="6610" max="6610" width="9" style="71" customWidth="1"/>
    <col min="6611" max="6612" width="7" style="71" hidden="1" customWidth="1"/>
    <col min="6613" max="6613" width="8.5703125" style="71" customWidth="1"/>
    <col min="6614" max="6615" width="7" style="71" hidden="1" customWidth="1"/>
    <col min="6616" max="6616" width="6.42578125" style="71" customWidth="1"/>
    <col min="6617" max="6618" width="7" style="71" hidden="1" customWidth="1"/>
    <col min="6619" max="6619" width="7" style="71" customWidth="1"/>
    <col min="6620" max="6624" width="7" style="71" hidden="1" customWidth="1"/>
    <col min="6625" max="6625" width="7.5703125" style="71" customWidth="1"/>
    <col min="6626" max="6627" width="7" style="71" hidden="1" customWidth="1"/>
    <col min="6628" max="6628" width="7" style="71" customWidth="1"/>
    <col min="6629" max="6635" width="7" style="71" hidden="1" customWidth="1"/>
    <col min="6636" max="6636" width="6.42578125" style="71" customWidth="1"/>
    <col min="6637" max="6647" width="7" style="71" hidden="1" customWidth="1"/>
    <col min="6648" max="6648" width="7" style="71" hidden="1"/>
    <col min="6649" max="6649" width="41.42578125" style="71" customWidth="1"/>
    <col min="6650" max="6650" width="6.42578125" style="71" customWidth="1"/>
    <col min="6651" max="6651" width="14.7109375" style="71" customWidth="1"/>
    <col min="6652" max="6652" width="11.42578125" style="71" customWidth="1"/>
    <col min="6653" max="6653" width="13" style="71" customWidth="1"/>
    <col min="6654" max="6654" width="20" style="71" customWidth="1"/>
    <col min="6655" max="6664" width="9.42578125" style="71" customWidth="1"/>
    <col min="6665" max="6665" width="8.85546875" style="71" customWidth="1"/>
    <col min="6666" max="6666" width="9.42578125" style="71" customWidth="1"/>
    <col min="6667" max="6667" width="10.140625" style="71" customWidth="1"/>
    <col min="6668" max="6668" width="6.42578125" style="71" customWidth="1"/>
    <col min="6669" max="6669" width="7.7109375" style="71" customWidth="1"/>
    <col min="6670" max="6670" width="6.140625" style="71" customWidth="1"/>
    <col min="6671" max="6671" width="4.42578125" style="71" customWidth="1"/>
    <col min="6672" max="6674" width="6.28515625" style="71" customWidth="1"/>
    <col min="6675" max="6675" width="7" style="71" hidden="1" customWidth="1"/>
    <col min="6676" max="6677" width="11.42578125" style="71" customWidth="1"/>
    <col min="6678" max="6678" width="56.85546875" style="71" customWidth="1"/>
    <col min="6679" max="6679" width="9.140625" style="71" customWidth="1"/>
    <col min="6680" max="6680" width="32.7109375" style="71" customWidth="1"/>
    <col min="6681" max="6681" width="13.85546875" style="71" customWidth="1"/>
    <col min="6682" max="6682" width="15.85546875" style="71" customWidth="1"/>
    <col min="6683" max="6684" width="9.140625" style="71" customWidth="1"/>
    <col min="6685" max="6686" width="12.140625" style="71" customWidth="1"/>
    <col min="6687" max="6687" width="14.5703125" style="71" customWidth="1"/>
    <col min="6688" max="6688" width="5" style="71" customWidth="1"/>
    <col min="6689" max="6690" width="7" style="71" hidden="1" customWidth="1"/>
    <col min="6691" max="6691" width="5" style="71" customWidth="1"/>
    <col min="6692" max="6693" width="7" style="71" hidden="1" customWidth="1"/>
    <col min="6694" max="6694" width="5" style="71" customWidth="1"/>
    <col min="6695" max="6696" width="7" style="71" hidden="1" customWidth="1"/>
    <col min="6697" max="6697" width="5" style="71" customWidth="1"/>
    <col min="6698" max="6699" width="7" style="71" hidden="1" customWidth="1"/>
    <col min="6700" max="6700" width="5" style="71" customWidth="1"/>
    <col min="6701" max="6702" width="7" style="71" hidden="1" customWidth="1"/>
    <col min="6703" max="6703" width="5" style="71" customWidth="1"/>
    <col min="6704" max="6714" width="7" style="71" hidden="1" customWidth="1"/>
    <col min="6715" max="6715" width="6.85546875" style="71" customWidth="1"/>
    <col min="6716" max="6717" width="7" style="71" hidden="1" customWidth="1"/>
    <col min="6718" max="6718" width="6.42578125" style="71" customWidth="1"/>
    <col min="6719" max="6720" width="7" style="71" hidden="1" customWidth="1"/>
    <col min="6721" max="6721" width="5.42578125" style="71" customWidth="1"/>
    <col min="6722" max="6723" width="7" style="71" hidden="1" customWidth="1"/>
    <col min="6724" max="6724" width="4.85546875" style="71" customWidth="1"/>
    <col min="6725" max="6732" width="7" style="71" hidden="1" customWidth="1"/>
    <col min="6733" max="6733" width="5.42578125" style="71" customWidth="1"/>
    <col min="6734" max="6738" width="7" style="71" hidden="1" customWidth="1"/>
    <col min="6739" max="6739" width="5.85546875" style="71" customWidth="1"/>
    <col min="6740" max="6741" width="7" style="71" hidden="1" customWidth="1"/>
    <col min="6742" max="6742" width="5.42578125" style="71" customWidth="1"/>
    <col min="6743" max="6744" width="7" style="71" hidden="1" customWidth="1"/>
    <col min="6745" max="6745" width="5.42578125" style="71" customWidth="1"/>
    <col min="6746" max="6747" width="7" style="71" hidden="1" customWidth="1"/>
    <col min="6748" max="6748" width="6" style="71" customWidth="1"/>
    <col min="6749" max="6753" width="7" style="71" hidden="1" customWidth="1"/>
    <col min="6754" max="6754" width="5" style="71" customWidth="1"/>
    <col min="6755" max="6762" width="7" style="71" hidden="1" customWidth="1"/>
    <col min="6763" max="6763" width="5" style="71" customWidth="1"/>
    <col min="6764" max="6764" width="7" style="71" hidden="1" customWidth="1"/>
    <col min="6765" max="6765" width="5" style="71" customWidth="1"/>
    <col min="6766" max="6766" width="9.42578125" style="71" customWidth="1"/>
    <col min="6767" max="6767" width="7" style="71" hidden="1" customWidth="1"/>
    <col min="6768" max="6768" width="5" style="71" customWidth="1"/>
    <col min="6769" max="6770" width="7" style="71" hidden="1" customWidth="1"/>
    <col min="6771" max="6771" width="5" style="71" customWidth="1"/>
    <col min="6772" max="6773" width="7" style="71" hidden="1" customWidth="1"/>
    <col min="6774" max="6774" width="5" style="71" customWidth="1"/>
    <col min="6775" max="6776" width="7" style="71" hidden="1" customWidth="1"/>
    <col min="6777" max="6777" width="5" style="71" customWidth="1"/>
    <col min="6778" max="6784" width="7" style="71" hidden="1" customWidth="1"/>
    <col min="6785" max="6785" width="6.42578125" style="71" customWidth="1"/>
    <col min="6786" max="6789" width="7" style="71" hidden="1" customWidth="1"/>
    <col min="6790" max="6790" width="7.140625" style="71" customWidth="1"/>
    <col min="6791" max="6801" width="7" style="71" hidden="1" customWidth="1"/>
    <col min="6802" max="6802" width="7.140625" style="71" customWidth="1"/>
    <col min="6803" max="6804" width="7" style="71" hidden="1" customWidth="1"/>
    <col min="6805" max="6805" width="7.140625" style="71" customWidth="1"/>
    <col min="6806" max="6807" width="7" style="71" hidden="1" customWidth="1"/>
    <col min="6808" max="6808" width="7.140625" style="71" customWidth="1"/>
    <col min="6809" max="6809" width="7" style="71" hidden="1" customWidth="1"/>
    <col min="6810" max="6810" width="6.42578125" style="71" customWidth="1"/>
    <col min="6811" max="6812" width="7" style="71" hidden="1" customWidth="1"/>
    <col min="6813" max="6813" width="6.85546875" style="71" customWidth="1"/>
    <col min="6814" max="6815" width="7" style="71" hidden="1" customWidth="1"/>
    <col min="6816" max="6816" width="6.85546875" style="71" customWidth="1"/>
    <col min="6817" max="6818" width="7" style="71" hidden="1" customWidth="1"/>
    <col min="6819" max="6819" width="6.42578125" style="71" customWidth="1"/>
    <col min="6820" max="6824" width="7" style="71" hidden="1" customWidth="1"/>
    <col min="6825" max="6825" width="6.42578125" style="71" customWidth="1"/>
    <col min="6826" max="6827" width="7" style="71" hidden="1" customWidth="1"/>
    <col min="6828" max="6828" width="7.5703125" style="71" customWidth="1"/>
    <col min="6829" max="6829" width="7" style="71" hidden="1" customWidth="1"/>
    <col min="6830" max="6830" width="9.42578125" style="71" customWidth="1"/>
    <col min="6831" max="6831" width="7" style="71" hidden="1" customWidth="1"/>
    <col min="6832" max="6835" width="6.42578125" style="71" customWidth="1"/>
    <col min="6836" max="6836" width="6.85546875" style="71" customWidth="1"/>
    <col min="6837" max="6837" width="6.42578125" style="71" customWidth="1"/>
    <col min="6838" max="6854" width="7" style="71" hidden="1" customWidth="1"/>
    <col min="6855" max="6855" width="6.5703125" style="71" customWidth="1"/>
    <col min="6856" max="6856" width="6.42578125" style="71" customWidth="1"/>
    <col min="6857" max="6858" width="7" style="71" hidden="1" customWidth="1"/>
    <col min="6859" max="6859" width="6.42578125" style="71" customWidth="1"/>
    <col min="6860" max="6861" width="7" style="71" hidden="1" customWidth="1"/>
    <col min="6862" max="6862" width="7.42578125" style="71" customWidth="1"/>
    <col min="6863" max="6863" width="7" style="71" hidden="1" customWidth="1"/>
    <col min="6864" max="6864" width="6.42578125" style="71" customWidth="1"/>
    <col min="6865" max="6865" width="7" style="71" hidden="1" customWidth="1"/>
    <col min="6866" max="6866" width="9" style="71" customWidth="1"/>
    <col min="6867" max="6868" width="7" style="71" hidden="1" customWidth="1"/>
    <col min="6869" max="6869" width="8.5703125" style="71" customWidth="1"/>
    <col min="6870" max="6871" width="7" style="71" hidden="1" customWidth="1"/>
    <col min="6872" max="6872" width="6.42578125" style="71" customWidth="1"/>
    <col min="6873" max="6874" width="7" style="71" hidden="1" customWidth="1"/>
    <col min="6875" max="6875" width="7" style="71" customWidth="1"/>
    <col min="6876" max="6880" width="7" style="71" hidden="1" customWidth="1"/>
    <col min="6881" max="6881" width="7.5703125" style="71" customWidth="1"/>
    <col min="6882" max="6883" width="7" style="71" hidden="1" customWidth="1"/>
    <col min="6884" max="6884" width="7" style="71" customWidth="1"/>
    <col min="6885" max="6891" width="7" style="71" hidden="1" customWidth="1"/>
    <col min="6892" max="6892" width="6.42578125" style="71" customWidth="1"/>
    <col min="6893" max="6903" width="7" style="71" hidden="1" customWidth="1"/>
    <col min="6904" max="6904" width="7" style="71" hidden="1"/>
    <col min="6905" max="6905" width="41.42578125" style="71" customWidth="1"/>
    <col min="6906" max="6906" width="6.42578125" style="71" customWidth="1"/>
    <col min="6907" max="6907" width="14.7109375" style="71" customWidth="1"/>
    <col min="6908" max="6908" width="11.42578125" style="71" customWidth="1"/>
    <col min="6909" max="6909" width="13" style="71" customWidth="1"/>
    <col min="6910" max="6910" width="20" style="71" customWidth="1"/>
    <col min="6911" max="6920" width="9.42578125" style="71" customWidth="1"/>
    <col min="6921" max="6921" width="8.85546875" style="71" customWidth="1"/>
    <col min="6922" max="6922" width="9.42578125" style="71" customWidth="1"/>
    <col min="6923" max="6923" width="10.140625" style="71" customWidth="1"/>
    <col min="6924" max="6924" width="6.42578125" style="71" customWidth="1"/>
    <col min="6925" max="6925" width="7.7109375" style="71" customWidth="1"/>
    <col min="6926" max="6926" width="6.140625" style="71" customWidth="1"/>
    <col min="6927" max="6927" width="4.42578125" style="71" customWidth="1"/>
    <col min="6928" max="6930" width="6.28515625" style="71" customWidth="1"/>
    <col min="6931" max="6931" width="7" style="71" hidden="1" customWidth="1"/>
    <col min="6932" max="6933" width="11.42578125" style="71" customWidth="1"/>
    <col min="6934" max="6934" width="56.85546875" style="71" customWidth="1"/>
    <col min="6935" max="6935" width="9.140625" style="71" customWidth="1"/>
    <col min="6936" max="6936" width="32.7109375" style="71" customWidth="1"/>
    <col min="6937" max="6937" width="13.85546875" style="71" customWidth="1"/>
    <col min="6938" max="6938" width="15.85546875" style="71" customWidth="1"/>
    <col min="6939" max="6940" width="9.140625" style="71" customWidth="1"/>
    <col min="6941" max="6942" width="12.140625" style="71" customWidth="1"/>
    <col min="6943" max="6943" width="14.5703125" style="71" customWidth="1"/>
    <col min="6944" max="6944" width="5" style="71" customWidth="1"/>
    <col min="6945" max="6946" width="7" style="71" hidden="1" customWidth="1"/>
    <col min="6947" max="6947" width="5" style="71" customWidth="1"/>
    <col min="6948" max="6949" width="7" style="71" hidden="1" customWidth="1"/>
    <col min="6950" max="6950" width="5" style="71" customWidth="1"/>
    <col min="6951" max="6952" width="7" style="71" hidden="1" customWidth="1"/>
    <col min="6953" max="6953" width="5" style="71" customWidth="1"/>
    <col min="6954" max="6955" width="7" style="71" hidden="1" customWidth="1"/>
    <col min="6956" max="6956" width="5" style="71" customWidth="1"/>
    <col min="6957" max="6958" width="7" style="71" hidden="1" customWidth="1"/>
    <col min="6959" max="6959" width="5" style="71" customWidth="1"/>
    <col min="6960" max="6970" width="7" style="71" hidden="1" customWidth="1"/>
    <col min="6971" max="6971" width="6.85546875" style="71" customWidth="1"/>
    <col min="6972" max="6973" width="7" style="71" hidden="1" customWidth="1"/>
    <col min="6974" max="6974" width="6.42578125" style="71" customWidth="1"/>
    <col min="6975" max="6976" width="7" style="71" hidden="1" customWidth="1"/>
    <col min="6977" max="6977" width="5.42578125" style="71" customWidth="1"/>
    <col min="6978" max="6979" width="7" style="71" hidden="1" customWidth="1"/>
    <col min="6980" max="6980" width="4.85546875" style="71" customWidth="1"/>
    <col min="6981" max="6988" width="7" style="71" hidden="1" customWidth="1"/>
    <col min="6989" max="6989" width="5.42578125" style="71" customWidth="1"/>
    <col min="6990" max="6994" width="7" style="71" hidden="1" customWidth="1"/>
    <col min="6995" max="6995" width="5.85546875" style="71" customWidth="1"/>
    <col min="6996" max="6997" width="7" style="71" hidden="1" customWidth="1"/>
    <col min="6998" max="6998" width="5.42578125" style="71" customWidth="1"/>
    <col min="6999" max="7000" width="7" style="71" hidden="1" customWidth="1"/>
    <col min="7001" max="7001" width="5.42578125" style="71" customWidth="1"/>
    <col min="7002" max="7003" width="7" style="71" hidden="1" customWidth="1"/>
    <col min="7004" max="7004" width="6" style="71" customWidth="1"/>
    <col min="7005" max="7009" width="7" style="71" hidden="1" customWidth="1"/>
    <col min="7010" max="7010" width="5" style="71" customWidth="1"/>
    <col min="7011" max="7018" width="7" style="71" hidden="1" customWidth="1"/>
    <col min="7019" max="7019" width="5" style="71" customWidth="1"/>
    <col min="7020" max="7020" width="7" style="71" hidden="1" customWidth="1"/>
    <col min="7021" max="7021" width="5" style="71" customWidth="1"/>
    <col min="7022" max="7022" width="9.42578125" style="71" customWidth="1"/>
    <col min="7023" max="7023" width="7" style="71" hidden="1" customWidth="1"/>
    <col min="7024" max="7024" width="5" style="71" customWidth="1"/>
    <col min="7025" max="7026" width="7" style="71" hidden="1" customWidth="1"/>
    <col min="7027" max="7027" width="5" style="71" customWidth="1"/>
    <col min="7028" max="7029" width="7" style="71" hidden="1" customWidth="1"/>
    <col min="7030" max="7030" width="5" style="71" customWidth="1"/>
    <col min="7031" max="7032" width="7" style="71" hidden="1" customWidth="1"/>
    <col min="7033" max="7033" width="5" style="71" customWidth="1"/>
    <col min="7034" max="7040" width="7" style="71" hidden="1" customWidth="1"/>
    <col min="7041" max="7041" width="6.42578125" style="71" customWidth="1"/>
    <col min="7042" max="7045" width="7" style="71" hidden="1" customWidth="1"/>
    <col min="7046" max="7046" width="7.140625" style="71" customWidth="1"/>
    <col min="7047" max="7057" width="7" style="71" hidden="1" customWidth="1"/>
    <col min="7058" max="7058" width="7.140625" style="71" customWidth="1"/>
    <col min="7059" max="7060" width="7" style="71" hidden="1" customWidth="1"/>
    <col min="7061" max="7061" width="7.140625" style="71" customWidth="1"/>
    <col min="7062" max="7063" width="7" style="71" hidden="1" customWidth="1"/>
    <col min="7064" max="7064" width="7.140625" style="71" customWidth="1"/>
    <col min="7065" max="7065" width="7" style="71" hidden="1" customWidth="1"/>
    <col min="7066" max="7066" width="6.42578125" style="71" customWidth="1"/>
    <col min="7067" max="7068" width="7" style="71" hidden="1" customWidth="1"/>
    <col min="7069" max="7069" width="6.85546875" style="71" customWidth="1"/>
    <col min="7070" max="7071" width="7" style="71" hidden="1" customWidth="1"/>
    <col min="7072" max="7072" width="6.85546875" style="71" customWidth="1"/>
    <col min="7073" max="7074" width="7" style="71" hidden="1" customWidth="1"/>
    <col min="7075" max="7075" width="6.42578125" style="71" customWidth="1"/>
    <col min="7076" max="7080" width="7" style="71" hidden="1" customWidth="1"/>
    <col min="7081" max="7081" width="6.42578125" style="71" customWidth="1"/>
    <col min="7082" max="7083" width="7" style="71" hidden="1" customWidth="1"/>
    <col min="7084" max="7084" width="7.5703125" style="71" customWidth="1"/>
    <col min="7085" max="7085" width="7" style="71" hidden="1" customWidth="1"/>
    <col min="7086" max="7086" width="9.42578125" style="71" customWidth="1"/>
    <col min="7087" max="7087" width="7" style="71" hidden="1" customWidth="1"/>
    <col min="7088" max="7091" width="6.42578125" style="71" customWidth="1"/>
    <col min="7092" max="7092" width="6.85546875" style="71" customWidth="1"/>
    <col min="7093" max="7093" width="6.42578125" style="71" customWidth="1"/>
    <col min="7094" max="7110" width="7" style="71" hidden="1" customWidth="1"/>
    <col min="7111" max="7111" width="6.5703125" style="71" customWidth="1"/>
    <col min="7112" max="7112" width="6.42578125" style="71" customWidth="1"/>
    <col min="7113" max="7114" width="7" style="71" hidden="1" customWidth="1"/>
    <col min="7115" max="7115" width="6.42578125" style="71" customWidth="1"/>
    <col min="7116" max="7117" width="7" style="71" hidden="1" customWidth="1"/>
    <col min="7118" max="7118" width="7.42578125" style="71" customWidth="1"/>
    <col min="7119" max="7119" width="7" style="71" hidden="1" customWidth="1"/>
    <col min="7120" max="7120" width="6.42578125" style="71" customWidth="1"/>
    <col min="7121" max="7121" width="7" style="71" hidden="1" customWidth="1"/>
    <col min="7122" max="7122" width="9" style="71" customWidth="1"/>
    <col min="7123" max="7124" width="7" style="71" hidden="1" customWidth="1"/>
    <col min="7125" max="7125" width="8.5703125" style="71" customWidth="1"/>
    <col min="7126" max="7127" width="7" style="71" hidden="1" customWidth="1"/>
    <col min="7128" max="7128" width="6.42578125" style="71" customWidth="1"/>
    <col min="7129" max="7130" width="7" style="71" hidden="1" customWidth="1"/>
    <col min="7131" max="7131" width="7" style="71" customWidth="1"/>
    <col min="7132" max="7136" width="7" style="71" hidden="1" customWidth="1"/>
    <col min="7137" max="7137" width="7.5703125" style="71" customWidth="1"/>
    <col min="7138" max="7139" width="7" style="71" hidden="1" customWidth="1"/>
    <col min="7140" max="7140" width="7" style="71" customWidth="1"/>
    <col min="7141" max="7147" width="7" style="71" hidden="1" customWidth="1"/>
    <col min="7148" max="7148" width="6.42578125" style="71" customWidth="1"/>
    <col min="7149" max="7159" width="7" style="71" hidden="1" customWidth="1"/>
    <col min="7160" max="7160" width="7" style="71" hidden="1"/>
    <col min="7161" max="7161" width="41.42578125" style="71" customWidth="1"/>
    <col min="7162" max="7162" width="6.42578125" style="71" customWidth="1"/>
    <col min="7163" max="7163" width="14.7109375" style="71" customWidth="1"/>
    <col min="7164" max="7164" width="11.42578125" style="71" customWidth="1"/>
    <col min="7165" max="7165" width="13" style="71" customWidth="1"/>
    <col min="7166" max="7166" width="20" style="71" customWidth="1"/>
    <col min="7167" max="7176" width="9.42578125" style="71" customWidth="1"/>
    <col min="7177" max="7177" width="8.85546875" style="71" customWidth="1"/>
    <col min="7178" max="7178" width="9.42578125" style="71" customWidth="1"/>
    <col min="7179" max="7179" width="10.140625" style="71" customWidth="1"/>
    <col min="7180" max="7180" width="6.42578125" style="71" customWidth="1"/>
    <col min="7181" max="7181" width="7.7109375" style="71" customWidth="1"/>
    <col min="7182" max="7182" width="6.140625" style="71" customWidth="1"/>
    <col min="7183" max="7183" width="4.42578125" style="71" customWidth="1"/>
    <col min="7184" max="7186" width="6.28515625" style="71" customWidth="1"/>
    <col min="7187" max="7187" width="7" style="71" hidden="1" customWidth="1"/>
    <col min="7188" max="7189" width="11.42578125" style="71" customWidth="1"/>
    <col min="7190" max="7190" width="56.85546875" style="71" customWidth="1"/>
    <col min="7191" max="7191" width="9.140625" style="71" customWidth="1"/>
    <col min="7192" max="7192" width="32.7109375" style="71" customWidth="1"/>
    <col min="7193" max="7193" width="13.85546875" style="71" customWidth="1"/>
    <col min="7194" max="7194" width="15.85546875" style="71" customWidth="1"/>
    <col min="7195" max="7196" width="9.140625" style="71" customWidth="1"/>
    <col min="7197" max="7198" width="12.140625" style="71" customWidth="1"/>
    <col min="7199" max="7199" width="14.5703125" style="71" customWidth="1"/>
    <col min="7200" max="7200" width="5" style="71" customWidth="1"/>
    <col min="7201" max="7202" width="7" style="71" hidden="1" customWidth="1"/>
    <col min="7203" max="7203" width="5" style="71" customWidth="1"/>
    <col min="7204" max="7205" width="7" style="71" hidden="1" customWidth="1"/>
    <col min="7206" max="7206" width="5" style="71" customWidth="1"/>
    <col min="7207" max="7208" width="7" style="71" hidden="1" customWidth="1"/>
    <col min="7209" max="7209" width="5" style="71" customWidth="1"/>
    <col min="7210" max="7211" width="7" style="71" hidden="1" customWidth="1"/>
    <col min="7212" max="7212" width="5" style="71" customWidth="1"/>
    <col min="7213" max="7214" width="7" style="71" hidden="1" customWidth="1"/>
    <col min="7215" max="7215" width="5" style="71" customWidth="1"/>
    <col min="7216" max="7226" width="7" style="71" hidden="1" customWidth="1"/>
    <col min="7227" max="7227" width="6.85546875" style="71" customWidth="1"/>
    <col min="7228" max="7229" width="7" style="71" hidden="1" customWidth="1"/>
    <col min="7230" max="7230" width="6.42578125" style="71" customWidth="1"/>
    <col min="7231" max="7232" width="7" style="71" hidden="1" customWidth="1"/>
    <col min="7233" max="7233" width="5.42578125" style="71" customWidth="1"/>
    <col min="7234" max="7235" width="7" style="71" hidden="1" customWidth="1"/>
    <col min="7236" max="7236" width="4.85546875" style="71" customWidth="1"/>
    <col min="7237" max="7244" width="7" style="71" hidden="1" customWidth="1"/>
    <col min="7245" max="7245" width="5.42578125" style="71" customWidth="1"/>
    <col min="7246" max="7250" width="7" style="71" hidden="1" customWidth="1"/>
    <col min="7251" max="7251" width="5.85546875" style="71" customWidth="1"/>
    <col min="7252" max="7253" width="7" style="71" hidden="1" customWidth="1"/>
    <col min="7254" max="7254" width="5.42578125" style="71" customWidth="1"/>
    <col min="7255" max="7256" width="7" style="71" hidden="1" customWidth="1"/>
    <col min="7257" max="7257" width="5.42578125" style="71" customWidth="1"/>
    <col min="7258" max="7259" width="7" style="71" hidden="1" customWidth="1"/>
    <col min="7260" max="7260" width="6" style="71" customWidth="1"/>
    <col min="7261" max="7265" width="7" style="71" hidden="1" customWidth="1"/>
    <col min="7266" max="7266" width="5" style="71" customWidth="1"/>
    <col min="7267" max="7274" width="7" style="71" hidden="1" customWidth="1"/>
    <col min="7275" max="7275" width="5" style="71" customWidth="1"/>
    <col min="7276" max="7276" width="7" style="71" hidden="1" customWidth="1"/>
    <col min="7277" max="7277" width="5" style="71" customWidth="1"/>
    <col min="7278" max="7278" width="9.42578125" style="71" customWidth="1"/>
    <col min="7279" max="7279" width="7" style="71" hidden="1" customWidth="1"/>
    <col min="7280" max="7280" width="5" style="71" customWidth="1"/>
    <col min="7281" max="7282" width="7" style="71" hidden="1" customWidth="1"/>
    <col min="7283" max="7283" width="5" style="71" customWidth="1"/>
    <col min="7284" max="7285" width="7" style="71" hidden="1" customWidth="1"/>
    <col min="7286" max="7286" width="5" style="71" customWidth="1"/>
    <col min="7287" max="7288" width="7" style="71" hidden="1" customWidth="1"/>
    <col min="7289" max="7289" width="5" style="71" customWidth="1"/>
    <col min="7290" max="7296" width="7" style="71" hidden="1" customWidth="1"/>
    <col min="7297" max="7297" width="6.42578125" style="71" customWidth="1"/>
    <col min="7298" max="7301" width="7" style="71" hidden="1" customWidth="1"/>
    <col min="7302" max="7302" width="7.140625" style="71" customWidth="1"/>
    <col min="7303" max="7313" width="7" style="71" hidden="1" customWidth="1"/>
    <col min="7314" max="7314" width="7.140625" style="71" customWidth="1"/>
    <col min="7315" max="7316" width="7" style="71" hidden="1" customWidth="1"/>
    <col min="7317" max="7317" width="7.140625" style="71" customWidth="1"/>
    <col min="7318" max="7319" width="7" style="71" hidden="1" customWidth="1"/>
    <col min="7320" max="7320" width="7.140625" style="71" customWidth="1"/>
    <col min="7321" max="7321" width="7" style="71" hidden="1" customWidth="1"/>
    <col min="7322" max="7322" width="6.42578125" style="71" customWidth="1"/>
    <col min="7323" max="7324" width="7" style="71" hidden="1" customWidth="1"/>
    <col min="7325" max="7325" width="6.85546875" style="71" customWidth="1"/>
    <col min="7326" max="7327" width="7" style="71" hidden="1" customWidth="1"/>
    <col min="7328" max="7328" width="6.85546875" style="71" customWidth="1"/>
    <col min="7329" max="7330" width="7" style="71" hidden="1" customWidth="1"/>
    <col min="7331" max="7331" width="6.42578125" style="71" customWidth="1"/>
    <col min="7332" max="7336" width="7" style="71" hidden="1" customWidth="1"/>
    <col min="7337" max="7337" width="6.42578125" style="71" customWidth="1"/>
    <col min="7338" max="7339" width="7" style="71" hidden="1" customWidth="1"/>
    <col min="7340" max="7340" width="7.5703125" style="71" customWidth="1"/>
    <col min="7341" max="7341" width="7" style="71" hidden="1" customWidth="1"/>
    <col min="7342" max="7342" width="9.42578125" style="71" customWidth="1"/>
    <col min="7343" max="7343" width="7" style="71" hidden="1" customWidth="1"/>
    <col min="7344" max="7347" width="6.42578125" style="71" customWidth="1"/>
    <col min="7348" max="7348" width="6.85546875" style="71" customWidth="1"/>
    <col min="7349" max="7349" width="6.42578125" style="71" customWidth="1"/>
    <col min="7350" max="7366" width="7" style="71" hidden="1" customWidth="1"/>
    <col min="7367" max="7367" width="6.5703125" style="71" customWidth="1"/>
    <col min="7368" max="7368" width="6.42578125" style="71" customWidth="1"/>
    <col min="7369" max="7370" width="7" style="71" hidden="1" customWidth="1"/>
    <col min="7371" max="7371" width="6.42578125" style="71" customWidth="1"/>
    <col min="7372" max="7373" width="7" style="71" hidden="1" customWidth="1"/>
    <col min="7374" max="7374" width="7.42578125" style="71" customWidth="1"/>
    <col min="7375" max="7375" width="7" style="71" hidden="1" customWidth="1"/>
    <col min="7376" max="7376" width="6.42578125" style="71" customWidth="1"/>
    <col min="7377" max="7377" width="7" style="71" hidden="1" customWidth="1"/>
    <col min="7378" max="7378" width="9" style="71" customWidth="1"/>
    <col min="7379" max="7380" width="7" style="71" hidden="1" customWidth="1"/>
    <col min="7381" max="7381" width="8.5703125" style="71" customWidth="1"/>
    <col min="7382" max="7383" width="7" style="71" hidden="1" customWidth="1"/>
    <col min="7384" max="7384" width="6.42578125" style="71" customWidth="1"/>
    <col min="7385" max="7386" width="7" style="71" hidden="1" customWidth="1"/>
    <col min="7387" max="7387" width="7" style="71" customWidth="1"/>
    <col min="7388" max="7392" width="7" style="71" hidden="1" customWidth="1"/>
    <col min="7393" max="7393" width="7.5703125" style="71" customWidth="1"/>
    <col min="7394" max="7395" width="7" style="71" hidden="1" customWidth="1"/>
    <col min="7396" max="7396" width="7" style="71" customWidth="1"/>
    <col min="7397" max="7403" width="7" style="71" hidden="1" customWidth="1"/>
    <col min="7404" max="7404" width="6.42578125" style="71" customWidth="1"/>
    <col min="7405" max="7415" width="7" style="71" hidden="1" customWidth="1"/>
    <col min="7416" max="7416" width="7" style="71" hidden="1"/>
    <col min="7417" max="7417" width="41.42578125" style="71" customWidth="1"/>
    <col min="7418" max="7418" width="6.42578125" style="71" customWidth="1"/>
    <col min="7419" max="7419" width="14.7109375" style="71" customWidth="1"/>
    <col min="7420" max="7420" width="11.42578125" style="71" customWidth="1"/>
    <col min="7421" max="7421" width="13" style="71" customWidth="1"/>
    <col min="7422" max="7422" width="20" style="71" customWidth="1"/>
    <col min="7423" max="7432" width="9.42578125" style="71" customWidth="1"/>
    <col min="7433" max="7433" width="8.85546875" style="71" customWidth="1"/>
    <col min="7434" max="7434" width="9.42578125" style="71" customWidth="1"/>
    <col min="7435" max="7435" width="10.140625" style="71" customWidth="1"/>
    <col min="7436" max="7436" width="6.42578125" style="71" customWidth="1"/>
    <col min="7437" max="7437" width="7.7109375" style="71" customWidth="1"/>
    <col min="7438" max="7438" width="6.140625" style="71" customWidth="1"/>
    <col min="7439" max="7439" width="4.42578125" style="71" customWidth="1"/>
    <col min="7440" max="7442" width="6.28515625" style="71" customWidth="1"/>
    <col min="7443" max="7443" width="7" style="71" hidden="1" customWidth="1"/>
    <col min="7444" max="7445" width="11.42578125" style="71" customWidth="1"/>
    <col min="7446" max="7446" width="56.85546875" style="71" customWidth="1"/>
    <col min="7447" max="7447" width="9.140625" style="71" customWidth="1"/>
    <col min="7448" max="7448" width="32.7109375" style="71" customWidth="1"/>
    <col min="7449" max="7449" width="13.85546875" style="71" customWidth="1"/>
    <col min="7450" max="7450" width="15.85546875" style="71" customWidth="1"/>
    <col min="7451" max="7452" width="9.140625" style="71" customWidth="1"/>
    <col min="7453" max="7454" width="12.140625" style="71" customWidth="1"/>
    <col min="7455" max="7455" width="14.5703125" style="71" customWidth="1"/>
    <col min="7456" max="7456" width="5" style="71" customWidth="1"/>
    <col min="7457" max="7458" width="7" style="71" hidden="1" customWidth="1"/>
    <col min="7459" max="7459" width="5" style="71" customWidth="1"/>
    <col min="7460" max="7461" width="7" style="71" hidden="1" customWidth="1"/>
    <col min="7462" max="7462" width="5" style="71" customWidth="1"/>
    <col min="7463" max="7464" width="7" style="71" hidden="1" customWidth="1"/>
    <col min="7465" max="7465" width="5" style="71" customWidth="1"/>
    <col min="7466" max="7467" width="7" style="71" hidden="1" customWidth="1"/>
    <col min="7468" max="7468" width="5" style="71" customWidth="1"/>
    <col min="7469" max="7470" width="7" style="71" hidden="1" customWidth="1"/>
    <col min="7471" max="7471" width="5" style="71" customWidth="1"/>
    <col min="7472" max="7482" width="7" style="71" hidden="1" customWidth="1"/>
    <col min="7483" max="7483" width="6.85546875" style="71" customWidth="1"/>
    <col min="7484" max="7485" width="7" style="71" hidden="1" customWidth="1"/>
    <col min="7486" max="7486" width="6.42578125" style="71" customWidth="1"/>
    <col min="7487" max="7488" width="7" style="71" hidden="1" customWidth="1"/>
    <col min="7489" max="7489" width="5.42578125" style="71" customWidth="1"/>
    <col min="7490" max="7491" width="7" style="71" hidden="1" customWidth="1"/>
    <col min="7492" max="7492" width="4.85546875" style="71" customWidth="1"/>
    <col min="7493" max="7500" width="7" style="71" hidden="1" customWidth="1"/>
    <col min="7501" max="7501" width="5.42578125" style="71" customWidth="1"/>
    <col min="7502" max="7506" width="7" style="71" hidden="1" customWidth="1"/>
    <col min="7507" max="7507" width="5.85546875" style="71" customWidth="1"/>
    <col min="7508" max="7509" width="7" style="71" hidden="1" customWidth="1"/>
    <col min="7510" max="7510" width="5.42578125" style="71" customWidth="1"/>
    <col min="7511" max="7512" width="7" style="71" hidden="1" customWidth="1"/>
    <col min="7513" max="7513" width="5.42578125" style="71" customWidth="1"/>
    <col min="7514" max="7515" width="7" style="71" hidden="1" customWidth="1"/>
    <col min="7516" max="7516" width="6" style="71" customWidth="1"/>
    <col min="7517" max="7521" width="7" style="71" hidden="1" customWidth="1"/>
    <col min="7522" max="7522" width="5" style="71" customWidth="1"/>
    <col min="7523" max="7530" width="7" style="71" hidden="1" customWidth="1"/>
    <col min="7531" max="7531" width="5" style="71" customWidth="1"/>
    <col min="7532" max="7532" width="7" style="71" hidden="1" customWidth="1"/>
    <col min="7533" max="7533" width="5" style="71" customWidth="1"/>
    <col min="7534" max="7534" width="9.42578125" style="71" customWidth="1"/>
    <col min="7535" max="7535" width="7" style="71" hidden="1" customWidth="1"/>
    <col min="7536" max="7536" width="5" style="71" customWidth="1"/>
    <col min="7537" max="7538" width="7" style="71" hidden="1" customWidth="1"/>
    <col min="7539" max="7539" width="5" style="71" customWidth="1"/>
    <col min="7540" max="7541" width="7" style="71" hidden="1" customWidth="1"/>
    <col min="7542" max="7542" width="5" style="71" customWidth="1"/>
    <col min="7543" max="7544" width="7" style="71" hidden="1" customWidth="1"/>
    <col min="7545" max="7545" width="5" style="71" customWidth="1"/>
    <col min="7546" max="7552" width="7" style="71" hidden="1" customWidth="1"/>
    <col min="7553" max="7553" width="6.42578125" style="71" customWidth="1"/>
    <col min="7554" max="7557" width="7" style="71" hidden="1" customWidth="1"/>
    <col min="7558" max="7558" width="7.140625" style="71" customWidth="1"/>
    <col min="7559" max="7569" width="7" style="71" hidden="1" customWidth="1"/>
    <col min="7570" max="7570" width="7.140625" style="71" customWidth="1"/>
    <col min="7571" max="7572" width="7" style="71" hidden="1" customWidth="1"/>
    <col min="7573" max="7573" width="7.140625" style="71" customWidth="1"/>
    <col min="7574" max="7575" width="7" style="71" hidden="1" customWidth="1"/>
    <col min="7576" max="7576" width="7.140625" style="71" customWidth="1"/>
    <col min="7577" max="7577" width="7" style="71" hidden="1" customWidth="1"/>
    <col min="7578" max="7578" width="6.42578125" style="71" customWidth="1"/>
    <col min="7579" max="7580" width="7" style="71" hidden="1" customWidth="1"/>
    <col min="7581" max="7581" width="6.85546875" style="71" customWidth="1"/>
    <col min="7582" max="7583" width="7" style="71" hidden="1" customWidth="1"/>
    <col min="7584" max="7584" width="6.85546875" style="71" customWidth="1"/>
    <col min="7585" max="7586" width="7" style="71" hidden="1" customWidth="1"/>
    <col min="7587" max="7587" width="6.42578125" style="71" customWidth="1"/>
    <col min="7588" max="7592" width="7" style="71" hidden="1" customWidth="1"/>
    <col min="7593" max="7593" width="6.42578125" style="71" customWidth="1"/>
    <col min="7594" max="7595" width="7" style="71" hidden="1" customWidth="1"/>
    <col min="7596" max="7596" width="7.5703125" style="71" customWidth="1"/>
    <col min="7597" max="7597" width="7" style="71" hidden="1" customWidth="1"/>
    <col min="7598" max="7598" width="9.42578125" style="71" customWidth="1"/>
    <col min="7599" max="7599" width="7" style="71" hidden="1" customWidth="1"/>
    <col min="7600" max="7603" width="6.42578125" style="71" customWidth="1"/>
    <col min="7604" max="7604" width="6.85546875" style="71" customWidth="1"/>
    <col min="7605" max="7605" width="6.42578125" style="71" customWidth="1"/>
    <col min="7606" max="7622" width="7" style="71" hidden="1" customWidth="1"/>
    <col min="7623" max="7623" width="6.5703125" style="71" customWidth="1"/>
    <col min="7624" max="7624" width="6.42578125" style="71" customWidth="1"/>
    <col min="7625" max="7626" width="7" style="71" hidden="1" customWidth="1"/>
    <col min="7627" max="7627" width="6.42578125" style="71" customWidth="1"/>
    <col min="7628" max="7629" width="7" style="71" hidden="1" customWidth="1"/>
    <col min="7630" max="7630" width="7.42578125" style="71" customWidth="1"/>
    <col min="7631" max="7631" width="7" style="71" hidden="1" customWidth="1"/>
    <col min="7632" max="7632" width="6.42578125" style="71" customWidth="1"/>
    <col min="7633" max="7633" width="7" style="71" hidden="1" customWidth="1"/>
    <col min="7634" max="7634" width="9" style="71" customWidth="1"/>
    <col min="7635" max="7636" width="7" style="71" hidden="1" customWidth="1"/>
    <col min="7637" max="7637" width="8.5703125" style="71" customWidth="1"/>
    <col min="7638" max="7639" width="7" style="71" hidden="1" customWidth="1"/>
    <col min="7640" max="7640" width="6.42578125" style="71" customWidth="1"/>
    <col min="7641" max="7642" width="7" style="71" hidden="1" customWidth="1"/>
    <col min="7643" max="7643" width="7" style="71" customWidth="1"/>
    <col min="7644" max="7648" width="7" style="71" hidden="1" customWidth="1"/>
    <col min="7649" max="7649" width="7.5703125" style="71" customWidth="1"/>
    <col min="7650" max="7651" width="7" style="71" hidden="1" customWidth="1"/>
    <col min="7652" max="7652" width="7" style="71" customWidth="1"/>
    <col min="7653" max="7659" width="7" style="71" hidden="1" customWidth="1"/>
    <col min="7660" max="7660" width="6.42578125" style="71" customWidth="1"/>
    <col min="7661" max="7671" width="7" style="71" hidden="1" customWidth="1"/>
    <col min="7672" max="7672" width="7" style="71" hidden="1"/>
    <col min="7673" max="7673" width="41.42578125" style="71" customWidth="1"/>
    <col min="7674" max="7674" width="6.42578125" style="71" customWidth="1"/>
    <col min="7675" max="7675" width="14.7109375" style="71" customWidth="1"/>
    <col min="7676" max="7676" width="11.42578125" style="71" customWidth="1"/>
    <col min="7677" max="7677" width="13" style="71" customWidth="1"/>
    <col min="7678" max="7678" width="20" style="71" customWidth="1"/>
    <col min="7679" max="7688" width="9.42578125" style="71" customWidth="1"/>
    <col min="7689" max="7689" width="8.85546875" style="71" customWidth="1"/>
    <col min="7690" max="7690" width="9.42578125" style="71" customWidth="1"/>
    <col min="7691" max="7691" width="10.140625" style="71" customWidth="1"/>
    <col min="7692" max="7692" width="6.42578125" style="71" customWidth="1"/>
    <col min="7693" max="7693" width="7.7109375" style="71" customWidth="1"/>
    <col min="7694" max="7694" width="6.140625" style="71" customWidth="1"/>
    <col min="7695" max="7695" width="4.42578125" style="71" customWidth="1"/>
    <col min="7696" max="7698" width="6.28515625" style="71" customWidth="1"/>
    <col min="7699" max="7699" width="7" style="71" hidden="1" customWidth="1"/>
    <col min="7700" max="7701" width="11.42578125" style="71" customWidth="1"/>
    <col min="7702" max="7702" width="56.85546875" style="71" customWidth="1"/>
    <col min="7703" max="7703" width="9.140625" style="71" customWidth="1"/>
    <col min="7704" max="7704" width="32.7109375" style="71" customWidth="1"/>
    <col min="7705" max="7705" width="13.85546875" style="71" customWidth="1"/>
    <col min="7706" max="7706" width="15.85546875" style="71" customWidth="1"/>
    <col min="7707" max="7708" width="9.140625" style="71" customWidth="1"/>
    <col min="7709" max="7710" width="12.140625" style="71" customWidth="1"/>
    <col min="7711" max="7711" width="14.5703125" style="71" customWidth="1"/>
    <col min="7712" max="7712" width="5" style="71" customWidth="1"/>
    <col min="7713" max="7714" width="7" style="71" hidden="1" customWidth="1"/>
    <col min="7715" max="7715" width="5" style="71" customWidth="1"/>
    <col min="7716" max="7717" width="7" style="71" hidden="1" customWidth="1"/>
    <col min="7718" max="7718" width="5" style="71" customWidth="1"/>
    <col min="7719" max="7720" width="7" style="71" hidden="1" customWidth="1"/>
    <col min="7721" max="7721" width="5" style="71" customWidth="1"/>
    <col min="7722" max="7723" width="7" style="71" hidden="1" customWidth="1"/>
    <col min="7724" max="7724" width="5" style="71" customWidth="1"/>
    <col min="7725" max="7726" width="7" style="71" hidden="1" customWidth="1"/>
    <col min="7727" max="7727" width="5" style="71" customWidth="1"/>
    <col min="7728" max="7738" width="7" style="71" hidden="1" customWidth="1"/>
    <col min="7739" max="7739" width="6.85546875" style="71" customWidth="1"/>
    <col min="7740" max="7741" width="7" style="71" hidden="1" customWidth="1"/>
    <col min="7742" max="7742" width="6.42578125" style="71" customWidth="1"/>
    <col min="7743" max="7744" width="7" style="71" hidden="1" customWidth="1"/>
    <col min="7745" max="7745" width="5.42578125" style="71" customWidth="1"/>
    <col min="7746" max="7747" width="7" style="71" hidden="1" customWidth="1"/>
    <col min="7748" max="7748" width="4.85546875" style="71" customWidth="1"/>
    <col min="7749" max="7756" width="7" style="71" hidden="1" customWidth="1"/>
    <col min="7757" max="7757" width="5.42578125" style="71" customWidth="1"/>
    <col min="7758" max="7762" width="7" style="71" hidden="1" customWidth="1"/>
    <col min="7763" max="7763" width="5.85546875" style="71" customWidth="1"/>
    <col min="7764" max="7765" width="7" style="71" hidden="1" customWidth="1"/>
    <col min="7766" max="7766" width="5.42578125" style="71" customWidth="1"/>
    <col min="7767" max="7768" width="7" style="71" hidden="1" customWidth="1"/>
    <col min="7769" max="7769" width="5.42578125" style="71" customWidth="1"/>
    <col min="7770" max="7771" width="7" style="71" hidden="1" customWidth="1"/>
    <col min="7772" max="7772" width="6" style="71" customWidth="1"/>
    <col min="7773" max="7777" width="7" style="71" hidden="1" customWidth="1"/>
    <col min="7778" max="7778" width="5" style="71" customWidth="1"/>
    <col min="7779" max="7786" width="7" style="71" hidden="1" customWidth="1"/>
    <col min="7787" max="7787" width="5" style="71" customWidth="1"/>
    <col min="7788" max="7788" width="7" style="71" hidden="1" customWidth="1"/>
    <col min="7789" max="7789" width="5" style="71" customWidth="1"/>
    <col min="7790" max="7790" width="9.42578125" style="71" customWidth="1"/>
    <col min="7791" max="7791" width="7" style="71" hidden="1" customWidth="1"/>
    <col min="7792" max="7792" width="5" style="71" customWidth="1"/>
    <col min="7793" max="7794" width="7" style="71" hidden="1" customWidth="1"/>
    <col min="7795" max="7795" width="5" style="71" customWidth="1"/>
    <col min="7796" max="7797" width="7" style="71" hidden="1" customWidth="1"/>
    <col min="7798" max="7798" width="5" style="71" customWidth="1"/>
    <col min="7799" max="7800" width="7" style="71" hidden="1" customWidth="1"/>
    <col min="7801" max="7801" width="5" style="71" customWidth="1"/>
    <col min="7802" max="7808" width="7" style="71" hidden="1" customWidth="1"/>
    <col min="7809" max="7809" width="6.42578125" style="71" customWidth="1"/>
    <col min="7810" max="7813" width="7" style="71" hidden="1" customWidth="1"/>
    <col min="7814" max="7814" width="7.140625" style="71" customWidth="1"/>
    <col min="7815" max="7825" width="7" style="71" hidden="1" customWidth="1"/>
    <col min="7826" max="7826" width="7.140625" style="71" customWidth="1"/>
    <col min="7827" max="7828" width="7" style="71" hidden="1" customWidth="1"/>
    <col min="7829" max="7829" width="7.140625" style="71" customWidth="1"/>
    <col min="7830" max="7831" width="7" style="71" hidden="1" customWidth="1"/>
    <col min="7832" max="7832" width="7.140625" style="71" customWidth="1"/>
    <col min="7833" max="7833" width="7" style="71" hidden="1" customWidth="1"/>
    <col min="7834" max="7834" width="6.42578125" style="71" customWidth="1"/>
    <col min="7835" max="7836" width="7" style="71" hidden="1" customWidth="1"/>
    <col min="7837" max="7837" width="6.85546875" style="71" customWidth="1"/>
    <col min="7838" max="7839" width="7" style="71" hidden="1" customWidth="1"/>
    <col min="7840" max="7840" width="6.85546875" style="71" customWidth="1"/>
    <col min="7841" max="7842" width="7" style="71" hidden="1" customWidth="1"/>
    <col min="7843" max="7843" width="6.42578125" style="71" customWidth="1"/>
    <col min="7844" max="7848" width="7" style="71" hidden="1" customWidth="1"/>
    <col min="7849" max="7849" width="6.42578125" style="71" customWidth="1"/>
    <col min="7850" max="7851" width="7" style="71" hidden="1" customWidth="1"/>
    <col min="7852" max="7852" width="7.5703125" style="71" customWidth="1"/>
    <col min="7853" max="7853" width="7" style="71" hidden="1" customWidth="1"/>
    <col min="7854" max="7854" width="9.42578125" style="71" customWidth="1"/>
    <col min="7855" max="7855" width="7" style="71" hidden="1" customWidth="1"/>
    <col min="7856" max="7859" width="6.42578125" style="71" customWidth="1"/>
    <col min="7860" max="7860" width="6.85546875" style="71" customWidth="1"/>
    <col min="7861" max="7861" width="6.42578125" style="71" customWidth="1"/>
    <col min="7862" max="7878" width="7" style="71" hidden="1" customWidth="1"/>
    <col min="7879" max="7879" width="6.5703125" style="71" customWidth="1"/>
    <col min="7880" max="7880" width="6.42578125" style="71" customWidth="1"/>
    <col min="7881" max="7882" width="7" style="71" hidden="1" customWidth="1"/>
    <col min="7883" max="7883" width="6.42578125" style="71" customWidth="1"/>
    <col min="7884" max="7885" width="7" style="71" hidden="1" customWidth="1"/>
    <col min="7886" max="7886" width="7.42578125" style="71" customWidth="1"/>
    <col min="7887" max="7887" width="7" style="71" hidden="1" customWidth="1"/>
    <col min="7888" max="7888" width="6.42578125" style="71" customWidth="1"/>
    <col min="7889" max="7889" width="7" style="71" hidden="1" customWidth="1"/>
    <col min="7890" max="7890" width="9" style="71" customWidth="1"/>
    <col min="7891" max="7892" width="7" style="71" hidden="1" customWidth="1"/>
    <col min="7893" max="7893" width="8.5703125" style="71" customWidth="1"/>
    <col min="7894" max="7895" width="7" style="71" hidden="1" customWidth="1"/>
    <col min="7896" max="7896" width="6.42578125" style="71" customWidth="1"/>
    <col min="7897" max="7898" width="7" style="71" hidden="1" customWidth="1"/>
    <col min="7899" max="7899" width="7" style="71" customWidth="1"/>
    <col min="7900" max="7904" width="7" style="71" hidden="1" customWidth="1"/>
    <col min="7905" max="7905" width="7.5703125" style="71" customWidth="1"/>
    <col min="7906" max="7907" width="7" style="71" hidden="1" customWidth="1"/>
    <col min="7908" max="7908" width="7" style="71" customWidth="1"/>
    <col min="7909" max="7915" width="7" style="71" hidden="1" customWidth="1"/>
    <col min="7916" max="7916" width="6.42578125" style="71" customWidth="1"/>
    <col min="7917" max="7927" width="7" style="71" hidden="1" customWidth="1"/>
    <col min="7928" max="7928" width="7" style="71" hidden="1"/>
    <col min="7929" max="7929" width="41.42578125" style="71" customWidth="1"/>
    <col min="7930" max="7930" width="6.42578125" style="71" customWidth="1"/>
    <col min="7931" max="7931" width="14.7109375" style="71" customWidth="1"/>
    <col min="7932" max="7932" width="11.42578125" style="71" customWidth="1"/>
    <col min="7933" max="7933" width="13" style="71" customWidth="1"/>
    <col min="7934" max="7934" width="20" style="71" customWidth="1"/>
    <col min="7935" max="7944" width="9.42578125" style="71" customWidth="1"/>
    <col min="7945" max="7945" width="8.85546875" style="71" customWidth="1"/>
    <col min="7946" max="7946" width="9.42578125" style="71" customWidth="1"/>
    <col min="7947" max="7947" width="10.140625" style="71" customWidth="1"/>
    <col min="7948" max="7948" width="6.42578125" style="71" customWidth="1"/>
    <col min="7949" max="7949" width="7.7109375" style="71" customWidth="1"/>
    <col min="7950" max="7950" width="6.140625" style="71" customWidth="1"/>
    <col min="7951" max="7951" width="4.42578125" style="71" customWidth="1"/>
    <col min="7952" max="7954" width="6.28515625" style="71" customWidth="1"/>
    <col min="7955" max="7955" width="7" style="71" hidden="1" customWidth="1"/>
    <col min="7956" max="7957" width="11.42578125" style="71" customWidth="1"/>
    <col min="7958" max="7958" width="56.85546875" style="71" customWidth="1"/>
    <col min="7959" max="7959" width="9.140625" style="71" customWidth="1"/>
    <col min="7960" max="7960" width="32.7109375" style="71" customWidth="1"/>
    <col min="7961" max="7961" width="13.85546875" style="71" customWidth="1"/>
    <col min="7962" max="7962" width="15.85546875" style="71" customWidth="1"/>
    <col min="7963" max="7964" width="9.140625" style="71" customWidth="1"/>
    <col min="7965" max="7966" width="12.140625" style="71" customWidth="1"/>
    <col min="7967" max="7967" width="14.5703125" style="71" customWidth="1"/>
    <col min="7968" max="7968" width="5" style="71" customWidth="1"/>
    <col min="7969" max="7970" width="7" style="71" hidden="1" customWidth="1"/>
    <col min="7971" max="7971" width="5" style="71" customWidth="1"/>
    <col min="7972" max="7973" width="7" style="71" hidden="1" customWidth="1"/>
    <col min="7974" max="7974" width="5" style="71" customWidth="1"/>
    <col min="7975" max="7976" width="7" style="71" hidden="1" customWidth="1"/>
    <col min="7977" max="7977" width="5" style="71" customWidth="1"/>
    <col min="7978" max="7979" width="7" style="71" hidden="1" customWidth="1"/>
    <col min="7980" max="7980" width="5" style="71" customWidth="1"/>
    <col min="7981" max="7982" width="7" style="71" hidden="1" customWidth="1"/>
    <col min="7983" max="7983" width="5" style="71" customWidth="1"/>
    <col min="7984" max="7994" width="7" style="71" hidden="1" customWidth="1"/>
    <col min="7995" max="7995" width="6.85546875" style="71" customWidth="1"/>
    <col min="7996" max="7997" width="7" style="71" hidden="1" customWidth="1"/>
    <col min="7998" max="7998" width="6.42578125" style="71" customWidth="1"/>
    <col min="7999" max="8000" width="7" style="71" hidden="1" customWidth="1"/>
    <col min="8001" max="8001" width="5.42578125" style="71" customWidth="1"/>
    <col min="8002" max="8003" width="7" style="71" hidden="1" customWidth="1"/>
    <col min="8004" max="8004" width="4.85546875" style="71" customWidth="1"/>
    <col min="8005" max="8012" width="7" style="71" hidden="1" customWidth="1"/>
    <col min="8013" max="8013" width="5.42578125" style="71" customWidth="1"/>
    <col min="8014" max="8018" width="7" style="71" hidden="1" customWidth="1"/>
    <col min="8019" max="8019" width="5.85546875" style="71" customWidth="1"/>
    <col min="8020" max="8021" width="7" style="71" hidden="1" customWidth="1"/>
    <col min="8022" max="8022" width="5.42578125" style="71" customWidth="1"/>
    <col min="8023" max="8024" width="7" style="71" hidden="1" customWidth="1"/>
    <col min="8025" max="8025" width="5.42578125" style="71" customWidth="1"/>
    <col min="8026" max="8027" width="7" style="71" hidden="1" customWidth="1"/>
    <col min="8028" max="8028" width="6" style="71" customWidth="1"/>
    <col min="8029" max="8033" width="7" style="71" hidden="1" customWidth="1"/>
    <col min="8034" max="8034" width="5" style="71" customWidth="1"/>
    <col min="8035" max="8042" width="7" style="71" hidden="1" customWidth="1"/>
    <col min="8043" max="8043" width="5" style="71" customWidth="1"/>
    <col min="8044" max="8044" width="7" style="71" hidden="1" customWidth="1"/>
    <col min="8045" max="8045" width="5" style="71" customWidth="1"/>
    <col min="8046" max="8046" width="9.42578125" style="71" customWidth="1"/>
    <col min="8047" max="8047" width="7" style="71" hidden="1" customWidth="1"/>
    <col min="8048" max="8048" width="5" style="71" customWidth="1"/>
    <col min="8049" max="8050" width="7" style="71" hidden="1" customWidth="1"/>
    <col min="8051" max="8051" width="5" style="71" customWidth="1"/>
    <col min="8052" max="8053" width="7" style="71" hidden="1" customWidth="1"/>
    <col min="8054" max="8054" width="5" style="71" customWidth="1"/>
    <col min="8055" max="8056" width="7" style="71" hidden="1" customWidth="1"/>
    <col min="8057" max="8057" width="5" style="71" customWidth="1"/>
    <col min="8058" max="8064" width="7" style="71" hidden="1" customWidth="1"/>
    <col min="8065" max="8065" width="6.42578125" style="71" customWidth="1"/>
    <col min="8066" max="8069" width="7" style="71" hidden="1" customWidth="1"/>
    <col min="8070" max="8070" width="7.140625" style="71" customWidth="1"/>
    <col min="8071" max="8081" width="7" style="71" hidden="1" customWidth="1"/>
    <col min="8082" max="8082" width="7.140625" style="71" customWidth="1"/>
    <col min="8083" max="8084" width="7" style="71" hidden="1" customWidth="1"/>
    <col min="8085" max="8085" width="7.140625" style="71" customWidth="1"/>
    <col min="8086" max="8087" width="7" style="71" hidden="1" customWidth="1"/>
    <col min="8088" max="8088" width="7.140625" style="71" customWidth="1"/>
    <col min="8089" max="8089" width="7" style="71" hidden="1" customWidth="1"/>
    <col min="8090" max="8090" width="6.42578125" style="71" customWidth="1"/>
    <col min="8091" max="8092" width="7" style="71" hidden="1" customWidth="1"/>
    <col min="8093" max="8093" width="6.85546875" style="71" customWidth="1"/>
    <col min="8094" max="8095" width="7" style="71" hidden="1" customWidth="1"/>
    <col min="8096" max="8096" width="6.85546875" style="71" customWidth="1"/>
    <col min="8097" max="8098" width="7" style="71" hidden="1" customWidth="1"/>
    <col min="8099" max="8099" width="6.42578125" style="71" customWidth="1"/>
    <col min="8100" max="8104" width="7" style="71" hidden="1" customWidth="1"/>
    <col min="8105" max="8105" width="6.42578125" style="71" customWidth="1"/>
    <col min="8106" max="8107" width="7" style="71" hidden="1" customWidth="1"/>
    <col min="8108" max="8108" width="7.5703125" style="71" customWidth="1"/>
    <col min="8109" max="8109" width="7" style="71" hidden="1" customWidth="1"/>
    <col min="8110" max="8110" width="9.42578125" style="71" customWidth="1"/>
    <col min="8111" max="8111" width="7" style="71" hidden="1" customWidth="1"/>
    <col min="8112" max="8115" width="6.42578125" style="71" customWidth="1"/>
    <col min="8116" max="8116" width="6.85546875" style="71" customWidth="1"/>
    <col min="8117" max="8117" width="6.42578125" style="71" customWidth="1"/>
    <col min="8118" max="8134" width="7" style="71" hidden="1" customWidth="1"/>
    <col min="8135" max="8135" width="6.5703125" style="71" customWidth="1"/>
    <col min="8136" max="8136" width="6.42578125" style="71" customWidth="1"/>
    <col min="8137" max="8138" width="7" style="71" hidden="1" customWidth="1"/>
    <col min="8139" max="8139" width="6.42578125" style="71" customWidth="1"/>
    <col min="8140" max="8141" width="7" style="71" hidden="1" customWidth="1"/>
    <col min="8142" max="8142" width="7.42578125" style="71" customWidth="1"/>
    <col min="8143" max="8143" width="7" style="71" hidden="1" customWidth="1"/>
    <col min="8144" max="8144" width="6.42578125" style="71" customWidth="1"/>
    <col min="8145" max="8145" width="7" style="71" hidden="1" customWidth="1"/>
    <col min="8146" max="8146" width="9" style="71" customWidth="1"/>
    <col min="8147" max="8148" width="7" style="71" hidden="1" customWidth="1"/>
    <col min="8149" max="8149" width="8.5703125" style="71" customWidth="1"/>
    <col min="8150" max="8151" width="7" style="71" hidden="1" customWidth="1"/>
    <col min="8152" max="8152" width="6.42578125" style="71" customWidth="1"/>
    <col min="8153" max="8154" width="7" style="71" hidden="1" customWidth="1"/>
    <col min="8155" max="8155" width="7" style="71" customWidth="1"/>
    <col min="8156" max="8160" width="7" style="71" hidden="1" customWidth="1"/>
    <col min="8161" max="8161" width="7.5703125" style="71" customWidth="1"/>
    <col min="8162" max="8163" width="7" style="71" hidden="1" customWidth="1"/>
    <col min="8164" max="8164" width="7" style="71" customWidth="1"/>
    <col min="8165" max="8171" width="7" style="71" hidden="1" customWidth="1"/>
    <col min="8172" max="8172" width="6.42578125" style="71" customWidth="1"/>
    <col min="8173" max="8183" width="7" style="71" hidden="1" customWidth="1"/>
    <col min="8184" max="8184" width="7" style="71" hidden="1"/>
    <col min="8185" max="8185" width="41.42578125" style="71" customWidth="1"/>
    <col min="8186" max="8186" width="6.42578125" style="71" customWidth="1"/>
    <col min="8187" max="8187" width="14.7109375" style="71" customWidth="1"/>
    <col min="8188" max="8188" width="11.42578125" style="71" customWidth="1"/>
    <col min="8189" max="8189" width="13" style="71" customWidth="1"/>
    <col min="8190" max="8190" width="20" style="71" customWidth="1"/>
    <col min="8191" max="8200" width="9.42578125" style="71" customWidth="1"/>
    <col min="8201" max="8201" width="8.85546875" style="71" customWidth="1"/>
    <col min="8202" max="8202" width="9.42578125" style="71" customWidth="1"/>
    <col min="8203" max="8203" width="10.140625" style="71" customWidth="1"/>
    <col min="8204" max="8204" width="6.42578125" style="71" customWidth="1"/>
    <col min="8205" max="8205" width="7.7109375" style="71" customWidth="1"/>
    <col min="8206" max="8206" width="6.140625" style="71" customWidth="1"/>
    <col min="8207" max="8207" width="4.42578125" style="71" customWidth="1"/>
    <col min="8208" max="8210" width="6.28515625" style="71" customWidth="1"/>
    <col min="8211" max="8211" width="7" style="71" hidden="1" customWidth="1"/>
    <col min="8212" max="8213" width="11.42578125" style="71" customWidth="1"/>
    <col min="8214" max="8214" width="56.85546875" style="71" customWidth="1"/>
    <col min="8215" max="8215" width="9.140625" style="71" customWidth="1"/>
    <col min="8216" max="8216" width="32.7109375" style="71" customWidth="1"/>
    <col min="8217" max="8217" width="13.85546875" style="71" customWidth="1"/>
    <col min="8218" max="8218" width="15.85546875" style="71" customWidth="1"/>
    <col min="8219" max="8220" width="9.140625" style="71" customWidth="1"/>
    <col min="8221" max="8222" width="12.140625" style="71" customWidth="1"/>
    <col min="8223" max="8223" width="14.5703125" style="71" customWidth="1"/>
    <col min="8224" max="8224" width="5" style="71" customWidth="1"/>
    <col min="8225" max="8226" width="7" style="71" hidden="1" customWidth="1"/>
    <col min="8227" max="8227" width="5" style="71" customWidth="1"/>
    <col min="8228" max="8229" width="7" style="71" hidden="1" customWidth="1"/>
    <col min="8230" max="8230" width="5" style="71" customWidth="1"/>
    <col min="8231" max="8232" width="7" style="71" hidden="1" customWidth="1"/>
    <col min="8233" max="8233" width="5" style="71" customWidth="1"/>
    <col min="8234" max="8235" width="7" style="71" hidden="1" customWidth="1"/>
    <col min="8236" max="8236" width="5" style="71" customWidth="1"/>
    <col min="8237" max="8238" width="7" style="71" hidden="1" customWidth="1"/>
    <col min="8239" max="8239" width="5" style="71" customWidth="1"/>
    <col min="8240" max="8250" width="7" style="71" hidden="1" customWidth="1"/>
    <col min="8251" max="8251" width="6.85546875" style="71" customWidth="1"/>
    <col min="8252" max="8253" width="7" style="71" hidden="1" customWidth="1"/>
    <col min="8254" max="8254" width="6.42578125" style="71" customWidth="1"/>
    <col min="8255" max="8256" width="7" style="71" hidden="1" customWidth="1"/>
    <col min="8257" max="8257" width="5.42578125" style="71" customWidth="1"/>
    <col min="8258" max="8259" width="7" style="71" hidden="1" customWidth="1"/>
    <col min="8260" max="8260" width="4.85546875" style="71" customWidth="1"/>
    <col min="8261" max="8268" width="7" style="71" hidden="1" customWidth="1"/>
    <col min="8269" max="8269" width="5.42578125" style="71" customWidth="1"/>
    <col min="8270" max="8274" width="7" style="71" hidden="1" customWidth="1"/>
    <col min="8275" max="8275" width="5.85546875" style="71" customWidth="1"/>
    <col min="8276" max="8277" width="7" style="71" hidden="1" customWidth="1"/>
    <col min="8278" max="8278" width="5.42578125" style="71" customWidth="1"/>
    <col min="8279" max="8280" width="7" style="71" hidden="1" customWidth="1"/>
    <col min="8281" max="8281" width="5.42578125" style="71" customWidth="1"/>
    <col min="8282" max="8283" width="7" style="71" hidden="1" customWidth="1"/>
    <col min="8284" max="8284" width="6" style="71" customWidth="1"/>
    <col min="8285" max="8289" width="7" style="71" hidden="1" customWidth="1"/>
    <col min="8290" max="8290" width="5" style="71" customWidth="1"/>
    <col min="8291" max="8298" width="7" style="71" hidden="1" customWidth="1"/>
    <col min="8299" max="8299" width="5" style="71" customWidth="1"/>
    <col min="8300" max="8300" width="7" style="71" hidden="1" customWidth="1"/>
    <col min="8301" max="8301" width="5" style="71" customWidth="1"/>
    <col min="8302" max="8302" width="9.42578125" style="71" customWidth="1"/>
    <col min="8303" max="8303" width="7" style="71" hidden="1" customWidth="1"/>
    <col min="8304" max="8304" width="5" style="71" customWidth="1"/>
    <col min="8305" max="8306" width="7" style="71" hidden="1" customWidth="1"/>
    <col min="8307" max="8307" width="5" style="71" customWidth="1"/>
    <col min="8308" max="8309" width="7" style="71" hidden="1" customWidth="1"/>
    <col min="8310" max="8310" width="5" style="71" customWidth="1"/>
    <col min="8311" max="8312" width="7" style="71" hidden="1" customWidth="1"/>
    <col min="8313" max="8313" width="5" style="71" customWidth="1"/>
    <col min="8314" max="8320" width="7" style="71" hidden="1" customWidth="1"/>
    <col min="8321" max="8321" width="6.42578125" style="71" customWidth="1"/>
    <col min="8322" max="8325" width="7" style="71" hidden="1" customWidth="1"/>
    <col min="8326" max="8326" width="7.140625" style="71" customWidth="1"/>
    <col min="8327" max="8337" width="7" style="71" hidden="1" customWidth="1"/>
    <col min="8338" max="8338" width="7.140625" style="71" customWidth="1"/>
    <col min="8339" max="8340" width="7" style="71" hidden="1" customWidth="1"/>
    <col min="8341" max="8341" width="7.140625" style="71" customWidth="1"/>
    <col min="8342" max="8343" width="7" style="71" hidden="1" customWidth="1"/>
    <col min="8344" max="8344" width="7.140625" style="71" customWidth="1"/>
    <col min="8345" max="8345" width="7" style="71" hidden="1" customWidth="1"/>
    <col min="8346" max="8346" width="6.42578125" style="71" customWidth="1"/>
    <col min="8347" max="8348" width="7" style="71" hidden="1" customWidth="1"/>
    <col min="8349" max="8349" width="6.85546875" style="71" customWidth="1"/>
    <col min="8350" max="8351" width="7" style="71" hidden="1" customWidth="1"/>
    <col min="8352" max="8352" width="6.85546875" style="71" customWidth="1"/>
    <col min="8353" max="8354" width="7" style="71" hidden="1" customWidth="1"/>
    <col min="8355" max="8355" width="6.42578125" style="71" customWidth="1"/>
    <col min="8356" max="8360" width="7" style="71" hidden="1" customWidth="1"/>
    <col min="8361" max="8361" width="6.42578125" style="71" customWidth="1"/>
    <col min="8362" max="8363" width="7" style="71" hidden="1" customWidth="1"/>
    <col min="8364" max="8364" width="7.5703125" style="71" customWidth="1"/>
    <col min="8365" max="8365" width="7" style="71" hidden="1" customWidth="1"/>
    <col min="8366" max="8366" width="9.42578125" style="71" customWidth="1"/>
    <col min="8367" max="8367" width="7" style="71" hidden="1" customWidth="1"/>
    <col min="8368" max="8371" width="6.42578125" style="71" customWidth="1"/>
    <col min="8372" max="8372" width="6.85546875" style="71" customWidth="1"/>
    <col min="8373" max="8373" width="6.42578125" style="71" customWidth="1"/>
    <col min="8374" max="8390" width="7" style="71" hidden="1" customWidth="1"/>
    <col min="8391" max="8391" width="6.5703125" style="71" customWidth="1"/>
    <col min="8392" max="8392" width="6.42578125" style="71" customWidth="1"/>
    <col min="8393" max="8394" width="7" style="71" hidden="1" customWidth="1"/>
    <col min="8395" max="8395" width="6.42578125" style="71" customWidth="1"/>
    <col min="8396" max="8397" width="7" style="71" hidden="1" customWidth="1"/>
    <col min="8398" max="8398" width="7.42578125" style="71" customWidth="1"/>
    <col min="8399" max="8399" width="7" style="71" hidden="1" customWidth="1"/>
    <col min="8400" max="8400" width="6.42578125" style="71" customWidth="1"/>
    <col min="8401" max="8401" width="7" style="71" hidden="1" customWidth="1"/>
    <col min="8402" max="8402" width="9" style="71" customWidth="1"/>
    <col min="8403" max="8404" width="7" style="71" hidden="1" customWidth="1"/>
    <col min="8405" max="8405" width="8.5703125" style="71" customWidth="1"/>
    <col min="8406" max="8407" width="7" style="71" hidden="1" customWidth="1"/>
    <col min="8408" max="8408" width="6.42578125" style="71" customWidth="1"/>
    <col min="8409" max="8410" width="7" style="71" hidden="1" customWidth="1"/>
    <col min="8411" max="8411" width="7" style="71" customWidth="1"/>
    <col min="8412" max="8416" width="7" style="71" hidden="1" customWidth="1"/>
    <col min="8417" max="8417" width="7.5703125" style="71" customWidth="1"/>
    <col min="8418" max="8419" width="7" style="71" hidden="1" customWidth="1"/>
    <col min="8420" max="8420" width="7" style="71" customWidth="1"/>
    <col min="8421" max="8427" width="7" style="71" hidden="1" customWidth="1"/>
    <col min="8428" max="8428" width="6.42578125" style="71" customWidth="1"/>
    <col min="8429" max="8439" width="7" style="71" hidden="1" customWidth="1"/>
    <col min="8440" max="8440" width="7" style="71" hidden="1"/>
    <col min="8441" max="8441" width="41.42578125" style="71" customWidth="1"/>
    <col min="8442" max="8442" width="6.42578125" style="71" customWidth="1"/>
    <col min="8443" max="8443" width="14.7109375" style="71" customWidth="1"/>
    <col min="8444" max="8444" width="11.42578125" style="71" customWidth="1"/>
    <col min="8445" max="8445" width="13" style="71" customWidth="1"/>
    <col min="8446" max="8446" width="20" style="71" customWidth="1"/>
    <col min="8447" max="8456" width="9.42578125" style="71" customWidth="1"/>
    <col min="8457" max="8457" width="8.85546875" style="71" customWidth="1"/>
    <col min="8458" max="8458" width="9.42578125" style="71" customWidth="1"/>
    <col min="8459" max="8459" width="10.140625" style="71" customWidth="1"/>
    <col min="8460" max="8460" width="6.42578125" style="71" customWidth="1"/>
    <col min="8461" max="8461" width="7.7109375" style="71" customWidth="1"/>
    <col min="8462" max="8462" width="6.140625" style="71" customWidth="1"/>
    <col min="8463" max="8463" width="4.42578125" style="71" customWidth="1"/>
    <col min="8464" max="8466" width="6.28515625" style="71" customWidth="1"/>
    <col min="8467" max="8467" width="7" style="71" hidden="1" customWidth="1"/>
    <col min="8468" max="8469" width="11.42578125" style="71" customWidth="1"/>
    <col min="8470" max="8470" width="56.85546875" style="71" customWidth="1"/>
    <col min="8471" max="8471" width="9.140625" style="71" customWidth="1"/>
    <col min="8472" max="8472" width="32.7109375" style="71" customWidth="1"/>
    <col min="8473" max="8473" width="13.85546875" style="71" customWidth="1"/>
    <col min="8474" max="8474" width="15.85546875" style="71" customWidth="1"/>
    <col min="8475" max="8476" width="9.140625" style="71" customWidth="1"/>
    <col min="8477" max="8478" width="12.140625" style="71" customWidth="1"/>
    <col min="8479" max="8479" width="14.5703125" style="71" customWidth="1"/>
    <col min="8480" max="8480" width="5" style="71" customWidth="1"/>
    <col min="8481" max="8482" width="7" style="71" hidden="1" customWidth="1"/>
    <col min="8483" max="8483" width="5" style="71" customWidth="1"/>
    <col min="8484" max="8485" width="7" style="71" hidden="1" customWidth="1"/>
    <col min="8486" max="8486" width="5" style="71" customWidth="1"/>
    <col min="8487" max="8488" width="7" style="71" hidden="1" customWidth="1"/>
    <col min="8489" max="8489" width="5" style="71" customWidth="1"/>
    <col min="8490" max="8491" width="7" style="71" hidden="1" customWidth="1"/>
    <col min="8492" max="8492" width="5" style="71" customWidth="1"/>
    <col min="8493" max="8494" width="7" style="71" hidden="1" customWidth="1"/>
    <col min="8495" max="8495" width="5" style="71" customWidth="1"/>
    <col min="8496" max="8506" width="7" style="71" hidden="1" customWidth="1"/>
    <col min="8507" max="8507" width="6.85546875" style="71" customWidth="1"/>
    <col min="8508" max="8509" width="7" style="71" hidden="1" customWidth="1"/>
    <col min="8510" max="8510" width="6.42578125" style="71" customWidth="1"/>
    <col min="8511" max="8512" width="7" style="71" hidden="1" customWidth="1"/>
    <col min="8513" max="8513" width="5.42578125" style="71" customWidth="1"/>
    <col min="8514" max="8515" width="7" style="71" hidden="1" customWidth="1"/>
    <col min="8516" max="8516" width="4.85546875" style="71" customWidth="1"/>
    <col min="8517" max="8524" width="7" style="71" hidden="1" customWidth="1"/>
    <col min="8525" max="8525" width="5.42578125" style="71" customWidth="1"/>
    <col min="8526" max="8530" width="7" style="71" hidden="1" customWidth="1"/>
    <col min="8531" max="8531" width="5.85546875" style="71" customWidth="1"/>
    <col min="8532" max="8533" width="7" style="71" hidden="1" customWidth="1"/>
    <col min="8534" max="8534" width="5.42578125" style="71" customWidth="1"/>
    <col min="8535" max="8536" width="7" style="71" hidden="1" customWidth="1"/>
    <col min="8537" max="8537" width="5.42578125" style="71" customWidth="1"/>
    <col min="8538" max="8539" width="7" style="71" hidden="1" customWidth="1"/>
    <col min="8540" max="8540" width="6" style="71" customWidth="1"/>
    <col min="8541" max="8545" width="7" style="71" hidden="1" customWidth="1"/>
    <col min="8546" max="8546" width="5" style="71" customWidth="1"/>
    <col min="8547" max="8554" width="7" style="71" hidden="1" customWidth="1"/>
    <col min="8555" max="8555" width="5" style="71" customWidth="1"/>
    <col min="8556" max="8556" width="7" style="71" hidden="1" customWidth="1"/>
    <col min="8557" max="8557" width="5" style="71" customWidth="1"/>
    <col min="8558" max="8558" width="9.42578125" style="71" customWidth="1"/>
    <col min="8559" max="8559" width="7" style="71" hidden="1" customWidth="1"/>
    <col min="8560" max="8560" width="5" style="71" customWidth="1"/>
    <col min="8561" max="8562" width="7" style="71" hidden="1" customWidth="1"/>
    <col min="8563" max="8563" width="5" style="71" customWidth="1"/>
    <col min="8564" max="8565" width="7" style="71" hidden="1" customWidth="1"/>
    <col min="8566" max="8566" width="5" style="71" customWidth="1"/>
    <col min="8567" max="8568" width="7" style="71" hidden="1" customWidth="1"/>
    <col min="8569" max="8569" width="5" style="71" customWidth="1"/>
    <col min="8570" max="8576" width="7" style="71" hidden="1" customWidth="1"/>
    <col min="8577" max="8577" width="6.42578125" style="71" customWidth="1"/>
    <col min="8578" max="8581" width="7" style="71" hidden="1" customWidth="1"/>
    <col min="8582" max="8582" width="7.140625" style="71" customWidth="1"/>
    <col min="8583" max="8593" width="7" style="71" hidden="1" customWidth="1"/>
    <col min="8594" max="8594" width="7.140625" style="71" customWidth="1"/>
    <col min="8595" max="8596" width="7" style="71" hidden="1" customWidth="1"/>
    <col min="8597" max="8597" width="7.140625" style="71" customWidth="1"/>
    <col min="8598" max="8599" width="7" style="71" hidden="1" customWidth="1"/>
    <col min="8600" max="8600" width="7.140625" style="71" customWidth="1"/>
    <col min="8601" max="8601" width="7" style="71" hidden="1" customWidth="1"/>
    <col min="8602" max="8602" width="6.42578125" style="71" customWidth="1"/>
    <col min="8603" max="8604" width="7" style="71" hidden="1" customWidth="1"/>
    <col min="8605" max="8605" width="6.85546875" style="71" customWidth="1"/>
    <col min="8606" max="8607" width="7" style="71" hidden="1" customWidth="1"/>
    <col min="8608" max="8608" width="6.85546875" style="71" customWidth="1"/>
    <col min="8609" max="8610" width="7" style="71" hidden="1" customWidth="1"/>
    <col min="8611" max="8611" width="6.42578125" style="71" customWidth="1"/>
    <col min="8612" max="8616" width="7" style="71" hidden="1" customWidth="1"/>
    <col min="8617" max="8617" width="6.42578125" style="71" customWidth="1"/>
    <col min="8618" max="8619" width="7" style="71" hidden="1" customWidth="1"/>
    <col min="8620" max="8620" width="7.5703125" style="71" customWidth="1"/>
    <col min="8621" max="8621" width="7" style="71" hidden="1" customWidth="1"/>
    <col min="8622" max="8622" width="9.42578125" style="71" customWidth="1"/>
    <col min="8623" max="8623" width="7" style="71" hidden="1" customWidth="1"/>
    <col min="8624" max="8627" width="6.42578125" style="71" customWidth="1"/>
    <col min="8628" max="8628" width="6.85546875" style="71" customWidth="1"/>
    <col min="8629" max="8629" width="6.42578125" style="71" customWidth="1"/>
    <col min="8630" max="8646" width="7" style="71" hidden="1" customWidth="1"/>
    <col min="8647" max="8647" width="6.5703125" style="71" customWidth="1"/>
    <col min="8648" max="8648" width="6.42578125" style="71" customWidth="1"/>
    <col min="8649" max="8650" width="7" style="71" hidden="1" customWidth="1"/>
    <col min="8651" max="8651" width="6.42578125" style="71" customWidth="1"/>
    <col min="8652" max="8653" width="7" style="71" hidden="1" customWidth="1"/>
    <col min="8654" max="8654" width="7.42578125" style="71" customWidth="1"/>
    <col min="8655" max="8655" width="7" style="71" hidden="1" customWidth="1"/>
    <col min="8656" max="8656" width="6.42578125" style="71" customWidth="1"/>
    <col min="8657" max="8657" width="7" style="71" hidden="1" customWidth="1"/>
    <col min="8658" max="8658" width="9" style="71" customWidth="1"/>
    <col min="8659" max="8660" width="7" style="71" hidden="1" customWidth="1"/>
    <col min="8661" max="8661" width="8.5703125" style="71" customWidth="1"/>
    <col min="8662" max="8663" width="7" style="71" hidden="1" customWidth="1"/>
    <col min="8664" max="8664" width="6.42578125" style="71" customWidth="1"/>
    <col min="8665" max="8666" width="7" style="71" hidden="1" customWidth="1"/>
    <col min="8667" max="8667" width="7" style="71" customWidth="1"/>
    <col min="8668" max="8672" width="7" style="71" hidden="1" customWidth="1"/>
    <col min="8673" max="8673" width="7.5703125" style="71" customWidth="1"/>
    <col min="8674" max="8675" width="7" style="71" hidden="1" customWidth="1"/>
    <col min="8676" max="8676" width="7" style="71" customWidth="1"/>
    <col min="8677" max="8683" width="7" style="71" hidden="1" customWidth="1"/>
    <col min="8684" max="8684" width="6.42578125" style="71" customWidth="1"/>
    <col min="8685" max="8695" width="7" style="71" hidden="1" customWidth="1"/>
    <col min="8696" max="8696" width="7" style="71" hidden="1"/>
    <col min="8697" max="8697" width="41.42578125" style="71" customWidth="1"/>
    <col min="8698" max="8698" width="6.42578125" style="71" customWidth="1"/>
    <col min="8699" max="8699" width="14.7109375" style="71" customWidth="1"/>
    <col min="8700" max="8700" width="11.42578125" style="71" customWidth="1"/>
    <col min="8701" max="8701" width="13" style="71" customWidth="1"/>
    <col min="8702" max="8702" width="20" style="71" customWidth="1"/>
    <col min="8703" max="8712" width="9.42578125" style="71" customWidth="1"/>
    <col min="8713" max="8713" width="8.85546875" style="71" customWidth="1"/>
    <col min="8714" max="8714" width="9.42578125" style="71" customWidth="1"/>
    <col min="8715" max="8715" width="10.140625" style="71" customWidth="1"/>
    <col min="8716" max="8716" width="6.42578125" style="71" customWidth="1"/>
    <col min="8717" max="8717" width="7.7109375" style="71" customWidth="1"/>
    <col min="8718" max="8718" width="6.140625" style="71" customWidth="1"/>
    <col min="8719" max="8719" width="4.42578125" style="71" customWidth="1"/>
    <col min="8720" max="8722" width="6.28515625" style="71" customWidth="1"/>
    <col min="8723" max="8723" width="7" style="71" hidden="1" customWidth="1"/>
    <col min="8724" max="8725" width="11.42578125" style="71" customWidth="1"/>
    <col min="8726" max="8726" width="56.85546875" style="71" customWidth="1"/>
    <col min="8727" max="8727" width="9.140625" style="71" customWidth="1"/>
    <col min="8728" max="8728" width="32.7109375" style="71" customWidth="1"/>
    <col min="8729" max="8729" width="13.85546875" style="71" customWidth="1"/>
    <col min="8730" max="8730" width="15.85546875" style="71" customWidth="1"/>
    <col min="8731" max="8732" width="9.140625" style="71" customWidth="1"/>
    <col min="8733" max="8734" width="12.140625" style="71" customWidth="1"/>
    <col min="8735" max="8735" width="14.5703125" style="71" customWidth="1"/>
    <col min="8736" max="8736" width="5" style="71" customWidth="1"/>
    <col min="8737" max="8738" width="7" style="71" hidden="1" customWidth="1"/>
    <col min="8739" max="8739" width="5" style="71" customWidth="1"/>
    <col min="8740" max="8741" width="7" style="71" hidden="1" customWidth="1"/>
    <col min="8742" max="8742" width="5" style="71" customWidth="1"/>
    <col min="8743" max="8744" width="7" style="71" hidden="1" customWidth="1"/>
    <col min="8745" max="8745" width="5" style="71" customWidth="1"/>
    <col min="8746" max="8747" width="7" style="71" hidden="1" customWidth="1"/>
    <col min="8748" max="8748" width="5" style="71" customWidth="1"/>
    <col min="8749" max="8750" width="7" style="71" hidden="1" customWidth="1"/>
    <col min="8751" max="8751" width="5" style="71" customWidth="1"/>
    <col min="8752" max="8762" width="7" style="71" hidden="1" customWidth="1"/>
    <col min="8763" max="8763" width="6.85546875" style="71" customWidth="1"/>
    <col min="8764" max="8765" width="7" style="71" hidden="1" customWidth="1"/>
    <col min="8766" max="8766" width="6.42578125" style="71" customWidth="1"/>
    <col min="8767" max="8768" width="7" style="71" hidden="1" customWidth="1"/>
    <col min="8769" max="8769" width="5.42578125" style="71" customWidth="1"/>
    <col min="8770" max="8771" width="7" style="71" hidden="1" customWidth="1"/>
    <col min="8772" max="8772" width="4.85546875" style="71" customWidth="1"/>
    <col min="8773" max="8780" width="7" style="71" hidden="1" customWidth="1"/>
    <col min="8781" max="8781" width="5.42578125" style="71" customWidth="1"/>
    <col min="8782" max="8786" width="7" style="71" hidden="1" customWidth="1"/>
    <col min="8787" max="8787" width="5.85546875" style="71" customWidth="1"/>
    <col min="8788" max="8789" width="7" style="71" hidden="1" customWidth="1"/>
    <col min="8790" max="8790" width="5.42578125" style="71" customWidth="1"/>
    <col min="8791" max="8792" width="7" style="71" hidden="1" customWidth="1"/>
    <col min="8793" max="8793" width="5.42578125" style="71" customWidth="1"/>
    <col min="8794" max="8795" width="7" style="71" hidden="1" customWidth="1"/>
    <col min="8796" max="8796" width="6" style="71" customWidth="1"/>
    <col min="8797" max="8801" width="7" style="71" hidden="1" customWidth="1"/>
    <col min="8802" max="8802" width="5" style="71" customWidth="1"/>
    <col min="8803" max="8810" width="7" style="71" hidden="1" customWidth="1"/>
    <col min="8811" max="8811" width="5" style="71" customWidth="1"/>
    <col min="8812" max="8812" width="7" style="71" hidden="1" customWidth="1"/>
    <col min="8813" max="8813" width="5" style="71" customWidth="1"/>
    <col min="8814" max="8814" width="9.42578125" style="71" customWidth="1"/>
    <col min="8815" max="8815" width="7" style="71" hidden="1" customWidth="1"/>
    <col min="8816" max="8816" width="5" style="71" customWidth="1"/>
    <col min="8817" max="8818" width="7" style="71" hidden="1" customWidth="1"/>
    <col min="8819" max="8819" width="5" style="71" customWidth="1"/>
    <col min="8820" max="8821" width="7" style="71" hidden="1" customWidth="1"/>
    <col min="8822" max="8822" width="5" style="71" customWidth="1"/>
    <col min="8823" max="8824" width="7" style="71" hidden="1" customWidth="1"/>
    <col min="8825" max="8825" width="5" style="71" customWidth="1"/>
    <col min="8826" max="8832" width="7" style="71" hidden="1" customWidth="1"/>
    <col min="8833" max="8833" width="6.42578125" style="71" customWidth="1"/>
    <col min="8834" max="8837" width="7" style="71" hidden="1" customWidth="1"/>
    <col min="8838" max="8838" width="7.140625" style="71" customWidth="1"/>
    <col min="8839" max="8849" width="7" style="71" hidden="1" customWidth="1"/>
    <col min="8850" max="8850" width="7.140625" style="71" customWidth="1"/>
    <col min="8851" max="8852" width="7" style="71" hidden="1" customWidth="1"/>
    <col min="8853" max="8853" width="7.140625" style="71" customWidth="1"/>
    <col min="8854" max="8855" width="7" style="71" hidden="1" customWidth="1"/>
    <col min="8856" max="8856" width="7.140625" style="71" customWidth="1"/>
    <col min="8857" max="8857" width="7" style="71" hidden="1" customWidth="1"/>
    <col min="8858" max="8858" width="6.42578125" style="71" customWidth="1"/>
    <col min="8859" max="8860" width="7" style="71" hidden="1" customWidth="1"/>
    <col min="8861" max="8861" width="6.85546875" style="71" customWidth="1"/>
    <col min="8862" max="8863" width="7" style="71" hidden="1" customWidth="1"/>
    <col min="8864" max="8864" width="6.85546875" style="71" customWidth="1"/>
    <col min="8865" max="8866" width="7" style="71" hidden="1" customWidth="1"/>
    <col min="8867" max="8867" width="6.42578125" style="71" customWidth="1"/>
    <col min="8868" max="8872" width="7" style="71" hidden="1" customWidth="1"/>
    <col min="8873" max="8873" width="6.42578125" style="71" customWidth="1"/>
    <col min="8874" max="8875" width="7" style="71" hidden="1" customWidth="1"/>
    <col min="8876" max="8876" width="7.5703125" style="71" customWidth="1"/>
    <col min="8877" max="8877" width="7" style="71" hidden="1" customWidth="1"/>
    <col min="8878" max="8878" width="9.42578125" style="71" customWidth="1"/>
    <col min="8879" max="8879" width="7" style="71" hidden="1" customWidth="1"/>
    <col min="8880" max="8883" width="6.42578125" style="71" customWidth="1"/>
    <col min="8884" max="8884" width="6.85546875" style="71" customWidth="1"/>
    <col min="8885" max="8885" width="6.42578125" style="71" customWidth="1"/>
    <col min="8886" max="8902" width="7" style="71" hidden="1" customWidth="1"/>
    <col min="8903" max="8903" width="6.5703125" style="71" customWidth="1"/>
    <col min="8904" max="8904" width="6.42578125" style="71" customWidth="1"/>
    <col min="8905" max="8906" width="7" style="71" hidden="1" customWidth="1"/>
    <col min="8907" max="8907" width="6.42578125" style="71" customWidth="1"/>
    <col min="8908" max="8909" width="7" style="71" hidden="1" customWidth="1"/>
    <col min="8910" max="8910" width="7.42578125" style="71" customWidth="1"/>
    <col min="8911" max="8911" width="7" style="71" hidden="1" customWidth="1"/>
    <col min="8912" max="8912" width="6.42578125" style="71" customWidth="1"/>
    <col min="8913" max="8913" width="7" style="71" hidden="1" customWidth="1"/>
    <col min="8914" max="8914" width="9" style="71" customWidth="1"/>
    <col min="8915" max="8916" width="7" style="71" hidden="1" customWidth="1"/>
    <col min="8917" max="8917" width="8.5703125" style="71" customWidth="1"/>
    <col min="8918" max="8919" width="7" style="71" hidden="1" customWidth="1"/>
    <col min="8920" max="8920" width="6.42578125" style="71" customWidth="1"/>
    <col min="8921" max="8922" width="7" style="71" hidden="1" customWidth="1"/>
    <col min="8923" max="8923" width="7" style="71" customWidth="1"/>
    <col min="8924" max="8928" width="7" style="71" hidden="1" customWidth="1"/>
    <col min="8929" max="8929" width="7.5703125" style="71" customWidth="1"/>
    <col min="8930" max="8931" width="7" style="71" hidden="1" customWidth="1"/>
    <col min="8932" max="8932" width="7" style="71" customWidth="1"/>
    <col min="8933" max="8939" width="7" style="71" hidden="1" customWidth="1"/>
    <col min="8940" max="8940" width="6.42578125" style="71" customWidth="1"/>
    <col min="8941" max="8951" width="7" style="71" hidden="1" customWidth="1"/>
    <col min="8952" max="8952" width="7" style="71" hidden="1"/>
    <col min="8953" max="8953" width="41.42578125" style="71" customWidth="1"/>
    <col min="8954" max="8954" width="6.42578125" style="71" customWidth="1"/>
    <col min="8955" max="8955" width="14.7109375" style="71" customWidth="1"/>
    <col min="8956" max="8956" width="11.42578125" style="71" customWidth="1"/>
    <col min="8957" max="8957" width="13" style="71" customWidth="1"/>
    <col min="8958" max="8958" width="20" style="71" customWidth="1"/>
    <col min="8959" max="8968" width="9.42578125" style="71" customWidth="1"/>
    <col min="8969" max="8969" width="8.85546875" style="71" customWidth="1"/>
    <col min="8970" max="8970" width="9.42578125" style="71" customWidth="1"/>
    <col min="8971" max="8971" width="10.140625" style="71" customWidth="1"/>
    <col min="8972" max="8972" width="6.42578125" style="71" customWidth="1"/>
    <col min="8973" max="8973" width="7.7109375" style="71" customWidth="1"/>
    <col min="8974" max="8974" width="6.140625" style="71" customWidth="1"/>
    <col min="8975" max="8975" width="4.42578125" style="71" customWidth="1"/>
    <col min="8976" max="8978" width="6.28515625" style="71" customWidth="1"/>
    <col min="8979" max="8979" width="7" style="71" hidden="1" customWidth="1"/>
    <col min="8980" max="8981" width="11.42578125" style="71" customWidth="1"/>
    <col min="8982" max="8982" width="56.85546875" style="71" customWidth="1"/>
    <col min="8983" max="8983" width="9.140625" style="71" customWidth="1"/>
    <col min="8984" max="8984" width="32.7109375" style="71" customWidth="1"/>
    <col min="8985" max="8985" width="13.85546875" style="71" customWidth="1"/>
    <col min="8986" max="8986" width="15.85546875" style="71" customWidth="1"/>
    <col min="8987" max="8988" width="9.140625" style="71" customWidth="1"/>
    <col min="8989" max="8990" width="12.140625" style="71" customWidth="1"/>
    <col min="8991" max="8991" width="14.5703125" style="71" customWidth="1"/>
    <col min="8992" max="8992" width="5" style="71" customWidth="1"/>
    <col min="8993" max="8994" width="7" style="71" hidden="1" customWidth="1"/>
    <col min="8995" max="8995" width="5" style="71" customWidth="1"/>
    <col min="8996" max="8997" width="7" style="71" hidden="1" customWidth="1"/>
    <col min="8998" max="8998" width="5" style="71" customWidth="1"/>
    <col min="8999" max="9000" width="7" style="71" hidden="1" customWidth="1"/>
    <col min="9001" max="9001" width="5" style="71" customWidth="1"/>
    <col min="9002" max="9003" width="7" style="71" hidden="1" customWidth="1"/>
    <col min="9004" max="9004" width="5" style="71" customWidth="1"/>
    <col min="9005" max="9006" width="7" style="71" hidden="1" customWidth="1"/>
    <col min="9007" max="9007" width="5" style="71" customWidth="1"/>
    <col min="9008" max="9018" width="7" style="71" hidden="1" customWidth="1"/>
    <col min="9019" max="9019" width="6.85546875" style="71" customWidth="1"/>
    <col min="9020" max="9021" width="7" style="71" hidden="1" customWidth="1"/>
    <col min="9022" max="9022" width="6.42578125" style="71" customWidth="1"/>
    <col min="9023" max="9024" width="7" style="71" hidden="1" customWidth="1"/>
    <col min="9025" max="9025" width="5.42578125" style="71" customWidth="1"/>
    <col min="9026" max="9027" width="7" style="71" hidden="1" customWidth="1"/>
    <col min="9028" max="9028" width="4.85546875" style="71" customWidth="1"/>
    <col min="9029" max="9036" width="7" style="71" hidden="1" customWidth="1"/>
    <col min="9037" max="9037" width="5.42578125" style="71" customWidth="1"/>
    <col min="9038" max="9042" width="7" style="71" hidden="1" customWidth="1"/>
    <col min="9043" max="9043" width="5.85546875" style="71" customWidth="1"/>
    <col min="9044" max="9045" width="7" style="71" hidden="1" customWidth="1"/>
    <col min="9046" max="9046" width="5.42578125" style="71" customWidth="1"/>
    <col min="9047" max="9048" width="7" style="71" hidden="1" customWidth="1"/>
    <col min="9049" max="9049" width="5.42578125" style="71" customWidth="1"/>
    <col min="9050" max="9051" width="7" style="71" hidden="1" customWidth="1"/>
    <col min="9052" max="9052" width="6" style="71" customWidth="1"/>
    <col min="9053" max="9057" width="7" style="71" hidden="1" customWidth="1"/>
    <col min="9058" max="9058" width="5" style="71" customWidth="1"/>
    <col min="9059" max="9066" width="7" style="71" hidden="1" customWidth="1"/>
    <col min="9067" max="9067" width="5" style="71" customWidth="1"/>
    <col min="9068" max="9068" width="7" style="71" hidden="1" customWidth="1"/>
    <col min="9069" max="9069" width="5" style="71" customWidth="1"/>
    <col min="9070" max="9070" width="9.42578125" style="71" customWidth="1"/>
    <col min="9071" max="9071" width="7" style="71" hidden="1" customWidth="1"/>
    <col min="9072" max="9072" width="5" style="71" customWidth="1"/>
    <col min="9073" max="9074" width="7" style="71" hidden="1" customWidth="1"/>
    <col min="9075" max="9075" width="5" style="71" customWidth="1"/>
    <col min="9076" max="9077" width="7" style="71" hidden="1" customWidth="1"/>
    <col min="9078" max="9078" width="5" style="71" customWidth="1"/>
    <col min="9079" max="9080" width="7" style="71" hidden="1" customWidth="1"/>
    <col min="9081" max="9081" width="5" style="71" customWidth="1"/>
    <col min="9082" max="9088" width="7" style="71" hidden="1" customWidth="1"/>
    <col min="9089" max="9089" width="6.42578125" style="71" customWidth="1"/>
    <col min="9090" max="9093" width="7" style="71" hidden="1" customWidth="1"/>
    <col min="9094" max="9094" width="7.140625" style="71" customWidth="1"/>
    <col min="9095" max="9105" width="7" style="71" hidden="1" customWidth="1"/>
    <col min="9106" max="9106" width="7.140625" style="71" customWidth="1"/>
    <col min="9107" max="9108" width="7" style="71" hidden="1" customWidth="1"/>
    <col min="9109" max="9109" width="7.140625" style="71" customWidth="1"/>
    <col min="9110" max="9111" width="7" style="71" hidden="1" customWidth="1"/>
    <col min="9112" max="9112" width="7.140625" style="71" customWidth="1"/>
    <col min="9113" max="9113" width="7" style="71" hidden="1" customWidth="1"/>
    <col min="9114" max="9114" width="6.42578125" style="71" customWidth="1"/>
    <col min="9115" max="9116" width="7" style="71" hidden="1" customWidth="1"/>
    <col min="9117" max="9117" width="6.85546875" style="71" customWidth="1"/>
    <col min="9118" max="9119" width="7" style="71" hidden="1" customWidth="1"/>
    <col min="9120" max="9120" width="6.85546875" style="71" customWidth="1"/>
    <col min="9121" max="9122" width="7" style="71" hidden="1" customWidth="1"/>
    <col min="9123" max="9123" width="6.42578125" style="71" customWidth="1"/>
    <col min="9124" max="9128" width="7" style="71" hidden="1" customWidth="1"/>
    <col min="9129" max="9129" width="6.42578125" style="71" customWidth="1"/>
    <col min="9130" max="9131" width="7" style="71" hidden="1" customWidth="1"/>
    <col min="9132" max="9132" width="7.5703125" style="71" customWidth="1"/>
    <col min="9133" max="9133" width="7" style="71" hidden="1" customWidth="1"/>
    <col min="9134" max="9134" width="9.42578125" style="71" customWidth="1"/>
    <col min="9135" max="9135" width="7" style="71" hidden="1" customWidth="1"/>
    <col min="9136" max="9139" width="6.42578125" style="71" customWidth="1"/>
    <col min="9140" max="9140" width="6.85546875" style="71" customWidth="1"/>
    <col min="9141" max="9141" width="6.42578125" style="71" customWidth="1"/>
    <col min="9142" max="9158" width="7" style="71" hidden="1" customWidth="1"/>
    <col min="9159" max="9159" width="6.5703125" style="71" customWidth="1"/>
    <col min="9160" max="9160" width="6.42578125" style="71" customWidth="1"/>
    <col min="9161" max="9162" width="7" style="71" hidden="1" customWidth="1"/>
    <col min="9163" max="9163" width="6.42578125" style="71" customWidth="1"/>
    <col min="9164" max="9165" width="7" style="71" hidden="1" customWidth="1"/>
    <col min="9166" max="9166" width="7.42578125" style="71" customWidth="1"/>
    <col min="9167" max="9167" width="7" style="71" hidden="1" customWidth="1"/>
    <col min="9168" max="9168" width="6.42578125" style="71" customWidth="1"/>
    <col min="9169" max="9169" width="7" style="71" hidden="1" customWidth="1"/>
    <col min="9170" max="9170" width="9" style="71" customWidth="1"/>
    <col min="9171" max="9172" width="7" style="71" hidden="1" customWidth="1"/>
    <col min="9173" max="9173" width="8.5703125" style="71" customWidth="1"/>
    <col min="9174" max="9175" width="7" style="71" hidden="1" customWidth="1"/>
    <col min="9176" max="9176" width="6.42578125" style="71" customWidth="1"/>
    <col min="9177" max="9178" width="7" style="71" hidden="1" customWidth="1"/>
    <col min="9179" max="9179" width="7" style="71" customWidth="1"/>
    <col min="9180" max="9184" width="7" style="71" hidden="1" customWidth="1"/>
    <col min="9185" max="9185" width="7.5703125" style="71" customWidth="1"/>
    <col min="9186" max="9187" width="7" style="71" hidden="1" customWidth="1"/>
    <col min="9188" max="9188" width="7" style="71" customWidth="1"/>
    <col min="9189" max="9195" width="7" style="71" hidden="1" customWidth="1"/>
    <col min="9196" max="9196" width="6.42578125" style="71" customWidth="1"/>
    <col min="9197" max="9207" width="7" style="71" hidden="1" customWidth="1"/>
    <col min="9208" max="9208" width="7" style="71" hidden="1"/>
    <col min="9209" max="9209" width="41.42578125" style="71" customWidth="1"/>
    <col min="9210" max="9210" width="6.42578125" style="71" customWidth="1"/>
    <col min="9211" max="9211" width="14.7109375" style="71" customWidth="1"/>
    <col min="9212" max="9212" width="11.42578125" style="71" customWidth="1"/>
    <col min="9213" max="9213" width="13" style="71" customWidth="1"/>
    <col min="9214" max="9214" width="20" style="71" customWidth="1"/>
    <col min="9215" max="9224" width="9.42578125" style="71" customWidth="1"/>
    <col min="9225" max="9225" width="8.85546875" style="71" customWidth="1"/>
    <col min="9226" max="9226" width="9.42578125" style="71" customWidth="1"/>
    <col min="9227" max="9227" width="10.140625" style="71" customWidth="1"/>
    <col min="9228" max="9228" width="6.42578125" style="71" customWidth="1"/>
    <col min="9229" max="9229" width="7.7109375" style="71" customWidth="1"/>
    <col min="9230" max="9230" width="6.140625" style="71" customWidth="1"/>
    <col min="9231" max="9231" width="4.42578125" style="71" customWidth="1"/>
    <col min="9232" max="9234" width="6.28515625" style="71" customWidth="1"/>
    <col min="9235" max="9235" width="7" style="71" hidden="1" customWidth="1"/>
    <col min="9236" max="9237" width="11.42578125" style="71" customWidth="1"/>
    <col min="9238" max="9238" width="56.85546875" style="71" customWidth="1"/>
    <col min="9239" max="9239" width="9.140625" style="71" customWidth="1"/>
    <col min="9240" max="9240" width="32.7109375" style="71" customWidth="1"/>
    <col min="9241" max="9241" width="13.85546875" style="71" customWidth="1"/>
    <col min="9242" max="9242" width="15.85546875" style="71" customWidth="1"/>
    <col min="9243" max="9244" width="9.140625" style="71" customWidth="1"/>
    <col min="9245" max="9246" width="12.140625" style="71" customWidth="1"/>
    <col min="9247" max="9247" width="14.5703125" style="71" customWidth="1"/>
    <col min="9248" max="9248" width="5" style="71" customWidth="1"/>
    <col min="9249" max="9250" width="7" style="71" hidden="1" customWidth="1"/>
    <col min="9251" max="9251" width="5" style="71" customWidth="1"/>
    <col min="9252" max="9253" width="7" style="71" hidden="1" customWidth="1"/>
    <col min="9254" max="9254" width="5" style="71" customWidth="1"/>
    <col min="9255" max="9256" width="7" style="71" hidden="1" customWidth="1"/>
    <col min="9257" max="9257" width="5" style="71" customWidth="1"/>
    <col min="9258" max="9259" width="7" style="71" hidden="1" customWidth="1"/>
    <col min="9260" max="9260" width="5" style="71" customWidth="1"/>
    <col min="9261" max="9262" width="7" style="71" hidden="1" customWidth="1"/>
    <col min="9263" max="9263" width="5" style="71" customWidth="1"/>
    <col min="9264" max="9274" width="7" style="71" hidden="1" customWidth="1"/>
    <col min="9275" max="9275" width="6.85546875" style="71" customWidth="1"/>
    <col min="9276" max="9277" width="7" style="71" hidden="1" customWidth="1"/>
    <col min="9278" max="9278" width="6.42578125" style="71" customWidth="1"/>
    <col min="9279" max="9280" width="7" style="71" hidden="1" customWidth="1"/>
    <col min="9281" max="9281" width="5.42578125" style="71" customWidth="1"/>
    <col min="9282" max="9283" width="7" style="71" hidden="1" customWidth="1"/>
    <col min="9284" max="9284" width="4.85546875" style="71" customWidth="1"/>
    <col min="9285" max="9292" width="7" style="71" hidden="1" customWidth="1"/>
    <col min="9293" max="9293" width="5.42578125" style="71" customWidth="1"/>
    <col min="9294" max="9298" width="7" style="71" hidden="1" customWidth="1"/>
    <col min="9299" max="9299" width="5.85546875" style="71" customWidth="1"/>
    <col min="9300" max="9301" width="7" style="71" hidden="1" customWidth="1"/>
    <col min="9302" max="9302" width="5.42578125" style="71" customWidth="1"/>
    <col min="9303" max="9304" width="7" style="71" hidden="1" customWidth="1"/>
    <col min="9305" max="9305" width="5.42578125" style="71" customWidth="1"/>
    <col min="9306" max="9307" width="7" style="71" hidden="1" customWidth="1"/>
    <col min="9308" max="9308" width="6" style="71" customWidth="1"/>
    <col min="9309" max="9313" width="7" style="71" hidden="1" customWidth="1"/>
    <col min="9314" max="9314" width="5" style="71" customWidth="1"/>
    <col min="9315" max="9322" width="7" style="71" hidden="1" customWidth="1"/>
    <col min="9323" max="9323" width="5" style="71" customWidth="1"/>
    <col min="9324" max="9324" width="7" style="71" hidden="1" customWidth="1"/>
    <col min="9325" max="9325" width="5" style="71" customWidth="1"/>
    <col min="9326" max="9326" width="9.42578125" style="71" customWidth="1"/>
    <col min="9327" max="9327" width="7" style="71" hidden="1" customWidth="1"/>
    <col min="9328" max="9328" width="5" style="71" customWidth="1"/>
    <col min="9329" max="9330" width="7" style="71" hidden="1" customWidth="1"/>
    <col min="9331" max="9331" width="5" style="71" customWidth="1"/>
    <col min="9332" max="9333" width="7" style="71" hidden="1" customWidth="1"/>
    <col min="9334" max="9334" width="5" style="71" customWidth="1"/>
    <col min="9335" max="9336" width="7" style="71" hidden="1" customWidth="1"/>
    <col min="9337" max="9337" width="5" style="71" customWidth="1"/>
    <col min="9338" max="9344" width="7" style="71" hidden="1" customWidth="1"/>
    <col min="9345" max="9345" width="6.42578125" style="71" customWidth="1"/>
    <col min="9346" max="9349" width="7" style="71" hidden="1" customWidth="1"/>
    <col min="9350" max="9350" width="7.140625" style="71" customWidth="1"/>
    <col min="9351" max="9361" width="7" style="71" hidden="1" customWidth="1"/>
    <col min="9362" max="9362" width="7.140625" style="71" customWidth="1"/>
    <col min="9363" max="9364" width="7" style="71" hidden="1" customWidth="1"/>
    <col min="9365" max="9365" width="7.140625" style="71" customWidth="1"/>
    <col min="9366" max="9367" width="7" style="71" hidden="1" customWidth="1"/>
    <col min="9368" max="9368" width="7.140625" style="71" customWidth="1"/>
    <col min="9369" max="9369" width="7" style="71" hidden="1" customWidth="1"/>
    <col min="9370" max="9370" width="6.42578125" style="71" customWidth="1"/>
    <col min="9371" max="9372" width="7" style="71" hidden="1" customWidth="1"/>
    <col min="9373" max="9373" width="6.85546875" style="71" customWidth="1"/>
    <col min="9374" max="9375" width="7" style="71" hidden="1" customWidth="1"/>
    <col min="9376" max="9376" width="6.85546875" style="71" customWidth="1"/>
    <col min="9377" max="9378" width="7" style="71" hidden="1" customWidth="1"/>
    <col min="9379" max="9379" width="6.42578125" style="71" customWidth="1"/>
    <col min="9380" max="9384" width="7" style="71" hidden="1" customWidth="1"/>
    <col min="9385" max="9385" width="6.42578125" style="71" customWidth="1"/>
    <col min="9386" max="9387" width="7" style="71" hidden="1" customWidth="1"/>
    <col min="9388" max="9388" width="7.5703125" style="71" customWidth="1"/>
    <col min="9389" max="9389" width="7" style="71" hidden="1" customWidth="1"/>
    <col min="9390" max="9390" width="9.42578125" style="71" customWidth="1"/>
    <col min="9391" max="9391" width="7" style="71" hidden="1" customWidth="1"/>
    <col min="9392" max="9395" width="6.42578125" style="71" customWidth="1"/>
    <col min="9396" max="9396" width="6.85546875" style="71" customWidth="1"/>
    <col min="9397" max="9397" width="6.42578125" style="71" customWidth="1"/>
    <col min="9398" max="9414" width="7" style="71" hidden="1" customWidth="1"/>
    <col min="9415" max="9415" width="6.5703125" style="71" customWidth="1"/>
    <col min="9416" max="9416" width="6.42578125" style="71" customWidth="1"/>
    <col min="9417" max="9418" width="7" style="71" hidden="1" customWidth="1"/>
    <col min="9419" max="9419" width="6.42578125" style="71" customWidth="1"/>
    <col min="9420" max="9421" width="7" style="71" hidden="1" customWidth="1"/>
    <col min="9422" max="9422" width="7.42578125" style="71" customWidth="1"/>
    <col min="9423" max="9423" width="7" style="71" hidden="1" customWidth="1"/>
    <col min="9424" max="9424" width="6.42578125" style="71" customWidth="1"/>
    <col min="9425" max="9425" width="7" style="71" hidden="1" customWidth="1"/>
    <col min="9426" max="9426" width="9" style="71" customWidth="1"/>
    <col min="9427" max="9428" width="7" style="71" hidden="1" customWidth="1"/>
    <col min="9429" max="9429" width="8.5703125" style="71" customWidth="1"/>
    <col min="9430" max="9431" width="7" style="71" hidden="1" customWidth="1"/>
    <col min="9432" max="9432" width="6.42578125" style="71" customWidth="1"/>
    <col min="9433" max="9434" width="7" style="71" hidden="1" customWidth="1"/>
    <col min="9435" max="9435" width="7" style="71" customWidth="1"/>
    <col min="9436" max="9440" width="7" style="71" hidden="1" customWidth="1"/>
    <col min="9441" max="9441" width="7.5703125" style="71" customWidth="1"/>
    <col min="9442" max="9443" width="7" style="71" hidden="1" customWidth="1"/>
    <col min="9444" max="9444" width="7" style="71" customWidth="1"/>
    <col min="9445" max="9451" width="7" style="71" hidden="1" customWidth="1"/>
    <col min="9452" max="9452" width="6.42578125" style="71" customWidth="1"/>
    <col min="9453" max="9463" width="7" style="71" hidden="1" customWidth="1"/>
    <col min="9464" max="9464" width="7" style="71" hidden="1"/>
    <col min="9465" max="9465" width="41.42578125" style="71" customWidth="1"/>
    <col min="9466" max="9466" width="6.42578125" style="71" customWidth="1"/>
    <col min="9467" max="9467" width="14.7109375" style="71" customWidth="1"/>
    <col min="9468" max="9468" width="11.42578125" style="71" customWidth="1"/>
    <col min="9469" max="9469" width="13" style="71" customWidth="1"/>
    <col min="9470" max="9470" width="20" style="71" customWidth="1"/>
    <col min="9471" max="9480" width="9.42578125" style="71" customWidth="1"/>
    <col min="9481" max="9481" width="8.85546875" style="71" customWidth="1"/>
    <col min="9482" max="9482" width="9.42578125" style="71" customWidth="1"/>
    <col min="9483" max="9483" width="10.140625" style="71" customWidth="1"/>
    <col min="9484" max="9484" width="6.42578125" style="71" customWidth="1"/>
    <col min="9485" max="9485" width="7.7109375" style="71" customWidth="1"/>
    <col min="9486" max="9486" width="6.140625" style="71" customWidth="1"/>
    <col min="9487" max="9487" width="4.42578125" style="71" customWidth="1"/>
    <col min="9488" max="9490" width="6.28515625" style="71" customWidth="1"/>
    <col min="9491" max="9491" width="7" style="71" hidden="1" customWidth="1"/>
    <col min="9492" max="9493" width="11.42578125" style="71" customWidth="1"/>
    <col min="9494" max="9494" width="56.85546875" style="71" customWidth="1"/>
    <col min="9495" max="9495" width="9.140625" style="71" customWidth="1"/>
    <col min="9496" max="9496" width="32.7109375" style="71" customWidth="1"/>
    <col min="9497" max="9497" width="13.85546875" style="71" customWidth="1"/>
    <col min="9498" max="9498" width="15.85546875" style="71" customWidth="1"/>
    <col min="9499" max="9500" width="9.140625" style="71" customWidth="1"/>
    <col min="9501" max="9502" width="12.140625" style="71" customWidth="1"/>
    <col min="9503" max="9503" width="14.5703125" style="71" customWidth="1"/>
    <col min="9504" max="9504" width="5" style="71" customWidth="1"/>
    <col min="9505" max="9506" width="7" style="71" hidden="1" customWidth="1"/>
    <col min="9507" max="9507" width="5" style="71" customWidth="1"/>
    <col min="9508" max="9509" width="7" style="71" hidden="1" customWidth="1"/>
    <col min="9510" max="9510" width="5" style="71" customWidth="1"/>
    <col min="9511" max="9512" width="7" style="71" hidden="1" customWidth="1"/>
    <col min="9513" max="9513" width="5" style="71" customWidth="1"/>
    <col min="9514" max="9515" width="7" style="71" hidden="1" customWidth="1"/>
    <col min="9516" max="9516" width="5" style="71" customWidth="1"/>
    <col min="9517" max="9518" width="7" style="71" hidden="1" customWidth="1"/>
    <col min="9519" max="9519" width="5" style="71" customWidth="1"/>
    <col min="9520" max="9530" width="7" style="71" hidden="1" customWidth="1"/>
    <col min="9531" max="9531" width="6.85546875" style="71" customWidth="1"/>
    <col min="9532" max="9533" width="7" style="71" hidden="1" customWidth="1"/>
    <col min="9534" max="9534" width="6.42578125" style="71" customWidth="1"/>
    <col min="9535" max="9536" width="7" style="71" hidden="1" customWidth="1"/>
    <col min="9537" max="9537" width="5.42578125" style="71" customWidth="1"/>
    <col min="9538" max="9539" width="7" style="71" hidden="1" customWidth="1"/>
    <col min="9540" max="9540" width="4.85546875" style="71" customWidth="1"/>
    <col min="9541" max="9548" width="7" style="71" hidden="1" customWidth="1"/>
    <col min="9549" max="9549" width="5.42578125" style="71" customWidth="1"/>
    <col min="9550" max="9554" width="7" style="71" hidden="1" customWidth="1"/>
    <col min="9555" max="9555" width="5.85546875" style="71" customWidth="1"/>
    <col min="9556" max="9557" width="7" style="71" hidden="1" customWidth="1"/>
    <col min="9558" max="9558" width="5.42578125" style="71" customWidth="1"/>
    <col min="9559" max="9560" width="7" style="71" hidden="1" customWidth="1"/>
    <col min="9561" max="9561" width="5.42578125" style="71" customWidth="1"/>
    <col min="9562" max="9563" width="7" style="71" hidden="1" customWidth="1"/>
    <col min="9564" max="9564" width="6" style="71" customWidth="1"/>
    <col min="9565" max="9569" width="7" style="71" hidden="1" customWidth="1"/>
    <col min="9570" max="9570" width="5" style="71" customWidth="1"/>
    <col min="9571" max="9578" width="7" style="71" hidden="1" customWidth="1"/>
    <col min="9579" max="9579" width="5" style="71" customWidth="1"/>
    <col min="9580" max="9580" width="7" style="71" hidden="1" customWidth="1"/>
    <col min="9581" max="9581" width="5" style="71" customWidth="1"/>
    <col min="9582" max="9582" width="9.42578125" style="71" customWidth="1"/>
    <col min="9583" max="9583" width="7" style="71" hidden="1" customWidth="1"/>
    <col min="9584" max="9584" width="5" style="71" customWidth="1"/>
    <col min="9585" max="9586" width="7" style="71" hidden="1" customWidth="1"/>
    <col min="9587" max="9587" width="5" style="71" customWidth="1"/>
    <col min="9588" max="9589" width="7" style="71" hidden="1" customWidth="1"/>
    <col min="9590" max="9590" width="5" style="71" customWidth="1"/>
    <col min="9591" max="9592" width="7" style="71" hidden="1" customWidth="1"/>
    <col min="9593" max="9593" width="5" style="71" customWidth="1"/>
    <col min="9594" max="9600" width="7" style="71" hidden="1" customWidth="1"/>
    <col min="9601" max="9601" width="6.42578125" style="71" customWidth="1"/>
    <col min="9602" max="9605" width="7" style="71" hidden="1" customWidth="1"/>
    <col min="9606" max="9606" width="7.140625" style="71" customWidth="1"/>
    <col min="9607" max="9617" width="7" style="71" hidden="1" customWidth="1"/>
    <col min="9618" max="9618" width="7.140625" style="71" customWidth="1"/>
    <col min="9619" max="9620" width="7" style="71" hidden="1" customWidth="1"/>
    <col min="9621" max="9621" width="7.140625" style="71" customWidth="1"/>
    <col min="9622" max="9623" width="7" style="71" hidden="1" customWidth="1"/>
    <col min="9624" max="9624" width="7.140625" style="71" customWidth="1"/>
    <col min="9625" max="9625" width="7" style="71" hidden="1" customWidth="1"/>
    <col min="9626" max="9626" width="6.42578125" style="71" customWidth="1"/>
    <col min="9627" max="9628" width="7" style="71" hidden="1" customWidth="1"/>
    <col min="9629" max="9629" width="6.85546875" style="71" customWidth="1"/>
    <col min="9630" max="9631" width="7" style="71" hidden="1" customWidth="1"/>
    <col min="9632" max="9632" width="6.85546875" style="71" customWidth="1"/>
    <col min="9633" max="9634" width="7" style="71" hidden="1" customWidth="1"/>
    <col min="9635" max="9635" width="6.42578125" style="71" customWidth="1"/>
    <col min="9636" max="9640" width="7" style="71" hidden="1" customWidth="1"/>
    <col min="9641" max="9641" width="6.42578125" style="71" customWidth="1"/>
    <col min="9642" max="9643" width="7" style="71" hidden="1" customWidth="1"/>
    <col min="9644" max="9644" width="7.5703125" style="71" customWidth="1"/>
    <col min="9645" max="9645" width="7" style="71" hidden="1" customWidth="1"/>
    <col min="9646" max="9646" width="9.42578125" style="71" customWidth="1"/>
    <col min="9647" max="9647" width="7" style="71" hidden="1" customWidth="1"/>
    <col min="9648" max="9651" width="6.42578125" style="71" customWidth="1"/>
    <col min="9652" max="9652" width="6.85546875" style="71" customWidth="1"/>
    <col min="9653" max="9653" width="6.42578125" style="71" customWidth="1"/>
    <col min="9654" max="9670" width="7" style="71" hidden="1" customWidth="1"/>
    <col min="9671" max="9671" width="6.5703125" style="71" customWidth="1"/>
    <col min="9672" max="9672" width="6.42578125" style="71" customWidth="1"/>
    <col min="9673" max="9674" width="7" style="71" hidden="1" customWidth="1"/>
    <col min="9675" max="9675" width="6.42578125" style="71" customWidth="1"/>
    <col min="9676" max="9677" width="7" style="71" hidden="1" customWidth="1"/>
    <col min="9678" max="9678" width="7.42578125" style="71" customWidth="1"/>
    <col min="9679" max="9679" width="7" style="71" hidden="1" customWidth="1"/>
    <col min="9680" max="9680" width="6.42578125" style="71" customWidth="1"/>
    <col min="9681" max="9681" width="7" style="71" hidden="1" customWidth="1"/>
    <col min="9682" max="9682" width="9" style="71" customWidth="1"/>
    <col min="9683" max="9684" width="7" style="71" hidden="1" customWidth="1"/>
    <col min="9685" max="9685" width="8.5703125" style="71" customWidth="1"/>
    <col min="9686" max="9687" width="7" style="71" hidden="1" customWidth="1"/>
    <col min="9688" max="9688" width="6.42578125" style="71" customWidth="1"/>
    <col min="9689" max="9690" width="7" style="71" hidden="1" customWidth="1"/>
    <col min="9691" max="9691" width="7" style="71" customWidth="1"/>
    <col min="9692" max="9696" width="7" style="71" hidden="1" customWidth="1"/>
    <col min="9697" max="9697" width="7.5703125" style="71" customWidth="1"/>
    <col min="9698" max="9699" width="7" style="71" hidden="1" customWidth="1"/>
    <col min="9700" max="9700" width="7" style="71" customWidth="1"/>
    <col min="9701" max="9707" width="7" style="71" hidden="1" customWidth="1"/>
    <col min="9708" max="9708" width="6.42578125" style="71" customWidth="1"/>
    <col min="9709" max="9719" width="7" style="71" hidden="1" customWidth="1"/>
    <col min="9720" max="9720" width="7" style="71" hidden="1"/>
    <col min="9721" max="9721" width="41.42578125" style="71" customWidth="1"/>
    <col min="9722" max="9722" width="6.42578125" style="71" customWidth="1"/>
    <col min="9723" max="9723" width="14.7109375" style="71" customWidth="1"/>
    <col min="9724" max="9724" width="11.42578125" style="71" customWidth="1"/>
    <col min="9725" max="9725" width="13" style="71" customWidth="1"/>
    <col min="9726" max="9726" width="20" style="71" customWidth="1"/>
    <col min="9727" max="9736" width="9.42578125" style="71" customWidth="1"/>
    <col min="9737" max="9737" width="8.85546875" style="71" customWidth="1"/>
    <col min="9738" max="9738" width="9.42578125" style="71" customWidth="1"/>
    <col min="9739" max="9739" width="10.140625" style="71" customWidth="1"/>
    <col min="9740" max="9740" width="6.42578125" style="71" customWidth="1"/>
    <col min="9741" max="9741" width="7.7109375" style="71" customWidth="1"/>
    <col min="9742" max="9742" width="6.140625" style="71" customWidth="1"/>
    <col min="9743" max="9743" width="4.42578125" style="71" customWidth="1"/>
    <col min="9744" max="9746" width="6.28515625" style="71" customWidth="1"/>
    <col min="9747" max="9747" width="7" style="71" hidden="1" customWidth="1"/>
    <col min="9748" max="9749" width="11.42578125" style="71" customWidth="1"/>
    <col min="9750" max="9750" width="56.85546875" style="71" customWidth="1"/>
    <col min="9751" max="9751" width="9.140625" style="71" customWidth="1"/>
    <col min="9752" max="9752" width="32.7109375" style="71" customWidth="1"/>
    <col min="9753" max="9753" width="13.85546875" style="71" customWidth="1"/>
    <col min="9754" max="9754" width="15.85546875" style="71" customWidth="1"/>
    <col min="9755" max="9756" width="9.140625" style="71" customWidth="1"/>
    <col min="9757" max="9758" width="12.140625" style="71" customWidth="1"/>
    <col min="9759" max="9759" width="14.5703125" style="71" customWidth="1"/>
    <col min="9760" max="9760" width="5" style="71" customWidth="1"/>
    <col min="9761" max="9762" width="7" style="71" hidden="1" customWidth="1"/>
    <col min="9763" max="9763" width="5" style="71" customWidth="1"/>
    <col min="9764" max="9765" width="7" style="71" hidden="1" customWidth="1"/>
    <col min="9766" max="9766" width="5" style="71" customWidth="1"/>
    <col min="9767" max="9768" width="7" style="71" hidden="1" customWidth="1"/>
    <col min="9769" max="9769" width="5" style="71" customWidth="1"/>
    <col min="9770" max="9771" width="7" style="71" hidden="1" customWidth="1"/>
    <col min="9772" max="9772" width="5" style="71" customWidth="1"/>
    <col min="9773" max="9774" width="7" style="71" hidden="1" customWidth="1"/>
    <col min="9775" max="9775" width="5" style="71" customWidth="1"/>
    <col min="9776" max="9786" width="7" style="71" hidden="1" customWidth="1"/>
    <col min="9787" max="9787" width="6.85546875" style="71" customWidth="1"/>
    <col min="9788" max="9789" width="7" style="71" hidden="1" customWidth="1"/>
    <col min="9790" max="9790" width="6.42578125" style="71" customWidth="1"/>
    <col min="9791" max="9792" width="7" style="71" hidden="1" customWidth="1"/>
    <col min="9793" max="9793" width="5.42578125" style="71" customWidth="1"/>
    <col min="9794" max="9795" width="7" style="71" hidden="1" customWidth="1"/>
    <col min="9796" max="9796" width="4.85546875" style="71" customWidth="1"/>
    <col min="9797" max="9804" width="7" style="71" hidden="1" customWidth="1"/>
    <col min="9805" max="9805" width="5.42578125" style="71" customWidth="1"/>
    <col min="9806" max="9810" width="7" style="71" hidden="1" customWidth="1"/>
    <col min="9811" max="9811" width="5.85546875" style="71" customWidth="1"/>
    <col min="9812" max="9813" width="7" style="71" hidden="1" customWidth="1"/>
    <col min="9814" max="9814" width="5.42578125" style="71" customWidth="1"/>
    <col min="9815" max="9816" width="7" style="71" hidden="1" customWidth="1"/>
    <col min="9817" max="9817" width="5.42578125" style="71" customWidth="1"/>
    <col min="9818" max="9819" width="7" style="71" hidden="1" customWidth="1"/>
    <col min="9820" max="9820" width="6" style="71" customWidth="1"/>
    <col min="9821" max="9825" width="7" style="71" hidden="1" customWidth="1"/>
    <col min="9826" max="9826" width="5" style="71" customWidth="1"/>
    <col min="9827" max="9834" width="7" style="71" hidden="1" customWidth="1"/>
    <col min="9835" max="9835" width="5" style="71" customWidth="1"/>
    <col min="9836" max="9836" width="7" style="71" hidden="1" customWidth="1"/>
    <col min="9837" max="9837" width="5" style="71" customWidth="1"/>
    <col min="9838" max="9838" width="9.42578125" style="71" customWidth="1"/>
    <col min="9839" max="9839" width="7" style="71" hidden="1" customWidth="1"/>
    <col min="9840" max="9840" width="5" style="71" customWidth="1"/>
    <col min="9841" max="9842" width="7" style="71" hidden="1" customWidth="1"/>
    <col min="9843" max="9843" width="5" style="71" customWidth="1"/>
    <col min="9844" max="9845" width="7" style="71" hidden="1" customWidth="1"/>
    <col min="9846" max="9846" width="5" style="71" customWidth="1"/>
    <col min="9847" max="9848" width="7" style="71" hidden="1" customWidth="1"/>
    <col min="9849" max="9849" width="5" style="71" customWidth="1"/>
    <col min="9850" max="9856" width="7" style="71" hidden="1" customWidth="1"/>
    <col min="9857" max="9857" width="6.42578125" style="71" customWidth="1"/>
    <col min="9858" max="9861" width="7" style="71" hidden="1" customWidth="1"/>
    <col min="9862" max="9862" width="7.140625" style="71" customWidth="1"/>
    <col min="9863" max="9873" width="7" style="71" hidden="1" customWidth="1"/>
    <col min="9874" max="9874" width="7.140625" style="71" customWidth="1"/>
    <col min="9875" max="9876" width="7" style="71" hidden="1" customWidth="1"/>
    <col min="9877" max="9877" width="7.140625" style="71" customWidth="1"/>
    <col min="9878" max="9879" width="7" style="71" hidden="1" customWidth="1"/>
    <col min="9880" max="9880" width="7.140625" style="71" customWidth="1"/>
    <col min="9881" max="9881" width="7" style="71" hidden="1" customWidth="1"/>
    <col min="9882" max="9882" width="6.42578125" style="71" customWidth="1"/>
    <col min="9883" max="9884" width="7" style="71" hidden="1" customWidth="1"/>
    <col min="9885" max="9885" width="6.85546875" style="71" customWidth="1"/>
    <col min="9886" max="9887" width="7" style="71" hidden="1" customWidth="1"/>
    <col min="9888" max="9888" width="6.85546875" style="71" customWidth="1"/>
    <col min="9889" max="9890" width="7" style="71" hidden="1" customWidth="1"/>
    <col min="9891" max="9891" width="6.42578125" style="71" customWidth="1"/>
    <col min="9892" max="9896" width="7" style="71" hidden="1" customWidth="1"/>
    <col min="9897" max="9897" width="6.42578125" style="71" customWidth="1"/>
    <col min="9898" max="9899" width="7" style="71" hidden="1" customWidth="1"/>
    <col min="9900" max="9900" width="7.5703125" style="71" customWidth="1"/>
    <col min="9901" max="9901" width="7" style="71" hidden="1" customWidth="1"/>
    <col min="9902" max="9902" width="9.42578125" style="71" customWidth="1"/>
    <col min="9903" max="9903" width="7" style="71" hidden="1" customWidth="1"/>
    <col min="9904" max="9907" width="6.42578125" style="71" customWidth="1"/>
    <col min="9908" max="9908" width="6.85546875" style="71" customWidth="1"/>
    <col min="9909" max="9909" width="6.42578125" style="71" customWidth="1"/>
    <col min="9910" max="9926" width="7" style="71" hidden="1" customWidth="1"/>
    <col min="9927" max="9927" width="6.5703125" style="71" customWidth="1"/>
    <col min="9928" max="9928" width="6.42578125" style="71" customWidth="1"/>
    <col min="9929" max="9930" width="7" style="71" hidden="1" customWidth="1"/>
    <col min="9931" max="9931" width="6.42578125" style="71" customWidth="1"/>
    <col min="9932" max="9933" width="7" style="71" hidden="1" customWidth="1"/>
    <col min="9934" max="9934" width="7.42578125" style="71" customWidth="1"/>
    <col min="9935" max="9935" width="7" style="71" hidden="1" customWidth="1"/>
    <col min="9936" max="9936" width="6.42578125" style="71" customWidth="1"/>
    <col min="9937" max="9937" width="7" style="71" hidden="1" customWidth="1"/>
    <col min="9938" max="9938" width="9" style="71" customWidth="1"/>
    <col min="9939" max="9940" width="7" style="71" hidden="1" customWidth="1"/>
    <col min="9941" max="9941" width="8.5703125" style="71" customWidth="1"/>
    <col min="9942" max="9943" width="7" style="71" hidden="1" customWidth="1"/>
    <col min="9944" max="9944" width="6.42578125" style="71" customWidth="1"/>
    <col min="9945" max="9946" width="7" style="71" hidden="1" customWidth="1"/>
    <col min="9947" max="9947" width="7" style="71" customWidth="1"/>
    <col min="9948" max="9952" width="7" style="71" hidden="1" customWidth="1"/>
    <col min="9953" max="9953" width="7.5703125" style="71" customWidth="1"/>
    <col min="9954" max="9955" width="7" style="71" hidden="1" customWidth="1"/>
    <col min="9956" max="9956" width="7" style="71" customWidth="1"/>
    <col min="9957" max="9963" width="7" style="71" hidden="1" customWidth="1"/>
    <col min="9964" max="9964" width="6.42578125" style="71" customWidth="1"/>
    <col min="9965" max="9975" width="7" style="71" hidden="1" customWidth="1"/>
    <col min="9976" max="9976" width="7" style="71" hidden="1"/>
    <col min="9977" max="9977" width="41.42578125" style="71" customWidth="1"/>
    <col min="9978" max="9978" width="6.42578125" style="71" customWidth="1"/>
    <col min="9979" max="9979" width="14.7109375" style="71" customWidth="1"/>
    <col min="9980" max="9980" width="11.42578125" style="71" customWidth="1"/>
    <col min="9981" max="9981" width="13" style="71" customWidth="1"/>
    <col min="9982" max="9982" width="20" style="71" customWidth="1"/>
    <col min="9983" max="9992" width="9.42578125" style="71" customWidth="1"/>
    <col min="9993" max="9993" width="8.85546875" style="71" customWidth="1"/>
    <col min="9994" max="9994" width="9.42578125" style="71" customWidth="1"/>
    <col min="9995" max="9995" width="10.140625" style="71" customWidth="1"/>
    <col min="9996" max="9996" width="6.42578125" style="71" customWidth="1"/>
    <col min="9997" max="9997" width="7.7109375" style="71" customWidth="1"/>
    <col min="9998" max="9998" width="6.140625" style="71" customWidth="1"/>
    <col min="9999" max="9999" width="4.42578125" style="71" customWidth="1"/>
    <col min="10000" max="10002" width="6.28515625" style="71" customWidth="1"/>
    <col min="10003" max="10003" width="7" style="71" hidden="1" customWidth="1"/>
    <col min="10004" max="10005" width="11.42578125" style="71" customWidth="1"/>
    <col min="10006" max="10006" width="56.85546875" style="71" customWidth="1"/>
    <col min="10007" max="10007" width="9.140625" style="71" customWidth="1"/>
    <col min="10008" max="10008" width="32.7109375" style="71" customWidth="1"/>
    <col min="10009" max="10009" width="13.85546875" style="71" customWidth="1"/>
    <col min="10010" max="10010" width="15.85546875" style="71" customWidth="1"/>
    <col min="10011" max="10012" width="9.140625" style="71" customWidth="1"/>
    <col min="10013" max="10014" width="12.140625" style="71" customWidth="1"/>
    <col min="10015" max="10015" width="14.5703125" style="71" customWidth="1"/>
    <col min="10016" max="10016" width="5" style="71" customWidth="1"/>
    <col min="10017" max="10018" width="7" style="71" hidden="1" customWidth="1"/>
    <col min="10019" max="10019" width="5" style="71" customWidth="1"/>
    <col min="10020" max="10021" width="7" style="71" hidden="1" customWidth="1"/>
    <col min="10022" max="10022" width="5" style="71" customWidth="1"/>
    <col min="10023" max="10024" width="7" style="71" hidden="1" customWidth="1"/>
    <col min="10025" max="10025" width="5" style="71" customWidth="1"/>
    <col min="10026" max="10027" width="7" style="71" hidden="1" customWidth="1"/>
    <col min="10028" max="10028" width="5" style="71" customWidth="1"/>
    <col min="10029" max="10030" width="7" style="71" hidden="1" customWidth="1"/>
    <col min="10031" max="10031" width="5" style="71" customWidth="1"/>
    <col min="10032" max="10042" width="7" style="71" hidden="1" customWidth="1"/>
    <col min="10043" max="10043" width="6.85546875" style="71" customWidth="1"/>
    <col min="10044" max="10045" width="7" style="71" hidden="1" customWidth="1"/>
    <col min="10046" max="10046" width="6.42578125" style="71" customWidth="1"/>
    <col min="10047" max="10048" width="7" style="71" hidden="1" customWidth="1"/>
    <col min="10049" max="10049" width="5.42578125" style="71" customWidth="1"/>
    <col min="10050" max="10051" width="7" style="71" hidden="1" customWidth="1"/>
    <col min="10052" max="10052" width="4.85546875" style="71" customWidth="1"/>
    <col min="10053" max="10060" width="7" style="71" hidden="1" customWidth="1"/>
    <col min="10061" max="10061" width="5.42578125" style="71" customWidth="1"/>
    <col min="10062" max="10066" width="7" style="71" hidden="1" customWidth="1"/>
    <col min="10067" max="10067" width="5.85546875" style="71" customWidth="1"/>
    <col min="10068" max="10069" width="7" style="71" hidden="1" customWidth="1"/>
    <col min="10070" max="10070" width="5.42578125" style="71" customWidth="1"/>
    <col min="10071" max="10072" width="7" style="71" hidden="1" customWidth="1"/>
    <col min="10073" max="10073" width="5.42578125" style="71" customWidth="1"/>
    <col min="10074" max="10075" width="7" style="71" hidden="1" customWidth="1"/>
    <col min="10076" max="10076" width="6" style="71" customWidth="1"/>
    <col min="10077" max="10081" width="7" style="71" hidden="1" customWidth="1"/>
    <col min="10082" max="10082" width="5" style="71" customWidth="1"/>
    <col min="10083" max="10090" width="7" style="71" hidden="1" customWidth="1"/>
    <col min="10091" max="10091" width="5" style="71" customWidth="1"/>
    <col min="10092" max="10092" width="7" style="71" hidden="1" customWidth="1"/>
    <col min="10093" max="10093" width="5" style="71" customWidth="1"/>
    <col min="10094" max="10094" width="9.42578125" style="71" customWidth="1"/>
    <col min="10095" max="10095" width="7" style="71" hidden="1" customWidth="1"/>
    <col min="10096" max="10096" width="5" style="71" customWidth="1"/>
    <col min="10097" max="10098" width="7" style="71" hidden="1" customWidth="1"/>
    <col min="10099" max="10099" width="5" style="71" customWidth="1"/>
    <col min="10100" max="10101" width="7" style="71" hidden="1" customWidth="1"/>
    <col min="10102" max="10102" width="5" style="71" customWidth="1"/>
    <col min="10103" max="10104" width="7" style="71" hidden="1" customWidth="1"/>
    <col min="10105" max="10105" width="5" style="71" customWidth="1"/>
    <col min="10106" max="10112" width="7" style="71" hidden="1" customWidth="1"/>
    <col min="10113" max="10113" width="6.42578125" style="71" customWidth="1"/>
    <col min="10114" max="10117" width="7" style="71" hidden="1" customWidth="1"/>
    <col min="10118" max="10118" width="7.140625" style="71" customWidth="1"/>
    <col min="10119" max="10129" width="7" style="71" hidden="1" customWidth="1"/>
    <col min="10130" max="10130" width="7.140625" style="71" customWidth="1"/>
    <col min="10131" max="10132" width="7" style="71" hidden="1" customWidth="1"/>
    <col min="10133" max="10133" width="7.140625" style="71" customWidth="1"/>
    <col min="10134" max="10135" width="7" style="71" hidden="1" customWidth="1"/>
    <col min="10136" max="10136" width="7.140625" style="71" customWidth="1"/>
    <col min="10137" max="10137" width="7" style="71" hidden="1" customWidth="1"/>
    <col min="10138" max="10138" width="6.42578125" style="71" customWidth="1"/>
    <col min="10139" max="10140" width="7" style="71" hidden="1" customWidth="1"/>
    <col min="10141" max="10141" width="6.85546875" style="71" customWidth="1"/>
    <col min="10142" max="10143" width="7" style="71" hidden="1" customWidth="1"/>
    <col min="10144" max="10144" width="6.85546875" style="71" customWidth="1"/>
    <col min="10145" max="10146" width="7" style="71" hidden="1" customWidth="1"/>
    <col min="10147" max="10147" width="6.42578125" style="71" customWidth="1"/>
    <col min="10148" max="10152" width="7" style="71" hidden="1" customWidth="1"/>
    <col min="10153" max="10153" width="6.42578125" style="71" customWidth="1"/>
    <col min="10154" max="10155" width="7" style="71" hidden="1" customWidth="1"/>
    <col min="10156" max="10156" width="7.5703125" style="71" customWidth="1"/>
    <col min="10157" max="10157" width="7" style="71" hidden="1" customWidth="1"/>
    <col min="10158" max="10158" width="9.42578125" style="71" customWidth="1"/>
    <col min="10159" max="10159" width="7" style="71" hidden="1" customWidth="1"/>
    <col min="10160" max="10163" width="6.42578125" style="71" customWidth="1"/>
    <col min="10164" max="10164" width="6.85546875" style="71" customWidth="1"/>
    <col min="10165" max="10165" width="6.42578125" style="71" customWidth="1"/>
    <col min="10166" max="10182" width="7" style="71" hidden="1" customWidth="1"/>
    <col min="10183" max="10183" width="6.5703125" style="71" customWidth="1"/>
    <col min="10184" max="10184" width="6.42578125" style="71" customWidth="1"/>
    <col min="10185" max="10186" width="7" style="71" hidden="1" customWidth="1"/>
    <col min="10187" max="10187" width="6.42578125" style="71" customWidth="1"/>
    <col min="10188" max="10189" width="7" style="71" hidden="1" customWidth="1"/>
    <col min="10190" max="10190" width="7.42578125" style="71" customWidth="1"/>
    <col min="10191" max="10191" width="7" style="71" hidden="1" customWidth="1"/>
    <col min="10192" max="10192" width="6.42578125" style="71" customWidth="1"/>
    <col min="10193" max="10193" width="7" style="71" hidden="1" customWidth="1"/>
    <col min="10194" max="10194" width="9" style="71" customWidth="1"/>
    <col min="10195" max="10196" width="7" style="71" hidden="1" customWidth="1"/>
    <col min="10197" max="10197" width="8.5703125" style="71" customWidth="1"/>
    <col min="10198" max="10199" width="7" style="71" hidden="1" customWidth="1"/>
    <col min="10200" max="10200" width="6.42578125" style="71" customWidth="1"/>
    <col min="10201" max="10202" width="7" style="71" hidden="1" customWidth="1"/>
    <col min="10203" max="10203" width="7" style="71" customWidth="1"/>
    <col min="10204" max="10208" width="7" style="71" hidden="1" customWidth="1"/>
    <col min="10209" max="10209" width="7.5703125" style="71" customWidth="1"/>
    <col min="10210" max="10211" width="7" style="71" hidden="1" customWidth="1"/>
    <col min="10212" max="10212" width="7" style="71" customWidth="1"/>
    <col min="10213" max="10219" width="7" style="71" hidden="1" customWidth="1"/>
    <col min="10220" max="10220" width="6.42578125" style="71" customWidth="1"/>
    <col min="10221" max="10231" width="7" style="71" hidden="1" customWidth="1"/>
    <col min="10232" max="10232" width="7" style="71" hidden="1"/>
    <col min="10233" max="10233" width="41.42578125" style="71" customWidth="1"/>
    <col min="10234" max="10234" width="6.42578125" style="71" customWidth="1"/>
    <col min="10235" max="10235" width="14.7109375" style="71" customWidth="1"/>
    <col min="10236" max="10236" width="11.42578125" style="71" customWidth="1"/>
    <col min="10237" max="10237" width="13" style="71" customWidth="1"/>
    <col min="10238" max="10238" width="20" style="71" customWidth="1"/>
    <col min="10239" max="10248" width="9.42578125" style="71" customWidth="1"/>
    <col min="10249" max="10249" width="8.85546875" style="71" customWidth="1"/>
    <col min="10250" max="10250" width="9.42578125" style="71" customWidth="1"/>
    <col min="10251" max="10251" width="10.140625" style="71" customWidth="1"/>
    <col min="10252" max="10252" width="6.42578125" style="71" customWidth="1"/>
    <col min="10253" max="10253" width="7.7109375" style="71" customWidth="1"/>
    <col min="10254" max="10254" width="6.140625" style="71" customWidth="1"/>
    <col min="10255" max="10255" width="4.42578125" style="71" customWidth="1"/>
    <col min="10256" max="10258" width="6.28515625" style="71" customWidth="1"/>
    <col min="10259" max="10259" width="7" style="71" hidden="1" customWidth="1"/>
    <col min="10260" max="10261" width="11.42578125" style="71" customWidth="1"/>
    <col min="10262" max="10262" width="56.85546875" style="71" customWidth="1"/>
    <col min="10263" max="10263" width="9.140625" style="71" customWidth="1"/>
    <col min="10264" max="10264" width="32.7109375" style="71" customWidth="1"/>
    <col min="10265" max="10265" width="13.85546875" style="71" customWidth="1"/>
    <col min="10266" max="10266" width="15.85546875" style="71" customWidth="1"/>
    <col min="10267" max="10268" width="9.140625" style="71" customWidth="1"/>
    <col min="10269" max="10270" width="12.140625" style="71" customWidth="1"/>
    <col min="10271" max="10271" width="14.5703125" style="71" customWidth="1"/>
    <col min="10272" max="10272" width="5" style="71" customWidth="1"/>
    <col min="10273" max="10274" width="7" style="71" hidden="1" customWidth="1"/>
    <col min="10275" max="10275" width="5" style="71" customWidth="1"/>
    <col min="10276" max="10277" width="7" style="71" hidden="1" customWidth="1"/>
    <col min="10278" max="10278" width="5" style="71" customWidth="1"/>
    <col min="10279" max="10280" width="7" style="71" hidden="1" customWidth="1"/>
    <col min="10281" max="10281" width="5" style="71" customWidth="1"/>
    <col min="10282" max="10283" width="7" style="71" hidden="1" customWidth="1"/>
    <col min="10284" max="10284" width="5" style="71" customWidth="1"/>
    <col min="10285" max="10286" width="7" style="71" hidden="1" customWidth="1"/>
    <col min="10287" max="10287" width="5" style="71" customWidth="1"/>
    <col min="10288" max="10298" width="7" style="71" hidden="1" customWidth="1"/>
    <col min="10299" max="10299" width="6.85546875" style="71" customWidth="1"/>
    <col min="10300" max="10301" width="7" style="71" hidden="1" customWidth="1"/>
    <col min="10302" max="10302" width="6.42578125" style="71" customWidth="1"/>
    <col min="10303" max="10304" width="7" style="71" hidden="1" customWidth="1"/>
    <col min="10305" max="10305" width="5.42578125" style="71" customWidth="1"/>
    <col min="10306" max="10307" width="7" style="71" hidden="1" customWidth="1"/>
    <col min="10308" max="10308" width="4.85546875" style="71" customWidth="1"/>
    <col min="10309" max="10316" width="7" style="71" hidden="1" customWidth="1"/>
    <col min="10317" max="10317" width="5.42578125" style="71" customWidth="1"/>
    <col min="10318" max="10322" width="7" style="71" hidden="1" customWidth="1"/>
    <col min="10323" max="10323" width="5.85546875" style="71" customWidth="1"/>
    <col min="10324" max="10325" width="7" style="71" hidden="1" customWidth="1"/>
    <col min="10326" max="10326" width="5.42578125" style="71" customWidth="1"/>
    <col min="10327" max="10328" width="7" style="71" hidden="1" customWidth="1"/>
    <col min="10329" max="10329" width="5.42578125" style="71" customWidth="1"/>
    <col min="10330" max="10331" width="7" style="71" hidden="1" customWidth="1"/>
    <col min="10332" max="10332" width="6" style="71" customWidth="1"/>
    <col min="10333" max="10337" width="7" style="71" hidden="1" customWidth="1"/>
    <col min="10338" max="10338" width="5" style="71" customWidth="1"/>
    <col min="10339" max="10346" width="7" style="71" hidden="1" customWidth="1"/>
    <col min="10347" max="10347" width="5" style="71" customWidth="1"/>
    <col min="10348" max="10348" width="7" style="71" hidden="1" customWidth="1"/>
    <col min="10349" max="10349" width="5" style="71" customWidth="1"/>
    <col min="10350" max="10350" width="9.42578125" style="71" customWidth="1"/>
    <col min="10351" max="10351" width="7" style="71" hidden="1" customWidth="1"/>
    <col min="10352" max="10352" width="5" style="71" customWidth="1"/>
    <col min="10353" max="10354" width="7" style="71" hidden="1" customWidth="1"/>
    <col min="10355" max="10355" width="5" style="71" customWidth="1"/>
    <col min="10356" max="10357" width="7" style="71" hidden="1" customWidth="1"/>
    <col min="10358" max="10358" width="5" style="71" customWidth="1"/>
    <col min="10359" max="10360" width="7" style="71" hidden="1" customWidth="1"/>
    <col min="10361" max="10361" width="5" style="71" customWidth="1"/>
    <col min="10362" max="10368" width="7" style="71" hidden="1" customWidth="1"/>
    <col min="10369" max="10369" width="6.42578125" style="71" customWidth="1"/>
    <col min="10370" max="10373" width="7" style="71" hidden="1" customWidth="1"/>
    <col min="10374" max="10374" width="7.140625" style="71" customWidth="1"/>
    <col min="10375" max="10385" width="7" style="71" hidden="1" customWidth="1"/>
    <col min="10386" max="10386" width="7.140625" style="71" customWidth="1"/>
    <col min="10387" max="10388" width="7" style="71" hidden="1" customWidth="1"/>
    <col min="10389" max="10389" width="7.140625" style="71" customWidth="1"/>
    <col min="10390" max="10391" width="7" style="71" hidden="1" customWidth="1"/>
    <col min="10392" max="10392" width="7.140625" style="71" customWidth="1"/>
    <col min="10393" max="10393" width="7" style="71" hidden="1" customWidth="1"/>
    <col min="10394" max="10394" width="6.42578125" style="71" customWidth="1"/>
    <col min="10395" max="10396" width="7" style="71" hidden="1" customWidth="1"/>
    <col min="10397" max="10397" width="6.85546875" style="71" customWidth="1"/>
    <col min="10398" max="10399" width="7" style="71" hidden="1" customWidth="1"/>
    <col min="10400" max="10400" width="6.85546875" style="71" customWidth="1"/>
    <col min="10401" max="10402" width="7" style="71" hidden="1" customWidth="1"/>
    <col min="10403" max="10403" width="6.42578125" style="71" customWidth="1"/>
    <col min="10404" max="10408" width="7" style="71" hidden="1" customWidth="1"/>
    <col min="10409" max="10409" width="6.42578125" style="71" customWidth="1"/>
    <col min="10410" max="10411" width="7" style="71" hidden="1" customWidth="1"/>
    <col min="10412" max="10412" width="7.5703125" style="71" customWidth="1"/>
    <col min="10413" max="10413" width="7" style="71" hidden="1" customWidth="1"/>
    <col min="10414" max="10414" width="9.42578125" style="71" customWidth="1"/>
    <col min="10415" max="10415" width="7" style="71" hidden="1" customWidth="1"/>
    <col min="10416" max="10419" width="6.42578125" style="71" customWidth="1"/>
    <col min="10420" max="10420" width="6.85546875" style="71" customWidth="1"/>
    <col min="10421" max="10421" width="6.42578125" style="71" customWidth="1"/>
    <col min="10422" max="10438" width="7" style="71" hidden="1" customWidth="1"/>
    <col min="10439" max="10439" width="6.5703125" style="71" customWidth="1"/>
    <col min="10440" max="10440" width="6.42578125" style="71" customWidth="1"/>
    <col min="10441" max="10442" width="7" style="71" hidden="1" customWidth="1"/>
    <col min="10443" max="10443" width="6.42578125" style="71" customWidth="1"/>
    <col min="10444" max="10445" width="7" style="71" hidden="1" customWidth="1"/>
    <col min="10446" max="10446" width="7.42578125" style="71" customWidth="1"/>
    <col min="10447" max="10447" width="7" style="71" hidden="1" customWidth="1"/>
    <col min="10448" max="10448" width="6.42578125" style="71" customWidth="1"/>
    <col min="10449" max="10449" width="7" style="71" hidden="1" customWidth="1"/>
    <col min="10450" max="10450" width="9" style="71" customWidth="1"/>
    <col min="10451" max="10452" width="7" style="71" hidden="1" customWidth="1"/>
    <col min="10453" max="10453" width="8.5703125" style="71" customWidth="1"/>
    <col min="10454" max="10455" width="7" style="71" hidden="1" customWidth="1"/>
    <col min="10456" max="10456" width="6.42578125" style="71" customWidth="1"/>
    <col min="10457" max="10458" width="7" style="71" hidden="1" customWidth="1"/>
    <col min="10459" max="10459" width="7" style="71" customWidth="1"/>
    <col min="10460" max="10464" width="7" style="71" hidden="1" customWidth="1"/>
    <col min="10465" max="10465" width="7.5703125" style="71" customWidth="1"/>
    <col min="10466" max="10467" width="7" style="71" hidden="1" customWidth="1"/>
    <col min="10468" max="10468" width="7" style="71" customWidth="1"/>
    <col min="10469" max="10475" width="7" style="71" hidden="1" customWidth="1"/>
    <col min="10476" max="10476" width="6.42578125" style="71" customWidth="1"/>
    <col min="10477" max="10487" width="7" style="71" hidden="1" customWidth="1"/>
    <col min="10488" max="10488" width="7" style="71" hidden="1"/>
    <col min="10489" max="10489" width="41.42578125" style="71" customWidth="1"/>
    <col min="10490" max="10490" width="6.42578125" style="71" customWidth="1"/>
    <col min="10491" max="10491" width="14.7109375" style="71" customWidth="1"/>
    <col min="10492" max="10492" width="11.42578125" style="71" customWidth="1"/>
    <col min="10493" max="10493" width="13" style="71" customWidth="1"/>
    <col min="10494" max="10494" width="20" style="71" customWidth="1"/>
    <col min="10495" max="10504" width="9.42578125" style="71" customWidth="1"/>
    <col min="10505" max="10505" width="8.85546875" style="71" customWidth="1"/>
    <col min="10506" max="10506" width="9.42578125" style="71" customWidth="1"/>
    <col min="10507" max="10507" width="10.140625" style="71" customWidth="1"/>
    <col min="10508" max="10508" width="6.42578125" style="71" customWidth="1"/>
    <col min="10509" max="10509" width="7.7109375" style="71" customWidth="1"/>
    <col min="10510" max="10510" width="6.140625" style="71" customWidth="1"/>
    <col min="10511" max="10511" width="4.42578125" style="71" customWidth="1"/>
    <col min="10512" max="10514" width="6.28515625" style="71" customWidth="1"/>
    <col min="10515" max="10515" width="7" style="71" hidden="1" customWidth="1"/>
    <col min="10516" max="10517" width="11.42578125" style="71" customWidth="1"/>
    <col min="10518" max="10518" width="56.85546875" style="71" customWidth="1"/>
    <col min="10519" max="10519" width="9.140625" style="71" customWidth="1"/>
    <col min="10520" max="10520" width="32.7109375" style="71" customWidth="1"/>
    <col min="10521" max="10521" width="13.85546875" style="71" customWidth="1"/>
    <col min="10522" max="10522" width="15.85546875" style="71" customWidth="1"/>
    <col min="10523" max="10524" width="9.140625" style="71" customWidth="1"/>
    <col min="10525" max="10526" width="12.140625" style="71" customWidth="1"/>
    <col min="10527" max="10527" width="14.5703125" style="71" customWidth="1"/>
    <col min="10528" max="10528" width="5" style="71" customWidth="1"/>
    <col min="10529" max="10530" width="7" style="71" hidden="1" customWidth="1"/>
    <col min="10531" max="10531" width="5" style="71" customWidth="1"/>
    <col min="10532" max="10533" width="7" style="71" hidden="1" customWidth="1"/>
    <col min="10534" max="10534" width="5" style="71" customWidth="1"/>
    <col min="10535" max="10536" width="7" style="71" hidden="1" customWidth="1"/>
    <col min="10537" max="10537" width="5" style="71" customWidth="1"/>
    <col min="10538" max="10539" width="7" style="71" hidden="1" customWidth="1"/>
    <col min="10540" max="10540" width="5" style="71" customWidth="1"/>
    <col min="10541" max="10542" width="7" style="71" hidden="1" customWidth="1"/>
    <col min="10543" max="10543" width="5" style="71" customWidth="1"/>
    <col min="10544" max="10554" width="7" style="71" hidden="1" customWidth="1"/>
    <col min="10555" max="10555" width="6.85546875" style="71" customWidth="1"/>
    <col min="10556" max="10557" width="7" style="71" hidden="1" customWidth="1"/>
    <col min="10558" max="10558" width="6.42578125" style="71" customWidth="1"/>
    <col min="10559" max="10560" width="7" style="71" hidden="1" customWidth="1"/>
    <col min="10561" max="10561" width="5.42578125" style="71" customWidth="1"/>
    <col min="10562" max="10563" width="7" style="71" hidden="1" customWidth="1"/>
    <col min="10564" max="10564" width="4.85546875" style="71" customWidth="1"/>
    <col min="10565" max="10572" width="7" style="71" hidden="1" customWidth="1"/>
    <col min="10573" max="10573" width="5.42578125" style="71" customWidth="1"/>
    <col min="10574" max="10578" width="7" style="71" hidden="1" customWidth="1"/>
    <col min="10579" max="10579" width="5.85546875" style="71" customWidth="1"/>
    <col min="10580" max="10581" width="7" style="71" hidden="1" customWidth="1"/>
    <col min="10582" max="10582" width="5.42578125" style="71" customWidth="1"/>
    <col min="10583" max="10584" width="7" style="71" hidden="1" customWidth="1"/>
    <col min="10585" max="10585" width="5.42578125" style="71" customWidth="1"/>
    <col min="10586" max="10587" width="7" style="71" hidden="1" customWidth="1"/>
    <col min="10588" max="10588" width="6" style="71" customWidth="1"/>
    <col min="10589" max="10593" width="7" style="71" hidden="1" customWidth="1"/>
    <col min="10594" max="10594" width="5" style="71" customWidth="1"/>
    <col min="10595" max="10602" width="7" style="71" hidden="1" customWidth="1"/>
    <col min="10603" max="10603" width="5" style="71" customWidth="1"/>
    <col min="10604" max="10604" width="7" style="71" hidden="1" customWidth="1"/>
    <col min="10605" max="10605" width="5" style="71" customWidth="1"/>
    <col min="10606" max="10606" width="9.42578125" style="71" customWidth="1"/>
    <col min="10607" max="10607" width="7" style="71" hidden="1" customWidth="1"/>
    <col min="10608" max="10608" width="5" style="71" customWidth="1"/>
    <col min="10609" max="10610" width="7" style="71" hidden="1" customWidth="1"/>
    <col min="10611" max="10611" width="5" style="71" customWidth="1"/>
    <col min="10612" max="10613" width="7" style="71" hidden="1" customWidth="1"/>
    <col min="10614" max="10614" width="5" style="71" customWidth="1"/>
    <col min="10615" max="10616" width="7" style="71" hidden="1" customWidth="1"/>
    <col min="10617" max="10617" width="5" style="71" customWidth="1"/>
    <col min="10618" max="10624" width="7" style="71" hidden="1" customWidth="1"/>
    <col min="10625" max="10625" width="6.42578125" style="71" customWidth="1"/>
    <col min="10626" max="10629" width="7" style="71" hidden="1" customWidth="1"/>
    <col min="10630" max="10630" width="7.140625" style="71" customWidth="1"/>
    <col min="10631" max="10641" width="7" style="71" hidden="1" customWidth="1"/>
    <col min="10642" max="10642" width="7.140625" style="71" customWidth="1"/>
    <col min="10643" max="10644" width="7" style="71" hidden="1" customWidth="1"/>
    <col min="10645" max="10645" width="7.140625" style="71" customWidth="1"/>
    <col min="10646" max="10647" width="7" style="71" hidden="1" customWidth="1"/>
    <col min="10648" max="10648" width="7.140625" style="71" customWidth="1"/>
    <col min="10649" max="10649" width="7" style="71" hidden="1" customWidth="1"/>
    <col min="10650" max="10650" width="6.42578125" style="71" customWidth="1"/>
    <col min="10651" max="10652" width="7" style="71" hidden="1" customWidth="1"/>
    <col min="10653" max="10653" width="6.85546875" style="71" customWidth="1"/>
    <col min="10654" max="10655" width="7" style="71" hidden="1" customWidth="1"/>
    <col min="10656" max="10656" width="6.85546875" style="71" customWidth="1"/>
    <col min="10657" max="10658" width="7" style="71" hidden="1" customWidth="1"/>
    <col min="10659" max="10659" width="6.42578125" style="71" customWidth="1"/>
    <col min="10660" max="10664" width="7" style="71" hidden="1" customWidth="1"/>
    <col min="10665" max="10665" width="6.42578125" style="71" customWidth="1"/>
    <col min="10666" max="10667" width="7" style="71" hidden="1" customWidth="1"/>
    <col min="10668" max="10668" width="7.5703125" style="71" customWidth="1"/>
    <col min="10669" max="10669" width="7" style="71" hidden="1" customWidth="1"/>
    <col min="10670" max="10670" width="9.42578125" style="71" customWidth="1"/>
    <col min="10671" max="10671" width="7" style="71" hidden="1" customWidth="1"/>
    <col min="10672" max="10675" width="6.42578125" style="71" customWidth="1"/>
    <col min="10676" max="10676" width="6.85546875" style="71" customWidth="1"/>
    <col min="10677" max="10677" width="6.42578125" style="71" customWidth="1"/>
    <col min="10678" max="10694" width="7" style="71" hidden="1" customWidth="1"/>
    <col min="10695" max="10695" width="6.5703125" style="71" customWidth="1"/>
    <col min="10696" max="10696" width="6.42578125" style="71" customWidth="1"/>
    <col min="10697" max="10698" width="7" style="71" hidden="1" customWidth="1"/>
    <col min="10699" max="10699" width="6.42578125" style="71" customWidth="1"/>
    <col min="10700" max="10701" width="7" style="71" hidden="1" customWidth="1"/>
    <col min="10702" max="10702" width="7.42578125" style="71" customWidth="1"/>
    <col min="10703" max="10703" width="7" style="71" hidden="1" customWidth="1"/>
    <col min="10704" max="10704" width="6.42578125" style="71" customWidth="1"/>
    <col min="10705" max="10705" width="7" style="71" hidden="1" customWidth="1"/>
    <col min="10706" max="10706" width="9" style="71" customWidth="1"/>
    <col min="10707" max="10708" width="7" style="71" hidden="1" customWidth="1"/>
    <col min="10709" max="10709" width="8.5703125" style="71" customWidth="1"/>
    <col min="10710" max="10711" width="7" style="71" hidden="1" customWidth="1"/>
    <col min="10712" max="10712" width="6.42578125" style="71" customWidth="1"/>
    <col min="10713" max="10714" width="7" style="71" hidden="1" customWidth="1"/>
    <col min="10715" max="10715" width="7" style="71" customWidth="1"/>
    <col min="10716" max="10720" width="7" style="71" hidden="1" customWidth="1"/>
    <col min="10721" max="10721" width="7.5703125" style="71" customWidth="1"/>
    <col min="10722" max="10723" width="7" style="71" hidden="1" customWidth="1"/>
    <col min="10724" max="10724" width="7" style="71" customWidth="1"/>
    <col min="10725" max="10731" width="7" style="71" hidden="1" customWidth="1"/>
    <col min="10732" max="10732" width="6.42578125" style="71" customWidth="1"/>
    <col min="10733" max="10743" width="7" style="71" hidden="1" customWidth="1"/>
    <col min="10744" max="10744" width="7" style="71" hidden="1"/>
    <col min="10745" max="10745" width="41.42578125" style="71" customWidth="1"/>
    <col min="10746" max="10746" width="6.42578125" style="71" customWidth="1"/>
    <col min="10747" max="10747" width="14.7109375" style="71" customWidth="1"/>
    <col min="10748" max="10748" width="11.42578125" style="71" customWidth="1"/>
    <col min="10749" max="10749" width="13" style="71" customWidth="1"/>
    <col min="10750" max="10750" width="20" style="71" customWidth="1"/>
    <col min="10751" max="10760" width="9.42578125" style="71" customWidth="1"/>
    <col min="10761" max="10761" width="8.85546875" style="71" customWidth="1"/>
    <col min="10762" max="10762" width="9.42578125" style="71" customWidth="1"/>
    <col min="10763" max="10763" width="10.140625" style="71" customWidth="1"/>
    <col min="10764" max="10764" width="6.42578125" style="71" customWidth="1"/>
    <col min="10765" max="10765" width="7.7109375" style="71" customWidth="1"/>
    <col min="10766" max="10766" width="6.140625" style="71" customWidth="1"/>
    <col min="10767" max="10767" width="4.42578125" style="71" customWidth="1"/>
    <col min="10768" max="10770" width="6.28515625" style="71" customWidth="1"/>
    <col min="10771" max="10771" width="7" style="71" hidden="1" customWidth="1"/>
    <col min="10772" max="10773" width="11.42578125" style="71" customWidth="1"/>
    <col min="10774" max="10774" width="56.85546875" style="71" customWidth="1"/>
    <col min="10775" max="10775" width="9.140625" style="71" customWidth="1"/>
    <col min="10776" max="10776" width="32.7109375" style="71" customWidth="1"/>
    <col min="10777" max="10777" width="13.85546875" style="71" customWidth="1"/>
    <col min="10778" max="10778" width="15.85546875" style="71" customWidth="1"/>
    <col min="10779" max="10780" width="9.140625" style="71" customWidth="1"/>
    <col min="10781" max="10782" width="12.140625" style="71" customWidth="1"/>
    <col min="10783" max="10783" width="14.5703125" style="71" customWidth="1"/>
    <col min="10784" max="10784" width="5" style="71" customWidth="1"/>
    <col min="10785" max="10786" width="7" style="71" hidden="1" customWidth="1"/>
    <col min="10787" max="10787" width="5" style="71" customWidth="1"/>
    <col min="10788" max="10789" width="7" style="71" hidden="1" customWidth="1"/>
    <col min="10790" max="10790" width="5" style="71" customWidth="1"/>
    <col min="10791" max="10792" width="7" style="71" hidden="1" customWidth="1"/>
    <col min="10793" max="10793" width="5" style="71" customWidth="1"/>
    <col min="10794" max="10795" width="7" style="71" hidden="1" customWidth="1"/>
    <col min="10796" max="10796" width="5" style="71" customWidth="1"/>
    <col min="10797" max="10798" width="7" style="71" hidden="1" customWidth="1"/>
    <col min="10799" max="10799" width="5" style="71" customWidth="1"/>
    <col min="10800" max="10810" width="7" style="71" hidden="1" customWidth="1"/>
    <col min="10811" max="10811" width="6.85546875" style="71" customWidth="1"/>
    <col min="10812" max="10813" width="7" style="71" hidden="1" customWidth="1"/>
    <col min="10814" max="10814" width="6.42578125" style="71" customWidth="1"/>
    <col min="10815" max="10816" width="7" style="71" hidden="1" customWidth="1"/>
    <col min="10817" max="10817" width="5.42578125" style="71" customWidth="1"/>
    <col min="10818" max="10819" width="7" style="71" hidden="1" customWidth="1"/>
    <col min="10820" max="10820" width="4.85546875" style="71" customWidth="1"/>
    <col min="10821" max="10828" width="7" style="71" hidden="1" customWidth="1"/>
    <col min="10829" max="10829" width="5.42578125" style="71" customWidth="1"/>
    <col min="10830" max="10834" width="7" style="71" hidden="1" customWidth="1"/>
    <col min="10835" max="10835" width="5.85546875" style="71" customWidth="1"/>
    <col min="10836" max="10837" width="7" style="71" hidden="1" customWidth="1"/>
    <col min="10838" max="10838" width="5.42578125" style="71" customWidth="1"/>
    <col min="10839" max="10840" width="7" style="71" hidden="1" customWidth="1"/>
    <col min="10841" max="10841" width="5.42578125" style="71" customWidth="1"/>
    <col min="10842" max="10843" width="7" style="71" hidden="1" customWidth="1"/>
    <col min="10844" max="10844" width="6" style="71" customWidth="1"/>
    <col min="10845" max="10849" width="7" style="71" hidden="1" customWidth="1"/>
    <col min="10850" max="10850" width="5" style="71" customWidth="1"/>
    <col min="10851" max="10858" width="7" style="71" hidden="1" customWidth="1"/>
    <col min="10859" max="10859" width="5" style="71" customWidth="1"/>
    <col min="10860" max="10860" width="7" style="71" hidden="1" customWidth="1"/>
    <col min="10861" max="10861" width="5" style="71" customWidth="1"/>
    <col min="10862" max="10862" width="9.42578125" style="71" customWidth="1"/>
    <col min="10863" max="10863" width="7" style="71" hidden="1" customWidth="1"/>
    <col min="10864" max="10864" width="5" style="71" customWidth="1"/>
    <col min="10865" max="10866" width="7" style="71" hidden="1" customWidth="1"/>
    <col min="10867" max="10867" width="5" style="71" customWidth="1"/>
    <col min="10868" max="10869" width="7" style="71" hidden="1" customWidth="1"/>
    <col min="10870" max="10870" width="5" style="71" customWidth="1"/>
    <col min="10871" max="10872" width="7" style="71" hidden="1" customWidth="1"/>
    <col min="10873" max="10873" width="5" style="71" customWidth="1"/>
    <col min="10874" max="10880" width="7" style="71" hidden="1" customWidth="1"/>
    <col min="10881" max="10881" width="6.42578125" style="71" customWidth="1"/>
    <col min="10882" max="10885" width="7" style="71" hidden="1" customWidth="1"/>
    <col min="10886" max="10886" width="7.140625" style="71" customWidth="1"/>
    <col min="10887" max="10897" width="7" style="71" hidden="1" customWidth="1"/>
    <col min="10898" max="10898" width="7.140625" style="71" customWidth="1"/>
    <col min="10899" max="10900" width="7" style="71" hidden="1" customWidth="1"/>
    <col min="10901" max="10901" width="7.140625" style="71" customWidth="1"/>
    <col min="10902" max="10903" width="7" style="71" hidden="1" customWidth="1"/>
    <col min="10904" max="10904" width="7.140625" style="71" customWidth="1"/>
    <col min="10905" max="10905" width="7" style="71" hidden="1" customWidth="1"/>
    <col min="10906" max="10906" width="6.42578125" style="71" customWidth="1"/>
    <col min="10907" max="10908" width="7" style="71" hidden="1" customWidth="1"/>
    <col min="10909" max="10909" width="6.85546875" style="71" customWidth="1"/>
    <col min="10910" max="10911" width="7" style="71" hidden="1" customWidth="1"/>
    <col min="10912" max="10912" width="6.85546875" style="71" customWidth="1"/>
    <col min="10913" max="10914" width="7" style="71" hidden="1" customWidth="1"/>
    <col min="10915" max="10915" width="6.42578125" style="71" customWidth="1"/>
    <col min="10916" max="10920" width="7" style="71" hidden="1" customWidth="1"/>
    <col min="10921" max="10921" width="6.42578125" style="71" customWidth="1"/>
    <col min="10922" max="10923" width="7" style="71" hidden="1" customWidth="1"/>
    <col min="10924" max="10924" width="7.5703125" style="71" customWidth="1"/>
    <col min="10925" max="10925" width="7" style="71" hidden="1" customWidth="1"/>
    <col min="10926" max="10926" width="9.42578125" style="71" customWidth="1"/>
    <col min="10927" max="10927" width="7" style="71" hidden="1" customWidth="1"/>
    <col min="10928" max="10931" width="6.42578125" style="71" customWidth="1"/>
    <col min="10932" max="10932" width="6.85546875" style="71" customWidth="1"/>
    <col min="10933" max="10933" width="6.42578125" style="71" customWidth="1"/>
    <col min="10934" max="10950" width="7" style="71" hidden="1" customWidth="1"/>
    <col min="10951" max="10951" width="6.5703125" style="71" customWidth="1"/>
    <col min="10952" max="10952" width="6.42578125" style="71" customWidth="1"/>
    <col min="10953" max="10954" width="7" style="71" hidden="1" customWidth="1"/>
    <col min="10955" max="10955" width="6.42578125" style="71" customWidth="1"/>
    <col min="10956" max="10957" width="7" style="71" hidden="1" customWidth="1"/>
    <col min="10958" max="10958" width="7.42578125" style="71" customWidth="1"/>
    <col min="10959" max="10959" width="7" style="71" hidden="1" customWidth="1"/>
    <col min="10960" max="10960" width="6.42578125" style="71" customWidth="1"/>
    <col min="10961" max="10961" width="7" style="71" hidden="1" customWidth="1"/>
    <col min="10962" max="10962" width="9" style="71" customWidth="1"/>
    <col min="10963" max="10964" width="7" style="71" hidden="1" customWidth="1"/>
    <col min="10965" max="10965" width="8.5703125" style="71" customWidth="1"/>
    <col min="10966" max="10967" width="7" style="71" hidden="1" customWidth="1"/>
    <col min="10968" max="10968" width="6.42578125" style="71" customWidth="1"/>
    <col min="10969" max="10970" width="7" style="71" hidden="1" customWidth="1"/>
    <col min="10971" max="10971" width="7" style="71" customWidth="1"/>
    <col min="10972" max="10976" width="7" style="71" hidden="1" customWidth="1"/>
    <col min="10977" max="10977" width="7.5703125" style="71" customWidth="1"/>
    <col min="10978" max="10979" width="7" style="71" hidden="1" customWidth="1"/>
    <col min="10980" max="10980" width="7" style="71" customWidth="1"/>
    <col min="10981" max="10987" width="7" style="71" hidden="1" customWidth="1"/>
    <col min="10988" max="10988" width="6.42578125" style="71" customWidth="1"/>
    <col min="10989" max="10999" width="7" style="71" hidden="1" customWidth="1"/>
    <col min="11000" max="11000" width="7" style="71" hidden="1"/>
    <col min="11001" max="11001" width="41.42578125" style="71" customWidth="1"/>
    <col min="11002" max="11002" width="6.42578125" style="71" customWidth="1"/>
    <col min="11003" max="11003" width="14.7109375" style="71" customWidth="1"/>
    <col min="11004" max="11004" width="11.42578125" style="71" customWidth="1"/>
    <col min="11005" max="11005" width="13" style="71" customWidth="1"/>
    <col min="11006" max="11006" width="20" style="71" customWidth="1"/>
    <col min="11007" max="11016" width="9.42578125" style="71" customWidth="1"/>
    <col min="11017" max="11017" width="8.85546875" style="71" customWidth="1"/>
    <col min="11018" max="11018" width="9.42578125" style="71" customWidth="1"/>
    <col min="11019" max="11019" width="10.140625" style="71" customWidth="1"/>
    <col min="11020" max="11020" width="6.42578125" style="71" customWidth="1"/>
    <col min="11021" max="11021" width="7.7109375" style="71" customWidth="1"/>
    <col min="11022" max="11022" width="6.140625" style="71" customWidth="1"/>
    <col min="11023" max="11023" width="4.42578125" style="71" customWidth="1"/>
    <col min="11024" max="11026" width="6.28515625" style="71" customWidth="1"/>
    <col min="11027" max="11027" width="7" style="71" hidden="1" customWidth="1"/>
    <col min="11028" max="11029" width="11.42578125" style="71" customWidth="1"/>
    <col min="11030" max="11030" width="56.85546875" style="71" customWidth="1"/>
    <col min="11031" max="11031" width="9.140625" style="71" customWidth="1"/>
    <col min="11032" max="11032" width="32.7109375" style="71" customWidth="1"/>
    <col min="11033" max="11033" width="13.85546875" style="71" customWidth="1"/>
    <col min="11034" max="11034" width="15.85546875" style="71" customWidth="1"/>
    <col min="11035" max="11036" width="9.140625" style="71" customWidth="1"/>
    <col min="11037" max="11038" width="12.140625" style="71" customWidth="1"/>
    <col min="11039" max="11039" width="14.5703125" style="71" customWidth="1"/>
    <col min="11040" max="11040" width="5" style="71" customWidth="1"/>
    <col min="11041" max="11042" width="7" style="71" hidden="1" customWidth="1"/>
    <col min="11043" max="11043" width="5" style="71" customWidth="1"/>
    <col min="11044" max="11045" width="7" style="71" hidden="1" customWidth="1"/>
    <col min="11046" max="11046" width="5" style="71" customWidth="1"/>
    <col min="11047" max="11048" width="7" style="71" hidden="1" customWidth="1"/>
    <col min="11049" max="11049" width="5" style="71" customWidth="1"/>
    <col min="11050" max="11051" width="7" style="71" hidden="1" customWidth="1"/>
    <col min="11052" max="11052" width="5" style="71" customWidth="1"/>
    <col min="11053" max="11054" width="7" style="71" hidden="1" customWidth="1"/>
    <col min="11055" max="11055" width="5" style="71" customWidth="1"/>
    <col min="11056" max="11066" width="7" style="71" hidden="1" customWidth="1"/>
    <col min="11067" max="11067" width="6.85546875" style="71" customWidth="1"/>
    <col min="11068" max="11069" width="7" style="71" hidden="1" customWidth="1"/>
    <col min="11070" max="11070" width="6.42578125" style="71" customWidth="1"/>
    <col min="11071" max="11072" width="7" style="71" hidden="1" customWidth="1"/>
    <col min="11073" max="11073" width="5.42578125" style="71" customWidth="1"/>
    <col min="11074" max="11075" width="7" style="71" hidden="1" customWidth="1"/>
    <col min="11076" max="11076" width="4.85546875" style="71" customWidth="1"/>
    <col min="11077" max="11084" width="7" style="71" hidden="1" customWidth="1"/>
    <col min="11085" max="11085" width="5.42578125" style="71" customWidth="1"/>
    <col min="11086" max="11090" width="7" style="71" hidden="1" customWidth="1"/>
    <col min="11091" max="11091" width="5.85546875" style="71" customWidth="1"/>
    <col min="11092" max="11093" width="7" style="71" hidden="1" customWidth="1"/>
    <col min="11094" max="11094" width="5.42578125" style="71" customWidth="1"/>
    <col min="11095" max="11096" width="7" style="71" hidden="1" customWidth="1"/>
    <col min="11097" max="11097" width="5.42578125" style="71" customWidth="1"/>
    <col min="11098" max="11099" width="7" style="71" hidden="1" customWidth="1"/>
    <col min="11100" max="11100" width="6" style="71" customWidth="1"/>
    <col min="11101" max="11105" width="7" style="71" hidden="1" customWidth="1"/>
    <col min="11106" max="11106" width="5" style="71" customWidth="1"/>
    <col min="11107" max="11114" width="7" style="71" hidden="1" customWidth="1"/>
    <col min="11115" max="11115" width="5" style="71" customWidth="1"/>
    <col min="11116" max="11116" width="7" style="71" hidden="1" customWidth="1"/>
    <col min="11117" max="11117" width="5" style="71" customWidth="1"/>
    <col min="11118" max="11118" width="9.42578125" style="71" customWidth="1"/>
    <col min="11119" max="11119" width="7" style="71" hidden="1" customWidth="1"/>
    <col min="11120" max="11120" width="5" style="71" customWidth="1"/>
    <col min="11121" max="11122" width="7" style="71" hidden="1" customWidth="1"/>
    <col min="11123" max="11123" width="5" style="71" customWidth="1"/>
    <col min="11124" max="11125" width="7" style="71" hidden="1" customWidth="1"/>
    <col min="11126" max="11126" width="5" style="71" customWidth="1"/>
    <col min="11127" max="11128" width="7" style="71" hidden="1" customWidth="1"/>
    <col min="11129" max="11129" width="5" style="71" customWidth="1"/>
    <col min="11130" max="11136" width="7" style="71" hidden="1" customWidth="1"/>
    <col min="11137" max="11137" width="6.42578125" style="71" customWidth="1"/>
    <col min="11138" max="11141" width="7" style="71" hidden="1" customWidth="1"/>
    <col min="11142" max="11142" width="7.140625" style="71" customWidth="1"/>
    <col min="11143" max="11153" width="7" style="71" hidden="1" customWidth="1"/>
    <col min="11154" max="11154" width="7.140625" style="71" customWidth="1"/>
    <col min="11155" max="11156" width="7" style="71" hidden="1" customWidth="1"/>
    <col min="11157" max="11157" width="7.140625" style="71" customWidth="1"/>
    <col min="11158" max="11159" width="7" style="71" hidden="1" customWidth="1"/>
    <col min="11160" max="11160" width="7.140625" style="71" customWidth="1"/>
    <col min="11161" max="11161" width="7" style="71" hidden="1" customWidth="1"/>
    <col min="11162" max="11162" width="6.42578125" style="71" customWidth="1"/>
    <col min="11163" max="11164" width="7" style="71" hidden="1" customWidth="1"/>
    <col min="11165" max="11165" width="6.85546875" style="71" customWidth="1"/>
    <col min="11166" max="11167" width="7" style="71" hidden="1" customWidth="1"/>
    <col min="11168" max="11168" width="6.85546875" style="71" customWidth="1"/>
    <col min="11169" max="11170" width="7" style="71" hidden="1" customWidth="1"/>
    <col min="11171" max="11171" width="6.42578125" style="71" customWidth="1"/>
    <col min="11172" max="11176" width="7" style="71" hidden="1" customWidth="1"/>
    <col min="11177" max="11177" width="6.42578125" style="71" customWidth="1"/>
    <col min="11178" max="11179" width="7" style="71" hidden="1" customWidth="1"/>
    <col min="11180" max="11180" width="7.5703125" style="71" customWidth="1"/>
    <col min="11181" max="11181" width="7" style="71" hidden="1" customWidth="1"/>
    <col min="11182" max="11182" width="9.42578125" style="71" customWidth="1"/>
    <col min="11183" max="11183" width="7" style="71" hidden="1" customWidth="1"/>
    <col min="11184" max="11187" width="6.42578125" style="71" customWidth="1"/>
    <col min="11188" max="11188" width="6.85546875" style="71" customWidth="1"/>
    <col min="11189" max="11189" width="6.42578125" style="71" customWidth="1"/>
    <col min="11190" max="11206" width="7" style="71" hidden="1" customWidth="1"/>
    <col min="11207" max="11207" width="6.5703125" style="71" customWidth="1"/>
    <col min="11208" max="11208" width="6.42578125" style="71" customWidth="1"/>
    <col min="11209" max="11210" width="7" style="71" hidden="1" customWidth="1"/>
    <col min="11211" max="11211" width="6.42578125" style="71" customWidth="1"/>
    <col min="11212" max="11213" width="7" style="71" hidden="1" customWidth="1"/>
    <col min="11214" max="11214" width="7.42578125" style="71" customWidth="1"/>
    <col min="11215" max="11215" width="7" style="71" hidden="1" customWidth="1"/>
    <col min="11216" max="11216" width="6.42578125" style="71" customWidth="1"/>
    <col min="11217" max="11217" width="7" style="71" hidden="1" customWidth="1"/>
    <col min="11218" max="11218" width="9" style="71" customWidth="1"/>
    <col min="11219" max="11220" width="7" style="71" hidden="1" customWidth="1"/>
    <col min="11221" max="11221" width="8.5703125" style="71" customWidth="1"/>
    <col min="11222" max="11223" width="7" style="71" hidden="1" customWidth="1"/>
    <col min="11224" max="11224" width="6.42578125" style="71" customWidth="1"/>
    <col min="11225" max="11226" width="7" style="71" hidden="1" customWidth="1"/>
    <col min="11227" max="11227" width="7" style="71" customWidth="1"/>
    <col min="11228" max="11232" width="7" style="71" hidden="1" customWidth="1"/>
    <col min="11233" max="11233" width="7.5703125" style="71" customWidth="1"/>
    <col min="11234" max="11235" width="7" style="71" hidden="1" customWidth="1"/>
    <col min="11236" max="11236" width="7" style="71" customWidth="1"/>
    <col min="11237" max="11243" width="7" style="71" hidden="1" customWidth="1"/>
    <col min="11244" max="11244" width="6.42578125" style="71" customWidth="1"/>
    <col min="11245" max="11255" width="7" style="71" hidden="1" customWidth="1"/>
    <col min="11256" max="11256" width="7" style="71" hidden="1"/>
    <col min="11257" max="11257" width="41.42578125" style="71" customWidth="1"/>
    <col min="11258" max="11258" width="6.42578125" style="71" customWidth="1"/>
    <col min="11259" max="11259" width="14.7109375" style="71" customWidth="1"/>
    <col min="11260" max="11260" width="11.42578125" style="71" customWidth="1"/>
    <col min="11261" max="11261" width="13" style="71" customWidth="1"/>
    <col min="11262" max="11262" width="20" style="71" customWidth="1"/>
    <col min="11263" max="11272" width="9.42578125" style="71" customWidth="1"/>
    <col min="11273" max="11273" width="8.85546875" style="71" customWidth="1"/>
    <col min="11274" max="11274" width="9.42578125" style="71" customWidth="1"/>
    <col min="11275" max="11275" width="10.140625" style="71" customWidth="1"/>
    <col min="11276" max="11276" width="6.42578125" style="71" customWidth="1"/>
    <col min="11277" max="11277" width="7.7109375" style="71" customWidth="1"/>
    <col min="11278" max="11278" width="6.140625" style="71" customWidth="1"/>
    <col min="11279" max="11279" width="4.42578125" style="71" customWidth="1"/>
    <col min="11280" max="11282" width="6.28515625" style="71" customWidth="1"/>
    <col min="11283" max="11283" width="7" style="71" hidden="1" customWidth="1"/>
    <col min="11284" max="11285" width="11.42578125" style="71" customWidth="1"/>
    <col min="11286" max="11286" width="56.85546875" style="71" customWidth="1"/>
    <col min="11287" max="11287" width="9.140625" style="71" customWidth="1"/>
    <col min="11288" max="11288" width="32.7109375" style="71" customWidth="1"/>
    <col min="11289" max="11289" width="13.85546875" style="71" customWidth="1"/>
    <col min="11290" max="11290" width="15.85546875" style="71" customWidth="1"/>
    <col min="11291" max="11292" width="9.140625" style="71" customWidth="1"/>
    <col min="11293" max="11294" width="12.140625" style="71" customWidth="1"/>
    <col min="11295" max="11295" width="14.5703125" style="71" customWidth="1"/>
    <col min="11296" max="11296" width="5" style="71" customWidth="1"/>
    <col min="11297" max="11298" width="7" style="71" hidden="1" customWidth="1"/>
    <col min="11299" max="11299" width="5" style="71" customWidth="1"/>
    <col min="11300" max="11301" width="7" style="71" hidden="1" customWidth="1"/>
    <col min="11302" max="11302" width="5" style="71" customWidth="1"/>
    <col min="11303" max="11304" width="7" style="71" hidden="1" customWidth="1"/>
    <col min="11305" max="11305" width="5" style="71" customWidth="1"/>
    <col min="11306" max="11307" width="7" style="71" hidden="1" customWidth="1"/>
    <col min="11308" max="11308" width="5" style="71" customWidth="1"/>
    <col min="11309" max="11310" width="7" style="71" hidden="1" customWidth="1"/>
    <col min="11311" max="11311" width="5" style="71" customWidth="1"/>
    <col min="11312" max="11322" width="7" style="71" hidden="1" customWidth="1"/>
    <col min="11323" max="11323" width="6.85546875" style="71" customWidth="1"/>
    <col min="11324" max="11325" width="7" style="71" hidden="1" customWidth="1"/>
    <col min="11326" max="11326" width="6.42578125" style="71" customWidth="1"/>
    <col min="11327" max="11328" width="7" style="71" hidden="1" customWidth="1"/>
    <col min="11329" max="11329" width="5.42578125" style="71" customWidth="1"/>
    <col min="11330" max="11331" width="7" style="71" hidden="1" customWidth="1"/>
    <col min="11332" max="11332" width="4.85546875" style="71" customWidth="1"/>
    <col min="11333" max="11340" width="7" style="71" hidden="1" customWidth="1"/>
    <col min="11341" max="11341" width="5.42578125" style="71" customWidth="1"/>
    <col min="11342" max="11346" width="7" style="71" hidden="1" customWidth="1"/>
    <col min="11347" max="11347" width="5.85546875" style="71" customWidth="1"/>
    <col min="11348" max="11349" width="7" style="71" hidden="1" customWidth="1"/>
    <col min="11350" max="11350" width="5.42578125" style="71" customWidth="1"/>
    <col min="11351" max="11352" width="7" style="71" hidden="1" customWidth="1"/>
    <col min="11353" max="11353" width="5.42578125" style="71" customWidth="1"/>
    <col min="11354" max="11355" width="7" style="71" hidden="1" customWidth="1"/>
    <col min="11356" max="11356" width="6" style="71" customWidth="1"/>
    <col min="11357" max="11361" width="7" style="71" hidden="1" customWidth="1"/>
    <col min="11362" max="11362" width="5" style="71" customWidth="1"/>
    <col min="11363" max="11370" width="7" style="71" hidden="1" customWidth="1"/>
    <col min="11371" max="11371" width="5" style="71" customWidth="1"/>
    <col min="11372" max="11372" width="7" style="71" hidden="1" customWidth="1"/>
    <col min="11373" max="11373" width="5" style="71" customWidth="1"/>
    <col min="11374" max="11374" width="9.42578125" style="71" customWidth="1"/>
    <col min="11375" max="11375" width="7" style="71" hidden="1" customWidth="1"/>
    <col min="11376" max="11376" width="5" style="71" customWidth="1"/>
    <col min="11377" max="11378" width="7" style="71" hidden="1" customWidth="1"/>
    <col min="11379" max="11379" width="5" style="71" customWidth="1"/>
    <col min="11380" max="11381" width="7" style="71" hidden="1" customWidth="1"/>
    <col min="11382" max="11382" width="5" style="71" customWidth="1"/>
    <col min="11383" max="11384" width="7" style="71" hidden="1" customWidth="1"/>
    <col min="11385" max="11385" width="5" style="71" customWidth="1"/>
    <col min="11386" max="11392" width="7" style="71" hidden="1" customWidth="1"/>
    <col min="11393" max="11393" width="6.42578125" style="71" customWidth="1"/>
    <col min="11394" max="11397" width="7" style="71" hidden="1" customWidth="1"/>
    <col min="11398" max="11398" width="7.140625" style="71" customWidth="1"/>
    <col min="11399" max="11409" width="7" style="71" hidden="1" customWidth="1"/>
    <col min="11410" max="11410" width="7.140625" style="71" customWidth="1"/>
    <col min="11411" max="11412" width="7" style="71" hidden="1" customWidth="1"/>
    <col min="11413" max="11413" width="7.140625" style="71" customWidth="1"/>
    <col min="11414" max="11415" width="7" style="71" hidden="1" customWidth="1"/>
    <col min="11416" max="11416" width="7.140625" style="71" customWidth="1"/>
    <col min="11417" max="11417" width="7" style="71" hidden="1" customWidth="1"/>
    <col min="11418" max="11418" width="6.42578125" style="71" customWidth="1"/>
    <col min="11419" max="11420" width="7" style="71" hidden="1" customWidth="1"/>
    <col min="11421" max="11421" width="6.85546875" style="71" customWidth="1"/>
    <col min="11422" max="11423" width="7" style="71" hidden="1" customWidth="1"/>
    <col min="11424" max="11424" width="6.85546875" style="71" customWidth="1"/>
    <col min="11425" max="11426" width="7" style="71" hidden="1" customWidth="1"/>
    <col min="11427" max="11427" width="6.42578125" style="71" customWidth="1"/>
    <col min="11428" max="11432" width="7" style="71" hidden="1" customWidth="1"/>
    <col min="11433" max="11433" width="6.42578125" style="71" customWidth="1"/>
    <col min="11434" max="11435" width="7" style="71" hidden="1" customWidth="1"/>
    <col min="11436" max="11436" width="7.5703125" style="71" customWidth="1"/>
    <col min="11437" max="11437" width="7" style="71" hidden="1" customWidth="1"/>
    <col min="11438" max="11438" width="9.42578125" style="71" customWidth="1"/>
    <col min="11439" max="11439" width="7" style="71" hidden="1" customWidth="1"/>
    <col min="11440" max="11443" width="6.42578125" style="71" customWidth="1"/>
    <col min="11444" max="11444" width="6.85546875" style="71" customWidth="1"/>
    <col min="11445" max="11445" width="6.42578125" style="71" customWidth="1"/>
    <col min="11446" max="11462" width="7" style="71" hidden="1" customWidth="1"/>
    <col min="11463" max="11463" width="6.5703125" style="71" customWidth="1"/>
    <col min="11464" max="11464" width="6.42578125" style="71" customWidth="1"/>
    <col min="11465" max="11466" width="7" style="71" hidden="1" customWidth="1"/>
    <col min="11467" max="11467" width="6.42578125" style="71" customWidth="1"/>
    <col min="11468" max="11469" width="7" style="71" hidden="1" customWidth="1"/>
    <col min="11470" max="11470" width="7.42578125" style="71" customWidth="1"/>
    <col min="11471" max="11471" width="7" style="71" hidden="1" customWidth="1"/>
    <col min="11472" max="11472" width="6.42578125" style="71" customWidth="1"/>
    <col min="11473" max="11473" width="7" style="71" hidden="1" customWidth="1"/>
    <col min="11474" max="11474" width="9" style="71" customWidth="1"/>
    <col min="11475" max="11476" width="7" style="71" hidden="1" customWidth="1"/>
    <col min="11477" max="11477" width="8.5703125" style="71" customWidth="1"/>
    <col min="11478" max="11479" width="7" style="71" hidden="1" customWidth="1"/>
    <col min="11480" max="11480" width="6.42578125" style="71" customWidth="1"/>
    <col min="11481" max="11482" width="7" style="71" hidden="1" customWidth="1"/>
    <col min="11483" max="11483" width="7" style="71" customWidth="1"/>
    <col min="11484" max="11488" width="7" style="71" hidden="1" customWidth="1"/>
    <col min="11489" max="11489" width="7.5703125" style="71" customWidth="1"/>
    <col min="11490" max="11491" width="7" style="71" hidden="1" customWidth="1"/>
    <col min="11492" max="11492" width="7" style="71" customWidth="1"/>
    <col min="11493" max="11499" width="7" style="71" hidden="1" customWidth="1"/>
    <col min="11500" max="11500" width="6.42578125" style="71" customWidth="1"/>
    <col min="11501" max="11511" width="7" style="71" hidden="1" customWidth="1"/>
    <col min="11512" max="11512" width="7" style="71" hidden="1"/>
    <col min="11513" max="11513" width="41.42578125" style="71" customWidth="1"/>
    <col min="11514" max="11514" width="6.42578125" style="71" customWidth="1"/>
    <col min="11515" max="11515" width="14.7109375" style="71" customWidth="1"/>
    <col min="11516" max="11516" width="11.42578125" style="71" customWidth="1"/>
    <col min="11517" max="11517" width="13" style="71" customWidth="1"/>
    <col min="11518" max="11518" width="20" style="71" customWidth="1"/>
    <col min="11519" max="11528" width="9.42578125" style="71" customWidth="1"/>
    <col min="11529" max="11529" width="8.85546875" style="71" customWidth="1"/>
    <col min="11530" max="11530" width="9.42578125" style="71" customWidth="1"/>
    <col min="11531" max="11531" width="10.140625" style="71" customWidth="1"/>
    <col min="11532" max="11532" width="6.42578125" style="71" customWidth="1"/>
    <col min="11533" max="11533" width="7.7109375" style="71" customWidth="1"/>
    <col min="11534" max="11534" width="6.140625" style="71" customWidth="1"/>
    <col min="11535" max="11535" width="4.42578125" style="71" customWidth="1"/>
    <col min="11536" max="11538" width="6.28515625" style="71" customWidth="1"/>
    <col min="11539" max="11539" width="7" style="71" hidden="1" customWidth="1"/>
    <col min="11540" max="11541" width="11.42578125" style="71" customWidth="1"/>
    <col min="11542" max="11542" width="56.85546875" style="71" customWidth="1"/>
    <col min="11543" max="11543" width="9.140625" style="71" customWidth="1"/>
    <col min="11544" max="11544" width="32.7109375" style="71" customWidth="1"/>
    <col min="11545" max="11545" width="13.85546875" style="71" customWidth="1"/>
    <col min="11546" max="11546" width="15.85546875" style="71" customWidth="1"/>
    <col min="11547" max="11548" width="9.140625" style="71" customWidth="1"/>
    <col min="11549" max="11550" width="12.140625" style="71" customWidth="1"/>
    <col min="11551" max="11551" width="14.5703125" style="71" customWidth="1"/>
    <col min="11552" max="11552" width="5" style="71" customWidth="1"/>
    <col min="11553" max="11554" width="7" style="71" hidden="1" customWidth="1"/>
    <col min="11555" max="11555" width="5" style="71" customWidth="1"/>
    <col min="11556" max="11557" width="7" style="71" hidden="1" customWidth="1"/>
    <col min="11558" max="11558" width="5" style="71" customWidth="1"/>
    <col min="11559" max="11560" width="7" style="71" hidden="1" customWidth="1"/>
    <col min="11561" max="11561" width="5" style="71" customWidth="1"/>
    <col min="11562" max="11563" width="7" style="71" hidden="1" customWidth="1"/>
    <col min="11564" max="11564" width="5" style="71" customWidth="1"/>
    <col min="11565" max="11566" width="7" style="71" hidden="1" customWidth="1"/>
    <col min="11567" max="11567" width="5" style="71" customWidth="1"/>
    <col min="11568" max="11578" width="7" style="71" hidden="1" customWidth="1"/>
    <col min="11579" max="11579" width="6.85546875" style="71" customWidth="1"/>
    <col min="11580" max="11581" width="7" style="71" hidden="1" customWidth="1"/>
    <col min="11582" max="11582" width="6.42578125" style="71" customWidth="1"/>
    <col min="11583" max="11584" width="7" style="71" hidden="1" customWidth="1"/>
    <col min="11585" max="11585" width="5.42578125" style="71" customWidth="1"/>
    <col min="11586" max="11587" width="7" style="71" hidden="1" customWidth="1"/>
    <col min="11588" max="11588" width="4.85546875" style="71" customWidth="1"/>
    <col min="11589" max="11596" width="7" style="71" hidden="1" customWidth="1"/>
    <col min="11597" max="11597" width="5.42578125" style="71" customWidth="1"/>
    <col min="11598" max="11602" width="7" style="71" hidden="1" customWidth="1"/>
    <col min="11603" max="11603" width="5.85546875" style="71" customWidth="1"/>
    <col min="11604" max="11605" width="7" style="71" hidden="1" customWidth="1"/>
    <col min="11606" max="11606" width="5.42578125" style="71" customWidth="1"/>
    <col min="11607" max="11608" width="7" style="71" hidden="1" customWidth="1"/>
    <col min="11609" max="11609" width="5.42578125" style="71" customWidth="1"/>
    <col min="11610" max="11611" width="7" style="71" hidden="1" customWidth="1"/>
    <col min="11612" max="11612" width="6" style="71" customWidth="1"/>
    <col min="11613" max="11617" width="7" style="71" hidden="1" customWidth="1"/>
    <col min="11618" max="11618" width="5" style="71" customWidth="1"/>
    <col min="11619" max="11626" width="7" style="71" hidden="1" customWidth="1"/>
    <col min="11627" max="11627" width="5" style="71" customWidth="1"/>
    <col min="11628" max="11628" width="7" style="71" hidden="1" customWidth="1"/>
    <col min="11629" max="11629" width="5" style="71" customWidth="1"/>
    <col min="11630" max="11630" width="9.42578125" style="71" customWidth="1"/>
    <col min="11631" max="11631" width="7" style="71" hidden="1" customWidth="1"/>
    <col min="11632" max="11632" width="5" style="71" customWidth="1"/>
    <col min="11633" max="11634" width="7" style="71" hidden="1" customWidth="1"/>
    <col min="11635" max="11635" width="5" style="71" customWidth="1"/>
    <col min="11636" max="11637" width="7" style="71" hidden="1" customWidth="1"/>
    <col min="11638" max="11638" width="5" style="71" customWidth="1"/>
    <col min="11639" max="11640" width="7" style="71" hidden="1" customWidth="1"/>
    <col min="11641" max="11641" width="5" style="71" customWidth="1"/>
    <col min="11642" max="11648" width="7" style="71" hidden="1" customWidth="1"/>
    <col min="11649" max="11649" width="6.42578125" style="71" customWidth="1"/>
    <col min="11650" max="11653" width="7" style="71" hidden="1" customWidth="1"/>
    <col min="11654" max="11654" width="7.140625" style="71" customWidth="1"/>
    <col min="11655" max="11665" width="7" style="71" hidden="1" customWidth="1"/>
    <col min="11666" max="11666" width="7.140625" style="71" customWidth="1"/>
    <col min="11667" max="11668" width="7" style="71" hidden="1" customWidth="1"/>
    <col min="11669" max="11669" width="7.140625" style="71" customWidth="1"/>
    <col min="11670" max="11671" width="7" style="71" hidden="1" customWidth="1"/>
    <col min="11672" max="11672" width="7.140625" style="71" customWidth="1"/>
    <col min="11673" max="11673" width="7" style="71" hidden="1" customWidth="1"/>
    <col min="11674" max="11674" width="6.42578125" style="71" customWidth="1"/>
    <col min="11675" max="11676" width="7" style="71" hidden="1" customWidth="1"/>
    <col min="11677" max="11677" width="6.85546875" style="71" customWidth="1"/>
    <col min="11678" max="11679" width="7" style="71" hidden="1" customWidth="1"/>
    <col min="11680" max="11680" width="6.85546875" style="71" customWidth="1"/>
    <col min="11681" max="11682" width="7" style="71" hidden="1" customWidth="1"/>
    <col min="11683" max="11683" width="6.42578125" style="71" customWidth="1"/>
    <col min="11684" max="11688" width="7" style="71" hidden="1" customWidth="1"/>
    <col min="11689" max="11689" width="6.42578125" style="71" customWidth="1"/>
    <col min="11690" max="11691" width="7" style="71" hidden="1" customWidth="1"/>
    <col min="11692" max="11692" width="7.5703125" style="71" customWidth="1"/>
    <col min="11693" max="11693" width="7" style="71" hidden="1" customWidth="1"/>
    <col min="11694" max="11694" width="9.42578125" style="71" customWidth="1"/>
    <col min="11695" max="11695" width="7" style="71" hidden="1" customWidth="1"/>
    <col min="11696" max="11699" width="6.42578125" style="71" customWidth="1"/>
    <col min="11700" max="11700" width="6.85546875" style="71" customWidth="1"/>
    <col min="11701" max="11701" width="6.42578125" style="71" customWidth="1"/>
    <col min="11702" max="11718" width="7" style="71" hidden="1" customWidth="1"/>
    <col min="11719" max="11719" width="6.5703125" style="71" customWidth="1"/>
    <col min="11720" max="11720" width="6.42578125" style="71" customWidth="1"/>
    <col min="11721" max="11722" width="7" style="71" hidden="1" customWidth="1"/>
    <col min="11723" max="11723" width="6.42578125" style="71" customWidth="1"/>
    <col min="11724" max="11725" width="7" style="71" hidden="1" customWidth="1"/>
    <col min="11726" max="11726" width="7.42578125" style="71" customWidth="1"/>
    <col min="11727" max="11727" width="7" style="71" hidden="1" customWidth="1"/>
    <col min="11728" max="11728" width="6.42578125" style="71" customWidth="1"/>
    <col min="11729" max="11729" width="7" style="71" hidden="1" customWidth="1"/>
    <col min="11730" max="11730" width="9" style="71" customWidth="1"/>
    <col min="11731" max="11732" width="7" style="71" hidden="1" customWidth="1"/>
    <col min="11733" max="11733" width="8.5703125" style="71" customWidth="1"/>
    <col min="11734" max="11735" width="7" style="71" hidden="1" customWidth="1"/>
    <col min="11736" max="11736" width="6.42578125" style="71" customWidth="1"/>
    <col min="11737" max="11738" width="7" style="71" hidden="1" customWidth="1"/>
    <col min="11739" max="11739" width="7" style="71" customWidth="1"/>
    <col min="11740" max="11744" width="7" style="71" hidden="1" customWidth="1"/>
    <col min="11745" max="11745" width="7.5703125" style="71" customWidth="1"/>
    <col min="11746" max="11747" width="7" style="71" hidden="1" customWidth="1"/>
    <col min="11748" max="11748" width="7" style="71" customWidth="1"/>
    <col min="11749" max="11755" width="7" style="71" hidden="1" customWidth="1"/>
    <col min="11756" max="11756" width="6.42578125" style="71" customWidth="1"/>
    <col min="11757" max="11767" width="7" style="71" hidden="1" customWidth="1"/>
    <col min="11768" max="11768" width="7" style="71" hidden="1"/>
    <col min="11769" max="11769" width="41.42578125" style="71" customWidth="1"/>
    <col min="11770" max="11770" width="6.42578125" style="71" customWidth="1"/>
    <col min="11771" max="11771" width="14.7109375" style="71" customWidth="1"/>
    <col min="11772" max="11772" width="11.42578125" style="71" customWidth="1"/>
    <col min="11773" max="11773" width="13" style="71" customWidth="1"/>
    <col min="11774" max="11774" width="20" style="71" customWidth="1"/>
    <col min="11775" max="11784" width="9.42578125" style="71" customWidth="1"/>
    <col min="11785" max="11785" width="8.85546875" style="71" customWidth="1"/>
    <col min="11786" max="11786" width="9.42578125" style="71" customWidth="1"/>
    <col min="11787" max="11787" width="10.140625" style="71" customWidth="1"/>
    <col min="11788" max="11788" width="6.42578125" style="71" customWidth="1"/>
    <col min="11789" max="11789" width="7.7109375" style="71" customWidth="1"/>
    <col min="11790" max="11790" width="6.140625" style="71" customWidth="1"/>
    <col min="11791" max="11791" width="4.42578125" style="71" customWidth="1"/>
    <col min="11792" max="11794" width="6.28515625" style="71" customWidth="1"/>
    <col min="11795" max="11795" width="7" style="71" hidden="1" customWidth="1"/>
    <col min="11796" max="11797" width="11.42578125" style="71" customWidth="1"/>
    <col min="11798" max="11798" width="56.85546875" style="71" customWidth="1"/>
    <col min="11799" max="11799" width="9.140625" style="71" customWidth="1"/>
    <col min="11800" max="11800" width="32.7109375" style="71" customWidth="1"/>
    <col min="11801" max="11801" width="13.85546875" style="71" customWidth="1"/>
    <col min="11802" max="11802" width="15.85546875" style="71" customWidth="1"/>
    <col min="11803" max="11804" width="9.140625" style="71" customWidth="1"/>
    <col min="11805" max="11806" width="12.140625" style="71" customWidth="1"/>
    <col min="11807" max="11807" width="14.5703125" style="71" customWidth="1"/>
    <col min="11808" max="11808" width="5" style="71" customWidth="1"/>
    <col min="11809" max="11810" width="7" style="71" hidden="1" customWidth="1"/>
    <col min="11811" max="11811" width="5" style="71" customWidth="1"/>
    <col min="11812" max="11813" width="7" style="71" hidden="1" customWidth="1"/>
    <col min="11814" max="11814" width="5" style="71" customWidth="1"/>
    <col min="11815" max="11816" width="7" style="71" hidden="1" customWidth="1"/>
    <col min="11817" max="11817" width="5" style="71" customWidth="1"/>
    <col min="11818" max="11819" width="7" style="71" hidden="1" customWidth="1"/>
    <col min="11820" max="11820" width="5" style="71" customWidth="1"/>
    <col min="11821" max="11822" width="7" style="71" hidden="1" customWidth="1"/>
    <col min="11823" max="11823" width="5" style="71" customWidth="1"/>
    <col min="11824" max="11834" width="7" style="71" hidden="1" customWidth="1"/>
    <col min="11835" max="11835" width="6.85546875" style="71" customWidth="1"/>
    <col min="11836" max="11837" width="7" style="71" hidden="1" customWidth="1"/>
    <col min="11838" max="11838" width="6.42578125" style="71" customWidth="1"/>
    <col min="11839" max="11840" width="7" style="71" hidden="1" customWidth="1"/>
    <col min="11841" max="11841" width="5.42578125" style="71" customWidth="1"/>
    <col min="11842" max="11843" width="7" style="71" hidden="1" customWidth="1"/>
    <col min="11844" max="11844" width="4.85546875" style="71" customWidth="1"/>
    <col min="11845" max="11852" width="7" style="71" hidden="1" customWidth="1"/>
    <col min="11853" max="11853" width="5.42578125" style="71" customWidth="1"/>
    <col min="11854" max="11858" width="7" style="71" hidden="1" customWidth="1"/>
    <col min="11859" max="11859" width="5.85546875" style="71" customWidth="1"/>
    <col min="11860" max="11861" width="7" style="71" hidden="1" customWidth="1"/>
    <col min="11862" max="11862" width="5.42578125" style="71" customWidth="1"/>
    <col min="11863" max="11864" width="7" style="71" hidden="1" customWidth="1"/>
    <col min="11865" max="11865" width="5.42578125" style="71" customWidth="1"/>
    <col min="11866" max="11867" width="7" style="71" hidden="1" customWidth="1"/>
    <col min="11868" max="11868" width="6" style="71" customWidth="1"/>
    <col min="11869" max="11873" width="7" style="71" hidden="1" customWidth="1"/>
    <col min="11874" max="11874" width="5" style="71" customWidth="1"/>
    <col min="11875" max="11882" width="7" style="71" hidden="1" customWidth="1"/>
    <col min="11883" max="11883" width="5" style="71" customWidth="1"/>
    <col min="11884" max="11884" width="7" style="71" hidden="1" customWidth="1"/>
    <col min="11885" max="11885" width="5" style="71" customWidth="1"/>
    <col min="11886" max="11886" width="9.42578125" style="71" customWidth="1"/>
    <col min="11887" max="11887" width="7" style="71" hidden="1" customWidth="1"/>
    <col min="11888" max="11888" width="5" style="71" customWidth="1"/>
    <col min="11889" max="11890" width="7" style="71" hidden="1" customWidth="1"/>
    <col min="11891" max="11891" width="5" style="71" customWidth="1"/>
    <col min="11892" max="11893" width="7" style="71" hidden="1" customWidth="1"/>
    <col min="11894" max="11894" width="5" style="71" customWidth="1"/>
    <col min="11895" max="11896" width="7" style="71" hidden="1" customWidth="1"/>
    <col min="11897" max="11897" width="5" style="71" customWidth="1"/>
    <col min="11898" max="11904" width="7" style="71" hidden="1" customWidth="1"/>
    <col min="11905" max="11905" width="6.42578125" style="71" customWidth="1"/>
    <col min="11906" max="11909" width="7" style="71" hidden="1" customWidth="1"/>
    <col min="11910" max="11910" width="7.140625" style="71" customWidth="1"/>
    <col min="11911" max="11921" width="7" style="71" hidden="1" customWidth="1"/>
    <col min="11922" max="11922" width="7.140625" style="71" customWidth="1"/>
    <col min="11923" max="11924" width="7" style="71" hidden="1" customWidth="1"/>
    <col min="11925" max="11925" width="7.140625" style="71" customWidth="1"/>
    <col min="11926" max="11927" width="7" style="71" hidden="1" customWidth="1"/>
    <col min="11928" max="11928" width="7.140625" style="71" customWidth="1"/>
    <col min="11929" max="11929" width="7" style="71" hidden="1" customWidth="1"/>
    <col min="11930" max="11930" width="6.42578125" style="71" customWidth="1"/>
    <col min="11931" max="11932" width="7" style="71" hidden="1" customWidth="1"/>
    <col min="11933" max="11933" width="6.85546875" style="71" customWidth="1"/>
    <col min="11934" max="11935" width="7" style="71" hidden="1" customWidth="1"/>
    <col min="11936" max="11936" width="6.85546875" style="71" customWidth="1"/>
    <col min="11937" max="11938" width="7" style="71" hidden="1" customWidth="1"/>
    <col min="11939" max="11939" width="6.42578125" style="71" customWidth="1"/>
    <col min="11940" max="11944" width="7" style="71" hidden="1" customWidth="1"/>
    <col min="11945" max="11945" width="6.42578125" style="71" customWidth="1"/>
    <col min="11946" max="11947" width="7" style="71" hidden="1" customWidth="1"/>
    <col min="11948" max="11948" width="7.5703125" style="71" customWidth="1"/>
    <col min="11949" max="11949" width="7" style="71" hidden="1" customWidth="1"/>
    <col min="11950" max="11950" width="9.42578125" style="71" customWidth="1"/>
    <col min="11951" max="11951" width="7" style="71" hidden="1" customWidth="1"/>
    <col min="11952" max="11955" width="6.42578125" style="71" customWidth="1"/>
    <col min="11956" max="11956" width="6.85546875" style="71" customWidth="1"/>
    <col min="11957" max="11957" width="6.42578125" style="71" customWidth="1"/>
    <col min="11958" max="11974" width="7" style="71" hidden="1" customWidth="1"/>
    <col min="11975" max="11975" width="6.5703125" style="71" customWidth="1"/>
    <col min="11976" max="11976" width="6.42578125" style="71" customWidth="1"/>
    <col min="11977" max="11978" width="7" style="71" hidden="1" customWidth="1"/>
    <col min="11979" max="11979" width="6.42578125" style="71" customWidth="1"/>
    <col min="11980" max="11981" width="7" style="71" hidden="1" customWidth="1"/>
    <col min="11982" max="11982" width="7.42578125" style="71" customWidth="1"/>
    <col min="11983" max="11983" width="7" style="71" hidden="1" customWidth="1"/>
    <col min="11984" max="11984" width="6.42578125" style="71" customWidth="1"/>
    <col min="11985" max="11985" width="7" style="71" hidden="1" customWidth="1"/>
    <col min="11986" max="11986" width="9" style="71" customWidth="1"/>
    <col min="11987" max="11988" width="7" style="71" hidden="1" customWidth="1"/>
    <col min="11989" max="11989" width="8.5703125" style="71" customWidth="1"/>
    <col min="11990" max="11991" width="7" style="71" hidden="1" customWidth="1"/>
    <col min="11992" max="11992" width="6.42578125" style="71" customWidth="1"/>
    <col min="11993" max="11994" width="7" style="71" hidden="1" customWidth="1"/>
    <col min="11995" max="11995" width="7" style="71" customWidth="1"/>
    <col min="11996" max="12000" width="7" style="71" hidden="1" customWidth="1"/>
    <col min="12001" max="12001" width="7.5703125" style="71" customWidth="1"/>
    <col min="12002" max="12003" width="7" style="71" hidden="1" customWidth="1"/>
    <col min="12004" max="12004" width="7" style="71" customWidth="1"/>
    <col min="12005" max="12011" width="7" style="71" hidden="1" customWidth="1"/>
    <col min="12012" max="12012" width="6.42578125" style="71" customWidth="1"/>
    <col min="12013" max="12023" width="7" style="71" hidden="1" customWidth="1"/>
    <col min="12024" max="12024" width="7" style="71" hidden="1"/>
    <col min="12025" max="12025" width="41.42578125" style="71" customWidth="1"/>
    <col min="12026" max="12026" width="6.42578125" style="71" customWidth="1"/>
    <col min="12027" max="12027" width="14.7109375" style="71" customWidth="1"/>
    <col min="12028" max="12028" width="11.42578125" style="71" customWidth="1"/>
    <col min="12029" max="12029" width="13" style="71" customWidth="1"/>
    <col min="12030" max="12030" width="20" style="71" customWidth="1"/>
    <col min="12031" max="12040" width="9.42578125" style="71" customWidth="1"/>
    <col min="12041" max="12041" width="8.85546875" style="71" customWidth="1"/>
    <col min="12042" max="12042" width="9.42578125" style="71" customWidth="1"/>
    <col min="12043" max="12043" width="10.140625" style="71" customWidth="1"/>
    <col min="12044" max="12044" width="6.42578125" style="71" customWidth="1"/>
    <col min="12045" max="12045" width="7.7109375" style="71" customWidth="1"/>
    <col min="12046" max="12046" width="6.140625" style="71" customWidth="1"/>
    <col min="12047" max="12047" width="4.42578125" style="71" customWidth="1"/>
    <col min="12048" max="12050" width="6.28515625" style="71" customWidth="1"/>
    <col min="12051" max="12051" width="7" style="71" hidden="1" customWidth="1"/>
    <col min="12052" max="12053" width="11.42578125" style="71" customWidth="1"/>
    <col min="12054" max="12054" width="56.85546875" style="71" customWidth="1"/>
    <col min="12055" max="12055" width="9.140625" style="71" customWidth="1"/>
    <col min="12056" max="12056" width="32.7109375" style="71" customWidth="1"/>
    <col min="12057" max="12057" width="13.85546875" style="71" customWidth="1"/>
    <col min="12058" max="12058" width="15.85546875" style="71" customWidth="1"/>
    <col min="12059" max="12060" width="9.140625" style="71" customWidth="1"/>
    <col min="12061" max="12062" width="12.140625" style="71" customWidth="1"/>
    <col min="12063" max="12063" width="14.5703125" style="71" customWidth="1"/>
    <col min="12064" max="12064" width="5" style="71" customWidth="1"/>
    <col min="12065" max="12066" width="7" style="71" hidden="1" customWidth="1"/>
    <col min="12067" max="12067" width="5" style="71" customWidth="1"/>
    <col min="12068" max="12069" width="7" style="71" hidden="1" customWidth="1"/>
    <col min="12070" max="12070" width="5" style="71" customWidth="1"/>
    <col min="12071" max="12072" width="7" style="71" hidden="1" customWidth="1"/>
    <col min="12073" max="12073" width="5" style="71" customWidth="1"/>
    <col min="12074" max="12075" width="7" style="71" hidden="1" customWidth="1"/>
    <col min="12076" max="12076" width="5" style="71" customWidth="1"/>
    <col min="12077" max="12078" width="7" style="71" hidden="1" customWidth="1"/>
    <col min="12079" max="12079" width="5" style="71" customWidth="1"/>
    <col min="12080" max="12090" width="7" style="71" hidden="1" customWidth="1"/>
    <col min="12091" max="12091" width="6.85546875" style="71" customWidth="1"/>
    <col min="12092" max="12093" width="7" style="71" hidden="1" customWidth="1"/>
    <col min="12094" max="12094" width="6.42578125" style="71" customWidth="1"/>
    <col min="12095" max="12096" width="7" style="71" hidden="1" customWidth="1"/>
    <col min="12097" max="12097" width="5.42578125" style="71" customWidth="1"/>
    <col min="12098" max="12099" width="7" style="71" hidden="1" customWidth="1"/>
    <col min="12100" max="12100" width="4.85546875" style="71" customWidth="1"/>
    <col min="12101" max="12108" width="7" style="71" hidden="1" customWidth="1"/>
    <col min="12109" max="12109" width="5.42578125" style="71" customWidth="1"/>
    <col min="12110" max="12114" width="7" style="71" hidden="1" customWidth="1"/>
    <col min="12115" max="12115" width="5.85546875" style="71" customWidth="1"/>
    <col min="12116" max="12117" width="7" style="71" hidden="1" customWidth="1"/>
    <col min="12118" max="12118" width="5.42578125" style="71" customWidth="1"/>
    <col min="12119" max="12120" width="7" style="71" hidden="1" customWidth="1"/>
    <col min="12121" max="12121" width="5.42578125" style="71" customWidth="1"/>
    <col min="12122" max="12123" width="7" style="71" hidden="1" customWidth="1"/>
    <col min="12124" max="12124" width="6" style="71" customWidth="1"/>
    <col min="12125" max="12129" width="7" style="71" hidden="1" customWidth="1"/>
    <col min="12130" max="12130" width="5" style="71" customWidth="1"/>
    <col min="12131" max="12138" width="7" style="71" hidden="1" customWidth="1"/>
    <col min="12139" max="12139" width="5" style="71" customWidth="1"/>
    <col min="12140" max="12140" width="7" style="71" hidden="1" customWidth="1"/>
    <col min="12141" max="12141" width="5" style="71" customWidth="1"/>
    <col min="12142" max="12142" width="9.42578125" style="71" customWidth="1"/>
    <col min="12143" max="12143" width="7" style="71" hidden="1" customWidth="1"/>
    <col min="12144" max="12144" width="5" style="71" customWidth="1"/>
    <col min="12145" max="12146" width="7" style="71" hidden="1" customWidth="1"/>
    <col min="12147" max="12147" width="5" style="71" customWidth="1"/>
    <col min="12148" max="12149" width="7" style="71" hidden="1" customWidth="1"/>
    <col min="12150" max="12150" width="5" style="71" customWidth="1"/>
    <col min="12151" max="12152" width="7" style="71" hidden="1" customWidth="1"/>
    <col min="12153" max="12153" width="5" style="71" customWidth="1"/>
    <col min="12154" max="12160" width="7" style="71" hidden="1" customWidth="1"/>
    <col min="12161" max="12161" width="6.42578125" style="71" customWidth="1"/>
    <col min="12162" max="12165" width="7" style="71" hidden="1" customWidth="1"/>
    <col min="12166" max="12166" width="7.140625" style="71" customWidth="1"/>
    <col min="12167" max="12177" width="7" style="71" hidden="1" customWidth="1"/>
    <col min="12178" max="12178" width="7.140625" style="71" customWidth="1"/>
    <col min="12179" max="12180" width="7" style="71" hidden="1" customWidth="1"/>
    <col min="12181" max="12181" width="7.140625" style="71" customWidth="1"/>
    <col min="12182" max="12183" width="7" style="71" hidden="1" customWidth="1"/>
    <col min="12184" max="12184" width="7.140625" style="71" customWidth="1"/>
    <col min="12185" max="12185" width="7" style="71" hidden="1" customWidth="1"/>
    <col min="12186" max="12186" width="6.42578125" style="71" customWidth="1"/>
    <col min="12187" max="12188" width="7" style="71" hidden="1" customWidth="1"/>
    <col min="12189" max="12189" width="6.85546875" style="71" customWidth="1"/>
    <col min="12190" max="12191" width="7" style="71" hidden="1" customWidth="1"/>
    <col min="12192" max="12192" width="6.85546875" style="71" customWidth="1"/>
    <col min="12193" max="12194" width="7" style="71" hidden="1" customWidth="1"/>
    <col min="12195" max="12195" width="6.42578125" style="71" customWidth="1"/>
    <col min="12196" max="12200" width="7" style="71" hidden="1" customWidth="1"/>
    <col min="12201" max="12201" width="6.42578125" style="71" customWidth="1"/>
    <col min="12202" max="12203" width="7" style="71" hidden="1" customWidth="1"/>
    <col min="12204" max="12204" width="7.5703125" style="71" customWidth="1"/>
    <col min="12205" max="12205" width="7" style="71" hidden="1" customWidth="1"/>
    <col min="12206" max="12206" width="9.42578125" style="71" customWidth="1"/>
    <col min="12207" max="12207" width="7" style="71" hidden="1" customWidth="1"/>
    <col min="12208" max="12211" width="6.42578125" style="71" customWidth="1"/>
    <col min="12212" max="12212" width="6.85546875" style="71" customWidth="1"/>
    <col min="12213" max="12213" width="6.42578125" style="71" customWidth="1"/>
    <col min="12214" max="12230" width="7" style="71" hidden="1" customWidth="1"/>
    <col min="12231" max="12231" width="6.5703125" style="71" customWidth="1"/>
    <col min="12232" max="12232" width="6.42578125" style="71" customWidth="1"/>
    <col min="12233" max="12234" width="7" style="71" hidden="1" customWidth="1"/>
    <col min="12235" max="12235" width="6.42578125" style="71" customWidth="1"/>
    <col min="12236" max="12237" width="7" style="71" hidden="1" customWidth="1"/>
    <col min="12238" max="12238" width="7.42578125" style="71" customWidth="1"/>
    <col min="12239" max="12239" width="7" style="71" hidden="1" customWidth="1"/>
    <col min="12240" max="12240" width="6.42578125" style="71" customWidth="1"/>
    <col min="12241" max="12241" width="7" style="71" hidden="1" customWidth="1"/>
    <col min="12242" max="12242" width="9" style="71" customWidth="1"/>
    <col min="12243" max="12244" width="7" style="71" hidden="1" customWidth="1"/>
    <col min="12245" max="12245" width="8.5703125" style="71" customWidth="1"/>
    <col min="12246" max="12247" width="7" style="71" hidden="1" customWidth="1"/>
    <col min="12248" max="12248" width="6.42578125" style="71" customWidth="1"/>
    <col min="12249" max="12250" width="7" style="71" hidden="1" customWidth="1"/>
    <col min="12251" max="12251" width="7" style="71" customWidth="1"/>
    <col min="12252" max="12256" width="7" style="71" hidden="1" customWidth="1"/>
    <col min="12257" max="12257" width="7.5703125" style="71" customWidth="1"/>
    <col min="12258" max="12259" width="7" style="71" hidden="1" customWidth="1"/>
    <col min="12260" max="12260" width="7" style="71" customWidth="1"/>
    <col min="12261" max="12267" width="7" style="71" hidden="1" customWidth="1"/>
    <col min="12268" max="12268" width="6.42578125" style="71" customWidth="1"/>
    <col min="12269" max="12279" width="7" style="71" hidden="1" customWidth="1"/>
    <col min="12280" max="12280" width="7" style="71" hidden="1"/>
    <col min="12281" max="12281" width="41.42578125" style="71" customWidth="1"/>
    <col min="12282" max="12282" width="6.42578125" style="71" customWidth="1"/>
    <col min="12283" max="12283" width="14.7109375" style="71" customWidth="1"/>
    <col min="12284" max="12284" width="11.42578125" style="71" customWidth="1"/>
    <col min="12285" max="12285" width="13" style="71" customWidth="1"/>
    <col min="12286" max="12286" width="20" style="71" customWidth="1"/>
    <col min="12287" max="12296" width="9.42578125" style="71" customWidth="1"/>
    <col min="12297" max="12297" width="8.85546875" style="71" customWidth="1"/>
    <col min="12298" max="12298" width="9.42578125" style="71" customWidth="1"/>
    <col min="12299" max="12299" width="10.140625" style="71" customWidth="1"/>
    <col min="12300" max="12300" width="6.42578125" style="71" customWidth="1"/>
    <col min="12301" max="12301" width="7.7109375" style="71" customWidth="1"/>
    <col min="12302" max="12302" width="6.140625" style="71" customWidth="1"/>
    <col min="12303" max="12303" width="4.42578125" style="71" customWidth="1"/>
    <col min="12304" max="12306" width="6.28515625" style="71" customWidth="1"/>
    <col min="12307" max="12307" width="7" style="71" hidden="1" customWidth="1"/>
    <col min="12308" max="12309" width="11.42578125" style="71" customWidth="1"/>
    <col min="12310" max="12310" width="56.85546875" style="71" customWidth="1"/>
    <col min="12311" max="12311" width="9.140625" style="71" customWidth="1"/>
    <col min="12312" max="12312" width="32.7109375" style="71" customWidth="1"/>
    <col min="12313" max="12313" width="13.85546875" style="71" customWidth="1"/>
    <col min="12314" max="12314" width="15.85546875" style="71" customWidth="1"/>
    <col min="12315" max="12316" width="9.140625" style="71" customWidth="1"/>
    <col min="12317" max="12318" width="12.140625" style="71" customWidth="1"/>
    <col min="12319" max="12319" width="14.5703125" style="71" customWidth="1"/>
    <col min="12320" max="12320" width="5" style="71" customWidth="1"/>
    <col min="12321" max="12322" width="7" style="71" hidden="1" customWidth="1"/>
    <col min="12323" max="12323" width="5" style="71" customWidth="1"/>
    <col min="12324" max="12325" width="7" style="71" hidden="1" customWidth="1"/>
    <col min="12326" max="12326" width="5" style="71" customWidth="1"/>
    <col min="12327" max="12328" width="7" style="71" hidden="1" customWidth="1"/>
    <col min="12329" max="12329" width="5" style="71" customWidth="1"/>
    <col min="12330" max="12331" width="7" style="71" hidden="1" customWidth="1"/>
    <col min="12332" max="12332" width="5" style="71" customWidth="1"/>
    <col min="12333" max="12334" width="7" style="71" hidden="1" customWidth="1"/>
    <col min="12335" max="12335" width="5" style="71" customWidth="1"/>
    <col min="12336" max="12346" width="7" style="71" hidden="1" customWidth="1"/>
    <col min="12347" max="12347" width="6.85546875" style="71" customWidth="1"/>
    <col min="12348" max="12349" width="7" style="71" hidden="1" customWidth="1"/>
    <col min="12350" max="12350" width="6.42578125" style="71" customWidth="1"/>
    <col min="12351" max="12352" width="7" style="71" hidden="1" customWidth="1"/>
    <col min="12353" max="12353" width="5.42578125" style="71" customWidth="1"/>
    <col min="12354" max="12355" width="7" style="71" hidden="1" customWidth="1"/>
    <col min="12356" max="12356" width="4.85546875" style="71" customWidth="1"/>
    <col min="12357" max="12364" width="7" style="71" hidden="1" customWidth="1"/>
    <col min="12365" max="12365" width="5.42578125" style="71" customWidth="1"/>
    <col min="12366" max="12370" width="7" style="71" hidden="1" customWidth="1"/>
    <col min="12371" max="12371" width="5.85546875" style="71" customWidth="1"/>
    <col min="12372" max="12373" width="7" style="71" hidden="1" customWidth="1"/>
    <col min="12374" max="12374" width="5.42578125" style="71" customWidth="1"/>
    <col min="12375" max="12376" width="7" style="71" hidden="1" customWidth="1"/>
    <col min="12377" max="12377" width="5.42578125" style="71" customWidth="1"/>
    <col min="12378" max="12379" width="7" style="71" hidden="1" customWidth="1"/>
    <col min="12380" max="12380" width="6" style="71" customWidth="1"/>
    <col min="12381" max="12385" width="7" style="71" hidden="1" customWidth="1"/>
    <col min="12386" max="12386" width="5" style="71" customWidth="1"/>
    <col min="12387" max="12394" width="7" style="71" hidden="1" customWidth="1"/>
    <col min="12395" max="12395" width="5" style="71" customWidth="1"/>
    <col min="12396" max="12396" width="7" style="71" hidden="1" customWidth="1"/>
    <col min="12397" max="12397" width="5" style="71" customWidth="1"/>
    <col min="12398" max="12398" width="9.42578125" style="71" customWidth="1"/>
    <col min="12399" max="12399" width="7" style="71" hidden="1" customWidth="1"/>
    <col min="12400" max="12400" width="5" style="71" customWidth="1"/>
    <col min="12401" max="12402" width="7" style="71" hidden="1" customWidth="1"/>
    <col min="12403" max="12403" width="5" style="71" customWidth="1"/>
    <col min="12404" max="12405" width="7" style="71" hidden="1" customWidth="1"/>
    <col min="12406" max="12406" width="5" style="71" customWidth="1"/>
    <col min="12407" max="12408" width="7" style="71" hidden="1" customWidth="1"/>
    <col min="12409" max="12409" width="5" style="71" customWidth="1"/>
    <col min="12410" max="12416" width="7" style="71" hidden="1" customWidth="1"/>
    <col min="12417" max="12417" width="6.42578125" style="71" customWidth="1"/>
    <col min="12418" max="12421" width="7" style="71" hidden="1" customWidth="1"/>
    <col min="12422" max="12422" width="7.140625" style="71" customWidth="1"/>
    <col min="12423" max="12433" width="7" style="71" hidden="1" customWidth="1"/>
    <col min="12434" max="12434" width="7.140625" style="71" customWidth="1"/>
    <col min="12435" max="12436" width="7" style="71" hidden="1" customWidth="1"/>
    <col min="12437" max="12437" width="7.140625" style="71" customWidth="1"/>
    <col min="12438" max="12439" width="7" style="71" hidden="1" customWidth="1"/>
    <col min="12440" max="12440" width="7.140625" style="71" customWidth="1"/>
    <col min="12441" max="12441" width="7" style="71" hidden="1" customWidth="1"/>
    <col min="12442" max="12442" width="6.42578125" style="71" customWidth="1"/>
    <col min="12443" max="12444" width="7" style="71" hidden="1" customWidth="1"/>
    <col min="12445" max="12445" width="6.85546875" style="71" customWidth="1"/>
    <col min="12446" max="12447" width="7" style="71" hidden="1" customWidth="1"/>
    <col min="12448" max="12448" width="6.85546875" style="71" customWidth="1"/>
    <col min="12449" max="12450" width="7" style="71" hidden="1" customWidth="1"/>
    <col min="12451" max="12451" width="6.42578125" style="71" customWidth="1"/>
    <col min="12452" max="12456" width="7" style="71" hidden="1" customWidth="1"/>
    <col min="12457" max="12457" width="6.42578125" style="71" customWidth="1"/>
    <col min="12458" max="12459" width="7" style="71" hidden="1" customWidth="1"/>
    <col min="12460" max="12460" width="7.5703125" style="71" customWidth="1"/>
    <col min="12461" max="12461" width="7" style="71" hidden="1" customWidth="1"/>
    <col min="12462" max="12462" width="9.42578125" style="71" customWidth="1"/>
    <col min="12463" max="12463" width="7" style="71" hidden="1" customWidth="1"/>
    <col min="12464" max="12467" width="6.42578125" style="71" customWidth="1"/>
    <col min="12468" max="12468" width="6.85546875" style="71" customWidth="1"/>
    <col min="12469" max="12469" width="6.42578125" style="71" customWidth="1"/>
    <col min="12470" max="12486" width="7" style="71" hidden="1" customWidth="1"/>
    <col min="12487" max="12487" width="6.5703125" style="71" customWidth="1"/>
    <col min="12488" max="12488" width="6.42578125" style="71" customWidth="1"/>
    <col min="12489" max="12490" width="7" style="71" hidden="1" customWidth="1"/>
    <col min="12491" max="12491" width="6.42578125" style="71" customWidth="1"/>
    <col min="12492" max="12493" width="7" style="71" hidden="1" customWidth="1"/>
    <col min="12494" max="12494" width="7.42578125" style="71" customWidth="1"/>
    <col min="12495" max="12495" width="7" style="71" hidden="1" customWidth="1"/>
    <col min="12496" max="12496" width="6.42578125" style="71" customWidth="1"/>
    <col min="12497" max="12497" width="7" style="71" hidden="1" customWidth="1"/>
    <col min="12498" max="12498" width="9" style="71" customWidth="1"/>
    <col min="12499" max="12500" width="7" style="71" hidden="1" customWidth="1"/>
    <col min="12501" max="12501" width="8.5703125" style="71" customWidth="1"/>
    <col min="12502" max="12503" width="7" style="71" hidden="1" customWidth="1"/>
    <col min="12504" max="12504" width="6.42578125" style="71" customWidth="1"/>
    <col min="12505" max="12506" width="7" style="71" hidden="1" customWidth="1"/>
    <col min="12507" max="12507" width="7" style="71" customWidth="1"/>
    <col min="12508" max="12512" width="7" style="71" hidden="1" customWidth="1"/>
    <col min="12513" max="12513" width="7.5703125" style="71" customWidth="1"/>
    <col min="12514" max="12515" width="7" style="71" hidden="1" customWidth="1"/>
    <col min="12516" max="12516" width="7" style="71" customWidth="1"/>
    <col min="12517" max="12523" width="7" style="71" hidden="1" customWidth="1"/>
    <col min="12524" max="12524" width="6.42578125" style="71" customWidth="1"/>
    <col min="12525" max="12535" width="7" style="71" hidden="1" customWidth="1"/>
    <col min="12536" max="12536" width="7" style="71" hidden="1"/>
    <col min="12537" max="12537" width="41.42578125" style="71" customWidth="1"/>
    <col min="12538" max="12538" width="6.42578125" style="71" customWidth="1"/>
    <col min="12539" max="12539" width="14.7109375" style="71" customWidth="1"/>
    <col min="12540" max="12540" width="11.42578125" style="71" customWidth="1"/>
    <col min="12541" max="12541" width="13" style="71" customWidth="1"/>
    <col min="12542" max="12542" width="20" style="71" customWidth="1"/>
    <col min="12543" max="12552" width="9.42578125" style="71" customWidth="1"/>
    <col min="12553" max="12553" width="8.85546875" style="71" customWidth="1"/>
    <col min="12554" max="12554" width="9.42578125" style="71" customWidth="1"/>
    <col min="12555" max="12555" width="10.140625" style="71" customWidth="1"/>
    <col min="12556" max="12556" width="6.42578125" style="71" customWidth="1"/>
    <col min="12557" max="12557" width="7.7109375" style="71" customWidth="1"/>
    <col min="12558" max="12558" width="6.140625" style="71" customWidth="1"/>
    <col min="12559" max="12559" width="4.42578125" style="71" customWidth="1"/>
    <col min="12560" max="12562" width="6.28515625" style="71" customWidth="1"/>
    <col min="12563" max="12563" width="7" style="71" hidden="1" customWidth="1"/>
    <col min="12564" max="12565" width="11.42578125" style="71" customWidth="1"/>
    <col min="12566" max="12566" width="56.85546875" style="71" customWidth="1"/>
    <col min="12567" max="12567" width="9.140625" style="71" customWidth="1"/>
    <col min="12568" max="12568" width="32.7109375" style="71" customWidth="1"/>
    <col min="12569" max="12569" width="13.85546875" style="71" customWidth="1"/>
    <col min="12570" max="12570" width="15.85546875" style="71" customWidth="1"/>
    <col min="12571" max="12572" width="9.140625" style="71" customWidth="1"/>
    <col min="12573" max="12574" width="12.140625" style="71" customWidth="1"/>
    <col min="12575" max="12575" width="14.5703125" style="71" customWidth="1"/>
    <col min="12576" max="12576" width="5" style="71" customWidth="1"/>
    <col min="12577" max="12578" width="7" style="71" hidden="1" customWidth="1"/>
    <col min="12579" max="12579" width="5" style="71" customWidth="1"/>
    <col min="12580" max="12581" width="7" style="71" hidden="1" customWidth="1"/>
    <col min="12582" max="12582" width="5" style="71" customWidth="1"/>
    <col min="12583" max="12584" width="7" style="71" hidden="1" customWidth="1"/>
    <col min="12585" max="12585" width="5" style="71" customWidth="1"/>
    <col min="12586" max="12587" width="7" style="71" hidden="1" customWidth="1"/>
    <col min="12588" max="12588" width="5" style="71" customWidth="1"/>
    <col min="12589" max="12590" width="7" style="71" hidden="1" customWidth="1"/>
    <col min="12591" max="12591" width="5" style="71" customWidth="1"/>
    <col min="12592" max="12602" width="7" style="71" hidden="1" customWidth="1"/>
    <col min="12603" max="12603" width="6.85546875" style="71" customWidth="1"/>
    <col min="12604" max="12605" width="7" style="71" hidden="1" customWidth="1"/>
    <col min="12606" max="12606" width="6.42578125" style="71" customWidth="1"/>
    <col min="12607" max="12608" width="7" style="71" hidden="1" customWidth="1"/>
    <col min="12609" max="12609" width="5.42578125" style="71" customWidth="1"/>
    <col min="12610" max="12611" width="7" style="71" hidden="1" customWidth="1"/>
    <col min="12612" max="12612" width="4.85546875" style="71" customWidth="1"/>
    <col min="12613" max="12620" width="7" style="71" hidden="1" customWidth="1"/>
    <col min="12621" max="12621" width="5.42578125" style="71" customWidth="1"/>
    <col min="12622" max="12626" width="7" style="71" hidden="1" customWidth="1"/>
    <col min="12627" max="12627" width="5.85546875" style="71" customWidth="1"/>
    <col min="12628" max="12629" width="7" style="71" hidden="1" customWidth="1"/>
    <col min="12630" max="12630" width="5.42578125" style="71" customWidth="1"/>
    <col min="12631" max="12632" width="7" style="71" hidden="1" customWidth="1"/>
    <col min="12633" max="12633" width="5.42578125" style="71" customWidth="1"/>
    <col min="12634" max="12635" width="7" style="71" hidden="1" customWidth="1"/>
    <col min="12636" max="12636" width="6" style="71" customWidth="1"/>
    <col min="12637" max="12641" width="7" style="71" hidden="1" customWidth="1"/>
    <col min="12642" max="12642" width="5" style="71" customWidth="1"/>
    <col min="12643" max="12650" width="7" style="71" hidden="1" customWidth="1"/>
    <col min="12651" max="12651" width="5" style="71" customWidth="1"/>
    <col min="12652" max="12652" width="7" style="71" hidden="1" customWidth="1"/>
    <col min="12653" max="12653" width="5" style="71" customWidth="1"/>
    <col min="12654" max="12654" width="9.42578125" style="71" customWidth="1"/>
    <col min="12655" max="12655" width="7" style="71" hidden="1" customWidth="1"/>
    <col min="12656" max="12656" width="5" style="71" customWidth="1"/>
    <col min="12657" max="12658" width="7" style="71" hidden="1" customWidth="1"/>
    <col min="12659" max="12659" width="5" style="71" customWidth="1"/>
    <col min="12660" max="12661" width="7" style="71" hidden="1" customWidth="1"/>
    <col min="12662" max="12662" width="5" style="71" customWidth="1"/>
    <col min="12663" max="12664" width="7" style="71" hidden="1" customWidth="1"/>
    <col min="12665" max="12665" width="5" style="71" customWidth="1"/>
    <col min="12666" max="12672" width="7" style="71" hidden="1" customWidth="1"/>
    <col min="12673" max="12673" width="6.42578125" style="71" customWidth="1"/>
    <col min="12674" max="12677" width="7" style="71" hidden="1" customWidth="1"/>
    <col min="12678" max="12678" width="7.140625" style="71" customWidth="1"/>
    <col min="12679" max="12689" width="7" style="71" hidden="1" customWidth="1"/>
    <col min="12690" max="12690" width="7.140625" style="71" customWidth="1"/>
    <col min="12691" max="12692" width="7" style="71" hidden="1" customWidth="1"/>
    <col min="12693" max="12693" width="7.140625" style="71" customWidth="1"/>
    <col min="12694" max="12695" width="7" style="71" hidden="1" customWidth="1"/>
    <col min="12696" max="12696" width="7.140625" style="71" customWidth="1"/>
    <col min="12697" max="12697" width="7" style="71" hidden="1" customWidth="1"/>
    <col min="12698" max="12698" width="6.42578125" style="71" customWidth="1"/>
    <col min="12699" max="12700" width="7" style="71" hidden="1" customWidth="1"/>
    <col min="12701" max="12701" width="6.85546875" style="71" customWidth="1"/>
    <col min="12702" max="12703" width="7" style="71" hidden="1" customWidth="1"/>
    <col min="12704" max="12704" width="6.85546875" style="71" customWidth="1"/>
    <col min="12705" max="12706" width="7" style="71" hidden="1" customWidth="1"/>
    <col min="12707" max="12707" width="6.42578125" style="71" customWidth="1"/>
    <col min="12708" max="12712" width="7" style="71" hidden="1" customWidth="1"/>
    <col min="12713" max="12713" width="6.42578125" style="71" customWidth="1"/>
    <col min="12714" max="12715" width="7" style="71" hidden="1" customWidth="1"/>
    <col min="12716" max="12716" width="7.5703125" style="71" customWidth="1"/>
    <col min="12717" max="12717" width="7" style="71" hidden="1" customWidth="1"/>
    <col min="12718" max="12718" width="9.42578125" style="71" customWidth="1"/>
    <col min="12719" max="12719" width="7" style="71" hidden="1" customWidth="1"/>
    <col min="12720" max="12723" width="6.42578125" style="71" customWidth="1"/>
    <col min="12724" max="12724" width="6.85546875" style="71" customWidth="1"/>
    <col min="12725" max="12725" width="6.42578125" style="71" customWidth="1"/>
    <col min="12726" max="12742" width="7" style="71" hidden="1" customWidth="1"/>
    <col min="12743" max="12743" width="6.5703125" style="71" customWidth="1"/>
    <col min="12744" max="12744" width="6.42578125" style="71" customWidth="1"/>
    <col min="12745" max="12746" width="7" style="71" hidden="1" customWidth="1"/>
    <col min="12747" max="12747" width="6.42578125" style="71" customWidth="1"/>
    <col min="12748" max="12749" width="7" style="71" hidden="1" customWidth="1"/>
    <col min="12750" max="12750" width="7.42578125" style="71" customWidth="1"/>
    <col min="12751" max="12751" width="7" style="71" hidden="1" customWidth="1"/>
    <col min="12752" max="12752" width="6.42578125" style="71" customWidth="1"/>
    <col min="12753" max="12753" width="7" style="71" hidden="1" customWidth="1"/>
    <col min="12754" max="12754" width="9" style="71" customWidth="1"/>
    <col min="12755" max="12756" width="7" style="71" hidden="1" customWidth="1"/>
    <col min="12757" max="12757" width="8.5703125" style="71" customWidth="1"/>
    <col min="12758" max="12759" width="7" style="71" hidden="1" customWidth="1"/>
    <col min="12760" max="12760" width="6.42578125" style="71" customWidth="1"/>
    <col min="12761" max="12762" width="7" style="71" hidden="1" customWidth="1"/>
    <col min="12763" max="12763" width="7" style="71" customWidth="1"/>
    <col min="12764" max="12768" width="7" style="71" hidden="1" customWidth="1"/>
    <col min="12769" max="12769" width="7.5703125" style="71" customWidth="1"/>
    <col min="12770" max="12771" width="7" style="71" hidden="1" customWidth="1"/>
    <col min="12772" max="12772" width="7" style="71" customWidth="1"/>
    <col min="12773" max="12779" width="7" style="71" hidden="1" customWidth="1"/>
    <col min="12780" max="12780" width="6.42578125" style="71" customWidth="1"/>
    <col min="12781" max="12791" width="7" style="71" hidden="1" customWidth="1"/>
    <col min="12792" max="12792" width="7" style="71" hidden="1"/>
    <col min="12793" max="12793" width="41.42578125" style="71" customWidth="1"/>
    <col min="12794" max="12794" width="6.42578125" style="71" customWidth="1"/>
    <col min="12795" max="12795" width="14.7109375" style="71" customWidth="1"/>
    <col min="12796" max="12796" width="11.42578125" style="71" customWidth="1"/>
    <col min="12797" max="12797" width="13" style="71" customWidth="1"/>
    <col min="12798" max="12798" width="20" style="71" customWidth="1"/>
    <col min="12799" max="12808" width="9.42578125" style="71" customWidth="1"/>
    <col min="12809" max="12809" width="8.85546875" style="71" customWidth="1"/>
    <col min="12810" max="12810" width="9.42578125" style="71" customWidth="1"/>
    <col min="12811" max="12811" width="10.140625" style="71" customWidth="1"/>
    <col min="12812" max="12812" width="6.42578125" style="71" customWidth="1"/>
    <col min="12813" max="12813" width="7.7109375" style="71" customWidth="1"/>
    <col min="12814" max="12814" width="6.140625" style="71" customWidth="1"/>
    <col min="12815" max="12815" width="4.42578125" style="71" customWidth="1"/>
    <col min="12816" max="12818" width="6.28515625" style="71" customWidth="1"/>
    <col min="12819" max="12819" width="7" style="71" hidden="1" customWidth="1"/>
    <col min="12820" max="12821" width="11.42578125" style="71" customWidth="1"/>
    <col min="12822" max="12822" width="56.85546875" style="71" customWidth="1"/>
    <col min="12823" max="12823" width="9.140625" style="71" customWidth="1"/>
    <col min="12824" max="12824" width="32.7109375" style="71" customWidth="1"/>
    <col min="12825" max="12825" width="13.85546875" style="71" customWidth="1"/>
    <col min="12826" max="12826" width="15.85546875" style="71" customWidth="1"/>
    <col min="12827" max="12828" width="9.140625" style="71" customWidth="1"/>
    <col min="12829" max="12830" width="12.140625" style="71" customWidth="1"/>
    <col min="12831" max="12831" width="14.5703125" style="71" customWidth="1"/>
    <col min="12832" max="12832" width="5" style="71" customWidth="1"/>
    <col min="12833" max="12834" width="7" style="71" hidden="1" customWidth="1"/>
    <col min="12835" max="12835" width="5" style="71" customWidth="1"/>
    <col min="12836" max="12837" width="7" style="71" hidden="1" customWidth="1"/>
    <col min="12838" max="12838" width="5" style="71" customWidth="1"/>
    <col min="12839" max="12840" width="7" style="71" hidden="1" customWidth="1"/>
    <col min="12841" max="12841" width="5" style="71" customWidth="1"/>
    <col min="12842" max="12843" width="7" style="71" hidden="1" customWidth="1"/>
    <col min="12844" max="12844" width="5" style="71" customWidth="1"/>
    <col min="12845" max="12846" width="7" style="71" hidden="1" customWidth="1"/>
    <col min="12847" max="12847" width="5" style="71" customWidth="1"/>
    <col min="12848" max="12858" width="7" style="71" hidden="1" customWidth="1"/>
    <col min="12859" max="12859" width="6.85546875" style="71" customWidth="1"/>
    <col min="12860" max="12861" width="7" style="71" hidden="1" customWidth="1"/>
    <col min="12862" max="12862" width="6.42578125" style="71" customWidth="1"/>
    <col min="12863" max="12864" width="7" style="71" hidden="1" customWidth="1"/>
    <col min="12865" max="12865" width="5.42578125" style="71" customWidth="1"/>
    <col min="12866" max="12867" width="7" style="71" hidden="1" customWidth="1"/>
    <col min="12868" max="12868" width="4.85546875" style="71" customWidth="1"/>
    <col min="12869" max="12876" width="7" style="71" hidden="1" customWidth="1"/>
    <col min="12877" max="12877" width="5.42578125" style="71" customWidth="1"/>
    <col min="12878" max="12882" width="7" style="71" hidden="1" customWidth="1"/>
    <col min="12883" max="12883" width="5.85546875" style="71" customWidth="1"/>
    <col min="12884" max="12885" width="7" style="71" hidden="1" customWidth="1"/>
    <col min="12886" max="12886" width="5.42578125" style="71" customWidth="1"/>
    <col min="12887" max="12888" width="7" style="71" hidden="1" customWidth="1"/>
    <col min="12889" max="12889" width="5.42578125" style="71" customWidth="1"/>
    <col min="12890" max="12891" width="7" style="71" hidden="1" customWidth="1"/>
    <col min="12892" max="12892" width="6" style="71" customWidth="1"/>
    <col min="12893" max="12897" width="7" style="71" hidden="1" customWidth="1"/>
    <col min="12898" max="12898" width="5" style="71" customWidth="1"/>
    <col min="12899" max="12906" width="7" style="71" hidden="1" customWidth="1"/>
    <col min="12907" max="12907" width="5" style="71" customWidth="1"/>
    <col min="12908" max="12908" width="7" style="71" hidden="1" customWidth="1"/>
    <col min="12909" max="12909" width="5" style="71" customWidth="1"/>
    <col min="12910" max="12910" width="9.42578125" style="71" customWidth="1"/>
    <col min="12911" max="12911" width="7" style="71" hidden="1" customWidth="1"/>
    <col min="12912" max="12912" width="5" style="71" customWidth="1"/>
    <col min="12913" max="12914" width="7" style="71" hidden="1" customWidth="1"/>
    <col min="12915" max="12915" width="5" style="71" customWidth="1"/>
    <col min="12916" max="12917" width="7" style="71" hidden="1" customWidth="1"/>
    <col min="12918" max="12918" width="5" style="71" customWidth="1"/>
    <col min="12919" max="12920" width="7" style="71" hidden="1" customWidth="1"/>
    <col min="12921" max="12921" width="5" style="71" customWidth="1"/>
    <col min="12922" max="12928" width="7" style="71" hidden="1" customWidth="1"/>
    <col min="12929" max="12929" width="6.42578125" style="71" customWidth="1"/>
    <col min="12930" max="12933" width="7" style="71" hidden="1" customWidth="1"/>
    <col min="12934" max="12934" width="7.140625" style="71" customWidth="1"/>
    <col min="12935" max="12945" width="7" style="71" hidden="1" customWidth="1"/>
    <col min="12946" max="12946" width="7.140625" style="71" customWidth="1"/>
    <col min="12947" max="12948" width="7" style="71" hidden="1" customWidth="1"/>
    <col min="12949" max="12949" width="7.140625" style="71" customWidth="1"/>
    <col min="12950" max="12951" width="7" style="71" hidden="1" customWidth="1"/>
    <col min="12952" max="12952" width="7.140625" style="71" customWidth="1"/>
    <col min="12953" max="12953" width="7" style="71" hidden="1" customWidth="1"/>
    <col min="12954" max="12954" width="6.42578125" style="71" customWidth="1"/>
    <col min="12955" max="12956" width="7" style="71" hidden="1" customWidth="1"/>
    <col min="12957" max="12957" width="6.85546875" style="71" customWidth="1"/>
    <col min="12958" max="12959" width="7" style="71" hidden="1" customWidth="1"/>
    <col min="12960" max="12960" width="6.85546875" style="71" customWidth="1"/>
    <col min="12961" max="12962" width="7" style="71" hidden="1" customWidth="1"/>
    <col min="12963" max="12963" width="6.42578125" style="71" customWidth="1"/>
    <col min="12964" max="12968" width="7" style="71" hidden="1" customWidth="1"/>
    <col min="12969" max="12969" width="6.42578125" style="71" customWidth="1"/>
    <col min="12970" max="12971" width="7" style="71" hidden="1" customWidth="1"/>
    <col min="12972" max="12972" width="7.5703125" style="71" customWidth="1"/>
    <col min="12973" max="12973" width="7" style="71" hidden="1" customWidth="1"/>
    <col min="12974" max="12974" width="9.42578125" style="71" customWidth="1"/>
    <col min="12975" max="12975" width="7" style="71" hidden="1" customWidth="1"/>
    <col min="12976" max="12979" width="6.42578125" style="71" customWidth="1"/>
    <col min="12980" max="12980" width="6.85546875" style="71" customWidth="1"/>
    <col min="12981" max="12981" width="6.42578125" style="71" customWidth="1"/>
    <col min="12982" max="12998" width="7" style="71" hidden="1" customWidth="1"/>
    <col min="12999" max="12999" width="6.5703125" style="71" customWidth="1"/>
    <col min="13000" max="13000" width="6.42578125" style="71" customWidth="1"/>
    <col min="13001" max="13002" width="7" style="71" hidden="1" customWidth="1"/>
    <col min="13003" max="13003" width="6.42578125" style="71" customWidth="1"/>
    <col min="13004" max="13005" width="7" style="71" hidden="1" customWidth="1"/>
    <col min="13006" max="13006" width="7.42578125" style="71" customWidth="1"/>
    <col min="13007" max="13007" width="7" style="71" hidden="1" customWidth="1"/>
    <col min="13008" max="13008" width="6.42578125" style="71" customWidth="1"/>
    <col min="13009" max="13009" width="7" style="71" hidden="1" customWidth="1"/>
    <col min="13010" max="13010" width="9" style="71" customWidth="1"/>
    <col min="13011" max="13012" width="7" style="71" hidden="1" customWidth="1"/>
    <col min="13013" max="13013" width="8.5703125" style="71" customWidth="1"/>
    <col min="13014" max="13015" width="7" style="71" hidden="1" customWidth="1"/>
    <col min="13016" max="13016" width="6.42578125" style="71" customWidth="1"/>
    <col min="13017" max="13018" width="7" style="71" hidden="1" customWidth="1"/>
    <col min="13019" max="13019" width="7" style="71" customWidth="1"/>
    <col min="13020" max="13024" width="7" style="71" hidden="1" customWidth="1"/>
    <col min="13025" max="13025" width="7.5703125" style="71" customWidth="1"/>
    <col min="13026" max="13027" width="7" style="71" hidden="1" customWidth="1"/>
    <col min="13028" max="13028" width="7" style="71" customWidth="1"/>
    <col min="13029" max="13035" width="7" style="71" hidden="1" customWidth="1"/>
    <col min="13036" max="13036" width="6.42578125" style="71" customWidth="1"/>
    <col min="13037" max="13047" width="7" style="71" hidden="1" customWidth="1"/>
    <col min="13048" max="13048" width="7" style="71" hidden="1"/>
    <col min="13049" max="13049" width="41.42578125" style="71" customWidth="1"/>
    <col min="13050" max="13050" width="6.42578125" style="71" customWidth="1"/>
    <col min="13051" max="13051" width="14.7109375" style="71" customWidth="1"/>
    <col min="13052" max="13052" width="11.42578125" style="71" customWidth="1"/>
    <col min="13053" max="13053" width="13" style="71" customWidth="1"/>
    <col min="13054" max="13054" width="20" style="71" customWidth="1"/>
    <col min="13055" max="13064" width="9.42578125" style="71" customWidth="1"/>
    <col min="13065" max="13065" width="8.85546875" style="71" customWidth="1"/>
    <col min="13066" max="13066" width="9.42578125" style="71" customWidth="1"/>
    <col min="13067" max="13067" width="10.140625" style="71" customWidth="1"/>
    <col min="13068" max="13068" width="6.42578125" style="71" customWidth="1"/>
    <col min="13069" max="13069" width="7.7109375" style="71" customWidth="1"/>
    <col min="13070" max="13070" width="6.140625" style="71" customWidth="1"/>
    <col min="13071" max="13071" width="4.42578125" style="71" customWidth="1"/>
    <col min="13072" max="13074" width="6.28515625" style="71" customWidth="1"/>
    <col min="13075" max="13075" width="7" style="71" hidden="1" customWidth="1"/>
    <col min="13076" max="13077" width="11.42578125" style="71" customWidth="1"/>
    <col min="13078" max="13078" width="56.85546875" style="71" customWidth="1"/>
    <col min="13079" max="13079" width="9.140625" style="71" customWidth="1"/>
    <col min="13080" max="13080" width="32.7109375" style="71" customWidth="1"/>
    <col min="13081" max="13081" width="13.85546875" style="71" customWidth="1"/>
    <col min="13082" max="13082" width="15.85546875" style="71" customWidth="1"/>
    <col min="13083" max="13084" width="9.140625" style="71" customWidth="1"/>
    <col min="13085" max="13086" width="12.140625" style="71" customWidth="1"/>
    <col min="13087" max="13087" width="14.5703125" style="71" customWidth="1"/>
    <col min="13088" max="13088" width="5" style="71" customWidth="1"/>
    <col min="13089" max="13090" width="7" style="71" hidden="1" customWidth="1"/>
    <col min="13091" max="13091" width="5" style="71" customWidth="1"/>
    <col min="13092" max="13093" width="7" style="71" hidden="1" customWidth="1"/>
    <col min="13094" max="13094" width="5" style="71" customWidth="1"/>
    <col min="13095" max="13096" width="7" style="71" hidden="1" customWidth="1"/>
    <col min="13097" max="13097" width="5" style="71" customWidth="1"/>
    <col min="13098" max="13099" width="7" style="71" hidden="1" customWidth="1"/>
    <col min="13100" max="13100" width="5" style="71" customWidth="1"/>
    <col min="13101" max="13102" width="7" style="71" hidden="1" customWidth="1"/>
    <col min="13103" max="13103" width="5" style="71" customWidth="1"/>
    <col min="13104" max="13114" width="7" style="71" hidden="1" customWidth="1"/>
    <col min="13115" max="13115" width="6.85546875" style="71" customWidth="1"/>
    <col min="13116" max="13117" width="7" style="71" hidden="1" customWidth="1"/>
    <col min="13118" max="13118" width="6.42578125" style="71" customWidth="1"/>
    <col min="13119" max="13120" width="7" style="71" hidden="1" customWidth="1"/>
    <col min="13121" max="13121" width="5.42578125" style="71" customWidth="1"/>
    <col min="13122" max="13123" width="7" style="71" hidden="1" customWidth="1"/>
    <col min="13124" max="13124" width="4.85546875" style="71" customWidth="1"/>
    <col min="13125" max="13132" width="7" style="71" hidden="1" customWidth="1"/>
    <col min="13133" max="13133" width="5.42578125" style="71" customWidth="1"/>
    <col min="13134" max="13138" width="7" style="71" hidden="1" customWidth="1"/>
    <col min="13139" max="13139" width="5.85546875" style="71" customWidth="1"/>
    <col min="13140" max="13141" width="7" style="71" hidden="1" customWidth="1"/>
    <col min="13142" max="13142" width="5.42578125" style="71" customWidth="1"/>
    <col min="13143" max="13144" width="7" style="71" hidden="1" customWidth="1"/>
    <col min="13145" max="13145" width="5.42578125" style="71" customWidth="1"/>
    <col min="13146" max="13147" width="7" style="71" hidden="1" customWidth="1"/>
    <col min="13148" max="13148" width="6" style="71" customWidth="1"/>
    <col min="13149" max="13153" width="7" style="71" hidden="1" customWidth="1"/>
    <col min="13154" max="13154" width="5" style="71" customWidth="1"/>
    <col min="13155" max="13162" width="7" style="71" hidden="1" customWidth="1"/>
    <col min="13163" max="13163" width="5" style="71" customWidth="1"/>
    <col min="13164" max="13164" width="7" style="71" hidden="1" customWidth="1"/>
    <col min="13165" max="13165" width="5" style="71" customWidth="1"/>
    <col min="13166" max="13166" width="9.42578125" style="71" customWidth="1"/>
    <col min="13167" max="13167" width="7" style="71" hidden="1" customWidth="1"/>
    <col min="13168" max="13168" width="5" style="71" customWidth="1"/>
    <col min="13169" max="13170" width="7" style="71" hidden="1" customWidth="1"/>
    <col min="13171" max="13171" width="5" style="71" customWidth="1"/>
    <col min="13172" max="13173" width="7" style="71" hidden="1" customWidth="1"/>
    <col min="13174" max="13174" width="5" style="71" customWidth="1"/>
    <col min="13175" max="13176" width="7" style="71" hidden="1" customWidth="1"/>
    <col min="13177" max="13177" width="5" style="71" customWidth="1"/>
    <col min="13178" max="13184" width="7" style="71" hidden="1" customWidth="1"/>
    <col min="13185" max="13185" width="6.42578125" style="71" customWidth="1"/>
    <col min="13186" max="13189" width="7" style="71" hidden="1" customWidth="1"/>
    <col min="13190" max="13190" width="7.140625" style="71" customWidth="1"/>
    <col min="13191" max="13201" width="7" style="71" hidden="1" customWidth="1"/>
    <col min="13202" max="13202" width="7.140625" style="71" customWidth="1"/>
    <col min="13203" max="13204" width="7" style="71" hidden="1" customWidth="1"/>
    <col min="13205" max="13205" width="7.140625" style="71" customWidth="1"/>
    <col min="13206" max="13207" width="7" style="71" hidden="1" customWidth="1"/>
    <col min="13208" max="13208" width="7.140625" style="71" customWidth="1"/>
    <col min="13209" max="13209" width="7" style="71" hidden="1" customWidth="1"/>
    <col min="13210" max="13210" width="6.42578125" style="71" customWidth="1"/>
    <col min="13211" max="13212" width="7" style="71" hidden="1" customWidth="1"/>
    <col min="13213" max="13213" width="6.85546875" style="71" customWidth="1"/>
    <col min="13214" max="13215" width="7" style="71" hidden="1" customWidth="1"/>
    <col min="13216" max="13216" width="6.85546875" style="71" customWidth="1"/>
    <col min="13217" max="13218" width="7" style="71" hidden="1" customWidth="1"/>
    <col min="13219" max="13219" width="6.42578125" style="71" customWidth="1"/>
    <col min="13220" max="13224" width="7" style="71" hidden="1" customWidth="1"/>
    <col min="13225" max="13225" width="6.42578125" style="71" customWidth="1"/>
    <col min="13226" max="13227" width="7" style="71" hidden="1" customWidth="1"/>
    <col min="13228" max="13228" width="7.5703125" style="71" customWidth="1"/>
    <col min="13229" max="13229" width="7" style="71" hidden="1" customWidth="1"/>
    <col min="13230" max="13230" width="9.42578125" style="71" customWidth="1"/>
    <col min="13231" max="13231" width="7" style="71" hidden="1" customWidth="1"/>
    <col min="13232" max="13235" width="6.42578125" style="71" customWidth="1"/>
    <col min="13236" max="13236" width="6.85546875" style="71" customWidth="1"/>
    <col min="13237" max="13237" width="6.42578125" style="71" customWidth="1"/>
    <col min="13238" max="13254" width="7" style="71" hidden="1" customWidth="1"/>
    <col min="13255" max="13255" width="6.5703125" style="71" customWidth="1"/>
    <col min="13256" max="13256" width="6.42578125" style="71" customWidth="1"/>
    <col min="13257" max="13258" width="7" style="71" hidden="1" customWidth="1"/>
    <col min="13259" max="13259" width="6.42578125" style="71" customWidth="1"/>
    <col min="13260" max="13261" width="7" style="71" hidden="1" customWidth="1"/>
    <col min="13262" max="13262" width="7.42578125" style="71" customWidth="1"/>
    <col min="13263" max="13263" width="7" style="71" hidden="1" customWidth="1"/>
    <col min="13264" max="13264" width="6.42578125" style="71" customWidth="1"/>
    <col min="13265" max="13265" width="7" style="71" hidden="1" customWidth="1"/>
    <col min="13266" max="13266" width="9" style="71" customWidth="1"/>
    <col min="13267" max="13268" width="7" style="71" hidden="1" customWidth="1"/>
    <col min="13269" max="13269" width="8.5703125" style="71" customWidth="1"/>
    <col min="13270" max="13271" width="7" style="71" hidden="1" customWidth="1"/>
    <col min="13272" max="13272" width="6.42578125" style="71" customWidth="1"/>
    <col min="13273" max="13274" width="7" style="71" hidden="1" customWidth="1"/>
    <col min="13275" max="13275" width="7" style="71" customWidth="1"/>
    <col min="13276" max="13280" width="7" style="71" hidden="1" customWidth="1"/>
    <col min="13281" max="13281" width="7.5703125" style="71" customWidth="1"/>
    <col min="13282" max="13283" width="7" style="71" hidden="1" customWidth="1"/>
    <col min="13284" max="13284" width="7" style="71" customWidth="1"/>
    <col min="13285" max="13291" width="7" style="71" hidden="1" customWidth="1"/>
    <col min="13292" max="13292" width="6.42578125" style="71" customWidth="1"/>
    <col min="13293" max="13303" width="7" style="71" hidden="1" customWidth="1"/>
    <col min="13304" max="13304" width="7" style="71" hidden="1"/>
    <col min="13305" max="13305" width="41.42578125" style="71" customWidth="1"/>
    <col min="13306" max="13306" width="6.42578125" style="71" customWidth="1"/>
    <col min="13307" max="13307" width="14.7109375" style="71" customWidth="1"/>
    <col min="13308" max="13308" width="11.42578125" style="71" customWidth="1"/>
    <col min="13309" max="13309" width="13" style="71" customWidth="1"/>
    <col min="13310" max="13310" width="20" style="71" customWidth="1"/>
    <col min="13311" max="13320" width="9.42578125" style="71" customWidth="1"/>
    <col min="13321" max="13321" width="8.85546875" style="71" customWidth="1"/>
    <col min="13322" max="13322" width="9.42578125" style="71" customWidth="1"/>
    <col min="13323" max="13323" width="10.140625" style="71" customWidth="1"/>
    <col min="13324" max="13324" width="6.42578125" style="71" customWidth="1"/>
    <col min="13325" max="13325" width="7.7109375" style="71" customWidth="1"/>
    <col min="13326" max="13326" width="6.140625" style="71" customWidth="1"/>
    <col min="13327" max="13327" width="4.42578125" style="71" customWidth="1"/>
    <col min="13328" max="13330" width="6.28515625" style="71" customWidth="1"/>
    <col min="13331" max="13331" width="7" style="71" hidden="1" customWidth="1"/>
    <col min="13332" max="13333" width="11.42578125" style="71" customWidth="1"/>
    <col min="13334" max="13334" width="56.85546875" style="71" customWidth="1"/>
    <col min="13335" max="13335" width="9.140625" style="71" customWidth="1"/>
    <col min="13336" max="13336" width="32.7109375" style="71" customWidth="1"/>
    <col min="13337" max="13337" width="13.85546875" style="71" customWidth="1"/>
    <col min="13338" max="13338" width="15.85546875" style="71" customWidth="1"/>
    <col min="13339" max="13340" width="9.140625" style="71" customWidth="1"/>
    <col min="13341" max="13342" width="12.140625" style="71" customWidth="1"/>
    <col min="13343" max="13343" width="14.5703125" style="71" customWidth="1"/>
    <col min="13344" max="13344" width="5" style="71" customWidth="1"/>
    <col min="13345" max="13346" width="7" style="71" hidden="1" customWidth="1"/>
    <col min="13347" max="13347" width="5" style="71" customWidth="1"/>
    <col min="13348" max="13349" width="7" style="71" hidden="1" customWidth="1"/>
    <col min="13350" max="13350" width="5" style="71" customWidth="1"/>
    <col min="13351" max="13352" width="7" style="71" hidden="1" customWidth="1"/>
    <col min="13353" max="13353" width="5" style="71" customWidth="1"/>
    <col min="13354" max="13355" width="7" style="71" hidden="1" customWidth="1"/>
    <col min="13356" max="13356" width="5" style="71" customWidth="1"/>
    <col min="13357" max="13358" width="7" style="71" hidden="1" customWidth="1"/>
    <col min="13359" max="13359" width="5" style="71" customWidth="1"/>
    <col min="13360" max="13370" width="7" style="71" hidden="1" customWidth="1"/>
    <col min="13371" max="13371" width="6.85546875" style="71" customWidth="1"/>
    <col min="13372" max="13373" width="7" style="71" hidden="1" customWidth="1"/>
    <col min="13374" max="13374" width="6.42578125" style="71" customWidth="1"/>
    <col min="13375" max="13376" width="7" style="71" hidden="1" customWidth="1"/>
    <col min="13377" max="13377" width="5.42578125" style="71" customWidth="1"/>
    <col min="13378" max="13379" width="7" style="71" hidden="1" customWidth="1"/>
    <col min="13380" max="13380" width="4.85546875" style="71" customWidth="1"/>
    <col min="13381" max="13388" width="7" style="71" hidden="1" customWidth="1"/>
    <col min="13389" max="13389" width="5.42578125" style="71" customWidth="1"/>
    <col min="13390" max="13394" width="7" style="71" hidden="1" customWidth="1"/>
    <col min="13395" max="13395" width="5.85546875" style="71" customWidth="1"/>
    <col min="13396" max="13397" width="7" style="71" hidden="1" customWidth="1"/>
    <col min="13398" max="13398" width="5.42578125" style="71" customWidth="1"/>
    <col min="13399" max="13400" width="7" style="71" hidden="1" customWidth="1"/>
    <col min="13401" max="13401" width="5.42578125" style="71" customWidth="1"/>
    <col min="13402" max="13403" width="7" style="71" hidden="1" customWidth="1"/>
    <col min="13404" max="13404" width="6" style="71" customWidth="1"/>
    <col min="13405" max="13409" width="7" style="71" hidden="1" customWidth="1"/>
    <col min="13410" max="13410" width="5" style="71" customWidth="1"/>
    <col min="13411" max="13418" width="7" style="71" hidden="1" customWidth="1"/>
    <col min="13419" max="13419" width="5" style="71" customWidth="1"/>
    <col min="13420" max="13420" width="7" style="71" hidden="1" customWidth="1"/>
    <col min="13421" max="13421" width="5" style="71" customWidth="1"/>
    <col min="13422" max="13422" width="9.42578125" style="71" customWidth="1"/>
    <col min="13423" max="13423" width="7" style="71" hidden="1" customWidth="1"/>
    <col min="13424" max="13424" width="5" style="71" customWidth="1"/>
    <col min="13425" max="13426" width="7" style="71" hidden="1" customWidth="1"/>
    <col min="13427" max="13427" width="5" style="71" customWidth="1"/>
    <col min="13428" max="13429" width="7" style="71" hidden="1" customWidth="1"/>
    <col min="13430" max="13430" width="5" style="71" customWidth="1"/>
    <col min="13431" max="13432" width="7" style="71" hidden="1" customWidth="1"/>
    <col min="13433" max="13433" width="5" style="71" customWidth="1"/>
    <col min="13434" max="13440" width="7" style="71" hidden="1" customWidth="1"/>
    <col min="13441" max="13441" width="6.42578125" style="71" customWidth="1"/>
    <col min="13442" max="13445" width="7" style="71" hidden="1" customWidth="1"/>
    <col min="13446" max="13446" width="7.140625" style="71" customWidth="1"/>
    <col min="13447" max="13457" width="7" style="71" hidden="1" customWidth="1"/>
    <col min="13458" max="13458" width="7.140625" style="71" customWidth="1"/>
    <col min="13459" max="13460" width="7" style="71" hidden="1" customWidth="1"/>
    <col min="13461" max="13461" width="7.140625" style="71" customWidth="1"/>
    <col min="13462" max="13463" width="7" style="71" hidden="1" customWidth="1"/>
    <col min="13464" max="13464" width="7.140625" style="71" customWidth="1"/>
    <col min="13465" max="13465" width="7" style="71" hidden="1" customWidth="1"/>
    <col min="13466" max="13466" width="6.42578125" style="71" customWidth="1"/>
    <col min="13467" max="13468" width="7" style="71" hidden="1" customWidth="1"/>
    <col min="13469" max="13469" width="6.85546875" style="71" customWidth="1"/>
    <col min="13470" max="13471" width="7" style="71" hidden="1" customWidth="1"/>
    <col min="13472" max="13472" width="6.85546875" style="71" customWidth="1"/>
    <col min="13473" max="13474" width="7" style="71" hidden="1" customWidth="1"/>
    <col min="13475" max="13475" width="6.42578125" style="71" customWidth="1"/>
    <col min="13476" max="13480" width="7" style="71" hidden="1" customWidth="1"/>
    <col min="13481" max="13481" width="6.42578125" style="71" customWidth="1"/>
    <col min="13482" max="13483" width="7" style="71" hidden="1" customWidth="1"/>
    <col min="13484" max="13484" width="7.5703125" style="71" customWidth="1"/>
    <col min="13485" max="13485" width="7" style="71" hidden="1" customWidth="1"/>
    <col min="13486" max="13486" width="9.42578125" style="71" customWidth="1"/>
    <col min="13487" max="13487" width="7" style="71" hidden="1" customWidth="1"/>
    <col min="13488" max="13491" width="6.42578125" style="71" customWidth="1"/>
    <col min="13492" max="13492" width="6.85546875" style="71" customWidth="1"/>
    <col min="13493" max="13493" width="6.42578125" style="71" customWidth="1"/>
    <col min="13494" max="13510" width="7" style="71" hidden="1" customWidth="1"/>
    <col min="13511" max="13511" width="6.5703125" style="71" customWidth="1"/>
    <col min="13512" max="13512" width="6.42578125" style="71" customWidth="1"/>
    <col min="13513" max="13514" width="7" style="71" hidden="1" customWidth="1"/>
    <col min="13515" max="13515" width="6.42578125" style="71" customWidth="1"/>
    <col min="13516" max="13517" width="7" style="71" hidden="1" customWidth="1"/>
    <col min="13518" max="13518" width="7.42578125" style="71" customWidth="1"/>
    <col min="13519" max="13519" width="7" style="71" hidden="1" customWidth="1"/>
    <col min="13520" max="13520" width="6.42578125" style="71" customWidth="1"/>
    <col min="13521" max="13521" width="7" style="71" hidden="1" customWidth="1"/>
    <col min="13522" max="13522" width="9" style="71" customWidth="1"/>
    <col min="13523" max="13524" width="7" style="71" hidden="1" customWidth="1"/>
    <col min="13525" max="13525" width="8.5703125" style="71" customWidth="1"/>
    <col min="13526" max="13527" width="7" style="71" hidden="1" customWidth="1"/>
    <col min="13528" max="13528" width="6.42578125" style="71" customWidth="1"/>
    <col min="13529" max="13530" width="7" style="71" hidden="1" customWidth="1"/>
    <col min="13531" max="13531" width="7" style="71" customWidth="1"/>
    <col min="13532" max="13536" width="7" style="71" hidden="1" customWidth="1"/>
    <col min="13537" max="13537" width="7.5703125" style="71" customWidth="1"/>
    <col min="13538" max="13539" width="7" style="71" hidden="1" customWidth="1"/>
    <col min="13540" max="13540" width="7" style="71" customWidth="1"/>
    <col min="13541" max="13547" width="7" style="71" hidden="1" customWidth="1"/>
    <col min="13548" max="13548" width="6.42578125" style="71" customWidth="1"/>
    <col min="13549" max="13559" width="7" style="71" hidden="1" customWidth="1"/>
    <col min="13560" max="13560" width="7" style="71" hidden="1"/>
    <col min="13561" max="13561" width="41.42578125" style="71" customWidth="1"/>
    <col min="13562" max="13562" width="6.42578125" style="71" customWidth="1"/>
    <col min="13563" max="13563" width="14.7109375" style="71" customWidth="1"/>
    <col min="13564" max="13564" width="11.42578125" style="71" customWidth="1"/>
    <col min="13565" max="13565" width="13" style="71" customWidth="1"/>
    <col min="13566" max="13566" width="20" style="71" customWidth="1"/>
    <col min="13567" max="13576" width="9.42578125" style="71" customWidth="1"/>
    <col min="13577" max="13577" width="8.85546875" style="71" customWidth="1"/>
    <col min="13578" max="13578" width="9.42578125" style="71" customWidth="1"/>
    <col min="13579" max="13579" width="10.140625" style="71" customWidth="1"/>
    <col min="13580" max="13580" width="6.42578125" style="71" customWidth="1"/>
    <col min="13581" max="13581" width="7.7109375" style="71" customWidth="1"/>
    <col min="13582" max="13582" width="6.140625" style="71" customWidth="1"/>
    <col min="13583" max="13583" width="4.42578125" style="71" customWidth="1"/>
    <col min="13584" max="13586" width="6.28515625" style="71" customWidth="1"/>
    <col min="13587" max="13587" width="7" style="71" hidden="1" customWidth="1"/>
    <col min="13588" max="13589" width="11.42578125" style="71" customWidth="1"/>
    <col min="13590" max="13590" width="56.85546875" style="71" customWidth="1"/>
    <col min="13591" max="13591" width="9.140625" style="71" customWidth="1"/>
    <col min="13592" max="13592" width="32.7109375" style="71" customWidth="1"/>
    <col min="13593" max="13593" width="13.85546875" style="71" customWidth="1"/>
    <col min="13594" max="13594" width="15.85546875" style="71" customWidth="1"/>
    <col min="13595" max="13596" width="9.140625" style="71" customWidth="1"/>
    <col min="13597" max="13598" width="12.140625" style="71" customWidth="1"/>
    <col min="13599" max="13599" width="14.5703125" style="71" customWidth="1"/>
    <col min="13600" max="13600" width="5" style="71" customWidth="1"/>
    <col min="13601" max="13602" width="7" style="71" hidden="1" customWidth="1"/>
    <col min="13603" max="13603" width="5" style="71" customWidth="1"/>
    <col min="13604" max="13605" width="7" style="71" hidden="1" customWidth="1"/>
    <col min="13606" max="13606" width="5" style="71" customWidth="1"/>
    <col min="13607" max="13608" width="7" style="71" hidden="1" customWidth="1"/>
    <col min="13609" max="13609" width="5" style="71" customWidth="1"/>
    <col min="13610" max="13611" width="7" style="71" hidden="1" customWidth="1"/>
    <col min="13612" max="13612" width="5" style="71" customWidth="1"/>
    <col min="13613" max="13614" width="7" style="71" hidden="1" customWidth="1"/>
    <col min="13615" max="13615" width="5" style="71" customWidth="1"/>
    <col min="13616" max="13626" width="7" style="71" hidden="1" customWidth="1"/>
    <col min="13627" max="13627" width="6.85546875" style="71" customWidth="1"/>
    <col min="13628" max="13629" width="7" style="71" hidden="1" customWidth="1"/>
    <col min="13630" max="13630" width="6.42578125" style="71" customWidth="1"/>
    <col min="13631" max="13632" width="7" style="71" hidden="1" customWidth="1"/>
    <col min="13633" max="13633" width="5.42578125" style="71" customWidth="1"/>
    <col min="13634" max="13635" width="7" style="71" hidden="1" customWidth="1"/>
    <col min="13636" max="13636" width="4.85546875" style="71" customWidth="1"/>
    <col min="13637" max="13644" width="7" style="71" hidden="1" customWidth="1"/>
    <col min="13645" max="13645" width="5.42578125" style="71" customWidth="1"/>
    <col min="13646" max="13650" width="7" style="71" hidden="1" customWidth="1"/>
    <col min="13651" max="13651" width="5.85546875" style="71" customWidth="1"/>
    <col min="13652" max="13653" width="7" style="71" hidden="1" customWidth="1"/>
    <col min="13654" max="13654" width="5.42578125" style="71" customWidth="1"/>
    <col min="13655" max="13656" width="7" style="71" hidden="1" customWidth="1"/>
    <col min="13657" max="13657" width="5.42578125" style="71" customWidth="1"/>
    <col min="13658" max="13659" width="7" style="71" hidden="1" customWidth="1"/>
    <col min="13660" max="13660" width="6" style="71" customWidth="1"/>
    <col min="13661" max="13665" width="7" style="71" hidden="1" customWidth="1"/>
    <col min="13666" max="13666" width="5" style="71" customWidth="1"/>
    <col min="13667" max="13674" width="7" style="71" hidden="1" customWidth="1"/>
    <col min="13675" max="13675" width="5" style="71" customWidth="1"/>
    <col min="13676" max="13676" width="7" style="71" hidden="1" customWidth="1"/>
    <col min="13677" max="13677" width="5" style="71" customWidth="1"/>
    <col min="13678" max="13678" width="9.42578125" style="71" customWidth="1"/>
    <col min="13679" max="13679" width="7" style="71" hidden="1" customWidth="1"/>
    <col min="13680" max="13680" width="5" style="71" customWidth="1"/>
    <col min="13681" max="13682" width="7" style="71" hidden="1" customWidth="1"/>
    <col min="13683" max="13683" width="5" style="71" customWidth="1"/>
    <col min="13684" max="13685" width="7" style="71" hidden="1" customWidth="1"/>
    <col min="13686" max="13686" width="5" style="71" customWidth="1"/>
    <col min="13687" max="13688" width="7" style="71" hidden="1" customWidth="1"/>
    <col min="13689" max="13689" width="5" style="71" customWidth="1"/>
    <col min="13690" max="13696" width="7" style="71" hidden="1" customWidth="1"/>
    <col min="13697" max="13697" width="6.42578125" style="71" customWidth="1"/>
    <col min="13698" max="13701" width="7" style="71" hidden="1" customWidth="1"/>
    <col min="13702" max="13702" width="7.140625" style="71" customWidth="1"/>
    <col min="13703" max="13713" width="7" style="71" hidden="1" customWidth="1"/>
    <col min="13714" max="13714" width="7.140625" style="71" customWidth="1"/>
    <col min="13715" max="13716" width="7" style="71" hidden="1" customWidth="1"/>
    <col min="13717" max="13717" width="7.140625" style="71" customWidth="1"/>
    <col min="13718" max="13719" width="7" style="71" hidden="1" customWidth="1"/>
    <col min="13720" max="13720" width="7.140625" style="71" customWidth="1"/>
    <col min="13721" max="13721" width="7" style="71" hidden="1" customWidth="1"/>
    <col min="13722" max="13722" width="6.42578125" style="71" customWidth="1"/>
    <col min="13723" max="13724" width="7" style="71" hidden="1" customWidth="1"/>
    <col min="13725" max="13725" width="6.85546875" style="71" customWidth="1"/>
    <col min="13726" max="13727" width="7" style="71" hidden="1" customWidth="1"/>
    <col min="13728" max="13728" width="6.85546875" style="71" customWidth="1"/>
    <col min="13729" max="13730" width="7" style="71" hidden="1" customWidth="1"/>
    <col min="13731" max="13731" width="6.42578125" style="71" customWidth="1"/>
    <col min="13732" max="13736" width="7" style="71" hidden="1" customWidth="1"/>
    <col min="13737" max="13737" width="6.42578125" style="71" customWidth="1"/>
    <col min="13738" max="13739" width="7" style="71" hidden="1" customWidth="1"/>
    <col min="13740" max="13740" width="7.5703125" style="71" customWidth="1"/>
    <col min="13741" max="13741" width="7" style="71" hidden="1" customWidth="1"/>
    <col min="13742" max="13742" width="9.42578125" style="71" customWidth="1"/>
    <col min="13743" max="13743" width="7" style="71" hidden="1" customWidth="1"/>
    <col min="13744" max="13747" width="6.42578125" style="71" customWidth="1"/>
    <col min="13748" max="13748" width="6.85546875" style="71" customWidth="1"/>
    <col min="13749" max="13749" width="6.42578125" style="71" customWidth="1"/>
    <col min="13750" max="13766" width="7" style="71" hidden="1" customWidth="1"/>
    <col min="13767" max="13767" width="6.5703125" style="71" customWidth="1"/>
    <col min="13768" max="13768" width="6.42578125" style="71" customWidth="1"/>
    <col min="13769" max="13770" width="7" style="71" hidden="1" customWidth="1"/>
    <col min="13771" max="13771" width="6.42578125" style="71" customWidth="1"/>
    <col min="13772" max="13773" width="7" style="71" hidden="1" customWidth="1"/>
    <col min="13774" max="13774" width="7.42578125" style="71" customWidth="1"/>
    <col min="13775" max="13775" width="7" style="71" hidden="1" customWidth="1"/>
    <col min="13776" max="13776" width="6.42578125" style="71" customWidth="1"/>
    <col min="13777" max="13777" width="7" style="71" hidden="1" customWidth="1"/>
    <col min="13778" max="13778" width="9" style="71" customWidth="1"/>
    <col min="13779" max="13780" width="7" style="71" hidden="1" customWidth="1"/>
    <col min="13781" max="13781" width="8.5703125" style="71" customWidth="1"/>
    <col min="13782" max="13783" width="7" style="71" hidden="1" customWidth="1"/>
    <col min="13784" max="13784" width="6.42578125" style="71" customWidth="1"/>
    <col min="13785" max="13786" width="7" style="71" hidden="1" customWidth="1"/>
    <col min="13787" max="13787" width="7" style="71" customWidth="1"/>
    <col min="13788" max="13792" width="7" style="71" hidden="1" customWidth="1"/>
    <col min="13793" max="13793" width="7.5703125" style="71" customWidth="1"/>
    <col min="13794" max="13795" width="7" style="71" hidden="1" customWidth="1"/>
    <col min="13796" max="13796" width="7" style="71" customWidth="1"/>
    <col min="13797" max="13803" width="7" style="71" hidden="1" customWidth="1"/>
    <col min="13804" max="13804" width="6.42578125" style="71" customWidth="1"/>
    <col min="13805" max="13815" width="7" style="71" hidden="1" customWidth="1"/>
    <col min="13816" max="13816" width="7" style="71" hidden="1"/>
    <col min="13817" max="13817" width="41.42578125" style="71" customWidth="1"/>
    <col min="13818" max="13818" width="6.42578125" style="71" customWidth="1"/>
    <col min="13819" max="13819" width="14.7109375" style="71" customWidth="1"/>
    <col min="13820" max="13820" width="11.42578125" style="71" customWidth="1"/>
    <col min="13821" max="13821" width="13" style="71" customWidth="1"/>
    <col min="13822" max="13822" width="20" style="71" customWidth="1"/>
    <col min="13823" max="13832" width="9.42578125" style="71" customWidth="1"/>
    <col min="13833" max="13833" width="8.85546875" style="71" customWidth="1"/>
    <col min="13834" max="13834" width="9.42578125" style="71" customWidth="1"/>
    <col min="13835" max="13835" width="10.140625" style="71" customWidth="1"/>
    <col min="13836" max="13836" width="6.42578125" style="71" customWidth="1"/>
    <col min="13837" max="13837" width="7.7109375" style="71" customWidth="1"/>
    <col min="13838" max="13838" width="6.140625" style="71" customWidth="1"/>
    <col min="13839" max="13839" width="4.42578125" style="71" customWidth="1"/>
    <col min="13840" max="13842" width="6.28515625" style="71" customWidth="1"/>
    <col min="13843" max="13843" width="7" style="71" hidden="1" customWidth="1"/>
    <col min="13844" max="13845" width="11.42578125" style="71" customWidth="1"/>
    <col min="13846" max="13846" width="56.85546875" style="71" customWidth="1"/>
    <col min="13847" max="13847" width="9.140625" style="71" customWidth="1"/>
    <col min="13848" max="13848" width="32.7109375" style="71" customWidth="1"/>
    <col min="13849" max="13849" width="13.85546875" style="71" customWidth="1"/>
    <col min="13850" max="13850" width="15.85546875" style="71" customWidth="1"/>
    <col min="13851" max="13852" width="9.140625" style="71" customWidth="1"/>
    <col min="13853" max="13854" width="12.140625" style="71" customWidth="1"/>
    <col min="13855" max="13855" width="14.5703125" style="71" customWidth="1"/>
    <col min="13856" max="13856" width="5" style="71" customWidth="1"/>
    <col min="13857" max="13858" width="7" style="71" hidden="1" customWidth="1"/>
    <col min="13859" max="13859" width="5" style="71" customWidth="1"/>
    <col min="13860" max="13861" width="7" style="71" hidden="1" customWidth="1"/>
    <col min="13862" max="13862" width="5" style="71" customWidth="1"/>
    <col min="13863" max="13864" width="7" style="71" hidden="1" customWidth="1"/>
    <col min="13865" max="13865" width="5" style="71" customWidth="1"/>
    <col min="13866" max="13867" width="7" style="71" hidden="1" customWidth="1"/>
    <col min="13868" max="13868" width="5" style="71" customWidth="1"/>
    <col min="13869" max="13870" width="7" style="71" hidden="1" customWidth="1"/>
    <col min="13871" max="13871" width="5" style="71" customWidth="1"/>
    <col min="13872" max="13882" width="7" style="71" hidden="1" customWidth="1"/>
    <col min="13883" max="13883" width="6.85546875" style="71" customWidth="1"/>
    <col min="13884" max="13885" width="7" style="71" hidden="1" customWidth="1"/>
    <col min="13886" max="13886" width="6.42578125" style="71" customWidth="1"/>
    <col min="13887" max="13888" width="7" style="71" hidden="1" customWidth="1"/>
    <col min="13889" max="13889" width="5.42578125" style="71" customWidth="1"/>
    <col min="13890" max="13891" width="7" style="71" hidden="1" customWidth="1"/>
    <col min="13892" max="13892" width="4.85546875" style="71" customWidth="1"/>
    <col min="13893" max="13900" width="7" style="71" hidden="1" customWidth="1"/>
    <col min="13901" max="13901" width="5.42578125" style="71" customWidth="1"/>
    <col min="13902" max="13906" width="7" style="71" hidden="1" customWidth="1"/>
    <col min="13907" max="13907" width="5.85546875" style="71" customWidth="1"/>
    <col min="13908" max="13909" width="7" style="71" hidden="1" customWidth="1"/>
    <col min="13910" max="13910" width="5.42578125" style="71" customWidth="1"/>
    <col min="13911" max="13912" width="7" style="71" hidden="1" customWidth="1"/>
    <col min="13913" max="13913" width="5.42578125" style="71" customWidth="1"/>
    <col min="13914" max="13915" width="7" style="71" hidden="1" customWidth="1"/>
    <col min="13916" max="13916" width="6" style="71" customWidth="1"/>
    <col min="13917" max="13921" width="7" style="71" hidden="1" customWidth="1"/>
    <col min="13922" max="13922" width="5" style="71" customWidth="1"/>
    <col min="13923" max="13930" width="7" style="71" hidden="1" customWidth="1"/>
    <col min="13931" max="13931" width="5" style="71" customWidth="1"/>
    <col min="13932" max="13932" width="7" style="71" hidden="1" customWidth="1"/>
    <col min="13933" max="13933" width="5" style="71" customWidth="1"/>
    <col min="13934" max="13934" width="9.42578125" style="71" customWidth="1"/>
    <col min="13935" max="13935" width="7" style="71" hidden="1" customWidth="1"/>
    <col min="13936" max="13936" width="5" style="71" customWidth="1"/>
    <col min="13937" max="13938" width="7" style="71" hidden="1" customWidth="1"/>
    <col min="13939" max="13939" width="5" style="71" customWidth="1"/>
    <col min="13940" max="13941" width="7" style="71" hidden="1" customWidth="1"/>
    <col min="13942" max="13942" width="5" style="71" customWidth="1"/>
    <col min="13943" max="13944" width="7" style="71" hidden="1" customWidth="1"/>
    <col min="13945" max="13945" width="5" style="71" customWidth="1"/>
    <col min="13946" max="13952" width="7" style="71" hidden="1" customWidth="1"/>
    <col min="13953" max="13953" width="6.42578125" style="71" customWidth="1"/>
    <col min="13954" max="13957" width="7" style="71" hidden="1" customWidth="1"/>
    <col min="13958" max="13958" width="7.140625" style="71" customWidth="1"/>
    <col min="13959" max="13969" width="7" style="71" hidden="1" customWidth="1"/>
    <col min="13970" max="13970" width="7.140625" style="71" customWidth="1"/>
    <col min="13971" max="13972" width="7" style="71" hidden="1" customWidth="1"/>
    <col min="13973" max="13973" width="7.140625" style="71" customWidth="1"/>
    <col min="13974" max="13975" width="7" style="71" hidden="1" customWidth="1"/>
    <col min="13976" max="13976" width="7.140625" style="71" customWidth="1"/>
    <col min="13977" max="13977" width="7" style="71" hidden="1" customWidth="1"/>
    <col min="13978" max="13978" width="6.42578125" style="71" customWidth="1"/>
    <col min="13979" max="13980" width="7" style="71" hidden="1" customWidth="1"/>
    <col min="13981" max="13981" width="6.85546875" style="71" customWidth="1"/>
    <col min="13982" max="13983" width="7" style="71" hidden="1" customWidth="1"/>
    <col min="13984" max="13984" width="6.85546875" style="71" customWidth="1"/>
    <col min="13985" max="13986" width="7" style="71" hidden="1" customWidth="1"/>
    <col min="13987" max="13987" width="6.42578125" style="71" customWidth="1"/>
    <col min="13988" max="13992" width="7" style="71" hidden="1" customWidth="1"/>
    <col min="13993" max="13993" width="6.42578125" style="71" customWidth="1"/>
    <col min="13994" max="13995" width="7" style="71" hidden="1" customWidth="1"/>
    <col min="13996" max="13996" width="7.5703125" style="71" customWidth="1"/>
    <col min="13997" max="13997" width="7" style="71" hidden="1" customWidth="1"/>
    <col min="13998" max="13998" width="9.42578125" style="71" customWidth="1"/>
    <col min="13999" max="13999" width="7" style="71" hidden="1" customWidth="1"/>
    <col min="14000" max="14003" width="6.42578125" style="71" customWidth="1"/>
    <col min="14004" max="14004" width="6.85546875" style="71" customWidth="1"/>
    <col min="14005" max="14005" width="6.42578125" style="71" customWidth="1"/>
    <col min="14006" max="14022" width="7" style="71" hidden="1" customWidth="1"/>
    <col min="14023" max="14023" width="6.5703125" style="71" customWidth="1"/>
    <col min="14024" max="14024" width="6.42578125" style="71" customWidth="1"/>
    <col min="14025" max="14026" width="7" style="71" hidden="1" customWidth="1"/>
    <col min="14027" max="14027" width="6.42578125" style="71" customWidth="1"/>
    <col min="14028" max="14029" width="7" style="71" hidden="1" customWidth="1"/>
    <col min="14030" max="14030" width="7.42578125" style="71" customWidth="1"/>
    <col min="14031" max="14031" width="7" style="71" hidden="1" customWidth="1"/>
    <col min="14032" max="14032" width="6.42578125" style="71" customWidth="1"/>
    <col min="14033" max="14033" width="7" style="71" hidden="1" customWidth="1"/>
    <col min="14034" max="14034" width="9" style="71" customWidth="1"/>
    <col min="14035" max="14036" width="7" style="71" hidden="1" customWidth="1"/>
    <col min="14037" max="14037" width="8.5703125" style="71" customWidth="1"/>
    <col min="14038" max="14039" width="7" style="71" hidden="1" customWidth="1"/>
    <col min="14040" max="14040" width="6.42578125" style="71" customWidth="1"/>
    <col min="14041" max="14042" width="7" style="71" hidden="1" customWidth="1"/>
    <col min="14043" max="14043" width="7" style="71" customWidth="1"/>
    <col min="14044" max="14048" width="7" style="71" hidden="1" customWidth="1"/>
    <col min="14049" max="14049" width="7.5703125" style="71" customWidth="1"/>
    <col min="14050" max="14051" width="7" style="71" hidden="1" customWidth="1"/>
    <col min="14052" max="14052" width="7" style="71" customWidth="1"/>
    <col min="14053" max="14059" width="7" style="71" hidden="1" customWidth="1"/>
    <col min="14060" max="14060" width="6.42578125" style="71" customWidth="1"/>
    <col min="14061" max="14071" width="7" style="71" hidden="1" customWidth="1"/>
    <col min="14072" max="14072" width="7" style="71" hidden="1"/>
    <col min="14073" max="14073" width="41.42578125" style="71" customWidth="1"/>
    <col min="14074" max="14074" width="6.42578125" style="71" customWidth="1"/>
    <col min="14075" max="14075" width="14.7109375" style="71" customWidth="1"/>
    <col min="14076" max="14076" width="11.42578125" style="71" customWidth="1"/>
    <col min="14077" max="14077" width="13" style="71" customWidth="1"/>
    <col min="14078" max="14078" width="20" style="71" customWidth="1"/>
    <col min="14079" max="14088" width="9.42578125" style="71" customWidth="1"/>
    <col min="14089" max="14089" width="8.85546875" style="71" customWidth="1"/>
    <col min="14090" max="14090" width="9.42578125" style="71" customWidth="1"/>
    <col min="14091" max="14091" width="10.140625" style="71" customWidth="1"/>
    <col min="14092" max="14092" width="6.42578125" style="71" customWidth="1"/>
    <col min="14093" max="14093" width="7.7109375" style="71" customWidth="1"/>
    <col min="14094" max="14094" width="6.140625" style="71" customWidth="1"/>
    <col min="14095" max="14095" width="4.42578125" style="71" customWidth="1"/>
    <col min="14096" max="14098" width="6.28515625" style="71" customWidth="1"/>
    <col min="14099" max="14099" width="7" style="71" hidden="1" customWidth="1"/>
    <col min="14100" max="14101" width="11.42578125" style="71" customWidth="1"/>
    <col min="14102" max="14102" width="56.85546875" style="71" customWidth="1"/>
    <col min="14103" max="14103" width="9.140625" style="71" customWidth="1"/>
    <col min="14104" max="14104" width="32.7109375" style="71" customWidth="1"/>
    <col min="14105" max="14105" width="13.85546875" style="71" customWidth="1"/>
    <col min="14106" max="14106" width="15.85546875" style="71" customWidth="1"/>
    <col min="14107" max="14108" width="9.140625" style="71" customWidth="1"/>
    <col min="14109" max="14110" width="12.140625" style="71" customWidth="1"/>
    <col min="14111" max="14111" width="14.5703125" style="71" customWidth="1"/>
    <col min="14112" max="14112" width="5" style="71" customWidth="1"/>
    <col min="14113" max="14114" width="7" style="71" hidden="1" customWidth="1"/>
    <col min="14115" max="14115" width="5" style="71" customWidth="1"/>
    <col min="14116" max="14117" width="7" style="71" hidden="1" customWidth="1"/>
    <col min="14118" max="14118" width="5" style="71" customWidth="1"/>
    <col min="14119" max="14120" width="7" style="71" hidden="1" customWidth="1"/>
    <col min="14121" max="14121" width="5" style="71" customWidth="1"/>
    <col min="14122" max="14123" width="7" style="71" hidden="1" customWidth="1"/>
    <col min="14124" max="14124" width="5" style="71" customWidth="1"/>
    <col min="14125" max="14126" width="7" style="71" hidden="1" customWidth="1"/>
    <col min="14127" max="14127" width="5" style="71" customWidth="1"/>
    <col min="14128" max="14138" width="7" style="71" hidden="1" customWidth="1"/>
    <col min="14139" max="14139" width="6.85546875" style="71" customWidth="1"/>
    <col min="14140" max="14141" width="7" style="71" hidden="1" customWidth="1"/>
    <col min="14142" max="14142" width="6.42578125" style="71" customWidth="1"/>
    <col min="14143" max="14144" width="7" style="71" hidden="1" customWidth="1"/>
    <col min="14145" max="14145" width="5.42578125" style="71" customWidth="1"/>
    <col min="14146" max="14147" width="7" style="71" hidden="1" customWidth="1"/>
    <col min="14148" max="14148" width="4.85546875" style="71" customWidth="1"/>
    <col min="14149" max="14156" width="7" style="71" hidden="1" customWidth="1"/>
    <col min="14157" max="14157" width="5.42578125" style="71" customWidth="1"/>
    <col min="14158" max="14162" width="7" style="71" hidden="1" customWidth="1"/>
    <col min="14163" max="14163" width="5.85546875" style="71" customWidth="1"/>
    <col min="14164" max="14165" width="7" style="71" hidden="1" customWidth="1"/>
    <col min="14166" max="14166" width="5.42578125" style="71" customWidth="1"/>
    <col min="14167" max="14168" width="7" style="71" hidden="1" customWidth="1"/>
    <col min="14169" max="14169" width="5.42578125" style="71" customWidth="1"/>
    <col min="14170" max="14171" width="7" style="71" hidden="1" customWidth="1"/>
    <col min="14172" max="14172" width="6" style="71" customWidth="1"/>
    <col min="14173" max="14177" width="7" style="71" hidden="1" customWidth="1"/>
    <col min="14178" max="14178" width="5" style="71" customWidth="1"/>
    <col min="14179" max="14186" width="7" style="71" hidden="1" customWidth="1"/>
    <col min="14187" max="14187" width="5" style="71" customWidth="1"/>
    <col min="14188" max="14188" width="7" style="71" hidden="1" customWidth="1"/>
    <col min="14189" max="14189" width="5" style="71" customWidth="1"/>
    <col min="14190" max="14190" width="9.42578125" style="71" customWidth="1"/>
    <col min="14191" max="14191" width="7" style="71" hidden="1" customWidth="1"/>
    <col min="14192" max="14192" width="5" style="71" customWidth="1"/>
    <col min="14193" max="14194" width="7" style="71" hidden="1" customWidth="1"/>
    <col min="14195" max="14195" width="5" style="71" customWidth="1"/>
    <col min="14196" max="14197" width="7" style="71" hidden="1" customWidth="1"/>
    <col min="14198" max="14198" width="5" style="71" customWidth="1"/>
    <col min="14199" max="14200" width="7" style="71" hidden="1" customWidth="1"/>
    <col min="14201" max="14201" width="5" style="71" customWidth="1"/>
    <col min="14202" max="14208" width="7" style="71" hidden="1" customWidth="1"/>
    <col min="14209" max="14209" width="6.42578125" style="71" customWidth="1"/>
    <col min="14210" max="14213" width="7" style="71" hidden="1" customWidth="1"/>
    <col min="14214" max="14214" width="7.140625" style="71" customWidth="1"/>
    <col min="14215" max="14225" width="7" style="71" hidden="1" customWidth="1"/>
    <col min="14226" max="14226" width="7.140625" style="71" customWidth="1"/>
    <col min="14227" max="14228" width="7" style="71" hidden="1" customWidth="1"/>
    <col min="14229" max="14229" width="7.140625" style="71" customWidth="1"/>
    <col min="14230" max="14231" width="7" style="71" hidden="1" customWidth="1"/>
    <col min="14232" max="14232" width="7.140625" style="71" customWidth="1"/>
    <col min="14233" max="14233" width="7" style="71" hidden="1" customWidth="1"/>
    <col min="14234" max="14234" width="6.42578125" style="71" customWidth="1"/>
    <col min="14235" max="14236" width="7" style="71" hidden="1" customWidth="1"/>
    <col min="14237" max="14237" width="6.85546875" style="71" customWidth="1"/>
    <col min="14238" max="14239" width="7" style="71" hidden="1" customWidth="1"/>
    <col min="14240" max="14240" width="6.85546875" style="71" customWidth="1"/>
    <col min="14241" max="14242" width="7" style="71" hidden="1" customWidth="1"/>
    <col min="14243" max="14243" width="6.42578125" style="71" customWidth="1"/>
    <col min="14244" max="14248" width="7" style="71" hidden="1" customWidth="1"/>
    <col min="14249" max="14249" width="6.42578125" style="71" customWidth="1"/>
    <col min="14250" max="14251" width="7" style="71" hidden="1" customWidth="1"/>
    <col min="14252" max="14252" width="7.5703125" style="71" customWidth="1"/>
    <col min="14253" max="14253" width="7" style="71" hidden="1" customWidth="1"/>
    <col min="14254" max="14254" width="9.42578125" style="71" customWidth="1"/>
    <col min="14255" max="14255" width="7" style="71" hidden="1" customWidth="1"/>
    <col min="14256" max="14259" width="6.42578125" style="71" customWidth="1"/>
    <col min="14260" max="14260" width="6.85546875" style="71" customWidth="1"/>
    <col min="14261" max="14261" width="6.42578125" style="71" customWidth="1"/>
    <col min="14262" max="14278" width="7" style="71" hidden="1" customWidth="1"/>
    <col min="14279" max="14279" width="6.5703125" style="71" customWidth="1"/>
    <col min="14280" max="14280" width="6.42578125" style="71" customWidth="1"/>
    <col min="14281" max="14282" width="7" style="71" hidden="1" customWidth="1"/>
    <col min="14283" max="14283" width="6.42578125" style="71" customWidth="1"/>
    <col min="14284" max="14285" width="7" style="71" hidden="1" customWidth="1"/>
    <col min="14286" max="14286" width="7.42578125" style="71" customWidth="1"/>
    <col min="14287" max="14287" width="7" style="71" hidden="1" customWidth="1"/>
    <col min="14288" max="14288" width="6.42578125" style="71" customWidth="1"/>
    <col min="14289" max="14289" width="7" style="71" hidden="1" customWidth="1"/>
    <col min="14290" max="14290" width="9" style="71" customWidth="1"/>
    <col min="14291" max="14292" width="7" style="71" hidden="1" customWidth="1"/>
    <col min="14293" max="14293" width="8.5703125" style="71" customWidth="1"/>
    <col min="14294" max="14295" width="7" style="71" hidden="1" customWidth="1"/>
    <col min="14296" max="14296" width="6.42578125" style="71" customWidth="1"/>
    <col min="14297" max="14298" width="7" style="71" hidden="1" customWidth="1"/>
    <col min="14299" max="14299" width="7" style="71" customWidth="1"/>
    <col min="14300" max="14304" width="7" style="71" hidden="1" customWidth="1"/>
    <col min="14305" max="14305" width="7.5703125" style="71" customWidth="1"/>
    <col min="14306" max="14307" width="7" style="71" hidden="1" customWidth="1"/>
    <col min="14308" max="14308" width="7" style="71" customWidth="1"/>
    <col min="14309" max="14315" width="7" style="71" hidden="1" customWidth="1"/>
    <col min="14316" max="14316" width="6.42578125" style="71" customWidth="1"/>
    <col min="14317" max="14327" width="7" style="71" hidden="1" customWidth="1"/>
    <col min="14328" max="14328" width="7" style="71" hidden="1"/>
    <col min="14329" max="14329" width="41.42578125" style="71" customWidth="1"/>
    <col min="14330" max="14330" width="6.42578125" style="71" customWidth="1"/>
    <col min="14331" max="14331" width="14.7109375" style="71" customWidth="1"/>
    <col min="14332" max="14332" width="11.42578125" style="71" customWidth="1"/>
    <col min="14333" max="14333" width="13" style="71" customWidth="1"/>
    <col min="14334" max="14334" width="20" style="71" customWidth="1"/>
    <col min="14335" max="14344" width="9.42578125" style="71" customWidth="1"/>
    <col min="14345" max="14345" width="8.85546875" style="71" customWidth="1"/>
    <col min="14346" max="14346" width="9.42578125" style="71" customWidth="1"/>
    <col min="14347" max="14347" width="10.140625" style="71" customWidth="1"/>
    <col min="14348" max="14348" width="6.42578125" style="71" customWidth="1"/>
    <col min="14349" max="14349" width="7.7109375" style="71" customWidth="1"/>
    <col min="14350" max="14350" width="6.140625" style="71" customWidth="1"/>
    <col min="14351" max="14351" width="4.42578125" style="71" customWidth="1"/>
    <col min="14352" max="14354" width="6.28515625" style="71" customWidth="1"/>
    <col min="14355" max="14355" width="7" style="71" hidden="1" customWidth="1"/>
    <col min="14356" max="14357" width="11.42578125" style="71" customWidth="1"/>
    <col min="14358" max="14358" width="56.85546875" style="71" customWidth="1"/>
    <col min="14359" max="14359" width="9.140625" style="71" customWidth="1"/>
    <col min="14360" max="14360" width="32.7109375" style="71" customWidth="1"/>
    <col min="14361" max="14361" width="13.85546875" style="71" customWidth="1"/>
    <col min="14362" max="14362" width="15.85546875" style="71" customWidth="1"/>
    <col min="14363" max="14364" width="9.140625" style="71" customWidth="1"/>
    <col min="14365" max="14366" width="12.140625" style="71" customWidth="1"/>
    <col min="14367" max="14367" width="14.5703125" style="71" customWidth="1"/>
    <col min="14368" max="14368" width="5" style="71" customWidth="1"/>
    <col min="14369" max="14370" width="7" style="71" hidden="1" customWidth="1"/>
    <col min="14371" max="14371" width="5" style="71" customWidth="1"/>
    <col min="14372" max="14373" width="7" style="71" hidden="1" customWidth="1"/>
    <col min="14374" max="14374" width="5" style="71" customWidth="1"/>
    <col min="14375" max="14376" width="7" style="71" hidden="1" customWidth="1"/>
    <col min="14377" max="14377" width="5" style="71" customWidth="1"/>
    <col min="14378" max="14379" width="7" style="71" hidden="1" customWidth="1"/>
    <col min="14380" max="14380" width="5" style="71" customWidth="1"/>
    <col min="14381" max="14382" width="7" style="71" hidden="1" customWidth="1"/>
    <col min="14383" max="14383" width="5" style="71" customWidth="1"/>
    <col min="14384" max="14394" width="7" style="71" hidden="1" customWidth="1"/>
    <col min="14395" max="14395" width="6.85546875" style="71" customWidth="1"/>
    <col min="14396" max="14397" width="7" style="71" hidden="1" customWidth="1"/>
    <col min="14398" max="14398" width="6.42578125" style="71" customWidth="1"/>
    <col min="14399" max="14400" width="7" style="71" hidden="1" customWidth="1"/>
    <col min="14401" max="14401" width="5.42578125" style="71" customWidth="1"/>
    <col min="14402" max="14403" width="7" style="71" hidden="1" customWidth="1"/>
    <col min="14404" max="14404" width="4.85546875" style="71" customWidth="1"/>
    <col min="14405" max="14412" width="7" style="71" hidden="1" customWidth="1"/>
    <col min="14413" max="14413" width="5.42578125" style="71" customWidth="1"/>
    <col min="14414" max="14418" width="7" style="71" hidden="1" customWidth="1"/>
    <col min="14419" max="14419" width="5.85546875" style="71" customWidth="1"/>
    <col min="14420" max="14421" width="7" style="71" hidden="1" customWidth="1"/>
    <col min="14422" max="14422" width="5.42578125" style="71" customWidth="1"/>
    <col min="14423" max="14424" width="7" style="71" hidden="1" customWidth="1"/>
    <col min="14425" max="14425" width="5.42578125" style="71" customWidth="1"/>
    <col min="14426" max="14427" width="7" style="71" hidden="1" customWidth="1"/>
    <col min="14428" max="14428" width="6" style="71" customWidth="1"/>
    <col min="14429" max="14433" width="7" style="71" hidden="1" customWidth="1"/>
    <col min="14434" max="14434" width="5" style="71" customWidth="1"/>
    <col min="14435" max="14442" width="7" style="71" hidden="1" customWidth="1"/>
    <col min="14443" max="14443" width="5" style="71" customWidth="1"/>
    <col min="14444" max="14444" width="7" style="71" hidden="1" customWidth="1"/>
    <col min="14445" max="14445" width="5" style="71" customWidth="1"/>
    <col min="14446" max="14446" width="9.42578125" style="71" customWidth="1"/>
    <col min="14447" max="14447" width="7" style="71" hidden="1" customWidth="1"/>
    <col min="14448" max="14448" width="5" style="71" customWidth="1"/>
    <col min="14449" max="14450" width="7" style="71" hidden="1" customWidth="1"/>
    <col min="14451" max="14451" width="5" style="71" customWidth="1"/>
    <col min="14452" max="14453" width="7" style="71" hidden="1" customWidth="1"/>
    <col min="14454" max="14454" width="5" style="71" customWidth="1"/>
    <col min="14455" max="14456" width="7" style="71" hidden="1" customWidth="1"/>
    <col min="14457" max="14457" width="5" style="71" customWidth="1"/>
    <col min="14458" max="14464" width="7" style="71" hidden="1" customWidth="1"/>
    <col min="14465" max="14465" width="6.42578125" style="71" customWidth="1"/>
    <col min="14466" max="14469" width="7" style="71" hidden="1" customWidth="1"/>
    <col min="14470" max="14470" width="7.140625" style="71" customWidth="1"/>
    <col min="14471" max="14481" width="7" style="71" hidden="1" customWidth="1"/>
    <col min="14482" max="14482" width="7.140625" style="71" customWidth="1"/>
    <col min="14483" max="14484" width="7" style="71" hidden="1" customWidth="1"/>
    <col min="14485" max="14485" width="7.140625" style="71" customWidth="1"/>
    <col min="14486" max="14487" width="7" style="71" hidden="1" customWidth="1"/>
    <col min="14488" max="14488" width="7.140625" style="71" customWidth="1"/>
    <col min="14489" max="14489" width="7" style="71" hidden="1" customWidth="1"/>
    <col min="14490" max="14490" width="6.42578125" style="71" customWidth="1"/>
    <col min="14491" max="14492" width="7" style="71" hidden="1" customWidth="1"/>
    <col min="14493" max="14493" width="6.85546875" style="71" customWidth="1"/>
    <col min="14494" max="14495" width="7" style="71" hidden="1" customWidth="1"/>
    <col min="14496" max="14496" width="6.85546875" style="71" customWidth="1"/>
    <col min="14497" max="14498" width="7" style="71" hidden="1" customWidth="1"/>
    <col min="14499" max="14499" width="6.42578125" style="71" customWidth="1"/>
    <col min="14500" max="14504" width="7" style="71" hidden="1" customWidth="1"/>
    <col min="14505" max="14505" width="6.42578125" style="71" customWidth="1"/>
    <col min="14506" max="14507" width="7" style="71" hidden="1" customWidth="1"/>
    <col min="14508" max="14508" width="7.5703125" style="71" customWidth="1"/>
    <col min="14509" max="14509" width="7" style="71" hidden="1" customWidth="1"/>
    <col min="14510" max="14510" width="9.42578125" style="71" customWidth="1"/>
    <col min="14511" max="14511" width="7" style="71" hidden="1" customWidth="1"/>
    <col min="14512" max="14515" width="6.42578125" style="71" customWidth="1"/>
    <col min="14516" max="14516" width="6.85546875" style="71" customWidth="1"/>
    <col min="14517" max="14517" width="6.42578125" style="71" customWidth="1"/>
    <col min="14518" max="14534" width="7" style="71" hidden="1" customWidth="1"/>
    <col min="14535" max="14535" width="6.5703125" style="71" customWidth="1"/>
    <col min="14536" max="14536" width="6.42578125" style="71" customWidth="1"/>
    <col min="14537" max="14538" width="7" style="71" hidden="1" customWidth="1"/>
    <col min="14539" max="14539" width="6.42578125" style="71" customWidth="1"/>
    <col min="14540" max="14541" width="7" style="71" hidden="1" customWidth="1"/>
    <col min="14542" max="14542" width="7.42578125" style="71" customWidth="1"/>
    <col min="14543" max="14543" width="7" style="71" hidden="1" customWidth="1"/>
    <col min="14544" max="14544" width="6.42578125" style="71" customWidth="1"/>
    <col min="14545" max="14545" width="7" style="71" hidden="1" customWidth="1"/>
    <col min="14546" max="14546" width="9" style="71" customWidth="1"/>
    <col min="14547" max="14548" width="7" style="71" hidden="1" customWidth="1"/>
    <col min="14549" max="14549" width="8.5703125" style="71" customWidth="1"/>
    <col min="14550" max="14551" width="7" style="71" hidden="1" customWidth="1"/>
    <col min="14552" max="14552" width="6.42578125" style="71" customWidth="1"/>
    <col min="14553" max="14554" width="7" style="71" hidden="1" customWidth="1"/>
    <col min="14555" max="14555" width="7" style="71" customWidth="1"/>
    <col min="14556" max="14560" width="7" style="71" hidden="1" customWidth="1"/>
    <col min="14561" max="14561" width="7.5703125" style="71" customWidth="1"/>
    <col min="14562" max="14563" width="7" style="71" hidden="1" customWidth="1"/>
    <col min="14564" max="14564" width="7" style="71" customWidth="1"/>
    <col min="14565" max="14571" width="7" style="71" hidden="1" customWidth="1"/>
    <col min="14572" max="14572" width="6.42578125" style="71" customWidth="1"/>
    <col min="14573" max="14583" width="7" style="71" hidden="1" customWidth="1"/>
    <col min="14584" max="14584" width="7" style="71" hidden="1"/>
    <col min="14585" max="14585" width="41.42578125" style="71" customWidth="1"/>
    <col min="14586" max="14586" width="6.42578125" style="71" customWidth="1"/>
    <col min="14587" max="14587" width="14.7109375" style="71" customWidth="1"/>
    <col min="14588" max="14588" width="11.42578125" style="71" customWidth="1"/>
    <col min="14589" max="14589" width="13" style="71" customWidth="1"/>
    <col min="14590" max="14590" width="20" style="71" customWidth="1"/>
    <col min="14591" max="14600" width="9.42578125" style="71" customWidth="1"/>
    <col min="14601" max="14601" width="8.85546875" style="71" customWidth="1"/>
    <col min="14602" max="14602" width="9.42578125" style="71" customWidth="1"/>
    <col min="14603" max="14603" width="10.140625" style="71" customWidth="1"/>
    <col min="14604" max="14604" width="6.42578125" style="71" customWidth="1"/>
    <col min="14605" max="14605" width="7.7109375" style="71" customWidth="1"/>
    <col min="14606" max="14606" width="6.140625" style="71" customWidth="1"/>
    <col min="14607" max="14607" width="4.42578125" style="71" customWidth="1"/>
    <col min="14608" max="14610" width="6.28515625" style="71" customWidth="1"/>
    <col min="14611" max="14611" width="7" style="71" hidden="1" customWidth="1"/>
    <col min="14612" max="14613" width="11.42578125" style="71" customWidth="1"/>
    <col min="14614" max="14614" width="56.85546875" style="71" customWidth="1"/>
    <col min="14615" max="14615" width="9.140625" style="71" customWidth="1"/>
    <col min="14616" max="14616" width="32.7109375" style="71" customWidth="1"/>
    <col min="14617" max="14617" width="13.85546875" style="71" customWidth="1"/>
    <col min="14618" max="14618" width="15.85546875" style="71" customWidth="1"/>
    <col min="14619" max="14620" width="9.140625" style="71" customWidth="1"/>
    <col min="14621" max="14622" width="12.140625" style="71" customWidth="1"/>
    <col min="14623" max="14623" width="14.5703125" style="71" customWidth="1"/>
    <col min="14624" max="14624" width="5" style="71" customWidth="1"/>
    <col min="14625" max="14626" width="7" style="71" hidden="1" customWidth="1"/>
    <col min="14627" max="14627" width="5" style="71" customWidth="1"/>
    <col min="14628" max="14629" width="7" style="71" hidden="1" customWidth="1"/>
    <col min="14630" max="14630" width="5" style="71" customWidth="1"/>
    <col min="14631" max="14632" width="7" style="71" hidden="1" customWidth="1"/>
    <col min="14633" max="14633" width="5" style="71" customWidth="1"/>
    <col min="14634" max="14635" width="7" style="71" hidden="1" customWidth="1"/>
    <col min="14636" max="14636" width="5" style="71" customWidth="1"/>
    <col min="14637" max="14638" width="7" style="71" hidden="1" customWidth="1"/>
    <col min="14639" max="14639" width="5" style="71" customWidth="1"/>
    <col min="14640" max="14650" width="7" style="71" hidden="1" customWidth="1"/>
    <col min="14651" max="14651" width="6.85546875" style="71" customWidth="1"/>
    <col min="14652" max="14653" width="7" style="71" hidden="1" customWidth="1"/>
    <col min="14654" max="14654" width="6.42578125" style="71" customWidth="1"/>
    <col min="14655" max="14656" width="7" style="71" hidden="1" customWidth="1"/>
    <col min="14657" max="14657" width="5.42578125" style="71" customWidth="1"/>
    <col min="14658" max="14659" width="7" style="71" hidden="1" customWidth="1"/>
    <col min="14660" max="14660" width="4.85546875" style="71" customWidth="1"/>
    <col min="14661" max="14668" width="7" style="71" hidden="1" customWidth="1"/>
    <col min="14669" max="14669" width="5.42578125" style="71" customWidth="1"/>
    <col min="14670" max="14674" width="7" style="71" hidden="1" customWidth="1"/>
    <col min="14675" max="14675" width="5.85546875" style="71" customWidth="1"/>
    <col min="14676" max="14677" width="7" style="71" hidden="1" customWidth="1"/>
    <col min="14678" max="14678" width="5.42578125" style="71" customWidth="1"/>
    <col min="14679" max="14680" width="7" style="71" hidden="1" customWidth="1"/>
    <col min="14681" max="14681" width="5.42578125" style="71" customWidth="1"/>
    <col min="14682" max="14683" width="7" style="71" hidden="1" customWidth="1"/>
    <col min="14684" max="14684" width="6" style="71" customWidth="1"/>
    <col min="14685" max="14689" width="7" style="71" hidden="1" customWidth="1"/>
    <col min="14690" max="14690" width="5" style="71" customWidth="1"/>
    <col min="14691" max="14698" width="7" style="71" hidden="1" customWidth="1"/>
    <col min="14699" max="14699" width="5" style="71" customWidth="1"/>
    <col min="14700" max="14700" width="7" style="71" hidden="1" customWidth="1"/>
    <col min="14701" max="14701" width="5" style="71" customWidth="1"/>
    <col min="14702" max="14702" width="9.42578125" style="71" customWidth="1"/>
    <col min="14703" max="14703" width="7" style="71" hidden="1" customWidth="1"/>
    <col min="14704" max="14704" width="5" style="71" customWidth="1"/>
    <col min="14705" max="14706" width="7" style="71" hidden="1" customWidth="1"/>
    <col min="14707" max="14707" width="5" style="71" customWidth="1"/>
    <col min="14708" max="14709" width="7" style="71" hidden="1" customWidth="1"/>
    <col min="14710" max="14710" width="5" style="71" customWidth="1"/>
    <col min="14711" max="14712" width="7" style="71" hidden="1" customWidth="1"/>
    <col min="14713" max="14713" width="5" style="71" customWidth="1"/>
    <col min="14714" max="14720" width="7" style="71" hidden="1" customWidth="1"/>
    <col min="14721" max="14721" width="6.42578125" style="71" customWidth="1"/>
    <col min="14722" max="14725" width="7" style="71" hidden="1" customWidth="1"/>
    <col min="14726" max="14726" width="7.140625" style="71" customWidth="1"/>
    <col min="14727" max="14737" width="7" style="71" hidden="1" customWidth="1"/>
    <col min="14738" max="14738" width="7.140625" style="71" customWidth="1"/>
    <col min="14739" max="14740" width="7" style="71" hidden="1" customWidth="1"/>
    <col min="14741" max="14741" width="7.140625" style="71" customWidth="1"/>
    <col min="14742" max="14743" width="7" style="71" hidden="1" customWidth="1"/>
    <col min="14744" max="14744" width="7.140625" style="71" customWidth="1"/>
    <col min="14745" max="14745" width="7" style="71" hidden="1" customWidth="1"/>
    <col min="14746" max="14746" width="6.42578125" style="71" customWidth="1"/>
    <col min="14747" max="14748" width="7" style="71" hidden="1" customWidth="1"/>
    <col min="14749" max="14749" width="6.85546875" style="71" customWidth="1"/>
    <col min="14750" max="14751" width="7" style="71" hidden="1" customWidth="1"/>
    <col min="14752" max="14752" width="6.85546875" style="71" customWidth="1"/>
    <col min="14753" max="14754" width="7" style="71" hidden="1" customWidth="1"/>
    <col min="14755" max="14755" width="6.42578125" style="71" customWidth="1"/>
    <col min="14756" max="14760" width="7" style="71" hidden="1" customWidth="1"/>
    <col min="14761" max="14761" width="6.42578125" style="71" customWidth="1"/>
    <col min="14762" max="14763" width="7" style="71" hidden="1" customWidth="1"/>
    <col min="14764" max="14764" width="7.5703125" style="71" customWidth="1"/>
    <col min="14765" max="14765" width="7" style="71" hidden="1" customWidth="1"/>
    <col min="14766" max="14766" width="9.42578125" style="71" customWidth="1"/>
    <col min="14767" max="14767" width="7" style="71" hidden="1" customWidth="1"/>
    <col min="14768" max="14771" width="6.42578125" style="71" customWidth="1"/>
    <col min="14772" max="14772" width="6.85546875" style="71" customWidth="1"/>
    <col min="14773" max="14773" width="6.42578125" style="71" customWidth="1"/>
    <col min="14774" max="14790" width="7" style="71" hidden="1" customWidth="1"/>
    <col min="14791" max="14791" width="6.5703125" style="71" customWidth="1"/>
    <col min="14792" max="14792" width="6.42578125" style="71" customWidth="1"/>
    <col min="14793" max="14794" width="7" style="71" hidden="1" customWidth="1"/>
    <col min="14795" max="14795" width="6.42578125" style="71" customWidth="1"/>
    <col min="14796" max="14797" width="7" style="71" hidden="1" customWidth="1"/>
    <col min="14798" max="14798" width="7.42578125" style="71" customWidth="1"/>
    <col min="14799" max="14799" width="7" style="71" hidden="1" customWidth="1"/>
    <col min="14800" max="14800" width="6.42578125" style="71" customWidth="1"/>
    <col min="14801" max="14801" width="7" style="71" hidden="1" customWidth="1"/>
    <col min="14802" max="14802" width="9" style="71" customWidth="1"/>
    <col min="14803" max="14804" width="7" style="71" hidden="1" customWidth="1"/>
    <col min="14805" max="14805" width="8.5703125" style="71" customWidth="1"/>
    <col min="14806" max="14807" width="7" style="71" hidden="1" customWidth="1"/>
    <col min="14808" max="14808" width="6.42578125" style="71" customWidth="1"/>
    <col min="14809" max="14810" width="7" style="71" hidden="1" customWidth="1"/>
    <col min="14811" max="14811" width="7" style="71" customWidth="1"/>
    <col min="14812" max="14816" width="7" style="71" hidden="1" customWidth="1"/>
    <col min="14817" max="14817" width="7.5703125" style="71" customWidth="1"/>
    <col min="14818" max="14819" width="7" style="71" hidden="1" customWidth="1"/>
    <col min="14820" max="14820" width="7" style="71" customWidth="1"/>
    <col min="14821" max="14827" width="7" style="71" hidden="1" customWidth="1"/>
    <col min="14828" max="14828" width="6.42578125" style="71" customWidth="1"/>
    <col min="14829" max="14839" width="7" style="71" hidden="1" customWidth="1"/>
    <col min="14840" max="14840" width="7" style="71" hidden="1"/>
    <col min="14841" max="14841" width="41.42578125" style="71" customWidth="1"/>
    <col min="14842" max="14842" width="6.42578125" style="71" customWidth="1"/>
    <col min="14843" max="14843" width="14.7109375" style="71" customWidth="1"/>
    <col min="14844" max="14844" width="11.42578125" style="71" customWidth="1"/>
    <col min="14845" max="14845" width="13" style="71" customWidth="1"/>
    <col min="14846" max="14846" width="20" style="71" customWidth="1"/>
    <col min="14847" max="14856" width="9.42578125" style="71" customWidth="1"/>
    <col min="14857" max="14857" width="8.85546875" style="71" customWidth="1"/>
    <col min="14858" max="14858" width="9.42578125" style="71" customWidth="1"/>
    <col min="14859" max="14859" width="10.140625" style="71" customWidth="1"/>
    <col min="14860" max="14860" width="6.42578125" style="71" customWidth="1"/>
    <col min="14861" max="14861" width="7.7109375" style="71" customWidth="1"/>
    <col min="14862" max="14862" width="6.140625" style="71" customWidth="1"/>
    <col min="14863" max="14863" width="4.42578125" style="71" customWidth="1"/>
    <col min="14864" max="14866" width="6.28515625" style="71" customWidth="1"/>
    <col min="14867" max="14867" width="7" style="71" hidden="1" customWidth="1"/>
    <col min="14868" max="14869" width="11.42578125" style="71" customWidth="1"/>
    <col min="14870" max="14870" width="56.85546875" style="71" customWidth="1"/>
    <col min="14871" max="14871" width="9.140625" style="71" customWidth="1"/>
    <col min="14872" max="14872" width="32.7109375" style="71" customWidth="1"/>
    <col min="14873" max="14873" width="13.85546875" style="71" customWidth="1"/>
    <col min="14874" max="14874" width="15.85546875" style="71" customWidth="1"/>
    <col min="14875" max="14876" width="9.140625" style="71" customWidth="1"/>
    <col min="14877" max="14878" width="12.140625" style="71" customWidth="1"/>
    <col min="14879" max="14879" width="14.5703125" style="71" customWidth="1"/>
    <col min="14880" max="14880" width="5" style="71" customWidth="1"/>
    <col min="14881" max="14882" width="7" style="71" hidden="1" customWidth="1"/>
    <col min="14883" max="14883" width="5" style="71" customWidth="1"/>
    <col min="14884" max="14885" width="7" style="71" hidden="1" customWidth="1"/>
    <col min="14886" max="14886" width="5" style="71" customWidth="1"/>
    <col min="14887" max="14888" width="7" style="71" hidden="1" customWidth="1"/>
    <col min="14889" max="14889" width="5" style="71" customWidth="1"/>
    <col min="14890" max="14891" width="7" style="71" hidden="1" customWidth="1"/>
    <col min="14892" max="14892" width="5" style="71" customWidth="1"/>
    <col min="14893" max="14894" width="7" style="71" hidden="1" customWidth="1"/>
    <col min="14895" max="14895" width="5" style="71" customWidth="1"/>
    <col min="14896" max="14906" width="7" style="71" hidden="1" customWidth="1"/>
    <col min="14907" max="14907" width="6.85546875" style="71" customWidth="1"/>
    <col min="14908" max="14909" width="7" style="71" hidden="1" customWidth="1"/>
    <col min="14910" max="14910" width="6.42578125" style="71" customWidth="1"/>
    <col min="14911" max="14912" width="7" style="71" hidden="1" customWidth="1"/>
    <col min="14913" max="14913" width="5.42578125" style="71" customWidth="1"/>
    <col min="14914" max="14915" width="7" style="71" hidden="1" customWidth="1"/>
    <col min="14916" max="14916" width="4.85546875" style="71" customWidth="1"/>
    <col min="14917" max="14924" width="7" style="71" hidden="1" customWidth="1"/>
    <col min="14925" max="14925" width="5.42578125" style="71" customWidth="1"/>
    <col min="14926" max="14930" width="7" style="71" hidden="1" customWidth="1"/>
    <col min="14931" max="14931" width="5.85546875" style="71" customWidth="1"/>
    <col min="14932" max="14933" width="7" style="71" hidden="1" customWidth="1"/>
    <col min="14934" max="14934" width="5.42578125" style="71" customWidth="1"/>
    <col min="14935" max="14936" width="7" style="71" hidden="1" customWidth="1"/>
    <col min="14937" max="14937" width="5.42578125" style="71" customWidth="1"/>
    <col min="14938" max="14939" width="7" style="71" hidden="1" customWidth="1"/>
    <col min="14940" max="14940" width="6" style="71" customWidth="1"/>
    <col min="14941" max="14945" width="7" style="71" hidden="1" customWidth="1"/>
    <col min="14946" max="14946" width="5" style="71" customWidth="1"/>
    <col min="14947" max="14954" width="7" style="71" hidden="1" customWidth="1"/>
    <col min="14955" max="14955" width="5" style="71" customWidth="1"/>
    <col min="14956" max="14956" width="7" style="71" hidden="1" customWidth="1"/>
    <col min="14957" max="14957" width="5" style="71" customWidth="1"/>
    <col min="14958" max="14958" width="9.42578125" style="71" customWidth="1"/>
    <col min="14959" max="14959" width="7" style="71" hidden="1" customWidth="1"/>
    <col min="14960" max="14960" width="5" style="71" customWidth="1"/>
    <col min="14961" max="14962" width="7" style="71" hidden="1" customWidth="1"/>
    <col min="14963" max="14963" width="5" style="71" customWidth="1"/>
    <col min="14964" max="14965" width="7" style="71" hidden="1" customWidth="1"/>
    <col min="14966" max="14966" width="5" style="71" customWidth="1"/>
    <col min="14967" max="14968" width="7" style="71" hidden="1" customWidth="1"/>
    <col min="14969" max="14969" width="5" style="71" customWidth="1"/>
    <col min="14970" max="14976" width="7" style="71" hidden="1" customWidth="1"/>
    <col min="14977" max="14977" width="6.42578125" style="71" customWidth="1"/>
    <col min="14978" max="14981" width="7" style="71" hidden="1" customWidth="1"/>
    <col min="14982" max="14982" width="7.140625" style="71" customWidth="1"/>
    <col min="14983" max="14993" width="7" style="71" hidden="1" customWidth="1"/>
    <col min="14994" max="14994" width="7.140625" style="71" customWidth="1"/>
    <col min="14995" max="14996" width="7" style="71" hidden="1" customWidth="1"/>
    <col min="14997" max="14997" width="7.140625" style="71" customWidth="1"/>
    <col min="14998" max="14999" width="7" style="71" hidden="1" customWidth="1"/>
    <col min="15000" max="15000" width="7.140625" style="71" customWidth="1"/>
    <col min="15001" max="15001" width="7" style="71" hidden="1" customWidth="1"/>
    <col min="15002" max="15002" width="6.42578125" style="71" customWidth="1"/>
    <col min="15003" max="15004" width="7" style="71" hidden="1" customWidth="1"/>
    <col min="15005" max="15005" width="6.85546875" style="71" customWidth="1"/>
    <col min="15006" max="15007" width="7" style="71" hidden="1" customWidth="1"/>
    <col min="15008" max="15008" width="6.85546875" style="71" customWidth="1"/>
    <col min="15009" max="15010" width="7" style="71" hidden="1" customWidth="1"/>
    <col min="15011" max="15011" width="6.42578125" style="71" customWidth="1"/>
    <col min="15012" max="15016" width="7" style="71" hidden="1" customWidth="1"/>
    <col min="15017" max="15017" width="6.42578125" style="71" customWidth="1"/>
    <col min="15018" max="15019" width="7" style="71" hidden="1" customWidth="1"/>
    <col min="15020" max="15020" width="7.5703125" style="71" customWidth="1"/>
    <col min="15021" max="15021" width="7" style="71" hidden="1" customWidth="1"/>
    <col min="15022" max="15022" width="9.42578125" style="71" customWidth="1"/>
    <col min="15023" max="15023" width="7" style="71" hidden="1" customWidth="1"/>
    <col min="15024" max="15027" width="6.42578125" style="71" customWidth="1"/>
    <col min="15028" max="15028" width="6.85546875" style="71" customWidth="1"/>
    <col min="15029" max="15029" width="6.42578125" style="71" customWidth="1"/>
    <col min="15030" max="15046" width="7" style="71" hidden="1" customWidth="1"/>
    <col min="15047" max="15047" width="6.5703125" style="71" customWidth="1"/>
    <col min="15048" max="15048" width="6.42578125" style="71" customWidth="1"/>
    <col min="15049" max="15050" width="7" style="71" hidden="1" customWidth="1"/>
    <col min="15051" max="15051" width="6.42578125" style="71" customWidth="1"/>
    <col min="15052" max="15053" width="7" style="71" hidden="1" customWidth="1"/>
    <col min="15054" max="15054" width="7.42578125" style="71" customWidth="1"/>
    <col min="15055" max="15055" width="7" style="71" hidden="1" customWidth="1"/>
    <col min="15056" max="15056" width="6.42578125" style="71" customWidth="1"/>
    <col min="15057" max="15057" width="7" style="71" hidden="1" customWidth="1"/>
    <col min="15058" max="15058" width="9" style="71" customWidth="1"/>
    <col min="15059" max="15060" width="7" style="71" hidden="1" customWidth="1"/>
    <col min="15061" max="15061" width="8.5703125" style="71" customWidth="1"/>
    <col min="15062" max="15063" width="7" style="71" hidden="1" customWidth="1"/>
    <col min="15064" max="15064" width="6.42578125" style="71" customWidth="1"/>
    <col min="15065" max="15066" width="7" style="71" hidden="1" customWidth="1"/>
    <col min="15067" max="15067" width="7" style="71" customWidth="1"/>
    <col min="15068" max="15072" width="7" style="71" hidden="1" customWidth="1"/>
    <col min="15073" max="15073" width="7.5703125" style="71" customWidth="1"/>
    <col min="15074" max="15075" width="7" style="71" hidden="1" customWidth="1"/>
    <col min="15076" max="15076" width="7" style="71" customWidth="1"/>
    <col min="15077" max="15083" width="7" style="71" hidden="1" customWidth="1"/>
    <col min="15084" max="15084" width="6.42578125" style="71" customWidth="1"/>
    <col min="15085" max="15095" width="7" style="71" hidden="1" customWidth="1"/>
    <col min="15096" max="15096" width="7" style="71" hidden="1"/>
    <col min="15097" max="15097" width="41.42578125" style="71" customWidth="1"/>
    <col min="15098" max="15098" width="6.42578125" style="71" customWidth="1"/>
    <col min="15099" max="15099" width="14.7109375" style="71" customWidth="1"/>
    <col min="15100" max="15100" width="11.42578125" style="71" customWidth="1"/>
    <col min="15101" max="15101" width="13" style="71" customWidth="1"/>
    <col min="15102" max="15102" width="20" style="71" customWidth="1"/>
    <col min="15103" max="15112" width="9.42578125" style="71" customWidth="1"/>
    <col min="15113" max="15113" width="8.85546875" style="71" customWidth="1"/>
    <col min="15114" max="15114" width="9.42578125" style="71" customWidth="1"/>
    <col min="15115" max="15115" width="10.140625" style="71" customWidth="1"/>
    <col min="15116" max="15116" width="6.42578125" style="71" customWidth="1"/>
    <col min="15117" max="15117" width="7.7109375" style="71" customWidth="1"/>
    <col min="15118" max="15118" width="6.140625" style="71" customWidth="1"/>
    <col min="15119" max="15119" width="4.42578125" style="71" customWidth="1"/>
    <col min="15120" max="15122" width="6.28515625" style="71" customWidth="1"/>
    <col min="15123" max="15123" width="7" style="71" hidden="1" customWidth="1"/>
    <col min="15124" max="15125" width="11.42578125" style="71" customWidth="1"/>
    <col min="15126" max="15126" width="56.85546875" style="71" customWidth="1"/>
    <col min="15127" max="15127" width="9.140625" style="71" customWidth="1"/>
    <col min="15128" max="15128" width="32.7109375" style="71" customWidth="1"/>
    <col min="15129" max="15129" width="13.85546875" style="71" customWidth="1"/>
    <col min="15130" max="15130" width="15.85546875" style="71" customWidth="1"/>
    <col min="15131" max="15132" width="9.140625" style="71" customWidth="1"/>
    <col min="15133" max="15134" width="12.140625" style="71" customWidth="1"/>
    <col min="15135" max="15135" width="14.5703125" style="71" customWidth="1"/>
    <col min="15136" max="15136" width="5" style="71" customWidth="1"/>
    <col min="15137" max="15138" width="7" style="71" hidden="1" customWidth="1"/>
    <col min="15139" max="15139" width="5" style="71" customWidth="1"/>
    <col min="15140" max="15141" width="7" style="71" hidden="1" customWidth="1"/>
    <col min="15142" max="15142" width="5" style="71" customWidth="1"/>
    <col min="15143" max="15144" width="7" style="71" hidden="1" customWidth="1"/>
    <col min="15145" max="15145" width="5" style="71" customWidth="1"/>
    <col min="15146" max="15147" width="7" style="71" hidden="1" customWidth="1"/>
    <col min="15148" max="15148" width="5" style="71" customWidth="1"/>
    <col min="15149" max="15150" width="7" style="71" hidden="1" customWidth="1"/>
    <col min="15151" max="15151" width="5" style="71" customWidth="1"/>
    <col min="15152" max="15162" width="7" style="71" hidden="1" customWidth="1"/>
    <col min="15163" max="15163" width="6.85546875" style="71" customWidth="1"/>
    <col min="15164" max="15165" width="7" style="71" hidden="1" customWidth="1"/>
    <col min="15166" max="15166" width="6.42578125" style="71" customWidth="1"/>
    <col min="15167" max="15168" width="7" style="71" hidden="1" customWidth="1"/>
    <col min="15169" max="15169" width="5.42578125" style="71" customWidth="1"/>
    <col min="15170" max="15171" width="7" style="71" hidden="1" customWidth="1"/>
    <col min="15172" max="15172" width="4.85546875" style="71" customWidth="1"/>
    <col min="15173" max="15180" width="7" style="71" hidden="1" customWidth="1"/>
    <col min="15181" max="15181" width="5.42578125" style="71" customWidth="1"/>
    <col min="15182" max="15186" width="7" style="71" hidden="1" customWidth="1"/>
    <col min="15187" max="15187" width="5.85546875" style="71" customWidth="1"/>
    <col min="15188" max="15189" width="7" style="71" hidden="1" customWidth="1"/>
    <col min="15190" max="15190" width="5.42578125" style="71" customWidth="1"/>
    <col min="15191" max="15192" width="7" style="71" hidden="1" customWidth="1"/>
    <col min="15193" max="15193" width="5.42578125" style="71" customWidth="1"/>
    <col min="15194" max="15195" width="7" style="71" hidden="1" customWidth="1"/>
    <col min="15196" max="15196" width="6" style="71" customWidth="1"/>
    <col min="15197" max="15201" width="7" style="71" hidden="1" customWidth="1"/>
    <col min="15202" max="15202" width="5" style="71" customWidth="1"/>
    <col min="15203" max="15210" width="7" style="71" hidden="1" customWidth="1"/>
    <col min="15211" max="15211" width="5" style="71" customWidth="1"/>
    <col min="15212" max="15212" width="7" style="71" hidden="1" customWidth="1"/>
    <col min="15213" max="15213" width="5" style="71" customWidth="1"/>
    <col min="15214" max="15214" width="9.42578125" style="71" customWidth="1"/>
    <col min="15215" max="15215" width="7" style="71" hidden="1" customWidth="1"/>
    <col min="15216" max="15216" width="5" style="71" customWidth="1"/>
    <col min="15217" max="15218" width="7" style="71" hidden="1" customWidth="1"/>
    <col min="15219" max="15219" width="5" style="71" customWidth="1"/>
    <col min="15220" max="15221" width="7" style="71" hidden="1" customWidth="1"/>
    <col min="15222" max="15222" width="5" style="71" customWidth="1"/>
    <col min="15223" max="15224" width="7" style="71" hidden="1" customWidth="1"/>
    <col min="15225" max="15225" width="5" style="71" customWidth="1"/>
    <col min="15226" max="15232" width="7" style="71" hidden="1" customWidth="1"/>
    <col min="15233" max="15233" width="6.42578125" style="71" customWidth="1"/>
    <col min="15234" max="15237" width="7" style="71" hidden="1" customWidth="1"/>
    <col min="15238" max="15238" width="7.140625" style="71" customWidth="1"/>
    <col min="15239" max="15249" width="7" style="71" hidden="1" customWidth="1"/>
    <col min="15250" max="15250" width="7.140625" style="71" customWidth="1"/>
    <col min="15251" max="15252" width="7" style="71" hidden="1" customWidth="1"/>
    <col min="15253" max="15253" width="7.140625" style="71" customWidth="1"/>
    <col min="15254" max="15255" width="7" style="71" hidden="1" customWidth="1"/>
    <col min="15256" max="15256" width="7.140625" style="71" customWidth="1"/>
    <col min="15257" max="15257" width="7" style="71" hidden="1" customWidth="1"/>
    <col min="15258" max="15258" width="6.42578125" style="71" customWidth="1"/>
    <col min="15259" max="15260" width="7" style="71" hidden="1" customWidth="1"/>
    <col min="15261" max="15261" width="6.85546875" style="71" customWidth="1"/>
    <col min="15262" max="15263" width="7" style="71" hidden="1" customWidth="1"/>
    <col min="15264" max="15264" width="6.85546875" style="71" customWidth="1"/>
    <col min="15265" max="15266" width="7" style="71" hidden="1" customWidth="1"/>
    <col min="15267" max="15267" width="6.42578125" style="71" customWidth="1"/>
    <col min="15268" max="15272" width="7" style="71" hidden="1" customWidth="1"/>
    <col min="15273" max="15273" width="6.42578125" style="71" customWidth="1"/>
    <col min="15274" max="15275" width="7" style="71" hidden="1" customWidth="1"/>
    <col min="15276" max="15276" width="7.5703125" style="71" customWidth="1"/>
    <col min="15277" max="15277" width="7" style="71" hidden="1" customWidth="1"/>
    <col min="15278" max="15278" width="9.42578125" style="71" customWidth="1"/>
    <col min="15279" max="15279" width="7" style="71" hidden="1" customWidth="1"/>
    <col min="15280" max="15283" width="6.42578125" style="71" customWidth="1"/>
    <col min="15284" max="15284" width="6.85546875" style="71" customWidth="1"/>
    <col min="15285" max="15285" width="6.42578125" style="71" customWidth="1"/>
    <col min="15286" max="15302" width="7" style="71" hidden="1" customWidth="1"/>
    <col min="15303" max="15303" width="6.5703125" style="71" customWidth="1"/>
    <col min="15304" max="15304" width="6.42578125" style="71" customWidth="1"/>
    <col min="15305" max="15306" width="7" style="71" hidden="1" customWidth="1"/>
    <col min="15307" max="15307" width="6.42578125" style="71" customWidth="1"/>
    <col min="15308" max="15309" width="7" style="71" hidden="1" customWidth="1"/>
    <col min="15310" max="15310" width="7.42578125" style="71" customWidth="1"/>
    <col min="15311" max="15311" width="7" style="71" hidden="1" customWidth="1"/>
    <col min="15312" max="15312" width="6.42578125" style="71" customWidth="1"/>
    <col min="15313" max="15313" width="7" style="71" hidden="1" customWidth="1"/>
    <col min="15314" max="15314" width="9" style="71" customWidth="1"/>
    <col min="15315" max="15316" width="7" style="71" hidden="1" customWidth="1"/>
    <col min="15317" max="15317" width="8.5703125" style="71" customWidth="1"/>
    <col min="15318" max="15319" width="7" style="71" hidden="1" customWidth="1"/>
    <col min="15320" max="15320" width="6.42578125" style="71" customWidth="1"/>
    <col min="15321" max="15322" width="7" style="71" hidden="1" customWidth="1"/>
    <col min="15323" max="15323" width="7" style="71" customWidth="1"/>
    <col min="15324" max="15328" width="7" style="71" hidden="1" customWidth="1"/>
    <col min="15329" max="15329" width="7.5703125" style="71" customWidth="1"/>
    <col min="15330" max="15331" width="7" style="71" hidden="1" customWidth="1"/>
    <col min="15332" max="15332" width="7" style="71" customWidth="1"/>
    <col min="15333" max="15339" width="7" style="71" hidden="1" customWidth="1"/>
    <col min="15340" max="15340" width="6.42578125" style="71" customWidth="1"/>
    <col min="15341" max="15351" width="7" style="71" hidden="1" customWidth="1"/>
    <col min="15352" max="15352" width="7" style="71" hidden="1"/>
    <col min="15353" max="15353" width="41.42578125" style="71" customWidth="1"/>
    <col min="15354" max="15354" width="6.42578125" style="71" customWidth="1"/>
    <col min="15355" max="15355" width="14.7109375" style="71" customWidth="1"/>
    <col min="15356" max="15356" width="11.42578125" style="71" customWidth="1"/>
    <col min="15357" max="15357" width="13" style="71" customWidth="1"/>
    <col min="15358" max="15358" width="20" style="71" customWidth="1"/>
    <col min="15359" max="15368" width="9.42578125" style="71" customWidth="1"/>
    <col min="15369" max="15369" width="8.85546875" style="71" customWidth="1"/>
    <col min="15370" max="15370" width="9.42578125" style="71" customWidth="1"/>
    <col min="15371" max="15371" width="10.140625" style="71" customWidth="1"/>
    <col min="15372" max="15372" width="6.42578125" style="71" customWidth="1"/>
    <col min="15373" max="15373" width="7.7109375" style="71" customWidth="1"/>
    <col min="15374" max="15374" width="6.140625" style="71" customWidth="1"/>
    <col min="15375" max="15375" width="4.42578125" style="71" customWidth="1"/>
    <col min="15376" max="15378" width="6.28515625" style="71" customWidth="1"/>
    <col min="15379" max="15379" width="7" style="71" hidden="1" customWidth="1"/>
    <col min="15380" max="15381" width="11.42578125" style="71" customWidth="1"/>
    <col min="15382" max="15382" width="56.85546875" style="71" customWidth="1"/>
    <col min="15383" max="15383" width="9.140625" style="71" customWidth="1"/>
    <col min="15384" max="15384" width="32.7109375" style="71" customWidth="1"/>
    <col min="15385" max="15385" width="13.85546875" style="71" customWidth="1"/>
    <col min="15386" max="15386" width="15.85546875" style="71" customWidth="1"/>
    <col min="15387" max="15388" width="9.140625" style="71" customWidth="1"/>
    <col min="15389" max="15390" width="12.140625" style="71" customWidth="1"/>
    <col min="15391" max="15391" width="14.5703125" style="71" customWidth="1"/>
    <col min="15392" max="15392" width="5" style="71" customWidth="1"/>
    <col min="15393" max="15394" width="7" style="71" hidden="1" customWidth="1"/>
    <col min="15395" max="15395" width="5" style="71" customWidth="1"/>
    <col min="15396" max="15397" width="7" style="71" hidden="1" customWidth="1"/>
    <col min="15398" max="15398" width="5" style="71" customWidth="1"/>
    <col min="15399" max="15400" width="7" style="71" hidden="1" customWidth="1"/>
    <col min="15401" max="15401" width="5" style="71" customWidth="1"/>
    <col min="15402" max="15403" width="7" style="71" hidden="1" customWidth="1"/>
    <col min="15404" max="15404" width="5" style="71" customWidth="1"/>
    <col min="15405" max="15406" width="7" style="71" hidden="1" customWidth="1"/>
    <col min="15407" max="15407" width="5" style="71" customWidth="1"/>
    <col min="15408" max="15418" width="7" style="71" hidden="1" customWidth="1"/>
    <col min="15419" max="15419" width="6.85546875" style="71" customWidth="1"/>
    <col min="15420" max="15421" width="7" style="71" hidden="1" customWidth="1"/>
    <col min="15422" max="15422" width="6.42578125" style="71" customWidth="1"/>
    <col min="15423" max="15424" width="7" style="71" hidden="1" customWidth="1"/>
    <col min="15425" max="15425" width="5.42578125" style="71" customWidth="1"/>
    <col min="15426" max="15427" width="7" style="71" hidden="1" customWidth="1"/>
    <col min="15428" max="15428" width="4.85546875" style="71" customWidth="1"/>
    <col min="15429" max="15436" width="7" style="71" hidden="1" customWidth="1"/>
    <col min="15437" max="15437" width="5.42578125" style="71" customWidth="1"/>
    <col min="15438" max="15442" width="7" style="71" hidden="1" customWidth="1"/>
    <col min="15443" max="15443" width="5.85546875" style="71" customWidth="1"/>
    <col min="15444" max="15445" width="7" style="71" hidden="1" customWidth="1"/>
    <col min="15446" max="15446" width="5.42578125" style="71" customWidth="1"/>
    <col min="15447" max="15448" width="7" style="71" hidden="1" customWidth="1"/>
    <col min="15449" max="15449" width="5.42578125" style="71" customWidth="1"/>
    <col min="15450" max="15451" width="7" style="71" hidden="1" customWidth="1"/>
    <col min="15452" max="15452" width="6" style="71" customWidth="1"/>
    <col min="15453" max="15457" width="7" style="71" hidden="1" customWidth="1"/>
    <col min="15458" max="15458" width="5" style="71" customWidth="1"/>
    <col min="15459" max="15466" width="7" style="71" hidden="1" customWidth="1"/>
    <col min="15467" max="15467" width="5" style="71" customWidth="1"/>
    <col min="15468" max="15468" width="7" style="71" hidden="1" customWidth="1"/>
    <col min="15469" max="15469" width="5" style="71" customWidth="1"/>
    <col min="15470" max="15470" width="9.42578125" style="71" customWidth="1"/>
    <col min="15471" max="15471" width="7" style="71" hidden="1" customWidth="1"/>
    <col min="15472" max="15472" width="5" style="71" customWidth="1"/>
    <col min="15473" max="15474" width="7" style="71" hidden="1" customWidth="1"/>
    <col min="15475" max="15475" width="5" style="71" customWidth="1"/>
    <col min="15476" max="15477" width="7" style="71" hidden="1" customWidth="1"/>
    <col min="15478" max="15478" width="5" style="71" customWidth="1"/>
    <col min="15479" max="15480" width="7" style="71" hidden="1" customWidth="1"/>
    <col min="15481" max="15481" width="5" style="71" customWidth="1"/>
    <col min="15482" max="15488" width="7" style="71" hidden="1" customWidth="1"/>
    <col min="15489" max="15489" width="6.42578125" style="71" customWidth="1"/>
    <col min="15490" max="15493" width="7" style="71" hidden="1" customWidth="1"/>
    <col min="15494" max="15494" width="7.140625" style="71" customWidth="1"/>
    <col min="15495" max="15505" width="7" style="71" hidden="1" customWidth="1"/>
    <col min="15506" max="15506" width="7.140625" style="71" customWidth="1"/>
    <col min="15507" max="15508" width="7" style="71" hidden="1" customWidth="1"/>
    <col min="15509" max="15509" width="7.140625" style="71" customWidth="1"/>
    <col min="15510" max="15511" width="7" style="71" hidden="1" customWidth="1"/>
    <col min="15512" max="15512" width="7.140625" style="71" customWidth="1"/>
    <col min="15513" max="15513" width="7" style="71" hidden="1" customWidth="1"/>
    <col min="15514" max="15514" width="6.42578125" style="71" customWidth="1"/>
    <col min="15515" max="15516" width="7" style="71" hidden="1" customWidth="1"/>
    <col min="15517" max="15517" width="6.85546875" style="71" customWidth="1"/>
    <col min="15518" max="15519" width="7" style="71" hidden="1" customWidth="1"/>
    <col min="15520" max="15520" width="6.85546875" style="71" customWidth="1"/>
    <col min="15521" max="15522" width="7" style="71" hidden="1" customWidth="1"/>
    <col min="15523" max="15523" width="6.42578125" style="71" customWidth="1"/>
    <col min="15524" max="15528" width="7" style="71" hidden="1" customWidth="1"/>
    <col min="15529" max="15529" width="6.42578125" style="71" customWidth="1"/>
    <col min="15530" max="15531" width="7" style="71" hidden="1" customWidth="1"/>
    <col min="15532" max="15532" width="7.5703125" style="71" customWidth="1"/>
    <col min="15533" max="15533" width="7" style="71" hidden="1" customWidth="1"/>
    <col min="15534" max="15534" width="9.42578125" style="71" customWidth="1"/>
    <col min="15535" max="15535" width="7" style="71" hidden="1" customWidth="1"/>
    <col min="15536" max="15539" width="6.42578125" style="71" customWidth="1"/>
    <col min="15540" max="15540" width="6.85546875" style="71" customWidth="1"/>
    <col min="15541" max="15541" width="6.42578125" style="71" customWidth="1"/>
    <col min="15542" max="15558" width="7" style="71" hidden="1" customWidth="1"/>
    <col min="15559" max="15559" width="6.5703125" style="71" customWidth="1"/>
    <col min="15560" max="15560" width="6.42578125" style="71" customWidth="1"/>
    <col min="15561" max="15562" width="7" style="71" hidden="1" customWidth="1"/>
    <col min="15563" max="15563" width="6.42578125" style="71" customWidth="1"/>
    <col min="15564" max="15565" width="7" style="71" hidden="1" customWidth="1"/>
    <col min="15566" max="15566" width="7.42578125" style="71" customWidth="1"/>
    <col min="15567" max="15567" width="7" style="71" hidden="1" customWidth="1"/>
    <col min="15568" max="15568" width="6.42578125" style="71" customWidth="1"/>
    <col min="15569" max="15569" width="7" style="71" hidden="1" customWidth="1"/>
    <col min="15570" max="15570" width="9" style="71" customWidth="1"/>
    <col min="15571" max="15572" width="7" style="71" hidden="1" customWidth="1"/>
    <col min="15573" max="15573" width="8.5703125" style="71" customWidth="1"/>
    <col min="15574" max="15575" width="7" style="71" hidden="1" customWidth="1"/>
    <col min="15576" max="15576" width="6.42578125" style="71" customWidth="1"/>
    <col min="15577" max="15578" width="7" style="71" hidden="1" customWidth="1"/>
    <col min="15579" max="15579" width="7" style="71" customWidth="1"/>
    <col min="15580" max="15584" width="7" style="71" hidden="1" customWidth="1"/>
    <col min="15585" max="15585" width="7.5703125" style="71" customWidth="1"/>
    <col min="15586" max="15587" width="7" style="71" hidden="1" customWidth="1"/>
    <col min="15588" max="15588" width="7" style="71" customWidth="1"/>
    <col min="15589" max="15595" width="7" style="71" hidden="1" customWidth="1"/>
    <col min="15596" max="15596" width="6.42578125" style="71" customWidth="1"/>
    <col min="15597" max="15607" width="7" style="71" hidden="1" customWidth="1"/>
    <col min="15608" max="15608" width="7" style="71" hidden="1"/>
    <col min="15609" max="15609" width="41.42578125" style="71" customWidth="1"/>
    <col min="15610" max="15610" width="6.42578125" style="71" customWidth="1"/>
    <col min="15611" max="15611" width="14.7109375" style="71" customWidth="1"/>
    <col min="15612" max="15612" width="11.42578125" style="71" customWidth="1"/>
    <col min="15613" max="15613" width="13" style="71" customWidth="1"/>
    <col min="15614" max="15614" width="20" style="71" customWidth="1"/>
    <col min="15615" max="15624" width="9.42578125" style="71" customWidth="1"/>
    <col min="15625" max="15625" width="8.85546875" style="71" customWidth="1"/>
    <col min="15626" max="15626" width="9.42578125" style="71" customWidth="1"/>
    <col min="15627" max="15627" width="10.140625" style="71" customWidth="1"/>
    <col min="15628" max="15628" width="6.42578125" style="71" customWidth="1"/>
    <col min="15629" max="15629" width="7.7109375" style="71" customWidth="1"/>
    <col min="15630" max="15630" width="6.140625" style="71" customWidth="1"/>
    <col min="15631" max="15631" width="4.42578125" style="71" customWidth="1"/>
    <col min="15632" max="15634" width="6.28515625" style="71" customWidth="1"/>
    <col min="15635" max="15635" width="7" style="71" hidden="1" customWidth="1"/>
    <col min="15636" max="15637" width="11.42578125" style="71" customWidth="1"/>
    <col min="15638" max="15638" width="56.85546875" style="71" customWidth="1"/>
    <col min="15639" max="15639" width="9.140625" style="71" customWidth="1"/>
    <col min="15640" max="15640" width="32.7109375" style="71" customWidth="1"/>
    <col min="15641" max="15641" width="13.85546875" style="71" customWidth="1"/>
    <col min="15642" max="15642" width="15.85546875" style="71" customWidth="1"/>
    <col min="15643" max="15644" width="9.140625" style="71" customWidth="1"/>
    <col min="15645" max="15646" width="12.140625" style="71" customWidth="1"/>
    <col min="15647" max="15647" width="14.5703125" style="71" customWidth="1"/>
    <col min="15648" max="15648" width="5" style="71" customWidth="1"/>
    <col min="15649" max="15650" width="7" style="71" hidden="1" customWidth="1"/>
    <col min="15651" max="15651" width="5" style="71" customWidth="1"/>
    <col min="15652" max="15653" width="7" style="71" hidden="1" customWidth="1"/>
    <col min="15654" max="15654" width="5" style="71" customWidth="1"/>
    <col min="15655" max="15656" width="7" style="71" hidden="1" customWidth="1"/>
    <col min="15657" max="15657" width="5" style="71" customWidth="1"/>
    <col min="15658" max="15659" width="7" style="71" hidden="1" customWidth="1"/>
    <col min="15660" max="15660" width="5" style="71" customWidth="1"/>
    <col min="15661" max="15662" width="7" style="71" hidden="1" customWidth="1"/>
    <col min="15663" max="15663" width="5" style="71" customWidth="1"/>
    <col min="15664" max="15674" width="7" style="71" hidden="1" customWidth="1"/>
    <col min="15675" max="15675" width="6.85546875" style="71" customWidth="1"/>
    <col min="15676" max="15677" width="7" style="71" hidden="1" customWidth="1"/>
    <col min="15678" max="15678" width="6.42578125" style="71" customWidth="1"/>
    <col min="15679" max="15680" width="7" style="71" hidden="1" customWidth="1"/>
    <col min="15681" max="15681" width="5.42578125" style="71" customWidth="1"/>
    <col min="15682" max="15683" width="7" style="71" hidden="1" customWidth="1"/>
    <col min="15684" max="15684" width="4.85546875" style="71" customWidth="1"/>
    <col min="15685" max="15692" width="7" style="71" hidden="1" customWidth="1"/>
    <col min="15693" max="15693" width="5.42578125" style="71" customWidth="1"/>
    <col min="15694" max="15698" width="7" style="71" hidden="1" customWidth="1"/>
    <col min="15699" max="15699" width="5.85546875" style="71" customWidth="1"/>
    <col min="15700" max="15701" width="7" style="71" hidden="1" customWidth="1"/>
    <col min="15702" max="15702" width="5.42578125" style="71" customWidth="1"/>
    <col min="15703" max="15704" width="7" style="71" hidden="1" customWidth="1"/>
    <col min="15705" max="15705" width="5.42578125" style="71" customWidth="1"/>
    <col min="15706" max="15707" width="7" style="71" hidden="1" customWidth="1"/>
    <col min="15708" max="15708" width="6" style="71" customWidth="1"/>
    <col min="15709" max="15713" width="7" style="71" hidden="1" customWidth="1"/>
    <col min="15714" max="15714" width="5" style="71" customWidth="1"/>
    <col min="15715" max="15722" width="7" style="71" hidden="1" customWidth="1"/>
    <col min="15723" max="15723" width="5" style="71" customWidth="1"/>
    <col min="15724" max="15724" width="7" style="71" hidden="1" customWidth="1"/>
    <col min="15725" max="15725" width="5" style="71" customWidth="1"/>
    <col min="15726" max="15726" width="9.42578125" style="71" customWidth="1"/>
    <col min="15727" max="15727" width="7" style="71" hidden="1" customWidth="1"/>
    <col min="15728" max="15728" width="5" style="71" customWidth="1"/>
    <col min="15729" max="15730" width="7" style="71" hidden="1" customWidth="1"/>
    <col min="15731" max="15731" width="5" style="71" customWidth="1"/>
    <col min="15732" max="15733" width="7" style="71" hidden="1" customWidth="1"/>
    <col min="15734" max="15734" width="5" style="71" customWidth="1"/>
    <col min="15735" max="15736" width="7" style="71" hidden="1" customWidth="1"/>
    <col min="15737" max="15737" width="5" style="71" customWidth="1"/>
    <col min="15738" max="15744" width="7" style="71" hidden="1" customWidth="1"/>
    <col min="15745" max="15745" width="6.42578125" style="71" customWidth="1"/>
    <col min="15746" max="15749" width="7" style="71" hidden="1" customWidth="1"/>
    <col min="15750" max="15750" width="7.140625" style="71" customWidth="1"/>
    <col min="15751" max="15761" width="7" style="71" hidden="1" customWidth="1"/>
    <col min="15762" max="15762" width="7.140625" style="71" customWidth="1"/>
    <col min="15763" max="15764" width="7" style="71" hidden="1" customWidth="1"/>
    <col min="15765" max="15765" width="7.140625" style="71" customWidth="1"/>
    <col min="15766" max="15767" width="7" style="71" hidden="1" customWidth="1"/>
    <col min="15768" max="15768" width="7.140625" style="71" customWidth="1"/>
    <col min="15769" max="15769" width="7" style="71" hidden="1" customWidth="1"/>
    <col min="15770" max="15770" width="6.42578125" style="71" customWidth="1"/>
    <col min="15771" max="15772" width="7" style="71" hidden="1" customWidth="1"/>
    <col min="15773" max="15773" width="6.85546875" style="71" customWidth="1"/>
    <col min="15774" max="15775" width="7" style="71" hidden="1" customWidth="1"/>
    <col min="15776" max="15776" width="6.85546875" style="71" customWidth="1"/>
    <col min="15777" max="15778" width="7" style="71" hidden="1" customWidth="1"/>
    <col min="15779" max="15779" width="6.42578125" style="71" customWidth="1"/>
    <col min="15780" max="15784" width="7" style="71" hidden="1" customWidth="1"/>
    <col min="15785" max="15785" width="6.42578125" style="71" customWidth="1"/>
    <col min="15786" max="15787" width="7" style="71" hidden="1" customWidth="1"/>
    <col min="15788" max="15788" width="7.5703125" style="71" customWidth="1"/>
    <col min="15789" max="15789" width="7" style="71" hidden="1" customWidth="1"/>
    <col min="15790" max="15790" width="9.42578125" style="71" customWidth="1"/>
    <col min="15791" max="15791" width="7" style="71" hidden="1" customWidth="1"/>
    <col min="15792" max="15795" width="6.42578125" style="71" customWidth="1"/>
    <col min="15796" max="15796" width="6.85546875" style="71" customWidth="1"/>
    <col min="15797" max="15797" width="6.42578125" style="71" customWidth="1"/>
    <col min="15798" max="15814" width="7" style="71" hidden="1" customWidth="1"/>
    <col min="15815" max="15815" width="6.5703125" style="71" customWidth="1"/>
    <col min="15816" max="15816" width="6.42578125" style="71" customWidth="1"/>
    <col min="15817" max="15818" width="7" style="71" hidden="1" customWidth="1"/>
    <col min="15819" max="15819" width="6.42578125" style="71" customWidth="1"/>
    <col min="15820" max="15821" width="7" style="71" hidden="1" customWidth="1"/>
    <col min="15822" max="15822" width="7.42578125" style="71" customWidth="1"/>
    <col min="15823" max="15823" width="7" style="71" hidden="1" customWidth="1"/>
    <col min="15824" max="15824" width="6.42578125" style="71" customWidth="1"/>
    <col min="15825" max="15825" width="7" style="71" hidden="1" customWidth="1"/>
    <col min="15826" max="15826" width="9" style="71" customWidth="1"/>
    <col min="15827" max="15828" width="7" style="71" hidden="1" customWidth="1"/>
    <col min="15829" max="15829" width="8.5703125" style="71" customWidth="1"/>
    <col min="15830" max="15831" width="7" style="71" hidden="1" customWidth="1"/>
    <col min="15832" max="15832" width="6.42578125" style="71" customWidth="1"/>
    <col min="15833" max="15834" width="7" style="71" hidden="1" customWidth="1"/>
    <col min="15835" max="15835" width="7" style="71" customWidth="1"/>
    <col min="15836" max="15840" width="7" style="71" hidden="1" customWidth="1"/>
    <col min="15841" max="15841" width="7.5703125" style="71" customWidth="1"/>
    <col min="15842" max="15843" width="7" style="71" hidden="1" customWidth="1"/>
    <col min="15844" max="15844" width="7" style="71" customWidth="1"/>
    <col min="15845" max="15851" width="7" style="71" hidden="1" customWidth="1"/>
    <col min="15852" max="15852" width="6.42578125" style="71" customWidth="1"/>
    <col min="15853" max="15863" width="7" style="71" hidden="1" customWidth="1"/>
    <col min="15864" max="15864" width="7" style="71" hidden="1"/>
    <col min="15865" max="15865" width="41.42578125" style="71" customWidth="1"/>
    <col min="15866" max="15866" width="6.42578125" style="71" customWidth="1"/>
    <col min="15867" max="15867" width="14.7109375" style="71" customWidth="1"/>
    <col min="15868" max="15868" width="11.42578125" style="71" customWidth="1"/>
    <col min="15869" max="15869" width="13" style="71" customWidth="1"/>
    <col min="15870" max="15870" width="20" style="71" customWidth="1"/>
    <col min="15871" max="15880" width="9.42578125" style="71" customWidth="1"/>
    <col min="15881" max="15881" width="8.85546875" style="71" customWidth="1"/>
    <col min="15882" max="15882" width="9.42578125" style="71" customWidth="1"/>
    <col min="15883" max="15883" width="10.140625" style="71" customWidth="1"/>
    <col min="15884" max="15884" width="6.42578125" style="71" customWidth="1"/>
    <col min="15885" max="15885" width="7.7109375" style="71" customWidth="1"/>
    <col min="15886" max="15886" width="6.140625" style="71" customWidth="1"/>
    <col min="15887" max="15887" width="4.42578125" style="71" customWidth="1"/>
    <col min="15888" max="15890" width="6.28515625" style="71" customWidth="1"/>
    <col min="15891" max="15891" width="7" style="71" hidden="1" customWidth="1"/>
    <col min="15892" max="15893" width="11.42578125" style="71" customWidth="1"/>
    <col min="15894" max="15894" width="56.85546875" style="71" customWidth="1"/>
    <col min="15895" max="15895" width="9.140625" style="71" customWidth="1"/>
    <col min="15896" max="15896" width="32.7109375" style="71" customWidth="1"/>
    <col min="15897" max="15897" width="13.85546875" style="71" customWidth="1"/>
    <col min="15898" max="15898" width="15.85546875" style="71" customWidth="1"/>
    <col min="15899" max="15900" width="9.140625" style="71" customWidth="1"/>
    <col min="15901" max="15902" width="12.140625" style="71" customWidth="1"/>
    <col min="15903" max="15903" width="14.5703125" style="71" customWidth="1"/>
    <col min="15904" max="15904" width="5" style="71" customWidth="1"/>
    <col min="15905" max="15906" width="7" style="71" hidden="1" customWidth="1"/>
    <col min="15907" max="15907" width="5" style="71" customWidth="1"/>
    <col min="15908" max="15909" width="7" style="71" hidden="1" customWidth="1"/>
    <col min="15910" max="15910" width="5" style="71" customWidth="1"/>
    <col min="15911" max="15912" width="7" style="71" hidden="1" customWidth="1"/>
    <col min="15913" max="15913" width="5" style="71" customWidth="1"/>
    <col min="15914" max="15915" width="7" style="71" hidden="1" customWidth="1"/>
    <col min="15916" max="15916" width="5" style="71" customWidth="1"/>
    <col min="15917" max="15918" width="7" style="71" hidden="1" customWidth="1"/>
    <col min="15919" max="15919" width="5" style="71" customWidth="1"/>
    <col min="15920" max="15930" width="7" style="71" hidden="1" customWidth="1"/>
    <col min="15931" max="15931" width="6.85546875" style="71" customWidth="1"/>
    <col min="15932" max="15933" width="7" style="71" hidden="1" customWidth="1"/>
    <col min="15934" max="15934" width="6.42578125" style="71" customWidth="1"/>
    <col min="15935" max="15936" width="7" style="71" hidden="1" customWidth="1"/>
    <col min="15937" max="15937" width="5.42578125" style="71" customWidth="1"/>
    <col min="15938" max="15939" width="7" style="71" hidden="1" customWidth="1"/>
    <col min="15940" max="15940" width="4.85546875" style="71" customWidth="1"/>
    <col min="15941" max="15948" width="7" style="71" hidden="1" customWidth="1"/>
    <col min="15949" max="15949" width="5.42578125" style="71" customWidth="1"/>
    <col min="15950" max="15954" width="7" style="71" hidden="1" customWidth="1"/>
    <col min="15955" max="15955" width="5.85546875" style="71" customWidth="1"/>
    <col min="15956" max="15957" width="7" style="71" hidden="1" customWidth="1"/>
    <col min="15958" max="15958" width="5.42578125" style="71" customWidth="1"/>
    <col min="15959" max="15960" width="7" style="71" hidden="1" customWidth="1"/>
    <col min="15961" max="15961" width="5.42578125" style="71" customWidth="1"/>
    <col min="15962" max="15963" width="7" style="71" hidden="1" customWidth="1"/>
    <col min="15964" max="15964" width="6" style="71" customWidth="1"/>
    <col min="15965" max="15969" width="7" style="71" hidden="1" customWidth="1"/>
    <col min="15970" max="15970" width="5" style="71" customWidth="1"/>
    <col min="15971" max="15978" width="7" style="71" hidden="1" customWidth="1"/>
    <col min="15979" max="15979" width="5" style="71" customWidth="1"/>
    <col min="15980" max="15980" width="7" style="71" hidden="1" customWidth="1"/>
    <col min="15981" max="15981" width="5" style="71" customWidth="1"/>
    <col min="15982" max="15982" width="9.42578125" style="71" customWidth="1"/>
    <col min="15983" max="15983" width="7" style="71" hidden="1" customWidth="1"/>
    <col min="15984" max="15984" width="5" style="71" customWidth="1"/>
    <col min="15985" max="15986" width="7" style="71" hidden="1" customWidth="1"/>
    <col min="15987" max="15987" width="5" style="71" customWidth="1"/>
    <col min="15988" max="15989" width="7" style="71" hidden="1" customWidth="1"/>
    <col min="15990" max="15990" width="5" style="71" customWidth="1"/>
    <col min="15991" max="15992" width="7" style="71" hidden="1" customWidth="1"/>
    <col min="15993" max="15993" width="5" style="71" customWidth="1"/>
    <col min="15994" max="16000" width="7" style="71" hidden="1" customWidth="1"/>
    <col min="16001" max="16001" width="6.42578125" style="71" customWidth="1"/>
    <col min="16002" max="16005" width="7" style="71" hidden="1" customWidth="1"/>
    <col min="16006" max="16006" width="7.140625" style="71" customWidth="1"/>
    <col min="16007" max="16017" width="7" style="71" hidden="1" customWidth="1"/>
    <col min="16018" max="16018" width="7.140625" style="71" customWidth="1"/>
    <col min="16019" max="16020" width="7" style="71" hidden="1" customWidth="1"/>
    <col min="16021" max="16021" width="7.140625" style="71" customWidth="1"/>
    <col min="16022" max="16023" width="7" style="71" hidden="1" customWidth="1"/>
    <col min="16024" max="16024" width="7.140625" style="71" customWidth="1"/>
    <col min="16025" max="16025" width="7" style="71" hidden="1" customWidth="1"/>
    <col min="16026" max="16026" width="6.42578125" style="71" customWidth="1"/>
    <col min="16027" max="16028" width="7" style="71" hidden="1" customWidth="1"/>
    <col min="16029" max="16029" width="6.85546875" style="71" customWidth="1"/>
    <col min="16030" max="16031" width="7" style="71" hidden="1" customWidth="1"/>
    <col min="16032" max="16032" width="6.85546875" style="71" customWidth="1"/>
    <col min="16033" max="16034" width="7" style="71" hidden="1" customWidth="1"/>
    <col min="16035" max="16035" width="6.42578125" style="71" customWidth="1"/>
    <col min="16036" max="16040" width="7" style="71" hidden="1" customWidth="1"/>
    <col min="16041" max="16041" width="6.42578125" style="71" customWidth="1"/>
    <col min="16042" max="16043" width="7" style="71" hidden="1" customWidth="1"/>
    <col min="16044" max="16044" width="7.5703125" style="71" customWidth="1"/>
    <col min="16045" max="16045" width="7" style="71" hidden="1" customWidth="1"/>
    <col min="16046" max="16046" width="9.42578125" style="71" customWidth="1"/>
    <col min="16047" max="16047" width="7" style="71" hidden="1" customWidth="1"/>
    <col min="16048" max="16051" width="6.42578125" style="71" customWidth="1"/>
    <col min="16052" max="16052" width="6.85546875" style="71" customWidth="1"/>
    <col min="16053" max="16053" width="6.42578125" style="71" customWidth="1"/>
    <col min="16054" max="16070" width="7" style="71" hidden="1" customWidth="1"/>
    <col min="16071" max="16071" width="6.5703125" style="71" customWidth="1"/>
    <col min="16072" max="16072" width="6.42578125" style="71" customWidth="1"/>
    <col min="16073" max="16074" width="7" style="71" hidden="1" customWidth="1"/>
    <col min="16075" max="16075" width="6.42578125" style="71" customWidth="1"/>
    <col min="16076" max="16077" width="7" style="71" hidden="1" customWidth="1"/>
    <col min="16078" max="16078" width="7.42578125" style="71" customWidth="1"/>
    <col min="16079" max="16079" width="7" style="71" hidden="1" customWidth="1"/>
    <col min="16080" max="16080" width="6.42578125" style="71" customWidth="1"/>
    <col min="16081" max="16081" width="7" style="71" hidden="1" customWidth="1"/>
    <col min="16082" max="16082" width="9" style="71" customWidth="1"/>
    <col min="16083" max="16084" width="7" style="71" hidden="1" customWidth="1"/>
    <col min="16085" max="16085" width="8.5703125" style="71" customWidth="1"/>
    <col min="16086" max="16087" width="7" style="71" hidden="1" customWidth="1"/>
    <col min="16088" max="16088" width="6.42578125" style="71" customWidth="1"/>
    <col min="16089" max="16090" width="7" style="71" hidden="1" customWidth="1"/>
    <col min="16091" max="16091" width="7" style="71" customWidth="1"/>
    <col min="16092" max="16096" width="7" style="71" hidden="1" customWidth="1"/>
    <col min="16097" max="16097" width="7.5703125" style="71" customWidth="1"/>
    <col min="16098" max="16099" width="7" style="71" hidden="1" customWidth="1"/>
    <col min="16100" max="16100" width="7" style="71" customWidth="1"/>
    <col min="16101" max="16107" width="7" style="71" hidden="1" customWidth="1"/>
    <col min="16108" max="16108" width="6.42578125" style="71" customWidth="1"/>
    <col min="16109" max="16119" width="7" style="71" hidden="1" customWidth="1"/>
    <col min="16120" max="16384" width="7" style="71" hidden="1"/>
  </cols>
  <sheetData>
    <row r="1" spans="1:5" s="65" customFormat="1" ht="18.75" customHeight="1">
      <c r="A1" s="151">
        <v>45300</v>
      </c>
      <c r="B1" s="152"/>
      <c r="C1" s="144" t="s">
        <v>336</v>
      </c>
      <c r="D1" s="153"/>
      <c r="E1" s="154"/>
    </row>
    <row r="2" spans="1:5" s="66" customFormat="1" ht="50.45" customHeight="1">
      <c r="A2" s="277" t="s">
        <v>1</v>
      </c>
      <c r="B2" s="155" t="s">
        <v>320</v>
      </c>
      <c r="C2" s="156" t="s">
        <v>2</v>
      </c>
      <c r="D2" s="157" t="s">
        <v>3</v>
      </c>
      <c r="E2" s="158" t="s">
        <v>4</v>
      </c>
    </row>
    <row r="3" spans="1:5" s="67" customFormat="1" hidden="1">
      <c r="A3" s="278"/>
      <c r="B3" s="159"/>
      <c r="C3" s="160"/>
      <c r="D3" s="161"/>
      <c r="E3" s="158"/>
    </row>
    <row r="4" spans="1:5" s="68" customFormat="1" ht="18.600000000000001" customHeight="1">
      <c r="A4" s="162" t="s">
        <v>76</v>
      </c>
      <c r="B4" s="163" t="s">
        <v>323</v>
      </c>
      <c r="C4" s="164">
        <v>5</v>
      </c>
      <c r="D4" s="165">
        <v>28000</v>
      </c>
      <c r="E4" s="166">
        <f t="shared" ref="E4:E67" si="0">+D4*C4</f>
        <v>140000</v>
      </c>
    </row>
    <row r="5" spans="1:5" s="68" customFormat="1" ht="20.25" hidden="1" customHeight="1">
      <c r="A5" s="83" t="s">
        <v>6</v>
      </c>
      <c r="B5" s="167" t="s">
        <v>323</v>
      </c>
      <c r="C5" s="127"/>
      <c r="D5" s="168"/>
      <c r="E5" s="166">
        <f t="shared" si="0"/>
        <v>0</v>
      </c>
    </row>
    <row r="6" spans="1:5" s="68" customFormat="1" ht="21.75" hidden="1" customHeight="1">
      <c r="A6" s="128" t="s">
        <v>7</v>
      </c>
      <c r="B6" s="167" t="s">
        <v>323</v>
      </c>
      <c r="C6" s="127"/>
      <c r="D6" s="168"/>
      <c r="E6" s="166">
        <f t="shared" si="0"/>
        <v>0</v>
      </c>
    </row>
    <row r="7" spans="1:5" s="68" customFormat="1" ht="20.25" hidden="1" customHeight="1">
      <c r="A7" s="128" t="s">
        <v>8</v>
      </c>
      <c r="B7" s="167" t="s">
        <v>323</v>
      </c>
      <c r="C7" s="127"/>
      <c r="D7" s="168"/>
      <c r="E7" s="166">
        <f t="shared" si="0"/>
        <v>0</v>
      </c>
    </row>
    <row r="8" spans="1:5" s="68" customFormat="1" ht="21.75" hidden="1" customHeight="1">
      <c r="A8" s="128" t="s">
        <v>9</v>
      </c>
      <c r="B8" s="167" t="s">
        <v>322</v>
      </c>
      <c r="C8" s="127"/>
      <c r="D8" s="168"/>
      <c r="E8" s="166">
        <f t="shared" si="0"/>
        <v>0</v>
      </c>
    </row>
    <row r="9" spans="1:5" s="68" customFormat="1" ht="20.25" hidden="1" customHeight="1">
      <c r="A9" s="89" t="s">
        <v>10</v>
      </c>
      <c r="B9" s="167" t="s">
        <v>323</v>
      </c>
      <c r="C9" s="127"/>
      <c r="D9" s="168"/>
      <c r="E9" s="166">
        <f t="shared" si="0"/>
        <v>0</v>
      </c>
    </row>
    <row r="10" spans="1:5" s="68" customFormat="1" ht="20.25" hidden="1" customHeight="1">
      <c r="A10" s="129" t="s">
        <v>11</v>
      </c>
      <c r="B10" s="167" t="s">
        <v>322</v>
      </c>
      <c r="C10" s="127"/>
      <c r="D10" s="168"/>
      <c r="E10" s="166">
        <f t="shared" si="0"/>
        <v>0</v>
      </c>
    </row>
    <row r="11" spans="1:5" s="68" customFormat="1" ht="21.75" hidden="1" customHeight="1">
      <c r="A11" s="128" t="s">
        <v>12</v>
      </c>
      <c r="B11" s="167" t="s">
        <v>323</v>
      </c>
      <c r="C11" s="130"/>
      <c r="D11" s="168"/>
      <c r="E11" s="166">
        <f t="shared" si="0"/>
        <v>0</v>
      </c>
    </row>
    <row r="12" spans="1:5" s="68" customFormat="1" ht="21.75" hidden="1" customHeight="1">
      <c r="A12" s="128" t="s">
        <v>13</v>
      </c>
      <c r="B12" s="167" t="s">
        <v>323</v>
      </c>
      <c r="C12" s="130"/>
      <c r="D12" s="168"/>
      <c r="E12" s="166">
        <f t="shared" si="0"/>
        <v>0</v>
      </c>
    </row>
    <row r="13" spans="1:5" s="68" customFormat="1" ht="62.45" hidden="1" customHeight="1">
      <c r="A13" s="128" t="s">
        <v>14</v>
      </c>
      <c r="B13" s="167" t="s">
        <v>324</v>
      </c>
      <c r="C13" s="130"/>
      <c r="D13" s="168"/>
      <c r="E13" s="166">
        <f t="shared" si="0"/>
        <v>0</v>
      </c>
    </row>
    <row r="14" spans="1:5" s="68" customFormat="1" ht="21.75" hidden="1" customHeight="1">
      <c r="A14" s="129" t="s">
        <v>15</v>
      </c>
      <c r="B14" s="167" t="s">
        <v>323</v>
      </c>
      <c r="C14" s="127"/>
      <c r="D14" s="168"/>
      <c r="E14" s="166">
        <f t="shared" si="0"/>
        <v>0</v>
      </c>
    </row>
    <row r="15" spans="1:5" s="68" customFormat="1" ht="18.600000000000001" customHeight="1">
      <c r="A15" s="169" t="s">
        <v>53</v>
      </c>
      <c r="B15" s="163" t="s">
        <v>323</v>
      </c>
      <c r="C15" s="164">
        <v>2</v>
      </c>
      <c r="D15" s="165">
        <v>10000</v>
      </c>
      <c r="E15" s="166">
        <f t="shared" si="0"/>
        <v>20000</v>
      </c>
    </row>
    <row r="16" spans="1:5" s="68" customFormat="1" ht="21.75" hidden="1" customHeight="1">
      <c r="A16" s="129" t="s">
        <v>17</v>
      </c>
      <c r="B16" s="167" t="s">
        <v>323</v>
      </c>
      <c r="C16" s="130"/>
      <c r="D16" s="168"/>
      <c r="E16" s="166">
        <f t="shared" si="0"/>
        <v>0</v>
      </c>
    </row>
    <row r="17" spans="1:5" s="68" customFormat="1" ht="18.600000000000001" customHeight="1">
      <c r="A17" s="170" t="s">
        <v>289</v>
      </c>
      <c r="B17" s="163" t="s">
        <v>326</v>
      </c>
      <c r="C17" s="164">
        <v>68</v>
      </c>
      <c r="D17" s="165">
        <f>11000*0.3</f>
        <v>3300</v>
      </c>
      <c r="E17" s="166">
        <f t="shared" si="0"/>
        <v>224400</v>
      </c>
    </row>
    <row r="18" spans="1:5" s="68" customFormat="1" ht="21.75" hidden="1" customHeight="1">
      <c r="A18" s="83" t="s">
        <v>19</v>
      </c>
      <c r="B18" s="167" t="s">
        <v>323</v>
      </c>
      <c r="C18" s="127"/>
      <c r="D18" s="168"/>
      <c r="E18" s="166">
        <f t="shared" si="0"/>
        <v>0</v>
      </c>
    </row>
    <row r="19" spans="1:5" s="68" customFormat="1" ht="21.75" hidden="1" customHeight="1">
      <c r="A19" s="90" t="s">
        <v>20</v>
      </c>
      <c r="B19" s="167" t="s">
        <v>326</v>
      </c>
      <c r="C19" s="127"/>
      <c r="D19" s="168"/>
      <c r="E19" s="166">
        <f t="shared" si="0"/>
        <v>0</v>
      </c>
    </row>
    <row r="20" spans="1:5" s="68" customFormat="1" ht="18.600000000000001" customHeight="1">
      <c r="A20" s="169" t="s">
        <v>123</v>
      </c>
      <c r="B20" s="163" t="s">
        <v>323</v>
      </c>
      <c r="C20" s="164">
        <v>1875</v>
      </c>
      <c r="D20" s="165">
        <v>6000</v>
      </c>
      <c r="E20" s="166">
        <f t="shared" si="0"/>
        <v>11250000</v>
      </c>
    </row>
    <row r="21" spans="1:5" s="68" customFormat="1" ht="21.75" hidden="1" customHeight="1">
      <c r="A21" s="129" t="s">
        <v>22</v>
      </c>
      <c r="B21" s="167" t="s">
        <v>323</v>
      </c>
      <c r="C21" s="127"/>
      <c r="D21" s="168"/>
      <c r="E21" s="166">
        <f t="shared" si="0"/>
        <v>0</v>
      </c>
    </row>
    <row r="22" spans="1:5" s="68" customFormat="1" ht="21.75" hidden="1" customHeight="1">
      <c r="A22" s="129" t="s">
        <v>23</v>
      </c>
      <c r="B22" s="167" t="s">
        <v>327</v>
      </c>
      <c r="C22" s="127"/>
      <c r="D22" s="168"/>
      <c r="E22" s="166">
        <f t="shared" si="0"/>
        <v>0</v>
      </c>
    </row>
    <row r="23" spans="1:5" s="68" customFormat="1" ht="21.75" hidden="1" customHeight="1">
      <c r="A23" s="83" t="s">
        <v>24</v>
      </c>
      <c r="B23" s="167" t="s">
        <v>324</v>
      </c>
      <c r="C23" s="127"/>
      <c r="D23" s="168"/>
      <c r="E23" s="166">
        <f t="shared" si="0"/>
        <v>0</v>
      </c>
    </row>
    <row r="24" spans="1:5" s="68" customFormat="1" ht="18.600000000000001" customHeight="1">
      <c r="A24" s="169" t="s">
        <v>274</v>
      </c>
      <c r="B24" s="163" t="s">
        <v>323</v>
      </c>
      <c r="C24" s="164">
        <v>235</v>
      </c>
      <c r="D24" s="165">
        <v>8000</v>
      </c>
      <c r="E24" s="166">
        <f t="shared" si="0"/>
        <v>1880000</v>
      </c>
    </row>
    <row r="25" spans="1:5" s="68" customFormat="1" ht="18.600000000000001" customHeight="1">
      <c r="A25" s="169" t="s">
        <v>230</v>
      </c>
      <c r="B25" s="163" t="s">
        <v>323</v>
      </c>
      <c r="C25" s="164">
        <v>6</v>
      </c>
      <c r="D25" s="165">
        <v>15000</v>
      </c>
      <c r="E25" s="166">
        <f t="shared" si="0"/>
        <v>90000</v>
      </c>
    </row>
    <row r="26" spans="1:5" s="68" customFormat="1" ht="20.25" hidden="1" customHeight="1">
      <c r="A26" s="129" t="s">
        <v>27</v>
      </c>
      <c r="B26" s="167" t="s">
        <v>326</v>
      </c>
      <c r="C26" s="127"/>
      <c r="D26" s="168"/>
      <c r="E26" s="166">
        <f t="shared" si="0"/>
        <v>0</v>
      </c>
    </row>
    <row r="27" spans="1:5" s="68" customFormat="1" ht="18.600000000000001" customHeight="1">
      <c r="A27" s="169" t="s">
        <v>280</v>
      </c>
      <c r="B27" s="163" t="s">
        <v>323</v>
      </c>
      <c r="C27" s="164">
        <v>25</v>
      </c>
      <c r="D27" s="165">
        <v>14000</v>
      </c>
      <c r="E27" s="166">
        <f t="shared" si="0"/>
        <v>350000</v>
      </c>
    </row>
    <row r="28" spans="1:5" s="68" customFormat="1" ht="21.75" hidden="1" customHeight="1">
      <c r="A28" s="129" t="s">
        <v>29</v>
      </c>
      <c r="B28" s="167" t="s">
        <v>323</v>
      </c>
      <c r="C28" s="127"/>
      <c r="D28" s="168"/>
      <c r="E28" s="166">
        <f t="shared" si="0"/>
        <v>0</v>
      </c>
    </row>
    <row r="29" spans="1:5" s="68" customFormat="1" ht="18.600000000000001" customHeight="1">
      <c r="A29" s="171" t="s">
        <v>116</v>
      </c>
      <c r="B29" s="163" t="s">
        <v>323</v>
      </c>
      <c r="C29" s="164">
        <v>920</v>
      </c>
      <c r="D29" s="165">
        <v>8000</v>
      </c>
      <c r="E29" s="166">
        <f t="shared" si="0"/>
        <v>7360000</v>
      </c>
    </row>
    <row r="30" spans="1:5" s="68" customFormat="1" ht="18.600000000000001" customHeight="1">
      <c r="A30" s="169" t="s">
        <v>157</v>
      </c>
      <c r="B30" s="163" t="s">
        <v>323</v>
      </c>
      <c r="C30" s="164">
        <v>9.5</v>
      </c>
      <c r="D30" s="165">
        <v>14000</v>
      </c>
      <c r="E30" s="166">
        <f t="shared" si="0"/>
        <v>133000</v>
      </c>
    </row>
    <row r="31" spans="1:5" s="68" customFormat="1" ht="21.75" hidden="1" customHeight="1">
      <c r="A31" s="129" t="s">
        <v>32</v>
      </c>
      <c r="B31" s="167" t="s">
        <v>326</v>
      </c>
      <c r="C31" s="127"/>
      <c r="D31" s="168"/>
      <c r="E31" s="166">
        <f t="shared" si="0"/>
        <v>0</v>
      </c>
    </row>
    <row r="32" spans="1:5" s="68" customFormat="1" ht="21.75" hidden="1" customHeight="1">
      <c r="A32" s="129" t="s">
        <v>33</v>
      </c>
      <c r="B32" s="167" t="s">
        <v>324</v>
      </c>
      <c r="C32" s="127"/>
      <c r="D32" s="168"/>
      <c r="E32" s="166">
        <f t="shared" si="0"/>
        <v>0</v>
      </c>
    </row>
    <row r="33" spans="1:5" s="68" customFormat="1" ht="18.600000000000001" customHeight="1">
      <c r="A33" s="169" t="s">
        <v>117</v>
      </c>
      <c r="B33" s="163" t="s">
        <v>325</v>
      </c>
      <c r="C33" s="164">
        <v>164</v>
      </c>
      <c r="D33" s="165">
        <v>5000</v>
      </c>
      <c r="E33" s="166">
        <f t="shared" si="0"/>
        <v>820000</v>
      </c>
    </row>
    <row r="34" spans="1:5" s="68" customFormat="1" ht="18.600000000000001" customHeight="1">
      <c r="A34" s="171" t="s">
        <v>5</v>
      </c>
      <c r="B34" s="163" t="s">
        <v>322</v>
      </c>
      <c r="C34" s="164">
        <v>22</v>
      </c>
      <c r="D34" s="165">
        <v>7500</v>
      </c>
      <c r="E34" s="166">
        <f t="shared" si="0"/>
        <v>165000</v>
      </c>
    </row>
    <row r="35" spans="1:5" s="68" customFormat="1" ht="39.950000000000003" hidden="1" customHeight="1">
      <c r="A35" s="129" t="s">
        <v>36</v>
      </c>
      <c r="B35" s="167" t="s">
        <v>326</v>
      </c>
      <c r="C35" s="127"/>
      <c r="D35" s="168"/>
      <c r="E35" s="166">
        <f t="shared" si="0"/>
        <v>0</v>
      </c>
    </row>
    <row r="36" spans="1:5" s="68" customFormat="1" ht="18.600000000000001" customHeight="1">
      <c r="A36" s="169" t="s">
        <v>168</v>
      </c>
      <c r="B36" s="163" t="s">
        <v>323</v>
      </c>
      <c r="C36" s="164">
        <v>660</v>
      </c>
      <c r="D36" s="165">
        <v>17000</v>
      </c>
      <c r="E36" s="166">
        <f t="shared" si="0"/>
        <v>11220000</v>
      </c>
    </row>
    <row r="37" spans="1:5" s="68" customFormat="1" ht="21.75" hidden="1" customHeight="1">
      <c r="A37" s="92" t="s">
        <v>38</v>
      </c>
      <c r="B37" s="167" t="s">
        <v>325</v>
      </c>
      <c r="C37" s="127"/>
      <c r="D37" s="168"/>
      <c r="E37" s="166">
        <f t="shared" si="0"/>
        <v>0</v>
      </c>
    </row>
    <row r="38" spans="1:5" s="68" customFormat="1" ht="21.75" hidden="1" customHeight="1">
      <c r="A38" s="129" t="s">
        <v>39</v>
      </c>
      <c r="B38" s="167" t="s">
        <v>323</v>
      </c>
      <c r="C38" s="127"/>
      <c r="D38" s="168"/>
      <c r="E38" s="166">
        <f t="shared" si="0"/>
        <v>0</v>
      </c>
    </row>
    <row r="39" spans="1:5" s="68" customFormat="1" ht="21.75" hidden="1" customHeight="1">
      <c r="A39" s="128" t="s">
        <v>40</v>
      </c>
      <c r="B39" s="167" t="s">
        <v>323</v>
      </c>
      <c r="C39" s="127"/>
      <c r="D39" s="168"/>
      <c r="E39" s="166">
        <f t="shared" si="0"/>
        <v>0</v>
      </c>
    </row>
    <row r="40" spans="1:5" s="68" customFormat="1" ht="21.75" hidden="1" customHeight="1">
      <c r="A40" s="129" t="s">
        <v>41</v>
      </c>
      <c r="B40" s="167" t="s">
        <v>323</v>
      </c>
      <c r="C40" s="127"/>
      <c r="D40" s="168"/>
      <c r="E40" s="166">
        <f t="shared" si="0"/>
        <v>0</v>
      </c>
    </row>
    <row r="41" spans="1:5" s="68" customFormat="1" ht="18.600000000000001" customHeight="1">
      <c r="A41" s="169" t="s">
        <v>170</v>
      </c>
      <c r="B41" s="163" t="s">
        <v>329</v>
      </c>
      <c r="C41" s="164">
        <v>220</v>
      </c>
      <c r="D41" s="165">
        <v>19000</v>
      </c>
      <c r="E41" s="166">
        <f t="shared" si="0"/>
        <v>4180000</v>
      </c>
    </row>
    <row r="42" spans="1:5" s="68" customFormat="1" ht="20.25" hidden="1" customHeight="1">
      <c r="A42" s="132" t="s">
        <v>43</v>
      </c>
      <c r="B42" s="167" t="s">
        <v>325</v>
      </c>
      <c r="C42" s="127"/>
      <c r="D42" s="168"/>
      <c r="E42" s="166">
        <f t="shared" si="0"/>
        <v>0</v>
      </c>
    </row>
    <row r="43" spans="1:5" s="68" customFormat="1" ht="18.600000000000001" customHeight="1">
      <c r="A43" s="169" t="s">
        <v>86</v>
      </c>
      <c r="B43" s="163" t="s">
        <v>323</v>
      </c>
      <c r="C43" s="164">
        <v>275</v>
      </c>
      <c r="D43" s="165">
        <v>12000</v>
      </c>
      <c r="E43" s="166">
        <f t="shared" si="0"/>
        <v>3300000</v>
      </c>
    </row>
    <row r="44" spans="1:5" s="68" customFormat="1" ht="18.600000000000001" customHeight="1">
      <c r="A44" s="170" t="s">
        <v>173</v>
      </c>
      <c r="B44" s="163" t="s">
        <v>324</v>
      </c>
      <c r="C44" s="164">
        <v>37</v>
      </c>
      <c r="D44" s="165">
        <f>21000*0.65</f>
        <v>13650</v>
      </c>
      <c r="E44" s="166">
        <f t="shared" si="0"/>
        <v>505050</v>
      </c>
    </row>
    <row r="45" spans="1:5" s="68" customFormat="1" ht="18.600000000000001" customHeight="1">
      <c r="A45" s="169" t="s">
        <v>16</v>
      </c>
      <c r="B45" s="163" t="s">
        <v>325</v>
      </c>
      <c r="C45" s="164">
        <v>4</v>
      </c>
      <c r="D45" s="165">
        <f>18000*0.3</f>
        <v>5400</v>
      </c>
      <c r="E45" s="166">
        <f t="shared" si="0"/>
        <v>21600</v>
      </c>
    </row>
    <row r="46" spans="1:5" s="68" customFormat="1" ht="21.75" hidden="1" customHeight="1">
      <c r="A46" s="129" t="s">
        <v>47</v>
      </c>
      <c r="B46" s="167" t="s">
        <v>323</v>
      </c>
      <c r="C46" s="127"/>
      <c r="D46" s="168"/>
      <c r="E46" s="166">
        <f t="shared" si="0"/>
        <v>0</v>
      </c>
    </row>
    <row r="47" spans="1:5" s="68" customFormat="1" ht="21.75" hidden="1" customHeight="1">
      <c r="A47" s="129" t="s">
        <v>48</v>
      </c>
      <c r="B47" s="167" t="s">
        <v>325</v>
      </c>
      <c r="C47" s="127"/>
      <c r="D47" s="168"/>
      <c r="E47" s="166">
        <f t="shared" si="0"/>
        <v>0</v>
      </c>
    </row>
    <row r="48" spans="1:5" s="68" customFormat="1" ht="20.25" hidden="1" customHeight="1">
      <c r="A48" s="140" t="s">
        <v>49</v>
      </c>
      <c r="B48" s="167" t="s">
        <v>323</v>
      </c>
      <c r="C48" s="127"/>
      <c r="D48" s="168"/>
      <c r="E48" s="166">
        <f t="shared" si="0"/>
        <v>0</v>
      </c>
    </row>
    <row r="49" spans="1:5" s="68" customFormat="1" ht="20.25" hidden="1" customHeight="1">
      <c r="A49" s="92" t="s">
        <v>50</v>
      </c>
      <c r="B49" s="167" t="s">
        <v>328</v>
      </c>
      <c r="C49" s="127"/>
      <c r="D49" s="168"/>
      <c r="E49" s="166">
        <f t="shared" si="0"/>
        <v>0</v>
      </c>
    </row>
    <row r="50" spans="1:5" s="68" customFormat="1" ht="20.25" hidden="1" customHeight="1">
      <c r="A50" s="83" t="s">
        <v>51</v>
      </c>
      <c r="B50" s="167" t="s">
        <v>323</v>
      </c>
      <c r="C50" s="127"/>
      <c r="D50" s="168"/>
      <c r="E50" s="166">
        <f t="shared" si="0"/>
        <v>0</v>
      </c>
    </row>
    <row r="51" spans="1:5" s="68" customFormat="1" ht="20.25" hidden="1" customHeight="1">
      <c r="A51" s="129" t="s">
        <v>52</v>
      </c>
      <c r="B51" s="167" t="s">
        <v>323</v>
      </c>
      <c r="C51" s="127"/>
      <c r="D51" s="168"/>
      <c r="E51" s="166">
        <f t="shared" si="0"/>
        <v>0</v>
      </c>
    </row>
    <row r="52" spans="1:5" s="68" customFormat="1" ht="18.600000000000001" customHeight="1">
      <c r="A52" s="169" t="s">
        <v>18</v>
      </c>
      <c r="B52" s="163" t="s">
        <v>325</v>
      </c>
      <c r="C52" s="164">
        <v>5</v>
      </c>
      <c r="D52" s="165">
        <f>9000*0.3</f>
        <v>2700</v>
      </c>
      <c r="E52" s="166">
        <f t="shared" si="0"/>
        <v>13500</v>
      </c>
    </row>
    <row r="53" spans="1:5" s="68" customFormat="1" ht="20.25" hidden="1" customHeight="1">
      <c r="A53" s="129" t="s">
        <v>54</v>
      </c>
      <c r="B53" s="167" t="s">
        <v>323</v>
      </c>
      <c r="C53" s="127"/>
      <c r="D53" s="168"/>
      <c r="E53" s="166">
        <f t="shared" si="0"/>
        <v>0</v>
      </c>
    </row>
    <row r="54" spans="1:5" s="68" customFormat="1" ht="39.950000000000003" hidden="1" customHeight="1">
      <c r="A54" s="128" t="s">
        <v>55</v>
      </c>
      <c r="B54" s="167" t="s">
        <v>326</v>
      </c>
      <c r="C54" s="127"/>
      <c r="D54" s="168"/>
      <c r="E54" s="166">
        <f t="shared" si="0"/>
        <v>0</v>
      </c>
    </row>
    <row r="55" spans="1:5" s="68" customFormat="1" ht="18.600000000000001" customHeight="1">
      <c r="A55" s="169" t="s">
        <v>21</v>
      </c>
      <c r="B55" s="163" t="s">
        <v>323</v>
      </c>
      <c r="C55" s="164">
        <v>8</v>
      </c>
      <c r="D55" s="165">
        <v>15000</v>
      </c>
      <c r="E55" s="166">
        <f t="shared" si="0"/>
        <v>120000</v>
      </c>
    </row>
    <row r="56" spans="1:5" s="68" customFormat="1" ht="21.75" hidden="1" customHeight="1">
      <c r="A56" s="92" t="s">
        <v>57</v>
      </c>
      <c r="B56" s="167" t="s">
        <v>324</v>
      </c>
      <c r="C56" s="127"/>
      <c r="D56" s="168"/>
      <c r="E56" s="166">
        <f t="shared" si="0"/>
        <v>0</v>
      </c>
    </row>
    <row r="57" spans="1:5" s="68" customFormat="1" ht="21.75" hidden="1" customHeight="1">
      <c r="A57" s="129" t="s">
        <v>58</v>
      </c>
      <c r="B57" s="167" t="s">
        <v>323</v>
      </c>
      <c r="C57" s="127"/>
      <c r="D57" s="168"/>
      <c r="E57" s="166">
        <f t="shared" si="0"/>
        <v>0</v>
      </c>
    </row>
    <row r="58" spans="1:5" s="68" customFormat="1" ht="20.25" hidden="1" customHeight="1">
      <c r="A58" s="95" t="s">
        <v>59</v>
      </c>
      <c r="B58" s="167" t="s">
        <v>324</v>
      </c>
      <c r="C58" s="127"/>
      <c r="D58" s="168"/>
      <c r="E58" s="166">
        <f t="shared" si="0"/>
        <v>0</v>
      </c>
    </row>
    <row r="59" spans="1:5" s="68" customFormat="1" ht="21.75" hidden="1" customHeight="1">
      <c r="A59" s="129" t="s">
        <v>61</v>
      </c>
      <c r="B59" s="167" t="s">
        <v>323</v>
      </c>
      <c r="C59" s="127"/>
      <c r="D59" s="168"/>
      <c r="E59" s="166">
        <f t="shared" si="0"/>
        <v>0</v>
      </c>
    </row>
    <row r="60" spans="1:5" s="68" customFormat="1" ht="21.75" hidden="1" customHeight="1">
      <c r="A60" s="129" t="s">
        <v>62</v>
      </c>
      <c r="B60" s="167" t="s">
        <v>326</v>
      </c>
      <c r="C60" s="127"/>
      <c r="D60" s="168"/>
      <c r="E60" s="166">
        <f t="shared" si="0"/>
        <v>0</v>
      </c>
    </row>
    <row r="61" spans="1:5" s="68" customFormat="1" ht="21.75" hidden="1" customHeight="1">
      <c r="A61" s="128" t="s">
        <v>63</v>
      </c>
      <c r="B61" s="167" t="s">
        <v>326</v>
      </c>
      <c r="C61" s="127"/>
      <c r="D61" s="168"/>
      <c r="E61" s="166">
        <f t="shared" si="0"/>
        <v>0</v>
      </c>
    </row>
    <row r="62" spans="1:5" s="68" customFormat="1" ht="20.25" hidden="1" customHeight="1">
      <c r="A62" s="133" t="s">
        <v>64</v>
      </c>
      <c r="B62" s="167" t="s">
        <v>323</v>
      </c>
      <c r="C62" s="127"/>
      <c r="D62" s="168"/>
      <c r="E62" s="166">
        <f t="shared" si="0"/>
        <v>0</v>
      </c>
    </row>
    <row r="63" spans="1:5" s="68" customFormat="1" ht="20.25" hidden="1" customHeight="1">
      <c r="A63" s="129" t="s">
        <v>65</v>
      </c>
      <c r="B63" s="167" t="s">
        <v>325</v>
      </c>
      <c r="C63" s="127"/>
      <c r="D63" s="168"/>
      <c r="E63" s="166">
        <f t="shared" si="0"/>
        <v>0</v>
      </c>
    </row>
    <row r="64" spans="1:5" s="68" customFormat="1" ht="21.75" hidden="1" customHeight="1">
      <c r="A64" s="134" t="s">
        <v>66</v>
      </c>
      <c r="B64" s="172" t="s">
        <v>323</v>
      </c>
      <c r="C64" s="135"/>
      <c r="D64" s="173"/>
      <c r="E64" s="166">
        <f t="shared" si="0"/>
        <v>0</v>
      </c>
    </row>
    <row r="65" spans="1:5" s="68" customFormat="1" ht="20.25" hidden="1" customHeight="1">
      <c r="A65" s="129" t="s">
        <v>67</v>
      </c>
      <c r="B65" s="167" t="s">
        <v>323</v>
      </c>
      <c r="C65" s="127"/>
      <c r="D65" s="168"/>
      <c r="E65" s="166">
        <f t="shared" si="0"/>
        <v>0</v>
      </c>
    </row>
    <row r="66" spans="1:5" s="68" customFormat="1" ht="20.25" hidden="1" customHeight="1">
      <c r="A66" s="128" t="s">
        <v>68</v>
      </c>
      <c r="B66" s="167" t="s">
        <v>323</v>
      </c>
      <c r="C66" s="127"/>
      <c r="D66" s="168"/>
      <c r="E66" s="166">
        <f t="shared" si="0"/>
        <v>0</v>
      </c>
    </row>
    <row r="67" spans="1:5" s="68" customFormat="1" ht="21.75" hidden="1" customHeight="1">
      <c r="A67" s="128" t="s">
        <v>69</v>
      </c>
      <c r="B67" s="167" t="s">
        <v>323</v>
      </c>
      <c r="C67" s="127"/>
      <c r="D67" s="168"/>
      <c r="E67" s="166">
        <f t="shared" si="0"/>
        <v>0</v>
      </c>
    </row>
    <row r="68" spans="1:5" s="68" customFormat="1" ht="18.600000000000001" customHeight="1">
      <c r="A68" s="169" t="s">
        <v>98</v>
      </c>
      <c r="B68" s="163" t="s">
        <v>323</v>
      </c>
      <c r="C68" s="164">
        <v>83</v>
      </c>
      <c r="D68" s="165">
        <v>10000</v>
      </c>
      <c r="E68" s="166">
        <f t="shared" ref="E68:E131" si="1">+D68*C68</f>
        <v>830000</v>
      </c>
    </row>
    <row r="69" spans="1:5" s="68" customFormat="1" ht="18.600000000000001" customHeight="1">
      <c r="A69" s="170" t="s">
        <v>128</v>
      </c>
      <c r="B69" s="163" t="s">
        <v>322</v>
      </c>
      <c r="C69" s="164">
        <v>3</v>
      </c>
      <c r="D69" s="165">
        <v>5000</v>
      </c>
      <c r="E69" s="166">
        <f t="shared" si="1"/>
        <v>15000</v>
      </c>
    </row>
    <row r="70" spans="1:5" s="68" customFormat="1" ht="20.25" hidden="1" customHeight="1">
      <c r="A70" s="129" t="s">
        <v>72</v>
      </c>
      <c r="B70" s="167" t="s">
        <v>325</v>
      </c>
      <c r="C70" s="127"/>
      <c r="D70" s="168"/>
      <c r="E70" s="166">
        <f t="shared" si="1"/>
        <v>0</v>
      </c>
    </row>
    <row r="71" spans="1:5" s="68" customFormat="1" ht="21.75" hidden="1" customHeight="1">
      <c r="A71" s="129" t="s">
        <v>73</v>
      </c>
      <c r="B71" s="167" t="s">
        <v>325</v>
      </c>
      <c r="C71" s="127"/>
      <c r="D71" s="168"/>
      <c r="E71" s="166">
        <f t="shared" si="1"/>
        <v>0</v>
      </c>
    </row>
    <row r="72" spans="1:5" s="68" customFormat="1" ht="20.25" hidden="1" customHeight="1">
      <c r="A72" s="129" t="s">
        <v>74</v>
      </c>
      <c r="B72" s="167" t="s">
        <v>323</v>
      </c>
      <c r="C72" s="127"/>
      <c r="D72" s="168"/>
      <c r="E72" s="166">
        <f t="shared" si="1"/>
        <v>0</v>
      </c>
    </row>
    <row r="73" spans="1:5" s="68" customFormat="1" ht="20.25" hidden="1" customHeight="1">
      <c r="A73" s="129" t="s">
        <v>75</v>
      </c>
      <c r="B73" s="167" t="s">
        <v>327</v>
      </c>
      <c r="C73" s="127"/>
      <c r="D73" s="168"/>
      <c r="E73" s="166">
        <f t="shared" si="1"/>
        <v>0</v>
      </c>
    </row>
    <row r="74" spans="1:5" s="68" customFormat="1" ht="18.600000000000001" customHeight="1">
      <c r="A74" s="169" t="s">
        <v>284</v>
      </c>
      <c r="B74" s="163" t="s">
        <v>323</v>
      </c>
      <c r="C74" s="164">
        <v>8</v>
      </c>
      <c r="D74" s="165">
        <v>4000</v>
      </c>
      <c r="E74" s="166">
        <f t="shared" si="1"/>
        <v>32000</v>
      </c>
    </row>
    <row r="75" spans="1:5" s="68" customFormat="1" ht="36" hidden="1" customHeight="1">
      <c r="A75" s="102" t="s">
        <v>77</v>
      </c>
      <c r="B75" s="167" t="s">
        <v>328</v>
      </c>
      <c r="C75" s="127"/>
      <c r="D75" s="168"/>
      <c r="E75" s="166">
        <f t="shared" si="1"/>
        <v>0</v>
      </c>
    </row>
    <row r="76" spans="1:5" s="68" customFormat="1" ht="21.75" hidden="1" customHeight="1">
      <c r="A76" s="136" t="s">
        <v>78</v>
      </c>
      <c r="B76" s="167" t="s">
        <v>323</v>
      </c>
      <c r="C76" s="127"/>
      <c r="D76" s="168"/>
      <c r="E76" s="166">
        <f t="shared" si="1"/>
        <v>0</v>
      </c>
    </row>
    <row r="77" spans="1:5" s="68" customFormat="1" ht="20.25" hidden="1" customHeight="1">
      <c r="A77" s="92" t="s">
        <v>79</v>
      </c>
      <c r="B77" s="167" t="s">
        <v>322</v>
      </c>
      <c r="C77" s="127"/>
      <c r="D77" s="168"/>
      <c r="E77" s="166">
        <f t="shared" si="1"/>
        <v>0</v>
      </c>
    </row>
    <row r="78" spans="1:5" s="68" customFormat="1" ht="21.75" hidden="1" customHeight="1">
      <c r="A78" s="97" t="s">
        <v>80</v>
      </c>
      <c r="B78" s="167" t="s">
        <v>325</v>
      </c>
      <c r="C78" s="127"/>
      <c r="D78" s="168"/>
      <c r="E78" s="166">
        <f t="shared" si="1"/>
        <v>0</v>
      </c>
    </row>
    <row r="79" spans="1:5" s="68" customFormat="1" ht="21.75" hidden="1" customHeight="1">
      <c r="A79" s="97" t="s">
        <v>81</v>
      </c>
      <c r="B79" s="167" t="s">
        <v>323</v>
      </c>
      <c r="C79" s="127"/>
      <c r="D79" s="168"/>
      <c r="E79" s="166">
        <f t="shared" si="1"/>
        <v>0</v>
      </c>
    </row>
    <row r="80" spans="1:5" s="68" customFormat="1" ht="21.75" hidden="1" customHeight="1">
      <c r="A80" s="97" t="s">
        <v>82</v>
      </c>
      <c r="B80" s="167" t="s">
        <v>323</v>
      </c>
      <c r="C80" s="127"/>
      <c r="D80" s="168"/>
      <c r="E80" s="166">
        <f t="shared" si="1"/>
        <v>0</v>
      </c>
    </row>
    <row r="81" spans="1:5" s="68" customFormat="1" ht="21.75" hidden="1" customHeight="1">
      <c r="A81" s="97" t="s">
        <v>83</v>
      </c>
      <c r="B81" s="167" t="s">
        <v>325</v>
      </c>
      <c r="C81" s="127"/>
      <c r="D81" s="168"/>
      <c r="E81" s="166">
        <f t="shared" si="1"/>
        <v>0</v>
      </c>
    </row>
    <row r="82" spans="1:5" s="68" customFormat="1" ht="21.75" hidden="1" customHeight="1">
      <c r="A82" s="129" t="s">
        <v>84</v>
      </c>
      <c r="B82" s="167" t="s">
        <v>323</v>
      </c>
      <c r="C82" s="137"/>
      <c r="D82" s="168"/>
      <c r="E82" s="166">
        <f t="shared" si="1"/>
        <v>0</v>
      </c>
    </row>
    <row r="83" spans="1:5" s="68" customFormat="1" ht="21.75" hidden="1" customHeight="1">
      <c r="A83" s="129" t="s">
        <v>85</v>
      </c>
      <c r="B83" s="167" t="s">
        <v>323</v>
      </c>
      <c r="C83" s="127"/>
      <c r="D83" s="168"/>
      <c r="E83" s="166">
        <f t="shared" si="1"/>
        <v>0</v>
      </c>
    </row>
    <row r="84" spans="1:5" s="68" customFormat="1" ht="18.600000000000001" customHeight="1">
      <c r="A84" s="169" t="s">
        <v>37</v>
      </c>
      <c r="B84" s="163" t="s">
        <v>323</v>
      </c>
      <c r="C84" s="164">
        <v>153</v>
      </c>
      <c r="D84" s="165">
        <v>11000</v>
      </c>
      <c r="E84" s="166">
        <f t="shared" si="1"/>
        <v>1683000</v>
      </c>
    </row>
    <row r="85" spans="1:5" s="68" customFormat="1" ht="20.25" hidden="1" customHeight="1">
      <c r="A85" s="129" t="s">
        <v>87</v>
      </c>
      <c r="B85" s="167" t="s">
        <v>325</v>
      </c>
      <c r="C85" s="127"/>
      <c r="D85" s="168"/>
      <c r="E85" s="166">
        <f t="shared" si="1"/>
        <v>0</v>
      </c>
    </row>
    <row r="86" spans="1:5" s="68" customFormat="1" ht="20.25" hidden="1" customHeight="1">
      <c r="A86" s="129" t="s">
        <v>88</v>
      </c>
      <c r="B86" s="167" t="s">
        <v>323</v>
      </c>
      <c r="C86" s="127"/>
      <c r="D86" s="168"/>
      <c r="E86" s="166">
        <f t="shared" si="1"/>
        <v>0</v>
      </c>
    </row>
    <row r="87" spans="1:5" s="68" customFormat="1" ht="20.25" hidden="1" customHeight="1">
      <c r="A87" s="129" t="s">
        <v>89</v>
      </c>
      <c r="B87" s="167" t="s">
        <v>325</v>
      </c>
      <c r="C87" s="127"/>
      <c r="D87" s="168"/>
      <c r="E87" s="166">
        <f t="shared" si="1"/>
        <v>0</v>
      </c>
    </row>
    <row r="88" spans="1:5" s="68" customFormat="1" ht="21.75" hidden="1" customHeight="1">
      <c r="A88" s="129" t="s">
        <v>90</v>
      </c>
      <c r="B88" s="167" t="s">
        <v>323</v>
      </c>
      <c r="C88" s="127"/>
      <c r="D88" s="168"/>
      <c r="E88" s="166">
        <f t="shared" si="1"/>
        <v>0</v>
      </c>
    </row>
    <row r="89" spans="1:5" s="68" customFormat="1" ht="20.25" hidden="1" customHeight="1">
      <c r="A89" s="93" t="s">
        <v>91</v>
      </c>
      <c r="B89" s="167" t="s">
        <v>323</v>
      </c>
      <c r="C89" s="127"/>
      <c r="D89" s="168"/>
      <c r="E89" s="166">
        <f t="shared" si="1"/>
        <v>0</v>
      </c>
    </row>
    <row r="90" spans="1:5" s="68" customFormat="1" ht="20.25" hidden="1" customHeight="1">
      <c r="A90" s="129" t="s">
        <v>92</v>
      </c>
      <c r="B90" s="167" t="s">
        <v>323</v>
      </c>
      <c r="C90" s="127"/>
      <c r="D90" s="168"/>
      <c r="E90" s="166">
        <f t="shared" si="1"/>
        <v>0</v>
      </c>
    </row>
    <row r="91" spans="1:5" s="68" customFormat="1" ht="21.75" hidden="1" customHeight="1">
      <c r="A91" s="129" t="s">
        <v>93</v>
      </c>
      <c r="B91" s="167" t="s">
        <v>325</v>
      </c>
      <c r="C91" s="127"/>
      <c r="D91" s="168"/>
      <c r="E91" s="166">
        <f t="shared" si="1"/>
        <v>0</v>
      </c>
    </row>
    <row r="92" spans="1:5" s="68" customFormat="1" ht="20.25" hidden="1" customHeight="1">
      <c r="A92" s="129" t="s">
        <v>94</v>
      </c>
      <c r="B92" s="167" t="s">
        <v>323</v>
      </c>
      <c r="C92" s="130"/>
      <c r="D92" s="168"/>
      <c r="E92" s="166">
        <f t="shared" si="1"/>
        <v>0</v>
      </c>
    </row>
    <row r="93" spans="1:5" s="68" customFormat="1" ht="20.25" hidden="1" customHeight="1">
      <c r="A93" s="97" t="s">
        <v>95</v>
      </c>
      <c r="B93" s="167" t="s">
        <v>323</v>
      </c>
      <c r="C93" s="127"/>
      <c r="D93" s="168"/>
      <c r="E93" s="166">
        <f t="shared" si="1"/>
        <v>0</v>
      </c>
    </row>
    <row r="94" spans="1:5" s="68" customFormat="1" ht="20.25" hidden="1" customHeight="1">
      <c r="A94" s="128" t="s">
        <v>96</v>
      </c>
      <c r="B94" s="167" t="s">
        <v>323</v>
      </c>
      <c r="C94" s="127"/>
      <c r="D94" s="168"/>
      <c r="E94" s="166">
        <f t="shared" si="1"/>
        <v>0</v>
      </c>
    </row>
    <row r="95" spans="1:5" s="68" customFormat="1" ht="21.75" hidden="1" customHeight="1">
      <c r="A95" s="92" t="s">
        <v>97</v>
      </c>
      <c r="B95" s="167" t="s">
        <v>325</v>
      </c>
      <c r="C95" s="127"/>
      <c r="D95" s="168"/>
      <c r="E95" s="166">
        <f t="shared" si="1"/>
        <v>0</v>
      </c>
    </row>
    <row r="96" spans="1:5" s="68" customFormat="1" ht="18.600000000000001" customHeight="1">
      <c r="A96" s="169" t="s">
        <v>166</v>
      </c>
      <c r="B96" s="163" t="s">
        <v>325</v>
      </c>
      <c r="C96" s="164">
        <v>15</v>
      </c>
      <c r="D96" s="165">
        <v>7000</v>
      </c>
      <c r="E96" s="166">
        <f t="shared" si="1"/>
        <v>105000</v>
      </c>
    </row>
    <row r="97" spans="1:5" s="68" customFormat="1" ht="20.25" hidden="1" customHeight="1">
      <c r="A97" s="92" t="s">
        <v>99</v>
      </c>
      <c r="B97" s="167" t="s">
        <v>324</v>
      </c>
      <c r="C97" s="127"/>
      <c r="D97" s="168"/>
      <c r="E97" s="166">
        <f t="shared" si="1"/>
        <v>0</v>
      </c>
    </row>
    <row r="98" spans="1:5" s="68" customFormat="1" ht="20.25" hidden="1" customHeight="1">
      <c r="A98" s="129" t="s">
        <v>100</v>
      </c>
      <c r="B98" s="167" t="s">
        <v>323</v>
      </c>
      <c r="C98" s="127"/>
      <c r="D98" s="168"/>
      <c r="E98" s="166">
        <f t="shared" si="1"/>
        <v>0</v>
      </c>
    </row>
    <row r="99" spans="1:5" s="68" customFormat="1" ht="21.75" hidden="1" customHeight="1">
      <c r="A99" s="129" t="s">
        <v>101</v>
      </c>
      <c r="B99" s="167" t="s">
        <v>327</v>
      </c>
      <c r="C99" s="127"/>
      <c r="D99" s="168"/>
      <c r="E99" s="166">
        <f t="shared" si="1"/>
        <v>0</v>
      </c>
    </row>
    <row r="100" spans="1:5" s="68" customFormat="1" ht="20.25" hidden="1" customHeight="1">
      <c r="A100" s="92" t="s">
        <v>102</v>
      </c>
      <c r="B100" s="167" t="s">
        <v>324</v>
      </c>
      <c r="C100" s="127"/>
      <c r="D100" s="168"/>
      <c r="E100" s="166">
        <f t="shared" si="1"/>
        <v>0</v>
      </c>
    </row>
    <row r="101" spans="1:5" s="68" customFormat="1" ht="21.75" hidden="1" customHeight="1">
      <c r="A101" s="92" t="s">
        <v>103</v>
      </c>
      <c r="B101" s="167" t="s">
        <v>324</v>
      </c>
      <c r="C101" s="127"/>
      <c r="D101" s="168"/>
      <c r="E101" s="166">
        <f t="shared" si="1"/>
        <v>0</v>
      </c>
    </row>
    <row r="102" spans="1:5" s="68" customFormat="1" ht="20.25" hidden="1" customHeight="1">
      <c r="A102" s="138" t="s">
        <v>104</v>
      </c>
      <c r="B102" s="167" t="s">
        <v>323</v>
      </c>
      <c r="C102" s="130"/>
      <c r="D102" s="168"/>
      <c r="E102" s="166">
        <f t="shared" si="1"/>
        <v>0</v>
      </c>
    </row>
    <row r="103" spans="1:5" s="68" customFormat="1" ht="21.75" hidden="1" customHeight="1">
      <c r="A103" s="138" t="s">
        <v>105</v>
      </c>
      <c r="B103" s="167" t="s">
        <v>324</v>
      </c>
      <c r="C103" s="130"/>
      <c r="D103" s="168"/>
      <c r="E103" s="166">
        <f t="shared" si="1"/>
        <v>0</v>
      </c>
    </row>
    <row r="104" spans="1:5" s="68" customFormat="1" ht="20.25" hidden="1" customHeight="1">
      <c r="A104" s="138" t="s">
        <v>106</v>
      </c>
      <c r="B104" s="167" t="s">
        <v>323</v>
      </c>
      <c r="C104" s="130"/>
      <c r="D104" s="168"/>
      <c r="E104" s="166">
        <f t="shared" si="1"/>
        <v>0</v>
      </c>
    </row>
    <row r="105" spans="1:5" s="68" customFormat="1" ht="20.25" hidden="1" customHeight="1">
      <c r="A105" s="129" t="s">
        <v>107</v>
      </c>
      <c r="B105" s="167" t="s">
        <v>324</v>
      </c>
      <c r="C105" s="130"/>
      <c r="D105" s="168"/>
      <c r="E105" s="166">
        <f t="shared" si="1"/>
        <v>0</v>
      </c>
    </row>
    <row r="106" spans="1:5" s="68" customFormat="1" ht="20.25" hidden="1" customHeight="1">
      <c r="A106" s="129" t="s">
        <v>108</v>
      </c>
      <c r="B106" s="167" t="s">
        <v>323</v>
      </c>
      <c r="C106" s="130"/>
      <c r="D106" s="168"/>
      <c r="E106" s="166">
        <f t="shared" si="1"/>
        <v>0</v>
      </c>
    </row>
    <row r="107" spans="1:5" s="68" customFormat="1" ht="20.25" hidden="1" customHeight="1">
      <c r="A107" s="129" t="s">
        <v>109</v>
      </c>
      <c r="B107" s="167" t="s">
        <v>324</v>
      </c>
      <c r="C107" s="130"/>
      <c r="D107" s="168"/>
      <c r="E107" s="166">
        <f t="shared" si="1"/>
        <v>0</v>
      </c>
    </row>
    <row r="108" spans="1:5" s="68" customFormat="1" ht="41.45" hidden="1" customHeight="1">
      <c r="A108" s="129" t="s">
        <v>110</v>
      </c>
      <c r="B108" s="167" t="s">
        <v>323</v>
      </c>
      <c r="C108" s="130"/>
      <c r="D108" s="168"/>
      <c r="E108" s="166">
        <f t="shared" si="1"/>
        <v>0</v>
      </c>
    </row>
    <row r="109" spans="1:5" s="68" customFormat="1" ht="21.75" hidden="1" customHeight="1">
      <c r="A109" s="129" t="s">
        <v>111</v>
      </c>
      <c r="B109" s="167" t="s">
        <v>323</v>
      </c>
      <c r="C109" s="130"/>
      <c r="D109" s="168"/>
      <c r="E109" s="166">
        <f t="shared" si="1"/>
        <v>0</v>
      </c>
    </row>
    <row r="110" spans="1:5" s="68" customFormat="1" ht="21.75" hidden="1" customHeight="1">
      <c r="A110" s="129" t="s">
        <v>112</v>
      </c>
      <c r="B110" s="167" t="s">
        <v>324</v>
      </c>
      <c r="C110" s="130"/>
      <c r="D110" s="168"/>
      <c r="E110" s="166">
        <f t="shared" si="1"/>
        <v>0</v>
      </c>
    </row>
    <row r="111" spans="1:5" s="68" customFormat="1" ht="21.75" hidden="1" customHeight="1">
      <c r="A111" s="129" t="s">
        <v>113</v>
      </c>
      <c r="B111" s="167" t="s">
        <v>325</v>
      </c>
      <c r="C111" s="130"/>
      <c r="D111" s="168"/>
      <c r="E111" s="166">
        <f t="shared" si="1"/>
        <v>0</v>
      </c>
    </row>
    <row r="112" spans="1:5" s="68" customFormat="1" ht="21.75" hidden="1" customHeight="1">
      <c r="A112" s="129" t="s">
        <v>114</v>
      </c>
      <c r="B112" s="167" t="s">
        <v>323</v>
      </c>
      <c r="C112" s="130"/>
      <c r="D112" s="168"/>
      <c r="E112" s="166">
        <f t="shared" si="1"/>
        <v>0</v>
      </c>
    </row>
    <row r="113" spans="1:256" s="68" customFormat="1" ht="20.25" hidden="1" customHeight="1">
      <c r="A113" s="129" t="s">
        <v>115</v>
      </c>
      <c r="B113" s="167" t="s">
        <v>324</v>
      </c>
      <c r="C113" s="130"/>
      <c r="D113" s="168"/>
      <c r="E113" s="166">
        <f t="shared" si="1"/>
        <v>0</v>
      </c>
    </row>
    <row r="114" spans="1:256" s="68" customFormat="1" ht="18.600000000000001" customHeight="1">
      <c r="A114" s="169" t="s">
        <v>56</v>
      </c>
      <c r="B114" s="163" t="s">
        <v>323</v>
      </c>
      <c r="C114" s="164">
        <v>20</v>
      </c>
      <c r="D114" s="165">
        <v>14000</v>
      </c>
      <c r="E114" s="166">
        <f t="shared" si="1"/>
        <v>280000</v>
      </c>
    </row>
    <row r="115" spans="1:256" s="68" customFormat="1" ht="18.600000000000001" customHeight="1">
      <c r="A115" s="169" t="s">
        <v>199</v>
      </c>
      <c r="B115" s="163" t="s">
        <v>324</v>
      </c>
      <c r="C115" s="164">
        <v>188</v>
      </c>
      <c r="D115" s="165">
        <v>5000</v>
      </c>
      <c r="E115" s="166">
        <f t="shared" si="1"/>
        <v>940000</v>
      </c>
    </row>
    <row r="116" spans="1:256" s="68" customFormat="1" ht="21.75" hidden="1" customHeight="1">
      <c r="A116" s="129" t="s">
        <v>118</v>
      </c>
      <c r="B116" s="167" t="s">
        <v>324</v>
      </c>
      <c r="C116" s="127"/>
      <c r="D116" s="168"/>
      <c r="E116" s="166">
        <f t="shared" si="1"/>
        <v>0</v>
      </c>
    </row>
    <row r="117" spans="1:256" s="68" customFormat="1" ht="20.25" hidden="1" customHeight="1">
      <c r="A117" s="128" t="s">
        <v>119</v>
      </c>
      <c r="B117" s="167" t="s">
        <v>323</v>
      </c>
      <c r="C117" s="127"/>
      <c r="D117" s="168"/>
      <c r="E117" s="166">
        <f t="shared" si="1"/>
        <v>0</v>
      </c>
    </row>
    <row r="118" spans="1:256" s="68" customFormat="1" ht="21.75" hidden="1" customHeight="1">
      <c r="A118" s="129" t="s">
        <v>120</v>
      </c>
      <c r="B118" s="167" t="s">
        <v>323</v>
      </c>
      <c r="C118" s="127"/>
      <c r="D118" s="168"/>
      <c r="E118" s="166">
        <f t="shared" si="1"/>
        <v>0</v>
      </c>
    </row>
    <row r="119" spans="1:256" s="68" customFormat="1" ht="21.75" hidden="1" customHeight="1">
      <c r="A119" s="129" t="s">
        <v>121</v>
      </c>
      <c r="B119" s="167"/>
      <c r="C119" s="127"/>
      <c r="D119" s="168"/>
      <c r="E119" s="166">
        <f t="shared" si="1"/>
        <v>0</v>
      </c>
    </row>
    <row r="120" spans="1:256" s="68" customFormat="1" ht="20.25" hidden="1" customHeight="1">
      <c r="A120" s="129" t="s">
        <v>122</v>
      </c>
      <c r="B120" s="167" t="s">
        <v>323</v>
      </c>
      <c r="C120" s="127"/>
      <c r="D120" s="168"/>
      <c r="E120" s="166">
        <f t="shared" si="1"/>
        <v>0</v>
      </c>
    </row>
    <row r="121" spans="1:256" s="68" customFormat="1" ht="18.600000000000001" customHeight="1">
      <c r="A121" s="169" t="s">
        <v>201</v>
      </c>
      <c r="B121" s="163" t="s">
        <v>324</v>
      </c>
      <c r="C121" s="164">
        <v>216</v>
      </c>
      <c r="D121" s="174">
        <v>5000</v>
      </c>
      <c r="E121" s="166">
        <f t="shared" si="1"/>
        <v>1080000</v>
      </c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0"/>
      <c r="FD121" s="70"/>
      <c r="FE121" s="70"/>
      <c r="FF121" s="70"/>
      <c r="FG121" s="70"/>
      <c r="FH121" s="70"/>
      <c r="FI121" s="70"/>
      <c r="FJ121" s="70"/>
      <c r="FK121" s="70"/>
      <c r="FL121" s="70"/>
      <c r="FM121" s="70"/>
      <c r="FN121" s="70"/>
      <c r="FO121" s="70"/>
      <c r="FP121" s="70"/>
      <c r="FQ121" s="70"/>
      <c r="FR121" s="70"/>
      <c r="FS121" s="70"/>
      <c r="FT121" s="70"/>
      <c r="FU121" s="70"/>
      <c r="FV121" s="70"/>
      <c r="FW121" s="70"/>
      <c r="FX121" s="70"/>
      <c r="FY121" s="70"/>
      <c r="FZ121" s="70"/>
      <c r="GA121" s="70"/>
      <c r="GB121" s="70"/>
      <c r="GC121" s="70"/>
      <c r="GD121" s="70"/>
      <c r="GE121" s="70"/>
      <c r="GF121" s="70"/>
      <c r="GG121" s="70"/>
      <c r="GH121" s="70"/>
      <c r="GI121" s="70"/>
      <c r="GJ121" s="70"/>
      <c r="GK121" s="70"/>
      <c r="GL121" s="70"/>
      <c r="GM121" s="70"/>
      <c r="GN121" s="70"/>
      <c r="GO121" s="70"/>
      <c r="GP121" s="70"/>
      <c r="GQ121" s="70"/>
      <c r="GR121" s="70"/>
      <c r="GS121" s="70"/>
      <c r="GT121" s="70"/>
      <c r="GU121" s="70"/>
      <c r="GV121" s="70"/>
      <c r="GW121" s="70"/>
      <c r="GX121" s="70"/>
      <c r="GY121" s="70"/>
      <c r="GZ121" s="70"/>
      <c r="HA121" s="70"/>
      <c r="HB121" s="70"/>
      <c r="HC121" s="70"/>
      <c r="HD121" s="70"/>
      <c r="HE121" s="70"/>
      <c r="HF121" s="70"/>
      <c r="HG121" s="70"/>
      <c r="HH121" s="70"/>
      <c r="HI121" s="70"/>
      <c r="HJ121" s="70"/>
      <c r="HK121" s="70"/>
      <c r="HL121" s="70"/>
      <c r="HM121" s="70"/>
      <c r="HN121" s="70"/>
      <c r="HO121" s="70"/>
      <c r="HP121" s="70"/>
      <c r="HQ121" s="70"/>
      <c r="HR121" s="70"/>
      <c r="HS121" s="70"/>
      <c r="HT121" s="70"/>
      <c r="HU121" s="70"/>
      <c r="HV121" s="70"/>
      <c r="HW121" s="70"/>
      <c r="HX121" s="70"/>
      <c r="HY121" s="70"/>
      <c r="HZ121" s="70"/>
      <c r="IA121" s="70"/>
      <c r="IB121" s="70"/>
      <c r="IC121" s="70"/>
      <c r="ID121" s="70"/>
      <c r="IE121" s="70"/>
      <c r="IF121" s="70"/>
      <c r="IG121" s="70"/>
      <c r="IH121" s="70"/>
      <c r="II121" s="70"/>
      <c r="IJ121" s="70"/>
      <c r="IK121" s="70"/>
      <c r="IL121" s="70"/>
      <c r="IM121" s="70"/>
      <c r="IN121" s="70"/>
      <c r="IO121" s="70"/>
      <c r="IP121" s="70"/>
      <c r="IQ121" s="70"/>
      <c r="IR121" s="70"/>
      <c r="IS121" s="70"/>
      <c r="IT121" s="70"/>
      <c r="IU121" s="70"/>
      <c r="IV121" s="70"/>
    </row>
    <row r="122" spans="1:256" s="68" customFormat="1" ht="20.25" hidden="1" customHeight="1">
      <c r="A122" s="129" t="s">
        <v>124</v>
      </c>
      <c r="B122" s="167" t="s">
        <v>323</v>
      </c>
      <c r="C122" s="127"/>
      <c r="D122" s="168"/>
      <c r="E122" s="166">
        <f t="shared" si="1"/>
        <v>0</v>
      </c>
    </row>
    <row r="123" spans="1:256" s="68" customFormat="1" ht="20.25" hidden="1" customHeight="1">
      <c r="A123" s="83" t="s">
        <v>125</v>
      </c>
      <c r="B123" s="167" t="s">
        <v>323</v>
      </c>
      <c r="C123" s="127"/>
      <c r="D123" s="168"/>
      <c r="E123" s="166">
        <f t="shared" si="1"/>
        <v>0</v>
      </c>
    </row>
    <row r="124" spans="1:256" s="68" customFormat="1" ht="20.25" hidden="1" customHeight="1">
      <c r="A124" s="97" t="s">
        <v>126</v>
      </c>
      <c r="B124" s="167" t="s">
        <v>324</v>
      </c>
      <c r="C124" s="127"/>
      <c r="D124" s="168"/>
      <c r="E124" s="166">
        <f t="shared" si="1"/>
        <v>0</v>
      </c>
    </row>
    <row r="125" spans="1:256" s="68" customFormat="1" ht="20.25" hidden="1" customHeight="1">
      <c r="A125" s="105" t="s">
        <v>127</v>
      </c>
      <c r="B125" s="167" t="s">
        <v>323</v>
      </c>
      <c r="C125" s="127"/>
      <c r="D125" s="168"/>
      <c r="E125" s="166">
        <f t="shared" si="1"/>
        <v>0</v>
      </c>
    </row>
    <row r="126" spans="1:256" s="68" customFormat="1" ht="18.600000000000001" customHeight="1">
      <c r="A126" s="169" t="s">
        <v>202</v>
      </c>
      <c r="B126" s="163" t="s">
        <v>323</v>
      </c>
      <c r="C126" s="164">
        <v>9</v>
      </c>
      <c r="D126" s="165">
        <v>10000</v>
      </c>
      <c r="E126" s="166">
        <f t="shared" si="1"/>
        <v>90000</v>
      </c>
    </row>
    <row r="127" spans="1:256" s="68" customFormat="1" ht="21.75" hidden="1" customHeight="1">
      <c r="A127" s="128" t="s">
        <v>129</v>
      </c>
      <c r="B127" s="167" t="s">
        <v>322</v>
      </c>
      <c r="C127" s="130"/>
      <c r="D127" s="168"/>
      <c r="E127" s="166">
        <f t="shared" si="1"/>
        <v>0</v>
      </c>
    </row>
    <row r="128" spans="1:256" s="68" customFormat="1" ht="20.25" hidden="1" customHeight="1">
      <c r="A128" s="128" t="s">
        <v>130</v>
      </c>
      <c r="B128" s="167" t="s">
        <v>323</v>
      </c>
      <c r="C128" s="130"/>
      <c r="D128" s="168"/>
      <c r="E128" s="166">
        <f t="shared" si="1"/>
        <v>0</v>
      </c>
    </row>
    <row r="129" spans="1:5" s="68" customFormat="1" ht="21.75" hidden="1" customHeight="1">
      <c r="A129" s="128" t="s">
        <v>131</v>
      </c>
      <c r="B129" s="167" t="s">
        <v>323</v>
      </c>
      <c r="C129" s="130"/>
      <c r="D129" s="168"/>
      <c r="E129" s="166">
        <f t="shared" si="1"/>
        <v>0</v>
      </c>
    </row>
    <row r="130" spans="1:5" s="68" customFormat="1" ht="21.75" hidden="1" customHeight="1">
      <c r="A130" s="128" t="s">
        <v>132</v>
      </c>
      <c r="B130" s="167" t="s">
        <v>323</v>
      </c>
      <c r="C130" s="139"/>
      <c r="D130" s="168"/>
      <c r="E130" s="166">
        <f t="shared" si="1"/>
        <v>0</v>
      </c>
    </row>
    <row r="131" spans="1:5" s="68" customFormat="1" ht="41.45" hidden="1" customHeight="1">
      <c r="A131" s="129" t="s">
        <v>133</v>
      </c>
      <c r="B131" s="167" t="s">
        <v>323</v>
      </c>
      <c r="C131" s="130"/>
      <c r="D131" s="168"/>
      <c r="E131" s="166">
        <f t="shared" si="1"/>
        <v>0</v>
      </c>
    </row>
    <row r="132" spans="1:5" s="68" customFormat="1" ht="21.75" hidden="1" customHeight="1">
      <c r="A132" s="92" t="s">
        <v>134</v>
      </c>
      <c r="B132" s="167" t="s">
        <v>325</v>
      </c>
      <c r="C132" s="127"/>
      <c r="D132" s="168"/>
      <c r="E132" s="166">
        <f t="shared" ref="E132:E195" si="2">+D132*C132</f>
        <v>0</v>
      </c>
    </row>
    <row r="133" spans="1:5" s="68" customFormat="1" ht="21.75" hidden="1" customHeight="1">
      <c r="A133" s="92" t="s">
        <v>135</v>
      </c>
      <c r="B133" s="167" t="s">
        <v>323</v>
      </c>
      <c r="C133" s="127"/>
      <c r="D133" s="168"/>
      <c r="E133" s="166">
        <f t="shared" si="2"/>
        <v>0</v>
      </c>
    </row>
    <row r="134" spans="1:5" s="68" customFormat="1" ht="21.75" hidden="1" customHeight="1">
      <c r="A134" s="92" t="s">
        <v>136</v>
      </c>
      <c r="B134" s="167" t="s">
        <v>325</v>
      </c>
      <c r="C134" s="127"/>
      <c r="D134" s="168"/>
      <c r="E134" s="166">
        <f t="shared" si="2"/>
        <v>0</v>
      </c>
    </row>
    <row r="135" spans="1:5" s="68" customFormat="1" ht="21.75" hidden="1" customHeight="1">
      <c r="A135" s="129" t="s">
        <v>137</v>
      </c>
      <c r="B135" s="167" t="s">
        <v>323</v>
      </c>
      <c r="C135" s="127"/>
      <c r="D135" s="168"/>
      <c r="E135" s="166">
        <f t="shared" si="2"/>
        <v>0</v>
      </c>
    </row>
    <row r="136" spans="1:5" s="68" customFormat="1" ht="21.75" hidden="1" customHeight="1">
      <c r="A136" s="129" t="s">
        <v>138</v>
      </c>
      <c r="B136" s="167" t="s">
        <v>323</v>
      </c>
      <c r="C136" s="127"/>
      <c r="D136" s="168"/>
      <c r="E136" s="166">
        <f t="shared" si="2"/>
        <v>0</v>
      </c>
    </row>
    <row r="137" spans="1:5" s="68" customFormat="1" ht="18.600000000000001" customHeight="1">
      <c r="A137" s="171" t="s">
        <v>182</v>
      </c>
      <c r="B137" s="163" t="s">
        <v>323</v>
      </c>
      <c r="C137" s="164">
        <v>820</v>
      </c>
      <c r="D137" s="165">
        <v>20000</v>
      </c>
      <c r="E137" s="166">
        <f t="shared" si="2"/>
        <v>16400000</v>
      </c>
    </row>
    <row r="138" spans="1:5" s="68" customFormat="1" ht="20.25" hidden="1" customHeight="1">
      <c r="A138" s="129" t="s">
        <v>140</v>
      </c>
      <c r="B138" s="167" t="s">
        <v>323</v>
      </c>
      <c r="C138" s="130"/>
      <c r="D138" s="168"/>
      <c r="E138" s="166">
        <f t="shared" si="2"/>
        <v>0</v>
      </c>
    </row>
    <row r="139" spans="1:5" s="68" customFormat="1" ht="20.25" hidden="1" customHeight="1">
      <c r="A139" s="129" t="s">
        <v>141</v>
      </c>
      <c r="B139" s="167" t="s">
        <v>325</v>
      </c>
      <c r="C139" s="130"/>
      <c r="D139" s="168"/>
      <c r="E139" s="166">
        <f t="shared" si="2"/>
        <v>0</v>
      </c>
    </row>
    <row r="140" spans="1:5" s="68" customFormat="1" ht="20.25" hidden="1" customHeight="1">
      <c r="A140" s="128" t="s">
        <v>142</v>
      </c>
      <c r="B140" s="167" t="s">
        <v>323</v>
      </c>
      <c r="C140" s="130"/>
      <c r="D140" s="168"/>
      <c r="E140" s="166">
        <f t="shared" si="2"/>
        <v>0</v>
      </c>
    </row>
    <row r="141" spans="1:5" s="68" customFormat="1" ht="18.600000000000001" customHeight="1">
      <c r="A141" s="171" t="s">
        <v>185</v>
      </c>
      <c r="B141" s="163" t="s">
        <v>323</v>
      </c>
      <c r="C141" s="164">
        <v>8</v>
      </c>
      <c r="D141" s="165">
        <v>30000</v>
      </c>
      <c r="E141" s="166">
        <f t="shared" si="2"/>
        <v>240000</v>
      </c>
    </row>
    <row r="142" spans="1:5" s="68" customFormat="1" ht="20.25" hidden="1" customHeight="1">
      <c r="A142" s="97" t="s">
        <v>144</v>
      </c>
      <c r="B142" s="167" t="s">
        <v>328</v>
      </c>
      <c r="C142" s="127"/>
      <c r="D142" s="168"/>
      <c r="E142" s="166">
        <f t="shared" si="2"/>
        <v>0</v>
      </c>
    </row>
    <row r="143" spans="1:5" s="68" customFormat="1" ht="20.25" hidden="1" customHeight="1">
      <c r="A143" s="128" t="s">
        <v>145</v>
      </c>
      <c r="B143" s="167" t="s">
        <v>323</v>
      </c>
      <c r="C143" s="127"/>
      <c r="D143" s="168"/>
      <c r="E143" s="166">
        <f t="shared" si="2"/>
        <v>0</v>
      </c>
    </row>
    <row r="144" spans="1:5" s="68" customFormat="1" ht="18.600000000000001" customHeight="1">
      <c r="A144" s="175" t="s">
        <v>305</v>
      </c>
      <c r="B144" s="163" t="s">
        <v>323</v>
      </c>
      <c r="C144" s="164">
        <v>900</v>
      </c>
      <c r="D144" s="165">
        <v>26000</v>
      </c>
      <c r="E144" s="166">
        <f t="shared" si="2"/>
        <v>23400000</v>
      </c>
    </row>
    <row r="145" spans="1:5" s="68" customFormat="1" ht="21.75" hidden="1" customHeight="1">
      <c r="A145" s="93" t="s">
        <v>147</v>
      </c>
      <c r="B145" s="167" t="s">
        <v>325</v>
      </c>
      <c r="C145" s="127"/>
      <c r="D145" s="168"/>
      <c r="E145" s="166">
        <f t="shared" si="2"/>
        <v>0</v>
      </c>
    </row>
    <row r="146" spans="1:5" s="68" customFormat="1" ht="20.25" hidden="1" customHeight="1">
      <c r="A146" s="93" t="s">
        <v>148</v>
      </c>
      <c r="B146" s="167" t="s">
        <v>325</v>
      </c>
      <c r="C146" s="127"/>
      <c r="D146" s="168"/>
      <c r="E146" s="166">
        <f t="shared" si="2"/>
        <v>0</v>
      </c>
    </row>
    <row r="147" spans="1:5" s="68" customFormat="1" ht="21.75" hidden="1" customHeight="1">
      <c r="A147" s="129" t="s">
        <v>149</v>
      </c>
      <c r="B147" s="167" t="s">
        <v>323</v>
      </c>
      <c r="C147" s="127"/>
      <c r="D147" s="168"/>
      <c r="E147" s="166">
        <f t="shared" si="2"/>
        <v>0</v>
      </c>
    </row>
    <row r="148" spans="1:5" s="68" customFormat="1" ht="20.25" hidden="1" customHeight="1">
      <c r="A148" s="129" t="s">
        <v>150</v>
      </c>
      <c r="B148" s="167" t="s">
        <v>325</v>
      </c>
      <c r="C148" s="127"/>
      <c r="D148" s="168"/>
      <c r="E148" s="166">
        <f t="shared" si="2"/>
        <v>0</v>
      </c>
    </row>
    <row r="149" spans="1:5" s="68" customFormat="1" ht="21.75" hidden="1" customHeight="1">
      <c r="A149" s="129" t="s">
        <v>151</v>
      </c>
      <c r="B149" s="167" t="s">
        <v>323</v>
      </c>
      <c r="C149" s="127"/>
      <c r="D149" s="168"/>
      <c r="E149" s="166">
        <f t="shared" si="2"/>
        <v>0</v>
      </c>
    </row>
    <row r="150" spans="1:5" s="68" customFormat="1" ht="21.75" hidden="1" customHeight="1">
      <c r="A150" s="92" t="s">
        <v>152</v>
      </c>
      <c r="B150" s="167" t="s">
        <v>322</v>
      </c>
      <c r="C150" s="127"/>
      <c r="D150" s="168"/>
      <c r="E150" s="166">
        <f t="shared" si="2"/>
        <v>0</v>
      </c>
    </row>
    <row r="151" spans="1:5" s="68" customFormat="1" ht="70.900000000000006" hidden="1" customHeight="1">
      <c r="A151" s="92" t="s">
        <v>153</v>
      </c>
      <c r="B151" s="167" t="s">
        <v>322</v>
      </c>
      <c r="C151" s="127"/>
      <c r="D151" s="168"/>
      <c r="E151" s="166">
        <f t="shared" si="2"/>
        <v>0</v>
      </c>
    </row>
    <row r="152" spans="1:5" s="68" customFormat="1" ht="21.75" hidden="1" customHeight="1">
      <c r="A152" s="92" t="s">
        <v>154</v>
      </c>
      <c r="B152" s="167" t="s">
        <v>323</v>
      </c>
      <c r="C152" s="127"/>
      <c r="D152" s="168"/>
      <c r="E152" s="166">
        <f t="shared" si="2"/>
        <v>0</v>
      </c>
    </row>
    <row r="153" spans="1:5" s="68" customFormat="1" ht="20.25" hidden="1" customHeight="1">
      <c r="A153" s="129" t="s">
        <v>155</v>
      </c>
      <c r="B153" s="167" t="s">
        <v>323</v>
      </c>
      <c r="C153" s="127"/>
      <c r="D153" s="168"/>
      <c r="E153" s="166">
        <f t="shared" si="2"/>
        <v>0</v>
      </c>
    </row>
    <row r="154" spans="1:5" s="68" customFormat="1" ht="20.25" hidden="1" customHeight="1">
      <c r="A154" s="83" t="s">
        <v>156</v>
      </c>
      <c r="B154" s="167" t="s">
        <v>323</v>
      </c>
      <c r="C154" s="127"/>
      <c r="D154" s="168"/>
      <c r="E154" s="166">
        <f t="shared" si="2"/>
        <v>0</v>
      </c>
    </row>
    <row r="155" spans="1:5" s="68" customFormat="1" ht="18.600000000000001" customHeight="1">
      <c r="A155" s="175" t="s">
        <v>306</v>
      </c>
      <c r="B155" s="163" t="s">
        <v>325</v>
      </c>
      <c r="C155" s="164">
        <v>30</v>
      </c>
      <c r="D155" s="165">
        <v>85000</v>
      </c>
      <c r="E155" s="166">
        <f t="shared" si="2"/>
        <v>2550000</v>
      </c>
    </row>
    <row r="156" spans="1:5" s="68" customFormat="1" ht="20.25" hidden="1" customHeight="1">
      <c r="A156" s="129" t="s">
        <v>158</v>
      </c>
      <c r="B156" s="167" t="s">
        <v>323</v>
      </c>
      <c r="C156" s="127"/>
      <c r="D156" s="168"/>
      <c r="E156" s="166">
        <f t="shared" si="2"/>
        <v>0</v>
      </c>
    </row>
    <row r="157" spans="1:5" s="68" customFormat="1" ht="21.75" hidden="1" customHeight="1">
      <c r="A157" s="129" t="s">
        <v>159</v>
      </c>
      <c r="B157" s="167" t="s">
        <v>323</v>
      </c>
      <c r="C157" s="127"/>
      <c r="D157" s="168"/>
      <c r="E157" s="166">
        <f t="shared" si="2"/>
        <v>0</v>
      </c>
    </row>
    <row r="158" spans="1:5" s="68" customFormat="1" ht="21.75" hidden="1" customHeight="1">
      <c r="A158" s="140" t="s">
        <v>160</v>
      </c>
      <c r="B158" s="167" t="s">
        <v>323</v>
      </c>
      <c r="C158" s="127"/>
      <c r="D158" s="168"/>
      <c r="E158" s="166">
        <f t="shared" si="2"/>
        <v>0</v>
      </c>
    </row>
    <row r="159" spans="1:5" s="68" customFormat="1" ht="21.75" hidden="1" customHeight="1">
      <c r="A159" s="89" t="s">
        <v>161</v>
      </c>
      <c r="B159" s="167" t="s">
        <v>323</v>
      </c>
      <c r="C159" s="127"/>
      <c r="D159" s="168"/>
      <c r="E159" s="166">
        <f t="shared" si="2"/>
        <v>0</v>
      </c>
    </row>
    <row r="160" spans="1:5" s="68" customFormat="1" ht="21.75" hidden="1" customHeight="1">
      <c r="A160" s="129" t="s">
        <v>162</v>
      </c>
      <c r="B160" s="167" t="s">
        <v>323</v>
      </c>
      <c r="C160" s="127"/>
      <c r="D160" s="168"/>
      <c r="E160" s="166">
        <f t="shared" si="2"/>
        <v>0</v>
      </c>
    </row>
    <row r="161" spans="1:5" s="68" customFormat="1" ht="21.75" hidden="1" customHeight="1">
      <c r="A161" s="129" t="s">
        <v>163</v>
      </c>
      <c r="B161" s="167" t="s">
        <v>323</v>
      </c>
      <c r="C161" s="127"/>
      <c r="D161" s="168"/>
      <c r="E161" s="166">
        <f t="shared" si="2"/>
        <v>0</v>
      </c>
    </row>
    <row r="162" spans="1:5" s="68" customFormat="1" ht="20.25" hidden="1" customHeight="1">
      <c r="A162" s="129" t="s">
        <v>164</v>
      </c>
      <c r="B162" s="167" t="s">
        <v>323</v>
      </c>
      <c r="C162" s="127"/>
      <c r="D162" s="168"/>
      <c r="E162" s="166">
        <f t="shared" si="2"/>
        <v>0</v>
      </c>
    </row>
    <row r="163" spans="1:5" s="68" customFormat="1" ht="20.25" hidden="1" customHeight="1">
      <c r="A163" s="129" t="s">
        <v>165</v>
      </c>
      <c r="B163" s="167" t="s">
        <v>325</v>
      </c>
      <c r="C163" s="127"/>
      <c r="D163" s="168"/>
      <c r="E163" s="166">
        <f t="shared" si="2"/>
        <v>0</v>
      </c>
    </row>
    <row r="164" spans="1:5" s="68" customFormat="1" ht="18.600000000000001" customHeight="1">
      <c r="A164" s="169" t="s">
        <v>70</v>
      </c>
      <c r="B164" s="163" t="s">
        <v>323</v>
      </c>
      <c r="C164" s="164">
        <v>660</v>
      </c>
      <c r="D164" s="165">
        <v>27000</v>
      </c>
      <c r="E164" s="166">
        <f t="shared" si="2"/>
        <v>17820000</v>
      </c>
    </row>
    <row r="165" spans="1:5" s="68" customFormat="1" ht="39.6" hidden="1" customHeight="1">
      <c r="A165" s="92" t="s">
        <v>167</v>
      </c>
      <c r="B165" s="167" t="s">
        <v>325</v>
      </c>
      <c r="C165" s="127"/>
      <c r="D165" s="168"/>
      <c r="E165" s="166">
        <f t="shared" si="2"/>
        <v>0</v>
      </c>
    </row>
    <row r="166" spans="1:5" s="68" customFormat="1" ht="18.600000000000001" customHeight="1">
      <c r="A166" s="171" t="s">
        <v>71</v>
      </c>
      <c r="B166" s="163" t="s">
        <v>323</v>
      </c>
      <c r="C166" s="164">
        <v>170</v>
      </c>
      <c r="D166" s="165">
        <v>26000</v>
      </c>
      <c r="E166" s="166">
        <f t="shared" si="2"/>
        <v>4420000</v>
      </c>
    </row>
    <row r="167" spans="1:5" s="68" customFormat="1" ht="21.75" hidden="1" customHeight="1">
      <c r="A167" s="97" t="s">
        <v>169</v>
      </c>
      <c r="B167" s="167" t="s">
        <v>324</v>
      </c>
      <c r="C167" s="127"/>
      <c r="D167" s="168"/>
      <c r="E167" s="166">
        <f t="shared" si="2"/>
        <v>0</v>
      </c>
    </row>
    <row r="168" spans="1:5" s="68" customFormat="1" ht="18.600000000000001" customHeight="1">
      <c r="A168" s="169" t="s">
        <v>146</v>
      </c>
      <c r="B168" s="163" t="s">
        <v>323</v>
      </c>
      <c r="C168" s="164">
        <v>795</v>
      </c>
      <c r="D168" s="165">
        <v>18000</v>
      </c>
      <c r="E168" s="166">
        <f t="shared" si="2"/>
        <v>14310000</v>
      </c>
    </row>
    <row r="169" spans="1:5" s="68" customFormat="1" ht="20.25" hidden="1" customHeight="1">
      <c r="A169" s="129" t="s">
        <v>171</v>
      </c>
      <c r="B169" s="167" t="s">
        <v>323</v>
      </c>
      <c r="C169" s="127"/>
      <c r="D169" s="168"/>
      <c r="E169" s="166">
        <f t="shared" si="2"/>
        <v>0</v>
      </c>
    </row>
    <row r="170" spans="1:5" s="68" customFormat="1" ht="20.25" hidden="1" customHeight="1">
      <c r="A170" s="129" t="s">
        <v>172</v>
      </c>
      <c r="B170" s="167" t="s">
        <v>323</v>
      </c>
      <c r="C170" s="127"/>
      <c r="D170" s="168"/>
      <c r="E170" s="166">
        <f t="shared" si="2"/>
        <v>0</v>
      </c>
    </row>
    <row r="171" spans="1:5" s="68" customFormat="1" ht="18.600000000000001" customHeight="1">
      <c r="A171" s="169" t="s">
        <v>188</v>
      </c>
      <c r="B171" s="163" t="s">
        <v>323</v>
      </c>
      <c r="C171" s="164">
        <v>43</v>
      </c>
      <c r="D171" s="165">
        <v>12000</v>
      </c>
      <c r="E171" s="166">
        <f t="shared" si="2"/>
        <v>516000</v>
      </c>
    </row>
    <row r="172" spans="1:5" s="68" customFormat="1" ht="21.6" hidden="1" customHeight="1">
      <c r="A172" s="129" t="s">
        <v>174</v>
      </c>
      <c r="B172" s="167" t="s">
        <v>323</v>
      </c>
      <c r="C172" s="127"/>
      <c r="D172" s="168"/>
      <c r="E172" s="166">
        <f t="shared" si="2"/>
        <v>0</v>
      </c>
    </row>
    <row r="173" spans="1:5" s="68" customFormat="1" ht="21.75" hidden="1" customHeight="1">
      <c r="A173" s="128" t="s">
        <v>175</v>
      </c>
      <c r="B173" s="167" t="s">
        <v>323</v>
      </c>
      <c r="C173" s="127"/>
      <c r="D173" s="168"/>
      <c r="E173" s="166">
        <f t="shared" si="2"/>
        <v>0</v>
      </c>
    </row>
    <row r="174" spans="1:5" s="68" customFormat="1" ht="21.75" hidden="1" customHeight="1">
      <c r="A174" s="129" t="s">
        <v>176</v>
      </c>
      <c r="B174" s="167" t="s">
        <v>325</v>
      </c>
      <c r="C174" s="127"/>
      <c r="D174" s="168"/>
      <c r="E174" s="166">
        <f t="shared" si="2"/>
        <v>0</v>
      </c>
    </row>
    <row r="175" spans="1:5" s="68" customFormat="1" ht="21.75" hidden="1" customHeight="1">
      <c r="A175" s="90" t="s">
        <v>177</v>
      </c>
      <c r="B175" s="167" t="s">
        <v>322</v>
      </c>
      <c r="C175" s="127"/>
      <c r="D175" s="168"/>
      <c r="E175" s="166">
        <f t="shared" si="2"/>
        <v>0</v>
      </c>
    </row>
    <row r="176" spans="1:5" s="69" customFormat="1" ht="20.25" hidden="1" customHeight="1">
      <c r="A176" s="90" t="s">
        <v>178</v>
      </c>
      <c r="B176" s="167" t="s">
        <v>322</v>
      </c>
      <c r="C176" s="127"/>
      <c r="D176" s="168"/>
      <c r="E176" s="166">
        <f t="shared" si="2"/>
        <v>0</v>
      </c>
    </row>
    <row r="177" spans="1:5" s="69" customFormat="1" ht="20.25" hidden="1" customHeight="1">
      <c r="A177" s="83" t="s">
        <v>179</v>
      </c>
      <c r="B177" s="167" t="s">
        <v>323</v>
      </c>
      <c r="C177" s="127"/>
      <c r="D177" s="168"/>
      <c r="E177" s="166">
        <f t="shared" si="2"/>
        <v>0</v>
      </c>
    </row>
    <row r="178" spans="1:5" s="68" customFormat="1" ht="21.75" hidden="1" customHeight="1">
      <c r="A178" s="128" t="s">
        <v>180</v>
      </c>
      <c r="B178" s="167" t="s">
        <v>323</v>
      </c>
      <c r="C178" s="127"/>
      <c r="D178" s="168"/>
      <c r="E178" s="166">
        <f t="shared" si="2"/>
        <v>0</v>
      </c>
    </row>
    <row r="179" spans="1:5" s="68" customFormat="1" ht="21.75" hidden="1" customHeight="1">
      <c r="A179" s="128" t="s">
        <v>181</v>
      </c>
      <c r="B179" s="167" t="s">
        <v>323</v>
      </c>
      <c r="C179" s="127"/>
      <c r="D179" s="168"/>
      <c r="E179" s="166">
        <f t="shared" si="2"/>
        <v>0</v>
      </c>
    </row>
    <row r="180" spans="1:5" s="68" customFormat="1" ht="18.600000000000001" customHeight="1">
      <c r="A180" s="169" t="s">
        <v>42</v>
      </c>
      <c r="B180" s="163" t="s">
        <v>323</v>
      </c>
      <c r="C180" s="164">
        <v>20</v>
      </c>
      <c r="D180" s="165">
        <v>24000</v>
      </c>
      <c r="E180" s="166">
        <f t="shared" si="2"/>
        <v>480000</v>
      </c>
    </row>
    <row r="181" spans="1:5" s="68" customFormat="1" ht="20.25" hidden="1" customHeight="1">
      <c r="A181" s="129" t="s">
        <v>183</v>
      </c>
      <c r="B181" s="167" t="s">
        <v>325</v>
      </c>
      <c r="C181" s="127"/>
      <c r="D181" s="168"/>
      <c r="E181" s="166">
        <f t="shared" si="2"/>
        <v>0</v>
      </c>
    </row>
    <row r="182" spans="1:5" s="68" customFormat="1" ht="21.75" hidden="1" customHeight="1">
      <c r="A182" s="128" t="s">
        <v>184</v>
      </c>
      <c r="B182" s="167" t="s">
        <v>323</v>
      </c>
      <c r="C182" s="127"/>
      <c r="D182" s="168"/>
      <c r="E182" s="166">
        <f t="shared" si="2"/>
        <v>0</v>
      </c>
    </row>
    <row r="183" spans="1:5" s="68" customFormat="1" ht="18.600000000000001" customHeight="1">
      <c r="A183" s="169" t="s">
        <v>44</v>
      </c>
      <c r="B183" s="163" t="s">
        <v>323</v>
      </c>
      <c r="C183" s="164">
        <v>17</v>
      </c>
      <c r="D183" s="165">
        <v>15000</v>
      </c>
      <c r="E183" s="166">
        <f t="shared" si="2"/>
        <v>255000</v>
      </c>
    </row>
    <row r="184" spans="1:5" s="68" customFormat="1" ht="20.25" hidden="1" customHeight="1">
      <c r="A184" s="128" t="s">
        <v>186</v>
      </c>
      <c r="B184" s="167" t="s">
        <v>325</v>
      </c>
      <c r="C184" s="127"/>
      <c r="D184" s="168"/>
      <c r="E184" s="166">
        <f t="shared" si="2"/>
        <v>0</v>
      </c>
    </row>
    <row r="185" spans="1:5" s="68" customFormat="1" ht="20.25" hidden="1" customHeight="1">
      <c r="A185" s="129" t="s">
        <v>187</v>
      </c>
      <c r="B185" s="167" t="s">
        <v>325</v>
      </c>
      <c r="C185" s="127"/>
      <c r="D185" s="168"/>
      <c r="E185" s="166">
        <f t="shared" si="2"/>
        <v>0</v>
      </c>
    </row>
    <row r="186" spans="1:5" s="68" customFormat="1" ht="18.600000000000001" customHeight="1">
      <c r="A186" s="169" t="s">
        <v>45</v>
      </c>
      <c r="B186" s="163" t="s">
        <v>323</v>
      </c>
      <c r="C186" s="164">
        <v>295</v>
      </c>
      <c r="D186" s="168">
        <v>15000</v>
      </c>
      <c r="E186" s="166">
        <f t="shared" si="2"/>
        <v>4425000</v>
      </c>
    </row>
    <row r="187" spans="1:5" s="68" customFormat="1" ht="21.75" hidden="1" customHeight="1">
      <c r="A187" s="129" t="s">
        <v>189</v>
      </c>
      <c r="B187" s="167" t="s">
        <v>325</v>
      </c>
      <c r="C187" s="127"/>
      <c r="D187" s="168"/>
      <c r="E187" s="166">
        <f t="shared" si="2"/>
        <v>0</v>
      </c>
    </row>
    <row r="188" spans="1:5" s="68" customFormat="1" ht="21.75" hidden="1" customHeight="1">
      <c r="A188" s="129" t="s">
        <v>190</v>
      </c>
      <c r="B188" s="167" t="s">
        <v>325</v>
      </c>
      <c r="C188" s="127"/>
      <c r="D188" s="168"/>
      <c r="E188" s="166">
        <f t="shared" si="2"/>
        <v>0</v>
      </c>
    </row>
    <row r="189" spans="1:5" s="68" customFormat="1" ht="21.6" hidden="1" customHeight="1">
      <c r="A189" s="129" t="s">
        <v>191</v>
      </c>
      <c r="B189" s="167" t="s">
        <v>325</v>
      </c>
      <c r="C189" s="127"/>
      <c r="D189" s="168"/>
      <c r="E189" s="166">
        <f t="shared" si="2"/>
        <v>0</v>
      </c>
    </row>
    <row r="190" spans="1:5" s="68" customFormat="1" ht="21.75" hidden="1" customHeight="1">
      <c r="A190" s="129" t="s">
        <v>192</v>
      </c>
      <c r="B190" s="167" t="s">
        <v>323</v>
      </c>
      <c r="C190" s="127"/>
      <c r="D190" s="168"/>
      <c r="E190" s="166">
        <f t="shared" si="2"/>
        <v>0</v>
      </c>
    </row>
    <row r="191" spans="1:5" s="68" customFormat="1" ht="20.25" hidden="1" customHeight="1">
      <c r="A191" s="129" t="s">
        <v>193</v>
      </c>
      <c r="B191" s="167" t="s">
        <v>328</v>
      </c>
      <c r="C191" s="127"/>
      <c r="D191" s="168"/>
      <c r="E191" s="166">
        <f t="shared" si="2"/>
        <v>0</v>
      </c>
    </row>
    <row r="192" spans="1:5" s="68" customFormat="1" ht="20.25" hidden="1" customHeight="1">
      <c r="A192" s="129" t="s">
        <v>194</v>
      </c>
      <c r="B192" s="167" t="s">
        <v>323</v>
      </c>
      <c r="C192" s="127"/>
      <c r="D192" s="168"/>
      <c r="E192" s="166">
        <f t="shared" si="2"/>
        <v>0</v>
      </c>
    </row>
    <row r="193" spans="1:256" s="68" customFormat="1" ht="20.25" hidden="1" customHeight="1">
      <c r="A193" s="90" t="s">
        <v>195</v>
      </c>
      <c r="B193" s="167" t="s">
        <v>330</v>
      </c>
      <c r="C193" s="127"/>
      <c r="D193" s="168"/>
      <c r="E193" s="166">
        <f t="shared" si="2"/>
        <v>0</v>
      </c>
    </row>
    <row r="194" spans="1:256" s="68" customFormat="1" ht="20.25" hidden="1" customHeight="1">
      <c r="A194" s="136" t="s">
        <v>196</v>
      </c>
      <c r="B194" s="167" t="s">
        <v>323</v>
      </c>
      <c r="C194" s="127"/>
      <c r="D194" s="168"/>
      <c r="E194" s="166">
        <f t="shared" si="2"/>
        <v>0</v>
      </c>
    </row>
    <row r="195" spans="1:256" s="68" customFormat="1" ht="20.25" hidden="1" customHeight="1">
      <c r="A195" s="129" t="s">
        <v>197</v>
      </c>
      <c r="B195" s="167" t="s">
        <v>328</v>
      </c>
      <c r="C195" s="127"/>
      <c r="D195" s="168"/>
      <c r="E195" s="166">
        <f t="shared" si="2"/>
        <v>0</v>
      </c>
    </row>
    <row r="196" spans="1:256" s="68" customFormat="1" ht="21.75" hidden="1" customHeight="1">
      <c r="A196" s="136" t="s">
        <v>198</v>
      </c>
      <c r="B196" s="167" t="s">
        <v>323</v>
      </c>
      <c r="C196" s="127"/>
      <c r="D196" s="168"/>
      <c r="E196" s="166">
        <f t="shared" ref="E196:E259" si="3">+D196*C196</f>
        <v>0</v>
      </c>
    </row>
    <row r="197" spans="1:256" s="68" customFormat="1" ht="18.600000000000001" customHeight="1">
      <c r="A197" s="169" t="s">
        <v>46</v>
      </c>
      <c r="B197" s="163" t="s">
        <v>325</v>
      </c>
      <c r="C197" s="164">
        <v>20</v>
      </c>
      <c r="D197" s="165">
        <v>7500</v>
      </c>
      <c r="E197" s="166">
        <f t="shared" si="3"/>
        <v>150000</v>
      </c>
    </row>
    <row r="198" spans="1:256" s="68" customFormat="1" ht="19.899999999999999" hidden="1" customHeight="1">
      <c r="A198" s="128" t="s">
        <v>200</v>
      </c>
      <c r="B198" s="167" t="s">
        <v>323</v>
      </c>
      <c r="C198" s="127"/>
      <c r="D198" s="168"/>
      <c r="E198" s="166">
        <f t="shared" si="3"/>
        <v>0</v>
      </c>
    </row>
    <row r="199" spans="1:256" s="70" customFormat="1" ht="18.600000000000001" customHeight="1">
      <c r="A199" s="175" t="s">
        <v>139</v>
      </c>
      <c r="B199" s="163" t="s">
        <v>325</v>
      </c>
      <c r="C199" s="164">
        <v>15</v>
      </c>
      <c r="D199" s="165">
        <f>55000*0.05</f>
        <v>2750</v>
      </c>
      <c r="E199" s="166">
        <f t="shared" si="3"/>
        <v>41250</v>
      </c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  <c r="EE199" s="68"/>
      <c r="EF199" s="68"/>
      <c r="EG199" s="68"/>
      <c r="EH199" s="68"/>
      <c r="EI199" s="68"/>
      <c r="EJ199" s="68"/>
      <c r="EK199" s="68"/>
      <c r="EL199" s="68"/>
      <c r="EM199" s="68"/>
      <c r="EN199" s="68"/>
      <c r="EO199" s="68"/>
      <c r="EP199" s="68"/>
      <c r="EQ199" s="68"/>
      <c r="ER199" s="68"/>
      <c r="ES199" s="68"/>
      <c r="ET199" s="68"/>
      <c r="EU199" s="68"/>
      <c r="EV199" s="68"/>
      <c r="EW199" s="68"/>
      <c r="EX199" s="68"/>
      <c r="EY199" s="68"/>
      <c r="EZ199" s="68"/>
      <c r="FA199" s="68"/>
      <c r="FB199" s="68"/>
      <c r="FC199" s="68"/>
      <c r="FD199" s="68"/>
      <c r="FE199" s="68"/>
      <c r="FF199" s="68"/>
      <c r="FG199" s="68"/>
      <c r="FH199" s="68"/>
      <c r="FI199" s="68"/>
      <c r="FJ199" s="68"/>
      <c r="FK199" s="68"/>
      <c r="FL199" s="68"/>
      <c r="FM199" s="68"/>
      <c r="FN199" s="68"/>
      <c r="FO199" s="68"/>
      <c r="FP199" s="68"/>
      <c r="FQ199" s="68"/>
      <c r="FR199" s="68"/>
      <c r="FS199" s="68"/>
      <c r="FT199" s="68"/>
      <c r="FU199" s="68"/>
      <c r="FV199" s="68"/>
      <c r="FW199" s="68"/>
      <c r="FX199" s="68"/>
      <c r="FY199" s="68"/>
      <c r="FZ199" s="68"/>
      <c r="GA199" s="68"/>
      <c r="GB199" s="68"/>
      <c r="GC199" s="68"/>
      <c r="GD199" s="68"/>
      <c r="GE199" s="68"/>
      <c r="GF199" s="68"/>
      <c r="GG199" s="68"/>
      <c r="GH199" s="68"/>
      <c r="GI199" s="68"/>
      <c r="GJ199" s="68"/>
      <c r="GK199" s="68"/>
      <c r="GL199" s="68"/>
      <c r="GM199" s="68"/>
      <c r="GN199" s="68"/>
      <c r="GO199" s="68"/>
      <c r="GP199" s="68"/>
      <c r="GQ199" s="68"/>
      <c r="GR199" s="68"/>
      <c r="GS199" s="68"/>
      <c r="GT199" s="68"/>
      <c r="GU199" s="68"/>
      <c r="GV199" s="68"/>
      <c r="GW199" s="68"/>
      <c r="GX199" s="68"/>
      <c r="GY199" s="68"/>
      <c r="GZ199" s="68"/>
      <c r="HA199" s="68"/>
      <c r="HB199" s="68"/>
      <c r="HC199" s="68"/>
      <c r="HD199" s="68"/>
      <c r="HE199" s="68"/>
      <c r="HF199" s="68"/>
      <c r="HG199" s="68"/>
      <c r="HH199" s="68"/>
      <c r="HI199" s="68"/>
      <c r="HJ199" s="68"/>
      <c r="HK199" s="68"/>
      <c r="HL199" s="68"/>
      <c r="HM199" s="68"/>
      <c r="HN199" s="68"/>
      <c r="HO199" s="68"/>
      <c r="HP199" s="68"/>
      <c r="HQ199" s="68"/>
      <c r="HR199" s="68"/>
      <c r="HS199" s="68"/>
      <c r="HT199" s="68"/>
      <c r="HU199" s="68"/>
      <c r="HV199" s="68"/>
      <c r="HW199" s="68"/>
      <c r="HX199" s="68"/>
      <c r="HY199" s="68"/>
      <c r="HZ199" s="68"/>
      <c r="IA199" s="68"/>
      <c r="IB199" s="68"/>
      <c r="IC199" s="68"/>
      <c r="ID199" s="68"/>
      <c r="IE199" s="68"/>
      <c r="IF199" s="68"/>
      <c r="IG199" s="68"/>
      <c r="IH199" s="68"/>
      <c r="II199" s="68"/>
      <c r="IJ199" s="68"/>
      <c r="IK199" s="68"/>
      <c r="IL199" s="68"/>
      <c r="IM199" s="68"/>
      <c r="IN199" s="68"/>
      <c r="IO199" s="68"/>
      <c r="IP199" s="68"/>
      <c r="IQ199" s="68"/>
      <c r="IR199" s="68"/>
      <c r="IS199" s="68"/>
      <c r="IT199" s="68"/>
      <c r="IU199" s="68"/>
      <c r="IV199" s="68"/>
    </row>
    <row r="200" spans="1:256" s="68" customFormat="1" ht="18.600000000000001" customHeight="1">
      <c r="A200" s="169" t="s">
        <v>25</v>
      </c>
      <c r="B200" s="163" t="s">
        <v>323</v>
      </c>
      <c r="C200" s="164">
        <v>225</v>
      </c>
      <c r="D200" s="165">
        <v>35000</v>
      </c>
      <c r="E200" s="166">
        <f t="shared" si="3"/>
        <v>7875000</v>
      </c>
    </row>
    <row r="201" spans="1:256" s="68" customFormat="1" ht="20.25" hidden="1" customHeight="1">
      <c r="A201" s="129" t="s">
        <v>203</v>
      </c>
      <c r="B201" s="167" t="s">
        <v>323</v>
      </c>
      <c r="C201" s="127"/>
      <c r="D201" s="168"/>
      <c r="E201" s="166">
        <f t="shared" si="3"/>
        <v>0</v>
      </c>
    </row>
    <row r="202" spans="1:256" s="68" customFormat="1" ht="20.25" hidden="1" customHeight="1">
      <c r="A202" s="89" t="s">
        <v>204</v>
      </c>
      <c r="B202" s="167" t="s">
        <v>323</v>
      </c>
      <c r="C202" s="127"/>
      <c r="D202" s="168"/>
      <c r="E202" s="166">
        <f t="shared" si="3"/>
        <v>0</v>
      </c>
    </row>
    <row r="203" spans="1:256" s="68" customFormat="1" ht="21.75" hidden="1" customHeight="1">
      <c r="A203" s="128" t="s">
        <v>205</v>
      </c>
      <c r="B203" s="167" t="s">
        <v>322</v>
      </c>
      <c r="C203" s="127"/>
      <c r="D203" s="176"/>
      <c r="E203" s="166">
        <f t="shared" si="3"/>
        <v>0</v>
      </c>
    </row>
    <row r="204" spans="1:256" s="68" customFormat="1" ht="21.75" hidden="1" customHeight="1">
      <c r="A204" s="128" t="s">
        <v>206</v>
      </c>
      <c r="B204" s="167" t="s">
        <v>323</v>
      </c>
      <c r="C204" s="127"/>
      <c r="D204" s="168"/>
      <c r="E204" s="166">
        <f t="shared" si="3"/>
        <v>0</v>
      </c>
    </row>
    <row r="205" spans="1:256" s="68" customFormat="1" ht="21.75" hidden="1" customHeight="1">
      <c r="A205" s="83" t="s">
        <v>207</v>
      </c>
      <c r="B205" s="167" t="s">
        <v>323</v>
      </c>
      <c r="C205" s="127"/>
      <c r="D205" s="176"/>
      <c r="E205" s="166">
        <f t="shared" si="3"/>
        <v>0</v>
      </c>
    </row>
    <row r="206" spans="1:256" s="68" customFormat="1" ht="21.75" hidden="1" customHeight="1">
      <c r="A206" s="83" t="s">
        <v>208</v>
      </c>
      <c r="B206" s="167" t="s">
        <v>323</v>
      </c>
      <c r="C206" s="127"/>
      <c r="D206" s="176"/>
      <c r="E206" s="166">
        <f t="shared" si="3"/>
        <v>0</v>
      </c>
    </row>
    <row r="207" spans="1:256" s="68" customFormat="1" ht="21.75" hidden="1" customHeight="1">
      <c r="A207" s="83" t="s">
        <v>209</v>
      </c>
      <c r="B207" s="167" t="s">
        <v>325</v>
      </c>
      <c r="C207" s="127"/>
      <c r="D207" s="168"/>
      <c r="E207" s="166">
        <f t="shared" si="3"/>
        <v>0</v>
      </c>
    </row>
    <row r="208" spans="1:256" s="68" customFormat="1" ht="20.25" hidden="1" customHeight="1">
      <c r="A208" s="83" t="s">
        <v>210</v>
      </c>
      <c r="B208" s="167" t="s">
        <v>323</v>
      </c>
      <c r="C208" s="127"/>
      <c r="D208" s="168"/>
      <c r="E208" s="166">
        <f t="shared" si="3"/>
        <v>0</v>
      </c>
    </row>
    <row r="209" spans="1:5" s="68" customFormat="1" ht="21.75" hidden="1" customHeight="1">
      <c r="A209" s="129" t="s">
        <v>211</v>
      </c>
      <c r="B209" s="167" t="s">
        <v>323</v>
      </c>
      <c r="C209" s="127"/>
      <c r="D209" s="168"/>
      <c r="E209" s="166">
        <f t="shared" si="3"/>
        <v>0</v>
      </c>
    </row>
    <row r="210" spans="1:5" s="68" customFormat="1" ht="21.75" hidden="1" customHeight="1">
      <c r="A210" s="129" t="s">
        <v>212</v>
      </c>
      <c r="B210" s="167" t="s">
        <v>323</v>
      </c>
      <c r="C210" s="127"/>
      <c r="D210" s="168"/>
      <c r="E210" s="166">
        <f t="shared" si="3"/>
        <v>0</v>
      </c>
    </row>
    <row r="211" spans="1:5" s="68" customFormat="1" ht="21.75" hidden="1" customHeight="1">
      <c r="A211" s="129" t="s">
        <v>213</v>
      </c>
      <c r="B211" s="167" t="s">
        <v>324</v>
      </c>
      <c r="C211" s="127"/>
      <c r="D211" s="168"/>
      <c r="E211" s="166">
        <f t="shared" si="3"/>
        <v>0</v>
      </c>
    </row>
    <row r="212" spans="1:5" s="68" customFormat="1" ht="21.75" hidden="1" customHeight="1">
      <c r="A212" s="129" t="s">
        <v>214</v>
      </c>
      <c r="B212" s="167" t="s">
        <v>323</v>
      </c>
      <c r="C212" s="127"/>
      <c r="D212" s="168"/>
      <c r="E212" s="166">
        <f t="shared" si="3"/>
        <v>0</v>
      </c>
    </row>
    <row r="213" spans="1:5" s="68" customFormat="1" ht="20.25" hidden="1" customHeight="1">
      <c r="A213" s="128" t="s">
        <v>215</v>
      </c>
      <c r="B213" s="167" t="s">
        <v>323</v>
      </c>
      <c r="C213" s="127"/>
      <c r="D213" s="168"/>
      <c r="E213" s="166">
        <f t="shared" si="3"/>
        <v>0</v>
      </c>
    </row>
    <row r="214" spans="1:5" s="68" customFormat="1" ht="20.25" hidden="1" customHeight="1">
      <c r="A214" s="128" t="s">
        <v>216</v>
      </c>
      <c r="B214" s="167" t="s">
        <v>325</v>
      </c>
      <c r="C214" s="127"/>
      <c r="D214" s="168"/>
      <c r="E214" s="166">
        <f t="shared" si="3"/>
        <v>0</v>
      </c>
    </row>
    <row r="215" spans="1:5" s="68" customFormat="1" ht="21.75" hidden="1" customHeight="1">
      <c r="A215" s="129" t="s">
        <v>217</v>
      </c>
      <c r="B215" s="167" t="s">
        <v>323</v>
      </c>
      <c r="C215" s="127"/>
      <c r="D215" s="168"/>
      <c r="E215" s="166">
        <f t="shared" si="3"/>
        <v>0</v>
      </c>
    </row>
    <row r="216" spans="1:5" s="68" customFormat="1" ht="20.25" hidden="1" customHeight="1">
      <c r="A216" s="129" t="s">
        <v>218</v>
      </c>
      <c r="B216" s="167" t="s">
        <v>323</v>
      </c>
      <c r="C216" s="127"/>
      <c r="D216" s="168"/>
      <c r="E216" s="166">
        <f t="shared" si="3"/>
        <v>0</v>
      </c>
    </row>
    <row r="217" spans="1:5" s="68" customFormat="1" ht="21.75" hidden="1" customHeight="1">
      <c r="A217" s="129" t="s">
        <v>219</v>
      </c>
      <c r="B217" s="167" t="s">
        <v>323</v>
      </c>
      <c r="C217" s="127"/>
      <c r="D217" s="168"/>
      <c r="E217" s="166">
        <f t="shared" si="3"/>
        <v>0</v>
      </c>
    </row>
    <row r="218" spans="1:5" s="68" customFormat="1" ht="20.25" hidden="1" customHeight="1">
      <c r="A218" s="83" t="s">
        <v>220</v>
      </c>
      <c r="B218" s="167" t="s">
        <v>323</v>
      </c>
      <c r="C218" s="127"/>
      <c r="D218" s="168"/>
      <c r="E218" s="166">
        <f t="shared" si="3"/>
        <v>0</v>
      </c>
    </row>
    <row r="219" spans="1:5" s="68" customFormat="1" ht="20.25" hidden="1" customHeight="1">
      <c r="A219" s="129" t="s">
        <v>221</v>
      </c>
      <c r="B219" s="167" t="s">
        <v>323</v>
      </c>
      <c r="C219" s="127"/>
      <c r="D219" s="168"/>
      <c r="E219" s="166">
        <f t="shared" si="3"/>
        <v>0</v>
      </c>
    </row>
    <row r="220" spans="1:5" s="68" customFormat="1" ht="21.75" hidden="1" customHeight="1">
      <c r="A220" s="83" t="s">
        <v>222</v>
      </c>
      <c r="B220" s="167" t="s">
        <v>323</v>
      </c>
      <c r="C220" s="127"/>
      <c r="D220" s="168"/>
      <c r="E220" s="166">
        <f t="shared" si="3"/>
        <v>0</v>
      </c>
    </row>
    <row r="221" spans="1:5" s="68" customFormat="1" ht="21.75" hidden="1" customHeight="1">
      <c r="A221" s="129" t="s">
        <v>223</v>
      </c>
      <c r="B221" s="167" t="s">
        <v>323</v>
      </c>
      <c r="C221" s="127"/>
      <c r="D221" s="168"/>
      <c r="E221" s="166">
        <f t="shared" si="3"/>
        <v>0</v>
      </c>
    </row>
    <row r="222" spans="1:5" s="68" customFormat="1" ht="21.75" hidden="1" customHeight="1">
      <c r="A222" s="129" t="s">
        <v>224</v>
      </c>
      <c r="B222" s="167" t="s">
        <v>323</v>
      </c>
      <c r="C222" s="127"/>
      <c r="D222" s="168"/>
      <c r="E222" s="166">
        <f t="shared" si="3"/>
        <v>0</v>
      </c>
    </row>
    <row r="223" spans="1:5" s="68" customFormat="1" ht="20.25" hidden="1" customHeight="1">
      <c r="A223" s="129" t="s">
        <v>225</v>
      </c>
      <c r="B223" s="167" t="s">
        <v>323</v>
      </c>
      <c r="C223" s="127"/>
      <c r="D223" s="168"/>
      <c r="E223" s="166">
        <f t="shared" si="3"/>
        <v>0</v>
      </c>
    </row>
    <row r="224" spans="1:5" s="68" customFormat="1" ht="21.75" hidden="1" customHeight="1">
      <c r="A224" s="129" t="s">
        <v>226</v>
      </c>
      <c r="B224" s="167" t="s">
        <v>323</v>
      </c>
      <c r="C224" s="127"/>
      <c r="D224" s="168"/>
      <c r="E224" s="166">
        <f t="shared" si="3"/>
        <v>0</v>
      </c>
    </row>
    <row r="225" spans="1:11" s="68" customFormat="1" ht="21.75" hidden="1" customHeight="1">
      <c r="A225" s="92" t="s">
        <v>227</v>
      </c>
      <c r="B225" s="167" t="s">
        <v>322</v>
      </c>
      <c r="C225" s="127"/>
      <c r="D225" s="168"/>
      <c r="E225" s="166">
        <f t="shared" si="3"/>
        <v>0</v>
      </c>
    </row>
    <row r="226" spans="1:11" s="68" customFormat="1" ht="21.75" hidden="1" customHeight="1">
      <c r="A226" s="128" t="s">
        <v>228</v>
      </c>
      <c r="B226" s="167" t="s">
        <v>323</v>
      </c>
      <c r="C226" s="127"/>
      <c r="D226" s="168"/>
      <c r="E226" s="166">
        <f t="shared" si="3"/>
        <v>0</v>
      </c>
    </row>
    <row r="227" spans="1:11" s="68" customFormat="1" ht="20.25" hidden="1" customHeight="1">
      <c r="A227" s="83" t="s">
        <v>229</v>
      </c>
      <c r="B227" s="167" t="s">
        <v>323</v>
      </c>
      <c r="C227" s="127"/>
      <c r="D227" s="168"/>
      <c r="E227" s="166">
        <f t="shared" si="3"/>
        <v>0</v>
      </c>
    </row>
    <row r="228" spans="1:11" s="68" customFormat="1" ht="18.600000000000001" customHeight="1">
      <c r="A228" s="169" t="s">
        <v>26</v>
      </c>
      <c r="B228" s="163" t="s">
        <v>323</v>
      </c>
      <c r="C228" s="164">
        <v>10</v>
      </c>
      <c r="D228" s="165">
        <v>30000</v>
      </c>
      <c r="E228" s="166">
        <f t="shared" si="3"/>
        <v>300000</v>
      </c>
    </row>
    <row r="229" spans="1:11" s="68" customFormat="1" ht="21.75" hidden="1" customHeight="1">
      <c r="A229" s="129" t="s">
        <v>231</v>
      </c>
      <c r="B229" s="167" t="s">
        <v>325</v>
      </c>
      <c r="C229" s="127"/>
      <c r="D229" s="168"/>
      <c r="E229" s="166">
        <f t="shared" si="3"/>
        <v>0</v>
      </c>
    </row>
    <row r="230" spans="1:11" s="68" customFormat="1" ht="21.75" hidden="1" customHeight="1">
      <c r="A230" s="83" t="s">
        <v>232</v>
      </c>
      <c r="B230" s="167" t="s">
        <v>323</v>
      </c>
      <c r="C230" s="130"/>
      <c r="D230" s="168"/>
      <c r="E230" s="166">
        <f t="shared" si="3"/>
        <v>0</v>
      </c>
    </row>
    <row r="231" spans="1:11" s="68" customFormat="1" ht="21.75" hidden="1" customHeight="1">
      <c r="A231" s="83" t="s">
        <v>233</v>
      </c>
      <c r="B231" s="167" t="s">
        <v>323</v>
      </c>
      <c r="C231" s="130"/>
      <c r="D231" s="168"/>
      <c r="E231" s="166">
        <f t="shared" si="3"/>
        <v>0</v>
      </c>
    </row>
    <row r="232" spans="1:11" s="68" customFormat="1" ht="20.25" hidden="1" customHeight="1">
      <c r="A232" s="92" t="s">
        <v>234</v>
      </c>
      <c r="B232" s="167" t="s">
        <v>323</v>
      </c>
      <c r="C232" s="127"/>
      <c r="D232" s="168"/>
      <c r="E232" s="166">
        <f t="shared" si="3"/>
        <v>0</v>
      </c>
    </row>
    <row r="233" spans="1:11" s="68" customFormat="1" ht="21.75" hidden="1" customHeight="1">
      <c r="A233" s="90" t="s">
        <v>235</v>
      </c>
      <c r="B233" s="167" t="s">
        <v>323</v>
      </c>
      <c r="C233" s="127"/>
      <c r="D233" s="168"/>
      <c r="E233" s="166">
        <f t="shared" si="3"/>
        <v>0</v>
      </c>
    </row>
    <row r="234" spans="1:11" s="68" customFormat="1" ht="20.25" hidden="1" customHeight="1">
      <c r="A234" s="90" t="s">
        <v>236</v>
      </c>
      <c r="B234" s="167" t="s">
        <v>323</v>
      </c>
      <c r="C234" s="127"/>
      <c r="D234" s="168"/>
      <c r="E234" s="166">
        <f t="shared" si="3"/>
        <v>0</v>
      </c>
    </row>
    <row r="235" spans="1:11" s="68" customFormat="1" ht="20.25" hidden="1" customHeight="1">
      <c r="A235" s="83" t="s">
        <v>237</v>
      </c>
      <c r="B235" s="167" t="s">
        <v>323</v>
      </c>
      <c r="C235" s="127"/>
      <c r="D235" s="168"/>
      <c r="E235" s="166">
        <f t="shared" si="3"/>
        <v>0</v>
      </c>
    </row>
    <row r="236" spans="1:11" s="68" customFormat="1" ht="20.25" hidden="1" customHeight="1">
      <c r="A236" s="83" t="s">
        <v>238</v>
      </c>
      <c r="B236" s="167" t="s">
        <v>323</v>
      </c>
      <c r="C236" s="127"/>
      <c r="D236" s="168"/>
      <c r="E236" s="166">
        <f t="shared" si="3"/>
        <v>0</v>
      </c>
    </row>
    <row r="237" spans="1:11" s="68" customFormat="1" ht="18.600000000000001" customHeight="1">
      <c r="A237" s="169" t="s">
        <v>28</v>
      </c>
      <c r="B237" s="163" t="s">
        <v>324</v>
      </c>
      <c r="C237" s="164">
        <v>120</v>
      </c>
      <c r="D237" s="165">
        <v>12181</v>
      </c>
      <c r="E237" s="166">
        <f t="shared" si="3"/>
        <v>1461720</v>
      </c>
      <c r="H237" s="68" t="s">
        <v>337</v>
      </c>
      <c r="I237" s="68">
        <v>21</v>
      </c>
      <c r="J237" s="68">
        <v>28000</v>
      </c>
      <c r="K237" s="68">
        <f>+J237*I237</f>
        <v>588000</v>
      </c>
    </row>
    <row r="238" spans="1:11" s="68" customFormat="1" ht="20.25" hidden="1" customHeight="1">
      <c r="A238" s="129" t="s">
        <v>240</v>
      </c>
      <c r="B238" s="167" t="s">
        <v>325</v>
      </c>
      <c r="C238" s="127"/>
      <c r="D238" s="177"/>
      <c r="E238" s="166">
        <f t="shared" si="3"/>
        <v>0</v>
      </c>
    </row>
    <row r="239" spans="1:11" s="68" customFormat="1" ht="21.75" hidden="1" customHeight="1">
      <c r="A239" s="129" t="s">
        <v>241</v>
      </c>
      <c r="B239" s="167" t="s">
        <v>322</v>
      </c>
      <c r="C239" s="127"/>
      <c r="D239" s="168"/>
      <c r="E239" s="166">
        <f t="shared" si="3"/>
        <v>0</v>
      </c>
    </row>
    <row r="240" spans="1:11" s="68" customFormat="1" ht="21.75" hidden="1" customHeight="1">
      <c r="A240" s="92" t="s">
        <v>242</v>
      </c>
      <c r="B240" s="167" t="s">
        <v>322</v>
      </c>
      <c r="C240" s="127"/>
      <c r="D240" s="168"/>
      <c r="E240" s="166">
        <f t="shared" si="3"/>
        <v>0</v>
      </c>
    </row>
    <row r="241" spans="1:11" s="68" customFormat="1" ht="20.25" hidden="1" customHeight="1">
      <c r="A241" s="128" t="s">
        <v>243</v>
      </c>
      <c r="B241" s="167" t="s">
        <v>323</v>
      </c>
      <c r="C241" s="127"/>
      <c r="D241" s="168"/>
      <c r="E241" s="166">
        <f t="shared" si="3"/>
        <v>0</v>
      </c>
    </row>
    <row r="242" spans="1:11" s="68" customFormat="1" ht="21.75" hidden="1" customHeight="1">
      <c r="A242" s="129" t="s">
        <v>244</v>
      </c>
      <c r="B242" s="167" t="s">
        <v>323</v>
      </c>
      <c r="C242" s="127"/>
      <c r="D242" s="168"/>
      <c r="E242" s="166">
        <f t="shared" si="3"/>
        <v>0</v>
      </c>
    </row>
    <row r="243" spans="1:11" s="68" customFormat="1" ht="20.25" hidden="1" customHeight="1">
      <c r="A243" s="129" t="s">
        <v>245</v>
      </c>
      <c r="B243" s="167" t="s">
        <v>323</v>
      </c>
      <c r="C243" s="127"/>
      <c r="D243" s="168"/>
      <c r="E243" s="166">
        <f t="shared" si="3"/>
        <v>0</v>
      </c>
    </row>
    <row r="244" spans="1:11" s="68" customFormat="1" ht="21.75" hidden="1" customHeight="1">
      <c r="A244" s="128" t="s">
        <v>246</v>
      </c>
      <c r="B244" s="167" t="s">
        <v>323</v>
      </c>
      <c r="C244" s="127"/>
      <c r="D244" s="178"/>
      <c r="E244" s="166">
        <f t="shared" si="3"/>
        <v>0</v>
      </c>
    </row>
    <row r="245" spans="1:11" s="68" customFormat="1" ht="20.25" hidden="1" customHeight="1">
      <c r="A245" s="129" t="s">
        <v>247</v>
      </c>
      <c r="B245" s="167" t="s">
        <v>329</v>
      </c>
      <c r="C245" s="127"/>
      <c r="D245" s="178"/>
      <c r="E245" s="166">
        <f t="shared" si="3"/>
        <v>0</v>
      </c>
    </row>
    <row r="246" spans="1:11" s="68" customFormat="1" ht="21.75" hidden="1" customHeight="1">
      <c r="A246" s="129" t="s">
        <v>314</v>
      </c>
      <c r="B246" s="167" t="s">
        <v>325</v>
      </c>
      <c r="C246" s="127"/>
      <c r="D246" s="168"/>
      <c r="E246" s="166">
        <f t="shared" si="3"/>
        <v>0</v>
      </c>
    </row>
    <row r="247" spans="1:11" s="68" customFormat="1" ht="21.75" hidden="1" customHeight="1">
      <c r="A247" s="90" t="s">
        <v>248</v>
      </c>
      <c r="B247" s="167" t="s">
        <v>323</v>
      </c>
      <c r="C247" s="127"/>
      <c r="D247" s="168"/>
      <c r="E247" s="166">
        <f t="shared" si="3"/>
        <v>0</v>
      </c>
    </row>
    <row r="248" spans="1:11" s="68" customFormat="1" ht="21.75" hidden="1" customHeight="1">
      <c r="A248" s="129" t="s">
        <v>249</v>
      </c>
      <c r="B248" s="167" t="s">
        <v>327</v>
      </c>
      <c r="C248" s="127"/>
      <c r="D248" s="168"/>
      <c r="E248" s="166">
        <f t="shared" si="3"/>
        <v>0</v>
      </c>
    </row>
    <row r="249" spans="1:11" s="68" customFormat="1" ht="21.75" hidden="1" customHeight="1">
      <c r="A249" s="129" t="s">
        <v>250</v>
      </c>
      <c r="B249" s="167" t="s">
        <v>327</v>
      </c>
      <c r="C249" s="127"/>
      <c r="D249" s="168"/>
      <c r="E249" s="166">
        <f t="shared" si="3"/>
        <v>0</v>
      </c>
    </row>
    <row r="250" spans="1:11" s="68" customFormat="1" ht="18.600000000000001" customHeight="1">
      <c r="A250" s="169" t="s">
        <v>30</v>
      </c>
      <c r="B250" s="163" t="s">
        <v>323</v>
      </c>
      <c r="C250" s="164">
        <v>98</v>
      </c>
      <c r="D250" s="165">
        <v>47000</v>
      </c>
      <c r="E250" s="166">
        <f t="shared" si="3"/>
        <v>4606000</v>
      </c>
      <c r="H250" s="68" t="s">
        <v>338</v>
      </c>
      <c r="I250" s="68">
        <v>22</v>
      </c>
      <c r="J250" s="68">
        <v>40000</v>
      </c>
      <c r="K250" s="68">
        <f>+J250*I250</f>
        <v>880000</v>
      </c>
    </row>
    <row r="251" spans="1:11" s="68" customFormat="1" ht="21.6" hidden="1" customHeight="1">
      <c r="A251" s="129" t="s">
        <v>252</v>
      </c>
      <c r="B251" s="167" t="s">
        <v>323</v>
      </c>
      <c r="C251" s="127"/>
      <c r="D251" s="168"/>
      <c r="E251" s="166">
        <f t="shared" si="3"/>
        <v>0</v>
      </c>
    </row>
    <row r="252" spans="1:11" s="68" customFormat="1" ht="21.75" hidden="1" customHeight="1">
      <c r="A252" s="90" t="s">
        <v>253</v>
      </c>
      <c r="B252" s="167" t="s">
        <v>323</v>
      </c>
      <c r="C252" s="127"/>
      <c r="D252" s="168"/>
      <c r="E252" s="166">
        <f t="shared" si="3"/>
        <v>0</v>
      </c>
    </row>
    <row r="253" spans="1:11" s="68" customFormat="1" ht="21.75" hidden="1" customHeight="1">
      <c r="A253" s="129" t="s">
        <v>254</v>
      </c>
      <c r="B253" s="167" t="s">
        <v>327</v>
      </c>
      <c r="C253" s="127"/>
      <c r="D253" s="168"/>
      <c r="E253" s="166">
        <f t="shared" si="3"/>
        <v>0</v>
      </c>
    </row>
    <row r="254" spans="1:11" s="68" customFormat="1" ht="21.75" hidden="1" customHeight="1">
      <c r="A254" s="129" t="s">
        <v>255</v>
      </c>
      <c r="B254" s="167" t="s">
        <v>327</v>
      </c>
      <c r="C254" s="127"/>
      <c r="D254" s="168"/>
      <c r="E254" s="166">
        <f t="shared" si="3"/>
        <v>0</v>
      </c>
    </row>
    <row r="255" spans="1:11" s="68" customFormat="1" ht="21.75" hidden="1" customHeight="1">
      <c r="A255" s="90" t="s">
        <v>256</v>
      </c>
      <c r="B255" s="167" t="s">
        <v>323</v>
      </c>
      <c r="C255" s="127"/>
      <c r="D255" s="168"/>
      <c r="E255" s="166">
        <f t="shared" si="3"/>
        <v>0</v>
      </c>
    </row>
    <row r="256" spans="1:11" s="68" customFormat="1" ht="21.75" hidden="1" customHeight="1">
      <c r="A256" s="90" t="s">
        <v>257</v>
      </c>
      <c r="B256" s="167" t="s">
        <v>323</v>
      </c>
      <c r="C256" s="127"/>
      <c r="D256" s="168"/>
      <c r="E256" s="166">
        <f t="shared" si="3"/>
        <v>0</v>
      </c>
    </row>
    <row r="257" spans="1:11" s="68" customFormat="1" ht="18.600000000000001" customHeight="1">
      <c r="A257" s="169" t="s">
        <v>31</v>
      </c>
      <c r="B257" s="163" t="s">
        <v>323</v>
      </c>
      <c r="C257" s="164">
        <v>15</v>
      </c>
      <c r="D257" s="165">
        <v>42000</v>
      </c>
      <c r="E257" s="166">
        <f t="shared" si="3"/>
        <v>630000</v>
      </c>
      <c r="H257" s="68" t="s">
        <v>339</v>
      </c>
      <c r="I257" s="68">
        <v>20</v>
      </c>
      <c r="J257" s="68">
        <v>21000</v>
      </c>
      <c r="K257" s="68">
        <f>+J257*I257</f>
        <v>420000</v>
      </c>
    </row>
    <row r="258" spans="1:11" s="68" customFormat="1" ht="21.75" hidden="1" customHeight="1">
      <c r="A258" s="129" t="s">
        <v>259</v>
      </c>
      <c r="B258" s="167" t="s">
        <v>323</v>
      </c>
      <c r="C258" s="127"/>
      <c r="D258" s="168"/>
      <c r="E258" s="166">
        <f t="shared" si="3"/>
        <v>0</v>
      </c>
    </row>
    <row r="259" spans="1:11" s="68" customFormat="1" ht="21.75" hidden="1" customHeight="1">
      <c r="A259" s="90" t="s">
        <v>260</v>
      </c>
      <c r="B259" s="167" t="s">
        <v>323</v>
      </c>
      <c r="C259" s="127"/>
      <c r="D259" s="168"/>
      <c r="E259" s="166">
        <f t="shared" si="3"/>
        <v>0</v>
      </c>
    </row>
    <row r="260" spans="1:11" s="68" customFormat="1" ht="21.75" hidden="1" customHeight="1">
      <c r="A260" s="129" t="s">
        <v>261</v>
      </c>
      <c r="B260" s="167" t="s">
        <v>327</v>
      </c>
      <c r="C260" s="127"/>
      <c r="D260" s="168"/>
      <c r="E260" s="166">
        <f t="shared" ref="E260:E313" si="4">+D260*C260</f>
        <v>0</v>
      </c>
    </row>
    <row r="261" spans="1:11" s="68" customFormat="1" ht="18.600000000000001" customHeight="1">
      <c r="A261" s="169" t="s">
        <v>34</v>
      </c>
      <c r="B261" s="163" t="s">
        <v>323</v>
      </c>
      <c r="C261" s="164">
        <v>71</v>
      </c>
      <c r="D261" s="165">
        <v>28000</v>
      </c>
      <c r="E261" s="166">
        <f t="shared" si="4"/>
        <v>1988000</v>
      </c>
      <c r="K261" s="68">
        <f>SUBTOTAL(9,K237:K257)</f>
        <v>1888000</v>
      </c>
    </row>
    <row r="262" spans="1:11" s="68" customFormat="1" ht="21.75" hidden="1" customHeight="1">
      <c r="A262" s="129" t="s">
        <v>263</v>
      </c>
      <c r="B262" s="167" t="s">
        <v>327</v>
      </c>
      <c r="C262" s="127"/>
      <c r="D262" s="168"/>
      <c r="E262" s="166">
        <f t="shared" si="4"/>
        <v>0</v>
      </c>
    </row>
    <row r="263" spans="1:11" s="68" customFormat="1" ht="21.75" hidden="1" customHeight="1">
      <c r="A263" s="129" t="s">
        <v>264</v>
      </c>
      <c r="B263" s="167" t="s">
        <v>327</v>
      </c>
      <c r="C263" s="127"/>
      <c r="D263" s="168"/>
      <c r="E263" s="166">
        <f t="shared" si="4"/>
        <v>0</v>
      </c>
    </row>
    <row r="264" spans="1:11" s="68" customFormat="1" ht="21.75" hidden="1" customHeight="1">
      <c r="A264" s="129" t="s">
        <v>265</v>
      </c>
      <c r="B264" s="167" t="s">
        <v>327</v>
      </c>
      <c r="C264" s="127"/>
      <c r="D264" s="168"/>
      <c r="E264" s="166">
        <f t="shared" si="4"/>
        <v>0</v>
      </c>
    </row>
    <row r="265" spans="1:11" s="68" customFormat="1" ht="18.600000000000001" customHeight="1">
      <c r="A265" s="169" t="s">
        <v>35</v>
      </c>
      <c r="B265" s="163" t="s">
        <v>323</v>
      </c>
      <c r="C265" s="164">
        <v>18</v>
      </c>
      <c r="D265" s="165">
        <v>23000</v>
      </c>
      <c r="E265" s="166">
        <f t="shared" si="4"/>
        <v>414000</v>
      </c>
      <c r="K265" s="184">
        <f>+K261/155</f>
        <v>12180.645161290322</v>
      </c>
    </row>
    <row r="266" spans="1:11" s="68" customFormat="1" ht="21.75" hidden="1" customHeight="1">
      <c r="A266" s="129" t="s">
        <v>267</v>
      </c>
      <c r="B266" s="167" t="s">
        <v>323</v>
      </c>
      <c r="C266" s="127"/>
      <c r="D266" s="168"/>
      <c r="E266" s="166">
        <f t="shared" si="4"/>
        <v>0</v>
      </c>
    </row>
    <row r="267" spans="1:11" s="68" customFormat="1" ht="21.75" hidden="1" customHeight="1">
      <c r="A267" s="129" t="s">
        <v>268</v>
      </c>
      <c r="B267" s="167" t="s">
        <v>323</v>
      </c>
      <c r="C267" s="127"/>
      <c r="D267" s="168"/>
      <c r="E267" s="166">
        <f t="shared" si="4"/>
        <v>0</v>
      </c>
    </row>
    <row r="268" spans="1:11" s="68" customFormat="1" ht="18.600000000000001" customHeight="1">
      <c r="A268" s="169" t="s">
        <v>239</v>
      </c>
      <c r="B268" s="163" t="s">
        <v>325</v>
      </c>
      <c r="C268" s="164">
        <v>33</v>
      </c>
      <c r="D268" s="165">
        <v>18000</v>
      </c>
      <c r="E268" s="166">
        <f t="shared" si="4"/>
        <v>594000</v>
      </c>
    </row>
    <row r="269" spans="1:11" s="68" customFormat="1" ht="20.25" hidden="1" customHeight="1">
      <c r="A269" s="92" t="s">
        <v>270</v>
      </c>
      <c r="B269" s="167" t="s">
        <v>325</v>
      </c>
      <c r="C269" s="127"/>
      <c r="D269" s="168"/>
      <c r="E269" s="166">
        <f t="shared" si="4"/>
        <v>0</v>
      </c>
    </row>
    <row r="270" spans="1:11" s="68" customFormat="1" ht="21.75" hidden="1" customHeight="1">
      <c r="A270" s="129" t="s">
        <v>271</v>
      </c>
      <c r="B270" s="167" t="s">
        <v>323</v>
      </c>
      <c r="C270" s="127"/>
      <c r="D270" s="168"/>
      <c r="E270" s="166">
        <f t="shared" si="4"/>
        <v>0</v>
      </c>
    </row>
    <row r="271" spans="1:11" s="68" customFormat="1" ht="21.75" hidden="1" customHeight="1">
      <c r="A271" s="129" t="s">
        <v>272</v>
      </c>
      <c r="B271" s="167" t="s">
        <v>323</v>
      </c>
      <c r="C271" s="127"/>
      <c r="D271" s="168"/>
      <c r="E271" s="166">
        <f t="shared" si="4"/>
        <v>0</v>
      </c>
    </row>
    <row r="272" spans="1:11" s="68" customFormat="1" ht="21.75" hidden="1" customHeight="1">
      <c r="A272" s="129" t="s">
        <v>273</v>
      </c>
      <c r="B272" s="167" t="s">
        <v>326</v>
      </c>
      <c r="C272" s="127"/>
      <c r="D272" s="168"/>
      <c r="E272" s="166">
        <f t="shared" si="4"/>
        <v>0</v>
      </c>
    </row>
    <row r="273" spans="1:5" s="68" customFormat="1" ht="18.600000000000001" customHeight="1">
      <c r="A273" s="169" t="s">
        <v>269</v>
      </c>
      <c r="B273" s="163" t="s">
        <v>323</v>
      </c>
      <c r="C273" s="164">
        <v>2</v>
      </c>
      <c r="D273" s="165">
        <v>8000</v>
      </c>
      <c r="E273" s="166">
        <f t="shared" si="4"/>
        <v>16000</v>
      </c>
    </row>
    <row r="274" spans="1:5" s="68" customFormat="1" ht="21.75" hidden="1" customHeight="1">
      <c r="A274" s="129" t="s">
        <v>275</v>
      </c>
      <c r="B274" s="167" t="s">
        <v>326</v>
      </c>
      <c r="C274" s="127"/>
      <c r="D274" s="168"/>
      <c r="E274" s="166">
        <f t="shared" si="4"/>
        <v>0</v>
      </c>
    </row>
    <row r="275" spans="1:5" s="68" customFormat="1" ht="21.75" hidden="1" customHeight="1">
      <c r="A275" s="129" t="s">
        <v>276</v>
      </c>
      <c r="B275" s="167" t="s">
        <v>323</v>
      </c>
      <c r="C275" s="127"/>
      <c r="D275" s="168"/>
      <c r="E275" s="166">
        <f t="shared" si="4"/>
        <v>0</v>
      </c>
    </row>
    <row r="276" spans="1:5" s="68" customFormat="1" ht="21.75" hidden="1" customHeight="1">
      <c r="A276" s="129" t="s">
        <v>277</v>
      </c>
      <c r="B276" s="167" t="s">
        <v>323</v>
      </c>
      <c r="C276" s="127"/>
      <c r="D276" s="168"/>
      <c r="E276" s="166">
        <f t="shared" si="4"/>
        <v>0</v>
      </c>
    </row>
    <row r="277" spans="1:5" s="68" customFormat="1" ht="21.75" hidden="1" customHeight="1">
      <c r="A277" s="129" t="s">
        <v>278</v>
      </c>
      <c r="B277" s="167" t="s">
        <v>323</v>
      </c>
      <c r="C277" s="127"/>
      <c r="D277" s="165"/>
      <c r="E277" s="166">
        <f t="shared" si="4"/>
        <v>0</v>
      </c>
    </row>
    <row r="278" spans="1:5" s="68" customFormat="1" ht="20.25" hidden="1" customHeight="1">
      <c r="A278" s="97" t="s">
        <v>279</v>
      </c>
      <c r="B278" s="167" t="s">
        <v>327</v>
      </c>
      <c r="C278" s="127"/>
      <c r="D278" s="168"/>
      <c r="E278" s="166">
        <f t="shared" si="4"/>
        <v>0</v>
      </c>
    </row>
    <row r="279" spans="1:5" s="68" customFormat="1" ht="18.600000000000001" customHeight="1">
      <c r="A279" s="169" t="s">
        <v>286</v>
      </c>
      <c r="B279" s="163" t="s">
        <v>323</v>
      </c>
      <c r="C279" s="164">
        <v>45</v>
      </c>
      <c r="D279" s="165">
        <v>5000</v>
      </c>
      <c r="E279" s="166">
        <f t="shared" si="4"/>
        <v>225000</v>
      </c>
    </row>
    <row r="280" spans="1:5" s="68" customFormat="1" ht="21.75" hidden="1" customHeight="1">
      <c r="A280" s="129" t="s">
        <v>281</v>
      </c>
      <c r="B280" s="167" t="s">
        <v>323</v>
      </c>
      <c r="C280" s="127"/>
      <c r="D280" s="168"/>
      <c r="E280" s="166">
        <f t="shared" si="4"/>
        <v>0</v>
      </c>
    </row>
    <row r="281" spans="1:5" s="68" customFormat="1" ht="20.25" hidden="1" customHeight="1">
      <c r="A281" s="141" t="s">
        <v>282</v>
      </c>
      <c r="B281" s="167" t="s">
        <v>324</v>
      </c>
      <c r="C281" s="127"/>
      <c r="D281" s="168"/>
      <c r="E281" s="166">
        <f t="shared" si="4"/>
        <v>0</v>
      </c>
    </row>
    <row r="282" spans="1:5" s="68" customFormat="1" ht="21.75" hidden="1" customHeight="1">
      <c r="A282" s="128" t="s">
        <v>283</v>
      </c>
      <c r="B282" s="167" t="s">
        <v>323</v>
      </c>
      <c r="C282" s="130"/>
      <c r="D282" s="168"/>
      <c r="E282" s="166">
        <f t="shared" si="4"/>
        <v>0</v>
      </c>
    </row>
    <row r="283" spans="1:5" s="68" customFormat="1" ht="18.600000000000001" customHeight="1">
      <c r="A283" s="169" t="s">
        <v>143</v>
      </c>
      <c r="B283" s="163" t="s">
        <v>323</v>
      </c>
      <c r="C283" s="164">
        <v>8</v>
      </c>
      <c r="D283" s="166">
        <v>8000</v>
      </c>
      <c r="E283" s="166">
        <f t="shared" si="4"/>
        <v>64000</v>
      </c>
    </row>
    <row r="284" spans="1:5" s="68" customFormat="1" ht="20.25" hidden="1" customHeight="1">
      <c r="A284" s="129" t="s">
        <v>285</v>
      </c>
      <c r="B284" s="167" t="s">
        <v>330</v>
      </c>
      <c r="C284" s="127"/>
      <c r="D284" s="168"/>
      <c r="E284" s="166">
        <f t="shared" si="4"/>
        <v>0</v>
      </c>
    </row>
    <row r="285" spans="1:5" s="68" customFormat="1" ht="18.600000000000001" customHeight="1">
      <c r="A285" s="169" t="s">
        <v>251</v>
      </c>
      <c r="B285" s="163" t="s">
        <v>329</v>
      </c>
      <c r="C285" s="164">
        <v>1</v>
      </c>
      <c r="D285" s="179">
        <v>28000</v>
      </c>
      <c r="E285" s="166">
        <f t="shared" si="4"/>
        <v>28000</v>
      </c>
    </row>
    <row r="286" spans="1:5" s="68" customFormat="1" ht="20.25" hidden="1" customHeight="1">
      <c r="A286" s="92" t="s">
        <v>287</v>
      </c>
      <c r="B286" s="167" t="s">
        <v>324</v>
      </c>
      <c r="C286" s="127"/>
      <c r="D286" s="168"/>
      <c r="E286" s="166">
        <f t="shared" si="4"/>
        <v>0</v>
      </c>
    </row>
    <row r="287" spans="1:5" s="68" customFormat="1" ht="21.75" hidden="1" customHeight="1">
      <c r="A287" s="129" t="s">
        <v>288</v>
      </c>
      <c r="B287" s="167" t="s">
        <v>323</v>
      </c>
      <c r="C287" s="127"/>
      <c r="D287" s="180"/>
      <c r="E287" s="166">
        <f t="shared" si="4"/>
        <v>0</v>
      </c>
    </row>
    <row r="288" spans="1:5" s="68" customFormat="1" ht="18.600000000000001" customHeight="1">
      <c r="A288" s="169" t="s">
        <v>258</v>
      </c>
      <c r="B288" s="163" t="s">
        <v>323</v>
      </c>
      <c r="C288" s="164">
        <v>3</v>
      </c>
      <c r="D288" s="165">
        <v>30000</v>
      </c>
      <c r="E288" s="166">
        <f t="shared" si="4"/>
        <v>90000</v>
      </c>
    </row>
    <row r="289" spans="1:5" s="68" customFormat="1" ht="21.75" hidden="1" customHeight="1">
      <c r="A289" s="83" t="s">
        <v>290</v>
      </c>
      <c r="B289" s="167" t="s">
        <v>323</v>
      </c>
      <c r="C289" s="127"/>
      <c r="D289" s="168"/>
      <c r="E289" s="166">
        <f t="shared" si="4"/>
        <v>0</v>
      </c>
    </row>
    <row r="290" spans="1:5" s="68" customFormat="1" ht="21.75" hidden="1" customHeight="1">
      <c r="A290" s="129" t="s">
        <v>291</v>
      </c>
      <c r="B290" s="167" t="s">
        <v>323</v>
      </c>
      <c r="C290" s="127"/>
      <c r="D290" s="176"/>
      <c r="E290" s="166">
        <f t="shared" si="4"/>
        <v>0</v>
      </c>
    </row>
    <row r="291" spans="1:5" s="68" customFormat="1" ht="21.75" hidden="1" customHeight="1">
      <c r="A291" s="129" t="s">
        <v>292</v>
      </c>
      <c r="B291" s="167" t="s">
        <v>323</v>
      </c>
      <c r="C291" s="127"/>
      <c r="D291" s="176"/>
      <c r="E291" s="166">
        <f t="shared" si="4"/>
        <v>0</v>
      </c>
    </row>
    <row r="292" spans="1:5" s="68" customFormat="1" ht="63" hidden="1" customHeight="1">
      <c r="A292" s="129" t="s">
        <v>293</v>
      </c>
      <c r="B292" s="167" t="s">
        <v>325</v>
      </c>
      <c r="C292" s="127"/>
      <c r="D292" s="168"/>
      <c r="E292" s="166">
        <f t="shared" si="4"/>
        <v>0</v>
      </c>
    </row>
    <row r="293" spans="1:5" s="68" customFormat="1" ht="57" hidden="1" customHeight="1">
      <c r="A293" s="129" t="s">
        <v>294</v>
      </c>
      <c r="B293" s="167" t="s">
        <v>325</v>
      </c>
      <c r="C293" s="127"/>
      <c r="D293" s="168"/>
      <c r="E293" s="166">
        <f t="shared" si="4"/>
        <v>0</v>
      </c>
    </row>
    <row r="294" spans="1:5" s="68" customFormat="1" ht="21.75" hidden="1" customHeight="1">
      <c r="A294" s="105" t="s">
        <v>295</v>
      </c>
      <c r="B294" s="167" t="s">
        <v>323</v>
      </c>
      <c r="C294" s="127"/>
      <c r="D294" s="168"/>
      <c r="E294" s="166">
        <f t="shared" si="4"/>
        <v>0</v>
      </c>
    </row>
    <row r="295" spans="1:5" s="68" customFormat="1" ht="20.25" hidden="1" customHeight="1">
      <c r="A295" s="114" t="s">
        <v>296</v>
      </c>
      <c r="B295" s="167" t="s">
        <v>323</v>
      </c>
      <c r="C295" s="127"/>
      <c r="D295" s="168"/>
      <c r="E295" s="166">
        <f t="shared" si="4"/>
        <v>0</v>
      </c>
    </row>
    <row r="296" spans="1:5" s="68" customFormat="1" ht="21.75" hidden="1" customHeight="1">
      <c r="A296" s="128" t="s">
        <v>297</v>
      </c>
      <c r="B296" s="167" t="s">
        <v>323</v>
      </c>
      <c r="C296" s="127"/>
      <c r="D296" s="168"/>
      <c r="E296" s="166">
        <f t="shared" si="4"/>
        <v>0</v>
      </c>
    </row>
    <row r="297" spans="1:5" s="68" customFormat="1" ht="20.25" hidden="1" customHeight="1">
      <c r="A297" s="83" t="s">
        <v>298</v>
      </c>
      <c r="B297" s="167" t="s">
        <v>323</v>
      </c>
      <c r="C297" s="127"/>
      <c r="D297" s="168"/>
      <c r="E297" s="166">
        <f t="shared" si="4"/>
        <v>0</v>
      </c>
    </row>
    <row r="298" spans="1:5" s="68" customFormat="1" ht="20.25" hidden="1" customHeight="1">
      <c r="A298" s="115" t="s">
        <v>299</v>
      </c>
      <c r="B298" s="167" t="s">
        <v>323</v>
      </c>
      <c r="C298" s="127"/>
      <c r="D298" s="168"/>
      <c r="E298" s="166">
        <f t="shared" si="4"/>
        <v>0</v>
      </c>
    </row>
    <row r="299" spans="1:5" s="68" customFormat="1" ht="21.75" hidden="1" customHeight="1">
      <c r="A299" s="129" t="s">
        <v>300</v>
      </c>
      <c r="B299" s="167" t="s">
        <v>332</v>
      </c>
      <c r="C299" s="127"/>
      <c r="D299" s="168"/>
      <c r="E299" s="166">
        <f t="shared" si="4"/>
        <v>0</v>
      </c>
    </row>
    <row r="300" spans="1:5" s="68" customFormat="1" ht="21.75" hidden="1" customHeight="1">
      <c r="A300" s="83" t="s">
        <v>301</v>
      </c>
      <c r="B300" s="167" t="s">
        <v>332</v>
      </c>
      <c r="C300" s="127"/>
      <c r="D300" s="168"/>
      <c r="E300" s="166">
        <f t="shared" si="4"/>
        <v>0</v>
      </c>
    </row>
    <row r="301" spans="1:5" s="68" customFormat="1" ht="21.75" hidden="1" customHeight="1">
      <c r="A301" s="83" t="s">
        <v>302</v>
      </c>
      <c r="B301" s="167" t="s">
        <v>332</v>
      </c>
      <c r="C301" s="127"/>
      <c r="D301" s="168"/>
      <c r="E301" s="166">
        <f t="shared" si="4"/>
        <v>0</v>
      </c>
    </row>
    <row r="302" spans="1:5" s="68" customFormat="1" ht="21.75" hidden="1" customHeight="1">
      <c r="A302" s="129" t="s">
        <v>303</v>
      </c>
      <c r="B302" s="167"/>
      <c r="C302" s="127"/>
      <c r="D302" s="168"/>
      <c r="E302" s="166">
        <f t="shared" si="4"/>
        <v>0</v>
      </c>
    </row>
    <row r="303" spans="1:5" s="68" customFormat="1" ht="20.25" hidden="1" customHeight="1">
      <c r="A303" s="92" t="s">
        <v>304</v>
      </c>
      <c r="B303" s="167" t="s">
        <v>323</v>
      </c>
      <c r="C303" s="127"/>
      <c r="D303" s="168"/>
      <c r="E303" s="166">
        <f t="shared" si="4"/>
        <v>0</v>
      </c>
    </row>
    <row r="304" spans="1:5" s="68" customFormat="1" ht="18.600000000000001" customHeight="1">
      <c r="A304" s="169" t="s">
        <v>262</v>
      </c>
      <c r="B304" s="163" t="s">
        <v>327</v>
      </c>
      <c r="C304" s="164">
        <v>8</v>
      </c>
      <c r="D304" s="165">
        <v>6800</v>
      </c>
      <c r="E304" s="166">
        <f t="shared" si="4"/>
        <v>54400</v>
      </c>
    </row>
    <row r="305" spans="1:5" s="68" customFormat="1" ht="18.600000000000001" customHeight="1">
      <c r="A305" s="169" t="s">
        <v>266</v>
      </c>
      <c r="B305" s="163" t="s">
        <v>329</v>
      </c>
      <c r="C305" s="164">
        <v>7</v>
      </c>
      <c r="D305" s="165">
        <v>25000</v>
      </c>
      <c r="E305" s="166">
        <f t="shared" si="4"/>
        <v>175000</v>
      </c>
    </row>
    <row r="306" spans="1:5" s="68" customFormat="1" ht="21.75" hidden="1" customHeight="1">
      <c r="A306" s="129" t="s">
        <v>335</v>
      </c>
      <c r="B306" s="167"/>
      <c r="C306" s="127"/>
      <c r="D306" s="168"/>
      <c r="E306" s="166">
        <f t="shared" si="4"/>
        <v>0</v>
      </c>
    </row>
    <row r="307" spans="1:5" s="68" customFormat="1" ht="20.25" hidden="1" customHeight="1">
      <c r="A307" s="83" t="s">
        <v>319</v>
      </c>
      <c r="B307" s="167" t="s">
        <v>323</v>
      </c>
      <c r="C307" s="127"/>
      <c r="D307" s="168"/>
      <c r="E307" s="166">
        <f t="shared" si="4"/>
        <v>0</v>
      </c>
    </row>
    <row r="308" spans="1:5" s="68" customFormat="1" ht="20.25" hidden="1" customHeight="1">
      <c r="A308" s="83" t="s">
        <v>307</v>
      </c>
      <c r="B308" s="167" t="s">
        <v>323</v>
      </c>
      <c r="C308" s="127"/>
      <c r="D308" s="168"/>
      <c r="E308" s="166">
        <f t="shared" si="4"/>
        <v>0</v>
      </c>
    </row>
    <row r="309" spans="1:5" s="68" customFormat="1" ht="21.75" hidden="1" customHeight="1">
      <c r="A309" s="83" t="s">
        <v>308</v>
      </c>
      <c r="B309" s="167" t="s">
        <v>331</v>
      </c>
      <c r="C309" s="127"/>
      <c r="D309" s="168"/>
      <c r="E309" s="166">
        <f t="shared" si="4"/>
        <v>0</v>
      </c>
    </row>
    <row r="310" spans="1:5" s="68" customFormat="1" ht="20.25" hidden="1" customHeight="1">
      <c r="A310" s="83" t="s">
        <v>309</v>
      </c>
      <c r="B310" s="167" t="s">
        <v>323</v>
      </c>
      <c r="C310" s="127"/>
      <c r="D310" s="168"/>
      <c r="E310" s="166">
        <f t="shared" si="4"/>
        <v>0</v>
      </c>
    </row>
    <row r="311" spans="1:5" s="68" customFormat="1" ht="20.25" hidden="1" customHeight="1">
      <c r="A311" s="115" t="s">
        <v>310</v>
      </c>
      <c r="B311" s="167" t="s">
        <v>323</v>
      </c>
      <c r="C311" s="127"/>
      <c r="D311" s="168"/>
      <c r="E311" s="166">
        <f t="shared" si="4"/>
        <v>0</v>
      </c>
    </row>
    <row r="312" spans="1:5" s="68" customFormat="1" ht="20.25" hidden="1" customHeight="1">
      <c r="A312" s="129" t="s">
        <v>311</v>
      </c>
      <c r="B312" s="167" t="s">
        <v>323</v>
      </c>
      <c r="C312" s="127"/>
      <c r="D312" s="168"/>
      <c r="E312" s="166">
        <f t="shared" si="4"/>
        <v>0</v>
      </c>
    </row>
    <row r="313" spans="1:5" s="68" customFormat="1" ht="21.75" hidden="1" customHeight="1">
      <c r="A313" s="83" t="s">
        <v>312</v>
      </c>
      <c r="B313" s="167" t="s">
        <v>323</v>
      </c>
      <c r="C313" s="127"/>
      <c r="D313" s="168"/>
      <c r="E313" s="166">
        <f t="shared" si="4"/>
        <v>0</v>
      </c>
    </row>
    <row r="314" spans="1:5" s="68" customFormat="1" ht="18.600000000000001" customHeight="1">
      <c r="A314" s="147"/>
      <c r="B314" s="148">
        <v>0</v>
      </c>
      <c r="C314" s="148">
        <v>9692.5</v>
      </c>
      <c r="D314" s="181"/>
      <c r="E314" s="182">
        <f>SUM(E4:E313)</f>
        <v>150375920</v>
      </c>
    </row>
    <row r="315" spans="1:5" ht="18.75" customHeight="1"/>
    <row r="316" spans="1:5" ht="18.75" customHeight="1">
      <c r="D316" s="119"/>
      <c r="E316" s="183"/>
    </row>
  </sheetData>
  <protectedRanges>
    <protectedRange password="CF71" sqref="C1:C313 C315:C65536" name="tho"/>
  </protectedRanges>
  <autoFilter ref="A2:IV314" xr:uid="{00000000-0009-0000-0000-000008000000}">
    <filterColumn colId="2">
      <customFilters>
        <customFilter operator="notEqual" val=""/>
      </customFilters>
    </filterColumn>
    <sortState xmlns:xlrd2="http://schemas.microsoft.com/office/spreadsheetml/2017/richdata2" ref="A2:IV314">
      <sortCondition ref="A2:A314"/>
    </sortState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313"/>
  <sheetViews>
    <sheetView workbookViewId="0">
      <selection activeCell="H29" sqref="H29"/>
    </sheetView>
  </sheetViews>
  <sheetFormatPr defaultColWidth="9" defaultRowHeight="15"/>
  <cols>
    <col min="1" max="1" width="37.85546875" customWidth="1"/>
    <col min="2" max="2" width="10.42578125" customWidth="1"/>
    <col min="3" max="3" width="13.28515625" customWidth="1"/>
    <col min="4" max="4" width="19.28515625" customWidth="1"/>
  </cols>
  <sheetData>
    <row r="1" spans="1:4">
      <c r="A1" s="143" t="s">
        <v>340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28" t="s">
        <v>5</v>
      </c>
      <c r="B3" s="127">
        <v>71</v>
      </c>
      <c r="C3" s="127">
        <v>6500</v>
      </c>
      <c r="D3" s="127">
        <f>B3*C3</f>
        <v>461500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>
      <c r="A6" s="128" t="s">
        <v>8</v>
      </c>
      <c r="B6" s="127">
        <v>9</v>
      </c>
      <c r="C6" s="127">
        <v>36000</v>
      </c>
      <c r="D6" s="127">
        <f t="shared" si="0"/>
        <v>324000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>
      <c r="A17" s="83" t="s">
        <v>19</v>
      </c>
      <c r="B17" s="127">
        <v>6</v>
      </c>
      <c r="C17" s="127">
        <v>55000</v>
      </c>
      <c r="D17" s="127">
        <f t="shared" si="0"/>
        <v>330000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 hidden="1">
      <c r="A23" s="129" t="s">
        <v>25</v>
      </c>
      <c r="B23" s="127"/>
      <c r="C23" s="127"/>
      <c r="D23" s="127">
        <f t="shared" si="0"/>
        <v>0</v>
      </c>
    </row>
    <row r="24" spans="1:4" ht="18.75">
      <c r="A24" s="129" t="s">
        <v>26</v>
      </c>
      <c r="B24" s="127">
        <v>30</v>
      </c>
      <c r="C24" s="127">
        <v>28000</v>
      </c>
      <c r="D24" s="127">
        <f t="shared" si="0"/>
        <v>840000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>
      <c r="A26" s="129" t="s">
        <v>28</v>
      </c>
      <c r="B26" s="127">
        <v>100</v>
      </c>
      <c r="C26" s="127">
        <v>13000</v>
      </c>
      <c r="D26" s="127">
        <f t="shared" si="0"/>
        <v>1300000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20</v>
      </c>
      <c r="C28" s="127">
        <v>45000</v>
      </c>
      <c r="D28" s="127">
        <f t="shared" si="0"/>
        <v>900000</v>
      </c>
    </row>
    <row r="29" spans="1:4" ht="18.75">
      <c r="A29" s="129" t="s">
        <v>31</v>
      </c>
      <c r="B29" s="127">
        <v>15</v>
      </c>
      <c r="C29" s="127">
        <v>40000</v>
      </c>
      <c r="D29" s="127">
        <f t="shared" si="0"/>
        <v>600000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 hidden="1">
      <c r="A32" s="129" t="s">
        <v>34</v>
      </c>
      <c r="B32" s="127"/>
      <c r="C32" s="127"/>
      <c r="D32" s="127">
        <f t="shared" si="0"/>
        <v>0</v>
      </c>
    </row>
    <row r="33" spans="1:4" ht="18.75">
      <c r="A33" s="129" t="s">
        <v>35</v>
      </c>
      <c r="B33" s="127">
        <v>15</v>
      </c>
      <c r="C33" s="127">
        <v>21000</v>
      </c>
      <c r="D33" s="127">
        <f t="shared" si="0"/>
        <v>315000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10+5+17+5+20</f>
        <v>57</v>
      </c>
      <c r="C35" s="127">
        <v>10000</v>
      </c>
      <c r="D35" s="127">
        <f t="shared" si="0"/>
        <v>570000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25</v>
      </c>
      <c r="C40" s="127">
        <v>25000</v>
      </c>
      <c r="D40" s="127">
        <f t="shared" si="0"/>
        <v>625000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>
      <c r="A42" s="129" t="s">
        <v>44</v>
      </c>
      <c r="B42" s="127">
        <v>18</v>
      </c>
      <c r="C42" s="127">
        <v>12000</v>
      </c>
      <c r="D42" s="127">
        <f t="shared" si="0"/>
        <v>216000</v>
      </c>
    </row>
    <row r="43" spans="1:4" ht="18.75">
      <c r="A43" s="129" t="s">
        <v>45</v>
      </c>
      <c r="B43" s="127">
        <v>200</v>
      </c>
      <c r="C43" s="127">
        <v>15000</v>
      </c>
      <c r="D43" s="127">
        <f t="shared" si="0"/>
        <v>3000000</v>
      </c>
    </row>
    <row r="44" spans="1:4" ht="18.75">
      <c r="A44" s="129" t="s">
        <v>46</v>
      </c>
      <c r="B44" s="127">
        <v>100</v>
      </c>
      <c r="C44" s="127">
        <v>15000</v>
      </c>
      <c r="D44" s="127">
        <f t="shared" si="0"/>
        <v>1500000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>
      <c r="A55" s="92" t="s">
        <v>57</v>
      </c>
      <c r="B55" s="127">
        <v>20</v>
      </c>
      <c r="C55" s="127">
        <v>8000</v>
      </c>
      <c r="D55" s="127">
        <f t="shared" si="0"/>
        <v>160000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>
      <c r="A62" s="129" t="s">
        <v>65</v>
      </c>
      <c r="B62" s="127">
        <v>5</v>
      </c>
      <c r="C62" s="127">
        <v>9000</v>
      </c>
      <c r="D62" s="127">
        <f t="shared" si="0"/>
        <v>45000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f>60+80+240</f>
        <v>380</v>
      </c>
      <c r="C67" s="127">
        <v>27000</v>
      </c>
      <c r="D67" s="127">
        <f t="shared" si="0"/>
        <v>10260000</v>
      </c>
    </row>
    <row r="68" spans="1:4" ht="18.75" hidden="1">
      <c r="A68" s="128" t="s">
        <v>71</v>
      </c>
      <c r="B68" s="127"/>
      <c r="C68" s="127"/>
      <c r="D68" s="127">
        <f t="shared" ref="D68:D131" si="1">B68*C68</f>
        <v>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 hidden="1">
      <c r="A71" s="129" t="s">
        <v>74</v>
      </c>
      <c r="B71" s="127"/>
      <c r="C71" s="127"/>
      <c r="D71" s="127">
        <f t="shared" si="1"/>
        <v>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 hidden="1">
      <c r="A73" s="136" t="s">
        <v>76</v>
      </c>
      <c r="B73" s="127"/>
      <c r="C73" s="127"/>
      <c r="D73" s="127">
        <f t="shared" si="1"/>
        <v>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>
      <c r="A78" s="97" t="s">
        <v>81</v>
      </c>
      <c r="B78" s="127">
        <v>5</v>
      </c>
      <c r="C78" s="127">
        <v>12000</v>
      </c>
      <c r="D78" s="127">
        <f t="shared" si="1"/>
        <v>60000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65</v>
      </c>
      <c r="C83" s="127">
        <v>12000</v>
      </c>
      <c r="D83" s="127">
        <f t="shared" si="1"/>
        <v>780000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7</v>
      </c>
      <c r="C87" s="127">
        <v>28000</v>
      </c>
      <c r="D87" s="127">
        <f t="shared" si="1"/>
        <v>196000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>
      <c r="A95" s="129" t="s">
        <v>98</v>
      </c>
      <c r="B95" s="127">
        <v>10</v>
      </c>
      <c r="C95" s="127">
        <v>10000</v>
      </c>
      <c r="D95" s="127">
        <f t="shared" si="1"/>
        <v>100000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100+60+40+15+40+40+260+120</f>
        <v>675</v>
      </c>
      <c r="C113" s="127">
        <v>8000</v>
      </c>
      <c r="D113" s="127">
        <f t="shared" si="1"/>
        <v>5400000</v>
      </c>
    </row>
    <row r="114" spans="1:4" ht="18.75">
      <c r="A114" s="129" t="s">
        <v>117</v>
      </c>
      <c r="B114" s="127">
        <v>100</v>
      </c>
      <c r="C114" s="127">
        <v>6000</v>
      </c>
      <c r="D114" s="127">
        <f t="shared" si="1"/>
        <v>600000</v>
      </c>
    </row>
    <row r="115" spans="1:4" ht="18.75">
      <c r="A115" s="129" t="s">
        <v>118</v>
      </c>
      <c r="B115" s="127">
        <v>32</v>
      </c>
      <c r="C115" s="127">
        <v>3200</v>
      </c>
      <c r="D115" s="127">
        <f t="shared" si="1"/>
        <v>102400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460+390+435+90</f>
        <v>1375</v>
      </c>
      <c r="C120" s="127">
        <v>6000</v>
      </c>
      <c r="D120" s="127">
        <f t="shared" si="1"/>
        <v>8250000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1</v>
      </c>
      <c r="C130" s="130">
        <v>60000</v>
      </c>
      <c r="D130" s="127">
        <f t="shared" si="1"/>
        <v>60000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 hidden="1">
      <c r="A136" s="92" t="s">
        <v>139</v>
      </c>
      <c r="B136" s="127"/>
      <c r="C136" s="127"/>
      <c r="D136" s="127">
        <f t="shared" si="2"/>
        <v>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 hidden="1">
      <c r="A139" s="128" t="s">
        <v>142</v>
      </c>
      <c r="B139" s="130"/>
      <c r="C139" s="130"/>
      <c r="D139" s="127">
        <f t="shared" si="2"/>
        <v>0</v>
      </c>
    </row>
    <row r="140" spans="1:4" ht="18.75">
      <c r="A140" s="129" t="s">
        <v>143</v>
      </c>
      <c r="B140" s="127">
        <v>25</v>
      </c>
      <c r="C140" s="127">
        <v>7500</v>
      </c>
      <c r="D140" s="127">
        <f t="shared" si="2"/>
        <v>187500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f>50+40+20+20+120+70+180</f>
        <v>500</v>
      </c>
      <c r="C143" s="127">
        <v>18000</v>
      </c>
      <c r="D143" s="127">
        <f t="shared" si="2"/>
        <v>9000000</v>
      </c>
    </row>
    <row r="144" spans="1:4" ht="18.75">
      <c r="A144" s="93" t="s">
        <v>147</v>
      </c>
      <c r="B144" s="127">
        <v>10</v>
      </c>
      <c r="C144" s="127">
        <v>15000</v>
      </c>
      <c r="D144" s="127">
        <f t="shared" si="2"/>
        <v>150000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 hidden="1">
      <c r="A146" s="129" t="s">
        <v>149</v>
      </c>
      <c r="B146" s="127"/>
      <c r="C146" s="127"/>
      <c r="D146" s="127">
        <f t="shared" si="2"/>
        <v>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 hidden="1">
      <c r="A150" s="92" t="s">
        <v>153</v>
      </c>
      <c r="B150" s="127"/>
      <c r="C150" s="127"/>
      <c r="D150" s="127">
        <f t="shared" si="2"/>
        <v>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>
      <c r="A154" s="129" t="s">
        <v>157</v>
      </c>
      <c r="B154" s="127">
        <v>1</v>
      </c>
      <c r="C154" s="127">
        <v>7000</v>
      </c>
      <c r="D154" s="127">
        <f t="shared" si="2"/>
        <v>7000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>
      <c r="A162" s="129" t="s">
        <v>165</v>
      </c>
      <c r="B162" s="127">
        <v>20</v>
      </c>
      <c r="C162" s="127">
        <v>7000</v>
      </c>
      <c r="D162" s="127">
        <f t="shared" si="2"/>
        <v>140000</v>
      </c>
    </row>
    <row r="163" spans="1:4" ht="18.75">
      <c r="A163" s="129" t="s">
        <v>166</v>
      </c>
      <c r="B163" s="127">
        <v>25</v>
      </c>
      <c r="C163" s="127">
        <v>7000</v>
      </c>
      <c r="D163" s="127">
        <f t="shared" si="2"/>
        <v>175000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f>40+80+40+50+130+140+20</f>
        <v>500</v>
      </c>
      <c r="C165" s="127">
        <v>18000</v>
      </c>
      <c r="D165" s="127">
        <f t="shared" si="2"/>
        <v>9000000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 hidden="1">
      <c r="A167" s="129" t="s">
        <v>170</v>
      </c>
      <c r="B167" s="127"/>
      <c r="C167" s="127"/>
      <c r="D167" s="127">
        <f t="shared" si="2"/>
        <v>0</v>
      </c>
    </row>
    <row r="168" spans="1:4" ht="18.75">
      <c r="A168" s="129" t="s">
        <v>171</v>
      </c>
      <c r="B168" s="127">
        <v>46</v>
      </c>
      <c r="C168" s="127">
        <v>17000</v>
      </c>
      <c r="D168" s="127">
        <f t="shared" si="2"/>
        <v>782000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 hidden="1">
      <c r="A170" s="97" t="s">
        <v>173</v>
      </c>
      <c r="B170" s="127"/>
      <c r="C170" s="127"/>
      <c r="D170" s="127">
        <f t="shared" si="2"/>
        <v>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f>40+100+160+120+200+38</f>
        <v>658</v>
      </c>
      <c r="C179" s="127">
        <v>21000</v>
      </c>
      <c r="D179" s="127">
        <f t="shared" si="2"/>
        <v>13818000</v>
      </c>
    </row>
    <row r="180" spans="1:4" ht="18.75" hidden="1">
      <c r="A180" s="129" t="s">
        <v>183</v>
      </c>
      <c r="B180" s="127"/>
      <c r="C180" s="127"/>
      <c r="D180" s="127">
        <f t="shared" si="2"/>
        <v>0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>
      <c r="A182" s="128" t="s">
        <v>185</v>
      </c>
      <c r="B182" s="127">
        <v>5</v>
      </c>
      <c r="C182" s="127">
        <v>25000</v>
      </c>
      <c r="D182" s="127">
        <f t="shared" si="2"/>
        <v>125000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>
      <c r="A185" s="129" t="s">
        <v>188</v>
      </c>
      <c r="B185" s="127">
        <v>20</v>
      </c>
      <c r="C185" s="127">
        <v>12000</v>
      </c>
      <c r="D185" s="127">
        <f t="shared" si="2"/>
        <v>240000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>
      <c r="A191" s="129" t="s">
        <v>194</v>
      </c>
      <c r="B191" s="127">
        <f>20+10+15+20</f>
        <v>65</v>
      </c>
      <c r="C191" s="127">
        <v>9000</v>
      </c>
      <c r="D191" s="127">
        <f t="shared" si="2"/>
        <v>585000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v>20</v>
      </c>
      <c r="C193" s="127">
        <v>6500</v>
      </c>
      <c r="D193" s="127">
        <f t="shared" si="2"/>
        <v>130000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v>197</v>
      </c>
      <c r="C196" s="127">
        <v>6000</v>
      </c>
      <c r="D196" s="127">
        <f t="shared" ref="D196:D259" si="3">B196*C196</f>
        <v>1182000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>
      <c r="A198" s="129" t="s">
        <v>201</v>
      </c>
      <c r="B198" s="127">
        <v>216</v>
      </c>
      <c r="C198" s="127">
        <v>6000</v>
      </c>
      <c r="D198" s="127">
        <f t="shared" si="3"/>
        <v>1296000</v>
      </c>
    </row>
    <row r="199" spans="1:4" ht="18.75" hidden="1">
      <c r="A199" s="129" t="s">
        <v>202</v>
      </c>
      <c r="B199" s="127"/>
      <c r="C199" s="127"/>
      <c r="D199" s="127">
        <f t="shared" si="3"/>
        <v>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 hidden="1">
      <c r="A203" s="128" t="s">
        <v>206</v>
      </c>
      <c r="B203" s="127"/>
      <c r="C203" s="127"/>
      <c r="D203" s="127">
        <f t="shared" si="3"/>
        <v>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 hidden="1">
      <c r="A212" s="128" t="s">
        <v>215</v>
      </c>
      <c r="B212" s="127"/>
      <c r="C212" s="127"/>
      <c r="D212" s="127">
        <f t="shared" si="3"/>
        <v>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10</v>
      </c>
      <c r="C216" s="127">
        <v>25000</v>
      </c>
      <c r="D216" s="127">
        <f t="shared" si="3"/>
        <v>250000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 hidden="1">
      <c r="A220" s="129" t="s">
        <v>223</v>
      </c>
      <c r="B220" s="127"/>
      <c r="C220" s="127"/>
      <c r="D220" s="127">
        <f t="shared" si="3"/>
        <v>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 hidden="1">
      <c r="A227" s="129" t="s">
        <v>230</v>
      </c>
      <c r="B227" s="127"/>
      <c r="C227" s="127"/>
      <c r="D227" s="127">
        <f t="shared" si="3"/>
        <v>0</v>
      </c>
    </row>
    <row r="228" spans="1:4" ht="18.75" hidden="1">
      <c r="A228" s="129" t="s">
        <v>231</v>
      </c>
      <c r="B228" s="127"/>
      <c r="C228" s="127"/>
      <c r="D228" s="127">
        <f t="shared" si="3"/>
        <v>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>
      <c r="A236" s="129" t="s">
        <v>239</v>
      </c>
      <c r="B236" s="127">
        <v>36</v>
      </c>
      <c r="C236" s="127">
        <v>18000</v>
      </c>
      <c r="D236" s="127">
        <f t="shared" si="3"/>
        <v>648000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>
      <c r="A247" s="129" t="s">
        <v>249</v>
      </c>
      <c r="B247" s="127">
        <v>4</v>
      </c>
      <c r="C247" s="127">
        <v>6800</v>
      </c>
      <c r="D247" s="127">
        <f t="shared" si="3"/>
        <v>27200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>
      <c r="A249" s="129" t="s">
        <v>251</v>
      </c>
      <c r="B249" s="127">
        <v>3</v>
      </c>
      <c r="C249" s="127">
        <v>28000</v>
      </c>
      <c r="D249" s="127">
        <f t="shared" si="3"/>
        <v>84000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 hidden="1">
      <c r="A256" s="129" t="s">
        <v>258</v>
      </c>
      <c r="B256" s="127"/>
      <c r="C256" s="127"/>
      <c r="D256" s="127">
        <f t="shared" si="3"/>
        <v>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12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>
      <c r="A262" s="129" t="s">
        <v>264</v>
      </c>
      <c r="B262" s="127">
        <v>5</v>
      </c>
      <c r="C262" s="127">
        <v>6800</v>
      </c>
      <c r="D262" s="127">
        <f t="shared" si="4"/>
        <v>34000</v>
      </c>
    </row>
    <row r="263" spans="1:4" ht="18.75" hidden="1">
      <c r="A263" s="129" t="s">
        <v>265</v>
      </c>
      <c r="B263" s="127"/>
      <c r="C263" s="127"/>
      <c r="D263" s="127">
        <f t="shared" si="4"/>
        <v>0</v>
      </c>
    </row>
    <row r="264" spans="1:4" ht="18.75" hidden="1">
      <c r="A264" s="129" t="s">
        <v>266</v>
      </c>
      <c r="B264" s="127"/>
      <c r="C264" s="127"/>
      <c r="D264" s="127">
        <f t="shared" si="4"/>
        <v>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 hidden="1">
      <c r="A267" s="129" t="s">
        <v>269</v>
      </c>
      <c r="B267" s="127"/>
      <c r="C267" s="127"/>
      <c r="D267" s="127">
        <f t="shared" si="4"/>
        <v>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>
      <c r="A270" s="129" t="s">
        <v>272</v>
      </c>
      <c r="B270" s="127">
        <v>1</v>
      </c>
      <c r="C270" s="127">
        <v>26000</v>
      </c>
      <c r="D270" s="127">
        <f t="shared" si="4"/>
        <v>26000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f>68+35+23</f>
        <v>126</v>
      </c>
      <c r="C272" s="127">
        <v>8000</v>
      </c>
      <c r="D272" s="127">
        <f t="shared" si="4"/>
        <v>1008000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 hidden="1">
      <c r="A275" s="129" t="s">
        <v>277</v>
      </c>
      <c r="B275" s="127"/>
      <c r="C275" s="127"/>
      <c r="D275" s="127">
        <f t="shared" si="4"/>
        <v>0</v>
      </c>
    </row>
    <row r="276" spans="1:4" ht="18.75" hidden="1">
      <c r="A276" s="129" t="s">
        <v>278</v>
      </c>
      <c r="B276" s="127"/>
      <c r="C276" s="127"/>
      <c r="D276" s="127">
        <f t="shared" si="4"/>
        <v>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>
      <c r="A278" s="129" t="s">
        <v>280</v>
      </c>
      <c r="B278" s="127">
        <v>6</v>
      </c>
      <c r="C278" s="127">
        <v>14000</v>
      </c>
      <c r="D278" s="127">
        <f t="shared" si="4"/>
        <v>84000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 hidden="1">
      <c r="A284" s="129" t="s">
        <v>286</v>
      </c>
      <c r="B284" s="127"/>
      <c r="C284" s="127"/>
      <c r="D284" s="127">
        <f t="shared" si="4"/>
        <v>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v>16</v>
      </c>
      <c r="C287" s="127">
        <v>4000</v>
      </c>
      <c r="D287" s="127">
        <f t="shared" si="4"/>
        <v>64000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>
      <c r="A291" s="129" t="s">
        <v>293</v>
      </c>
      <c r="B291" s="127">
        <v>3</v>
      </c>
      <c r="C291" s="127">
        <v>12000</v>
      </c>
      <c r="D291" s="127">
        <f t="shared" si="4"/>
        <v>36000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>
      <c r="A303" s="92" t="s">
        <v>305</v>
      </c>
      <c r="B303" s="127">
        <v>450</v>
      </c>
      <c r="C303" s="127">
        <v>26000</v>
      </c>
      <c r="D303" s="127">
        <f t="shared" si="4"/>
        <v>11700000</v>
      </c>
    </row>
    <row r="304" spans="1:4" ht="18.75" hidden="1">
      <c r="A304" s="92" t="s">
        <v>306</v>
      </c>
      <c r="B304" s="127"/>
      <c r="C304" s="127"/>
      <c r="D304" s="127">
        <f t="shared" si="4"/>
        <v>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83" t="s">
        <v>319</v>
      </c>
      <c r="B306" s="127"/>
      <c r="C306" s="127"/>
      <c r="D306" s="127">
        <f t="shared" si="4"/>
        <v>0</v>
      </c>
    </row>
    <row r="307" spans="1:4" ht="18.75" hidden="1">
      <c r="A307" s="83" t="s">
        <v>307</v>
      </c>
      <c r="B307" s="127"/>
      <c r="C307" s="127"/>
      <c r="D307" s="127">
        <f t="shared" si="4"/>
        <v>0</v>
      </c>
    </row>
    <row r="308" spans="1:4" ht="18.75" hidden="1">
      <c r="A308" s="83" t="s">
        <v>308</v>
      </c>
      <c r="B308" s="127"/>
      <c r="C308" s="127"/>
      <c r="D308" s="127">
        <f t="shared" si="4"/>
        <v>0</v>
      </c>
    </row>
    <row r="309" spans="1:4" ht="18.75" hidden="1">
      <c r="A309" s="83" t="s">
        <v>309</v>
      </c>
      <c r="B309" s="127"/>
      <c r="C309" s="127"/>
      <c r="D309" s="127">
        <f t="shared" si="4"/>
        <v>0</v>
      </c>
    </row>
    <row r="310" spans="1:4" ht="18.75" hidden="1">
      <c r="A310" s="115" t="s">
        <v>310</v>
      </c>
      <c r="B310" s="127"/>
      <c r="C310" s="127"/>
      <c r="D310" s="127">
        <f t="shared" si="4"/>
        <v>0</v>
      </c>
    </row>
    <row r="311" spans="1:4" ht="18.75" hidden="1">
      <c r="A311" s="129" t="s">
        <v>311</v>
      </c>
      <c r="B311" s="127"/>
      <c r="C311" s="127"/>
      <c r="D311" s="127">
        <f t="shared" si="4"/>
        <v>0</v>
      </c>
    </row>
    <row r="312" spans="1:4" ht="18.75" hidden="1">
      <c r="A312" s="83" t="s">
        <v>312</v>
      </c>
      <c r="B312" s="127"/>
      <c r="C312" s="127"/>
      <c r="D312" s="127">
        <f t="shared" si="4"/>
        <v>0</v>
      </c>
    </row>
    <row r="313" spans="1:4" ht="18.75">
      <c r="A313" s="147"/>
      <c r="B313" s="148">
        <f>SUM(B3:B312)</f>
        <v>6309</v>
      </c>
      <c r="C313" s="148"/>
      <c r="D313" s="148">
        <f t="shared" ref="D313" si="5">SUM(D3:D312)</f>
        <v>87773600</v>
      </c>
    </row>
  </sheetData>
  <protectedRanges>
    <protectedRange password="CF71" sqref="B1:D312" name="tho_1"/>
  </protectedRanges>
  <autoFilter ref="A2:D313" xr:uid="{00000000-0009-0000-0000-000009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321"/>
  <sheetViews>
    <sheetView workbookViewId="0">
      <selection activeCell="C203" sqref="C203"/>
    </sheetView>
  </sheetViews>
  <sheetFormatPr defaultColWidth="9" defaultRowHeight="15"/>
  <cols>
    <col min="1" max="1" width="33" customWidth="1"/>
    <col min="3" max="3" width="11.5703125" customWidth="1"/>
    <col min="4" max="4" width="17.85546875" customWidth="1"/>
  </cols>
  <sheetData>
    <row r="1" spans="1:4">
      <c r="A1" s="143" t="s">
        <v>341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28" t="s">
        <v>5</v>
      </c>
      <c r="B3" s="127">
        <v>34</v>
      </c>
      <c r="C3" s="127">
        <v>6000</v>
      </c>
      <c r="D3" s="127">
        <f>B3*C3</f>
        <v>204000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>
      <c r="A12" s="128" t="s">
        <v>14</v>
      </c>
      <c r="B12" s="130">
        <v>10</v>
      </c>
      <c r="C12" s="130">
        <v>9000</v>
      </c>
      <c r="D12" s="127">
        <f t="shared" si="0"/>
        <v>90000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>
      <c r="A14" s="129" t="s">
        <v>16</v>
      </c>
      <c r="B14" s="127">
        <v>8</v>
      </c>
      <c r="C14" s="127">
        <v>4800</v>
      </c>
      <c r="D14" s="127">
        <f t="shared" si="0"/>
        <v>38400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20+25+10+5</f>
        <v>60</v>
      </c>
      <c r="C23" s="127">
        <v>35000</v>
      </c>
      <c r="D23" s="127">
        <f t="shared" si="0"/>
        <v>2100000</v>
      </c>
    </row>
    <row r="24" spans="1:4" ht="18.75">
      <c r="A24" s="129" t="s">
        <v>26</v>
      </c>
      <c r="B24" s="127">
        <v>13</v>
      </c>
      <c r="C24" s="127">
        <v>28000</v>
      </c>
      <c r="D24" s="127">
        <f t="shared" si="0"/>
        <v>364000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>
      <c r="A26" s="129" t="s">
        <v>28</v>
      </c>
      <c r="B26" s="127">
        <v>100</v>
      </c>
      <c r="C26" s="127">
        <v>15000</v>
      </c>
      <c r="D26" s="127">
        <f t="shared" si="0"/>
        <v>1500000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35</v>
      </c>
      <c r="C28" s="127">
        <v>50000</v>
      </c>
      <c r="D28" s="127">
        <f t="shared" si="0"/>
        <v>1750000</v>
      </c>
    </row>
    <row r="29" spans="1:4" ht="18.75">
      <c r="A29" s="129" t="s">
        <v>31</v>
      </c>
      <c r="B29" s="127">
        <v>13</v>
      </c>
      <c r="C29" s="127">
        <v>40000</v>
      </c>
      <c r="D29" s="127">
        <f t="shared" si="0"/>
        <v>520000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v>80</v>
      </c>
      <c r="C32" s="127">
        <v>28000</v>
      </c>
      <c r="D32" s="127">
        <f t="shared" si="0"/>
        <v>2240000</v>
      </c>
    </row>
    <row r="33" spans="1:4" ht="18.75">
      <c r="A33" s="129" t="s">
        <v>35</v>
      </c>
      <c r="B33" s="127">
        <v>10</v>
      </c>
      <c r="C33" s="127">
        <v>21000</v>
      </c>
      <c r="D33" s="127">
        <f t="shared" si="0"/>
        <v>210000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40+48+10+25</f>
        <v>123</v>
      </c>
      <c r="C35" s="127">
        <v>11000</v>
      </c>
      <c r="D35" s="127">
        <f t="shared" si="0"/>
        <v>1353000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3</v>
      </c>
      <c r="C40" s="127">
        <v>24000</v>
      </c>
      <c r="D40" s="127">
        <f t="shared" si="0"/>
        <v>72000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>
      <c r="A42" s="129" t="s">
        <v>44</v>
      </c>
      <c r="B42" s="127">
        <v>18</v>
      </c>
      <c r="C42" s="127">
        <v>12000</v>
      </c>
      <c r="D42" s="127">
        <f t="shared" si="0"/>
        <v>216000</v>
      </c>
    </row>
    <row r="43" spans="1:4" ht="18.75">
      <c r="A43" s="129" t="s">
        <v>45</v>
      </c>
      <c r="B43" s="127">
        <f>80+50+40</f>
        <v>170</v>
      </c>
      <c r="C43" s="127">
        <v>15000</v>
      </c>
      <c r="D43" s="127">
        <f t="shared" si="0"/>
        <v>2550000</v>
      </c>
    </row>
    <row r="44" spans="1:4" ht="18.75">
      <c r="A44" s="129" t="s">
        <v>46</v>
      </c>
      <c r="B44" s="127">
        <f>70+10</f>
        <v>80</v>
      </c>
      <c r="C44" s="127">
        <v>15000</v>
      </c>
      <c r="D44" s="127">
        <f t="shared" si="0"/>
        <v>1200000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20</v>
      </c>
      <c r="C54" s="127">
        <v>13000</v>
      </c>
      <c r="D54" s="127">
        <f t="shared" si="0"/>
        <v>260000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>
      <c r="A62" s="129" t="s">
        <v>65</v>
      </c>
      <c r="B62" s="127">
        <v>20</v>
      </c>
      <c r="C62" s="127">
        <v>9000</v>
      </c>
      <c r="D62" s="127">
        <f t="shared" si="0"/>
        <v>180000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f>280+140</f>
        <v>420</v>
      </c>
      <c r="C67" s="127">
        <v>27000</v>
      </c>
      <c r="D67" s="127">
        <f t="shared" si="0"/>
        <v>11340000</v>
      </c>
    </row>
    <row r="68" spans="1:4" ht="18.75" hidden="1">
      <c r="A68" s="128" t="s">
        <v>71</v>
      </c>
      <c r="B68" s="127"/>
      <c r="C68" s="127"/>
      <c r="D68" s="127">
        <f t="shared" ref="D68:D131" si="1">B68*C68</f>
        <v>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>
      <c r="A70" s="129" t="s">
        <v>73</v>
      </c>
      <c r="B70" s="127">
        <v>3</v>
      </c>
      <c r="C70" s="127">
        <v>14000</v>
      </c>
      <c r="D70" s="127">
        <f t="shared" si="1"/>
        <v>42000</v>
      </c>
    </row>
    <row r="71" spans="1:4" ht="18.75" hidden="1">
      <c r="A71" s="129" t="s">
        <v>74</v>
      </c>
      <c r="B71" s="127"/>
      <c r="C71" s="127"/>
      <c r="D71" s="127">
        <f t="shared" si="1"/>
        <v>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15</v>
      </c>
      <c r="C73" s="127">
        <v>25000</v>
      </c>
      <c r="D73" s="127">
        <f t="shared" si="1"/>
        <v>375000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140</v>
      </c>
      <c r="C83" s="127">
        <v>11000</v>
      </c>
      <c r="D83" s="127">
        <f t="shared" si="1"/>
        <v>1540000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19</v>
      </c>
      <c r="C87" s="127">
        <v>28000</v>
      </c>
      <c r="D87" s="127">
        <f t="shared" si="1"/>
        <v>532000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v>250</v>
      </c>
      <c r="C113" s="127">
        <v>9000</v>
      </c>
      <c r="D113" s="127">
        <f t="shared" si="1"/>
        <v>2250000</v>
      </c>
    </row>
    <row r="114" spans="1:4" ht="18.75">
      <c r="A114" s="129" t="s">
        <v>117</v>
      </c>
      <c r="B114" s="127">
        <v>110</v>
      </c>
      <c r="C114" s="127">
        <v>7000</v>
      </c>
      <c r="D114" s="127">
        <f t="shared" si="1"/>
        <v>770000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861+420+420+300</f>
        <v>2001</v>
      </c>
      <c r="C120" s="127">
        <v>6000</v>
      </c>
      <c r="D120" s="127">
        <f t="shared" si="1"/>
        <v>12006000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1</v>
      </c>
      <c r="C130" s="130">
        <v>60000</v>
      </c>
      <c r="D130" s="127">
        <f t="shared" si="1"/>
        <v>60000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>
      <c r="A136" s="92" t="s">
        <v>139</v>
      </c>
      <c r="B136" s="127">
        <f>11+26</f>
        <v>37</v>
      </c>
      <c r="C136" s="127">
        <v>2750</v>
      </c>
      <c r="D136" s="127">
        <f t="shared" si="2"/>
        <v>101750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 hidden="1">
      <c r="A139" s="128" t="s">
        <v>142</v>
      </c>
      <c r="B139" s="130"/>
      <c r="C139" s="130"/>
      <c r="D139" s="127">
        <f t="shared" si="2"/>
        <v>0</v>
      </c>
    </row>
    <row r="140" spans="1:4" ht="18.75">
      <c r="A140" s="129" t="s">
        <v>143</v>
      </c>
      <c r="B140" s="127">
        <v>30</v>
      </c>
      <c r="C140" s="127">
        <v>7500</v>
      </c>
      <c r="D140" s="127">
        <f t="shared" si="2"/>
        <v>225000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v>500</v>
      </c>
      <c r="C143" s="127">
        <v>17500</v>
      </c>
      <c r="D143" s="127">
        <f t="shared" si="2"/>
        <v>8750000</v>
      </c>
    </row>
    <row r="144" spans="1:4" ht="18.75" hidden="1">
      <c r="A144" s="93" t="s">
        <v>147</v>
      </c>
      <c r="B144" s="127"/>
      <c r="C144" s="127"/>
      <c r="D144" s="127">
        <f t="shared" si="2"/>
        <v>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 hidden="1">
      <c r="A146" s="129" t="s">
        <v>149</v>
      </c>
      <c r="B146" s="127"/>
      <c r="C146" s="127"/>
      <c r="D146" s="127">
        <f t="shared" si="2"/>
        <v>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 hidden="1">
      <c r="A150" s="92" t="s">
        <v>153</v>
      </c>
      <c r="B150" s="127"/>
      <c r="C150" s="127"/>
      <c r="D150" s="127">
        <f t="shared" si="2"/>
        <v>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>
      <c r="A154" s="129" t="s">
        <v>157</v>
      </c>
      <c r="B154" s="127">
        <v>3</v>
      </c>
      <c r="C154" s="127">
        <v>7000</v>
      </c>
      <c r="D154" s="127">
        <f t="shared" si="2"/>
        <v>21000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>
      <c r="A162" s="129" t="s">
        <v>165</v>
      </c>
      <c r="B162" s="127">
        <v>2</v>
      </c>
      <c r="C162" s="127">
        <v>6000</v>
      </c>
      <c r="D162" s="127">
        <f t="shared" si="2"/>
        <v>12000</v>
      </c>
    </row>
    <row r="163" spans="1:4" ht="18.75" hidden="1">
      <c r="A163" s="129" t="s">
        <v>166</v>
      </c>
      <c r="B163" s="127"/>
      <c r="C163" s="127"/>
      <c r="D163" s="127">
        <f t="shared" si="2"/>
        <v>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v>220</v>
      </c>
      <c r="C165" s="127">
        <v>16000</v>
      </c>
      <c r="D165" s="127">
        <f t="shared" si="2"/>
        <v>3520000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>
      <c r="A167" s="129" t="s">
        <v>170</v>
      </c>
      <c r="B167" s="127">
        <v>200</v>
      </c>
      <c r="C167" s="127">
        <v>18000</v>
      </c>
      <c r="D167" s="127">
        <f t="shared" si="2"/>
        <v>3600000</v>
      </c>
    </row>
    <row r="168" spans="1:4" ht="18.75" hidden="1">
      <c r="A168" s="129" t="s">
        <v>171</v>
      </c>
      <c r="B168" s="127"/>
      <c r="C168" s="127"/>
      <c r="D168" s="127">
        <f t="shared" si="2"/>
        <v>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>
      <c r="A170" s="97" t="s">
        <v>173</v>
      </c>
      <c r="B170" s="127">
        <v>68</v>
      </c>
      <c r="C170" s="127">
        <v>16000</v>
      </c>
      <c r="D170" s="127">
        <f t="shared" si="2"/>
        <v>1088000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f>480+80</f>
        <v>560</v>
      </c>
      <c r="C179" s="127">
        <v>21000</v>
      </c>
      <c r="D179" s="127">
        <f t="shared" si="2"/>
        <v>11760000</v>
      </c>
    </row>
    <row r="180" spans="1:4" ht="18.75" hidden="1">
      <c r="A180" s="129" t="s">
        <v>183</v>
      </c>
      <c r="B180" s="127"/>
      <c r="C180" s="127"/>
      <c r="D180" s="127">
        <f t="shared" si="2"/>
        <v>0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 hidden="1">
      <c r="A182" s="128" t="s">
        <v>185</v>
      </c>
      <c r="B182" s="127"/>
      <c r="C182" s="127"/>
      <c r="D182" s="127">
        <f t="shared" si="2"/>
        <v>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>
      <c r="A185" s="129" t="s">
        <v>188</v>
      </c>
      <c r="B185" s="127">
        <f>20+14+10</f>
        <v>44</v>
      </c>
      <c r="C185" s="127">
        <v>12000</v>
      </c>
      <c r="D185" s="127">
        <f t="shared" si="2"/>
        <v>528000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 hidden="1">
      <c r="A191" s="129" t="s">
        <v>194</v>
      </c>
      <c r="B191" s="127"/>
      <c r="C191" s="127"/>
      <c r="D191" s="127">
        <f t="shared" si="2"/>
        <v>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v>140</v>
      </c>
      <c r="C193" s="127">
        <v>6500</v>
      </c>
      <c r="D193" s="127">
        <f t="shared" si="2"/>
        <v>910000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v>354</v>
      </c>
      <c r="C196" s="127">
        <v>6000</v>
      </c>
      <c r="D196" s="127">
        <f t="shared" ref="D196:D259" si="3">B196*C196</f>
        <v>2124000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>
      <c r="A198" s="129" t="s">
        <v>201</v>
      </c>
      <c r="B198" s="127">
        <v>324</v>
      </c>
      <c r="C198" s="127">
        <v>6000</v>
      </c>
      <c r="D198" s="127">
        <f t="shared" si="3"/>
        <v>1944000</v>
      </c>
    </row>
    <row r="199" spans="1:4" ht="18.75">
      <c r="A199" s="129" t="s">
        <v>202</v>
      </c>
      <c r="B199" s="127">
        <v>12.5</v>
      </c>
      <c r="C199" s="127">
        <v>11000</v>
      </c>
      <c r="D199" s="127">
        <f t="shared" si="3"/>
        <v>137500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>
      <c r="A203" s="128" t="s">
        <v>206</v>
      </c>
      <c r="B203" s="127">
        <f>30+10+15</f>
        <v>55</v>
      </c>
      <c r="C203" s="127">
        <v>10000</v>
      </c>
      <c r="D203" s="127">
        <f t="shared" si="3"/>
        <v>550000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>
      <c r="A212" s="128" t="s">
        <v>215</v>
      </c>
      <c r="B212" s="127">
        <v>11</v>
      </c>
      <c r="C212" s="127">
        <v>60000</v>
      </c>
      <c r="D212" s="127">
        <f t="shared" si="3"/>
        <v>660000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45</v>
      </c>
      <c r="C216" s="127">
        <v>28000</v>
      </c>
      <c r="D216" s="127">
        <f t="shared" si="3"/>
        <v>1260000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>
      <c r="A220" s="129" t="s">
        <v>223</v>
      </c>
      <c r="B220" s="127">
        <v>10</v>
      </c>
      <c r="C220" s="127">
        <v>14000</v>
      </c>
      <c r="D220" s="127">
        <f t="shared" si="3"/>
        <v>140000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>
      <c r="A227" s="129" t="s">
        <v>230</v>
      </c>
      <c r="B227" s="127">
        <v>4</v>
      </c>
      <c r="C227" s="127">
        <v>15000</v>
      </c>
      <c r="D227" s="127">
        <f t="shared" si="3"/>
        <v>60000</v>
      </c>
    </row>
    <row r="228" spans="1:4" ht="18.75" hidden="1">
      <c r="A228" s="129" t="s">
        <v>231</v>
      </c>
      <c r="B228" s="127"/>
      <c r="C228" s="127"/>
      <c r="D228" s="127">
        <f t="shared" si="3"/>
        <v>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 hidden="1">
      <c r="A236" s="129" t="s">
        <v>239</v>
      </c>
      <c r="B236" s="127"/>
      <c r="C236" s="127"/>
      <c r="D236" s="127">
        <f t="shared" si="3"/>
        <v>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>
      <c r="A247" s="129" t="s">
        <v>249</v>
      </c>
      <c r="B247" s="127">
        <v>6</v>
      </c>
      <c r="C247" s="127">
        <v>6800</v>
      </c>
      <c r="D247" s="127">
        <f t="shared" si="3"/>
        <v>40800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 hidden="1">
      <c r="A249" s="129" t="s">
        <v>251</v>
      </c>
      <c r="B249" s="127"/>
      <c r="C249" s="127"/>
      <c r="D249" s="127">
        <f t="shared" si="3"/>
        <v>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>
      <c r="A256" s="129" t="s">
        <v>258</v>
      </c>
      <c r="B256" s="127">
        <v>9</v>
      </c>
      <c r="C256" s="127">
        <v>30000</v>
      </c>
      <c r="D256" s="127">
        <f t="shared" si="3"/>
        <v>270000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20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 hidden="1">
      <c r="A262" s="129" t="s">
        <v>264</v>
      </c>
      <c r="B262" s="127"/>
      <c r="C262" s="127"/>
      <c r="D262" s="127">
        <f t="shared" si="4"/>
        <v>0</v>
      </c>
    </row>
    <row r="263" spans="1:4" ht="18.75" hidden="1">
      <c r="A263" s="129" t="s">
        <v>265</v>
      </c>
      <c r="B263" s="127"/>
      <c r="C263" s="127"/>
      <c r="D263" s="127">
        <f t="shared" si="4"/>
        <v>0</v>
      </c>
    </row>
    <row r="264" spans="1:4" ht="18.75" hidden="1">
      <c r="A264" s="129" t="s">
        <v>266</v>
      </c>
      <c r="B264" s="127"/>
      <c r="C264" s="127"/>
      <c r="D264" s="127">
        <f t="shared" si="4"/>
        <v>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 hidden="1">
      <c r="A267" s="129" t="s">
        <v>269</v>
      </c>
      <c r="B267" s="127"/>
      <c r="C267" s="127"/>
      <c r="D267" s="127">
        <f t="shared" si="4"/>
        <v>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 hidden="1">
      <c r="A270" s="129" t="s">
        <v>272</v>
      </c>
      <c r="B270" s="127"/>
      <c r="C270" s="127"/>
      <c r="D270" s="127">
        <f t="shared" si="4"/>
        <v>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f>20+35+35+10</f>
        <v>100</v>
      </c>
      <c r="C272" s="127">
        <v>8000</v>
      </c>
      <c r="D272" s="127">
        <f t="shared" si="4"/>
        <v>800000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>
      <c r="A275" s="129" t="s">
        <v>277</v>
      </c>
      <c r="B275" s="127">
        <v>60</v>
      </c>
      <c r="C275" s="127">
        <v>17000</v>
      </c>
      <c r="D275" s="127">
        <f t="shared" si="4"/>
        <v>1020000</v>
      </c>
    </row>
    <row r="276" spans="1:4" ht="18.75">
      <c r="A276" s="129" t="s">
        <v>278</v>
      </c>
      <c r="B276" s="127">
        <v>50</v>
      </c>
      <c r="C276" s="127">
        <v>23000</v>
      </c>
      <c r="D276" s="127">
        <f t="shared" si="4"/>
        <v>1150000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>
      <c r="A278" s="129" t="s">
        <v>280</v>
      </c>
      <c r="B278" s="127">
        <f>30+25</f>
        <v>55</v>
      </c>
      <c r="C278" s="127">
        <v>14000</v>
      </c>
      <c r="D278" s="127">
        <f t="shared" si="4"/>
        <v>770000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>
      <c r="A284" s="129" t="s">
        <v>286</v>
      </c>
      <c r="B284" s="127">
        <v>15</v>
      </c>
      <c r="C284" s="127">
        <v>6000</v>
      </c>
      <c r="D284" s="127">
        <f t="shared" si="4"/>
        <v>90000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f>7+40+48+48</f>
        <v>143</v>
      </c>
      <c r="C287" s="127">
        <v>4000</v>
      </c>
      <c r="D287" s="127">
        <f t="shared" si="4"/>
        <v>572000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 hidden="1">
      <c r="A291" s="129" t="s">
        <v>293</v>
      </c>
      <c r="B291" s="127"/>
      <c r="C291" s="127"/>
      <c r="D291" s="127">
        <f t="shared" si="4"/>
        <v>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>
      <c r="A303" s="92" t="s">
        <v>305</v>
      </c>
      <c r="B303" s="127">
        <v>460</v>
      </c>
      <c r="C303" s="127">
        <v>26000</v>
      </c>
      <c r="D303" s="127">
        <f t="shared" si="4"/>
        <v>11960000</v>
      </c>
    </row>
    <row r="304" spans="1:4" ht="18.75" hidden="1">
      <c r="A304" s="92" t="s">
        <v>306</v>
      </c>
      <c r="B304" s="127"/>
      <c r="C304" s="127"/>
      <c r="D304" s="127">
        <f t="shared" si="4"/>
        <v>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142" t="s">
        <v>342</v>
      </c>
      <c r="B306" s="127"/>
      <c r="C306" s="127"/>
      <c r="D306" s="127">
        <f t="shared" si="4"/>
        <v>0</v>
      </c>
    </row>
    <row r="307" spans="1:4" ht="18.75" hidden="1">
      <c r="A307" s="142" t="s">
        <v>343</v>
      </c>
      <c r="B307" s="127"/>
      <c r="C307" s="127"/>
      <c r="D307" s="127">
        <f t="shared" si="4"/>
        <v>0</v>
      </c>
    </row>
    <row r="308" spans="1:4" ht="18.75" hidden="1">
      <c r="A308" s="142" t="s">
        <v>344</v>
      </c>
      <c r="B308" s="127"/>
      <c r="C308" s="127"/>
      <c r="D308" s="127">
        <f t="shared" si="4"/>
        <v>0</v>
      </c>
    </row>
    <row r="309" spans="1:4" ht="18.75" hidden="1">
      <c r="A309" s="142" t="s">
        <v>345</v>
      </c>
      <c r="B309" s="127"/>
      <c r="C309" s="127"/>
      <c r="D309" s="127">
        <f t="shared" si="4"/>
        <v>0</v>
      </c>
    </row>
    <row r="310" spans="1:4" ht="18.75" hidden="1">
      <c r="A310" s="83" t="s">
        <v>319</v>
      </c>
      <c r="B310" s="127"/>
      <c r="C310" s="127"/>
      <c r="D310" s="127">
        <f t="shared" si="4"/>
        <v>0</v>
      </c>
    </row>
    <row r="311" spans="1:4" ht="18.75" hidden="1">
      <c r="A311" s="83" t="s">
        <v>307</v>
      </c>
      <c r="B311" s="127"/>
      <c r="C311" s="127"/>
      <c r="D311" s="127">
        <f t="shared" si="4"/>
        <v>0</v>
      </c>
    </row>
    <row r="312" spans="1:4" ht="18.75" hidden="1">
      <c r="A312" s="83" t="s">
        <v>308</v>
      </c>
      <c r="B312" s="127"/>
      <c r="C312" s="127"/>
      <c r="D312" s="127">
        <f t="shared" si="4"/>
        <v>0</v>
      </c>
    </row>
    <row r="313" spans="1:4" ht="18.75" hidden="1">
      <c r="A313" s="142" t="s">
        <v>346</v>
      </c>
      <c r="B313" s="127"/>
      <c r="C313" s="127"/>
      <c r="D313" s="127">
        <f t="shared" si="4"/>
        <v>0</v>
      </c>
    </row>
    <row r="314" spans="1:4" ht="18.75" hidden="1">
      <c r="A314" s="142" t="s">
        <v>347</v>
      </c>
      <c r="B314" s="127"/>
      <c r="C314" s="127"/>
      <c r="D314" s="127">
        <f t="shared" si="4"/>
        <v>0</v>
      </c>
    </row>
    <row r="315" spans="1:4" ht="18.75" hidden="1">
      <c r="A315" s="142" t="s">
        <v>348</v>
      </c>
      <c r="B315" s="127"/>
      <c r="C315" s="127"/>
      <c r="D315" s="127">
        <f t="shared" si="4"/>
        <v>0</v>
      </c>
    </row>
    <row r="316" spans="1:4" ht="18.75" hidden="1">
      <c r="A316" s="83" t="s">
        <v>309</v>
      </c>
      <c r="B316" s="127"/>
      <c r="C316" s="127"/>
      <c r="D316" s="127">
        <f t="shared" si="4"/>
        <v>0</v>
      </c>
    </row>
    <row r="317" spans="1:4" ht="18.75" hidden="1">
      <c r="A317" s="142" t="s">
        <v>349</v>
      </c>
      <c r="B317" s="127"/>
      <c r="C317" s="127"/>
      <c r="D317" s="127">
        <f t="shared" si="4"/>
        <v>0</v>
      </c>
    </row>
    <row r="318" spans="1:4" ht="18.75" hidden="1">
      <c r="A318" s="115" t="s">
        <v>310</v>
      </c>
      <c r="B318" s="127"/>
      <c r="C318" s="127"/>
      <c r="D318" s="127">
        <f t="shared" si="4"/>
        <v>0</v>
      </c>
    </row>
    <row r="319" spans="1:4" ht="18.75" hidden="1">
      <c r="A319" s="129" t="s">
        <v>311</v>
      </c>
      <c r="B319" s="127"/>
      <c r="C319" s="127"/>
      <c r="D319" s="127">
        <f t="shared" si="4"/>
        <v>0</v>
      </c>
    </row>
    <row r="320" spans="1:4" ht="18.75" hidden="1">
      <c r="A320" s="83" t="s">
        <v>312</v>
      </c>
      <c r="B320" s="127"/>
      <c r="C320" s="127"/>
      <c r="D320" s="127">
        <f t="shared" si="4"/>
        <v>0</v>
      </c>
    </row>
    <row r="321" spans="1:4" ht="18.75">
      <c r="A321" s="147"/>
      <c r="B321" s="148">
        <f>SUM(B3:B320)</f>
        <v>7273.5</v>
      </c>
      <c r="C321" s="148"/>
      <c r="D321" s="148">
        <f t="shared" ref="D321" si="5">SUM(D3:D320)</f>
        <v>97826450</v>
      </c>
    </row>
  </sheetData>
  <protectedRanges>
    <protectedRange password="CF71" sqref="B1:D320" name="tho"/>
  </protectedRanges>
  <autoFilter ref="A2:D321" xr:uid="{00000000-0009-0000-0000-00000A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321"/>
  <sheetViews>
    <sheetView workbookViewId="0">
      <selection activeCell="G40" sqref="G40"/>
    </sheetView>
  </sheetViews>
  <sheetFormatPr defaultColWidth="9" defaultRowHeight="15"/>
  <cols>
    <col min="1" max="1" width="40.5703125" customWidth="1"/>
    <col min="3" max="3" width="12.5703125" customWidth="1"/>
    <col min="4" max="4" width="18.7109375" customWidth="1"/>
  </cols>
  <sheetData>
    <row r="1" spans="1:4">
      <c r="A1" s="143" t="s">
        <v>350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321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>
      <c r="A9" s="129" t="s">
        <v>11</v>
      </c>
      <c r="B9" s="127">
        <v>8</v>
      </c>
      <c r="C9" s="127">
        <v>6000</v>
      </c>
      <c r="D9" s="127">
        <f t="shared" si="0"/>
        <v>48000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>
      <c r="A16" s="90" t="s">
        <v>18</v>
      </c>
      <c r="B16" s="127">
        <v>13</v>
      </c>
      <c r="C16" s="127">
        <v>4000</v>
      </c>
      <c r="D16" s="127">
        <f t="shared" si="0"/>
        <v>52000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v>75</v>
      </c>
      <c r="C23" s="127">
        <v>35000</v>
      </c>
      <c r="D23" s="127">
        <f t="shared" si="0"/>
        <v>2625000</v>
      </c>
    </row>
    <row r="24" spans="1:4" ht="18.75">
      <c r="A24" s="129" t="s">
        <v>26</v>
      </c>
      <c r="B24" s="127">
        <v>30</v>
      </c>
      <c r="C24" s="127">
        <v>28000</v>
      </c>
      <c r="D24" s="127">
        <f t="shared" si="0"/>
        <v>840000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>
      <c r="A26" s="129" t="s">
        <v>28</v>
      </c>
      <c r="B26" s="127">
        <v>100</v>
      </c>
      <c r="C26" s="127">
        <v>15000</v>
      </c>
      <c r="D26" s="127">
        <f t="shared" si="0"/>
        <v>1500000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15</v>
      </c>
      <c r="C28" s="127">
        <v>50000</v>
      </c>
      <c r="D28" s="127">
        <f t="shared" si="0"/>
        <v>750000</v>
      </c>
    </row>
    <row r="29" spans="1:4" ht="18.75">
      <c r="A29" s="129" t="s">
        <v>31</v>
      </c>
      <c r="B29" s="127">
        <v>14</v>
      </c>
      <c r="C29" s="127">
        <v>40000</v>
      </c>
      <c r="D29" s="127">
        <f t="shared" si="0"/>
        <v>560000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18+40</f>
        <v>58</v>
      </c>
      <c r="C32" s="127">
        <v>28000</v>
      </c>
      <c r="D32" s="127">
        <f t="shared" si="0"/>
        <v>1624000</v>
      </c>
    </row>
    <row r="33" spans="1:4" ht="18.75">
      <c r="A33" s="129" t="s">
        <v>35</v>
      </c>
      <c r="B33" s="127">
        <v>15</v>
      </c>
      <c r="C33" s="127">
        <v>21000</v>
      </c>
      <c r="D33" s="127">
        <f t="shared" si="0"/>
        <v>315000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20+20+40</f>
        <v>80</v>
      </c>
      <c r="C35" s="127">
        <v>10000</v>
      </c>
      <c r="D35" s="127">
        <f t="shared" si="0"/>
        <v>800000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20</v>
      </c>
      <c r="C40" s="127">
        <v>24000</v>
      </c>
      <c r="D40" s="127">
        <f t="shared" si="0"/>
        <v>480000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v>200</v>
      </c>
      <c r="C43" s="127">
        <v>15000</v>
      </c>
      <c r="D43" s="127">
        <f t="shared" si="0"/>
        <v>3000000</v>
      </c>
    </row>
    <row r="44" spans="1:4" ht="18.75">
      <c r="A44" s="129" t="s">
        <v>46</v>
      </c>
      <c r="B44" s="127">
        <v>80</v>
      </c>
      <c r="C44" s="127">
        <v>15000</v>
      </c>
      <c r="D44" s="127">
        <f t="shared" si="0"/>
        <v>1200000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6</v>
      </c>
      <c r="C54" s="127">
        <v>13000</v>
      </c>
      <c r="D54" s="127">
        <f t="shared" si="0"/>
        <v>78000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 hidden="1">
      <c r="A67" s="129" t="s">
        <v>70</v>
      </c>
      <c r="B67" s="127"/>
      <c r="C67" s="127"/>
      <c r="D67" s="127">
        <f t="shared" si="0"/>
        <v>0</v>
      </c>
    </row>
    <row r="68" spans="1:4" ht="18.75" hidden="1">
      <c r="A68" s="128" t="s">
        <v>71</v>
      </c>
      <c r="B68" s="127"/>
      <c r="C68" s="127"/>
      <c r="D68" s="127">
        <f t="shared" ref="D68:D131" si="1">B68*C68</f>
        <v>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 hidden="1">
      <c r="A71" s="129" t="s">
        <v>74</v>
      </c>
      <c r="B71" s="127"/>
      <c r="C71" s="127"/>
      <c r="D71" s="127">
        <f t="shared" si="1"/>
        <v>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 hidden="1">
      <c r="A73" s="136" t="s">
        <v>76</v>
      </c>
      <c r="B73" s="127"/>
      <c r="C73" s="127"/>
      <c r="D73" s="127">
        <f t="shared" si="1"/>
        <v>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115</v>
      </c>
      <c r="C83" s="127">
        <v>11000</v>
      </c>
      <c r="D83" s="127">
        <f t="shared" si="1"/>
        <v>1265000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7</v>
      </c>
      <c r="C87" s="127">
        <v>28000</v>
      </c>
      <c r="D87" s="127">
        <f t="shared" si="1"/>
        <v>196000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>
      <c r="A91" s="129" t="s">
        <v>94</v>
      </c>
      <c r="B91" s="130">
        <v>0.3</v>
      </c>
      <c r="C91" s="127">
        <v>40000</v>
      </c>
      <c r="D91" s="127">
        <f t="shared" si="1"/>
        <v>12000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240+140+20+60+40+110</f>
        <v>610</v>
      </c>
      <c r="C113" s="127">
        <v>9000</v>
      </c>
      <c r="D113" s="127">
        <f t="shared" si="1"/>
        <v>5490000</v>
      </c>
    </row>
    <row r="114" spans="1:4" ht="18.75">
      <c r="A114" s="129" t="s">
        <v>117</v>
      </c>
      <c r="B114" s="127">
        <f>80+100</f>
        <v>180</v>
      </c>
      <c r="C114" s="127">
        <v>7000</v>
      </c>
      <c r="D114" s="127">
        <f t="shared" si="1"/>
        <v>1260000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2220+450+820</f>
        <v>3490</v>
      </c>
      <c r="C120" s="127">
        <v>6000</v>
      </c>
      <c r="D120" s="127">
        <f t="shared" si="1"/>
        <v>20940000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>
      <c r="A125" s="97" t="s">
        <v>128</v>
      </c>
      <c r="B125" s="127">
        <v>8</v>
      </c>
      <c r="C125" s="127">
        <v>5000</v>
      </c>
      <c r="D125" s="127">
        <f t="shared" si="1"/>
        <v>40000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0.7</v>
      </c>
      <c r="C130" s="130">
        <v>60000</v>
      </c>
      <c r="D130" s="127">
        <f t="shared" si="1"/>
        <v>42000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 hidden="1">
      <c r="A136" s="92" t="s">
        <v>139</v>
      </c>
      <c r="B136" s="127"/>
      <c r="C136" s="127"/>
      <c r="D136" s="127">
        <f t="shared" si="2"/>
        <v>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>
      <c r="A139" s="128" t="s">
        <v>142</v>
      </c>
      <c r="B139" s="130">
        <v>0.5</v>
      </c>
      <c r="C139" s="130">
        <v>120000</v>
      </c>
      <c r="D139" s="127">
        <f t="shared" si="2"/>
        <v>60000</v>
      </c>
    </row>
    <row r="140" spans="1:4" ht="18.75">
      <c r="A140" s="129" t="s">
        <v>143</v>
      </c>
      <c r="B140" s="127">
        <v>16</v>
      </c>
      <c r="C140" s="127">
        <v>7500</v>
      </c>
      <c r="D140" s="127">
        <f t="shared" si="2"/>
        <v>120000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v>380</v>
      </c>
      <c r="C143" s="127">
        <v>17000</v>
      </c>
      <c r="D143" s="127">
        <f t="shared" si="2"/>
        <v>6460000</v>
      </c>
    </row>
    <row r="144" spans="1:4" ht="18.75" hidden="1">
      <c r="A144" s="93" t="s">
        <v>147</v>
      </c>
      <c r="B144" s="127"/>
      <c r="C144" s="127"/>
      <c r="D144" s="127">
        <f t="shared" si="2"/>
        <v>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>
      <c r="A146" s="129" t="s">
        <v>149</v>
      </c>
      <c r="B146" s="130">
        <v>0.5</v>
      </c>
      <c r="C146" s="127">
        <v>55000</v>
      </c>
      <c r="D146" s="127">
        <f t="shared" si="2"/>
        <v>27500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 hidden="1">
      <c r="A150" s="92" t="s">
        <v>153</v>
      </c>
      <c r="B150" s="127"/>
      <c r="C150" s="127"/>
      <c r="D150" s="127">
        <f t="shared" si="2"/>
        <v>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 hidden="1">
      <c r="A154" s="129" t="s">
        <v>157</v>
      </c>
      <c r="B154" s="127"/>
      <c r="C154" s="127"/>
      <c r="D154" s="127">
        <f t="shared" si="2"/>
        <v>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 hidden="1">
      <c r="A162" s="129" t="s">
        <v>165</v>
      </c>
      <c r="B162" s="127"/>
      <c r="C162" s="127"/>
      <c r="D162" s="127">
        <f t="shared" si="2"/>
        <v>0</v>
      </c>
    </row>
    <row r="163" spans="1:4" ht="18.75" hidden="1">
      <c r="A163" s="129" t="s">
        <v>166</v>
      </c>
      <c r="B163" s="127"/>
      <c r="C163" s="127"/>
      <c r="D163" s="127">
        <f t="shared" si="2"/>
        <v>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f>80+120+100+80+60+55</f>
        <v>495</v>
      </c>
      <c r="C165" s="127">
        <v>13000</v>
      </c>
      <c r="D165" s="127">
        <f t="shared" si="2"/>
        <v>6435000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>
      <c r="A167" s="129" t="s">
        <v>170</v>
      </c>
      <c r="B167" s="127">
        <v>20</v>
      </c>
      <c r="C167" s="127">
        <v>16000</v>
      </c>
      <c r="D167" s="127">
        <f t="shared" si="2"/>
        <v>320000</v>
      </c>
    </row>
    <row r="168" spans="1:4" ht="18.75">
      <c r="A168" s="129" t="s">
        <v>171</v>
      </c>
      <c r="B168" s="127">
        <f>19+10+30</f>
        <v>59</v>
      </c>
      <c r="C168" s="127">
        <v>12000</v>
      </c>
      <c r="D168" s="127">
        <f t="shared" si="2"/>
        <v>708000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>
      <c r="A170" s="97" t="s">
        <v>173</v>
      </c>
      <c r="B170" s="127">
        <f>35+11</f>
        <v>46</v>
      </c>
      <c r="C170" s="127">
        <v>15000</v>
      </c>
      <c r="D170" s="127">
        <f t="shared" si="2"/>
        <v>690000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f>230+200+60</f>
        <v>490</v>
      </c>
      <c r="C179" s="127">
        <v>17000</v>
      </c>
      <c r="D179" s="127">
        <f t="shared" si="2"/>
        <v>8330000</v>
      </c>
    </row>
    <row r="180" spans="1:4" ht="18.75" hidden="1">
      <c r="A180" s="129" t="s">
        <v>183</v>
      </c>
      <c r="B180" s="127"/>
      <c r="C180" s="127"/>
      <c r="D180" s="127">
        <f t="shared" si="2"/>
        <v>0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 hidden="1">
      <c r="A182" s="128" t="s">
        <v>185</v>
      </c>
      <c r="B182" s="127"/>
      <c r="C182" s="127"/>
      <c r="D182" s="127">
        <f t="shared" si="2"/>
        <v>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>
      <c r="A185" s="129" t="s">
        <v>188</v>
      </c>
      <c r="B185" s="127">
        <v>30</v>
      </c>
      <c r="C185" s="127">
        <v>12000</v>
      </c>
      <c r="D185" s="127">
        <f t="shared" si="2"/>
        <v>360000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 hidden="1">
      <c r="A191" s="129" t="s">
        <v>194</v>
      </c>
      <c r="B191" s="127"/>
      <c r="C191" s="127"/>
      <c r="D191" s="127">
        <f t="shared" si="2"/>
        <v>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v>10</v>
      </c>
      <c r="C193" s="127">
        <v>6500</v>
      </c>
      <c r="D193" s="127">
        <f t="shared" si="2"/>
        <v>65000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v>359</v>
      </c>
      <c r="C196" s="127">
        <v>6000</v>
      </c>
      <c r="D196" s="127">
        <f t="shared" ref="D196:D259" si="3">B196*C196</f>
        <v>2154000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>
      <c r="A198" s="129" t="s">
        <v>201</v>
      </c>
      <c r="B198" s="127">
        <v>378</v>
      </c>
      <c r="C198" s="127">
        <v>6000</v>
      </c>
      <c r="D198" s="127">
        <f t="shared" si="3"/>
        <v>2268000</v>
      </c>
    </row>
    <row r="199" spans="1:4" ht="18.75" hidden="1">
      <c r="A199" s="129" t="s">
        <v>202</v>
      </c>
      <c r="B199" s="127"/>
      <c r="C199" s="127"/>
      <c r="D199" s="127">
        <f t="shared" si="3"/>
        <v>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>
      <c r="A203" s="128" t="s">
        <v>206</v>
      </c>
      <c r="B203" s="127">
        <v>45</v>
      </c>
      <c r="C203" s="127">
        <v>10000</v>
      </c>
      <c r="D203" s="127">
        <f t="shared" si="3"/>
        <v>450000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>
      <c r="A212" s="128" t="s">
        <v>215</v>
      </c>
      <c r="B212" s="127">
        <v>10</v>
      </c>
      <c r="C212" s="127">
        <v>60000</v>
      </c>
      <c r="D212" s="127">
        <f t="shared" si="3"/>
        <v>600000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30</v>
      </c>
      <c r="C216" s="127">
        <v>28000</v>
      </c>
      <c r="D216" s="127">
        <f t="shared" si="3"/>
        <v>840000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>
      <c r="A220" s="129" t="s">
        <v>223</v>
      </c>
      <c r="B220" s="127">
        <v>10</v>
      </c>
      <c r="C220" s="127">
        <v>14000</v>
      </c>
      <c r="D220" s="127">
        <f t="shared" si="3"/>
        <v>140000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>
      <c r="A227" s="129" t="s">
        <v>230</v>
      </c>
      <c r="B227" s="127">
        <v>8</v>
      </c>
      <c r="C227" s="127">
        <v>15000</v>
      </c>
      <c r="D227" s="127">
        <f t="shared" si="3"/>
        <v>120000</v>
      </c>
    </row>
    <row r="228" spans="1:4" ht="18.75" hidden="1">
      <c r="A228" s="129" t="s">
        <v>231</v>
      </c>
      <c r="B228" s="127"/>
      <c r="C228" s="127"/>
      <c r="D228" s="127">
        <f t="shared" si="3"/>
        <v>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>
      <c r="A236" s="129" t="s">
        <v>239</v>
      </c>
      <c r="B236" s="127">
        <v>9</v>
      </c>
      <c r="C236" s="127">
        <v>18000</v>
      </c>
      <c r="D236" s="127">
        <f t="shared" si="3"/>
        <v>162000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 hidden="1">
      <c r="A247" s="129" t="s">
        <v>249</v>
      </c>
      <c r="B247" s="127"/>
      <c r="C247" s="127"/>
      <c r="D247" s="127">
        <f t="shared" si="3"/>
        <v>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>
      <c r="A249" s="129" t="s">
        <v>251</v>
      </c>
      <c r="B249" s="127">
        <v>10</v>
      </c>
      <c r="C249" s="127">
        <v>30000</v>
      </c>
      <c r="D249" s="127">
        <f t="shared" si="3"/>
        <v>300000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 hidden="1">
      <c r="A256" s="129" t="s">
        <v>258</v>
      </c>
      <c r="B256" s="127"/>
      <c r="C256" s="127"/>
      <c r="D256" s="127">
        <f t="shared" si="3"/>
        <v>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20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 hidden="1">
      <c r="A262" s="129" t="s">
        <v>264</v>
      </c>
      <c r="B262" s="127"/>
      <c r="C262" s="127"/>
      <c r="D262" s="127">
        <f t="shared" si="4"/>
        <v>0</v>
      </c>
    </row>
    <row r="263" spans="1:4" ht="18.75" hidden="1">
      <c r="A263" s="129" t="s">
        <v>265</v>
      </c>
      <c r="B263" s="127"/>
      <c r="C263" s="127"/>
      <c r="D263" s="127">
        <f t="shared" si="4"/>
        <v>0</v>
      </c>
    </row>
    <row r="264" spans="1:4" ht="18.75" hidden="1">
      <c r="A264" s="129" t="s">
        <v>266</v>
      </c>
      <c r="B264" s="127"/>
      <c r="C264" s="127"/>
      <c r="D264" s="127">
        <f t="shared" si="4"/>
        <v>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 hidden="1">
      <c r="A267" s="129" t="s">
        <v>269</v>
      </c>
      <c r="B267" s="127"/>
      <c r="C267" s="127"/>
      <c r="D267" s="127">
        <f t="shared" si="4"/>
        <v>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 hidden="1">
      <c r="A270" s="129" t="s">
        <v>272</v>
      </c>
      <c r="B270" s="127"/>
      <c r="C270" s="127"/>
      <c r="D270" s="127">
        <f t="shared" si="4"/>
        <v>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v>53</v>
      </c>
      <c r="C272" s="127">
        <v>8000</v>
      </c>
      <c r="D272" s="127">
        <f t="shared" si="4"/>
        <v>424000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 hidden="1">
      <c r="A275" s="129" t="s">
        <v>277</v>
      </c>
      <c r="B275" s="127"/>
      <c r="C275" s="127"/>
      <c r="D275" s="127">
        <f t="shared" si="4"/>
        <v>0</v>
      </c>
    </row>
    <row r="276" spans="1:4" ht="18.75" hidden="1">
      <c r="A276" s="129" t="s">
        <v>278</v>
      </c>
      <c r="B276" s="127"/>
      <c r="C276" s="127"/>
      <c r="D276" s="127">
        <f t="shared" si="4"/>
        <v>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>
      <c r="A278" s="129" t="s">
        <v>280</v>
      </c>
      <c r="B278" s="127">
        <v>18</v>
      </c>
      <c r="C278" s="127">
        <v>14000</v>
      </c>
      <c r="D278" s="127">
        <f t="shared" si="4"/>
        <v>252000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>
      <c r="A284" s="129" t="s">
        <v>286</v>
      </c>
      <c r="B284" s="127">
        <f>24+20</f>
        <v>44</v>
      </c>
      <c r="C284" s="127">
        <v>5000</v>
      </c>
      <c r="D284" s="127">
        <f t="shared" si="4"/>
        <v>220000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f>8+95</f>
        <v>103</v>
      </c>
      <c r="C287" s="127">
        <v>4000</v>
      </c>
      <c r="D287" s="127">
        <f t="shared" si="4"/>
        <v>412000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 hidden="1">
      <c r="A291" s="129" t="s">
        <v>293</v>
      </c>
      <c r="B291" s="127"/>
      <c r="C291" s="127"/>
      <c r="D291" s="127">
        <f t="shared" si="4"/>
        <v>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 hidden="1">
      <c r="A303" s="92" t="s">
        <v>305</v>
      </c>
      <c r="B303" s="127"/>
      <c r="C303" s="127"/>
      <c r="D303" s="127">
        <f t="shared" si="4"/>
        <v>0</v>
      </c>
    </row>
    <row r="304" spans="1:4" ht="18.75" hidden="1">
      <c r="A304" s="92" t="s">
        <v>306</v>
      </c>
      <c r="B304" s="127"/>
      <c r="C304" s="127"/>
      <c r="D304" s="127">
        <f t="shared" si="4"/>
        <v>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142" t="s">
        <v>342</v>
      </c>
      <c r="B306" s="127"/>
      <c r="C306" s="127"/>
      <c r="D306" s="127">
        <f t="shared" si="4"/>
        <v>0</v>
      </c>
    </row>
    <row r="307" spans="1:4" ht="18.75" hidden="1">
      <c r="A307" s="142" t="s">
        <v>343</v>
      </c>
      <c r="B307" s="127"/>
      <c r="C307" s="127"/>
      <c r="D307" s="127">
        <f t="shared" si="4"/>
        <v>0</v>
      </c>
    </row>
    <row r="308" spans="1:4" ht="18.75" hidden="1">
      <c r="A308" s="142" t="s">
        <v>344</v>
      </c>
      <c r="B308" s="127"/>
      <c r="C308" s="127"/>
      <c r="D308" s="127">
        <f t="shared" si="4"/>
        <v>0</v>
      </c>
    </row>
    <row r="309" spans="1:4" ht="18.75" hidden="1">
      <c r="A309" s="142" t="s">
        <v>345</v>
      </c>
      <c r="B309" s="127"/>
      <c r="C309" s="127"/>
      <c r="D309" s="127">
        <f t="shared" si="4"/>
        <v>0</v>
      </c>
    </row>
    <row r="310" spans="1:4" ht="18.75" hidden="1">
      <c r="A310" s="83" t="s">
        <v>319</v>
      </c>
      <c r="B310" s="127"/>
      <c r="C310" s="127"/>
      <c r="D310" s="127">
        <f t="shared" si="4"/>
        <v>0</v>
      </c>
    </row>
    <row r="311" spans="1:4" ht="18.75" hidden="1">
      <c r="A311" s="83" t="s">
        <v>307</v>
      </c>
      <c r="B311" s="127"/>
      <c r="C311" s="127"/>
      <c r="D311" s="127">
        <f t="shared" si="4"/>
        <v>0</v>
      </c>
    </row>
    <row r="312" spans="1:4" ht="18.75" hidden="1">
      <c r="A312" s="83" t="s">
        <v>308</v>
      </c>
      <c r="B312" s="127"/>
      <c r="C312" s="127"/>
      <c r="D312" s="127">
        <f t="shared" si="4"/>
        <v>0</v>
      </c>
    </row>
    <row r="313" spans="1:4" ht="18.75" hidden="1">
      <c r="A313" s="142" t="s">
        <v>346</v>
      </c>
      <c r="B313" s="127"/>
      <c r="C313" s="127"/>
      <c r="D313" s="127">
        <f t="shared" si="4"/>
        <v>0</v>
      </c>
    </row>
    <row r="314" spans="1:4" ht="18.75" hidden="1">
      <c r="A314" s="142" t="s">
        <v>347</v>
      </c>
      <c r="B314" s="127"/>
      <c r="C314" s="127"/>
      <c r="D314" s="127">
        <f t="shared" si="4"/>
        <v>0</v>
      </c>
    </row>
    <row r="315" spans="1:4" ht="18.75" hidden="1">
      <c r="A315" s="142" t="s">
        <v>348</v>
      </c>
      <c r="B315" s="127"/>
      <c r="C315" s="127"/>
      <c r="D315" s="127">
        <f t="shared" si="4"/>
        <v>0</v>
      </c>
    </row>
    <row r="316" spans="1:4" ht="18.75" hidden="1">
      <c r="A316" s="83" t="s">
        <v>309</v>
      </c>
      <c r="B316" s="127"/>
      <c r="C316" s="127"/>
      <c r="D316" s="127">
        <f t="shared" si="4"/>
        <v>0</v>
      </c>
    </row>
    <row r="317" spans="1:4" ht="18.75" hidden="1">
      <c r="A317" s="142" t="s">
        <v>349</v>
      </c>
      <c r="B317" s="127"/>
      <c r="C317" s="127"/>
      <c r="D317" s="127">
        <f t="shared" si="4"/>
        <v>0</v>
      </c>
    </row>
    <row r="318" spans="1:4" ht="18.75" hidden="1">
      <c r="A318" s="115" t="s">
        <v>310</v>
      </c>
      <c r="B318" s="127"/>
      <c r="C318" s="127"/>
      <c r="D318" s="127">
        <f t="shared" si="4"/>
        <v>0</v>
      </c>
    </row>
    <row r="319" spans="1:4" ht="18.75" hidden="1">
      <c r="A319" s="129" t="s">
        <v>311</v>
      </c>
      <c r="B319" s="127"/>
      <c r="C319" s="127"/>
      <c r="D319" s="127">
        <f t="shared" si="4"/>
        <v>0</v>
      </c>
    </row>
    <row r="320" spans="1:4" ht="18.75" hidden="1">
      <c r="A320" s="83" t="s">
        <v>312</v>
      </c>
      <c r="B320" s="127"/>
      <c r="C320" s="127"/>
      <c r="D320" s="127">
        <f t="shared" si="4"/>
        <v>0</v>
      </c>
    </row>
    <row r="321" spans="1:4" ht="18.75">
      <c r="A321" s="147"/>
      <c r="B321" s="148">
        <f>SUM(B3:B320)</f>
        <v>7749</v>
      </c>
      <c r="C321" s="148"/>
      <c r="D321" s="148">
        <f t="shared" ref="D321" si="5">SUM(D3:D320)</f>
        <v>75034500</v>
      </c>
    </row>
  </sheetData>
  <protectedRanges>
    <protectedRange password="CF71" sqref="B1:D320" name="tho"/>
  </protectedRanges>
  <autoFilter ref="A2:D321" xr:uid="{00000000-0009-0000-0000-00000B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321"/>
  <sheetViews>
    <sheetView workbookViewId="0">
      <selection activeCell="C29" sqref="C29"/>
    </sheetView>
  </sheetViews>
  <sheetFormatPr defaultColWidth="9" defaultRowHeight="15"/>
  <cols>
    <col min="1" max="1" width="39.85546875" customWidth="1"/>
    <col min="3" max="3" width="12" customWidth="1"/>
    <col min="4" max="4" width="16.5703125" customWidth="1"/>
  </cols>
  <sheetData>
    <row r="1" spans="1:4">
      <c r="A1" s="143" t="s">
        <v>351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28" t="s">
        <v>5</v>
      </c>
      <c r="B3" s="127">
        <v>12</v>
      </c>
      <c r="C3" s="127">
        <v>6000</v>
      </c>
      <c r="D3" s="127">
        <f>B3*C3</f>
        <v>72000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>
      <c r="A12" s="128" t="s">
        <v>14</v>
      </c>
      <c r="B12" s="130">
        <v>10</v>
      </c>
      <c r="C12" s="130">
        <v>8000</v>
      </c>
      <c r="D12" s="127">
        <f t="shared" si="0"/>
        <v>80000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>
      <c r="A16" s="90" t="s">
        <v>18</v>
      </c>
      <c r="B16" s="127">
        <v>16</v>
      </c>
      <c r="C16" s="127">
        <v>3000</v>
      </c>
      <c r="D16" s="127">
        <f t="shared" si="0"/>
        <v>48000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>
      <c r="A19" s="129" t="s">
        <v>21</v>
      </c>
      <c r="B19" s="127">
        <v>5</v>
      </c>
      <c r="C19" s="127">
        <v>15000</v>
      </c>
      <c r="D19" s="127">
        <f t="shared" si="0"/>
        <v>75000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20+14+50+15+10</f>
        <v>109</v>
      </c>
      <c r="C23" s="127">
        <v>35000</v>
      </c>
      <c r="D23" s="127">
        <f t="shared" si="0"/>
        <v>3815000</v>
      </c>
    </row>
    <row r="24" spans="1:4" ht="18.75">
      <c r="A24" s="129" t="s">
        <v>26</v>
      </c>
      <c r="B24" s="127">
        <v>18</v>
      </c>
      <c r="C24" s="127">
        <v>28000</v>
      </c>
      <c r="D24" s="127">
        <f t="shared" si="0"/>
        <v>504000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f>30+15</f>
        <v>45</v>
      </c>
      <c r="C28" s="127">
        <v>50000</v>
      </c>
      <c r="D28" s="127">
        <f t="shared" si="0"/>
        <v>2250000</v>
      </c>
    </row>
    <row r="29" spans="1:4" ht="18.75">
      <c r="A29" s="129" t="s">
        <v>31</v>
      </c>
      <c r="B29" s="127">
        <v>10</v>
      </c>
      <c r="C29" s="127">
        <v>40000</v>
      </c>
      <c r="D29" s="127">
        <f t="shared" si="0"/>
        <v>400000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20+10+9+10+18</f>
        <v>67</v>
      </c>
      <c r="C32" s="127">
        <v>28000</v>
      </c>
      <c r="D32" s="127">
        <f t="shared" si="0"/>
        <v>1876000</v>
      </c>
    </row>
    <row r="33" spans="1:4" ht="18.75">
      <c r="A33" s="129" t="s">
        <v>35</v>
      </c>
      <c r="B33" s="127">
        <v>10</v>
      </c>
      <c r="C33" s="127">
        <v>21000</v>
      </c>
      <c r="D33" s="127">
        <f t="shared" si="0"/>
        <v>210000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10+20+18</f>
        <v>48</v>
      </c>
      <c r="C35" s="127">
        <v>10000</v>
      </c>
      <c r="D35" s="127">
        <f t="shared" si="0"/>
        <v>480000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 hidden="1">
      <c r="A40" s="129" t="s">
        <v>42</v>
      </c>
      <c r="B40" s="127"/>
      <c r="C40" s="127"/>
      <c r="D40" s="127">
        <f t="shared" si="0"/>
        <v>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v>160</v>
      </c>
      <c r="C43" s="127">
        <v>15000</v>
      </c>
      <c r="D43" s="127">
        <f t="shared" si="0"/>
        <v>2400000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18</v>
      </c>
      <c r="C54" s="127">
        <v>13000</v>
      </c>
      <c r="D54" s="127">
        <f t="shared" si="0"/>
        <v>234000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340</v>
      </c>
      <c r="C67" s="127">
        <v>29000</v>
      </c>
      <c r="D67" s="127">
        <f t="shared" si="0"/>
        <v>9860000</v>
      </c>
    </row>
    <row r="68" spans="1:4" ht="18.75">
      <c r="A68" s="128" t="s">
        <v>71</v>
      </c>
      <c r="B68" s="127">
        <v>300</v>
      </c>
      <c r="C68" s="127">
        <v>28000</v>
      </c>
      <c r="D68" s="127">
        <f t="shared" ref="D68:D131" si="1">B68*C68</f>
        <v>8400000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39</v>
      </c>
      <c r="C71" s="127">
        <v>12000</v>
      </c>
      <c r="D71" s="127">
        <f t="shared" si="1"/>
        <v>468000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 hidden="1">
      <c r="A73" s="136" t="s">
        <v>76</v>
      </c>
      <c r="B73" s="127"/>
      <c r="C73" s="127"/>
      <c r="D73" s="127">
        <f t="shared" si="1"/>
        <v>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>
      <c r="A76" s="92" t="s">
        <v>79</v>
      </c>
      <c r="B76" s="127">
        <v>4</v>
      </c>
      <c r="C76" s="127">
        <v>11000</v>
      </c>
      <c r="D76" s="127">
        <f t="shared" si="1"/>
        <v>44000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f>18+18+10</f>
        <v>46</v>
      </c>
      <c r="C83" s="127">
        <v>11000</v>
      </c>
      <c r="D83" s="127">
        <f t="shared" si="1"/>
        <v>506000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6</v>
      </c>
      <c r="C87" s="127">
        <v>28000</v>
      </c>
      <c r="D87" s="127">
        <f t="shared" si="1"/>
        <v>168000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>
      <c r="A96" s="92" t="s">
        <v>99</v>
      </c>
      <c r="B96" s="127">
        <v>1</v>
      </c>
      <c r="C96" s="127">
        <v>12000</v>
      </c>
      <c r="D96" s="127">
        <f t="shared" si="1"/>
        <v>12000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v>100</v>
      </c>
      <c r="C113" s="127">
        <v>8000</v>
      </c>
      <c r="D113" s="127">
        <f t="shared" si="1"/>
        <v>800000</v>
      </c>
    </row>
    <row r="114" spans="1:4" ht="18.75">
      <c r="A114" s="129" t="s">
        <v>117</v>
      </c>
      <c r="B114" s="127">
        <f>32+15+6+20</f>
        <v>73</v>
      </c>
      <c r="C114" s="127">
        <v>5000</v>
      </c>
      <c r="D114" s="127">
        <f t="shared" si="1"/>
        <v>365000</v>
      </c>
    </row>
    <row r="115" spans="1:4" ht="18.75">
      <c r="A115" s="129" t="s">
        <v>118</v>
      </c>
      <c r="B115" s="127">
        <v>7</v>
      </c>
      <c r="C115" s="127">
        <v>3200</v>
      </c>
      <c r="D115" s="127">
        <f t="shared" si="1"/>
        <v>22400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1604+600+660</f>
        <v>2864</v>
      </c>
      <c r="C120" s="149">
        <v>6000</v>
      </c>
      <c r="D120" s="127">
        <f t="shared" si="1"/>
        <v>17184000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>
      <c r="A123" s="97" t="s">
        <v>126</v>
      </c>
      <c r="B123" s="127">
        <v>10</v>
      </c>
      <c r="C123" s="127">
        <v>5600</v>
      </c>
      <c r="D123" s="127">
        <f t="shared" si="1"/>
        <v>56000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0.7</v>
      </c>
      <c r="C130" s="127">
        <v>60000</v>
      </c>
      <c r="D130" s="127">
        <f t="shared" si="1"/>
        <v>42000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>
      <c r="A136" s="92" t="s">
        <v>139</v>
      </c>
      <c r="B136" s="127">
        <v>49</v>
      </c>
      <c r="C136" s="127">
        <v>2600</v>
      </c>
      <c r="D136" s="127">
        <f t="shared" si="2"/>
        <v>127400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 hidden="1">
      <c r="A139" s="128" t="s">
        <v>142</v>
      </c>
      <c r="B139" s="130"/>
      <c r="C139" s="130"/>
      <c r="D139" s="127">
        <f t="shared" si="2"/>
        <v>0</v>
      </c>
    </row>
    <row r="140" spans="1:4" ht="18.75" hidden="1">
      <c r="A140" s="129" t="s">
        <v>143</v>
      </c>
      <c r="B140" s="127"/>
      <c r="C140" s="127"/>
      <c r="D140" s="127">
        <f t="shared" si="2"/>
        <v>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v>500</v>
      </c>
      <c r="C143" s="127">
        <v>17000</v>
      </c>
      <c r="D143" s="127">
        <f t="shared" si="2"/>
        <v>8500000</v>
      </c>
    </row>
    <row r="144" spans="1:4" ht="18.75" hidden="1">
      <c r="A144" s="93" t="s">
        <v>147</v>
      </c>
      <c r="B144" s="127"/>
      <c r="C144" s="127"/>
      <c r="D144" s="127">
        <f t="shared" si="2"/>
        <v>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 hidden="1">
      <c r="A146" s="129" t="s">
        <v>149</v>
      </c>
      <c r="B146" s="127"/>
      <c r="C146" s="127"/>
      <c r="D146" s="127">
        <f t="shared" si="2"/>
        <v>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>
      <c r="A150" s="92" t="s">
        <v>153</v>
      </c>
      <c r="B150" s="127">
        <v>3</v>
      </c>
      <c r="C150" s="127">
        <v>4200</v>
      </c>
      <c r="D150" s="127">
        <f t="shared" si="2"/>
        <v>12600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>
      <c r="A154" s="129" t="s">
        <v>157</v>
      </c>
      <c r="B154" s="127">
        <v>5</v>
      </c>
      <c r="C154" s="127">
        <v>7000</v>
      </c>
      <c r="D154" s="127">
        <f t="shared" si="2"/>
        <v>35000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 hidden="1">
      <c r="A162" s="129" t="s">
        <v>165</v>
      </c>
      <c r="B162" s="127"/>
      <c r="C162" s="127"/>
      <c r="D162" s="127">
        <f t="shared" si="2"/>
        <v>0</v>
      </c>
    </row>
    <row r="163" spans="1:4" ht="18.75">
      <c r="A163" s="129" t="s">
        <v>166</v>
      </c>
      <c r="B163" s="127">
        <v>14</v>
      </c>
      <c r="C163" s="127">
        <v>6000</v>
      </c>
      <c r="D163" s="127">
        <f t="shared" si="2"/>
        <v>84000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f>75+140</f>
        <v>215</v>
      </c>
      <c r="C165" s="127">
        <v>13000</v>
      </c>
      <c r="D165" s="127">
        <f t="shared" si="2"/>
        <v>2795000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>
      <c r="A167" s="129" t="s">
        <v>170</v>
      </c>
      <c r="B167" s="127">
        <f>40+120+20</f>
        <v>180</v>
      </c>
      <c r="C167" s="127">
        <v>16000</v>
      </c>
      <c r="D167" s="127">
        <f t="shared" si="2"/>
        <v>2880000</v>
      </c>
    </row>
    <row r="168" spans="1:4" ht="18.75">
      <c r="A168" s="129" t="s">
        <v>171</v>
      </c>
      <c r="B168" s="127">
        <f>8+23+10</f>
        <v>41</v>
      </c>
      <c r="C168" s="127">
        <v>12000</v>
      </c>
      <c r="D168" s="127">
        <f t="shared" si="2"/>
        <v>492000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 hidden="1">
      <c r="A170" s="97" t="s">
        <v>173</v>
      </c>
      <c r="B170" s="127"/>
      <c r="C170" s="127"/>
      <c r="D170" s="127">
        <f t="shared" si="2"/>
        <v>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v>360</v>
      </c>
      <c r="C179" s="127">
        <v>17000</v>
      </c>
      <c r="D179" s="127">
        <f t="shared" si="2"/>
        <v>6120000</v>
      </c>
    </row>
    <row r="180" spans="1:4" ht="18.75" hidden="1">
      <c r="A180" s="129" t="s">
        <v>183</v>
      </c>
      <c r="B180" s="127"/>
      <c r="C180" s="127"/>
      <c r="D180" s="127">
        <f t="shared" si="2"/>
        <v>0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>
      <c r="A182" s="128" t="s">
        <v>185</v>
      </c>
      <c r="B182" s="127">
        <v>15</v>
      </c>
      <c r="C182" s="127">
        <v>25000</v>
      </c>
      <c r="D182" s="127">
        <f t="shared" si="2"/>
        <v>375000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>
      <c r="A185" s="129" t="s">
        <v>188</v>
      </c>
      <c r="B185" s="127">
        <v>20</v>
      </c>
      <c r="C185" s="127">
        <v>12000</v>
      </c>
      <c r="D185" s="127">
        <f t="shared" si="2"/>
        <v>240000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 hidden="1">
      <c r="A191" s="129" t="s">
        <v>194</v>
      </c>
      <c r="B191" s="127"/>
      <c r="C191" s="127"/>
      <c r="D191" s="127">
        <f t="shared" si="2"/>
        <v>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v>110</v>
      </c>
      <c r="C193" s="127">
        <v>6500</v>
      </c>
      <c r="D193" s="127">
        <f t="shared" si="2"/>
        <v>715000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f>155*2</f>
        <v>310</v>
      </c>
      <c r="C196" s="127">
        <v>6000</v>
      </c>
      <c r="D196" s="127">
        <f t="shared" ref="D196:D259" si="3">B196*C196</f>
        <v>1860000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 hidden="1">
      <c r="A198" s="129" t="s">
        <v>201</v>
      </c>
      <c r="B198" s="127"/>
      <c r="C198" s="127"/>
      <c r="D198" s="127">
        <f t="shared" si="3"/>
        <v>0</v>
      </c>
    </row>
    <row r="199" spans="1:4" ht="18.75">
      <c r="A199" s="129" t="s">
        <v>202</v>
      </c>
      <c r="B199" s="127">
        <v>9.5</v>
      </c>
      <c r="C199" s="127">
        <v>11000</v>
      </c>
      <c r="D199" s="127">
        <f t="shared" si="3"/>
        <v>104500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>
      <c r="A203" s="128" t="s">
        <v>206</v>
      </c>
      <c r="B203" s="127">
        <f>10+25</f>
        <v>35</v>
      </c>
      <c r="C203" s="127">
        <v>10000</v>
      </c>
      <c r="D203" s="127">
        <f t="shared" si="3"/>
        <v>350000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>
      <c r="A212" s="128" t="s">
        <v>215</v>
      </c>
      <c r="B212" s="127">
        <v>10</v>
      </c>
      <c r="C212" s="127">
        <v>60000</v>
      </c>
      <c r="D212" s="127">
        <f t="shared" si="3"/>
        <v>600000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24</v>
      </c>
      <c r="C216" s="127">
        <v>28000</v>
      </c>
      <c r="D216" s="127">
        <f t="shared" si="3"/>
        <v>672000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 hidden="1">
      <c r="A220" s="129" t="s">
        <v>223</v>
      </c>
      <c r="B220" s="127"/>
      <c r="C220" s="127"/>
      <c r="D220" s="127">
        <f t="shared" si="3"/>
        <v>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 hidden="1">
      <c r="A227" s="129" t="s">
        <v>230</v>
      </c>
      <c r="B227" s="127"/>
      <c r="C227" s="127"/>
      <c r="D227" s="127">
        <f t="shared" si="3"/>
        <v>0</v>
      </c>
    </row>
    <row r="228" spans="1:4" ht="18.75" hidden="1">
      <c r="A228" s="129" t="s">
        <v>231</v>
      </c>
      <c r="B228" s="127"/>
      <c r="C228" s="127"/>
      <c r="D228" s="127">
        <f t="shared" si="3"/>
        <v>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>
      <c r="A236" s="129" t="s">
        <v>239</v>
      </c>
      <c r="B236" s="127">
        <v>5</v>
      </c>
      <c r="C236" s="127">
        <v>18000</v>
      </c>
      <c r="D236" s="127">
        <f t="shared" si="3"/>
        <v>90000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 hidden="1">
      <c r="A247" s="129" t="s">
        <v>249</v>
      </c>
      <c r="B247" s="127"/>
      <c r="C247" s="127"/>
      <c r="D247" s="127">
        <f t="shared" si="3"/>
        <v>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 hidden="1">
      <c r="A249" s="129" t="s">
        <v>251</v>
      </c>
      <c r="B249" s="127"/>
      <c r="C249" s="127"/>
      <c r="D249" s="127">
        <f t="shared" si="3"/>
        <v>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 hidden="1">
      <c r="A256" s="129" t="s">
        <v>258</v>
      </c>
      <c r="B256" s="127"/>
      <c r="C256" s="127"/>
      <c r="D256" s="127">
        <f t="shared" si="3"/>
        <v>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20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 hidden="1">
      <c r="A262" s="129" t="s">
        <v>264</v>
      </c>
      <c r="B262" s="127"/>
      <c r="C262" s="127"/>
      <c r="D262" s="127">
        <f t="shared" si="4"/>
        <v>0</v>
      </c>
    </row>
    <row r="263" spans="1:4" ht="18.75" hidden="1">
      <c r="A263" s="129" t="s">
        <v>265</v>
      </c>
      <c r="B263" s="127"/>
      <c r="C263" s="127"/>
      <c r="D263" s="127">
        <f t="shared" si="4"/>
        <v>0</v>
      </c>
    </row>
    <row r="264" spans="1:4" ht="18.75" hidden="1">
      <c r="A264" s="129" t="s">
        <v>266</v>
      </c>
      <c r="B264" s="127"/>
      <c r="C264" s="127"/>
      <c r="D264" s="127">
        <f t="shared" si="4"/>
        <v>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>
      <c r="A267" s="129" t="s">
        <v>269</v>
      </c>
      <c r="B267" s="127">
        <f>22+10+7</f>
        <v>39</v>
      </c>
      <c r="C267" s="127">
        <v>8000</v>
      </c>
      <c r="D267" s="127">
        <f t="shared" si="4"/>
        <v>312000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 hidden="1">
      <c r="A270" s="129" t="s">
        <v>272</v>
      </c>
      <c r="B270" s="127"/>
      <c r="C270" s="127"/>
      <c r="D270" s="127">
        <f t="shared" si="4"/>
        <v>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v>15</v>
      </c>
      <c r="C272" s="127">
        <v>8000</v>
      </c>
      <c r="D272" s="127">
        <f t="shared" si="4"/>
        <v>120000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 hidden="1">
      <c r="A275" s="129" t="s">
        <v>277</v>
      </c>
      <c r="B275" s="127"/>
      <c r="C275" s="127"/>
      <c r="D275" s="127">
        <f t="shared" si="4"/>
        <v>0</v>
      </c>
    </row>
    <row r="276" spans="1:4" ht="18.75" hidden="1">
      <c r="A276" s="129" t="s">
        <v>278</v>
      </c>
      <c r="B276" s="127"/>
      <c r="C276" s="127"/>
      <c r="D276" s="127">
        <f t="shared" si="4"/>
        <v>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 hidden="1">
      <c r="A278" s="129" t="s">
        <v>280</v>
      </c>
      <c r="B278" s="127"/>
      <c r="C278" s="127"/>
      <c r="D278" s="127">
        <f t="shared" si="4"/>
        <v>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>
      <c r="A284" s="129" t="s">
        <v>286</v>
      </c>
      <c r="B284" s="127">
        <v>20</v>
      </c>
      <c r="C284" s="127">
        <v>5000</v>
      </c>
      <c r="D284" s="127">
        <f t="shared" si="4"/>
        <v>100000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f>3+4+48</f>
        <v>55</v>
      </c>
      <c r="C287" s="127">
        <v>4000</v>
      </c>
      <c r="D287" s="127">
        <f t="shared" si="4"/>
        <v>220000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 hidden="1">
      <c r="A291" s="129" t="s">
        <v>293</v>
      </c>
      <c r="B291" s="127"/>
      <c r="C291" s="127"/>
      <c r="D291" s="127">
        <f t="shared" si="4"/>
        <v>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>
      <c r="A303" s="92" t="s">
        <v>305</v>
      </c>
      <c r="B303" s="127">
        <v>10</v>
      </c>
      <c r="C303" s="127">
        <v>26000</v>
      </c>
      <c r="D303" s="127">
        <f t="shared" si="4"/>
        <v>260000</v>
      </c>
    </row>
    <row r="304" spans="1:4" ht="18.75" hidden="1">
      <c r="A304" s="92" t="s">
        <v>306</v>
      </c>
      <c r="B304" s="127"/>
      <c r="C304" s="127"/>
      <c r="D304" s="127">
        <f t="shared" si="4"/>
        <v>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142" t="s">
        <v>342</v>
      </c>
      <c r="B306" s="127"/>
      <c r="C306" s="127"/>
      <c r="D306" s="127">
        <f t="shared" si="4"/>
        <v>0</v>
      </c>
    </row>
    <row r="307" spans="1:4" ht="18.75" hidden="1">
      <c r="A307" s="142" t="s">
        <v>343</v>
      </c>
      <c r="B307" s="127"/>
      <c r="C307" s="127"/>
      <c r="D307" s="127">
        <f t="shared" si="4"/>
        <v>0</v>
      </c>
    </row>
    <row r="308" spans="1:4" ht="18.75" hidden="1">
      <c r="A308" s="142" t="s">
        <v>344</v>
      </c>
      <c r="B308" s="127"/>
      <c r="C308" s="127"/>
      <c r="D308" s="127">
        <f t="shared" si="4"/>
        <v>0</v>
      </c>
    </row>
    <row r="309" spans="1:4" ht="18.75" hidden="1">
      <c r="A309" s="142" t="s">
        <v>345</v>
      </c>
      <c r="B309" s="127"/>
      <c r="C309" s="127"/>
      <c r="D309" s="127">
        <f t="shared" si="4"/>
        <v>0</v>
      </c>
    </row>
    <row r="310" spans="1:4" ht="18.75" hidden="1">
      <c r="A310" s="83" t="s">
        <v>319</v>
      </c>
      <c r="B310" s="127"/>
      <c r="C310" s="127"/>
      <c r="D310" s="127">
        <f t="shared" si="4"/>
        <v>0</v>
      </c>
    </row>
    <row r="311" spans="1:4" ht="18.75" hidden="1">
      <c r="A311" s="83" t="s">
        <v>307</v>
      </c>
      <c r="B311" s="127"/>
      <c r="C311" s="127"/>
      <c r="D311" s="127">
        <f t="shared" si="4"/>
        <v>0</v>
      </c>
    </row>
    <row r="312" spans="1:4" ht="18.75" hidden="1">
      <c r="A312" s="83" t="s">
        <v>308</v>
      </c>
      <c r="B312" s="127"/>
      <c r="C312" s="127"/>
      <c r="D312" s="127">
        <f t="shared" si="4"/>
        <v>0</v>
      </c>
    </row>
    <row r="313" spans="1:4" ht="18.75" hidden="1">
      <c r="A313" s="142" t="s">
        <v>346</v>
      </c>
      <c r="B313" s="127"/>
      <c r="C313" s="127"/>
      <c r="D313" s="127">
        <f t="shared" si="4"/>
        <v>0</v>
      </c>
    </row>
    <row r="314" spans="1:4" ht="18.75" hidden="1">
      <c r="A314" s="142" t="s">
        <v>347</v>
      </c>
      <c r="B314" s="127"/>
      <c r="C314" s="127"/>
      <c r="D314" s="127">
        <f t="shared" si="4"/>
        <v>0</v>
      </c>
    </row>
    <row r="315" spans="1:4" ht="18.75" hidden="1">
      <c r="A315" s="142" t="s">
        <v>348</v>
      </c>
      <c r="B315" s="127"/>
      <c r="C315" s="127"/>
      <c r="D315" s="127">
        <f t="shared" si="4"/>
        <v>0</v>
      </c>
    </row>
    <row r="316" spans="1:4" ht="18.75" hidden="1">
      <c r="A316" s="83" t="s">
        <v>309</v>
      </c>
      <c r="B316" s="127"/>
      <c r="C316" s="127"/>
      <c r="D316" s="127">
        <f t="shared" si="4"/>
        <v>0</v>
      </c>
    </row>
    <row r="317" spans="1:4" ht="18.75" hidden="1">
      <c r="A317" s="142" t="s">
        <v>349</v>
      </c>
      <c r="B317" s="127"/>
      <c r="C317" s="127"/>
      <c r="D317" s="127">
        <f t="shared" si="4"/>
        <v>0</v>
      </c>
    </row>
    <row r="318" spans="1:4" ht="18.75" hidden="1">
      <c r="A318" s="115" t="s">
        <v>310</v>
      </c>
      <c r="B318" s="127"/>
      <c r="C318" s="127"/>
      <c r="D318" s="127">
        <f t="shared" si="4"/>
        <v>0</v>
      </c>
    </row>
    <row r="319" spans="1:4" ht="18.75" hidden="1">
      <c r="A319" s="129" t="s">
        <v>311</v>
      </c>
      <c r="B319" s="127"/>
      <c r="C319" s="127"/>
      <c r="D319" s="127">
        <f t="shared" si="4"/>
        <v>0</v>
      </c>
    </row>
    <row r="320" spans="1:4" ht="18.75" hidden="1">
      <c r="A320" s="83" t="s">
        <v>312</v>
      </c>
      <c r="B320" s="127"/>
      <c r="C320" s="127"/>
      <c r="D320" s="127">
        <f t="shared" si="4"/>
        <v>0</v>
      </c>
    </row>
    <row r="321" spans="1:4" ht="18.75">
      <c r="A321" s="147"/>
      <c r="B321" s="148">
        <f>SUM(B3:B320)</f>
        <v>6363.2</v>
      </c>
      <c r="C321" s="148"/>
      <c r="D321" s="148">
        <f t="shared" ref="D321" si="5">SUM(D3:D320)</f>
        <v>77435900</v>
      </c>
    </row>
  </sheetData>
  <protectedRanges>
    <protectedRange password="CF71" sqref="B1:D320" name="tho"/>
  </protectedRanges>
  <autoFilter ref="A2:D321" xr:uid="{00000000-0009-0000-0000-00000C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321"/>
  <sheetViews>
    <sheetView topLeftCell="A28" workbookViewId="0">
      <selection activeCell="H32" sqref="H32"/>
    </sheetView>
  </sheetViews>
  <sheetFormatPr defaultColWidth="9" defaultRowHeight="15"/>
  <cols>
    <col min="1" max="1" width="35.7109375" customWidth="1"/>
    <col min="3" max="3" width="13.7109375" customWidth="1"/>
    <col min="4" max="4" width="18.42578125" customWidth="1"/>
  </cols>
  <sheetData>
    <row r="1" spans="1:4">
      <c r="A1" s="143" t="s">
        <v>352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28" t="s">
        <v>5</v>
      </c>
      <c r="B3" s="127">
        <v>5</v>
      </c>
      <c r="C3" s="127">
        <v>6000</v>
      </c>
      <c r="D3" s="127">
        <f>B3*C3</f>
        <v>30000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>
      <c r="A16" s="90" t="s">
        <v>18</v>
      </c>
      <c r="B16" s="127">
        <v>20</v>
      </c>
      <c r="C16" s="127">
        <v>3000</v>
      </c>
      <c r="D16" s="127">
        <f t="shared" si="0"/>
        <v>60000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>
      <c r="A19" s="129" t="s">
        <v>21</v>
      </c>
      <c r="B19" s="127">
        <v>3</v>
      </c>
      <c r="C19" s="127">
        <v>12000</v>
      </c>
      <c r="D19" s="127">
        <f t="shared" si="0"/>
        <v>36000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35+30+20</f>
        <v>85</v>
      </c>
      <c r="C23" s="127">
        <v>36000</v>
      </c>
      <c r="D23" s="127">
        <f t="shared" si="0"/>
        <v>3060000</v>
      </c>
    </row>
    <row r="24" spans="1:4" ht="18.75">
      <c r="A24" s="129" t="s">
        <v>26</v>
      </c>
      <c r="B24" s="127">
        <v>27</v>
      </c>
      <c r="C24" s="127">
        <v>28000</v>
      </c>
      <c r="D24" s="127">
        <f t="shared" si="0"/>
        <v>756000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f>25+20</f>
        <v>45</v>
      </c>
      <c r="C28" s="127">
        <v>50000</v>
      </c>
      <c r="D28" s="127">
        <f t="shared" si="0"/>
        <v>2250000</v>
      </c>
    </row>
    <row r="29" spans="1:4" ht="18.75" hidden="1">
      <c r="A29" s="129" t="s">
        <v>31</v>
      </c>
      <c r="B29" s="127"/>
      <c r="C29" s="127"/>
      <c r="D29" s="127">
        <f t="shared" si="0"/>
        <v>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v>29</v>
      </c>
      <c r="C32" s="127">
        <v>28000</v>
      </c>
      <c r="D32" s="127">
        <f t="shared" si="0"/>
        <v>812000</v>
      </c>
    </row>
    <row r="33" spans="1:4" ht="18.75">
      <c r="A33" s="129" t="s">
        <v>35</v>
      </c>
      <c r="B33" s="127">
        <v>7</v>
      </c>
      <c r="C33" s="127">
        <v>21000</v>
      </c>
      <c r="D33" s="127">
        <f t="shared" si="0"/>
        <v>147000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67+5</f>
        <v>72</v>
      </c>
      <c r="C35" s="127">
        <v>10000</v>
      </c>
      <c r="D35" s="127">
        <f t="shared" si="0"/>
        <v>720000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 hidden="1">
      <c r="A40" s="129" t="s">
        <v>42</v>
      </c>
      <c r="B40" s="127"/>
      <c r="C40" s="127"/>
      <c r="D40" s="127">
        <f t="shared" si="0"/>
        <v>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f>33+160</f>
        <v>193</v>
      </c>
      <c r="C43" s="127">
        <v>15000</v>
      </c>
      <c r="D43" s="127">
        <f t="shared" si="0"/>
        <v>2895000</v>
      </c>
    </row>
    <row r="44" spans="1:4" ht="18.75">
      <c r="A44" s="129" t="s">
        <v>46</v>
      </c>
      <c r="B44" s="127">
        <v>50</v>
      </c>
      <c r="C44" s="127">
        <v>15000</v>
      </c>
      <c r="D44" s="127">
        <f t="shared" si="0"/>
        <v>750000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>
      <c r="A46" s="129" t="s">
        <v>48</v>
      </c>
      <c r="B46" s="127">
        <v>20</v>
      </c>
      <c r="C46" s="127">
        <v>12000</v>
      </c>
      <c r="D46" s="127">
        <f t="shared" si="0"/>
        <v>240000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>
      <c r="A55" s="92" t="s">
        <v>57</v>
      </c>
      <c r="B55" s="127">
        <v>45</v>
      </c>
      <c r="C55" s="127">
        <v>6500</v>
      </c>
      <c r="D55" s="127">
        <f t="shared" si="0"/>
        <v>292500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320</v>
      </c>
      <c r="C67" s="127">
        <v>29000</v>
      </c>
      <c r="D67" s="127">
        <f t="shared" si="0"/>
        <v>9280000</v>
      </c>
    </row>
    <row r="68" spans="1:4" ht="18.75">
      <c r="A68" s="128" t="s">
        <v>71</v>
      </c>
      <c r="B68" s="127">
        <v>320</v>
      </c>
      <c r="C68" s="127">
        <v>28000</v>
      </c>
      <c r="D68" s="127">
        <f t="shared" ref="D68:D131" si="1">B68*C68</f>
        <v>8960000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50</v>
      </c>
      <c r="C71" s="127">
        <v>13000</v>
      </c>
      <c r="D71" s="127">
        <f t="shared" si="1"/>
        <v>650000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4</v>
      </c>
      <c r="C73" s="127">
        <v>25000</v>
      </c>
      <c r="D73" s="127">
        <f t="shared" si="1"/>
        <v>100000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46</v>
      </c>
      <c r="C83" s="127">
        <v>11000</v>
      </c>
      <c r="D83" s="127">
        <f t="shared" si="1"/>
        <v>506000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 hidden="1">
      <c r="A87" s="129" t="s">
        <v>90</v>
      </c>
      <c r="B87" s="127"/>
      <c r="C87" s="127"/>
      <c r="D87" s="127">
        <f t="shared" si="1"/>
        <v>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v>520</v>
      </c>
      <c r="C113" s="127">
        <v>8500</v>
      </c>
      <c r="D113" s="127">
        <f t="shared" si="1"/>
        <v>4420000</v>
      </c>
    </row>
    <row r="114" spans="1:4" ht="18.75">
      <c r="A114" s="129" t="s">
        <v>117</v>
      </c>
      <c r="B114" s="127">
        <v>66</v>
      </c>
      <c r="C114" s="127">
        <v>7000</v>
      </c>
      <c r="D114" s="127">
        <f t="shared" si="1"/>
        <v>462000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1604+520+270</f>
        <v>2394</v>
      </c>
      <c r="C120" s="127">
        <v>6000</v>
      </c>
      <c r="D120" s="127">
        <f t="shared" si="1"/>
        <v>14364000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 hidden="1">
      <c r="A130" s="129" t="s">
        <v>133</v>
      </c>
      <c r="B130" s="130"/>
      <c r="C130" s="130"/>
      <c r="D130" s="127">
        <f t="shared" si="1"/>
        <v>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>
      <c r="A136" s="92" t="s">
        <v>139</v>
      </c>
      <c r="B136" s="127">
        <v>15</v>
      </c>
      <c r="C136" s="127">
        <v>2600</v>
      </c>
      <c r="D136" s="127">
        <f t="shared" si="2"/>
        <v>39000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 hidden="1">
      <c r="A139" s="128" t="s">
        <v>142</v>
      </c>
      <c r="B139" s="130"/>
      <c r="C139" s="130"/>
      <c r="D139" s="127">
        <f t="shared" si="2"/>
        <v>0</v>
      </c>
    </row>
    <row r="140" spans="1:4" ht="18.75">
      <c r="A140" s="129" t="s">
        <v>143</v>
      </c>
      <c r="B140" s="127">
        <v>8</v>
      </c>
      <c r="C140" s="127">
        <v>7000</v>
      </c>
      <c r="D140" s="127">
        <f t="shared" si="2"/>
        <v>56000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f>35+20+420+20</f>
        <v>495</v>
      </c>
      <c r="C143" s="127">
        <v>17000</v>
      </c>
      <c r="D143" s="127">
        <f t="shared" si="2"/>
        <v>8415000</v>
      </c>
    </row>
    <row r="144" spans="1:4" ht="18.75" hidden="1">
      <c r="A144" s="93" t="s">
        <v>147</v>
      </c>
      <c r="B144" s="127"/>
      <c r="C144" s="127"/>
      <c r="D144" s="127">
        <f t="shared" si="2"/>
        <v>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 hidden="1">
      <c r="A146" s="129" t="s">
        <v>149</v>
      </c>
      <c r="B146" s="127"/>
      <c r="C146" s="127"/>
      <c r="D146" s="127">
        <f t="shared" si="2"/>
        <v>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 hidden="1">
      <c r="A150" s="92" t="s">
        <v>153</v>
      </c>
      <c r="B150" s="127"/>
      <c r="C150" s="127"/>
      <c r="D150" s="127">
        <f t="shared" si="2"/>
        <v>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 hidden="1">
      <c r="A154" s="129" t="s">
        <v>157</v>
      </c>
      <c r="B154" s="127"/>
      <c r="C154" s="127"/>
      <c r="D154" s="127">
        <f t="shared" si="2"/>
        <v>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 hidden="1">
      <c r="A162" s="129" t="s">
        <v>165</v>
      </c>
      <c r="B162" s="127"/>
      <c r="C162" s="127"/>
      <c r="D162" s="127">
        <f t="shared" si="2"/>
        <v>0</v>
      </c>
    </row>
    <row r="163" spans="1:4" ht="18.75" hidden="1">
      <c r="A163" s="129" t="s">
        <v>166</v>
      </c>
      <c r="B163" s="127"/>
      <c r="C163" s="127"/>
      <c r="D163" s="127">
        <f t="shared" si="2"/>
        <v>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f>160+30+100+80+100+100</f>
        <v>570</v>
      </c>
      <c r="C165" s="127">
        <v>14000</v>
      </c>
      <c r="D165" s="127">
        <f t="shared" si="2"/>
        <v>7980000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 hidden="1">
      <c r="A167" s="129" t="s">
        <v>170</v>
      </c>
      <c r="B167" s="127"/>
      <c r="C167" s="127"/>
      <c r="D167" s="127">
        <f t="shared" si="2"/>
        <v>0</v>
      </c>
    </row>
    <row r="168" spans="1:4" ht="18.75">
      <c r="A168" s="129" t="s">
        <v>171</v>
      </c>
      <c r="B168" s="127">
        <v>62</v>
      </c>
      <c r="C168" s="127">
        <v>13000</v>
      </c>
      <c r="D168" s="127">
        <f t="shared" si="2"/>
        <v>806000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 hidden="1">
      <c r="A170" s="97" t="s">
        <v>173</v>
      </c>
      <c r="B170" s="127"/>
      <c r="C170" s="127"/>
      <c r="D170" s="127">
        <f t="shared" si="2"/>
        <v>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f>30+20+160+50</f>
        <v>260</v>
      </c>
      <c r="C179" s="127">
        <v>17000</v>
      </c>
      <c r="D179" s="127">
        <f t="shared" si="2"/>
        <v>4420000</v>
      </c>
    </row>
    <row r="180" spans="1:4" ht="18.75" hidden="1">
      <c r="A180" s="129" t="s">
        <v>183</v>
      </c>
      <c r="B180" s="127"/>
      <c r="C180" s="127"/>
      <c r="D180" s="127">
        <f t="shared" si="2"/>
        <v>0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 hidden="1">
      <c r="A182" s="128" t="s">
        <v>185</v>
      </c>
      <c r="B182" s="127"/>
      <c r="C182" s="127"/>
      <c r="D182" s="127">
        <f t="shared" si="2"/>
        <v>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>
      <c r="A185" s="129" t="s">
        <v>188</v>
      </c>
      <c r="B185" s="127">
        <v>10</v>
      </c>
      <c r="C185" s="127">
        <v>12000</v>
      </c>
      <c r="D185" s="127">
        <f t="shared" si="2"/>
        <v>120000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 hidden="1">
      <c r="A191" s="129" t="s">
        <v>194</v>
      </c>
      <c r="B191" s="127"/>
      <c r="C191" s="127"/>
      <c r="D191" s="127">
        <f t="shared" si="2"/>
        <v>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f>34+46</f>
        <v>80</v>
      </c>
      <c r="C193" s="127">
        <v>6500</v>
      </c>
      <c r="D193" s="127">
        <f t="shared" si="2"/>
        <v>520000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v>130</v>
      </c>
      <c r="C196" s="127">
        <v>6000</v>
      </c>
      <c r="D196" s="127">
        <f t="shared" ref="D196:D259" si="3">B196*C196</f>
        <v>780000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>
      <c r="A198" s="129" t="s">
        <v>201</v>
      </c>
      <c r="B198" s="127">
        <v>162</v>
      </c>
      <c r="C198" s="127">
        <v>6000</v>
      </c>
      <c r="D198" s="127">
        <f t="shared" si="3"/>
        <v>972000</v>
      </c>
    </row>
    <row r="199" spans="1:4" ht="18.75" hidden="1">
      <c r="A199" s="129" t="s">
        <v>202</v>
      </c>
      <c r="B199" s="127"/>
      <c r="C199" s="127"/>
      <c r="D199" s="127">
        <f t="shared" si="3"/>
        <v>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>
      <c r="A203" s="128" t="s">
        <v>206</v>
      </c>
      <c r="B203" s="127">
        <v>10</v>
      </c>
      <c r="C203" s="127">
        <v>10000</v>
      </c>
      <c r="D203" s="127">
        <f t="shared" si="3"/>
        <v>100000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>
      <c r="A212" s="128" t="s">
        <v>215</v>
      </c>
      <c r="B212" s="127">
        <v>10</v>
      </c>
      <c r="C212" s="127">
        <v>60000</v>
      </c>
      <c r="D212" s="127">
        <f t="shared" si="3"/>
        <v>600000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15</v>
      </c>
      <c r="C216" s="127">
        <v>28000</v>
      </c>
      <c r="D216" s="127">
        <f t="shared" si="3"/>
        <v>420000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 hidden="1">
      <c r="A220" s="129" t="s">
        <v>223</v>
      </c>
      <c r="B220" s="127"/>
      <c r="C220" s="127"/>
      <c r="D220" s="127">
        <f t="shared" si="3"/>
        <v>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 hidden="1">
      <c r="A227" s="129" t="s">
        <v>230</v>
      </c>
      <c r="B227" s="127"/>
      <c r="C227" s="127"/>
      <c r="D227" s="127">
        <f t="shared" si="3"/>
        <v>0</v>
      </c>
    </row>
    <row r="228" spans="1:4" ht="18.75">
      <c r="A228" s="129" t="s">
        <v>231</v>
      </c>
      <c r="B228" s="127">
        <v>6</v>
      </c>
      <c r="C228" s="127">
        <v>5600</v>
      </c>
      <c r="D228" s="127">
        <f t="shared" si="3"/>
        <v>33600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 hidden="1">
      <c r="A236" s="129" t="s">
        <v>239</v>
      </c>
      <c r="B236" s="127"/>
      <c r="C236" s="127"/>
      <c r="D236" s="127">
        <f t="shared" si="3"/>
        <v>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 hidden="1">
      <c r="A247" s="129" t="s">
        <v>249</v>
      </c>
      <c r="B247" s="127"/>
      <c r="C247" s="127"/>
      <c r="D247" s="127">
        <f t="shared" si="3"/>
        <v>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>
      <c r="A249" s="129" t="s">
        <v>251</v>
      </c>
      <c r="B249" s="127">
        <v>20</v>
      </c>
      <c r="C249" s="127">
        <v>24000</v>
      </c>
      <c r="D249" s="127">
        <f t="shared" si="3"/>
        <v>480000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 hidden="1">
      <c r="A256" s="129" t="s">
        <v>258</v>
      </c>
      <c r="B256" s="127"/>
      <c r="C256" s="127"/>
      <c r="D256" s="127">
        <f t="shared" si="3"/>
        <v>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20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 hidden="1">
      <c r="A262" s="129" t="s">
        <v>264</v>
      </c>
      <c r="B262" s="127"/>
      <c r="C262" s="127"/>
      <c r="D262" s="127">
        <f t="shared" si="4"/>
        <v>0</v>
      </c>
    </row>
    <row r="263" spans="1:4" ht="18.75">
      <c r="A263" s="129" t="s">
        <v>265</v>
      </c>
      <c r="B263" s="127">
        <v>10</v>
      </c>
      <c r="C263" s="127">
        <v>6800</v>
      </c>
      <c r="D263" s="127">
        <f t="shared" si="4"/>
        <v>68000</v>
      </c>
    </row>
    <row r="264" spans="1:4" ht="18.75" hidden="1">
      <c r="A264" s="129" t="s">
        <v>266</v>
      </c>
      <c r="B264" s="127"/>
      <c r="C264" s="127"/>
      <c r="D264" s="127">
        <f t="shared" si="4"/>
        <v>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 hidden="1">
      <c r="A267" s="129" t="s">
        <v>269</v>
      </c>
      <c r="B267" s="127"/>
      <c r="C267" s="127"/>
      <c r="D267" s="127">
        <f t="shared" si="4"/>
        <v>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 hidden="1">
      <c r="A270" s="129" t="s">
        <v>272</v>
      </c>
      <c r="B270" s="127"/>
      <c r="C270" s="127"/>
      <c r="D270" s="127">
        <f t="shared" si="4"/>
        <v>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f>15+30</f>
        <v>45</v>
      </c>
      <c r="C272" s="127">
        <v>8000</v>
      </c>
      <c r="D272" s="127">
        <f t="shared" si="4"/>
        <v>360000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 hidden="1">
      <c r="A275" s="129" t="s">
        <v>277</v>
      </c>
      <c r="B275" s="127"/>
      <c r="C275" s="127"/>
      <c r="D275" s="127">
        <f t="shared" si="4"/>
        <v>0</v>
      </c>
    </row>
    <row r="276" spans="1:4" ht="18.75">
      <c r="A276" s="129" t="s">
        <v>278</v>
      </c>
      <c r="B276" s="127">
        <v>10</v>
      </c>
      <c r="C276" s="127">
        <v>23000</v>
      </c>
      <c r="D276" s="127">
        <f t="shared" si="4"/>
        <v>230000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>
      <c r="A278" s="129" t="s">
        <v>280</v>
      </c>
      <c r="B278" s="127">
        <f>34+50</f>
        <v>84</v>
      </c>
      <c r="C278" s="127">
        <v>14000</v>
      </c>
      <c r="D278" s="127">
        <f t="shared" si="4"/>
        <v>1176000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>
      <c r="A284" s="129" t="s">
        <v>286</v>
      </c>
      <c r="B284" s="127">
        <v>22</v>
      </c>
      <c r="C284" s="127">
        <v>6000</v>
      </c>
      <c r="D284" s="127">
        <f t="shared" si="4"/>
        <v>132000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v>10</v>
      </c>
      <c r="C287" s="127">
        <v>4000</v>
      </c>
      <c r="D287" s="127">
        <f t="shared" si="4"/>
        <v>40000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 hidden="1">
      <c r="A291" s="129" t="s">
        <v>293</v>
      </c>
      <c r="B291" s="127"/>
      <c r="C291" s="127"/>
      <c r="D291" s="127">
        <f t="shared" si="4"/>
        <v>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 hidden="1">
      <c r="A303" s="92" t="s">
        <v>305</v>
      </c>
      <c r="B303" s="127"/>
      <c r="C303" s="127"/>
      <c r="D303" s="127">
        <f t="shared" si="4"/>
        <v>0</v>
      </c>
    </row>
    <row r="304" spans="1:4" ht="18.75" hidden="1">
      <c r="A304" s="92" t="s">
        <v>306</v>
      </c>
      <c r="B304" s="127"/>
      <c r="C304" s="127"/>
      <c r="D304" s="127">
        <f t="shared" si="4"/>
        <v>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142" t="s">
        <v>342</v>
      </c>
      <c r="B306" s="127"/>
      <c r="C306" s="127"/>
      <c r="D306" s="127">
        <f t="shared" si="4"/>
        <v>0</v>
      </c>
    </row>
    <row r="307" spans="1:4" ht="18.75" hidden="1">
      <c r="A307" s="142" t="s">
        <v>343</v>
      </c>
      <c r="B307" s="127"/>
      <c r="C307" s="127"/>
      <c r="D307" s="127">
        <f t="shared" si="4"/>
        <v>0</v>
      </c>
    </row>
    <row r="308" spans="1:4" ht="18.75" hidden="1">
      <c r="A308" s="142" t="s">
        <v>344</v>
      </c>
      <c r="B308" s="127"/>
      <c r="C308" s="127"/>
      <c r="D308" s="127">
        <f t="shared" si="4"/>
        <v>0</v>
      </c>
    </row>
    <row r="309" spans="1:4" ht="18.75" hidden="1">
      <c r="A309" s="142" t="s">
        <v>345</v>
      </c>
      <c r="B309" s="127"/>
      <c r="C309" s="127"/>
      <c r="D309" s="127">
        <f t="shared" si="4"/>
        <v>0</v>
      </c>
    </row>
    <row r="310" spans="1:4" ht="18.75" hidden="1">
      <c r="A310" s="83" t="s">
        <v>319</v>
      </c>
      <c r="B310" s="127"/>
      <c r="C310" s="127"/>
      <c r="D310" s="127">
        <f t="shared" si="4"/>
        <v>0</v>
      </c>
    </row>
    <row r="311" spans="1:4" ht="18.75" hidden="1">
      <c r="A311" s="83" t="s">
        <v>307</v>
      </c>
      <c r="B311" s="127"/>
      <c r="C311" s="127"/>
      <c r="D311" s="127">
        <f t="shared" si="4"/>
        <v>0</v>
      </c>
    </row>
    <row r="312" spans="1:4" ht="18.75" hidden="1">
      <c r="A312" s="83" t="s">
        <v>308</v>
      </c>
      <c r="B312" s="127"/>
      <c r="C312" s="127"/>
      <c r="D312" s="127">
        <f t="shared" si="4"/>
        <v>0</v>
      </c>
    </row>
    <row r="313" spans="1:4" ht="18.75" hidden="1">
      <c r="A313" s="142" t="s">
        <v>346</v>
      </c>
      <c r="B313" s="127"/>
      <c r="C313" s="127"/>
      <c r="D313" s="127">
        <f t="shared" si="4"/>
        <v>0</v>
      </c>
    </row>
    <row r="314" spans="1:4" ht="18.75" hidden="1">
      <c r="A314" s="142" t="s">
        <v>347</v>
      </c>
      <c r="B314" s="127"/>
      <c r="C314" s="127"/>
      <c r="D314" s="127">
        <f t="shared" si="4"/>
        <v>0</v>
      </c>
    </row>
    <row r="315" spans="1:4" ht="18.75" hidden="1">
      <c r="A315" s="142" t="s">
        <v>348</v>
      </c>
      <c r="B315" s="127"/>
      <c r="C315" s="127"/>
      <c r="D315" s="127">
        <f t="shared" si="4"/>
        <v>0</v>
      </c>
    </row>
    <row r="316" spans="1:4" ht="18.75" hidden="1">
      <c r="A316" s="83" t="s">
        <v>309</v>
      </c>
      <c r="B316" s="127"/>
      <c r="C316" s="127"/>
      <c r="D316" s="127">
        <f t="shared" si="4"/>
        <v>0</v>
      </c>
    </row>
    <row r="317" spans="1:4" ht="18.75" hidden="1">
      <c r="A317" s="142" t="s">
        <v>349</v>
      </c>
      <c r="B317" s="127"/>
      <c r="C317" s="127"/>
      <c r="D317" s="127">
        <f t="shared" si="4"/>
        <v>0</v>
      </c>
    </row>
    <row r="318" spans="1:4" ht="18.75" hidden="1">
      <c r="A318" s="115" t="s">
        <v>310</v>
      </c>
      <c r="B318" s="127"/>
      <c r="C318" s="127"/>
      <c r="D318" s="127">
        <f t="shared" si="4"/>
        <v>0</v>
      </c>
    </row>
    <row r="319" spans="1:4" ht="18.75" hidden="1">
      <c r="A319" s="129" t="s">
        <v>311</v>
      </c>
      <c r="B319" s="127"/>
      <c r="C319" s="127"/>
      <c r="D319" s="127">
        <f t="shared" si="4"/>
        <v>0</v>
      </c>
    </row>
    <row r="320" spans="1:4" ht="18.75" hidden="1">
      <c r="A320" s="83" t="s">
        <v>312</v>
      </c>
      <c r="B320" s="127"/>
      <c r="C320" s="127"/>
      <c r="D320" s="127">
        <f t="shared" si="4"/>
        <v>0</v>
      </c>
    </row>
    <row r="321" spans="1:4" ht="18.75">
      <c r="A321" s="147"/>
      <c r="B321" s="148">
        <f>SUM(B3:B320)</f>
        <v>6355</v>
      </c>
      <c r="C321" s="148"/>
      <c r="D321" s="148">
        <f t="shared" ref="D321" si="5">SUM(D3:D320)</f>
        <v>78538100</v>
      </c>
    </row>
  </sheetData>
  <protectedRanges>
    <protectedRange password="CF71" sqref="B1:D320" name="tho"/>
  </protectedRanges>
  <autoFilter ref="A2:D321" xr:uid="{00000000-0009-0000-0000-00000D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321"/>
  <sheetViews>
    <sheetView workbookViewId="0">
      <selection activeCell="C179" sqref="C179"/>
    </sheetView>
  </sheetViews>
  <sheetFormatPr defaultColWidth="9" defaultRowHeight="15"/>
  <cols>
    <col min="1" max="1" width="40.42578125" customWidth="1"/>
    <col min="3" max="3" width="11.85546875" customWidth="1"/>
    <col min="4" max="4" width="17.7109375" customWidth="1"/>
  </cols>
  <sheetData>
    <row r="1" spans="1:4">
      <c r="A1" s="143" t="s">
        <v>353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>
      <c r="A14" s="129" t="s">
        <v>16</v>
      </c>
      <c r="B14" s="127">
        <v>2</v>
      </c>
      <c r="C14" s="127">
        <v>4800</v>
      </c>
      <c r="D14" s="127">
        <f t="shared" si="0"/>
        <v>9600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>
      <c r="A16" s="90" t="s">
        <v>18</v>
      </c>
      <c r="B16" s="127">
        <v>35</v>
      </c>
      <c r="C16" s="127">
        <v>3000</v>
      </c>
      <c r="D16" s="127">
        <f t="shared" si="0"/>
        <v>105000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6+60+45+20</f>
        <v>131</v>
      </c>
      <c r="C23" s="127">
        <v>36000</v>
      </c>
      <c r="D23" s="127">
        <f t="shared" si="0"/>
        <v>4716000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18</v>
      </c>
      <c r="C28" s="127">
        <v>50000</v>
      </c>
      <c r="D28" s="127">
        <f t="shared" si="0"/>
        <v>900000</v>
      </c>
    </row>
    <row r="29" spans="1:4" ht="18.75" hidden="1">
      <c r="A29" s="129" t="s">
        <v>31</v>
      </c>
      <c r="B29" s="127"/>
      <c r="C29" s="127"/>
      <c r="D29" s="127">
        <f t="shared" si="0"/>
        <v>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9+11+15+75</f>
        <v>110</v>
      </c>
      <c r="C32" s="127">
        <v>28000</v>
      </c>
      <c r="D32" s="127">
        <f t="shared" si="0"/>
        <v>3080000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8+10+15+55</f>
        <v>88</v>
      </c>
      <c r="C35" s="127">
        <v>10000</v>
      </c>
      <c r="D35" s="127">
        <f t="shared" si="0"/>
        <v>880000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 hidden="1">
      <c r="A40" s="129" t="s">
        <v>42</v>
      </c>
      <c r="B40" s="127"/>
      <c r="C40" s="127"/>
      <c r="D40" s="127">
        <f t="shared" si="0"/>
        <v>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v>220</v>
      </c>
      <c r="C43" s="127">
        <v>15000</v>
      </c>
      <c r="D43" s="127">
        <f t="shared" si="0"/>
        <v>3300000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13</v>
      </c>
      <c r="C54" s="127">
        <v>13000</v>
      </c>
      <c r="D54" s="127">
        <f t="shared" si="0"/>
        <v>169000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220</v>
      </c>
      <c r="C67" s="127">
        <v>29000</v>
      </c>
      <c r="D67" s="127">
        <f t="shared" si="0"/>
        <v>6380000</v>
      </c>
    </row>
    <row r="68" spans="1:4" ht="18.75">
      <c r="A68" s="128" t="s">
        <v>71</v>
      </c>
      <c r="B68" s="127">
        <v>340</v>
      </c>
      <c r="C68" s="127">
        <v>28000</v>
      </c>
      <c r="D68" s="127">
        <f t="shared" ref="D68:D131" si="1">B68*C68</f>
        <v>9520000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 hidden="1">
      <c r="A71" s="129" t="s">
        <v>74</v>
      </c>
      <c r="B71" s="127"/>
      <c r="C71" s="127"/>
      <c r="D71" s="127">
        <f t="shared" si="1"/>
        <v>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 hidden="1">
      <c r="A73" s="136" t="s">
        <v>76</v>
      </c>
      <c r="B73" s="127"/>
      <c r="C73" s="127"/>
      <c r="D73" s="127">
        <f t="shared" si="1"/>
        <v>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90</v>
      </c>
      <c r="C83" s="127">
        <v>11000</v>
      </c>
      <c r="D83" s="127">
        <f t="shared" si="1"/>
        <v>990000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4</v>
      </c>
      <c r="C87" s="127">
        <v>28000</v>
      </c>
      <c r="D87" s="127">
        <f t="shared" si="1"/>
        <v>112000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220+110+150</f>
        <v>480</v>
      </c>
      <c r="C113" s="127">
        <v>8000</v>
      </c>
      <c r="D113" s="127">
        <f t="shared" si="1"/>
        <v>3840000</v>
      </c>
    </row>
    <row r="114" spans="1:4" ht="18.75">
      <c r="A114" s="129" t="s">
        <v>117</v>
      </c>
      <c r="B114" s="127">
        <v>20</v>
      </c>
      <c r="C114" s="127">
        <v>7000</v>
      </c>
      <c r="D114" s="127">
        <f t="shared" si="1"/>
        <v>140000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300+250+520+75+834</f>
        <v>1979</v>
      </c>
      <c r="C120" s="127">
        <v>6000</v>
      </c>
      <c r="D120" s="127">
        <f t="shared" si="1"/>
        <v>11874000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>
      <c r="A125" s="97" t="s">
        <v>128</v>
      </c>
      <c r="B125" s="127">
        <v>10</v>
      </c>
      <c r="C125" s="127">
        <v>5000</v>
      </c>
      <c r="D125" s="127">
        <f t="shared" si="1"/>
        <v>50000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 hidden="1">
      <c r="A130" s="129" t="s">
        <v>133</v>
      </c>
      <c r="B130" s="130"/>
      <c r="C130" s="130"/>
      <c r="D130" s="127">
        <f t="shared" si="1"/>
        <v>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>
      <c r="A136" s="92" t="s">
        <v>139</v>
      </c>
      <c r="B136" s="127">
        <v>17</v>
      </c>
      <c r="C136" s="127">
        <v>2600</v>
      </c>
      <c r="D136" s="127">
        <f t="shared" si="2"/>
        <v>44200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 hidden="1">
      <c r="A139" s="128" t="s">
        <v>142</v>
      </c>
      <c r="B139" s="130"/>
      <c r="C139" s="130"/>
      <c r="D139" s="127">
        <f t="shared" si="2"/>
        <v>0</v>
      </c>
    </row>
    <row r="140" spans="1:4" ht="18.75" hidden="1">
      <c r="A140" s="129" t="s">
        <v>143</v>
      </c>
      <c r="B140" s="127"/>
      <c r="C140" s="127"/>
      <c r="D140" s="127">
        <f t="shared" si="2"/>
        <v>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v>400</v>
      </c>
      <c r="C143" s="127">
        <v>17000</v>
      </c>
      <c r="D143" s="127">
        <f t="shared" si="2"/>
        <v>6800000</v>
      </c>
    </row>
    <row r="144" spans="1:4" ht="18.75" hidden="1">
      <c r="A144" s="93" t="s">
        <v>147</v>
      </c>
      <c r="B144" s="127"/>
      <c r="C144" s="127"/>
      <c r="D144" s="127">
        <f t="shared" si="2"/>
        <v>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 hidden="1">
      <c r="A146" s="129" t="s">
        <v>149</v>
      </c>
      <c r="B146" s="127"/>
      <c r="C146" s="127"/>
      <c r="D146" s="127">
        <f t="shared" si="2"/>
        <v>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 hidden="1">
      <c r="A150" s="92" t="s">
        <v>153</v>
      </c>
      <c r="B150" s="127"/>
      <c r="C150" s="127"/>
      <c r="D150" s="127">
        <f t="shared" si="2"/>
        <v>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 hidden="1">
      <c r="A154" s="129" t="s">
        <v>157</v>
      </c>
      <c r="B154" s="127"/>
      <c r="C154" s="127"/>
      <c r="D154" s="127">
        <f t="shared" si="2"/>
        <v>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 hidden="1">
      <c r="A162" s="129" t="s">
        <v>165</v>
      </c>
      <c r="B162" s="127"/>
      <c r="C162" s="127"/>
      <c r="D162" s="127">
        <f t="shared" si="2"/>
        <v>0</v>
      </c>
    </row>
    <row r="163" spans="1:4" ht="18.75" hidden="1">
      <c r="A163" s="129" t="s">
        <v>166</v>
      </c>
      <c r="B163" s="127"/>
      <c r="C163" s="127"/>
      <c r="D163" s="127">
        <f t="shared" si="2"/>
        <v>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f>30+100</f>
        <v>130</v>
      </c>
      <c r="C165" s="127">
        <v>14000</v>
      </c>
      <c r="D165" s="127">
        <f t="shared" si="2"/>
        <v>1820000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 hidden="1">
      <c r="A167" s="129" t="s">
        <v>170</v>
      </c>
      <c r="B167" s="127"/>
      <c r="C167" s="127"/>
      <c r="D167" s="127">
        <f t="shared" si="2"/>
        <v>0</v>
      </c>
    </row>
    <row r="168" spans="1:4" ht="18.75">
      <c r="A168" s="129" t="s">
        <v>171</v>
      </c>
      <c r="B168" s="127">
        <v>6</v>
      </c>
      <c r="C168" s="127">
        <v>13000</v>
      </c>
      <c r="D168" s="127">
        <f t="shared" si="2"/>
        <v>78000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 hidden="1">
      <c r="A170" s="97" t="s">
        <v>173</v>
      </c>
      <c r="B170" s="127"/>
      <c r="C170" s="127"/>
      <c r="D170" s="127">
        <f t="shared" si="2"/>
        <v>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f>340+120+20+140+120+40</f>
        <v>780</v>
      </c>
      <c r="C179" s="127">
        <v>16000</v>
      </c>
      <c r="D179" s="127">
        <f t="shared" si="2"/>
        <v>12480000</v>
      </c>
    </row>
    <row r="180" spans="1:4" ht="18.75">
      <c r="A180" s="129" t="s">
        <v>183</v>
      </c>
      <c r="B180" s="127">
        <v>180</v>
      </c>
      <c r="C180" s="127">
        <v>4650</v>
      </c>
      <c r="D180" s="127">
        <f t="shared" si="2"/>
        <v>837000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 hidden="1">
      <c r="A182" s="128" t="s">
        <v>185</v>
      </c>
      <c r="B182" s="127"/>
      <c r="C182" s="127"/>
      <c r="D182" s="127">
        <f t="shared" si="2"/>
        <v>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 hidden="1">
      <c r="A185" s="129" t="s">
        <v>188</v>
      </c>
      <c r="B185" s="127"/>
      <c r="C185" s="127"/>
      <c r="D185" s="127">
        <f t="shared" si="2"/>
        <v>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 hidden="1">
      <c r="A191" s="129" t="s">
        <v>194</v>
      </c>
      <c r="B191" s="127"/>
      <c r="C191" s="127"/>
      <c r="D191" s="127">
        <f t="shared" si="2"/>
        <v>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v>34</v>
      </c>
      <c r="C193" s="127">
        <v>6500</v>
      </c>
      <c r="D193" s="127">
        <f t="shared" si="2"/>
        <v>221000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f>59+301</f>
        <v>360</v>
      </c>
      <c r="C196" s="127">
        <v>6000</v>
      </c>
      <c r="D196" s="127">
        <f t="shared" ref="D196:D259" si="3">B196*C196</f>
        <v>2160000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>
      <c r="A198" s="129" t="s">
        <v>201</v>
      </c>
      <c r="B198" s="127">
        <v>245</v>
      </c>
      <c r="C198" s="127">
        <v>6000</v>
      </c>
      <c r="D198" s="127">
        <f t="shared" si="3"/>
        <v>1470000</v>
      </c>
    </row>
    <row r="199" spans="1:4" ht="18.75">
      <c r="A199" s="129" t="s">
        <v>202</v>
      </c>
      <c r="B199" s="127">
        <v>10.5</v>
      </c>
      <c r="C199" s="127">
        <v>11000</v>
      </c>
      <c r="D199" s="127">
        <f t="shared" si="3"/>
        <v>115500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>
      <c r="A203" s="128" t="s">
        <v>206</v>
      </c>
      <c r="B203" s="127">
        <v>23</v>
      </c>
      <c r="C203" s="127">
        <v>10000</v>
      </c>
      <c r="D203" s="127">
        <f t="shared" si="3"/>
        <v>230000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>
      <c r="A212" s="128" t="s">
        <v>215</v>
      </c>
      <c r="B212" s="127">
        <v>10</v>
      </c>
      <c r="C212" s="127">
        <v>60000</v>
      </c>
      <c r="D212" s="127">
        <f t="shared" si="3"/>
        <v>600000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10</v>
      </c>
      <c r="C216" s="127">
        <v>28000</v>
      </c>
      <c r="D216" s="127">
        <f t="shared" si="3"/>
        <v>280000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 hidden="1">
      <c r="A220" s="129" t="s">
        <v>223</v>
      </c>
      <c r="B220" s="127"/>
      <c r="C220" s="127"/>
      <c r="D220" s="127">
        <f t="shared" si="3"/>
        <v>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 hidden="1">
      <c r="A227" s="129" t="s">
        <v>230</v>
      </c>
      <c r="B227" s="127"/>
      <c r="C227" s="127"/>
      <c r="D227" s="127">
        <f t="shared" si="3"/>
        <v>0</v>
      </c>
    </row>
    <row r="228" spans="1:4" ht="18.75" hidden="1">
      <c r="A228" s="129" t="s">
        <v>231</v>
      </c>
      <c r="B228" s="127"/>
      <c r="C228" s="127"/>
      <c r="D228" s="127">
        <f t="shared" si="3"/>
        <v>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>
      <c r="A236" s="129" t="s">
        <v>239</v>
      </c>
      <c r="B236" s="127">
        <v>28</v>
      </c>
      <c r="C236" s="127">
        <v>18000</v>
      </c>
      <c r="D236" s="127">
        <f t="shared" si="3"/>
        <v>504000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 hidden="1">
      <c r="A247" s="129" t="s">
        <v>249</v>
      </c>
      <c r="B247" s="127"/>
      <c r="C247" s="127"/>
      <c r="D247" s="127">
        <f t="shared" si="3"/>
        <v>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 hidden="1">
      <c r="A249" s="129" t="s">
        <v>251</v>
      </c>
      <c r="B249" s="127"/>
      <c r="C249" s="127"/>
      <c r="D249" s="127">
        <f t="shared" si="3"/>
        <v>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 hidden="1">
      <c r="A256" s="129" t="s">
        <v>258</v>
      </c>
      <c r="B256" s="127"/>
      <c r="C256" s="127"/>
      <c r="D256" s="127">
        <f t="shared" si="3"/>
        <v>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20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 hidden="1">
      <c r="A262" s="129" t="s">
        <v>264</v>
      </c>
      <c r="B262" s="127"/>
      <c r="C262" s="127"/>
      <c r="D262" s="127">
        <f t="shared" si="4"/>
        <v>0</v>
      </c>
    </row>
    <row r="263" spans="1:4" ht="18.75" hidden="1">
      <c r="A263" s="129" t="s">
        <v>265</v>
      </c>
      <c r="B263" s="127"/>
      <c r="C263" s="127"/>
      <c r="D263" s="127">
        <f t="shared" si="4"/>
        <v>0</v>
      </c>
    </row>
    <row r="264" spans="1:4" ht="18.75" hidden="1">
      <c r="A264" s="129" t="s">
        <v>266</v>
      </c>
      <c r="B264" s="127"/>
      <c r="C264" s="127"/>
      <c r="D264" s="127">
        <f t="shared" si="4"/>
        <v>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 hidden="1">
      <c r="A267" s="129" t="s">
        <v>269</v>
      </c>
      <c r="B267" s="127"/>
      <c r="C267" s="127"/>
      <c r="D267" s="127">
        <f t="shared" si="4"/>
        <v>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 hidden="1">
      <c r="A270" s="129" t="s">
        <v>272</v>
      </c>
      <c r="B270" s="127"/>
      <c r="C270" s="127"/>
      <c r="D270" s="127">
        <f t="shared" si="4"/>
        <v>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v>10</v>
      </c>
      <c r="C272" s="127">
        <v>8000</v>
      </c>
      <c r="D272" s="127">
        <f t="shared" si="4"/>
        <v>80000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 hidden="1">
      <c r="A275" s="129" t="s">
        <v>277</v>
      </c>
      <c r="B275" s="127"/>
      <c r="C275" s="127"/>
      <c r="D275" s="127">
        <f t="shared" si="4"/>
        <v>0</v>
      </c>
    </row>
    <row r="276" spans="1:4" ht="18.75">
      <c r="A276" s="129" t="s">
        <v>278</v>
      </c>
      <c r="B276" s="127">
        <v>27</v>
      </c>
      <c r="C276" s="127">
        <v>23000</v>
      </c>
      <c r="D276" s="127">
        <f t="shared" si="4"/>
        <v>621000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 hidden="1">
      <c r="A278" s="129" t="s">
        <v>280</v>
      </c>
      <c r="B278" s="127"/>
      <c r="C278" s="127"/>
      <c r="D278" s="127">
        <f t="shared" si="4"/>
        <v>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>
      <c r="A284" s="129" t="s">
        <v>286</v>
      </c>
      <c r="B284" s="127">
        <f>23+15</f>
        <v>38</v>
      </c>
      <c r="C284" s="127">
        <v>6000</v>
      </c>
      <c r="D284" s="127">
        <f t="shared" si="4"/>
        <v>228000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v>78</v>
      </c>
      <c r="C287" s="127">
        <v>4000</v>
      </c>
      <c r="D287" s="127">
        <f t="shared" si="4"/>
        <v>312000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>
      <c r="A291" s="129" t="s">
        <v>293</v>
      </c>
      <c r="B291" s="127">
        <v>3</v>
      </c>
      <c r="C291" s="127">
        <v>9000</v>
      </c>
      <c r="D291" s="127">
        <f t="shared" si="4"/>
        <v>27000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 hidden="1">
      <c r="A303" s="92" t="s">
        <v>305</v>
      </c>
      <c r="B303" s="127"/>
      <c r="C303" s="127"/>
      <c r="D303" s="127">
        <f t="shared" si="4"/>
        <v>0</v>
      </c>
    </row>
    <row r="304" spans="1:4" ht="18.75" hidden="1">
      <c r="A304" s="92" t="s">
        <v>306</v>
      </c>
      <c r="B304" s="127"/>
      <c r="C304" s="127"/>
      <c r="D304" s="127">
        <f t="shared" si="4"/>
        <v>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142" t="s">
        <v>342</v>
      </c>
      <c r="B306" s="127"/>
      <c r="C306" s="127"/>
      <c r="D306" s="127">
        <f t="shared" si="4"/>
        <v>0</v>
      </c>
    </row>
    <row r="307" spans="1:4" ht="18.75" hidden="1">
      <c r="A307" s="142" t="s">
        <v>343</v>
      </c>
      <c r="B307" s="127"/>
      <c r="C307" s="127"/>
      <c r="D307" s="127">
        <f t="shared" si="4"/>
        <v>0</v>
      </c>
    </row>
    <row r="308" spans="1:4" ht="18.75" hidden="1">
      <c r="A308" s="142" t="s">
        <v>344</v>
      </c>
      <c r="B308" s="127"/>
      <c r="C308" s="127"/>
      <c r="D308" s="127">
        <f t="shared" si="4"/>
        <v>0</v>
      </c>
    </row>
    <row r="309" spans="1:4" ht="18.75" hidden="1">
      <c r="A309" s="142" t="s">
        <v>345</v>
      </c>
      <c r="B309" s="127"/>
      <c r="C309" s="127"/>
      <c r="D309" s="127">
        <f t="shared" si="4"/>
        <v>0</v>
      </c>
    </row>
    <row r="310" spans="1:4" ht="18.75" hidden="1">
      <c r="A310" s="83" t="s">
        <v>319</v>
      </c>
      <c r="B310" s="127"/>
      <c r="C310" s="127"/>
      <c r="D310" s="127">
        <f t="shared" si="4"/>
        <v>0</v>
      </c>
    </row>
    <row r="311" spans="1:4" ht="18.75" hidden="1">
      <c r="A311" s="83" t="s">
        <v>307</v>
      </c>
      <c r="B311" s="127"/>
      <c r="C311" s="127"/>
      <c r="D311" s="127">
        <f t="shared" si="4"/>
        <v>0</v>
      </c>
    </row>
    <row r="312" spans="1:4" ht="18.75" hidden="1">
      <c r="A312" s="83" t="s">
        <v>308</v>
      </c>
      <c r="B312" s="127"/>
      <c r="C312" s="127"/>
      <c r="D312" s="127">
        <f t="shared" si="4"/>
        <v>0</v>
      </c>
    </row>
    <row r="313" spans="1:4" ht="18.75" hidden="1">
      <c r="A313" s="142" t="s">
        <v>346</v>
      </c>
      <c r="B313" s="127"/>
      <c r="C313" s="127"/>
      <c r="D313" s="127">
        <f t="shared" si="4"/>
        <v>0</v>
      </c>
    </row>
    <row r="314" spans="1:4" ht="18.75" hidden="1">
      <c r="A314" s="142" t="s">
        <v>347</v>
      </c>
      <c r="B314" s="127"/>
      <c r="C314" s="127"/>
      <c r="D314" s="127">
        <f t="shared" si="4"/>
        <v>0</v>
      </c>
    </row>
    <row r="315" spans="1:4" ht="18.75" hidden="1">
      <c r="A315" s="142" t="s">
        <v>348</v>
      </c>
      <c r="B315" s="127"/>
      <c r="C315" s="127"/>
      <c r="D315" s="127">
        <f t="shared" si="4"/>
        <v>0</v>
      </c>
    </row>
    <row r="316" spans="1:4" ht="18.75" hidden="1">
      <c r="A316" s="83" t="s">
        <v>309</v>
      </c>
      <c r="B316" s="127"/>
      <c r="C316" s="127"/>
      <c r="D316" s="127">
        <f t="shared" si="4"/>
        <v>0</v>
      </c>
    </row>
    <row r="317" spans="1:4" ht="18.75" hidden="1">
      <c r="A317" s="142" t="s">
        <v>349</v>
      </c>
      <c r="B317" s="127"/>
      <c r="C317" s="127"/>
      <c r="D317" s="127">
        <f t="shared" si="4"/>
        <v>0</v>
      </c>
    </row>
    <row r="318" spans="1:4" ht="18.75" hidden="1">
      <c r="A318" s="115" t="s">
        <v>310</v>
      </c>
      <c r="B318" s="127"/>
      <c r="C318" s="127"/>
      <c r="D318" s="127">
        <f t="shared" si="4"/>
        <v>0</v>
      </c>
    </row>
    <row r="319" spans="1:4" ht="18.75" hidden="1">
      <c r="A319" s="129" t="s">
        <v>311</v>
      </c>
      <c r="B319" s="127"/>
      <c r="C319" s="127"/>
      <c r="D319" s="127">
        <f t="shared" si="4"/>
        <v>0</v>
      </c>
    </row>
    <row r="320" spans="1:4" ht="18.75" hidden="1">
      <c r="A320" s="83" t="s">
        <v>312</v>
      </c>
      <c r="B320" s="127"/>
      <c r="C320" s="127"/>
      <c r="D320" s="127">
        <f t="shared" si="4"/>
        <v>0</v>
      </c>
    </row>
    <row r="321" spans="1:4" ht="18.75">
      <c r="A321" s="147"/>
      <c r="B321" s="148">
        <f>SUM(B3:B320)</f>
        <v>6149.5</v>
      </c>
      <c r="C321" s="148"/>
      <c r="D321" s="148">
        <f t="shared" ref="D321" si="5">SUM(D3:D320)</f>
        <v>74973300</v>
      </c>
    </row>
  </sheetData>
  <protectedRanges>
    <protectedRange password="CF71" sqref="B1:D320" name="tho"/>
  </protectedRanges>
  <autoFilter ref="A2:D321" xr:uid="{00000000-0009-0000-0000-00000E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323"/>
  <sheetViews>
    <sheetView workbookViewId="0">
      <selection activeCell="I87" sqref="I87"/>
    </sheetView>
  </sheetViews>
  <sheetFormatPr defaultColWidth="9" defaultRowHeight="15"/>
  <cols>
    <col min="1" max="1" width="39.7109375" customWidth="1"/>
    <col min="3" max="3" width="11.140625" customWidth="1"/>
    <col min="4" max="4" width="19.140625" customWidth="1"/>
  </cols>
  <sheetData>
    <row r="1" spans="1:4">
      <c r="A1" s="143" t="s">
        <v>354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28" t="s">
        <v>5</v>
      </c>
      <c r="B3" s="127">
        <v>8</v>
      </c>
      <c r="C3" s="127">
        <v>6000</v>
      </c>
      <c r="D3" s="127">
        <f>B3*C3</f>
        <v>48000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>
      <c r="A14" s="129" t="s">
        <v>16</v>
      </c>
      <c r="B14" s="127">
        <v>1</v>
      </c>
      <c r="C14" s="127">
        <v>4800</v>
      </c>
      <c r="D14" s="127">
        <f t="shared" si="0"/>
        <v>4800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80+85+20+50</f>
        <v>235</v>
      </c>
      <c r="C23" s="127">
        <v>36000</v>
      </c>
      <c r="D23" s="127">
        <f t="shared" si="0"/>
        <v>8460000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>
      <c r="A26" s="129" t="s">
        <v>28</v>
      </c>
      <c r="B26" s="127">
        <v>40</v>
      </c>
      <c r="C26" s="127">
        <v>15000</v>
      </c>
      <c r="D26" s="127">
        <f t="shared" si="0"/>
        <v>600000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f>40+10+8+99</f>
        <v>157</v>
      </c>
      <c r="C28" s="127">
        <v>50000</v>
      </c>
      <c r="D28" s="127">
        <f t="shared" si="0"/>
        <v>7850000</v>
      </c>
    </row>
    <row r="29" spans="1:4" ht="18.75">
      <c r="A29" s="129" t="s">
        <v>31</v>
      </c>
      <c r="B29" s="127">
        <v>10</v>
      </c>
      <c r="C29" s="127">
        <v>40000</v>
      </c>
      <c r="D29" s="127">
        <f t="shared" si="0"/>
        <v>400000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10+25+20</f>
        <v>55</v>
      </c>
      <c r="C32" s="127">
        <v>28000</v>
      </c>
      <c r="D32" s="127">
        <f t="shared" si="0"/>
        <v>1540000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50+10+7+50</f>
        <v>117</v>
      </c>
      <c r="C35" s="127">
        <v>10000</v>
      </c>
      <c r="D35" s="127">
        <f t="shared" si="0"/>
        <v>1170000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25</v>
      </c>
      <c r="C40" s="127">
        <v>24000</v>
      </c>
      <c r="D40" s="127">
        <f t="shared" si="0"/>
        <v>600000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v>200</v>
      </c>
      <c r="C43" s="127">
        <v>15000</v>
      </c>
      <c r="D43" s="127">
        <f t="shared" si="0"/>
        <v>3000000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18</v>
      </c>
      <c r="C54" s="127">
        <v>13000</v>
      </c>
      <c r="D54" s="127">
        <f t="shared" si="0"/>
        <v>234000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380</v>
      </c>
      <c r="C67" s="127">
        <v>29000</v>
      </c>
      <c r="D67" s="127">
        <f t="shared" si="0"/>
        <v>11020000</v>
      </c>
    </row>
    <row r="68" spans="1:4" ht="18.75">
      <c r="A68" s="128" t="s">
        <v>71</v>
      </c>
      <c r="B68" s="127">
        <f>80+40+40+180</f>
        <v>340</v>
      </c>
      <c r="C68" s="127">
        <v>28000</v>
      </c>
      <c r="D68" s="127">
        <f t="shared" ref="D68:D131" si="1">B68*C68</f>
        <v>9520000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35</v>
      </c>
      <c r="C71" s="127">
        <v>13000</v>
      </c>
      <c r="D71" s="127">
        <f t="shared" si="1"/>
        <v>455000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10</v>
      </c>
      <c r="C73" s="127">
        <v>25000</v>
      </c>
      <c r="D73" s="127">
        <f t="shared" si="1"/>
        <v>250000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90</v>
      </c>
      <c r="C83" s="127">
        <v>11000</v>
      </c>
      <c r="D83" s="127">
        <f t="shared" si="1"/>
        <v>990000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3</v>
      </c>
      <c r="C87" s="127">
        <v>28000</v>
      </c>
      <c r="D87" s="127">
        <f t="shared" si="1"/>
        <v>84000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>
      <c r="A97" s="129" t="s">
        <v>100</v>
      </c>
      <c r="B97" s="127">
        <v>5</v>
      </c>
      <c r="C97" s="127">
        <v>12000</v>
      </c>
      <c r="D97" s="127">
        <f t="shared" si="1"/>
        <v>60000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250+30</f>
        <v>280</v>
      </c>
      <c r="C113" s="127">
        <v>8000</v>
      </c>
      <c r="D113" s="127">
        <f t="shared" si="1"/>
        <v>2240000</v>
      </c>
    </row>
    <row r="114" spans="1:4" ht="18.75">
      <c r="A114" s="129" t="s">
        <v>117</v>
      </c>
      <c r="B114" s="127">
        <v>120</v>
      </c>
      <c r="C114" s="127">
        <v>7000</v>
      </c>
      <c r="D114" s="127">
        <f t="shared" si="1"/>
        <v>840000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3133+360+300+75</f>
        <v>3868</v>
      </c>
      <c r="C120" s="127">
        <v>6000</v>
      </c>
      <c r="D120" s="127">
        <f t="shared" si="1"/>
        <v>23208000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>
      <c r="A123" s="97" t="s">
        <v>126</v>
      </c>
      <c r="B123" s="127">
        <v>4</v>
      </c>
      <c r="C123" s="127">
        <v>5600</v>
      </c>
      <c r="D123" s="127">
        <f t="shared" si="1"/>
        <v>22400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 hidden="1">
      <c r="A130" s="129" t="s">
        <v>133</v>
      </c>
      <c r="B130" s="130"/>
      <c r="C130" s="130"/>
      <c r="D130" s="127">
        <f t="shared" si="1"/>
        <v>0</v>
      </c>
    </row>
    <row r="131" spans="1:4" ht="18.75" hidden="1">
      <c r="A131" s="92" t="s">
        <v>134</v>
      </c>
      <c r="B131" s="127"/>
      <c r="C131" s="127"/>
      <c r="D131" s="127">
        <f t="shared" si="1"/>
        <v>0</v>
      </c>
    </row>
    <row r="132" spans="1:4" ht="18.75" hidden="1">
      <c r="A132" s="92" t="s">
        <v>135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136</v>
      </c>
      <c r="B133" s="127"/>
      <c r="C133" s="127"/>
      <c r="D133" s="127">
        <f t="shared" si="2"/>
        <v>0</v>
      </c>
    </row>
    <row r="134" spans="1:4" ht="18.75" hidden="1">
      <c r="A134" s="129" t="s">
        <v>137</v>
      </c>
      <c r="B134" s="127"/>
      <c r="C134" s="127"/>
      <c r="D134" s="127">
        <f t="shared" si="2"/>
        <v>0</v>
      </c>
    </row>
    <row r="135" spans="1:4" ht="18.75" hidden="1">
      <c r="A135" s="129" t="s">
        <v>138</v>
      </c>
      <c r="B135" s="127"/>
      <c r="C135" s="127"/>
      <c r="D135" s="127">
        <f t="shared" si="2"/>
        <v>0</v>
      </c>
    </row>
    <row r="136" spans="1:4" ht="18.75">
      <c r="A136" s="92" t="s">
        <v>139</v>
      </c>
      <c r="B136" s="127">
        <v>4</v>
      </c>
      <c r="C136" s="127">
        <v>2600</v>
      </c>
      <c r="D136" s="127">
        <f t="shared" si="2"/>
        <v>10400</v>
      </c>
    </row>
    <row r="137" spans="1:4" ht="18.75" hidden="1">
      <c r="A137" s="129" t="s">
        <v>140</v>
      </c>
      <c r="B137" s="130"/>
      <c r="C137" s="130"/>
      <c r="D137" s="127">
        <f t="shared" si="2"/>
        <v>0</v>
      </c>
    </row>
    <row r="138" spans="1:4" ht="18.75" hidden="1">
      <c r="A138" s="129" t="s">
        <v>141</v>
      </c>
      <c r="B138" s="130"/>
      <c r="C138" s="130"/>
      <c r="D138" s="127">
        <f t="shared" si="2"/>
        <v>0</v>
      </c>
    </row>
    <row r="139" spans="1:4" ht="18.75" hidden="1">
      <c r="A139" s="128" t="s">
        <v>142</v>
      </c>
      <c r="B139" s="130"/>
      <c r="C139" s="130"/>
      <c r="D139" s="127">
        <f t="shared" si="2"/>
        <v>0</v>
      </c>
    </row>
    <row r="140" spans="1:4" ht="18.75">
      <c r="A140" s="129" t="s">
        <v>143</v>
      </c>
      <c r="B140" s="127">
        <v>106</v>
      </c>
      <c r="C140" s="127">
        <v>7000</v>
      </c>
      <c r="D140" s="127">
        <f t="shared" si="2"/>
        <v>742000</v>
      </c>
    </row>
    <row r="141" spans="1:4" ht="18.75" hidden="1">
      <c r="A141" s="97" t="s">
        <v>144</v>
      </c>
      <c r="B141" s="127"/>
      <c r="C141" s="127"/>
      <c r="D141" s="127">
        <f t="shared" si="2"/>
        <v>0</v>
      </c>
    </row>
    <row r="142" spans="1:4" ht="18.75" hidden="1">
      <c r="A142" s="128" t="s">
        <v>145</v>
      </c>
      <c r="B142" s="127"/>
      <c r="C142" s="127"/>
      <c r="D142" s="127">
        <f t="shared" si="2"/>
        <v>0</v>
      </c>
    </row>
    <row r="143" spans="1:4" ht="18.75">
      <c r="A143" s="129" t="s">
        <v>146</v>
      </c>
      <c r="B143" s="127">
        <v>420</v>
      </c>
      <c r="C143" s="127">
        <v>17000</v>
      </c>
      <c r="D143" s="127">
        <f t="shared" si="2"/>
        <v>7140000</v>
      </c>
    </row>
    <row r="144" spans="1:4" ht="18.75" hidden="1">
      <c r="A144" s="93" t="s">
        <v>147</v>
      </c>
      <c r="B144" s="127"/>
      <c r="C144" s="127"/>
      <c r="D144" s="127">
        <f t="shared" si="2"/>
        <v>0</v>
      </c>
    </row>
    <row r="145" spans="1:4" ht="18.75" hidden="1">
      <c r="A145" s="93" t="s">
        <v>148</v>
      </c>
      <c r="B145" s="127"/>
      <c r="C145" s="127"/>
      <c r="D145" s="127">
        <f t="shared" si="2"/>
        <v>0</v>
      </c>
    </row>
    <row r="146" spans="1:4" ht="18.75" hidden="1">
      <c r="A146" s="129" t="s">
        <v>149</v>
      </c>
      <c r="B146" s="127"/>
      <c r="C146" s="127"/>
      <c r="D146" s="127">
        <f t="shared" si="2"/>
        <v>0</v>
      </c>
    </row>
    <row r="147" spans="1:4" ht="18.75" hidden="1">
      <c r="A147" s="129" t="s">
        <v>150</v>
      </c>
      <c r="B147" s="127"/>
      <c r="C147" s="127"/>
      <c r="D147" s="127">
        <f t="shared" si="2"/>
        <v>0</v>
      </c>
    </row>
    <row r="148" spans="1:4" ht="18.75" hidden="1">
      <c r="A148" s="129" t="s">
        <v>151</v>
      </c>
      <c r="B148" s="127"/>
      <c r="C148" s="127"/>
      <c r="D148" s="127">
        <f t="shared" si="2"/>
        <v>0</v>
      </c>
    </row>
    <row r="149" spans="1:4" ht="18.75" hidden="1">
      <c r="A149" s="92" t="s">
        <v>152</v>
      </c>
      <c r="B149" s="127"/>
      <c r="C149" s="127"/>
      <c r="D149" s="127">
        <f t="shared" si="2"/>
        <v>0</v>
      </c>
    </row>
    <row r="150" spans="1:4" ht="18.75" hidden="1">
      <c r="A150" s="92" t="s">
        <v>153</v>
      </c>
      <c r="B150" s="127"/>
      <c r="C150" s="127"/>
      <c r="D150" s="127">
        <f t="shared" si="2"/>
        <v>0</v>
      </c>
    </row>
    <row r="151" spans="1:4" ht="18.75" hidden="1">
      <c r="A151" s="92" t="s">
        <v>154</v>
      </c>
      <c r="B151" s="127"/>
      <c r="C151" s="127"/>
      <c r="D151" s="127">
        <f t="shared" si="2"/>
        <v>0</v>
      </c>
    </row>
    <row r="152" spans="1:4" ht="18.75" hidden="1">
      <c r="A152" s="129" t="s">
        <v>155</v>
      </c>
      <c r="B152" s="127"/>
      <c r="C152" s="127"/>
      <c r="D152" s="127">
        <f t="shared" si="2"/>
        <v>0</v>
      </c>
    </row>
    <row r="153" spans="1:4" ht="18.75" hidden="1">
      <c r="A153" s="83" t="s">
        <v>156</v>
      </c>
      <c r="B153" s="127"/>
      <c r="C153" s="127"/>
      <c r="D153" s="127">
        <f t="shared" si="2"/>
        <v>0</v>
      </c>
    </row>
    <row r="154" spans="1:4" ht="18.75" hidden="1">
      <c r="A154" s="129" t="s">
        <v>157</v>
      </c>
      <c r="B154" s="127"/>
      <c r="C154" s="127"/>
      <c r="D154" s="127">
        <f t="shared" si="2"/>
        <v>0</v>
      </c>
    </row>
    <row r="155" spans="1:4" ht="18.75" hidden="1">
      <c r="A155" s="129" t="s">
        <v>158</v>
      </c>
      <c r="B155" s="127"/>
      <c r="C155" s="127"/>
      <c r="D155" s="127">
        <f t="shared" si="2"/>
        <v>0</v>
      </c>
    </row>
    <row r="156" spans="1:4" ht="18.75" hidden="1">
      <c r="A156" s="129" t="s">
        <v>159</v>
      </c>
      <c r="B156" s="127"/>
      <c r="C156" s="127"/>
      <c r="D156" s="127">
        <f t="shared" si="2"/>
        <v>0</v>
      </c>
    </row>
    <row r="157" spans="1:4" ht="18.75" hidden="1">
      <c r="A157" s="140" t="s">
        <v>160</v>
      </c>
      <c r="B157" s="127"/>
      <c r="C157" s="127"/>
      <c r="D157" s="127">
        <f t="shared" si="2"/>
        <v>0</v>
      </c>
    </row>
    <row r="158" spans="1:4" ht="18.75" hidden="1">
      <c r="A158" s="89" t="s">
        <v>161</v>
      </c>
      <c r="B158" s="127"/>
      <c r="C158" s="127"/>
      <c r="D158" s="127">
        <f t="shared" si="2"/>
        <v>0</v>
      </c>
    </row>
    <row r="159" spans="1:4" ht="18.75" hidden="1">
      <c r="A159" s="129" t="s">
        <v>162</v>
      </c>
      <c r="B159" s="127"/>
      <c r="C159" s="127"/>
      <c r="D159" s="127">
        <f t="shared" si="2"/>
        <v>0</v>
      </c>
    </row>
    <row r="160" spans="1:4" ht="18.75" hidden="1">
      <c r="A160" s="129" t="s">
        <v>163</v>
      </c>
      <c r="B160" s="127"/>
      <c r="C160" s="127"/>
      <c r="D160" s="127">
        <f t="shared" si="2"/>
        <v>0</v>
      </c>
    </row>
    <row r="161" spans="1:4" ht="18.75" hidden="1">
      <c r="A161" s="129" t="s">
        <v>164</v>
      </c>
      <c r="B161" s="127"/>
      <c r="C161" s="127"/>
      <c r="D161" s="127">
        <f t="shared" si="2"/>
        <v>0</v>
      </c>
    </row>
    <row r="162" spans="1:4" ht="18.75" hidden="1">
      <c r="A162" s="129" t="s">
        <v>165</v>
      </c>
      <c r="B162" s="127"/>
      <c r="C162" s="127"/>
      <c r="D162" s="127">
        <f t="shared" si="2"/>
        <v>0</v>
      </c>
    </row>
    <row r="163" spans="1:4" ht="18.75" hidden="1">
      <c r="A163" s="129" t="s">
        <v>166</v>
      </c>
      <c r="B163" s="127"/>
      <c r="C163" s="127"/>
      <c r="D163" s="127">
        <f t="shared" si="2"/>
        <v>0</v>
      </c>
    </row>
    <row r="164" spans="1:4" ht="18.75" hidden="1">
      <c r="A164" s="92" t="s">
        <v>167</v>
      </c>
      <c r="B164" s="127"/>
      <c r="C164" s="127"/>
      <c r="D164" s="127">
        <f t="shared" si="2"/>
        <v>0</v>
      </c>
    </row>
    <row r="165" spans="1:4" ht="18.75">
      <c r="A165" s="129" t="s">
        <v>168</v>
      </c>
      <c r="B165" s="127">
        <f>10+40+100+100</f>
        <v>250</v>
      </c>
      <c r="C165" s="127">
        <v>14000</v>
      </c>
      <c r="D165" s="127">
        <f t="shared" si="2"/>
        <v>3500000</v>
      </c>
    </row>
    <row r="166" spans="1:4" ht="18.75" hidden="1">
      <c r="A166" s="97" t="s">
        <v>169</v>
      </c>
      <c r="B166" s="127"/>
      <c r="C166" s="127"/>
      <c r="D166" s="127">
        <f t="shared" si="2"/>
        <v>0</v>
      </c>
    </row>
    <row r="167" spans="1:4" ht="18.75" hidden="1">
      <c r="A167" s="129" t="s">
        <v>170</v>
      </c>
      <c r="B167" s="127"/>
      <c r="C167" s="127"/>
      <c r="D167" s="127">
        <f t="shared" si="2"/>
        <v>0</v>
      </c>
    </row>
    <row r="168" spans="1:4" ht="18.75" hidden="1">
      <c r="A168" s="129" t="s">
        <v>171</v>
      </c>
      <c r="B168" s="127"/>
      <c r="C168" s="127"/>
      <c r="D168" s="127">
        <f t="shared" si="2"/>
        <v>0</v>
      </c>
    </row>
    <row r="169" spans="1:4" ht="18.75" hidden="1">
      <c r="A169" s="129" t="s">
        <v>172</v>
      </c>
      <c r="B169" s="127"/>
      <c r="C169" s="127"/>
      <c r="D169" s="127">
        <f t="shared" si="2"/>
        <v>0</v>
      </c>
    </row>
    <row r="170" spans="1:4" ht="18.75" hidden="1">
      <c r="A170" s="97" t="s">
        <v>173</v>
      </c>
      <c r="B170" s="127"/>
      <c r="C170" s="127"/>
      <c r="D170" s="127">
        <f t="shared" si="2"/>
        <v>0</v>
      </c>
    </row>
    <row r="171" spans="1:4" ht="18.75" hidden="1">
      <c r="A171" s="129" t="s">
        <v>174</v>
      </c>
      <c r="B171" s="127"/>
      <c r="C171" s="127"/>
      <c r="D171" s="127">
        <f t="shared" si="2"/>
        <v>0</v>
      </c>
    </row>
    <row r="172" spans="1:4" ht="18.75" hidden="1">
      <c r="A172" s="128" t="s">
        <v>175</v>
      </c>
      <c r="B172" s="127"/>
      <c r="C172" s="127"/>
      <c r="D172" s="127">
        <f t="shared" si="2"/>
        <v>0</v>
      </c>
    </row>
    <row r="173" spans="1:4" ht="18.75" hidden="1">
      <c r="A173" s="129" t="s">
        <v>176</v>
      </c>
      <c r="B173" s="127"/>
      <c r="C173" s="127"/>
      <c r="D173" s="127">
        <f t="shared" si="2"/>
        <v>0</v>
      </c>
    </row>
    <row r="174" spans="1:4" ht="18.75" hidden="1">
      <c r="A174" s="90" t="s">
        <v>177</v>
      </c>
      <c r="B174" s="127"/>
      <c r="C174" s="127"/>
      <c r="D174" s="127">
        <f t="shared" si="2"/>
        <v>0</v>
      </c>
    </row>
    <row r="175" spans="1:4" ht="18.75" hidden="1">
      <c r="A175" s="90" t="s">
        <v>178</v>
      </c>
      <c r="B175" s="127"/>
      <c r="C175" s="127"/>
      <c r="D175" s="127">
        <f t="shared" si="2"/>
        <v>0</v>
      </c>
    </row>
    <row r="176" spans="1:4" ht="18.75" hidden="1">
      <c r="A176" s="83" t="s">
        <v>179</v>
      </c>
      <c r="B176" s="127"/>
      <c r="C176" s="127"/>
      <c r="D176" s="127">
        <f t="shared" si="2"/>
        <v>0</v>
      </c>
    </row>
    <row r="177" spans="1:4" ht="18.75" hidden="1">
      <c r="A177" s="128" t="s">
        <v>180</v>
      </c>
      <c r="B177" s="127"/>
      <c r="C177" s="127"/>
      <c r="D177" s="127">
        <f t="shared" si="2"/>
        <v>0</v>
      </c>
    </row>
    <row r="178" spans="1:4" ht="18.75" hidden="1">
      <c r="A178" s="128" t="s">
        <v>181</v>
      </c>
      <c r="B178" s="127"/>
      <c r="C178" s="127"/>
      <c r="D178" s="127">
        <f t="shared" si="2"/>
        <v>0</v>
      </c>
    </row>
    <row r="179" spans="1:4" ht="18.75">
      <c r="A179" s="128" t="s">
        <v>182</v>
      </c>
      <c r="B179" s="127">
        <f>160+140+160+20</f>
        <v>480</v>
      </c>
      <c r="C179" s="127">
        <v>16000</v>
      </c>
      <c r="D179" s="127">
        <f t="shared" si="2"/>
        <v>7680000</v>
      </c>
    </row>
    <row r="180" spans="1:4" ht="18.75">
      <c r="A180" s="129" t="s">
        <v>183</v>
      </c>
      <c r="B180" s="127">
        <f>50/0.3</f>
        <v>166.66666666666669</v>
      </c>
      <c r="C180" s="127">
        <v>4650</v>
      </c>
      <c r="D180" s="127">
        <f t="shared" si="2"/>
        <v>775000.00000000012</v>
      </c>
    </row>
    <row r="181" spans="1:4" ht="18.75" hidden="1">
      <c r="A181" s="128" t="s">
        <v>184</v>
      </c>
      <c r="B181" s="127"/>
      <c r="C181" s="127"/>
      <c r="D181" s="127">
        <f t="shared" si="2"/>
        <v>0</v>
      </c>
    </row>
    <row r="182" spans="1:4" ht="18.75">
      <c r="A182" s="128" t="s">
        <v>185</v>
      </c>
      <c r="B182" s="127">
        <v>5</v>
      </c>
      <c r="C182" s="127">
        <v>25000</v>
      </c>
      <c r="D182" s="127">
        <f t="shared" si="2"/>
        <v>125000</v>
      </c>
    </row>
    <row r="183" spans="1:4" ht="18.75" hidden="1">
      <c r="A183" s="128" t="s">
        <v>186</v>
      </c>
      <c r="B183" s="127"/>
      <c r="C183" s="127"/>
      <c r="D183" s="127">
        <f t="shared" si="2"/>
        <v>0</v>
      </c>
    </row>
    <row r="184" spans="1:4" ht="18.75" hidden="1">
      <c r="A184" s="129" t="s">
        <v>187</v>
      </c>
      <c r="B184" s="127"/>
      <c r="C184" s="127"/>
      <c r="D184" s="127">
        <f t="shared" si="2"/>
        <v>0</v>
      </c>
    </row>
    <row r="185" spans="1:4" ht="18.75">
      <c r="A185" s="129" t="s">
        <v>188</v>
      </c>
      <c r="B185" s="127">
        <v>9</v>
      </c>
      <c r="C185" s="127">
        <v>12000</v>
      </c>
      <c r="D185" s="127">
        <f t="shared" si="2"/>
        <v>108000</v>
      </c>
    </row>
    <row r="186" spans="1:4" ht="18.75" hidden="1">
      <c r="A186" s="129" t="s">
        <v>189</v>
      </c>
      <c r="B186" s="127"/>
      <c r="C186" s="127"/>
      <c r="D186" s="127">
        <f t="shared" si="2"/>
        <v>0</v>
      </c>
    </row>
    <row r="187" spans="1:4" ht="18.75" hidden="1">
      <c r="A187" s="129" t="s">
        <v>190</v>
      </c>
      <c r="B187" s="127"/>
      <c r="C187" s="127"/>
      <c r="D187" s="127">
        <f t="shared" si="2"/>
        <v>0</v>
      </c>
    </row>
    <row r="188" spans="1:4" ht="18.75" hidden="1">
      <c r="A188" s="129" t="s">
        <v>191</v>
      </c>
      <c r="B188" s="127"/>
      <c r="C188" s="127"/>
      <c r="D188" s="127">
        <f t="shared" si="2"/>
        <v>0</v>
      </c>
    </row>
    <row r="189" spans="1:4" ht="18.75" hidden="1">
      <c r="A189" s="129" t="s">
        <v>192</v>
      </c>
      <c r="B189" s="127"/>
      <c r="C189" s="127"/>
      <c r="D189" s="127">
        <f t="shared" si="2"/>
        <v>0</v>
      </c>
    </row>
    <row r="190" spans="1:4" ht="18.75" hidden="1">
      <c r="A190" s="129" t="s">
        <v>193</v>
      </c>
      <c r="B190" s="127"/>
      <c r="C190" s="127"/>
      <c r="D190" s="127">
        <f t="shared" si="2"/>
        <v>0</v>
      </c>
    </row>
    <row r="191" spans="1:4" ht="18.75" hidden="1">
      <c r="A191" s="129" t="s">
        <v>194</v>
      </c>
      <c r="B191" s="127"/>
      <c r="C191" s="127"/>
      <c r="D191" s="127">
        <f t="shared" si="2"/>
        <v>0</v>
      </c>
    </row>
    <row r="192" spans="1:4" ht="18.75" hidden="1">
      <c r="A192" s="90" t="s">
        <v>195</v>
      </c>
      <c r="B192" s="127"/>
      <c r="C192" s="127"/>
      <c r="D192" s="127">
        <f t="shared" si="2"/>
        <v>0</v>
      </c>
    </row>
    <row r="193" spans="1:4" ht="18.75">
      <c r="A193" s="136" t="s">
        <v>196</v>
      </c>
      <c r="B193" s="127">
        <v>60</v>
      </c>
      <c r="C193" s="127">
        <v>6500</v>
      </c>
      <c r="D193" s="127">
        <f t="shared" si="2"/>
        <v>390000</v>
      </c>
    </row>
    <row r="194" spans="1:4" ht="18.75" hidden="1">
      <c r="A194" s="129" t="s">
        <v>197</v>
      </c>
      <c r="B194" s="127"/>
      <c r="C194" s="127"/>
      <c r="D194" s="127">
        <f t="shared" si="2"/>
        <v>0</v>
      </c>
    </row>
    <row r="195" spans="1:4" ht="18.75" hidden="1">
      <c r="A195" s="136" t="s">
        <v>198</v>
      </c>
      <c r="B195" s="127"/>
      <c r="C195" s="127"/>
      <c r="D195" s="127">
        <f t="shared" si="2"/>
        <v>0</v>
      </c>
    </row>
    <row r="196" spans="1:4" ht="18.75">
      <c r="A196" s="129" t="s">
        <v>199</v>
      </c>
      <c r="B196" s="127">
        <f>269+64</f>
        <v>333</v>
      </c>
      <c r="C196" s="127">
        <v>6000</v>
      </c>
      <c r="D196" s="127">
        <f t="shared" ref="D196:D259" si="3">B196*C196</f>
        <v>1998000</v>
      </c>
    </row>
    <row r="197" spans="1:4" ht="18.75" hidden="1">
      <c r="A197" s="128" t="s">
        <v>200</v>
      </c>
      <c r="B197" s="127"/>
      <c r="C197" s="127"/>
      <c r="D197" s="127">
        <f t="shared" si="3"/>
        <v>0</v>
      </c>
    </row>
    <row r="198" spans="1:4" ht="18.75">
      <c r="A198" s="129" t="s">
        <v>201</v>
      </c>
      <c r="B198" s="127">
        <f>316+16+80</f>
        <v>412</v>
      </c>
      <c r="C198" s="127">
        <v>6000</v>
      </c>
      <c r="D198" s="127">
        <f t="shared" si="3"/>
        <v>2472000</v>
      </c>
    </row>
    <row r="199" spans="1:4" ht="18.75" hidden="1">
      <c r="A199" s="129" t="s">
        <v>202</v>
      </c>
      <c r="B199" s="127"/>
      <c r="C199" s="127"/>
      <c r="D199" s="127">
        <f t="shared" si="3"/>
        <v>0</v>
      </c>
    </row>
    <row r="200" spans="1:4" ht="18.75" hidden="1">
      <c r="A200" s="129" t="s">
        <v>203</v>
      </c>
      <c r="B200" s="127"/>
      <c r="C200" s="127"/>
      <c r="D200" s="127">
        <f t="shared" si="3"/>
        <v>0</v>
      </c>
    </row>
    <row r="201" spans="1:4" ht="18.75" hidden="1">
      <c r="A201" s="89" t="s">
        <v>204</v>
      </c>
      <c r="B201" s="127"/>
      <c r="C201" s="127"/>
      <c r="D201" s="127">
        <f t="shared" si="3"/>
        <v>0</v>
      </c>
    </row>
    <row r="202" spans="1:4" ht="18.75" hidden="1">
      <c r="A202" s="128" t="s">
        <v>205</v>
      </c>
      <c r="B202" s="127"/>
      <c r="C202" s="127"/>
      <c r="D202" s="127">
        <f t="shared" si="3"/>
        <v>0</v>
      </c>
    </row>
    <row r="203" spans="1:4" ht="18.75" hidden="1">
      <c r="A203" s="128" t="s">
        <v>206</v>
      </c>
      <c r="B203" s="127"/>
      <c r="C203" s="127"/>
      <c r="D203" s="127">
        <f t="shared" si="3"/>
        <v>0</v>
      </c>
    </row>
    <row r="204" spans="1:4" ht="18.75" hidden="1">
      <c r="A204" s="83" t="s">
        <v>207</v>
      </c>
      <c r="B204" s="127"/>
      <c r="C204" s="127"/>
      <c r="D204" s="127">
        <f t="shared" si="3"/>
        <v>0</v>
      </c>
    </row>
    <row r="205" spans="1:4" ht="18.75" hidden="1">
      <c r="A205" s="83" t="s">
        <v>208</v>
      </c>
      <c r="B205" s="127"/>
      <c r="C205" s="127"/>
      <c r="D205" s="127">
        <f t="shared" si="3"/>
        <v>0</v>
      </c>
    </row>
    <row r="206" spans="1:4" ht="18.75" hidden="1">
      <c r="A206" s="83" t="s">
        <v>209</v>
      </c>
      <c r="B206" s="127"/>
      <c r="C206" s="127"/>
      <c r="D206" s="127">
        <f t="shared" si="3"/>
        <v>0</v>
      </c>
    </row>
    <row r="207" spans="1:4" ht="18.75" hidden="1">
      <c r="A207" s="83" t="s">
        <v>210</v>
      </c>
      <c r="B207" s="127"/>
      <c r="C207" s="127"/>
      <c r="D207" s="127">
        <f t="shared" si="3"/>
        <v>0</v>
      </c>
    </row>
    <row r="208" spans="1:4" ht="18.75" hidden="1">
      <c r="A208" s="129" t="s">
        <v>211</v>
      </c>
      <c r="B208" s="127"/>
      <c r="C208" s="127"/>
      <c r="D208" s="127">
        <f t="shared" si="3"/>
        <v>0</v>
      </c>
    </row>
    <row r="209" spans="1:4" ht="18.75" hidden="1">
      <c r="A209" s="129" t="s">
        <v>212</v>
      </c>
      <c r="B209" s="127"/>
      <c r="C209" s="127"/>
      <c r="D209" s="127">
        <f t="shared" si="3"/>
        <v>0</v>
      </c>
    </row>
    <row r="210" spans="1:4" ht="18.75" hidden="1">
      <c r="A210" s="129" t="s">
        <v>213</v>
      </c>
      <c r="B210" s="127"/>
      <c r="C210" s="127"/>
      <c r="D210" s="127">
        <f t="shared" si="3"/>
        <v>0</v>
      </c>
    </row>
    <row r="211" spans="1:4" ht="18.75" hidden="1">
      <c r="A211" s="129" t="s">
        <v>214</v>
      </c>
      <c r="B211" s="127"/>
      <c r="C211" s="127"/>
      <c r="D211" s="127">
        <f t="shared" si="3"/>
        <v>0</v>
      </c>
    </row>
    <row r="212" spans="1:4" ht="18.75">
      <c r="A212" s="128" t="s">
        <v>215</v>
      </c>
      <c r="B212" s="127">
        <v>9</v>
      </c>
      <c r="C212" s="127">
        <v>60000</v>
      </c>
      <c r="D212" s="127">
        <f t="shared" si="3"/>
        <v>540000</v>
      </c>
    </row>
    <row r="213" spans="1:4" ht="18.75" hidden="1">
      <c r="A213" s="128" t="s">
        <v>216</v>
      </c>
      <c r="B213" s="127"/>
      <c r="C213" s="127"/>
      <c r="D213" s="127">
        <f t="shared" si="3"/>
        <v>0</v>
      </c>
    </row>
    <row r="214" spans="1:4" ht="18.75" hidden="1">
      <c r="A214" s="129" t="s">
        <v>217</v>
      </c>
      <c r="B214" s="127"/>
      <c r="C214" s="127"/>
      <c r="D214" s="127">
        <f t="shared" si="3"/>
        <v>0</v>
      </c>
    </row>
    <row r="215" spans="1:4" ht="18.75" hidden="1">
      <c r="A215" s="129" t="s">
        <v>218</v>
      </c>
      <c r="B215" s="127"/>
      <c r="C215" s="127"/>
      <c r="D215" s="127">
        <f t="shared" si="3"/>
        <v>0</v>
      </c>
    </row>
    <row r="216" spans="1:4" ht="18.75">
      <c r="A216" s="129" t="s">
        <v>219</v>
      </c>
      <c r="B216" s="127">
        <v>3</v>
      </c>
      <c r="C216" s="127">
        <v>28000</v>
      </c>
      <c r="D216" s="127">
        <f t="shared" si="3"/>
        <v>84000</v>
      </c>
    </row>
    <row r="217" spans="1:4" ht="18.75" hidden="1">
      <c r="A217" s="83" t="s">
        <v>220</v>
      </c>
      <c r="B217" s="127"/>
      <c r="C217" s="127"/>
      <c r="D217" s="127">
        <f t="shared" si="3"/>
        <v>0</v>
      </c>
    </row>
    <row r="218" spans="1:4" ht="18.75" hidden="1">
      <c r="A218" s="129" t="s">
        <v>221</v>
      </c>
      <c r="B218" s="127"/>
      <c r="C218" s="127"/>
      <c r="D218" s="127">
        <f t="shared" si="3"/>
        <v>0</v>
      </c>
    </row>
    <row r="219" spans="1:4" ht="18.75" hidden="1">
      <c r="A219" s="83" t="s">
        <v>222</v>
      </c>
      <c r="B219" s="127"/>
      <c r="C219" s="127"/>
      <c r="D219" s="127">
        <f t="shared" si="3"/>
        <v>0</v>
      </c>
    </row>
    <row r="220" spans="1:4" ht="18.75" hidden="1">
      <c r="A220" s="129" t="s">
        <v>223</v>
      </c>
      <c r="B220" s="127"/>
      <c r="C220" s="127"/>
      <c r="D220" s="127">
        <f t="shared" si="3"/>
        <v>0</v>
      </c>
    </row>
    <row r="221" spans="1:4" ht="18.75" hidden="1">
      <c r="A221" s="129" t="s">
        <v>224</v>
      </c>
      <c r="B221" s="127"/>
      <c r="C221" s="127"/>
      <c r="D221" s="127">
        <f t="shared" si="3"/>
        <v>0</v>
      </c>
    </row>
    <row r="222" spans="1:4" ht="18.75" hidden="1">
      <c r="A222" s="129" t="s">
        <v>225</v>
      </c>
      <c r="B222" s="127"/>
      <c r="C222" s="127"/>
      <c r="D222" s="127">
        <f t="shared" si="3"/>
        <v>0</v>
      </c>
    </row>
    <row r="223" spans="1:4" ht="18.75" hidden="1">
      <c r="A223" s="129" t="s">
        <v>226</v>
      </c>
      <c r="B223" s="127"/>
      <c r="C223" s="127"/>
      <c r="D223" s="127">
        <f t="shared" si="3"/>
        <v>0</v>
      </c>
    </row>
    <row r="224" spans="1:4" ht="18.75" hidden="1">
      <c r="A224" s="92" t="s">
        <v>227</v>
      </c>
      <c r="B224" s="127"/>
      <c r="C224" s="127"/>
      <c r="D224" s="127">
        <f t="shared" si="3"/>
        <v>0</v>
      </c>
    </row>
    <row r="225" spans="1:4" ht="18.75" hidden="1">
      <c r="A225" s="128" t="s">
        <v>228</v>
      </c>
      <c r="B225" s="127"/>
      <c r="C225" s="127"/>
      <c r="D225" s="127">
        <f t="shared" si="3"/>
        <v>0</v>
      </c>
    </row>
    <row r="226" spans="1:4" ht="18.75" hidden="1">
      <c r="A226" s="83" t="s">
        <v>229</v>
      </c>
      <c r="B226" s="127"/>
      <c r="C226" s="127"/>
      <c r="D226" s="127">
        <f t="shared" si="3"/>
        <v>0</v>
      </c>
    </row>
    <row r="227" spans="1:4" ht="18.75" hidden="1">
      <c r="A227" s="129" t="s">
        <v>230</v>
      </c>
      <c r="B227" s="127"/>
      <c r="C227" s="127"/>
      <c r="D227" s="127">
        <f t="shared" si="3"/>
        <v>0</v>
      </c>
    </row>
    <row r="228" spans="1:4" ht="18.75" hidden="1">
      <c r="A228" s="129" t="s">
        <v>231</v>
      </c>
      <c r="B228" s="127"/>
      <c r="C228" s="127"/>
      <c r="D228" s="127">
        <f t="shared" si="3"/>
        <v>0</v>
      </c>
    </row>
    <row r="229" spans="1:4" ht="18.75" hidden="1">
      <c r="A229" s="83" t="s">
        <v>232</v>
      </c>
      <c r="B229" s="130"/>
      <c r="C229" s="130"/>
      <c r="D229" s="127">
        <f t="shared" si="3"/>
        <v>0</v>
      </c>
    </row>
    <row r="230" spans="1:4" ht="18.75" hidden="1">
      <c r="A230" s="83" t="s">
        <v>233</v>
      </c>
      <c r="B230" s="130"/>
      <c r="C230" s="130"/>
      <c r="D230" s="127">
        <f t="shared" si="3"/>
        <v>0</v>
      </c>
    </row>
    <row r="231" spans="1:4" ht="18.75" hidden="1">
      <c r="A231" s="92" t="s">
        <v>234</v>
      </c>
      <c r="B231" s="127"/>
      <c r="C231" s="127"/>
      <c r="D231" s="127">
        <f t="shared" si="3"/>
        <v>0</v>
      </c>
    </row>
    <row r="232" spans="1:4" ht="18.75" hidden="1">
      <c r="A232" s="90" t="s">
        <v>235</v>
      </c>
      <c r="B232" s="127"/>
      <c r="C232" s="127"/>
      <c r="D232" s="127">
        <f t="shared" si="3"/>
        <v>0</v>
      </c>
    </row>
    <row r="233" spans="1:4" ht="18.75" hidden="1">
      <c r="A233" s="90" t="s">
        <v>236</v>
      </c>
      <c r="B233" s="127"/>
      <c r="C233" s="127"/>
      <c r="D233" s="127">
        <f t="shared" si="3"/>
        <v>0</v>
      </c>
    </row>
    <row r="234" spans="1:4" ht="18.75" hidden="1">
      <c r="A234" s="83" t="s">
        <v>237</v>
      </c>
      <c r="B234" s="127"/>
      <c r="C234" s="127"/>
      <c r="D234" s="127">
        <f t="shared" si="3"/>
        <v>0</v>
      </c>
    </row>
    <row r="235" spans="1:4" ht="18.75" hidden="1">
      <c r="A235" s="83" t="s">
        <v>238</v>
      </c>
      <c r="B235" s="127"/>
      <c r="C235" s="127"/>
      <c r="D235" s="127">
        <f t="shared" si="3"/>
        <v>0</v>
      </c>
    </row>
    <row r="236" spans="1:4" ht="18.75">
      <c r="A236" s="129" t="s">
        <v>239</v>
      </c>
      <c r="B236" s="127">
        <v>9</v>
      </c>
      <c r="C236" s="127">
        <v>18000</v>
      </c>
      <c r="D236" s="127">
        <f t="shared" si="3"/>
        <v>162000</v>
      </c>
    </row>
    <row r="237" spans="1:4" ht="18.75" hidden="1">
      <c r="A237" s="129" t="s">
        <v>240</v>
      </c>
      <c r="B237" s="127"/>
      <c r="C237" s="127"/>
      <c r="D237" s="127">
        <f t="shared" si="3"/>
        <v>0</v>
      </c>
    </row>
    <row r="238" spans="1:4" ht="18.75" hidden="1">
      <c r="A238" s="129" t="s">
        <v>241</v>
      </c>
      <c r="B238" s="127"/>
      <c r="C238" s="127"/>
      <c r="D238" s="127">
        <f t="shared" si="3"/>
        <v>0</v>
      </c>
    </row>
    <row r="239" spans="1:4" ht="18.75" hidden="1">
      <c r="A239" s="92" t="s">
        <v>242</v>
      </c>
      <c r="B239" s="127"/>
      <c r="C239" s="127"/>
      <c r="D239" s="127">
        <f t="shared" si="3"/>
        <v>0</v>
      </c>
    </row>
    <row r="240" spans="1:4" ht="18.75" hidden="1">
      <c r="A240" s="128" t="s">
        <v>243</v>
      </c>
      <c r="B240" s="127"/>
      <c r="C240" s="127"/>
      <c r="D240" s="127">
        <f t="shared" si="3"/>
        <v>0</v>
      </c>
    </row>
    <row r="241" spans="1:4" ht="18.75" hidden="1">
      <c r="A241" s="129" t="s">
        <v>244</v>
      </c>
      <c r="B241" s="127"/>
      <c r="C241" s="127"/>
      <c r="D241" s="127">
        <f t="shared" si="3"/>
        <v>0</v>
      </c>
    </row>
    <row r="242" spans="1:4" ht="18.75" hidden="1">
      <c r="A242" s="129" t="s">
        <v>245</v>
      </c>
      <c r="B242" s="127"/>
      <c r="C242" s="127"/>
      <c r="D242" s="127">
        <f t="shared" si="3"/>
        <v>0</v>
      </c>
    </row>
    <row r="243" spans="1:4" ht="18.75" hidden="1">
      <c r="A243" s="128" t="s">
        <v>246</v>
      </c>
      <c r="B243" s="127"/>
      <c r="C243" s="127"/>
      <c r="D243" s="127">
        <f t="shared" si="3"/>
        <v>0</v>
      </c>
    </row>
    <row r="244" spans="1:4" ht="18.75" hidden="1">
      <c r="A244" s="129" t="s">
        <v>247</v>
      </c>
      <c r="B244" s="127"/>
      <c r="C244" s="127"/>
      <c r="D244" s="127">
        <f t="shared" si="3"/>
        <v>0</v>
      </c>
    </row>
    <row r="245" spans="1:4" ht="18.75" hidden="1">
      <c r="A245" s="129" t="s">
        <v>314</v>
      </c>
      <c r="B245" s="127"/>
      <c r="C245" s="127"/>
      <c r="D245" s="127">
        <f t="shared" si="3"/>
        <v>0</v>
      </c>
    </row>
    <row r="246" spans="1:4" ht="18.75" hidden="1">
      <c r="A246" s="90" t="s">
        <v>248</v>
      </c>
      <c r="B246" s="127"/>
      <c r="C246" s="127"/>
      <c r="D246" s="127">
        <f t="shared" si="3"/>
        <v>0</v>
      </c>
    </row>
    <row r="247" spans="1:4" ht="18.75" hidden="1">
      <c r="A247" s="129" t="s">
        <v>249</v>
      </c>
      <c r="B247" s="127"/>
      <c r="C247" s="127"/>
      <c r="D247" s="127">
        <f t="shared" si="3"/>
        <v>0</v>
      </c>
    </row>
    <row r="248" spans="1:4" ht="18.75" hidden="1">
      <c r="A248" s="129" t="s">
        <v>250</v>
      </c>
      <c r="B248" s="127"/>
      <c r="C248" s="127"/>
      <c r="D248" s="127">
        <f t="shared" si="3"/>
        <v>0</v>
      </c>
    </row>
    <row r="249" spans="1:4" ht="18.75">
      <c r="A249" s="129" t="s">
        <v>251</v>
      </c>
      <c r="B249" s="127">
        <v>3</v>
      </c>
      <c r="C249" s="127">
        <v>24000</v>
      </c>
      <c r="D249" s="127">
        <f t="shared" si="3"/>
        <v>72000</v>
      </c>
    </row>
    <row r="250" spans="1:4" ht="18.75" hidden="1">
      <c r="A250" s="129" t="s">
        <v>252</v>
      </c>
      <c r="B250" s="127"/>
      <c r="C250" s="127"/>
      <c r="D250" s="127">
        <f t="shared" si="3"/>
        <v>0</v>
      </c>
    </row>
    <row r="251" spans="1:4" ht="18.75" hidden="1">
      <c r="A251" s="90" t="s">
        <v>253</v>
      </c>
      <c r="B251" s="127"/>
      <c r="C251" s="127"/>
      <c r="D251" s="127">
        <f t="shared" si="3"/>
        <v>0</v>
      </c>
    </row>
    <row r="252" spans="1:4" ht="18.75" hidden="1">
      <c r="A252" s="129" t="s">
        <v>254</v>
      </c>
      <c r="B252" s="127"/>
      <c r="C252" s="127"/>
      <c r="D252" s="127">
        <f t="shared" si="3"/>
        <v>0</v>
      </c>
    </row>
    <row r="253" spans="1:4" ht="18.75" hidden="1">
      <c r="A253" s="129" t="s">
        <v>255</v>
      </c>
      <c r="B253" s="127"/>
      <c r="C253" s="127"/>
      <c r="D253" s="127">
        <f t="shared" si="3"/>
        <v>0</v>
      </c>
    </row>
    <row r="254" spans="1:4" ht="18.75" hidden="1">
      <c r="A254" s="90" t="s">
        <v>256</v>
      </c>
      <c r="B254" s="127"/>
      <c r="C254" s="127"/>
      <c r="D254" s="127">
        <f t="shared" si="3"/>
        <v>0</v>
      </c>
    </row>
    <row r="255" spans="1:4" ht="18.75" hidden="1">
      <c r="A255" s="90" t="s">
        <v>257</v>
      </c>
      <c r="B255" s="127"/>
      <c r="C255" s="127"/>
      <c r="D255" s="127">
        <f t="shared" si="3"/>
        <v>0</v>
      </c>
    </row>
    <row r="256" spans="1:4" ht="18.75" hidden="1">
      <c r="A256" s="129" t="s">
        <v>258</v>
      </c>
      <c r="B256" s="127"/>
      <c r="C256" s="127"/>
      <c r="D256" s="127">
        <f t="shared" si="3"/>
        <v>0</v>
      </c>
    </row>
    <row r="257" spans="1:4" ht="18.75" hidden="1">
      <c r="A257" s="129" t="s">
        <v>259</v>
      </c>
      <c r="B257" s="127"/>
      <c r="C257" s="127"/>
      <c r="D257" s="127">
        <f t="shared" si="3"/>
        <v>0</v>
      </c>
    </row>
    <row r="258" spans="1:4" ht="18.75" hidden="1">
      <c r="A258" s="90" t="s">
        <v>260</v>
      </c>
      <c r="B258" s="127"/>
      <c r="C258" s="127"/>
      <c r="D258" s="127">
        <f t="shared" si="3"/>
        <v>0</v>
      </c>
    </row>
    <row r="259" spans="1:4" ht="18.75" hidden="1">
      <c r="A259" s="129" t="s">
        <v>261</v>
      </c>
      <c r="B259" s="127"/>
      <c r="C259" s="127"/>
      <c r="D259" s="127">
        <f t="shared" si="3"/>
        <v>0</v>
      </c>
    </row>
    <row r="260" spans="1:4" ht="18.75" hidden="1">
      <c r="A260" s="129" t="s">
        <v>262</v>
      </c>
      <c r="B260" s="127"/>
      <c r="C260" s="127"/>
      <c r="D260" s="127">
        <f t="shared" ref="D260:D322" si="4">B260*C260</f>
        <v>0</v>
      </c>
    </row>
    <row r="261" spans="1:4" ht="18.75" hidden="1">
      <c r="A261" s="129" t="s">
        <v>263</v>
      </c>
      <c r="B261" s="127"/>
      <c r="C261" s="127"/>
      <c r="D261" s="127">
        <f t="shared" si="4"/>
        <v>0</v>
      </c>
    </row>
    <row r="262" spans="1:4" ht="18.75" hidden="1">
      <c r="A262" s="129" t="s">
        <v>264</v>
      </c>
      <c r="B262" s="127"/>
      <c r="C262" s="127"/>
      <c r="D262" s="127">
        <f t="shared" si="4"/>
        <v>0</v>
      </c>
    </row>
    <row r="263" spans="1:4" ht="18.75" hidden="1">
      <c r="A263" s="129" t="s">
        <v>265</v>
      </c>
      <c r="B263" s="127"/>
      <c r="C263" s="127"/>
      <c r="D263" s="127">
        <f t="shared" si="4"/>
        <v>0</v>
      </c>
    </row>
    <row r="264" spans="1:4" ht="18.75">
      <c r="A264" s="129" t="s">
        <v>266</v>
      </c>
      <c r="B264" s="127">
        <v>3</v>
      </c>
      <c r="C264" s="127">
        <v>25000</v>
      </c>
      <c r="D264" s="127">
        <f t="shared" si="4"/>
        <v>75000</v>
      </c>
    </row>
    <row r="265" spans="1:4" ht="18.75" hidden="1">
      <c r="A265" s="129" t="s">
        <v>267</v>
      </c>
      <c r="B265" s="127"/>
      <c r="C265" s="127"/>
      <c r="D265" s="127">
        <f t="shared" si="4"/>
        <v>0</v>
      </c>
    </row>
    <row r="266" spans="1:4" ht="18.75" hidden="1">
      <c r="A266" s="129" t="s">
        <v>268</v>
      </c>
      <c r="B266" s="127"/>
      <c r="C266" s="127"/>
      <c r="D266" s="127">
        <f t="shared" si="4"/>
        <v>0</v>
      </c>
    </row>
    <row r="267" spans="1:4" ht="18.75" hidden="1">
      <c r="A267" s="129" t="s">
        <v>269</v>
      </c>
      <c r="B267" s="127"/>
      <c r="C267" s="127"/>
      <c r="D267" s="127">
        <f t="shared" si="4"/>
        <v>0</v>
      </c>
    </row>
    <row r="268" spans="1:4" ht="18.75" hidden="1">
      <c r="A268" s="92" t="s">
        <v>270</v>
      </c>
      <c r="B268" s="127"/>
      <c r="C268" s="127"/>
      <c r="D268" s="127">
        <f t="shared" si="4"/>
        <v>0</v>
      </c>
    </row>
    <row r="269" spans="1:4" ht="18.75" hidden="1">
      <c r="A269" s="129" t="s">
        <v>271</v>
      </c>
      <c r="B269" s="127"/>
      <c r="C269" s="127"/>
      <c r="D269" s="127">
        <f t="shared" si="4"/>
        <v>0</v>
      </c>
    </row>
    <row r="270" spans="1:4" ht="18.75" hidden="1">
      <c r="A270" s="129" t="s">
        <v>272</v>
      </c>
      <c r="B270" s="127"/>
      <c r="C270" s="127"/>
      <c r="D270" s="127">
        <f t="shared" si="4"/>
        <v>0</v>
      </c>
    </row>
    <row r="271" spans="1:4" ht="18.75" hidden="1">
      <c r="A271" s="129" t="s">
        <v>273</v>
      </c>
      <c r="B271" s="127"/>
      <c r="C271" s="127"/>
      <c r="D271" s="127">
        <f t="shared" si="4"/>
        <v>0</v>
      </c>
    </row>
    <row r="272" spans="1:4" ht="18.75">
      <c r="A272" s="129" t="s">
        <v>274</v>
      </c>
      <c r="B272" s="127">
        <f>5+65</f>
        <v>70</v>
      </c>
      <c r="C272" s="127">
        <v>8000</v>
      </c>
      <c r="D272" s="127">
        <f t="shared" si="4"/>
        <v>560000</v>
      </c>
    </row>
    <row r="273" spans="1:4" ht="18.75" hidden="1">
      <c r="A273" s="129" t="s">
        <v>275</v>
      </c>
      <c r="B273" s="127"/>
      <c r="C273" s="127"/>
      <c r="D273" s="127">
        <f t="shared" si="4"/>
        <v>0</v>
      </c>
    </row>
    <row r="274" spans="1:4" ht="18.75" hidden="1">
      <c r="A274" s="129" t="s">
        <v>276</v>
      </c>
      <c r="B274" s="127"/>
      <c r="C274" s="127"/>
      <c r="D274" s="127">
        <f t="shared" si="4"/>
        <v>0</v>
      </c>
    </row>
    <row r="275" spans="1:4" ht="18.75" hidden="1">
      <c r="A275" s="129" t="s">
        <v>277</v>
      </c>
      <c r="B275" s="127"/>
      <c r="C275" s="127"/>
      <c r="D275" s="127">
        <f t="shared" si="4"/>
        <v>0</v>
      </c>
    </row>
    <row r="276" spans="1:4" ht="18.75">
      <c r="A276" s="129" t="s">
        <v>278</v>
      </c>
      <c r="B276" s="127">
        <v>15</v>
      </c>
      <c r="C276" s="127">
        <v>23000</v>
      </c>
      <c r="D276" s="127">
        <f t="shared" si="4"/>
        <v>345000</v>
      </c>
    </row>
    <row r="277" spans="1:4" ht="18.75" hidden="1">
      <c r="A277" s="97" t="s">
        <v>279</v>
      </c>
      <c r="B277" s="127"/>
      <c r="C277" s="127"/>
      <c r="D277" s="127">
        <f t="shared" si="4"/>
        <v>0</v>
      </c>
    </row>
    <row r="278" spans="1:4" ht="18.75">
      <c r="A278" s="129" t="s">
        <v>280</v>
      </c>
      <c r="B278" s="127">
        <v>30</v>
      </c>
      <c r="C278" s="127">
        <v>14000</v>
      </c>
      <c r="D278" s="127">
        <f t="shared" si="4"/>
        <v>420000</v>
      </c>
    </row>
    <row r="279" spans="1:4" ht="18.75" hidden="1">
      <c r="A279" s="129" t="s">
        <v>281</v>
      </c>
      <c r="B279" s="127"/>
      <c r="C279" s="127"/>
      <c r="D279" s="127">
        <f t="shared" si="4"/>
        <v>0</v>
      </c>
    </row>
    <row r="280" spans="1:4" ht="18.75" hidden="1">
      <c r="A280" s="141" t="s">
        <v>282</v>
      </c>
      <c r="B280" s="127"/>
      <c r="C280" s="127"/>
      <c r="D280" s="127">
        <f t="shared" si="4"/>
        <v>0</v>
      </c>
    </row>
    <row r="281" spans="1:4" ht="18.75" hidden="1">
      <c r="A281" s="128" t="s">
        <v>283</v>
      </c>
      <c r="B281" s="130"/>
      <c r="C281" s="130"/>
      <c r="D281" s="127">
        <f t="shared" si="4"/>
        <v>0</v>
      </c>
    </row>
    <row r="282" spans="1:4" ht="18.75" hidden="1">
      <c r="A282" s="129" t="s">
        <v>284</v>
      </c>
      <c r="B282" s="127"/>
      <c r="C282" s="127"/>
      <c r="D282" s="127">
        <f t="shared" si="4"/>
        <v>0</v>
      </c>
    </row>
    <row r="283" spans="1:4" ht="18.75" hidden="1">
      <c r="A283" s="129" t="s">
        <v>285</v>
      </c>
      <c r="B283" s="127"/>
      <c r="C283" s="127"/>
      <c r="D283" s="127">
        <f t="shared" si="4"/>
        <v>0</v>
      </c>
    </row>
    <row r="284" spans="1:4" ht="18.75" hidden="1">
      <c r="A284" s="129" t="s">
        <v>286</v>
      </c>
      <c r="B284" s="127"/>
      <c r="C284" s="127"/>
      <c r="D284" s="127">
        <f t="shared" si="4"/>
        <v>0</v>
      </c>
    </row>
    <row r="285" spans="1:4" ht="18.75" hidden="1">
      <c r="A285" s="92" t="s">
        <v>287</v>
      </c>
      <c r="B285" s="127"/>
      <c r="C285" s="127"/>
      <c r="D285" s="127">
        <f t="shared" si="4"/>
        <v>0</v>
      </c>
    </row>
    <row r="286" spans="1:4" ht="18.75" hidden="1">
      <c r="A286" s="129" t="s">
        <v>288</v>
      </c>
      <c r="B286" s="127"/>
      <c r="C286" s="127"/>
      <c r="D286" s="127">
        <f t="shared" si="4"/>
        <v>0</v>
      </c>
    </row>
    <row r="287" spans="1:4" ht="18.75">
      <c r="A287" s="97" t="s">
        <v>289</v>
      </c>
      <c r="B287" s="127">
        <v>40</v>
      </c>
      <c r="C287" s="127">
        <v>4000</v>
      </c>
      <c r="D287" s="127">
        <f t="shared" si="4"/>
        <v>160000</v>
      </c>
    </row>
    <row r="288" spans="1:4" ht="18.75" hidden="1">
      <c r="A288" s="83" t="s">
        <v>290</v>
      </c>
      <c r="B288" s="127"/>
      <c r="C288" s="127"/>
      <c r="D288" s="127">
        <f t="shared" si="4"/>
        <v>0</v>
      </c>
    </row>
    <row r="289" spans="1:4" ht="18.75" hidden="1">
      <c r="A289" s="129" t="s">
        <v>291</v>
      </c>
      <c r="B289" s="127"/>
      <c r="C289" s="127"/>
      <c r="D289" s="127">
        <f t="shared" si="4"/>
        <v>0</v>
      </c>
    </row>
    <row r="290" spans="1:4" ht="18.75" hidden="1">
      <c r="A290" s="129" t="s">
        <v>292</v>
      </c>
      <c r="B290" s="127"/>
      <c r="C290" s="127"/>
      <c r="D290" s="127">
        <f t="shared" si="4"/>
        <v>0</v>
      </c>
    </row>
    <row r="291" spans="1:4" ht="18.75" hidden="1">
      <c r="A291" s="129" t="s">
        <v>293</v>
      </c>
      <c r="B291" s="127"/>
      <c r="C291" s="127"/>
      <c r="D291" s="127">
        <f t="shared" si="4"/>
        <v>0</v>
      </c>
    </row>
    <row r="292" spans="1:4" ht="18.75" hidden="1">
      <c r="A292" s="129" t="s">
        <v>294</v>
      </c>
      <c r="B292" s="127"/>
      <c r="C292" s="127"/>
      <c r="D292" s="127">
        <f t="shared" si="4"/>
        <v>0</v>
      </c>
    </row>
    <row r="293" spans="1:4" ht="18.75" hidden="1">
      <c r="A293" s="105" t="s">
        <v>295</v>
      </c>
      <c r="B293" s="127"/>
      <c r="C293" s="127"/>
      <c r="D293" s="127">
        <f t="shared" si="4"/>
        <v>0</v>
      </c>
    </row>
    <row r="294" spans="1:4" ht="18.75" hidden="1">
      <c r="A294" s="114" t="s">
        <v>296</v>
      </c>
      <c r="B294" s="127"/>
      <c r="C294" s="127"/>
      <c r="D294" s="127">
        <f t="shared" si="4"/>
        <v>0</v>
      </c>
    </row>
    <row r="295" spans="1:4" ht="18.75" hidden="1">
      <c r="A295" s="128" t="s">
        <v>297</v>
      </c>
      <c r="B295" s="127"/>
      <c r="C295" s="127"/>
      <c r="D295" s="127">
        <f t="shared" si="4"/>
        <v>0</v>
      </c>
    </row>
    <row r="296" spans="1:4" ht="18.75" hidden="1">
      <c r="A296" s="83" t="s">
        <v>298</v>
      </c>
      <c r="B296" s="127"/>
      <c r="C296" s="127"/>
      <c r="D296" s="127">
        <f t="shared" si="4"/>
        <v>0</v>
      </c>
    </row>
    <row r="297" spans="1:4" ht="18.75" hidden="1">
      <c r="A297" s="115" t="s">
        <v>299</v>
      </c>
      <c r="B297" s="127"/>
      <c r="C297" s="127"/>
      <c r="D297" s="127">
        <f t="shared" si="4"/>
        <v>0</v>
      </c>
    </row>
    <row r="298" spans="1:4" ht="18.75" hidden="1">
      <c r="A298" s="129" t="s">
        <v>300</v>
      </c>
      <c r="B298" s="127"/>
      <c r="C298" s="127"/>
      <c r="D298" s="127">
        <f t="shared" si="4"/>
        <v>0</v>
      </c>
    </row>
    <row r="299" spans="1:4" ht="18.75" hidden="1">
      <c r="A299" s="83" t="s">
        <v>301</v>
      </c>
      <c r="B299" s="127"/>
      <c r="C299" s="127"/>
      <c r="D299" s="127">
        <f t="shared" si="4"/>
        <v>0</v>
      </c>
    </row>
    <row r="300" spans="1:4" ht="18.75" hidden="1">
      <c r="A300" s="83" t="s">
        <v>302</v>
      </c>
      <c r="B300" s="127"/>
      <c r="C300" s="127"/>
      <c r="D300" s="127">
        <f t="shared" si="4"/>
        <v>0</v>
      </c>
    </row>
    <row r="301" spans="1:4" ht="18.75" hidden="1">
      <c r="A301" s="129" t="s">
        <v>303</v>
      </c>
      <c r="B301" s="127"/>
      <c r="C301" s="127"/>
      <c r="D301" s="127">
        <f t="shared" si="4"/>
        <v>0</v>
      </c>
    </row>
    <row r="302" spans="1:4" ht="18.75" hidden="1">
      <c r="A302" s="92" t="s">
        <v>304</v>
      </c>
      <c r="B302" s="127"/>
      <c r="C302" s="127"/>
      <c r="D302" s="127">
        <f t="shared" si="4"/>
        <v>0</v>
      </c>
    </row>
    <row r="303" spans="1:4" ht="18.75">
      <c r="A303" s="92" t="s">
        <v>305</v>
      </c>
      <c r="B303" s="127">
        <v>600</v>
      </c>
      <c r="C303" s="127">
        <v>26000</v>
      </c>
      <c r="D303" s="127">
        <f t="shared" si="4"/>
        <v>15600000</v>
      </c>
    </row>
    <row r="304" spans="1:4" ht="18.75">
      <c r="A304" s="92" t="s">
        <v>306</v>
      </c>
      <c r="B304" s="127">
        <f>22/0.5</f>
        <v>44</v>
      </c>
      <c r="C304" s="127">
        <v>59000</v>
      </c>
      <c r="D304" s="127">
        <f t="shared" si="4"/>
        <v>2596000</v>
      </c>
    </row>
    <row r="305" spans="1:4" ht="18.75" hidden="1">
      <c r="A305" s="129" t="s">
        <v>335</v>
      </c>
      <c r="B305" s="127"/>
      <c r="C305" s="127"/>
      <c r="D305" s="127">
        <f t="shared" si="4"/>
        <v>0</v>
      </c>
    </row>
    <row r="306" spans="1:4" ht="18.75" hidden="1">
      <c r="A306" s="142" t="s">
        <v>342</v>
      </c>
      <c r="B306" s="127"/>
      <c r="C306" s="127"/>
      <c r="D306" s="127">
        <f t="shared" si="4"/>
        <v>0</v>
      </c>
    </row>
    <row r="307" spans="1:4" ht="18.75" hidden="1">
      <c r="A307" s="142" t="s">
        <v>343</v>
      </c>
      <c r="B307" s="127"/>
      <c r="C307" s="127"/>
      <c r="D307" s="127">
        <f t="shared" si="4"/>
        <v>0</v>
      </c>
    </row>
    <row r="308" spans="1:4" ht="18.75" hidden="1">
      <c r="A308" s="142" t="s">
        <v>344</v>
      </c>
      <c r="B308" s="127"/>
      <c r="C308" s="127"/>
      <c r="D308" s="127">
        <f t="shared" si="4"/>
        <v>0</v>
      </c>
    </row>
    <row r="309" spans="1:4" ht="18.75" hidden="1">
      <c r="A309" s="142" t="s">
        <v>345</v>
      </c>
      <c r="B309" s="127"/>
      <c r="C309" s="127"/>
      <c r="D309" s="127">
        <f t="shared" si="4"/>
        <v>0</v>
      </c>
    </row>
    <row r="310" spans="1:4" ht="18.75">
      <c r="A310" s="83" t="s">
        <v>355</v>
      </c>
      <c r="B310" s="127">
        <v>5</v>
      </c>
      <c r="C310" s="127">
        <v>45000</v>
      </c>
      <c r="D310" s="127">
        <f t="shared" si="4"/>
        <v>225000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83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312</v>
      </c>
      <c r="B322" s="127"/>
      <c r="C322" s="127"/>
      <c r="D322" s="127">
        <f t="shared" si="4"/>
        <v>0</v>
      </c>
    </row>
    <row r="323" spans="1:4" ht="18.75">
      <c r="A323" s="147"/>
      <c r="B323" s="148">
        <f>SUM(B3:B322)</f>
        <v>9077.6666666666679</v>
      </c>
      <c r="C323" s="148"/>
      <c r="D323" s="148">
        <f t="shared" ref="D323" si="5">SUM(D3:D322)</f>
        <v>118375600</v>
      </c>
    </row>
  </sheetData>
  <protectedRanges>
    <protectedRange password="CF71" sqref="B1:D322" name="tho"/>
  </protectedRanges>
  <autoFilter ref="A2:D323" xr:uid="{00000000-0009-0000-0000-00000F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323"/>
  <sheetViews>
    <sheetView topLeftCell="A130" workbookViewId="0">
      <selection activeCell="D323" sqref="D323"/>
    </sheetView>
  </sheetViews>
  <sheetFormatPr defaultColWidth="9" defaultRowHeight="15"/>
  <cols>
    <col min="1" max="1" width="39.140625" customWidth="1"/>
    <col min="2" max="2" width="10.28515625" customWidth="1"/>
    <col min="3" max="3" width="13.140625" customWidth="1"/>
    <col min="4" max="4" width="21.7109375" customWidth="1"/>
  </cols>
  <sheetData>
    <row r="1" spans="1:4">
      <c r="A1" s="143" t="s">
        <v>357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>
      <c r="A16" s="90" t="s">
        <v>18</v>
      </c>
      <c r="B16" s="127">
        <v>8</v>
      </c>
      <c r="C16" s="127">
        <v>3000</v>
      </c>
      <c r="D16" s="127">
        <f t="shared" si="0"/>
        <v>24000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v>107</v>
      </c>
      <c r="C23" s="127">
        <v>36000</v>
      </c>
      <c r="D23" s="127">
        <f t="shared" si="0"/>
        <v>3852000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100</v>
      </c>
      <c r="C28" s="127">
        <v>50000</v>
      </c>
      <c r="D28" s="127">
        <f t="shared" si="0"/>
        <v>5000000</v>
      </c>
    </row>
    <row r="29" spans="1:4" ht="18.75">
      <c r="A29" s="129" t="s">
        <v>31</v>
      </c>
      <c r="B29" s="127">
        <v>10</v>
      </c>
      <c r="C29" s="127">
        <v>40000</v>
      </c>
      <c r="D29" s="127">
        <f t="shared" si="0"/>
        <v>400000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3+30+8+10</f>
        <v>51</v>
      </c>
      <c r="C32" s="127">
        <v>28000</v>
      </c>
      <c r="D32" s="127">
        <f t="shared" si="0"/>
        <v>1428000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v>60</v>
      </c>
      <c r="C35" s="127">
        <v>10000</v>
      </c>
      <c r="D35" s="127">
        <f t="shared" si="0"/>
        <v>600000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3</v>
      </c>
      <c r="C40" s="127">
        <v>20000</v>
      </c>
      <c r="D40" s="127">
        <f t="shared" si="0"/>
        <v>60000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v>190</v>
      </c>
      <c r="C43" s="127">
        <v>14000</v>
      </c>
      <c r="D43" s="127">
        <f t="shared" si="0"/>
        <v>2660000</v>
      </c>
    </row>
    <row r="44" spans="1:4" ht="18.75">
      <c r="A44" s="129" t="s">
        <v>46</v>
      </c>
      <c r="B44" s="127">
        <v>80</v>
      </c>
      <c r="C44" s="127">
        <v>18000</v>
      </c>
      <c r="D44" s="127">
        <f t="shared" si="0"/>
        <v>1440000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>
      <c r="A55" s="92" t="s">
        <v>57</v>
      </c>
      <c r="B55" s="127">
        <v>28</v>
      </c>
      <c r="C55" s="127">
        <v>9000</v>
      </c>
      <c r="D55" s="127">
        <f t="shared" si="0"/>
        <v>252000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>
      <c r="A58" s="129" t="s">
        <v>61</v>
      </c>
      <c r="B58" s="127">
        <v>1</v>
      </c>
      <c r="C58" s="127">
        <v>10000</v>
      </c>
      <c r="D58" s="127">
        <f t="shared" si="0"/>
        <v>10000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360</v>
      </c>
      <c r="C67" s="127">
        <v>29000</v>
      </c>
      <c r="D67" s="127">
        <f t="shared" si="0"/>
        <v>10440000</v>
      </c>
    </row>
    <row r="68" spans="1:4" ht="18.75">
      <c r="A68" s="128" t="s">
        <v>71</v>
      </c>
      <c r="B68" s="127">
        <v>320</v>
      </c>
      <c r="C68" s="127">
        <v>28000</v>
      </c>
      <c r="D68" s="127">
        <f t="shared" ref="D68:D131" si="1">B68*C68</f>
        <v>8960000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f>16+8</f>
        <v>24</v>
      </c>
      <c r="C71" s="127">
        <v>12000</v>
      </c>
      <c r="D71" s="127">
        <f t="shared" si="1"/>
        <v>288000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15</v>
      </c>
      <c r="C73" s="127">
        <v>25000</v>
      </c>
      <c r="D73" s="127">
        <f t="shared" si="1"/>
        <v>375000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35</v>
      </c>
      <c r="C83" s="127">
        <v>11000</v>
      </c>
      <c r="D83" s="127">
        <f t="shared" si="1"/>
        <v>385000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>
      <c r="A85" s="129" t="s">
        <v>88</v>
      </c>
      <c r="B85" s="127">
        <v>54</v>
      </c>
      <c r="C85" s="127">
        <v>8000</v>
      </c>
      <c r="D85" s="127">
        <f t="shared" si="1"/>
        <v>432000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 hidden="1">
      <c r="A87" s="129" t="s">
        <v>90</v>
      </c>
      <c r="B87" s="127"/>
      <c r="C87" s="127"/>
      <c r="D87" s="127">
        <f t="shared" si="1"/>
        <v>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>
      <c r="A95" s="129" t="s">
        <v>98</v>
      </c>
      <c r="B95" s="127">
        <v>6</v>
      </c>
      <c r="C95" s="127">
        <v>10000</v>
      </c>
      <c r="D95" s="127">
        <f t="shared" si="1"/>
        <v>60000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220+270</f>
        <v>490</v>
      </c>
      <c r="C113" s="127">
        <v>8000</v>
      </c>
      <c r="D113" s="127">
        <f t="shared" si="1"/>
        <v>3920000</v>
      </c>
    </row>
    <row r="114" spans="1:4" ht="18.75">
      <c r="A114" s="129" t="s">
        <v>117</v>
      </c>
      <c r="B114" s="127">
        <f>20+30+26</f>
        <v>76</v>
      </c>
      <c r="C114" s="127">
        <v>7000</v>
      </c>
      <c r="D114" s="127">
        <f t="shared" si="1"/>
        <v>532000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2346+1025</f>
        <v>3371</v>
      </c>
      <c r="C120" s="127">
        <v>6000</v>
      </c>
      <c r="D120" s="127">
        <f t="shared" si="1"/>
        <v>20226000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0.5</v>
      </c>
      <c r="C130" s="130">
        <v>60000</v>
      </c>
      <c r="D130" s="127">
        <f t="shared" si="1"/>
        <v>30000</v>
      </c>
    </row>
    <row r="131" spans="1:4" ht="18.75" hidden="1">
      <c r="A131" s="92" t="s">
        <v>355</v>
      </c>
      <c r="B131" s="127"/>
      <c r="C131" s="127"/>
      <c r="D131" s="127">
        <f t="shared" si="1"/>
        <v>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135</v>
      </c>
      <c r="B133" s="127"/>
      <c r="C133" s="127"/>
      <c r="D133" s="127">
        <f t="shared" si="2"/>
        <v>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 ht="18.75" hidden="1">
      <c r="A141" s="129" t="s">
        <v>143</v>
      </c>
      <c r="B141" s="127"/>
      <c r="C141" s="127"/>
      <c r="D141" s="127">
        <f t="shared" si="2"/>
        <v>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f>380+120</f>
        <v>500</v>
      </c>
      <c r="C144" s="127">
        <v>16000</v>
      </c>
      <c r="D144" s="127">
        <f t="shared" si="2"/>
        <v>8000000</v>
      </c>
    </row>
    <row r="145" spans="1:4" ht="18.75" hidden="1">
      <c r="A145" s="93" t="s">
        <v>147</v>
      </c>
      <c r="B145" s="127"/>
      <c r="C145" s="127"/>
      <c r="D145" s="127">
        <f t="shared" si="2"/>
        <v>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 hidden="1">
      <c r="A147" s="129" t="s">
        <v>149</v>
      </c>
      <c r="B147" s="127"/>
      <c r="C147" s="127"/>
      <c r="D147" s="127">
        <f t="shared" si="2"/>
        <v>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 hidden="1">
      <c r="A151" s="92" t="s">
        <v>153</v>
      </c>
      <c r="B151" s="127"/>
      <c r="C151" s="127"/>
      <c r="D151" s="127">
        <f t="shared" si="2"/>
        <v>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 hidden="1">
      <c r="A155" s="129" t="s">
        <v>157</v>
      </c>
      <c r="B155" s="127"/>
      <c r="C155" s="127"/>
      <c r="D155" s="127">
        <f t="shared" si="2"/>
        <v>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>
      <c r="A163" s="129" t="s">
        <v>165</v>
      </c>
      <c r="B163" s="127">
        <v>25</v>
      </c>
      <c r="C163" s="127">
        <v>6000</v>
      </c>
      <c r="D163" s="127">
        <f t="shared" si="2"/>
        <v>150000</v>
      </c>
    </row>
    <row r="164" spans="1:4" ht="18.75">
      <c r="A164" s="129" t="s">
        <v>166</v>
      </c>
      <c r="B164" s="127">
        <v>20</v>
      </c>
      <c r="C164" s="127">
        <v>6000</v>
      </c>
      <c r="D164" s="127">
        <f t="shared" si="2"/>
        <v>120000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 ht="18.75">
      <c r="A166" s="129" t="s">
        <v>168</v>
      </c>
      <c r="B166" s="127">
        <f>20+40+110+60+140+60</f>
        <v>430</v>
      </c>
      <c r="C166" s="127">
        <v>14000</v>
      </c>
      <c r="D166" s="127">
        <f t="shared" si="2"/>
        <v>6020000</v>
      </c>
    </row>
    <row r="167" spans="1:4" ht="18.75" hidden="1">
      <c r="A167" s="97" t="s">
        <v>169</v>
      </c>
      <c r="B167" s="127"/>
      <c r="C167" s="127"/>
      <c r="D167" s="127">
        <f t="shared" si="2"/>
        <v>0</v>
      </c>
    </row>
    <row r="168" spans="1:4" ht="18.75">
      <c r="A168" s="129" t="s">
        <v>170</v>
      </c>
      <c r="B168" s="127">
        <v>20</v>
      </c>
      <c r="C168" s="127">
        <v>16000</v>
      </c>
      <c r="D168" s="127">
        <f t="shared" si="2"/>
        <v>320000</v>
      </c>
    </row>
    <row r="169" spans="1:4" ht="18.75">
      <c r="A169" s="129" t="s">
        <v>171</v>
      </c>
      <c r="B169" s="127">
        <v>19</v>
      </c>
      <c r="C169" s="127">
        <v>12000</v>
      </c>
      <c r="D169" s="127">
        <f t="shared" si="2"/>
        <v>228000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>
      <c r="A171" s="97" t="s">
        <v>173</v>
      </c>
      <c r="B171" s="127">
        <f>17+20</f>
        <v>37</v>
      </c>
      <c r="C171" s="127">
        <v>16000</v>
      </c>
      <c r="D171" s="127">
        <f t="shared" si="2"/>
        <v>592000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100+80+280+20</f>
        <v>480</v>
      </c>
      <c r="C180" s="127">
        <v>15000</v>
      </c>
      <c r="D180" s="127">
        <f t="shared" si="2"/>
        <v>7200000</v>
      </c>
    </row>
    <row r="181" spans="1:4" ht="18.75">
      <c r="A181" s="129" t="s">
        <v>183</v>
      </c>
      <c r="B181" s="127">
        <v>120</v>
      </c>
      <c r="C181" s="127">
        <v>4200</v>
      </c>
      <c r="D181" s="127">
        <f t="shared" si="2"/>
        <v>504000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>
      <c r="A183" s="128" t="s">
        <v>185</v>
      </c>
      <c r="B183" s="127">
        <v>10</v>
      </c>
      <c r="C183" s="127">
        <v>25000</v>
      </c>
      <c r="D183" s="127">
        <f t="shared" si="2"/>
        <v>250000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>
      <c r="A186" s="129" t="s">
        <v>188</v>
      </c>
      <c r="B186" s="127">
        <v>10</v>
      </c>
      <c r="C186" s="127">
        <v>12000</v>
      </c>
      <c r="D186" s="127">
        <f t="shared" si="2"/>
        <v>120000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>
      <c r="A192" s="129" t="s">
        <v>194</v>
      </c>
      <c r="B192" s="127">
        <v>20</v>
      </c>
      <c r="C192" s="127">
        <v>6000</v>
      </c>
      <c r="D192" s="127">
        <f t="shared" si="2"/>
        <v>120000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>
      <c r="A194" s="136" t="s">
        <v>196</v>
      </c>
      <c r="B194" s="127">
        <v>90</v>
      </c>
      <c r="C194" s="127">
        <v>6500</v>
      </c>
      <c r="D194" s="127">
        <f t="shared" si="2"/>
        <v>585000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v>303</v>
      </c>
      <c r="C197" s="127">
        <v>6000</v>
      </c>
      <c r="D197" s="127">
        <f t="shared" si="3"/>
        <v>1818000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>
      <c r="A199" s="129" t="s">
        <v>201</v>
      </c>
      <c r="B199" s="127">
        <v>297</v>
      </c>
      <c r="C199" s="127">
        <v>6000</v>
      </c>
      <c r="D199" s="127">
        <f t="shared" si="3"/>
        <v>1782000</v>
      </c>
    </row>
    <row r="200" spans="1:4" ht="18.75" hidden="1">
      <c r="A200" s="129" t="s">
        <v>202</v>
      </c>
      <c r="B200" s="127"/>
      <c r="C200" s="127"/>
      <c r="D200" s="127">
        <f t="shared" si="3"/>
        <v>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 hidden="1">
      <c r="A204" s="128" t="s">
        <v>206</v>
      </c>
      <c r="B204" s="127"/>
      <c r="C204" s="127"/>
      <c r="D204" s="127">
        <f t="shared" si="3"/>
        <v>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>
      <c r="A213" s="128" t="s">
        <v>215</v>
      </c>
      <c r="B213" s="127">
        <v>7</v>
      </c>
      <c r="C213" s="127">
        <v>60000</v>
      </c>
      <c r="D213" s="127">
        <f t="shared" si="3"/>
        <v>420000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>
      <c r="A217" s="129" t="s">
        <v>219</v>
      </c>
      <c r="B217" s="127">
        <v>20</v>
      </c>
      <c r="C217" s="127">
        <v>28000</v>
      </c>
      <c r="D217" s="127">
        <f t="shared" si="3"/>
        <v>560000</v>
      </c>
    </row>
    <row r="218" spans="1:4" ht="18.75" hidden="1">
      <c r="A218" s="83" t="s">
        <v>220</v>
      </c>
      <c r="B218" s="127"/>
      <c r="C218" s="127"/>
      <c r="D218" s="127">
        <f t="shared" si="3"/>
        <v>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 hidden="1">
      <c r="A221" s="129" t="s">
        <v>223</v>
      </c>
      <c r="B221" s="127"/>
      <c r="C221" s="127"/>
      <c r="D221" s="127">
        <f t="shared" si="3"/>
        <v>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 hidden="1">
      <c r="A228" s="129" t="s">
        <v>230</v>
      </c>
      <c r="B228" s="127"/>
      <c r="C228" s="127"/>
      <c r="D228" s="127">
        <f t="shared" si="3"/>
        <v>0</v>
      </c>
    </row>
    <row r="229" spans="1:4" ht="18.75" hidden="1">
      <c r="A229" s="129" t="s">
        <v>231</v>
      </c>
      <c r="B229" s="127"/>
      <c r="C229" s="127"/>
      <c r="D229" s="127">
        <f t="shared" si="3"/>
        <v>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 hidden="1">
      <c r="A237" s="129" t="s">
        <v>239</v>
      </c>
      <c r="B237" s="127"/>
      <c r="C237" s="127"/>
      <c r="D237" s="127">
        <f t="shared" si="3"/>
        <v>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22" si="4">B260*C260</f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>
      <c r="A265" s="129" t="s">
        <v>266</v>
      </c>
      <c r="B265" s="127">
        <v>2</v>
      </c>
      <c r="C265" s="127">
        <v>28000</v>
      </c>
      <c r="D265" s="127">
        <f t="shared" si="4"/>
        <v>56000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 hidden="1">
      <c r="A271" s="129" t="s">
        <v>272</v>
      </c>
      <c r="B271" s="127"/>
      <c r="C271" s="127"/>
      <c r="D271" s="127">
        <f t="shared" si="4"/>
        <v>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 hidden="1">
      <c r="A273" s="129" t="s">
        <v>274</v>
      </c>
      <c r="B273" s="127"/>
      <c r="C273" s="127"/>
      <c r="D273" s="127">
        <f t="shared" si="4"/>
        <v>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 ht="18.75">
      <c r="A277" s="129" t="s">
        <v>278</v>
      </c>
      <c r="B277" s="127">
        <v>20</v>
      </c>
      <c r="C277" s="127">
        <v>23000</v>
      </c>
      <c r="D277" s="127">
        <f t="shared" si="4"/>
        <v>460000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>
      <c r="A279" s="129" t="s">
        <v>280</v>
      </c>
      <c r="B279" s="127">
        <v>12</v>
      </c>
      <c r="C279" s="127">
        <v>14000</v>
      </c>
      <c r="D279" s="127">
        <f t="shared" si="4"/>
        <v>168000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v>60</v>
      </c>
      <c r="C285" s="127">
        <v>6000</v>
      </c>
      <c r="D285" s="127">
        <f t="shared" si="4"/>
        <v>360000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>
      <c r="A288" s="97" t="s">
        <v>289</v>
      </c>
      <c r="B288" s="127">
        <f>16+28+42</f>
        <v>86</v>
      </c>
      <c r="C288" s="127">
        <v>4000</v>
      </c>
      <c r="D288" s="127">
        <f t="shared" si="4"/>
        <v>344000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f>830+180</f>
        <v>1010</v>
      </c>
      <c r="C304" s="127">
        <v>26000</v>
      </c>
      <c r="D304" s="127">
        <f t="shared" si="4"/>
        <v>26260000</v>
      </c>
    </row>
    <row r="305" spans="1:4" ht="18.75">
      <c r="A305" s="92" t="s">
        <v>306</v>
      </c>
      <c r="B305" s="127">
        <v>26</v>
      </c>
      <c r="C305" s="127">
        <v>85000</v>
      </c>
      <c r="D305" s="127">
        <f t="shared" si="4"/>
        <v>2210000</v>
      </c>
    </row>
    <row r="306" spans="1:4" ht="18.75" hidden="1">
      <c r="A306" s="129" t="s">
        <v>335</v>
      </c>
      <c r="B306" s="127"/>
      <c r="C306" s="127"/>
      <c r="D306" s="127">
        <f t="shared" si="4"/>
        <v>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312</v>
      </c>
      <c r="B322" s="127"/>
      <c r="C322" s="127"/>
      <c r="D322" s="127">
        <f t="shared" si="4"/>
        <v>0</v>
      </c>
    </row>
    <row r="323" spans="1:4" ht="18.75">
      <c r="A323" s="147"/>
      <c r="B323" s="148">
        <f>SUM(B3:B322)</f>
        <v>9013.5</v>
      </c>
      <c r="C323" s="148"/>
      <c r="D323" s="148">
        <f t="shared" ref="D323" si="5">SUM(D3:D322)</f>
        <v>120021000</v>
      </c>
    </row>
  </sheetData>
  <protectedRanges>
    <protectedRange password="CF71" sqref="B1:D322" name="tho"/>
  </protectedRanges>
  <autoFilter ref="A2:D323" xr:uid="{00000000-0009-0000-0000-000010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323"/>
  <sheetViews>
    <sheetView workbookViewId="0">
      <selection activeCell="D323" sqref="D323"/>
    </sheetView>
  </sheetViews>
  <sheetFormatPr defaultColWidth="9" defaultRowHeight="15"/>
  <cols>
    <col min="1" max="1" width="29.7109375" customWidth="1"/>
    <col min="2" max="2" width="10" customWidth="1"/>
    <col min="3" max="3" width="11.7109375" customWidth="1"/>
    <col min="4" max="4" width="20.42578125" customWidth="1"/>
  </cols>
  <sheetData>
    <row r="1" spans="1:4">
      <c r="A1" s="143" t="s">
        <v>358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40+68+15</f>
        <v>123</v>
      </c>
      <c r="C23" s="127">
        <v>36000</v>
      </c>
      <c r="D23" s="127">
        <f t="shared" si="0"/>
        <v>4428000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 hidden="1">
      <c r="A28" s="129" t="s">
        <v>30</v>
      </c>
      <c r="B28" s="127"/>
      <c r="C28" s="127"/>
      <c r="D28" s="127">
        <f t="shared" si="0"/>
        <v>0</v>
      </c>
    </row>
    <row r="29" spans="1:4" ht="18.75">
      <c r="A29" s="129" t="s">
        <v>31</v>
      </c>
      <c r="B29" s="127">
        <v>6</v>
      </c>
      <c r="C29" s="127">
        <v>40000</v>
      </c>
      <c r="D29" s="127">
        <f t="shared" si="0"/>
        <v>240000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5+20+5+30</f>
        <v>60</v>
      </c>
      <c r="C32" s="127">
        <v>28000</v>
      </c>
      <c r="D32" s="127">
        <f t="shared" si="0"/>
        <v>1680000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10+80+10</f>
        <v>100</v>
      </c>
      <c r="C35" s="127">
        <v>10000</v>
      </c>
      <c r="D35" s="127">
        <f t="shared" si="0"/>
        <v>1000000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5</v>
      </c>
      <c r="C40" s="127">
        <v>20000</v>
      </c>
      <c r="D40" s="127">
        <f t="shared" si="0"/>
        <v>100000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f>140+20</f>
        <v>160</v>
      </c>
      <c r="C43" s="127">
        <v>14000</v>
      </c>
      <c r="D43" s="127">
        <f t="shared" si="0"/>
        <v>2240000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120</v>
      </c>
      <c r="C67" s="127">
        <v>29000</v>
      </c>
      <c r="D67" s="127">
        <f t="shared" si="0"/>
        <v>3480000</v>
      </c>
    </row>
    <row r="68" spans="1:4" ht="18.75">
      <c r="A68" s="128" t="s">
        <v>71</v>
      </c>
      <c r="B68" s="127">
        <f>220+120+200</f>
        <v>540</v>
      </c>
      <c r="C68" s="127">
        <v>28000</v>
      </c>
      <c r="D68" s="127">
        <f t="shared" ref="D68:D131" si="1">B68*C68</f>
        <v>15120000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40</v>
      </c>
      <c r="C71" s="127">
        <v>12000</v>
      </c>
      <c r="D71" s="127">
        <f t="shared" si="1"/>
        <v>480000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 hidden="1">
      <c r="A73" s="136" t="s">
        <v>76</v>
      </c>
      <c r="B73" s="127"/>
      <c r="C73" s="127"/>
      <c r="D73" s="127">
        <f t="shared" si="1"/>
        <v>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>
      <c r="A78" s="97" t="s">
        <v>81</v>
      </c>
      <c r="B78" s="127">
        <v>6</v>
      </c>
      <c r="C78" s="127">
        <v>26000</v>
      </c>
      <c r="D78" s="127">
        <f t="shared" si="1"/>
        <v>156000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f>70+65</f>
        <v>135</v>
      </c>
      <c r="C83" s="127">
        <v>11000</v>
      </c>
      <c r="D83" s="127">
        <f t="shared" si="1"/>
        <v>1485000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3</v>
      </c>
      <c r="C87" s="127">
        <v>28000</v>
      </c>
      <c r="D87" s="127">
        <f t="shared" si="1"/>
        <v>84000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>
      <c r="A95" s="129" t="s">
        <v>98</v>
      </c>
      <c r="B95" s="127">
        <v>17</v>
      </c>
      <c r="C95" s="127">
        <v>10000</v>
      </c>
      <c r="D95" s="127">
        <f t="shared" si="1"/>
        <v>170000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>
      <c r="A103" s="138" t="s">
        <v>106</v>
      </c>
      <c r="B103" s="130">
        <v>3</v>
      </c>
      <c r="C103" s="130">
        <v>70000</v>
      </c>
      <c r="D103" s="127">
        <f t="shared" si="1"/>
        <v>210000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>
      <c r="A105" s="129" t="s">
        <v>108</v>
      </c>
      <c r="B105" s="130">
        <v>2.2000000000000002</v>
      </c>
      <c r="C105" s="130">
        <v>80000</v>
      </c>
      <c r="D105" s="127">
        <f t="shared" si="1"/>
        <v>176000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>
      <c r="A108" s="129" t="s">
        <v>111</v>
      </c>
      <c r="B108" s="130">
        <v>2.2000000000000002</v>
      </c>
      <c r="C108" s="130">
        <v>70000</v>
      </c>
      <c r="D108" s="127">
        <f t="shared" si="1"/>
        <v>154000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>
      <c r="A111" s="129" t="s">
        <v>114</v>
      </c>
      <c r="B111" s="130">
        <v>1</v>
      </c>
      <c r="C111" s="130">
        <v>70000</v>
      </c>
      <c r="D111" s="127">
        <f t="shared" si="1"/>
        <v>70000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200+60+100+40</f>
        <v>400</v>
      </c>
      <c r="C113" s="127">
        <v>8000</v>
      </c>
      <c r="D113" s="127">
        <f t="shared" si="1"/>
        <v>3200000</v>
      </c>
    </row>
    <row r="114" spans="1:4" ht="18.75">
      <c r="A114" s="129" t="s">
        <v>117</v>
      </c>
      <c r="B114" s="127">
        <v>60</v>
      </c>
      <c r="C114" s="127">
        <v>7000</v>
      </c>
      <c r="D114" s="127">
        <f t="shared" si="1"/>
        <v>420000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1576+1250</f>
        <v>2826</v>
      </c>
      <c r="C120" s="127">
        <v>6000</v>
      </c>
      <c r="D120" s="127">
        <f t="shared" si="1"/>
        <v>16956000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0.2</v>
      </c>
      <c r="C130" s="130">
        <v>60000</v>
      </c>
      <c r="D130" s="127">
        <f t="shared" si="1"/>
        <v>12000</v>
      </c>
    </row>
    <row r="131" spans="1:4" ht="18.75" hidden="1">
      <c r="A131" s="92" t="s">
        <v>355</v>
      </c>
      <c r="B131" s="127"/>
      <c r="C131" s="127"/>
      <c r="D131" s="127">
        <f t="shared" si="1"/>
        <v>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>
      <c r="A133" s="92" t="s">
        <v>135</v>
      </c>
      <c r="B133" s="127">
        <v>1</v>
      </c>
      <c r="C133" s="127">
        <v>45000</v>
      </c>
      <c r="D133" s="127">
        <f t="shared" si="2"/>
        <v>45000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>
      <c r="A140" s="128" t="s">
        <v>142</v>
      </c>
      <c r="B140" s="130">
        <v>0.5</v>
      </c>
      <c r="C140" s="130">
        <v>120000</v>
      </c>
      <c r="D140" s="127">
        <f t="shared" si="2"/>
        <v>60000</v>
      </c>
    </row>
    <row r="141" spans="1:4" ht="18.75">
      <c r="A141" s="129" t="s">
        <v>143</v>
      </c>
      <c r="B141" s="127">
        <v>10</v>
      </c>
      <c r="C141" s="127">
        <v>7000</v>
      </c>
      <c r="D141" s="127">
        <f t="shared" si="2"/>
        <v>70000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f>100+320+20</f>
        <v>440</v>
      </c>
      <c r="C144" s="127">
        <v>16000</v>
      </c>
      <c r="D144" s="127">
        <f t="shared" si="2"/>
        <v>7040000</v>
      </c>
    </row>
    <row r="145" spans="1:4" ht="18.75">
      <c r="A145" s="93" t="s">
        <v>147</v>
      </c>
      <c r="B145" s="127">
        <v>20</v>
      </c>
      <c r="C145" s="127">
        <v>13000</v>
      </c>
      <c r="D145" s="127">
        <f t="shared" si="2"/>
        <v>260000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 hidden="1">
      <c r="A147" s="129" t="s">
        <v>149</v>
      </c>
      <c r="B147" s="127"/>
      <c r="C147" s="127"/>
      <c r="D147" s="127">
        <f t="shared" si="2"/>
        <v>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>
      <c r="A151" s="92" t="s">
        <v>153</v>
      </c>
      <c r="B151" s="127">
        <v>13</v>
      </c>
      <c r="C151" s="127">
        <v>4200</v>
      </c>
      <c r="D151" s="127">
        <f t="shared" si="2"/>
        <v>54600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>
      <c r="A155" s="129" t="s">
        <v>157</v>
      </c>
      <c r="B155" s="127">
        <v>11</v>
      </c>
      <c r="C155" s="127">
        <v>14000</v>
      </c>
      <c r="D155" s="127">
        <f t="shared" si="2"/>
        <v>154000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 hidden="1">
      <c r="A163" s="129" t="s">
        <v>165</v>
      </c>
      <c r="B163" s="127"/>
      <c r="C163" s="127"/>
      <c r="D163" s="127">
        <f t="shared" si="2"/>
        <v>0</v>
      </c>
    </row>
    <row r="164" spans="1:4" ht="18.75">
      <c r="A164" s="129" t="s">
        <v>166</v>
      </c>
      <c r="B164" s="127">
        <v>6</v>
      </c>
      <c r="C164" s="127">
        <v>7000</v>
      </c>
      <c r="D164" s="127">
        <f t="shared" si="2"/>
        <v>42000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 ht="18.75">
      <c r="A166" s="129" t="s">
        <v>168</v>
      </c>
      <c r="B166" s="127">
        <v>80</v>
      </c>
      <c r="C166" s="127">
        <v>13000</v>
      </c>
      <c r="D166" s="127">
        <f t="shared" si="2"/>
        <v>1040000</v>
      </c>
    </row>
    <row r="167" spans="1:4" ht="18.75">
      <c r="A167" s="97" t="s">
        <v>169</v>
      </c>
      <c r="B167" s="127">
        <v>24</v>
      </c>
      <c r="C167" s="127">
        <v>12000</v>
      </c>
      <c r="D167" s="127">
        <f t="shared" si="2"/>
        <v>288000</v>
      </c>
    </row>
    <row r="168" spans="1:4" ht="18.75">
      <c r="A168" s="129" t="s">
        <v>170</v>
      </c>
      <c r="B168" s="127">
        <v>110</v>
      </c>
      <c r="C168" s="127">
        <v>16000</v>
      </c>
      <c r="D168" s="127">
        <f t="shared" si="2"/>
        <v>1760000</v>
      </c>
    </row>
    <row r="169" spans="1:4" ht="18.75">
      <c r="A169" s="129" t="s">
        <v>171</v>
      </c>
      <c r="B169" s="127">
        <v>14</v>
      </c>
      <c r="C169" s="127">
        <v>12000</v>
      </c>
      <c r="D169" s="127">
        <f t="shared" si="2"/>
        <v>168000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240+40+40+100</f>
        <v>420</v>
      </c>
      <c r="C180" s="127">
        <v>13000</v>
      </c>
      <c r="D180" s="127">
        <f t="shared" si="2"/>
        <v>5460000</v>
      </c>
    </row>
    <row r="181" spans="1:4" ht="18.75">
      <c r="A181" s="129" t="s">
        <v>183</v>
      </c>
      <c r="B181" s="127">
        <f>140*3</f>
        <v>420</v>
      </c>
      <c r="C181" s="127">
        <v>4200</v>
      </c>
      <c r="D181" s="127">
        <f t="shared" si="2"/>
        <v>1764000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>
      <c r="A183" s="128" t="s">
        <v>185</v>
      </c>
      <c r="B183" s="127">
        <v>15</v>
      </c>
      <c r="C183" s="127">
        <v>25000</v>
      </c>
      <c r="D183" s="127">
        <f t="shared" si="2"/>
        <v>375000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 hidden="1">
      <c r="A186" s="129" t="s">
        <v>188</v>
      </c>
      <c r="B186" s="127"/>
      <c r="C186" s="127"/>
      <c r="D186" s="127">
        <f t="shared" si="2"/>
        <v>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 hidden="1">
      <c r="A192" s="129" t="s">
        <v>194</v>
      </c>
      <c r="B192" s="127"/>
      <c r="C192" s="127"/>
      <c r="D192" s="127">
        <f t="shared" si="2"/>
        <v>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>
      <c r="A194" s="136" t="s">
        <v>196</v>
      </c>
      <c r="B194" s="127">
        <v>18</v>
      </c>
      <c r="C194" s="127">
        <v>6500</v>
      </c>
      <c r="D194" s="127">
        <f t="shared" si="2"/>
        <v>117000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f>377+13</f>
        <v>390</v>
      </c>
      <c r="C197" s="127">
        <v>6000</v>
      </c>
      <c r="D197" s="127">
        <f t="shared" si="3"/>
        <v>2340000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>
      <c r="A199" s="129" t="s">
        <v>201</v>
      </c>
      <c r="B199" s="127">
        <v>351</v>
      </c>
      <c r="C199" s="127">
        <v>6000</v>
      </c>
      <c r="D199" s="127">
        <f t="shared" si="3"/>
        <v>2106000</v>
      </c>
    </row>
    <row r="200" spans="1:4" ht="18.75">
      <c r="A200" s="129" t="s">
        <v>202</v>
      </c>
      <c r="B200" s="127">
        <v>31</v>
      </c>
      <c r="C200" s="127">
        <v>11000</v>
      </c>
      <c r="D200" s="127">
        <f t="shared" si="3"/>
        <v>341000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>
      <c r="A204" s="128" t="s">
        <v>206</v>
      </c>
      <c r="B204" s="127">
        <v>20</v>
      </c>
      <c r="C204" s="127">
        <v>10000</v>
      </c>
      <c r="D204" s="127">
        <f t="shared" si="3"/>
        <v>200000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>
      <c r="A213" s="128" t="s">
        <v>215</v>
      </c>
      <c r="B213" s="127">
        <v>7</v>
      </c>
      <c r="C213" s="127">
        <v>60000</v>
      </c>
      <c r="D213" s="127">
        <f t="shared" si="3"/>
        <v>420000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>
      <c r="A217" s="129" t="s">
        <v>219</v>
      </c>
      <c r="B217" s="127">
        <v>10</v>
      </c>
      <c r="C217" s="127">
        <v>28000</v>
      </c>
      <c r="D217" s="127">
        <f t="shared" si="3"/>
        <v>280000</v>
      </c>
    </row>
    <row r="218" spans="1:4" ht="18.75">
      <c r="A218" s="83" t="s">
        <v>220</v>
      </c>
      <c r="B218" s="127">
        <v>6</v>
      </c>
      <c r="C218" s="127">
        <v>38000</v>
      </c>
      <c r="D218" s="127">
        <f t="shared" si="3"/>
        <v>228000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>
      <c r="A221" s="129" t="s">
        <v>223</v>
      </c>
      <c r="B221" s="127">
        <v>4</v>
      </c>
      <c r="C221" s="127">
        <v>15000</v>
      </c>
      <c r="D221" s="127">
        <f t="shared" si="3"/>
        <v>60000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>
      <c r="A228" s="129" t="s">
        <v>230</v>
      </c>
      <c r="B228" s="127">
        <v>19</v>
      </c>
      <c r="C228" s="127">
        <v>15000</v>
      </c>
      <c r="D228" s="127">
        <f t="shared" si="3"/>
        <v>285000</v>
      </c>
    </row>
    <row r="229" spans="1:4" ht="18.75" hidden="1">
      <c r="A229" s="129" t="s">
        <v>231</v>
      </c>
      <c r="B229" s="127"/>
      <c r="C229" s="127"/>
      <c r="D229" s="127">
        <f t="shared" si="3"/>
        <v>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 hidden="1">
      <c r="A237" s="129" t="s">
        <v>239</v>
      </c>
      <c r="B237" s="127"/>
      <c r="C237" s="127"/>
      <c r="D237" s="127">
        <f t="shared" si="3"/>
        <v>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22" si="4">B260*C260</f>
        <v>0</v>
      </c>
    </row>
    <row r="261" spans="1:4" ht="18.75">
      <c r="A261" s="129" t="s">
        <v>262</v>
      </c>
      <c r="B261" s="127">
        <v>30</v>
      </c>
      <c r="C261" s="127">
        <v>6800</v>
      </c>
      <c r="D261" s="127">
        <f t="shared" si="4"/>
        <v>204000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 hidden="1">
      <c r="A265" s="129" t="s">
        <v>266</v>
      </c>
      <c r="B265" s="127"/>
      <c r="C265" s="127"/>
      <c r="D265" s="127">
        <f t="shared" si="4"/>
        <v>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>
      <c r="A271" s="129" t="s">
        <v>272</v>
      </c>
      <c r="B271" s="127">
        <v>6</v>
      </c>
      <c r="C271" s="127">
        <v>25000</v>
      </c>
      <c r="D271" s="127">
        <f t="shared" si="4"/>
        <v>150000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>
      <c r="A273" s="129" t="s">
        <v>274</v>
      </c>
      <c r="B273" s="127">
        <v>40</v>
      </c>
      <c r="C273" s="127">
        <v>11000</v>
      </c>
      <c r="D273" s="127">
        <f t="shared" si="4"/>
        <v>440000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>
      <c r="A276" s="129" t="s">
        <v>277</v>
      </c>
      <c r="B276" s="127">
        <v>15</v>
      </c>
      <c r="C276" s="127">
        <v>17000</v>
      </c>
      <c r="D276" s="127">
        <f t="shared" si="4"/>
        <v>255000</v>
      </c>
    </row>
    <row r="277" spans="1:4" ht="18.75">
      <c r="A277" s="129" t="s">
        <v>278</v>
      </c>
      <c r="B277" s="127">
        <v>52</v>
      </c>
      <c r="C277" s="127">
        <v>23000</v>
      </c>
      <c r="D277" s="127">
        <f t="shared" si="4"/>
        <v>1196000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>
      <c r="A279" s="129" t="s">
        <v>280</v>
      </c>
      <c r="B279" s="127">
        <v>40</v>
      </c>
      <c r="C279" s="127">
        <v>14000</v>
      </c>
      <c r="D279" s="127">
        <f t="shared" si="4"/>
        <v>560000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>
      <c r="A283" s="129" t="s">
        <v>284</v>
      </c>
      <c r="B283" s="127">
        <v>35</v>
      </c>
      <c r="C283" s="127">
        <v>5000</v>
      </c>
      <c r="D283" s="127">
        <f t="shared" si="4"/>
        <v>175000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v>88</v>
      </c>
      <c r="C285" s="127">
        <v>6000</v>
      </c>
      <c r="D285" s="127">
        <f t="shared" si="4"/>
        <v>528000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>
      <c r="A288" s="97" t="s">
        <v>289</v>
      </c>
      <c r="B288" s="127">
        <f>48+14</f>
        <v>62</v>
      </c>
      <c r="C288" s="127">
        <v>4000</v>
      </c>
      <c r="D288" s="127">
        <f t="shared" si="4"/>
        <v>248000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31.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f>168+580</f>
        <v>748</v>
      </c>
      <c r="C304" s="127">
        <v>26000</v>
      </c>
      <c r="D304" s="127">
        <f t="shared" si="4"/>
        <v>19448000</v>
      </c>
    </row>
    <row r="305" spans="1:4" ht="18.75">
      <c r="A305" s="92" t="s">
        <v>306</v>
      </c>
      <c r="B305" s="127">
        <v>22</v>
      </c>
      <c r="C305" s="127">
        <v>85000</v>
      </c>
      <c r="D305" s="127">
        <f t="shared" si="4"/>
        <v>1870000</v>
      </c>
    </row>
    <row r="306" spans="1:4" ht="18.75" hidden="1">
      <c r="A306" s="129" t="s">
        <v>335</v>
      </c>
      <c r="B306" s="127"/>
      <c r="C306" s="127"/>
      <c r="D306" s="127">
        <f t="shared" si="4"/>
        <v>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312</v>
      </c>
      <c r="B322" s="127"/>
      <c r="C322" s="127"/>
      <c r="D322" s="127">
        <f t="shared" si="4"/>
        <v>0</v>
      </c>
    </row>
    <row r="323" spans="1:4" ht="18.75">
      <c r="A323" s="147"/>
      <c r="B323" s="148">
        <f>SUM(B3:B322)</f>
        <v>8188.0999999999995</v>
      </c>
      <c r="C323" s="148"/>
      <c r="D323" s="148">
        <f t="shared" ref="D323" si="5">SUM(D3:D322)</f>
        <v>101892600</v>
      </c>
    </row>
  </sheetData>
  <protectedRanges>
    <protectedRange password="CF71" sqref="B1:D322" name="tho"/>
  </protectedRanges>
  <autoFilter ref="A2:D323" xr:uid="{00000000-0009-0000-0000-000011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324"/>
  <sheetViews>
    <sheetView topLeftCell="A183" workbookViewId="0">
      <selection activeCell="H40" sqref="H40"/>
    </sheetView>
  </sheetViews>
  <sheetFormatPr defaultColWidth="9" defaultRowHeight="15"/>
  <cols>
    <col min="1" max="1" width="35.28515625" customWidth="1"/>
    <col min="3" max="3" width="11.85546875" customWidth="1"/>
    <col min="4" max="4" width="21.28515625" customWidth="1"/>
  </cols>
  <sheetData>
    <row r="1" spans="1:4">
      <c r="A1" s="143" t="s">
        <v>359</v>
      </c>
      <c r="B1" s="144"/>
      <c r="C1" s="144"/>
      <c r="D1" s="144"/>
    </row>
    <row r="2" spans="1:4" ht="39.6" customHeight="1">
      <c r="A2" s="145" t="s">
        <v>1</v>
      </c>
      <c r="B2" s="146" t="s">
        <v>2</v>
      </c>
      <c r="C2" s="146" t="s">
        <v>321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60+8+40+5+45</f>
        <v>158</v>
      </c>
      <c r="C23" s="127">
        <v>34000</v>
      </c>
      <c r="D23" s="127">
        <f t="shared" si="0"/>
        <v>5372000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f>70+5+15</f>
        <v>90</v>
      </c>
      <c r="C28" s="127">
        <v>48000</v>
      </c>
      <c r="D28" s="127">
        <f t="shared" si="0"/>
        <v>4320000</v>
      </c>
    </row>
    <row r="29" spans="1:4" ht="18.75" hidden="1">
      <c r="A29" s="129" t="s">
        <v>31</v>
      </c>
      <c r="B29" s="127"/>
      <c r="C29" s="127"/>
      <c r="D29" s="127">
        <f t="shared" si="0"/>
        <v>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5+18+26+7</f>
        <v>56</v>
      </c>
      <c r="C32" s="127">
        <v>25000</v>
      </c>
      <c r="D32" s="127">
        <f t="shared" si="0"/>
        <v>1400000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35+10</f>
        <v>45</v>
      </c>
      <c r="C35" s="127">
        <v>10000</v>
      </c>
      <c r="D35" s="127">
        <f t="shared" si="0"/>
        <v>450000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20</v>
      </c>
      <c r="C40" s="127">
        <v>20000</v>
      </c>
      <c r="D40" s="127">
        <f t="shared" si="0"/>
        <v>400000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f>12+20</f>
        <v>32</v>
      </c>
      <c r="C43" s="127">
        <v>14000</v>
      </c>
      <c r="D43" s="127">
        <f t="shared" si="0"/>
        <v>448000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>
      <c r="A52" s="129" t="s">
        <v>54</v>
      </c>
      <c r="B52" s="127">
        <v>4</v>
      </c>
      <c r="C52" s="127">
        <v>14000</v>
      </c>
      <c r="D52" s="127">
        <f t="shared" si="0"/>
        <v>56000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6</v>
      </c>
      <c r="C54" s="127">
        <v>13000</v>
      </c>
      <c r="D54" s="127">
        <f t="shared" si="0"/>
        <v>78000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f>240+180</f>
        <v>420</v>
      </c>
      <c r="C67" s="127">
        <v>28000</v>
      </c>
      <c r="D67" s="127">
        <f t="shared" si="0"/>
        <v>11760000</v>
      </c>
    </row>
    <row r="68" spans="1:4" ht="18.75">
      <c r="A68" s="128" t="s">
        <v>71</v>
      </c>
      <c r="B68" s="127">
        <f>300+160+100</f>
        <v>560</v>
      </c>
      <c r="C68" s="127">
        <v>28000</v>
      </c>
      <c r="D68" s="127">
        <f t="shared" ref="D68:D131" si="1">B68*C68</f>
        <v>15680000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f>9+4</f>
        <v>13</v>
      </c>
      <c r="C71" s="127">
        <v>12000</v>
      </c>
      <c r="D71" s="127">
        <f t="shared" si="1"/>
        <v>156000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19</v>
      </c>
      <c r="C73" s="127">
        <v>25000</v>
      </c>
      <c r="D73" s="127">
        <f t="shared" si="1"/>
        <v>475000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f>24+6</f>
        <v>30</v>
      </c>
      <c r="C83" s="127">
        <v>11000</v>
      </c>
      <c r="D83" s="127">
        <f t="shared" si="1"/>
        <v>330000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8</v>
      </c>
      <c r="C87" s="127">
        <v>28000</v>
      </c>
      <c r="D87" s="127">
        <f t="shared" si="1"/>
        <v>224000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>
      <c r="A95" s="129" t="s">
        <v>98</v>
      </c>
      <c r="B95" s="127">
        <v>5</v>
      </c>
      <c r="C95" s="127">
        <v>10000</v>
      </c>
      <c r="D95" s="127">
        <f t="shared" si="1"/>
        <v>50000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 hidden="1">
      <c r="A97" s="129" t="s">
        <v>100</v>
      </c>
      <c r="B97" s="127"/>
      <c r="C97" s="127"/>
      <c r="D97" s="127">
        <f t="shared" si="1"/>
        <v>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>
      <c r="A103" s="138" t="s">
        <v>106</v>
      </c>
      <c r="B103" s="130">
        <v>2</v>
      </c>
      <c r="C103" s="130">
        <v>70000</v>
      </c>
      <c r="D103" s="127">
        <f t="shared" si="1"/>
        <v>140000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>
      <c r="A108" s="129" t="s">
        <v>111</v>
      </c>
      <c r="B108" s="130">
        <v>1</v>
      </c>
      <c r="C108" s="130">
        <v>70000</v>
      </c>
      <c r="D108" s="127">
        <f t="shared" si="1"/>
        <v>70000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240+120</f>
        <v>360</v>
      </c>
      <c r="C113" s="127">
        <v>8000</v>
      </c>
      <c r="D113" s="127">
        <f t="shared" si="1"/>
        <v>2880000</v>
      </c>
    </row>
    <row r="114" spans="1:4" ht="18.75">
      <c r="A114" s="129" t="s">
        <v>117</v>
      </c>
      <c r="B114" s="127">
        <f>30+24</f>
        <v>54</v>
      </c>
      <c r="C114" s="127">
        <v>7000</v>
      </c>
      <c r="D114" s="127">
        <f t="shared" si="1"/>
        <v>378000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1191+300+70</f>
        <v>1561</v>
      </c>
      <c r="C120" s="127">
        <v>6000</v>
      </c>
      <c r="D120" s="127">
        <f t="shared" si="1"/>
        <v>9366000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 hidden="1">
      <c r="A130" s="129" t="s">
        <v>133</v>
      </c>
      <c r="B130" s="130"/>
      <c r="C130" s="130"/>
      <c r="D130" s="127">
        <f t="shared" si="1"/>
        <v>0</v>
      </c>
    </row>
    <row r="131" spans="1:4" ht="18.75" hidden="1">
      <c r="A131" s="92" t="s">
        <v>355</v>
      </c>
      <c r="B131" s="127"/>
      <c r="C131" s="127"/>
      <c r="D131" s="127">
        <f t="shared" si="1"/>
        <v>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>
      <c r="A133" s="92" t="s">
        <v>135</v>
      </c>
      <c r="B133" s="130">
        <v>0.5</v>
      </c>
      <c r="C133" s="127">
        <v>45000</v>
      </c>
      <c r="D133" s="127">
        <f t="shared" si="2"/>
        <v>22500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 ht="18.75" hidden="1">
      <c r="A141" s="129" t="s">
        <v>143</v>
      </c>
      <c r="B141" s="127"/>
      <c r="C141" s="127"/>
      <c r="D141" s="127">
        <f t="shared" si="2"/>
        <v>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f>100+120+270</f>
        <v>490</v>
      </c>
      <c r="C144" s="127">
        <v>16000</v>
      </c>
      <c r="D144" s="127">
        <f t="shared" si="2"/>
        <v>7840000</v>
      </c>
    </row>
    <row r="145" spans="1:4" ht="18.75">
      <c r="A145" s="93" t="s">
        <v>147</v>
      </c>
      <c r="B145" s="127">
        <v>40</v>
      </c>
      <c r="C145" s="127">
        <v>13000</v>
      </c>
      <c r="D145" s="127">
        <f t="shared" si="2"/>
        <v>520000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 hidden="1">
      <c r="A147" s="129" t="s">
        <v>149</v>
      </c>
      <c r="B147" s="127"/>
      <c r="C147" s="127"/>
      <c r="D147" s="127">
        <f t="shared" si="2"/>
        <v>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>
      <c r="A151" s="92" t="s">
        <v>153</v>
      </c>
      <c r="B151" s="127">
        <v>6</v>
      </c>
      <c r="C151" s="127">
        <v>4200</v>
      </c>
      <c r="D151" s="127">
        <f t="shared" si="2"/>
        <v>25200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 hidden="1">
      <c r="A155" s="129" t="s">
        <v>157</v>
      </c>
      <c r="B155" s="127"/>
      <c r="C155" s="127"/>
      <c r="D155" s="127">
        <f t="shared" si="2"/>
        <v>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 hidden="1">
      <c r="A163" s="129" t="s">
        <v>165</v>
      </c>
      <c r="B163" s="127"/>
      <c r="C163" s="127"/>
      <c r="D163" s="127">
        <f t="shared" si="2"/>
        <v>0</v>
      </c>
    </row>
    <row r="164" spans="1:4" ht="18.75" hidden="1">
      <c r="A164" s="129" t="s">
        <v>166</v>
      </c>
      <c r="B164" s="127"/>
      <c r="C164" s="127"/>
      <c r="D164" s="127">
        <f t="shared" si="2"/>
        <v>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 ht="18.75">
      <c r="A166" s="129" t="s">
        <v>168</v>
      </c>
      <c r="B166" s="127">
        <f>10+140</f>
        <v>150</v>
      </c>
      <c r="C166" s="127">
        <v>14000</v>
      </c>
      <c r="D166" s="127">
        <f t="shared" si="2"/>
        <v>2100000</v>
      </c>
    </row>
    <row r="167" spans="1:4" ht="18.75" hidden="1">
      <c r="A167" s="97" t="s">
        <v>169</v>
      </c>
      <c r="B167" s="127"/>
      <c r="C167" s="127"/>
      <c r="D167" s="127">
        <f t="shared" si="2"/>
        <v>0</v>
      </c>
    </row>
    <row r="168" spans="1:4" ht="18.75">
      <c r="A168" s="129" t="s">
        <v>170</v>
      </c>
      <c r="B168" s="127">
        <v>50</v>
      </c>
      <c r="C168" s="127">
        <v>16000</v>
      </c>
      <c r="D168" s="127">
        <f t="shared" si="2"/>
        <v>800000</v>
      </c>
    </row>
    <row r="169" spans="1:4" ht="18.75">
      <c r="A169" s="129" t="s">
        <v>171</v>
      </c>
      <c r="B169" s="127">
        <f>8+9</f>
        <v>17</v>
      </c>
      <c r="C169" s="127">
        <v>12000</v>
      </c>
      <c r="D169" s="127">
        <f t="shared" si="2"/>
        <v>204000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20+120+220+140</f>
        <v>500</v>
      </c>
      <c r="C180" s="127">
        <v>13000</v>
      </c>
      <c r="D180" s="127">
        <f t="shared" si="2"/>
        <v>6500000</v>
      </c>
    </row>
    <row r="181" spans="1:4" ht="18.75">
      <c r="A181" s="129" t="s">
        <v>183</v>
      </c>
      <c r="B181" s="127">
        <f>40/0.3</f>
        <v>133.33333333333334</v>
      </c>
      <c r="C181" s="127">
        <v>4000</v>
      </c>
      <c r="D181" s="127">
        <f t="shared" si="2"/>
        <v>533333.33333333337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>
      <c r="A183" s="128" t="s">
        <v>185</v>
      </c>
      <c r="B183" s="127">
        <v>10</v>
      </c>
      <c r="C183" s="127">
        <v>25000</v>
      </c>
      <c r="D183" s="127">
        <f t="shared" si="2"/>
        <v>250000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>
      <c r="A186" s="129" t="s">
        <v>188</v>
      </c>
      <c r="B186" s="127">
        <v>10</v>
      </c>
      <c r="C186" s="127">
        <v>12000</v>
      </c>
      <c r="D186" s="127">
        <f t="shared" si="2"/>
        <v>120000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 hidden="1">
      <c r="A192" s="129" t="s">
        <v>194</v>
      </c>
      <c r="B192" s="127"/>
      <c r="C192" s="127"/>
      <c r="D192" s="127">
        <f t="shared" si="2"/>
        <v>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>
      <c r="A194" s="136" t="s">
        <v>196</v>
      </c>
      <c r="B194" s="127">
        <f>60+48</f>
        <v>108</v>
      </c>
      <c r="C194" s="127">
        <v>6500</v>
      </c>
      <c r="D194" s="127">
        <f t="shared" si="2"/>
        <v>702000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v>301</v>
      </c>
      <c r="C197" s="127">
        <v>6000</v>
      </c>
      <c r="D197" s="127">
        <f t="shared" si="3"/>
        <v>1806000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>
      <c r="A199" s="129" t="s">
        <v>201</v>
      </c>
      <c r="B199" s="127">
        <v>351</v>
      </c>
      <c r="C199" s="127">
        <v>6000</v>
      </c>
      <c r="D199" s="127">
        <f t="shared" si="3"/>
        <v>2106000</v>
      </c>
    </row>
    <row r="200" spans="1:4" ht="18.75" hidden="1">
      <c r="A200" s="129" t="s">
        <v>202</v>
      </c>
      <c r="B200" s="127"/>
      <c r="C200" s="127"/>
      <c r="D200" s="127">
        <f t="shared" si="3"/>
        <v>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>
      <c r="A204" s="128" t="s">
        <v>206</v>
      </c>
      <c r="B204" s="127">
        <v>5</v>
      </c>
      <c r="C204" s="127">
        <v>10000</v>
      </c>
      <c r="D204" s="127">
        <f t="shared" si="3"/>
        <v>50000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>
      <c r="A213" s="128" t="s">
        <v>215</v>
      </c>
      <c r="B213" s="127">
        <v>5</v>
      </c>
      <c r="C213" s="127">
        <v>60000</v>
      </c>
      <c r="D213" s="127">
        <f t="shared" si="3"/>
        <v>300000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>
      <c r="A217" s="129" t="s">
        <v>219</v>
      </c>
      <c r="B217" s="127">
        <v>15</v>
      </c>
      <c r="C217" s="127">
        <v>27000</v>
      </c>
      <c r="D217" s="127">
        <f t="shared" si="3"/>
        <v>405000</v>
      </c>
    </row>
    <row r="218" spans="1:4" ht="18.75">
      <c r="A218" s="83" t="s">
        <v>220</v>
      </c>
      <c r="B218" s="127">
        <v>5</v>
      </c>
      <c r="C218" s="127">
        <v>38000</v>
      </c>
      <c r="D218" s="127">
        <f t="shared" si="3"/>
        <v>190000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 hidden="1">
      <c r="A221" s="129" t="s">
        <v>223</v>
      </c>
      <c r="B221" s="127"/>
      <c r="C221" s="127"/>
      <c r="D221" s="127">
        <f t="shared" si="3"/>
        <v>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 hidden="1">
      <c r="A228" s="129" t="s">
        <v>230</v>
      </c>
      <c r="B228" s="127"/>
      <c r="C228" s="127"/>
      <c r="D228" s="127">
        <f t="shared" si="3"/>
        <v>0</v>
      </c>
    </row>
    <row r="229" spans="1:4" ht="18.75" hidden="1">
      <c r="A229" s="129" t="s">
        <v>231</v>
      </c>
      <c r="B229" s="127"/>
      <c r="C229" s="127"/>
      <c r="D229" s="127">
        <f t="shared" si="3"/>
        <v>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 hidden="1">
      <c r="A237" s="129" t="s">
        <v>239</v>
      </c>
      <c r="B237" s="127"/>
      <c r="C237" s="127"/>
      <c r="D237" s="127">
        <f t="shared" si="3"/>
        <v>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23" si="4">B260*C260</f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 hidden="1">
      <c r="A265" s="129" t="s">
        <v>266</v>
      </c>
      <c r="B265" s="127"/>
      <c r="C265" s="127"/>
      <c r="D265" s="127">
        <f t="shared" si="4"/>
        <v>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>
      <c r="A268" s="129" t="s">
        <v>269</v>
      </c>
      <c r="B268" s="127">
        <f>14+11+10</f>
        <v>35</v>
      </c>
      <c r="C268" s="127">
        <v>7000</v>
      </c>
      <c r="D268" s="127">
        <f t="shared" si="4"/>
        <v>245000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 hidden="1">
      <c r="A271" s="129" t="s">
        <v>272</v>
      </c>
      <c r="B271" s="127"/>
      <c r="C271" s="127"/>
      <c r="D271" s="127">
        <f t="shared" si="4"/>
        <v>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>
      <c r="A273" s="129" t="s">
        <v>274</v>
      </c>
      <c r="B273" s="127">
        <f>30+10</f>
        <v>40</v>
      </c>
      <c r="C273" s="127">
        <v>10000</v>
      </c>
      <c r="D273" s="127">
        <f t="shared" si="4"/>
        <v>400000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 ht="18.75" hidden="1">
      <c r="A277" s="129" t="s">
        <v>278</v>
      </c>
      <c r="B277" s="127"/>
      <c r="C277" s="127"/>
      <c r="D277" s="127">
        <f t="shared" si="4"/>
        <v>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>
      <c r="A279" s="129" t="s">
        <v>280</v>
      </c>
      <c r="B279" s="127">
        <v>35</v>
      </c>
      <c r="C279" s="127">
        <v>14000</v>
      </c>
      <c r="D279" s="127">
        <f t="shared" si="4"/>
        <v>490000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f>18+5</f>
        <v>23</v>
      </c>
      <c r="C285" s="127">
        <v>6500</v>
      </c>
      <c r="D285" s="127">
        <f t="shared" si="4"/>
        <v>149500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>
      <c r="A288" s="97" t="s">
        <v>289</v>
      </c>
      <c r="B288" s="127">
        <f>24+16</f>
        <v>40</v>
      </c>
      <c r="C288" s="127">
        <v>4000</v>
      </c>
      <c r="D288" s="127">
        <f t="shared" si="4"/>
        <v>160000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f>10+15+530</f>
        <v>555</v>
      </c>
      <c r="C304" s="127">
        <v>26000</v>
      </c>
      <c r="D304" s="127">
        <f t="shared" si="4"/>
        <v>14430000</v>
      </c>
    </row>
    <row r="305" spans="1:4" ht="18.75">
      <c r="A305" s="92" t="s">
        <v>306</v>
      </c>
      <c r="B305" s="127">
        <v>18</v>
      </c>
      <c r="C305" s="127">
        <v>85000</v>
      </c>
      <c r="D305" s="127">
        <f t="shared" si="4"/>
        <v>1530000</v>
      </c>
    </row>
    <row r="306" spans="1:4" ht="18.75" hidden="1">
      <c r="A306" s="129" t="s">
        <v>335</v>
      </c>
      <c r="B306" s="127"/>
      <c r="C306" s="127"/>
      <c r="D306" s="127">
        <f t="shared" si="4"/>
        <v>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360</v>
      </c>
      <c r="B322" s="127"/>
      <c r="C322" s="127"/>
      <c r="D322" s="127">
        <f t="shared" si="4"/>
        <v>0</v>
      </c>
    </row>
    <row r="323" spans="1:4" ht="18.75" hidden="1">
      <c r="A323" s="83" t="s">
        <v>312</v>
      </c>
      <c r="B323" s="127"/>
      <c r="C323" s="127"/>
      <c r="D323" s="127">
        <f t="shared" si="4"/>
        <v>0</v>
      </c>
    </row>
    <row r="324" spans="1:4" ht="18.75">
      <c r="A324" s="147"/>
      <c r="B324" s="148">
        <f>SUM(B3:B323)</f>
        <v>6386.833333333333</v>
      </c>
      <c r="C324" s="148"/>
      <c r="D324" s="148">
        <f t="shared" ref="D324" si="5">SUM(D3:D323)</f>
        <v>95911533.333333328</v>
      </c>
    </row>
  </sheetData>
  <protectedRanges>
    <protectedRange password="CF71" sqref="B1:D323" name="tho"/>
  </protectedRanges>
  <autoFilter ref="A2:D324" xr:uid="{00000000-0009-0000-0000-000012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324"/>
  <sheetViews>
    <sheetView topLeftCell="A166" workbookViewId="0">
      <selection activeCell="G67" sqref="G67"/>
    </sheetView>
  </sheetViews>
  <sheetFormatPr defaultColWidth="9" defaultRowHeight="15"/>
  <cols>
    <col min="1" max="1" width="36.7109375" customWidth="1"/>
    <col min="2" max="2" width="9.7109375" customWidth="1"/>
    <col min="3" max="3" width="11.7109375" customWidth="1"/>
    <col min="4" max="4" width="21.28515625" customWidth="1"/>
  </cols>
  <sheetData>
    <row r="1" spans="1:4">
      <c r="A1" s="143" t="s">
        <v>361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321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130+8</f>
        <v>138</v>
      </c>
      <c r="C23" s="127">
        <v>34000</v>
      </c>
      <c r="D23" s="127">
        <f t="shared" si="0"/>
        <v>4692000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>
      <c r="A26" s="129" t="s">
        <v>28</v>
      </c>
      <c r="B26" s="127">
        <v>20</v>
      </c>
      <c r="C26" s="127">
        <v>13000</v>
      </c>
      <c r="D26" s="127">
        <f t="shared" si="0"/>
        <v>260000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60</v>
      </c>
      <c r="C28" s="127">
        <v>48000</v>
      </c>
      <c r="D28" s="127">
        <f t="shared" si="0"/>
        <v>2880000</v>
      </c>
    </row>
    <row r="29" spans="1:4" ht="18.75" hidden="1">
      <c r="A29" s="129" t="s">
        <v>31</v>
      </c>
      <c r="B29" s="127"/>
      <c r="C29" s="127"/>
      <c r="D29" s="127">
        <f t="shared" si="0"/>
        <v>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v>45</v>
      </c>
      <c r="C32" s="127">
        <v>25000</v>
      </c>
      <c r="D32" s="127">
        <f t="shared" si="0"/>
        <v>1125000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15+40</f>
        <v>55</v>
      </c>
      <c r="C35" s="127">
        <v>10000</v>
      </c>
      <c r="D35" s="127">
        <f t="shared" si="0"/>
        <v>550000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3</v>
      </c>
      <c r="C40" s="127">
        <v>20000</v>
      </c>
      <c r="D40" s="127">
        <f t="shared" si="0"/>
        <v>60000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 hidden="1">
      <c r="A43" s="129" t="s">
        <v>45</v>
      </c>
      <c r="B43" s="127"/>
      <c r="C43" s="127"/>
      <c r="D43" s="127">
        <f t="shared" si="0"/>
        <v>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>
      <c r="A51" s="129" t="s">
        <v>53</v>
      </c>
      <c r="B51" s="127">
        <v>4</v>
      </c>
      <c r="C51" s="127">
        <v>12000</v>
      </c>
      <c r="D51" s="127">
        <f t="shared" si="0"/>
        <v>48000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f>300+160+40</f>
        <v>500</v>
      </c>
      <c r="C67" s="127">
        <v>28000</v>
      </c>
      <c r="D67" s="127">
        <f t="shared" si="0"/>
        <v>14000000</v>
      </c>
    </row>
    <row r="68" spans="1:4" ht="18.75">
      <c r="A68" s="128" t="s">
        <v>71</v>
      </c>
      <c r="B68" s="127">
        <v>430</v>
      </c>
      <c r="C68" s="127">
        <v>28000</v>
      </c>
      <c r="D68" s="127">
        <f t="shared" ref="D68:D131" si="1">B68*C68</f>
        <v>12040000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43</v>
      </c>
      <c r="C71" s="127">
        <v>12000</v>
      </c>
      <c r="D71" s="127">
        <f t="shared" si="1"/>
        <v>516000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15</v>
      </c>
      <c r="C73" s="127">
        <v>25000</v>
      </c>
      <c r="D73" s="127">
        <f t="shared" si="1"/>
        <v>375000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f>60+100+12</f>
        <v>172</v>
      </c>
      <c r="C83" s="127">
        <v>10500</v>
      </c>
      <c r="D83" s="127">
        <f t="shared" si="1"/>
        <v>1806000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6</v>
      </c>
      <c r="C87" s="127">
        <v>30000</v>
      </c>
      <c r="D87" s="127">
        <f t="shared" si="1"/>
        <v>180000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>
      <c r="A97" s="129" t="s">
        <v>100</v>
      </c>
      <c r="B97" s="127">
        <v>18</v>
      </c>
      <c r="C97" s="127">
        <v>12000</v>
      </c>
      <c r="D97" s="127">
        <f t="shared" si="1"/>
        <v>216000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 hidden="1">
      <c r="A103" s="138" t="s">
        <v>106</v>
      </c>
      <c r="B103" s="130"/>
      <c r="C103" s="130"/>
      <c r="D103" s="127">
        <f t="shared" si="1"/>
        <v>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70+30</f>
        <v>100</v>
      </c>
      <c r="C113" s="127">
        <v>8000</v>
      </c>
      <c r="D113" s="127">
        <f t="shared" si="1"/>
        <v>800000</v>
      </c>
    </row>
    <row r="114" spans="1:4" ht="18.75" hidden="1">
      <c r="A114" s="129" t="s">
        <v>117</v>
      </c>
      <c r="B114" s="127"/>
      <c r="C114" s="127"/>
      <c r="D114" s="127">
        <f t="shared" si="1"/>
        <v>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2412+105+370+5</f>
        <v>2892</v>
      </c>
      <c r="C120" s="127">
        <v>6000</v>
      </c>
      <c r="D120" s="127">
        <f t="shared" si="1"/>
        <v>17352000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 hidden="1">
      <c r="A130" s="129" t="s">
        <v>133</v>
      </c>
      <c r="B130" s="130"/>
      <c r="C130" s="130"/>
      <c r="D130" s="127">
        <f t="shared" si="1"/>
        <v>0</v>
      </c>
    </row>
    <row r="131" spans="1:4" ht="18.75" hidden="1">
      <c r="A131" s="92" t="s">
        <v>355</v>
      </c>
      <c r="B131" s="127"/>
      <c r="C131" s="127"/>
      <c r="D131" s="127">
        <f t="shared" si="1"/>
        <v>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>
      <c r="A133" s="92" t="s">
        <v>135</v>
      </c>
      <c r="B133" s="130">
        <v>0.2</v>
      </c>
      <c r="C133" s="127">
        <v>45000</v>
      </c>
      <c r="D133" s="127">
        <f t="shared" si="2"/>
        <v>9000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>
      <c r="A137" s="92" t="s">
        <v>139</v>
      </c>
      <c r="B137" s="127">
        <v>22</v>
      </c>
      <c r="C137" s="127">
        <v>2600</v>
      </c>
      <c r="D137" s="127">
        <f t="shared" si="2"/>
        <v>57200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>
      <c r="A140" s="128" t="s">
        <v>142</v>
      </c>
      <c r="B140" s="130">
        <v>0.5</v>
      </c>
      <c r="C140" s="130">
        <v>12000</v>
      </c>
      <c r="D140" s="127">
        <f t="shared" si="2"/>
        <v>6000</v>
      </c>
    </row>
    <row r="141" spans="1:4" ht="18.75">
      <c r="A141" s="129" t="s">
        <v>143</v>
      </c>
      <c r="B141" s="127">
        <v>5</v>
      </c>
      <c r="C141" s="127">
        <v>7000</v>
      </c>
      <c r="D141" s="127">
        <f t="shared" si="2"/>
        <v>35000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f>100+300</f>
        <v>400</v>
      </c>
      <c r="C144" s="127">
        <v>16000</v>
      </c>
      <c r="D144" s="127">
        <f t="shared" si="2"/>
        <v>6400000</v>
      </c>
    </row>
    <row r="145" spans="1:4" ht="18.75" hidden="1">
      <c r="A145" s="93" t="s">
        <v>147</v>
      </c>
      <c r="B145" s="127"/>
      <c r="C145" s="127"/>
      <c r="D145" s="127">
        <f t="shared" si="2"/>
        <v>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 hidden="1">
      <c r="A147" s="129" t="s">
        <v>149</v>
      </c>
      <c r="B147" s="127"/>
      <c r="C147" s="127"/>
      <c r="D147" s="127">
        <f t="shared" si="2"/>
        <v>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>
      <c r="A151" s="92" t="s">
        <v>153</v>
      </c>
      <c r="B151" s="127">
        <v>5</v>
      </c>
      <c r="C151" s="127">
        <v>4200</v>
      </c>
      <c r="D151" s="127">
        <f t="shared" si="2"/>
        <v>21000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 hidden="1">
      <c r="A155" s="129" t="s">
        <v>157</v>
      </c>
      <c r="B155" s="127"/>
      <c r="C155" s="127"/>
      <c r="D155" s="127">
        <f t="shared" si="2"/>
        <v>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 hidden="1">
      <c r="A163" s="129" t="s">
        <v>165</v>
      </c>
      <c r="B163" s="127"/>
      <c r="C163" s="127"/>
      <c r="D163" s="127">
        <f t="shared" si="2"/>
        <v>0</v>
      </c>
    </row>
    <row r="164" spans="1:4" ht="18.75" hidden="1">
      <c r="A164" s="129" t="s">
        <v>166</v>
      </c>
      <c r="B164" s="127"/>
      <c r="C164" s="127"/>
      <c r="D164" s="127">
        <f t="shared" si="2"/>
        <v>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 ht="18.75">
      <c r="A166" s="129" t="s">
        <v>168</v>
      </c>
      <c r="B166" s="127">
        <f>80+140</f>
        <v>220</v>
      </c>
      <c r="C166" s="127">
        <v>13000</v>
      </c>
      <c r="D166" s="127">
        <f t="shared" si="2"/>
        <v>2860000</v>
      </c>
    </row>
    <row r="167" spans="1:4" ht="18.75">
      <c r="A167" s="97" t="s">
        <v>169</v>
      </c>
      <c r="B167" s="127">
        <v>50</v>
      </c>
      <c r="C167" s="127">
        <v>12000</v>
      </c>
      <c r="D167" s="127">
        <f t="shared" si="2"/>
        <v>600000</v>
      </c>
    </row>
    <row r="168" spans="1:4" ht="18.75" hidden="1">
      <c r="A168" s="129" t="s">
        <v>170</v>
      </c>
      <c r="B168" s="127"/>
      <c r="C168" s="127"/>
      <c r="D168" s="127">
        <f t="shared" si="2"/>
        <v>0</v>
      </c>
    </row>
    <row r="169" spans="1:4" ht="18.75">
      <c r="A169" s="129" t="s">
        <v>171</v>
      </c>
      <c r="B169" s="127">
        <f>20+6</f>
        <v>26</v>
      </c>
      <c r="C169" s="127">
        <v>10000</v>
      </c>
      <c r="D169" s="127">
        <f t="shared" si="2"/>
        <v>260000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480+40</f>
        <v>520</v>
      </c>
      <c r="C180" s="127">
        <v>13000</v>
      </c>
      <c r="D180" s="127">
        <f t="shared" si="2"/>
        <v>6760000</v>
      </c>
    </row>
    <row r="181" spans="1:4" ht="18.75">
      <c r="A181" s="129" t="s">
        <v>183</v>
      </c>
      <c r="B181" s="127">
        <f>20/0.5</f>
        <v>40</v>
      </c>
      <c r="C181" s="127">
        <v>4000</v>
      </c>
      <c r="D181" s="127">
        <f t="shared" si="2"/>
        <v>160000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 hidden="1">
      <c r="A183" s="128" t="s">
        <v>185</v>
      </c>
      <c r="B183" s="127"/>
      <c r="C183" s="127"/>
      <c r="D183" s="127">
        <f t="shared" si="2"/>
        <v>0</v>
      </c>
    </row>
    <row r="184" spans="1:4" ht="18.75">
      <c r="A184" s="128" t="s">
        <v>186</v>
      </c>
      <c r="B184" s="127">
        <f>5/0.5</f>
        <v>10</v>
      </c>
      <c r="C184" s="127">
        <v>25000</v>
      </c>
      <c r="D184" s="127">
        <f t="shared" si="2"/>
        <v>250000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>
      <c r="A186" s="129" t="s">
        <v>188</v>
      </c>
      <c r="B186" s="127">
        <f>38+6</f>
        <v>44</v>
      </c>
      <c r="C186" s="127">
        <v>12000</v>
      </c>
      <c r="D186" s="127">
        <f t="shared" si="2"/>
        <v>528000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 hidden="1">
      <c r="A192" s="129" t="s">
        <v>194</v>
      </c>
      <c r="B192" s="127"/>
      <c r="C192" s="127"/>
      <c r="D192" s="127">
        <f t="shared" si="2"/>
        <v>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>
      <c r="A194" s="136" t="s">
        <v>196</v>
      </c>
      <c r="B194" s="127">
        <f>110+105</f>
        <v>215</v>
      </c>
      <c r="C194" s="127">
        <v>6500</v>
      </c>
      <c r="D194" s="127">
        <f t="shared" si="2"/>
        <v>1397500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f>(15+226)/0.5</f>
        <v>482</v>
      </c>
      <c r="C197" s="127">
        <v>6000</v>
      </c>
      <c r="D197" s="127">
        <f t="shared" si="3"/>
        <v>2892000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 hidden="1">
      <c r="A199" s="129" t="s">
        <v>201</v>
      </c>
      <c r="B199" s="127"/>
      <c r="C199" s="127"/>
      <c r="D199" s="127">
        <f t="shared" si="3"/>
        <v>0</v>
      </c>
    </row>
    <row r="200" spans="1:4" ht="18.75">
      <c r="A200" s="129" t="s">
        <v>202</v>
      </c>
      <c r="B200" s="127">
        <v>30</v>
      </c>
      <c r="C200" s="127">
        <v>11000</v>
      </c>
      <c r="D200" s="127">
        <f t="shared" si="3"/>
        <v>330000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>
      <c r="A204" s="128" t="s">
        <v>206</v>
      </c>
      <c r="B204" s="127">
        <v>30</v>
      </c>
      <c r="C204" s="127">
        <v>10000</v>
      </c>
      <c r="D204" s="127">
        <f t="shared" si="3"/>
        <v>300000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>
      <c r="A213" s="128" t="s">
        <v>215</v>
      </c>
      <c r="B213" s="127">
        <v>3</v>
      </c>
      <c r="C213" s="127">
        <v>60000</v>
      </c>
      <c r="D213" s="127">
        <f t="shared" si="3"/>
        <v>180000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 hidden="1">
      <c r="A217" s="129" t="s">
        <v>219</v>
      </c>
      <c r="B217" s="127"/>
      <c r="C217" s="127"/>
      <c r="D217" s="127">
        <f t="shared" si="3"/>
        <v>0</v>
      </c>
    </row>
    <row r="218" spans="1:4" ht="18.75">
      <c r="A218" s="83" t="s">
        <v>220</v>
      </c>
      <c r="B218" s="127">
        <v>5</v>
      </c>
      <c r="C218" s="127">
        <v>38000</v>
      </c>
      <c r="D218" s="127">
        <f t="shared" si="3"/>
        <v>190000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 hidden="1">
      <c r="A221" s="129" t="s">
        <v>223</v>
      </c>
      <c r="B221" s="127"/>
      <c r="C221" s="127"/>
      <c r="D221" s="127">
        <f t="shared" si="3"/>
        <v>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 hidden="1">
      <c r="A228" s="129" t="s">
        <v>230</v>
      </c>
      <c r="B228" s="127"/>
      <c r="C228" s="127"/>
      <c r="D228" s="127">
        <f t="shared" si="3"/>
        <v>0</v>
      </c>
    </row>
    <row r="229" spans="1:4" ht="18.75" hidden="1">
      <c r="A229" s="129" t="s">
        <v>231</v>
      </c>
      <c r="B229" s="127"/>
      <c r="C229" s="127"/>
      <c r="D229" s="127">
        <f t="shared" si="3"/>
        <v>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 hidden="1">
      <c r="A237" s="129" t="s">
        <v>239</v>
      </c>
      <c r="B237" s="127"/>
      <c r="C237" s="127"/>
      <c r="D237" s="127">
        <f t="shared" si="3"/>
        <v>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>
      <c r="A257" s="129" t="s">
        <v>258</v>
      </c>
      <c r="B257" s="127">
        <v>5</v>
      </c>
      <c r="C257" s="127">
        <v>30000</v>
      </c>
      <c r="D257" s="127">
        <f t="shared" si="3"/>
        <v>150000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23" si="4">B260*C260</f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>
      <c r="A265" s="129" t="s">
        <v>266</v>
      </c>
      <c r="B265" s="127">
        <v>5</v>
      </c>
      <c r="C265" s="127">
        <v>26000</v>
      </c>
      <c r="D265" s="127">
        <f t="shared" si="4"/>
        <v>130000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 hidden="1">
      <c r="A271" s="129" t="s">
        <v>272</v>
      </c>
      <c r="B271" s="127"/>
      <c r="C271" s="127"/>
      <c r="D271" s="127">
        <f t="shared" si="4"/>
        <v>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>
      <c r="A273" s="129" t="s">
        <v>274</v>
      </c>
      <c r="B273" s="127">
        <f>40+35+15</f>
        <v>90</v>
      </c>
      <c r="C273" s="127">
        <v>10000</v>
      </c>
      <c r="D273" s="127">
        <f t="shared" si="4"/>
        <v>900000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 ht="18.75" hidden="1">
      <c r="A277" s="129" t="s">
        <v>278</v>
      </c>
      <c r="B277" s="127"/>
      <c r="C277" s="127"/>
      <c r="D277" s="127">
        <f t="shared" si="4"/>
        <v>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>
      <c r="A279" s="129" t="s">
        <v>280</v>
      </c>
      <c r="B279" s="127">
        <f>80-7+20</f>
        <v>93</v>
      </c>
      <c r="C279" s="127">
        <v>14000</v>
      </c>
      <c r="D279" s="127">
        <f t="shared" si="4"/>
        <v>1302000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v>5</v>
      </c>
      <c r="C285" s="127">
        <v>6000</v>
      </c>
      <c r="D285" s="127">
        <f t="shared" si="4"/>
        <v>30000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>
      <c r="A288" s="97" t="s">
        <v>289</v>
      </c>
      <c r="B288" s="127">
        <v>8</v>
      </c>
      <c r="C288" s="127">
        <v>4000</v>
      </c>
      <c r="D288" s="127">
        <f t="shared" si="4"/>
        <v>32000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v>200</v>
      </c>
      <c r="C304" s="127">
        <v>26000</v>
      </c>
      <c r="D304" s="127">
        <f t="shared" si="4"/>
        <v>5200000</v>
      </c>
    </row>
    <row r="305" spans="1:4" ht="18.75">
      <c r="A305" s="92" t="s">
        <v>306</v>
      </c>
      <c r="B305" s="127">
        <f>3/0.5</f>
        <v>6</v>
      </c>
      <c r="C305" s="127">
        <v>85000</v>
      </c>
      <c r="D305" s="127">
        <f t="shared" si="4"/>
        <v>510000</v>
      </c>
    </row>
    <row r="306" spans="1:4" ht="18.75" hidden="1">
      <c r="A306" s="129" t="s">
        <v>335</v>
      </c>
      <c r="B306" s="127"/>
      <c r="C306" s="127"/>
      <c r="D306" s="127">
        <f t="shared" si="4"/>
        <v>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360</v>
      </c>
      <c r="B322" s="127"/>
      <c r="C322" s="127"/>
      <c r="D322" s="127">
        <f t="shared" si="4"/>
        <v>0</v>
      </c>
    </row>
    <row r="323" spans="1:4" ht="18.75" hidden="1">
      <c r="A323" s="83" t="s">
        <v>312</v>
      </c>
      <c r="B323" s="127"/>
      <c r="C323" s="127"/>
      <c r="D323" s="127">
        <f t="shared" si="4"/>
        <v>0</v>
      </c>
    </row>
    <row r="324" spans="1:4" ht="18.75">
      <c r="A324" s="147"/>
      <c r="B324" s="148">
        <f>SUM(B3:B323)</f>
        <v>7020.7</v>
      </c>
      <c r="C324" s="148"/>
      <c r="D324" s="148">
        <f t="shared" ref="D324" si="5">SUM(D3:D323)</f>
        <v>88389700</v>
      </c>
    </row>
  </sheetData>
  <protectedRanges>
    <protectedRange password="CF71" sqref="B1:D323" name="tho"/>
  </protectedRanges>
  <autoFilter ref="A2:D324" xr:uid="{00000000-0009-0000-0000-000013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324"/>
  <sheetViews>
    <sheetView workbookViewId="0">
      <selection activeCell="K54" sqref="K54"/>
    </sheetView>
  </sheetViews>
  <sheetFormatPr defaultColWidth="9" defaultRowHeight="15"/>
  <cols>
    <col min="1" max="1" width="33.140625" customWidth="1"/>
    <col min="3" max="3" width="13.85546875" customWidth="1"/>
    <col min="4" max="4" width="19.28515625" customWidth="1"/>
  </cols>
  <sheetData>
    <row r="1" spans="1:4">
      <c r="A1" s="143" t="s">
        <v>362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v>80</v>
      </c>
      <c r="C23" s="127">
        <v>32000</v>
      </c>
      <c r="D23" s="127">
        <f t="shared" si="0"/>
        <v>2560000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v>8</v>
      </c>
      <c r="C28" s="127">
        <v>42000</v>
      </c>
      <c r="D28" s="127">
        <f t="shared" si="0"/>
        <v>336000</v>
      </c>
    </row>
    <row r="29" spans="1:4" ht="18.75" hidden="1">
      <c r="A29" s="129" t="s">
        <v>31</v>
      </c>
      <c r="B29" s="127"/>
      <c r="C29" s="127"/>
      <c r="D29" s="127">
        <f t="shared" si="0"/>
        <v>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25+3+5</f>
        <v>33</v>
      </c>
      <c r="C32" s="127">
        <v>22000</v>
      </c>
      <c r="D32" s="127">
        <f t="shared" si="0"/>
        <v>726000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f>68+8</f>
        <v>76</v>
      </c>
      <c r="C35" s="127">
        <v>10000</v>
      </c>
      <c r="D35" s="127">
        <f t="shared" si="0"/>
        <v>760000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20</v>
      </c>
      <c r="C40" s="127">
        <v>20000</v>
      </c>
      <c r="D40" s="127">
        <f t="shared" si="0"/>
        <v>400000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f>15+215</f>
        <v>230</v>
      </c>
      <c r="C43" s="127">
        <v>14000</v>
      </c>
      <c r="D43" s="127">
        <f t="shared" si="0"/>
        <v>3220000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>
      <c r="A46" s="129" t="s">
        <v>48</v>
      </c>
      <c r="B46" s="127">
        <v>16</v>
      </c>
      <c r="C46" s="127">
        <v>6000</v>
      </c>
      <c r="D46" s="127">
        <f t="shared" si="0"/>
        <v>96000</v>
      </c>
    </row>
    <row r="47" spans="1:4" ht="18.75">
      <c r="A47" s="140" t="s">
        <v>49</v>
      </c>
      <c r="B47" s="127">
        <v>10</v>
      </c>
      <c r="C47" s="127">
        <v>6000</v>
      </c>
      <c r="D47" s="127">
        <f t="shared" si="0"/>
        <v>60000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6</v>
      </c>
      <c r="C54" s="127">
        <v>13000</v>
      </c>
      <c r="D54" s="127">
        <f t="shared" si="0"/>
        <v>78000</v>
      </c>
    </row>
    <row r="55" spans="1:4" ht="18.75">
      <c r="A55" s="92" t="s">
        <v>57</v>
      </c>
      <c r="B55" s="127">
        <v>23</v>
      </c>
      <c r="C55" s="127">
        <v>9000</v>
      </c>
      <c r="D55" s="127">
        <f t="shared" si="0"/>
        <v>207000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340</v>
      </c>
      <c r="C67" s="127">
        <v>28000</v>
      </c>
      <c r="D67" s="127">
        <f t="shared" si="0"/>
        <v>9520000</v>
      </c>
    </row>
    <row r="68" spans="1:4" ht="18.75">
      <c r="A68" s="128" t="s">
        <v>71</v>
      </c>
      <c r="B68" s="127">
        <v>310</v>
      </c>
      <c r="C68" s="127">
        <v>28000</v>
      </c>
      <c r="D68" s="127">
        <f t="shared" ref="D68:D131" si="1">B68*C68</f>
        <v>8680000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23</v>
      </c>
      <c r="C71" s="127">
        <v>12000</v>
      </c>
      <c r="D71" s="127">
        <f t="shared" si="1"/>
        <v>276000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18</v>
      </c>
      <c r="C73" s="127">
        <v>25000</v>
      </c>
      <c r="D73" s="127">
        <f t="shared" si="1"/>
        <v>450000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>
      <c r="A83" s="129" t="s">
        <v>86</v>
      </c>
      <c r="B83" s="127">
        <v>40</v>
      </c>
      <c r="C83" s="127">
        <v>10500</v>
      </c>
      <c r="D83" s="127">
        <f t="shared" si="1"/>
        <v>420000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5</v>
      </c>
      <c r="C87" s="127">
        <v>28000</v>
      </c>
      <c r="D87" s="127">
        <f t="shared" si="1"/>
        <v>140000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>
      <c r="A91" s="129" t="s">
        <v>94</v>
      </c>
      <c r="B91" s="130">
        <v>0.2</v>
      </c>
      <c r="C91" s="130">
        <v>40000</v>
      </c>
      <c r="D91" s="127">
        <f t="shared" si="1"/>
        <v>8000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>
      <c r="A95" s="129" t="s">
        <v>98</v>
      </c>
      <c r="B95" s="127">
        <v>10</v>
      </c>
      <c r="C95" s="127">
        <v>10000</v>
      </c>
      <c r="D95" s="127">
        <f t="shared" si="1"/>
        <v>100000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>
      <c r="A97" s="129" t="s">
        <v>100</v>
      </c>
      <c r="B97" s="127">
        <v>40</v>
      </c>
      <c r="C97" s="127">
        <v>12000</v>
      </c>
      <c r="D97" s="127">
        <f t="shared" si="1"/>
        <v>480000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>
      <c r="A103" s="138" t="s">
        <v>106</v>
      </c>
      <c r="B103" s="130">
        <v>1</v>
      </c>
      <c r="C103" s="130">
        <v>7000</v>
      </c>
      <c r="D103" s="127">
        <f t="shared" si="1"/>
        <v>7000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f>360+40+20+20</f>
        <v>440</v>
      </c>
      <c r="C113" s="127">
        <v>8000</v>
      </c>
      <c r="D113" s="127">
        <f t="shared" si="1"/>
        <v>3520000</v>
      </c>
    </row>
    <row r="114" spans="1:4" ht="18.75" hidden="1">
      <c r="A114" s="129" t="s">
        <v>117</v>
      </c>
      <c r="B114" s="127"/>
      <c r="C114" s="127"/>
      <c r="D114" s="127">
        <f t="shared" si="1"/>
        <v>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v>2412</v>
      </c>
      <c r="C120" s="127">
        <v>6000</v>
      </c>
      <c r="D120" s="127">
        <f t="shared" si="1"/>
        <v>14472000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>
      <c r="A130" s="129" t="s">
        <v>133</v>
      </c>
      <c r="B130" s="130">
        <v>0.5</v>
      </c>
      <c r="C130" s="130">
        <v>60000</v>
      </c>
      <c r="D130" s="127">
        <f t="shared" si="1"/>
        <v>30000</v>
      </c>
    </row>
    <row r="131" spans="1:4" ht="18.75" hidden="1">
      <c r="A131" s="92" t="s">
        <v>355</v>
      </c>
      <c r="B131" s="127"/>
      <c r="C131" s="127"/>
      <c r="D131" s="127">
        <f t="shared" si="1"/>
        <v>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135</v>
      </c>
      <c r="B133" s="127"/>
      <c r="C133" s="127"/>
      <c r="D133" s="127">
        <f t="shared" si="2"/>
        <v>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 ht="18.75" hidden="1">
      <c r="A141" s="129" t="s">
        <v>143</v>
      </c>
      <c r="B141" s="127"/>
      <c r="C141" s="127"/>
      <c r="D141" s="127">
        <f t="shared" si="2"/>
        <v>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v>560</v>
      </c>
      <c r="C144" s="127">
        <v>16000</v>
      </c>
      <c r="D144" s="127">
        <f t="shared" si="2"/>
        <v>8960000</v>
      </c>
    </row>
    <row r="145" spans="1:4" ht="18.75" hidden="1">
      <c r="A145" s="93" t="s">
        <v>147</v>
      </c>
      <c r="B145" s="127"/>
      <c r="C145" s="127"/>
      <c r="D145" s="127">
        <f t="shared" si="2"/>
        <v>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>
      <c r="A147" s="129" t="s">
        <v>149</v>
      </c>
      <c r="B147" s="127">
        <v>0.5</v>
      </c>
      <c r="C147" s="127">
        <v>45000</v>
      </c>
      <c r="D147" s="127">
        <f t="shared" si="2"/>
        <v>22500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 hidden="1">
      <c r="A151" s="92" t="s">
        <v>153</v>
      </c>
      <c r="B151" s="127"/>
      <c r="C151" s="127"/>
      <c r="D151" s="127">
        <f t="shared" si="2"/>
        <v>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 hidden="1">
      <c r="A155" s="129" t="s">
        <v>157</v>
      </c>
      <c r="B155" s="127"/>
      <c r="C155" s="127"/>
      <c r="D155" s="127">
        <f t="shared" si="2"/>
        <v>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>
      <c r="A163" s="129" t="s">
        <v>165</v>
      </c>
      <c r="B163" s="127">
        <v>7</v>
      </c>
      <c r="C163" s="127">
        <v>6000</v>
      </c>
      <c r="D163" s="127">
        <f t="shared" si="2"/>
        <v>42000</v>
      </c>
    </row>
    <row r="164" spans="1:4" ht="18.75" hidden="1">
      <c r="A164" s="129" t="s">
        <v>166</v>
      </c>
      <c r="B164" s="127"/>
      <c r="C164" s="127"/>
      <c r="D164" s="127">
        <f t="shared" si="2"/>
        <v>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 ht="18.75">
      <c r="A166" s="129" t="s">
        <v>168</v>
      </c>
      <c r="B166" s="127">
        <f>30+80+100</f>
        <v>210</v>
      </c>
      <c r="C166" s="127">
        <v>13000</v>
      </c>
      <c r="D166" s="127">
        <f t="shared" si="2"/>
        <v>2730000</v>
      </c>
    </row>
    <row r="167" spans="1:4" ht="18.75" hidden="1">
      <c r="A167" s="97" t="s">
        <v>169</v>
      </c>
      <c r="B167" s="127"/>
      <c r="C167" s="127"/>
      <c r="D167" s="127">
        <f t="shared" si="2"/>
        <v>0</v>
      </c>
    </row>
    <row r="168" spans="1:4" ht="18.75">
      <c r="A168" s="129" t="s">
        <v>170</v>
      </c>
      <c r="B168" s="127">
        <v>30</v>
      </c>
      <c r="C168" s="127">
        <v>14000</v>
      </c>
      <c r="D168" s="127">
        <f t="shared" si="2"/>
        <v>420000</v>
      </c>
    </row>
    <row r="169" spans="1:4" ht="18.75">
      <c r="A169" s="129" t="s">
        <v>171</v>
      </c>
      <c r="B169" s="127">
        <v>50</v>
      </c>
      <c r="C169" s="127">
        <v>12000</v>
      </c>
      <c r="D169" s="127">
        <f t="shared" si="2"/>
        <v>600000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100+220+60</f>
        <v>380</v>
      </c>
      <c r="C180" s="127">
        <v>13000</v>
      </c>
      <c r="D180" s="127">
        <f t="shared" si="2"/>
        <v>4940000</v>
      </c>
    </row>
    <row r="181" spans="1:4" ht="18.75">
      <c r="A181" s="129" t="s">
        <v>183</v>
      </c>
      <c r="B181" s="127">
        <f>80*3</f>
        <v>240</v>
      </c>
      <c r="C181" s="127">
        <v>4000</v>
      </c>
      <c r="D181" s="127">
        <f t="shared" si="2"/>
        <v>960000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>
      <c r="A183" s="128" t="s">
        <v>185</v>
      </c>
      <c r="B183" s="127">
        <v>9</v>
      </c>
      <c r="C183" s="127">
        <v>28000</v>
      </c>
      <c r="D183" s="127">
        <f t="shared" si="2"/>
        <v>252000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>
      <c r="A186" s="129" t="s">
        <v>188</v>
      </c>
      <c r="B186" s="127">
        <f>5+8+17</f>
        <v>30</v>
      </c>
      <c r="C186" s="127">
        <v>12000</v>
      </c>
      <c r="D186" s="127">
        <f t="shared" si="2"/>
        <v>360000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>
      <c r="A192" s="129" t="s">
        <v>194</v>
      </c>
      <c r="B192" s="127">
        <v>14</v>
      </c>
      <c r="C192" s="127">
        <v>7000</v>
      </c>
      <c r="D192" s="127">
        <f t="shared" si="2"/>
        <v>98000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>
      <c r="A194" s="136" t="s">
        <v>196</v>
      </c>
      <c r="B194" s="127">
        <v>300</v>
      </c>
      <c r="C194" s="127">
        <v>6500</v>
      </c>
      <c r="D194" s="127">
        <f t="shared" si="2"/>
        <v>1950000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v>162</v>
      </c>
      <c r="C197" s="127">
        <v>6000</v>
      </c>
      <c r="D197" s="127">
        <f t="shared" si="3"/>
        <v>972000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>
      <c r="A199" s="129" t="s">
        <v>201</v>
      </c>
      <c r="B199" s="127">
        <v>130</v>
      </c>
      <c r="C199" s="127">
        <v>6000</v>
      </c>
      <c r="D199" s="127">
        <f t="shared" si="3"/>
        <v>780000</v>
      </c>
    </row>
    <row r="200" spans="1:4" ht="18.75" hidden="1">
      <c r="A200" s="129" t="s">
        <v>202</v>
      </c>
      <c r="B200" s="127"/>
      <c r="C200" s="127"/>
      <c r="D200" s="127">
        <f t="shared" si="3"/>
        <v>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>
      <c r="A204" s="128" t="s">
        <v>206</v>
      </c>
      <c r="B204" s="127">
        <v>54</v>
      </c>
      <c r="C204" s="127">
        <v>10000</v>
      </c>
      <c r="D204" s="127">
        <f t="shared" si="3"/>
        <v>540000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>
      <c r="A213" s="128" t="s">
        <v>215</v>
      </c>
      <c r="B213" s="127">
        <v>2</v>
      </c>
      <c r="C213" s="127">
        <v>60000</v>
      </c>
      <c r="D213" s="127">
        <f t="shared" si="3"/>
        <v>120000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 hidden="1">
      <c r="A217" s="129" t="s">
        <v>219</v>
      </c>
      <c r="B217" s="127"/>
      <c r="C217" s="127"/>
      <c r="D217" s="127">
        <f t="shared" si="3"/>
        <v>0</v>
      </c>
    </row>
    <row r="218" spans="1:4" ht="18.75">
      <c r="A218" s="83" t="s">
        <v>220</v>
      </c>
      <c r="B218" s="127">
        <v>5</v>
      </c>
      <c r="C218" s="127">
        <v>38000</v>
      </c>
      <c r="D218" s="127">
        <f t="shared" si="3"/>
        <v>190000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 hidden="1">
      <c r="A221" s="129" t="s">
        <v>223</v>
      </c>
      <c r="B221" s="127"/>
      <c r="C221" s="127"/>
      <c r="D221" s="127">
        <f t="shared" si="3"/>
        <v>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 hidden="1">
      <c r="A228" s="129" t="s">
        <v>230</v>
      </c>
      <c r="B228" s="127"/>
      <c r="C228" s="127"/>
      <c r="D228" s="127">
        <f t="shared" si="3"/>
        <v>0</v>
      </c>
    </row>
    <row r="229" spans="1:4" ht="18.75">
      <c r="A229" s="129" t="s">
        <v>231</v>
      </c>
      <c r="B229" s="127">
        <v>7</v>
      </c>
      <c r="C229" s="127">
        <v>6500</v>
      </c>
      <c r="D229" s="127">
        <f t="shared" si="3"/>
        <v>45500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>
      <c r="A237" s="129" t="s">
        <v>239</v>
      </c>
      <c r="B237" s="127">
        <v>17</v>
      </c>
      <c r="C237" s="127">
        <v>18000</v>
      </c>
      <c r="D237" s="127">
        <f t="shared" si="3"/>
        <v>306000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23" si="4">B260*C260</f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 hidden="1">
      <c r="A265" s="129" t="s">
        <v>266</v>
      </c>
      <c r="B265" s="127"/>
      <c r="C265" s="127"/>
      <c r="D265" s="127">
        <f t="shared" si="4"/>
        <v>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 hidden="1">
      <c r="A271" s="129" t="s">
        <v>272</v>
      </c>
      <c r="B271" s="127"/>
      <c r="C271" s="127"/>
      <c r="D271" s="127">
        <f t="shared" si="4"/>
        <v>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>
      <c r="A273" s="129" t="s">
        <v>274</v>
      </c>
      <c r="B273" s="127">
        <f>22+140</f>
        <v>162</v>
      </c>
      <c r="C273" s="127">
        <v>10000</v>
      </c>
      <c r="D273" s="127">
        <f t="shared" si="4"/>
        <v>1620000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 ht="18.75">
      <c r="A277" s="129" t="s">
        <v>278</v>
      </c>
      <c r="B277" s="127">
        <v>14</v>
      </c>
      <c r="C277" s="127">
        <v>23000</v>
      </c>
      <c r="D277" s="127">
        <f t="shared" si="4"/>
        <v>322000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 hidden="1">
      <c r="A279" s="129" t="s">
        <v>280</v>
      </c>
      <c r="B279" s="127"/>
      <c r="C279" s="127"/>
      <c r="D279" s="127">
        <f t="shared" si="4"/>
        <v>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v>6</v>
      </c>
      <c r="C285" s="127">
        <v>6000</v>
      </c>
      <c r="D285" s="127">
        <f t="shared" si="4"/>
        <v>36000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 hidden="1">
      <c r="A288" s="97" t="s">
        <v>289</v>
      </c>
      <c r="B288" s="127"/>
      <c r="C288" s="127"/>
      <c r="D288" s="127">
        <f t="shared" si="4"/>
        <v>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>
      <c r="A293" s="129" t="s">
        <v>294</v>
      </c>
      <c r="B293" s="127">
        <v>4</v>
      </c>
      <c r="C293" s="127">
        <v>8000</v>
      </c>
      <c r="D293" s="127">
        <f t="shared" si="4"/>
        <v>32000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f>90+150</f>
        <v>240</v>
      </c>
      <c r="C304" s="127">
        <v>26000</v>
      </c>
      <c r="D304" s="127">
        <f t="shared" si="4"/>
        <v>6240000</v>
      </c>
    </row>
    <row r="305" spans="1:4" ht="18.75">
      <c r="A305" s="92" t="s">
        <v>306</v>
      </c>
      <c r="B305" s="127">
        <f>26*2</f>
        <v>52</v>
      </c>
      <c r="C305" s="127">
        <v>85000</v>
      </c>
      <c r="D305" s="127">
        <f t="shared" si="4"/>
        <v>4420000</v>
      </c>
    </row>
    <row r="306" spans="1:4" ht="18.75">
      <c r="A306" s="129" t="s">
        <v>335</v>
      </c>
      <c r="B306" s="127">
        <v>15</v>
      </c>
      <c r="C306" s="127">
        <v>240000</v>
      </c>
      <c r="D306" s="127">
        <f t="shared" si="4"/>
        <v>3600000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360</v>
      </c>
      <c r="B322" s="127"/>
      <c r="C322" s="127"/>
      <c r="D322" s="127">
        <f t="shared" si="4"/>
        <v>0</v>
      </c>
    </row>
    <row r="323" spans="1:4" ht="18.75" hidden="1">
      <c r="A323" s="83" t="s">
        <v>312</v>
      </c>
      <c r="B323" s="127"/>
      <c r="C323" s="127"/>
      <c r="D323" s="127">
        <f t="shared" si="4"/>
        <v>0</v>
      </c>
    </row>
    <row r="324" spans="1:4" ht="18.75">
      <c r="A324" s="147"/>
      <c r="B324" s="148">
        <f>SUM(B3:B323)</f>
        <v>6842.2</v>
      </c>
      <c r="C324" s="148"/>
      <c r="D324" s="148">
        <f t="shared" ref="D324" si="5">SUM(D3:D323)</f>
        <v>87104000</v>
      </c>
    </row>
  </sheetData>
  <protectedRanges>
    <protectedRange password="CF71" sqref="B1:D323" name="tho"/>
  </protectedRanges>
  <autoFilter ref="A2:D324" xr:uid="{00000000-0009-0000-0000-000014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324"/>
  <sheetViews>
    <sheetView workbookViewId="0">
      <selection activeCell="F40" sqref="F40"/>
    </sheetView>
  </sheetViews>
  <sheetFormatPr defaultColWidth="9" defaultRowHeight="15"/>
  <cols>
    <col min="1" max="1" width="36" customWidth="1"/>
    <col min="3" max="3" width="10.42578125" customWidth="1"/>
    <col min="4" max="4" width="22.7109375" customWidth="1"/>
  </cols>
  <sheetData>
    <row r="1" spans="1:4">
      <c r="A1" s="143" t="s">
        <v>363</v>
      </c>
      <c r="B1" s="144"/>
      <c r="C1" s="144"/>
      <c r="D1" s="144"/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 hidden="1">
      <c r="A3" s="128" t="s">
        <v>5</v>
      </c>
      <c r="B3" s="127"/>
      <c r="C3" s="127"/>
      <c r="D3" s="127">
        <f>B3*C3</f>
        <v>0</v>
      </c>
    </row>
    <row r="4" spans="1:4" ht="18.75" hidden="1">
      <c r="A4" s="83" t="s">
        <v>6</v>
      </c>
      <c r="B4" s="127"/>
      <c r="C4" s="127"/>
      <c r="D4" s="127">
        <f t="shared" ref="D4:D67" si="0">B4*C4</f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>
      <c r="A16" s="90" t="s">
        <v>18</v>
      </c>
      <c r="B16" s="127">
        <v>11</v>
      </c>
      <c r="C16" s="127">
        <v>3000</v>
      </c>
      <c r="D16" s="127">
        <f t="shared" si="0"/>
        <v>33000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 ht="18.75">
      <c r="A23" s="129" t="s">
        <v>25</v>
      </c>
      <c r="B23" s="127">
        <f>20+60+20</f>
        <v>100</v>
      </c>
      <c r="C23" s="127">
        <v>32000</v>
      </c>
      <c r="D23" s="127">
        <f t="shared" si="0"/>
        <v>3200000</v>
      </c>
    </row>
    <row r="24" spans="1:4" ht="18.75" hidden="1">
      <c r="A24" s="129" t="s">
        <v>26</v>
      </c>
      <c r="B24" s="127"/>
      <c r="C24" s="127"/>
      <c r="D24" s="127">
        <f t="shared" si="0"/>
        <v>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 ht="18.75">
      <c r="A28" s="129" t="s">
        <v>30</v>
      </c>
      <c r="B28" s="127">
        <f>17+67</f>
        <v>84</v>
      </c>
      <c r="C28" s="127">
        <v>42000</v>
      </c>
      <c r="D28" s="127">
        <f t="shared" si="0"/>
        <v>3528000</v>
      </c>
    </row>
    <row r="29" spans="1:4" ht="18.75" hidden="1">
      <c r="A29" s="129" t="s">
        <v>31</v>
      </c>
      <c r="B29" s="127"/>
      <c r="C29" s="127"/>
      <c r="D29" s="127">
        <f t="shared" si="0"/>
        <v>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 ht="18.75">
      <c r="A32" s="129" t="s">
        <v>34</v>
      </c>
      <c r="B32" s="127">
        <f>30+28</f>
        <v>58</v>
      </c>
      <c r="C32" s="127">
        <v>22000</v>
      </c>
      <c r="D32" s="127">
        <f t="shared" si="0"/>
        <v>1276000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 ht="18.75">
      <c r="A35" s="129" t="s">
        <v>37</v>
      </c>
      <c r="B35" s="127">
        <v>130</v>
      </c>
      <c r="C35" s="127">
        <v>10000</v>
      </c>
      <c r="D35" s="127">
        <f t="shared" si="0"/>
        <v>1300000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 ht="18.75" hidden="1">
      <c r="A39" s="129" t="s">
        <v>41</v>
      </c>
      <c r="B39" s="127"/>
      <c r="C39" s="127"/>
      <c r="D39" s="127">
        <f t="shared" si="0"/>
        <v>0</v>
      </c>
    </row>
    <row r="40" spans="1:4" ht="18.75">
      <c r="A40" s="129" t="s">
        <v>42</v>
      </c>
      <c r="B40" s="127">
        <v>18</v>
      </c>
      <c r="C40" s="127">
        <v>20000</v>
      </c>
      <c r="D40" s="127">
        <f t="shared" si="0"/>
        <v>360000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 ht="18.75">
      <c r="A43" s="129" t="s">
        <v>45</v>
      </c>
      <c r="B43" s="127">
        <f>160+15+50+25</f>
        <v>250</v>
      </c>
      <c r="C43" s="127">
        <v>14000</v>
      </c>
      <c r="D43" s="127">
        <f t="shared" si="0"/>
        <v>3500000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 ht="18.75" hidden="1">
      <c r="A47" s="140" t="s">
        <v>49</v>
      </c>
      <c r="B47" s="127"/>
      <c r="C47" s="127"/>
      <c r="D47" s="127">
        <f t="shared" si="0"/>
        <v>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>
      <c r="A54" s="129" t="s">
        <v>56</v>
      </c>
      <c r="B54" s="127">
        <v>17</v>
      </c>
      <c r="C54" s="127">
        <v>13000</v>
      </c>
      <c r="D54" s="127">
        <f t="shared" si="0"/>
        <v>221000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>
      <c r="A62" s="129" t="s">
        <v>65</v>
      </c>
      <c r="B62" s="127">
        <v>4</v>
      </c>
      <c r="C62" s="127">
        <v>9000</v>
      </c>
      <c r="D62" s="127">
        <f t="shared" si="0"/>
        <v>36000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 ht="18.75">
      <c r="A67" s="129" t="s">
        <v>70</v>
      </c>
      <c r="B67" s="127">
        <v>480</v>
      </c>
      <c r="C67" s="127">
        <v>28000</v>
      </c>
      <c r="D67" s="127">
        <f t="shared" si="0"/>
        <v>13440000</v>
      </c>
    </row>
    <row r="68" spans="1:4" ht="18.75">
      <c r="A68" s="128" t="s">
        <v>71</v>
      </c>
      <c r="B68" s="127">
        <f>80+90</f>
        <v>170</v>
      </c>
      <c r="C68" s="127">
        <v>27000</v>
      </c>
      <c r="D68" s="127">
        <f t="shared" ref="D68:D131" si="1">B68*C68</f>
        <v>4590000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 ht="18.75">
      <c r="A71" s="129" t="s">
        <v>74</v>
      </c>
      <c r="B71" s="127">
        <v>26</v>
      </c>
      <c r="C71" s="127">
        <v>12000</v>
      </c>
      <c r="D71" s="127">
        <f t="shared" si="1"/>
        <v>312000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 ht="18.75">
      <c r="A73" s="136" t="s">
        <v>76</v>
      </c>
      <c r="B73" s="127">
        <v>15</v>
      </c>
      <c r="C73" s="127">
        <v>22000</v>
      </c>
      <c r="D73" s="127">
        <f t="shared" si="1"/>
        <v>330000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 ht="18.75" hidden="1">
      <c r="A78" s="97" t="s">
        <v>81</v>
      </c>
      <c r="B78" s="127"/>
      <c r="C78" s="127"/>
      <c r="D78" s="127">
        <f t="shared" si="1"/>
        <v>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 ht="18.75" hidden="1">
      <c r="A83" s="129" t="s">
        <v>86</v>
      </c>
      <c r="B83" s="127"/>
      <c r="C83" s="127"/>
      <c r="D83" s="127">
        <f t="shared" si="1"/>
        <v>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>
      <c r="A87" s="129" t="s">
        <v>90</v>
      </c>
      <c r="B87" s="127">
        <v>6</v>
      </c>
      <c r="C87" s="127">
        <v>28000</v>
      </c>
      <c r="D87" s="127">
        <f t="shared" si="1"/>
        <v>168000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 ht="18.75">
      <c r="A97" s="129" t="s">
        <v>100</v>
      </c>
      <c r="B97" s="127">
        <f>8+7+14</f>
        <v>29</v>
      </c>
      <c r="C97" s="127">
        <v>12000</v>
      </c>
      <c r="D97" s="127">
        <f t="shared" si="1"/>
        <v>348000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 ht="18.75">
      <c r="A103" s="138" t="s">
        <v>106</v>
      </c>
      <c r="B103" s="130">
        <v>2</v>
      </c>
      <c r="C103" s="130">
        <v>70000</v>
      </c>
      <c r="D103" s="127">
        <f t="shared" si="1"/>
        <v>140000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 ht="18.75">
      <c r="A113" s="128" t="s">
        <v>116</v>
      </c>
      <c r="B113" s="127">
        <v>300</v>
      </c>
      <c r="C113" s="127">
        <v>8000</v>
      </c>
      <c r="D113" s="127">
        <f t="shared" si="1"/>
        <v>2400000</v>
      </c>
    </row>
    <row r="114" spans="1:4" ht="18.75">
      <c r="A114" s="129" t="s">
        <v>117</v>
      </c>
      <c r="B114" s="127">
        <v>56</v>
      </c>
      <c r="C114" s="127">
        <v>7000</v>
      </c>
      <c r="D114" s="127">
        <f t="shared" si="1"/>
        <v>392000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 ht="18.75">
      <c r="A120" s="129" t="s">
        <v>123</v>
      </c>
      <c r="B120" s="127">
        <f>1426+790</f>
        <v>2216</v>
      </c>
      <c r="C120" s="127">
        <v>6000</v>
      </c>
      <c r="D120" s="127">
        <f t="shared" si="1"/>
        <v>13296000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 ht="18.75" hidden="1">
      <c r="A130" s="129" t="s">
        <v>133</v>
      </c>
      <c r="B130" s="130"/>
      <c r="C130" s="130"/>
      <c r="D130" s="127">
        <f t="shared" si="1"/>
        <v>0</v>
      </c>
    </row>
    <row r="131" spans="1:4" ht="18.75" hidden="1">
      <c r="A131" s="92" t="s">
        <v>355</v>
      </c>
      <c r="B131" s="127"/>
      <c r="C131" s="127"/>
      <c r="D131" s="127">
        <f t="shared" si="1"/>
        <v>0</v>
      </c>
    </row>
    <row r="132" spans="1:4" ht="18.75" hidden="1">
      <c r="A132" s="92" t="s">
        <v>134</v>
      </c>
      <c r="B132" s="127"/>
      <c r="C132" s="127"/>
      <c r="D132" s="127">
        <f t="shared" ref="D132:D195" si="2">B132*C132</f>
        <v>0</v>
      </c>
    </row>
    <row r="133" spans="1:4" ht="18.75" hidden="1">
      <c r="A133" s="92" t="s">
        <v>135</v>
      </c>
      <c r="B133" s="127"/>
      <c r="C133" s="127"/>
      <c r="D133" s="127">
        <f t="shared" si="2"/>
        <v>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 ht="18.75" hidden="1">
      <c r="A137" s="92" t="s">
        <v>139</v>
      </c>
      <c r="B137" s="127"/>
      <c r="C137" s="127"/>
      <c r="D137" s="127">
        <f t="shared" si="2"/>
        <v>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 ht="18.75">
      <c r="A141" s="129" t="s">
        <v>143</v>
      </c>
      <c r="B141" s="127">
        <v>25</v>
      </c>
      <c r="C141" s="127">
        <v>7000</v>
      </c>
      <c r="D141" s="127">
        <f t="shared" si="2"/>
        <v>175000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 ht="18.75">
      <c r="A144" s="129" t="s">
        <v>146</v>
      </c>
      <c r="B144" s="127">
        <f>290+120+110+30</f>
        <v>550</v>
      </c>
      <c r="C144" s="127">
        <v>16000</v>
      </c>
      <c r="D144" s="127">
        <f t="shared" si="2"/>
        <v>8800000</v>
      </c>
    </row>
    <row r="145" spans="1:4" ht="18.75" hidden="1">
      <c r="A145" s="93" t="s">
        <v>147</v>
      </c>
      <c r="B145" s="127"/>
      <c r="C145" s="127"/>
      <c r="D145" s="127">
        <f t="shared" si="2"/>
        <v>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 hidden="1">
      <c r="A147" s="129" t="s">
        <v>149</v>
      </c>
      <c r="B147" s="127"/>
      <c r="C147" s="127"/>
      <c r="D147" s="127">
        <f t="shared" si="2"/>
        <v>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 ht="18.75" hidden="1">
      <c r="A151" s="92" t="s">
        <v>153</v>
      </c>
      <c r="B151" s="127"/>
      <c r="C151" s="127"/>
      <c r="D151" s="127">
        <f t="shared" si="2"/>
        <v>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 ht="18.75" hidden="1">
      <c r="A155" s="129" t="s">
        <v>157</v>
      </c>
      <c r="B155" s="127"/>
      <c r="C155" s="127"/>
      <c r="D155" s="127">
        <f t="shared" si="2"/>
        <v>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 hidden="1">
      <c r="A163" s="129" t="s">
        <v>165</v>
      </c>
      <c r="B163" s="127"/>
      <c r="C163" s="127"/>
      <c r="D163" s="127">
        <f t="shared" si="2"/>
        <v>0</v>
      </c>
    </row>
    <row r="164" spans="1:4" ht="18.75">
      <c r="A164" s="129" t="s">
        <v>166</v>
      </c>
      <c r="B164" s="127">
        <v>10</v>
      </c>
      <c r="C164" s="127">
        <v>6000</v>
      </c>
      <c r="D164" s="127">
        <f t="shared" si="2"/>
        <v>60000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 ht="18.75">
      <c r="A166" s="129" t="s">
        <v>168</v>
      </c>
      <c r="B166" s="127">
        <f>80+30</f>
        <v>110</v>
      </c>
      <c r="C166" s="127">
        <v>13000</v>
      </c>
      <c r="D166" s="127">
        <f t="shared" si="2"/>
        <v>1430000</v>
      </c>
    </row>
    <row r="167" spans="1:4" ht="18.75" hidden="1">
      <c r="A167" s="97" t="s">
        <v>169</v>
      </c>
      <c r="B167" s="127"/>
      <c r="C167" s="127"/>
      <c r="D167" s="127">
        <f t="shared" si="2"/>
        <v>0</v>
      </c>
    </row>
    <row r="168" spans="1:4" ht="18.75" hidden="1">
      <c r="A168" s="129" t="s">
        <v>170</v>
      </c>
      <c r="B168" s="127"/>
      <c r="C168" s="127"/>
      <c r="D168" s="127">
        <f t="shared" si="2"/>
        <v>0</v>
      </c>
    </row>
    <row r="169" spans="1:4" ht="18.75">
      <c r="A169" s="129" t="s">
        <v>171</v>
      </c>
      <c r="B169" s="127">
        <v>29</v>
      </c>
      <c r="C169" s="127">
        <v>12000</v>
      </c>
      <c r="D169" s="127">
        <f t="shared" si="2"/>
        <v>348000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 ht="18.75">
      <c r="A180" s="128" t="s">
        <v>182</v>
      </c>
      <c r="B180" s="127">
        <f>320+100+60</f>
        <v>480</v>
      </c>
      <c r="C180" s="127">
        <v>13000</v>
      </c>
      <c r="D180" s="127">
        <f t="shared" si="2"/>
        <v>6240000</v>
      </c>
    </row>
    <row r="181" spans="1:4" ht="18.75">
      <c r="A181" s="129" t="s">
        <v>183</v>
      </c>
      <c r="B181" s="127">
        <v>90</v>
      </c>
      <c r="C181" s="127">
        <v>4000</v>
      </c>
      <c r="D181" s="127">
        <f t="shared" si="2"/>
        <v>360000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 ht="18.75">
      <c r="A183" s="128" t="s">
        <v>185</v>
      </c>
      <c r="B183" s="127">
        <v>15</v>
      </c>
      <c r="C183" s="127">
        <v>28000</v>
      </c>
      <c r="D183" s="127">
        <f t="shared" si="2"/>
        <v>420000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 ht="18.75">
      <c r="A186" s="129" t="s">
        <v>188</v>
      </c>
      <c r="B186" s="127">
        <f>15+6+5</f>
        <v>26</v>
      </c>
      <c r="C186" s="127">
        <v>12000</v>
      </c>
      <c r="D186" s="127">
        <f t="shared" si="2"/>
        <v>312000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 hidden="1">
      <c r="A192" s="129" t="s">
        <v>194</v>
      </c>
      <c r="B192" s="127"/>
      <c r="C192" s="127"/>
      <c r="D192" s="127">
        <f t="shared" si="2"/>
        <v>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>
      <c r="A194" s="136" t="s">
        <v>196</v>
      </c>
      <c r="B194" s="127">
        <f>12+40+15+40</f>
        <v>107</v>
      </c>
      <c r="C194" s="127">
        <v>6500</v>
      </c>
      <c r="D194" s="127">
        <f t="shared" si="2"/>
        <v>695500</v>
      </c>
    </row>
    <row r="195" spans="1:4" ht="18.75" hidden="1">
      <c r="A195" s="129" t="s">
        <v>197</v>
      </c>
      <c r="B195" s="127"/>
      <c r="C195" s="127"/>
      <c r="D195" s="127">
        <f t="shared" si="2"/>
        <v>0</v>
      </c>
    </row>
    <row r="196" spans="1:4" ht="18.75" hidden="1">
      <c r="A196" s="136" t="s">
        <v>198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199</v>
      </c>
      <c r="B197" s="127">
        <v>303</v>
      </c>
      <c r="C197" s="127">
        <v>6000</v>
      </c>
      <c r="D197" s="127">
        <f t="shared" si="3"/>
        <v>1818000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 ht="18.75">
      <c r="A199" s="129" t="s">
        <v>201</v>
      </c>
      <c r="B199" s="127">
        <v>297</v>
      </c>
      <c r="C199" s="127">
        <v>6000</v>
      </c>
      <c r="D199" s="127">
        <f t="shared" si="3"/>
        <v>1782000</v>
      </c>
    </row>
    <row r="200" spans="1:4" ht="18.75" hidden="1">
      <c r="A200" s="129" t="s">
        <v>202</v>
      </c>
      <c r="B200" s="127"/>
      <c r="C200" s="127"/>
      <c r="D200" s="127">
        <f t="shared" si="3"/>
        <v>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 ht="18.75">
      <c r="A204" s="128" t="s">
        <v>206</v>
      </c>
      <c r="B204" s="127">
        <v>17</v>
      </c>
      <c r="C204" s="127">
        <v>10000</v>
      </c>
      <c r="D204" s="127">
        <f t="shared" si="3"/>
        <v>170000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 hidden="1">
      <c r="A213" s="128" t="s">
        <v>215</v>
      </c>
      <c r="B213" s="127"/>
      <c r="C213" s="127"/>
      <c r="D213" s="127">
        <f t="shared" si="3"/>
        <v>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 ht="18.75">
      <c r="A217" s="129" t="s">
        <v>219</v>
      </c>
      <c r="B217" s="127">
        <v>17</v>
      </c>
      <c r="C217" s="127">
        <v>27000</v>
      </c>
      <c r="D217" s="127">
        <f t="shared" si="3"/>
        <v>459000</v>
      </c>
    </row>
    <row r="218" spans="1:4" ht="18.75" hidden="1">
      <c r="A218" s="83" t="s">
        <v>220</v>
      </c>
      <c r="B218" s="127"/>
      <c r="C218" s="127"/>
      <c r="D218" s="127">
        <f t="shared" si="3"/>
        <v>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 ht="18.75" hidden="1">
      <c r="A221" s="129" t="s">
        <v>223</v>
      </c>
      <c r="B221" s="127"/>
      <c r="C221" s="127"/>
      <c r="D221" s="127">
        <f t="shared" si="3"/>
        <v>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>
      <c r="A228" s="129" t="s">
        <v>230</v>
      </c>
      <c r="B228" s="127">
        <v>10</v>
      </c>
      <c r="C228" s="127">
        <v>15000</v>
      </c>
      <c r="D228" s="127">
        <f t="shared" si="3"/>
        <v>150000</v>
      </c>
    </row>
    <row r="229" spans="1:4" ht="18.75">
      <c r="A229" s="129" t="s">
        <v>231</v>
      </c>
      <c r="B229" s="127">
        <v>7</v>
      </c>
      <c r="C229" s="127">
        <v>5700</v>
      </c>
      <c r="D229" s="127">
        <f t="shared" si="3"/>
        <v>39900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 hidden="1">
      <c r="A237" s="129" t="s">
        <v>239</v>
      </c>
      <c r="B237" s="127"/>
      <c r="C237" s="127"/>
      <c r="D237" s="127">
        <f t="shared" si="3"/>
        <v>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 ht="18.75" hidden="1">
      <c r="A250" s="129" t="s">
        <v>251</v>
      </c>
      <c r="B250" s="127"/>
      <c r="C250" s="127"/>
      <c r="D250" s="127">
        <f t="shared" si="3"/>
        <v>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si="3"/>
        <v>0</v>
      </c>
    </row>
    <row r="260" spans="1:4" ht="18.75" hidden="1">
      <c r="A260" s="129" t="s">
        <v>261</v>
      </c>
      <c r="B260" s="127"/>
      <c r="C260" s="127"/>
      <c r="D260" s="127">
        <f t="shared" ref="D260:D323" si="4">B260*C260</f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>
      <c r="A263" s="129" t="s">
        <v>264</v>
      </c>
      <c r="B263" s="127">
        <v>12</v>
      </c>
      <c r="C263" s="127">
        <v>6800</v>
      </c>
      <c r="D263" s="127">
        <f t="shared" si="4"/>
        <v>81600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>
      <c r="A265" s="129" t="s">
        <v>266</v>
      </c>
      <c r="B265" s="127">
        <v>3</v>
      </c>
      <c r="C265" s="127">
        <v>28000</v>
      </c>
      <c r="D265" s="127">
        <f t="shared" si="4"/>
        <v>84000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>
      <c r="A268" s="129" t="s">
        <v>269</v>
      </c>
      <c r="B268" s="127">
        <v>4</v>
      </c>
      <c r="C268" s="127">
        <v>7000</v>
      </c>
      <c r="D268" s="127">
        <f t="shared" si="4"/>
        <v>28000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>
      <c r="A271" s="129" t="s">
        <v>272</v>
      </c>
      <c r="B271" s="127">
        <v>1</v>
      </c>
      <c r="C271" s="127">
        <v>25000</v>
      </c>
      <c r="D271" s="127">
        <f t="shared" si="4"/>
        <v>25000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 ht="18.75">
      <c r="A273" s="129" t="s">
        <v>274</v>
      </c>
      <c r="B273" s="127">
        <f>50+30+7+7+30</f>
        <v>124</v>
      </c>
      <c r="C273" s="127">
        <v>10000</v>
      </c>
      <c r="D273" s="127">
        <f t="shared" si="4"/>
        <v>1240000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 ht="18.75" hidden="1">
      <c r="A277" s="129" t="s">
        <v>278</v>
      </c>
      <c r="B277" s="127"/>
      <c r="C277" s="127"/>
      <c r="D277" s="127">
        <f t="shared" si="4"/>
        <v>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 ht="18.75" hidden="1">
      <c r="A279" s="129" t="s">
        <v>280</v>
      </c>
      <c r="B279" s="127"/>
      <c r="C279" s="127"/>
      <c r="D279" s="127">
        <f t="shared" si="4"/>
        <v>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 ht="18.75">
      <c r="A285" s="129" t="s">
        <v>286</v>
      </c>
      <c r="B285" s="127">
        <f>15+13</f>
        <v>28</v>
      </c>
      <c r="C285" s="127">
        <v>6000</v>
      </c>
      <c r="D285" s="127">
        <f t="shared" si="4"/>
        <v>168000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>
      <c r="A288" s="97" t="s">
        <v>289</v>
      </c>
      <c r="B288" s="127">
        <f>18+11+15</f>
        <v>44</v>
      </c>
      <c r="C288" s="127">
        <v>4000</v>
      </c>
      <c r="D288" s="127">
        <f t="shared" si="4"/>
        <v>176000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 ht="18.75">
      <c r="A304" s="92" t="s">
        <v>305</v>
      </c>
      <c r="B304" s="127">
        <f>50+190</f>
        <v>240</v>
      </c>
      <c r="C304" s="127">
        <v>26000</v>
      </c>
      <c r="D304" s="127">
        <f t="shared" si="4"/>
        <v>6240000</v>
      </c>
    </row>
    <row r="305" spans="1:4" ht="18.75">
      <c r="A305" s="92" t="s">
        <v>306</v>
      </c>
      <c r="B305" s="127">
        <f>23*2</f>
        <v>46</v>
      </c>
      <c r="C305" s="127">
        <v>85000</v>
      </c>
      <c r="D305" s="127">
        <f t="shared" si="4"/>
        <v>3910000</v>
      </c>
    </row>
    <row r="306" spans="1:4" ht="18.75">
      <c r="A306" s="129" t="s">
        <v>335</v>
      </c>
      <c r="B306" s="127">
        <v>30</v>
      </c>
      <c r="C306" s="127">
        <v>240000</v>
      </c>
      <c r="D306" s="127">
        <f t="shared" si="4"/>
        <v>7200000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360</v>
      </c>
      <c r="B322" s="127"/>
      <c r="C322" s="127"/>
      <c r="D322" s="127">
        <f t="shared" si="4"/>
        <v>0</v>
      </c>
    </row>
    <row r="323" spans="1:4" ht="18.75" hidden="1">
      <c r="A323" s="83" t="s">
        <v>312</v>
      </c>
      <c r="B323" s="127"/>
      <c r="C323" s="127"/>
      <c r="D323" s="127">
        <f t="shared" si="4"/>
        <v>0</v>
      </c>
    </row>
    <row r="324" spans="1:4" ht="18.75">
      <c r="A324" s="147"/>
      <c r="B324" s="148">
        <f>SUM(B3:B323)</f>
        <v>6597</v>
      </c>
      <c r="C324" s="148"/>
      <c r="D324" s="148">
        <f t="shared" ref="D324" si="5">SUM(D3:D323)</f>
        <v>91282000</v>
      </c>
    </row>
  </sheetData>
  <protectedRanges>
    <protectedRange password="CF71" sqref="B1:D323" name="tho"/>
  </protectedRanges>
  <autoFilter ref="A2:D324" xr:uid="{00000000-0009-0000-0000-000015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324"/>
  <sheetViews>
    <sheetView topLeftCell="A56" workbookViewId="0">
      <selection activeCell="C184" sqref="C184"/>
    </sheetView>
  </sheetViews>
  <sheetFormatPr defaultColWidth="9" defaultRowHeight="15"/>
  <cols>
    <col min="1" max="1" width="37.7109375" customWidth="1"/>
    <col min="4" max="4" width="20.28515625" customWidth="1"/>
  </cols>
  <sheetData>
    <row r="1" spans="1:4">
      <c r="A1" s="143" t="s">
        <v>364</v>
      </c>
      <c r="B1" s="144" t="s">
        <v>336</v>
      </c>
      <c r="C1" s="144"/>
      <c r="D1" s="144" t="s">
        <v>365</v>
      </c>
    </row>
    <row r="2" spans="1:4" ht="25.5">
      <c r="A2" s="145" t="s">
        <v>1</v>
      </c>
      <c r="B2" s="146" t="s">
        <v>2</v>
      </c>
      <c r="C2" s="146" t="s">
        <v>3</v>
      </c>
      <c r="D2" s="146" t="s">
        <v>4</v>
      </c>
    </row>
    <row r="3" spans="1:4" ht="18.75">
      <c r="A3" s="136" t="s">
        <v>76</v>
      </c>
      <c r="B3" s="127">
        <v>20</v>
      </c>
      <c r="C3" s="127">
        <v>21000</v>
      </c>
      <c r="D3" s="127">
        <f>B3*C3</f>
        <v>420000</v>
      </c>
    </row>
    <row r="4" spans="1:4" ht="18.75" hidden="1">
      <c r="A4" s="102" t="s">
        <v>77</v>
      </c>
      <c r="B4" s="127"/>
      <c r="C4" s="127"/>
      <c r="D4" s="127">
        <f t="shared" ref="D4:D67" si="0">B4*C4</f>
        <v>0</v>
      </c>
    </row>
    <row r="5" spans="1:4" ht="18.75" hidden="1">
      <c r="A5" s="136" t="s">
        <v>78</v>
      </c>
      <c r="B5" s="127"/>
      <c r="C5" s="127"/>
      <c r="D5" s="127">
        <f t="shared" si="0"/>
        <v>0</v>
      </c>
    </row>
    <row r="6" spans="1:4" ht="18.75">
      <c r="A6" s="136" t="s">
        <v>196</v>
      </c>
      <c r="B6" s="127">
        <v>50</v>
      </c>
      <c r="C6" s="127">
        <v>6500</v>
      </c>
      <c r="D6" s="127">
        <f t="shared" si="0"/>
        <v>325000</v>
      </c>
    </row>
    <row r="7" spans="1:4" ht="18.75" hidden="1">
      <c r="A7" s="129" t="s">
        <v>197</v>
      </c>
      <c r="B7" s="127"/>
      <c r="C7" s="127"/>
      <c r="D7" s="127">
        <f t="shared" si="0"/>
        <v>0</v>
      </c>
    </row>
    <row r="8" spans="1:4" ht="18.75" hidden="1">
      <c r="A8" s="105" t="s">
        <v>295</v>
      </c>
      <c r="B8" s="127"/>
      <c r="C8" s="127"/>
      <c r="D8" s="127">
        <f t="shared" si="0"/>
        <v>0</v>
      </c>
    </row>
    <row r="9" spans="1:4" ht="18.75" hidden="1">
      <c r="A9" s="136" t="s">
        <v>198</v>
      </c>
      <c r="B9" s="127"/>
      <c r="C9" s="127"/>
      <c r="D9" s="127">
        <f t="shared" si="0"/>
        <v>0</v>
      </c>
    </row>
    <row r="10" spans="1:4" ht="18.75" hidden="1">
      <c r="A10" s="83" t="s">
        <v>229</v>
      </c>
      <c r="B10" s="127"/>
      <c r="C10" s="127"/>
      <c r="D10" s="127">
        <f t="shared" si="0"/>
        <v>0</v>
      </c>
    </row>
    <row r="11" spans="1:4" ht="18.75" hidden="1">
      <c r="A11" s="129" t="s">
        <v>53</v>
      </c>
      <c r="B11" s="127"/>
      <c r="C11" s="127"/>
      <c r="D11" s="127">
        <f t="shared" si="0"/>
        <v>0</v>
      </c>
    </row>
    <row r="12" spans="1:4" ht="18.75" hidden="1">
      <c r="A12" s="129" t="s">
        <v>54</v>
      </c>
      <c r="B12" s="127"/>
      <c r="C12" s="127"/>
      <c r="D12" s="127">
        <f t="shared" si="0"/>
        <v>0</v>
      </c>
    </row>
    <row r="13" spans="1:4" ht="18.75" hidden="1">
      <c r="A13" s="128" t="s">
        <v>55</v>
      </c>
      <c r="B13" s="127"/>
      <c r="C13" s="127"/>
      <c r="D13" s="127">
        <f t="shared" si="0"/>
        <v>0</v>
      </c>
    </row>
    <row r="14" spans="1:4" ht="18.75">
      <c r="A14" s="128" t="s">
        <v>206</v>
      </c>
      <c r="B14" s="127">
        <v>24</v>
      </c>
      <c r="C14" s="127">
        <v>10000</v>
      </c>
      <c r="D14" s="127">
        <f t="shared" si="0"/>
        <v>240000</v>
      </c>
    </row>
    <row r="15" spans="1:4" ht="18.75" hidden="1">
      <c r="A15" s="129" t="s">
        <v>120</v>
      </c>
      <c r="B15" s="127"/>
      <c r="C15" s="127"/>
      <c r="D15" s="127">
        <f t="shared" si="0"/>
        <v>0</v>
      </c>
    </row>
    <row r="16" spans="1:4" ht="18.75" hidden="1">
      <c r="A16" s="129" t="s">
        <v>288</v>
      </c>
      <c r="B16" s="127"/>
      <c r="C16" s="127"/>
      <c r="D16" s="127">
        <f t="shared" si="0"/>
        <v>0</v>
      </c>
    </row>
    <row r="17" spans="1:4" ht="18.75">
      <c r="A17" s="97" t="s">
        <v>289</v>
      </c>
      <c r="B17" s="127">
        <v>14</v>
      </c>
      <c r="C17" s="127">
        <v>4000</v>
      </c>
      <c r="D17" s="127">
        <f t="shared" si="0"/>
        <v>56000</v>
      </c>
    </row>
    <row r="18" spans="1:4" ht="18.75" hidden="1">
      <c r="A18" s="83" t="s">
        <v>290</v>
      </c>
      <c r="B18" s="127"/>
      <c r="C18" s="127"/>
      <c r="D18" s="127">
        <f t="shared" si="0"/>
        <v>0</v>
      </c>
    </row>
    <row r="19" spans="1:4" ht="18.75">
      <c r="A19" s="129" t="s">
        <v>123</v>
      </c>
      <c r="B19" s="127">
        <f>700+466</f>
        <v>1166</v>
      </c>
      <c r="C19" s="127">
        <v>6000</v>
      </c>
      <c r="D19" s="127">
        <f t="shared" si="0"/>
        <v>6996000</v>
      </c>
    </row>
    <row r="20" spans="1:4" ht="18.75" hidden="1">
      <c r="A20" s="128" t="s">
        <v>63</v>
      </c>
      <c r="B20" s="127"/>
      <c r="C20" s="127"/>
      <c r="D20" s="127">
        <f t="shared" si="0"/>
        <v>0</v>
      </c>
    </row>
    <row r="21" spans="1:4" ht="18.75" hidden="1">
      <c r="A21" s="128" t="s">
        <v>64</v>
      </c>
      <c r="B21" s="127"/>
      <c r="C21" s="127"/>
      <c r="D21" s="127">
        <f t="shared" si="0"/>
        <v>0</v>
      </c>
    </row>
    <row r="22" spans="1:4" ht="18.75" hidden="1">
      <c r="A22" s="129" t="s">
        <v>272</v>
      </c>
      <c r="B22" s="127"/>
      <c r="C22" s="127"/>
      <c r="D22" s="127">
        <f t="shared" si="0"/>
        <v>0</v>
      </c>
    </row>
    <row r="23" spans="1:4" ht="18.75" hidden="1">
      <c r="A23" s="129" t="s">
        <v>273</v>
      </c>
      <c r="B23" s="127"/>
      <c r="C23" s="127"/>
      <c r="D23" s="127">
        <f t="shared" si="0"/>
        <v>0</v>
      </c>
    </row>
    <row r="24" spans="1:4" ht="18.75">
      <c r="A24" s="129" t="s">
        <v>274</v>
      </c>
      <c r="B24" s="127">
        <v>26</v>
      </c>
      <c r="C24" s="127">
        <v>11000</v>
      </c>
      <c r="D24" s="127">
        <f t="shared" si="0"/>
        <v>286000</v>
      </c>
    </row>
    <row r="25" spans="1:4" ht="18.75" hidden="1">
      <c r="A25" s="129" t="s">
        <v>275</v>
      </c>
      <c r="B25" s="127"/>
      <c r="C25" s="127"/>
      <c r="D25" s="127">
        <f t="shared" si="0"/>
        <v>0</v>
      </c>
    </row>
    <row r="26" spans="1:4" ht="18.75" hidden="1">
      <c r="A26" s="129" t="s">
        <v>276</v>
      </c>
      <c r="B26" s="127"/>
      <c r="C26" s="127"/>
      <c r="D26" s="127">
        <f t="shared" si="0"/>
        <v>0</v>
      </c>
    </row>
    <row r="27" spans="1:4" ht="18.75" hidden="1">
      <c r="A27" s="129" t="s">
        <v>67</v>
      </c>
      <c r="B27" s="127"/>
      <c r="C27" s="127"/>
      <c r="D27" s="127">
        <f t="shared" si="0"/>
        <v>0</v>
      </c>
    </row>
    <row r="28" spans="1:4" ht="18.75" hidden="1">
      <c r="A28" s="128" t="s">
        <v>68</v>
      </c>
      <c r="B28" s="127"/>
      <c r="C28" s="127"/>
      <c r="D28" s="127">
        <f t="shared" si="0"/>
        <v>0</v>
      </c>
    </row>
    <row r="29" spans="1:4" ht="18.75" hidden="1">
      <c r="A29" s="128" t="s">
        <v>69</v>
      </c>
      <c r="B29" s="127"/>
      <c r="C29" s="127"/>
      <c r="D29" s="127">
        <f t="shared" si="0"/>
        <v>0</v>
      </c>
    </row>
    <row r="30" spans="1:4" ht="18.75" hidden="1">
      <c r="A30" s="129" t="s">
        <v>230</v>
      </c>
      <c r="B30" s="127"/>
      <c r="C30" s="127"/>
      <c r="D30" s="127">
        <f t="shared" si="0"/>
        <v>0</v>
      </c>
    </row>
    <row r="31" spans="1:4" ht="18.75">
      <c r="A31" s="129" t="s">
        <v>231</v>
      </c>
      <c r="B31" s="127">
        <v>6</v>
      </c>
      <c r="C31" s="127">
        <v>5700</v>
      </c>
      <c r="D31" s="127">
        <f t="shared" si="0"/>
        <v>34200</v>
      </c>
    </row>
    <row r="32" spans="1:4" ht="18.75" hidden="1">
      <c r="A32" s="83" t="s">
        <v>232</v>
      </c>
      <c r="B32" s="130"/>
      <c r="C32" s="130"/>
      <c r="D32" s="127">
        <f t="shared" si="0"/>
        <v>0</v>
      </c>
    </row>
    <row r="33" spans="1:4" ht="18.75" hidden="1">
      <c r="A33" s="83" t="s">
        <v>233</v>
      </c>
      <c r="B33" s="130"/>
      <c r="C33" s="130"/>
      <c r="D33" s="127">
        <f t="shared" si="0"/>
        <v>0</v>
      </c>
    </row>
    <row r="34" spans="1:4" ht="18.75" hidden="1">
      <c r="A34" s="129" t="s">
        <v>124</v>
      </c>
      <c r="B34" s="127"/>
      <c r="C34" s="127"/>
      <c r="D34" s="127">
        <f t="shared" si="0"/>
        <v>0</v>
      </c>
    </row>
    <row r="35" spans="1:4" ht="18.75">
      <c r="A35" s="129" t="s">
        <v>149</v>
      </c>
      <c r="B35" s="127">
        <v>1</v>
      </c>
      <c r="C35" s="127">
        <v>45000</v>
      </c>
      <c r="D35" s="127">
        <f t="shared" si="0"/>
        <v>45000</v>
      </c>
    </row>
    <row r="36" spans="1:4" ht="18.75" hidden="1">
      <c r="A36" s="92" t="s">
        <v>99</v>
      </c>
      <c r="B36" s="127"/>
      <c r="C36" s="127"/>
      <c r="D36" s="127">
        <f t="shared" si="0"/>
        <v>0</v>
      </c>
    </row>
    <row r="37" spans="1:4" ht="18.75">
      <c r="A37" s="129" t="s">
        <v>100</v>
      </c>
      <c r="B37" s="127">
        <v>10</v>
      </c>
      <c r="C37" s="127">
        <v>12000</v>
      </c>
      <c r="D37" s="127">
        <f t="shared" si="0"/>
        <v>120000</v>
      </c>
    </row>
    <row r="38" spans="1:4" ht="18.75" hidden="1">
      <c r="A38" s="129" t="s">
        <v>101</v>
      </c>
      <c r="B38" s="127"/>
      <c r="C38" s="127"/>
      <c r="D38" s="127">
        <f t="shared" si="0"/>
        <v>0</v>
      </c>
    </row>
    <row r="39" spans="1:4" ht="18.75" hidden="1">
      <c r="A39" s="129" t="s">
        <v>277</v>
      </c>
      <c r="B39" s="127"/>
      <c r="C39" s="127"/>
      <c r="D39" s="127">
        <f t="shared" si="0"/>
        <v>0</v>
      </c>
    </row>
    <row r="40" spans="1:4" ht="18.75" hidden="1">
      <c r="A40" s="129" t="s">
        <v>278</v>
      </c>
      <c r="B40" s="127"/>
      <c r="C40" s="127"/>
      <c r="D40" s="127">
        <f t="shared" si="0"/>
        <v>0</v>
      </c>
    </row>
    <row r="41" spans="1:4" ht="18.75" hidden="1">
      <c r="A41" s="97" t="s">
        <v>279</v>
      </c>
      <c r="B41" s="127"/>
      <c r="C41" s="127"/>
      <c r="D41" s="127">
        <f t="shared" si="0"/>
        <v>0</v>
      </c>
    </row>
    <row r="42" spans="1:4" ht="18.75" hidden="1">
      <c r="A42" s="83" t="s">
        <v>125</v>
      </c>
      <c r="B42" s="127"/>
      <c r="C42" s="127"/>
      <c r="D42" s="127">
        <f t="shared" si="0"/>
        <v>0</v>
      </c>
    </row>
    <row r="43" spans="1:4" ht="18.75">
      <c r="A43" s="97" t="s">
        <v>126</v>
      </c>
      <c r="B43" s="127">
        <v>5</v>
      </c>
      <c r="C43" s="127">
        <v>3600</v>
      </c>
      <c r="D43" s="127">
        <f t="shared" si="0"/>
        <v>18000</v>
      </c>
    </row>
    <row r="44" spans="1:4" ht="18.75">
      <c r="A44" s="129" t="s">
        <v>280</v>
      </c>
      <c r="B44" s="127">
        <v>22</v>
      </c>
      <c r="C44" s="127">
        <v>14000</v>
      </c>
      <c r="D44" s="127">
        <f t="shared" si="0"/>
        <v>308000</v>
      </c>
    </row>
    <row r="45" spans="1:4" ht="18.75" hidden="1">
      <c r="A45" s="129" t="s">
        <v>281</v>
      </c>
      <c r="B45" s="127"/>
      <c r="C45" s="127"/>
      <c r="D45" s="127">
        <f t="shared" si="0"/>
        <v>0</v>
      </c>
    </row>
    <row r="46" spans="1:4" ht="18.75">
      <c r="A46" s="128" t="s">
        <v>116</v>
      </c>
      <c r="B46" s="127">
        <v>1100</v>
      </c>
      <c r="C46" s="127">
        <v>14000</v>
      </c>
      <c r="D46" s="127">
        <f t="shared" si="0"/>
        <v>15400000</v>
      </c>
    </row>
    <row r="47" spans="1:4" ht="18.75" hidden="1">
      <c r="A47" s="140" t="s">
        <v>151</v>
      </c>
      <c r="B47" s="127"/>
      <c r="C47" s="127"/>
      <c r="D47" s="127">
        <f t="shared" si="0"/>
        <v>0</v>
      </c>
    </row>
    <row r="48" spans="1:4" ht="18.75" hidden="1">
      <c r="A48" s="92" t="s">
        <v>152</v>
      </c>
      <c r="B48" s="127"/>
      <c r="C48" s="127"/>
      <c r="D48" s="127">
        <f t="shared" si="0"/>
        <v>0</v>
      </c>
    </row>
    <row r="49" spans="1:4" ht="18.75" hidden="1">
      <c r="A49" s="92" t="s">
        <v>153</v>
      </c>
      <c r="B49" s="127"/>
      <c r="C49" s="127"/>
      <c r="D49" s="127">
        <f t="shared" si="0"/>
        <v>0</v>
      </c>
    </row>
    <row r="50" spans="1:4" ht="18.75" hidden="1">
      <c r="A50" s="92" t="s">
        <v>154</v>
      </c>
      <c r="B50" s="127"/>
      <c r="C50" s="127"/>
      <c r="D50" s="127">
        <f t="shared" si="0"/>
        <v>0</v>
      </c>
    </row>
    <row r="51" spans="1:4" ht="18.75" hidden="1">
      <c r="A51" s="129" t="s">
        <v>155</v>
      </c>
      <c r="B51" s="127"/>
      <c r="C51" s="127"/>
      <c r="D51" s="127">
        <f t="shared" si="0"/>
        <v>0</v>
      </c>
    </row>
    <row r="52" spans="1:4" ht="18.75" hidden="1">
      <c r="A52" s="83" t="s">
        <v>156</v>
      </c>
      <c r="B52" s="127"/>
      <c r="C52" s="127"/>
      <c r="D52" s="127">
        <f t="shared" si="0"/>
        <v>0</v>
      </c>
    </row>
    <row r="53" spans="1:4" ht="18.75">
      <c r="A53" s="129" t="s">
        <v>157</v>
      </c>
      <c r="B53" s="127">
        <v>3</v>
      </c>
      <c r="C53" s="127">
        <v>7000</v>
      </c>
      <c r="D53" s="127">
        <f t="shared" si="0"/>
        <v>21000</v>
      </c>
    </row>
    <row r="54" spans="1:4" ht="18.75" hidden="1">
      <c r="A54" s="129" t="s">
        <v>158</v>
      </c>
      <c r="B54" s="127"/>
      <c r="C54" s="127"/>
      <c r="D54" s="127">
        <f t="shared" si="0"/>
        <v>0</v>
      </c>
    </row>
    <row r="55" spans="1:4" ht="18.75" hidden="1">
      <c r="A55" s="92" t="s">
        <v>79</v>
      </c>
      <c r="B55" s="127"/>
      <c r="C55" s="127"/>
      <c r="D55" s="127">
        <f t="shared" si="0"/>
        <v>0</v>
      </c>
    </row>
    <row r="56" spans="1:4" ht="18.75">
      <c r="A56" s="129" t="s">
        <v>117</v>
      </c>
      <c r="B56" s="127">
        <v>54</v>
      </c>
      <c r="C56" s="127">
        <v>9000</v>
      </c>
      <c r="D56" s="127">
        <f t="shared" si="0"/>
        <v>486000</v>
      </c>
    </row>
    <row r="57" spans="1:4" ht="18.75" hidden="1">
      <c r="A57" s="114" t="s">
        <v>296</v>
      </c>
      <c r="B57" s="127"/>
      <c r="C57" s="127"/>
      <c r="D57" s="127">
        <f t="shared" si="0"/>
        <v>0</v>
      </c>
    </row>
    <row r="58" spans="1:4" ht="18.75" hidden="1">
      <c r="A58" s="129" t="s">
        <v>159</v>
      </c>
      <c r="B58" s="127"/>
      <c r="C58" s="127"/>
      <c r="D58" s="127">
        <f t="shared" si="0"/>
        <v>0</v>
      </c>
    </row>
    <row r="59" spans="1:4" ht="18.75" hidden="1">
      <c r="A59" s="129" t="s">
        <v>160</v>
      </c>
      <c r="B59" s="127"/>
      <c r="C59" s="127"/>
      <c r="D59" s="127">
        <f t="shared" si="0"/>
        <v>0</v>
      </c>
    </row>
    <row r="60" spans="1:4" ht="18.75" hidden="1">
      <c r="A60" s="89" t="s">
        <v>161</v>
      </c>
      <c r="B60" s="127"/>
      <c r="C60" s="127"/>
      <c r="D60" s="127">
        <f t="shared" si="0"/>
        <v>0</v>
      </c>
    </row>
    <row r="61" spans="1:4" ht="18.75" hidden="1">
      <c r="A61" s="133" t="s">
        <v>297</v>
      </c>
      <c r="B61" s="127"/>
      <c r="C61" s="127"/>
      <c r="D61" s="127">
        <f t="shared" si="0"/>
        <v>0</v>
      </c>
    </row>
    <row r="62" spans="1:4" ht="18.75" hidden="1">
      <c r="A62" s="128" t="s">
        <v>5</v>
      </c>
      <c r="B62" s="127"/>
      <c r="C62" s="127"/>
      <c r="D62" s="127">
        <f t="shared" si="0"/>
        <v>0</v>
      </c>
    </row>
    <row r="63" spans="1:4" ht="18.75" hidden="1">
      <c r="A63" s="83" t="s">
        <v>6</v>
      </c>
      <c r="B63" s="127"/>
      <c r="C63" s="127"/>
      <c r="D63" s="127">
        <f t="shared" si="0"/>
        <v>0</v>
      </c>
    </row>
    <row r="64" spans="1:4" ht="18.75" hidden="1">
      <c r="A64" s="128" t="s">
        <v>7</v>
      </c>
      <c r="B64" s="127"/>
      <c r="C64" s="127"/>
      <c r="D64" s="127">
        <f t="shared" si="0"/>
        <v>0</v>
      </c>
    </row>
    <row r="65" spans="1:4" ht="18.75" hidden="1">
      <c r="A65" s="128" t="s">
        <v>8</v>
      </c>
      <c r="B65" s="127"/>
      <c r="C65" s="127"/>
      <c r="D65" s="127">
        <f t="shared" si="0"/>
        <v>0</v>
      </c>
    </row>
    <row r="66" spans="1:4" ht="18.75" hidden="1">
      <c r="A66" s="128" t="s">
        <v>9</v>
      </c>
      <c r="B66" s="127"/>
      <c r="C66" s="127"/>
      <c r="D66" s="127">
        <f t="shared" si="0"/>
        <v>0</v>
      </c>
    </row>
    <row r="67" spans="1:4" ht="18.75" hidden="1">
      <c r="A67" s="89" t="s">
        <v>10</v>
      </c>
      <c r="B67" s="127"/>
      <c r="C67" s="127"/>
      <c r="D67" s="127">
        <f t="shared" si="0"/>
        <v>0</v>
      </c>
    </row>
    <row r="68" spans="1:4" ht="18.75" hidden="1">
      <c r="A68" s="129" t="s">
        <v>11</v>
      </c>
      <c r="B68" s="127"/>
      <c r="C68" s="127"/>
      <c r="D68" s="127">
        <f t="shared" ref="D68:D131" si="1">B68*C68</f>
        <v>0</v>
      </c>
    </row>
    <row r="69" spans="1:4" ht="18.75" hidden="1">
      <c r="A69" s="129" t="s">
        <v>118</v>
      </c>
      <c r="B69" s="127"/>
      <c r="C69" s="127"/>
      <c r="D69" s="127">
        <f t="shared" si="1"/>
        <v>0</v>
      </c>
    </row>
    <row r="70" spans="1:4" ht="18.75" hidden="1">
      <c r="A70" s="128" t="s">
        <v>119</v>
      </c>
      <c r="B70" s="127"/>
      <c r="C70" s="127"/>
      <c r="D70" s="127">
        <f t="shared" si="1"/>
        <v>0</v>
      </c>
    </row>
    <row r="71" spans="1:4" ht="18.75">
      <c r="A71" s="129" t="s">
        <v>168</v>
      </c>
      <c r="B71" s="127">
        <f>20+15</f>
        <v>35</v>
      </c>
      <c r="C71" s="127">
        <v>13000</v>
      </c>
      <c r="D71" s="127">
        <f t="shared" si="1"/>
        <v>455000</v>
      </c>
    </row>
    <row r="72" spans="1:4" ht="18.75" hidden="1">
      <c r="A72" s="97" t="s">
        <v>169</v>
      </c>
      <c r="B72" s="127"/>
      <c r="C72" s="127"/>
      <c r="D72" s="127">
        <f t="shared" si="1"/>
        <v>0</v>
      </c>
    </row>
    <row r="73" spans="1:4" ht="18.75">
      <c r="A73" s="129" t="s">
        <v>170</v>
      </c>
      <c r="B73" s="127">
        <v>50</v>
      </c>
      <c r="C73" s="127">
        <v>15000</v>
      </c>
      <c r="D73" s="127">
        <f t="shared" si="1"/>
        <v>750000</v>
      </c>
    </row>
    <row r="74" spans="1:4" ht="18.75">
      <c r="A74" s="129" t="s">
        <v>171</v>
      </c>
      <c r="B74" s="127">
        <f>13+12</f>
        <v>25</v>
      </c>
      <c r="C74" s="127">
        <v>12000</v>
      </c>
      <c r="D74" s="127">
        <f t="shared" si="1"/>
        <v>300000</v>
      </c>
    </row>
    <row r="75" spans="1:4" ht="18.75" hidden="1">
      <c r="A75" s="129" t="s">
        <v>172</v>
      </c>
      <c r="B75" s="127"/>
      <c r="C75" s="127"/>
      <c r="D75" s="127">
        <f t="shared" si="1"/>
        <v>0</v>
      </c>
    </row>
    <row r="76" spans="1:4" ht="18.75" hidden="1">
      <c r="A76" s="128" t="s">
        <v>12</v>
      </c>
      <c r="B76" s="130"/>
      <c r="C76" s="130"/>
      <c r="D76" s="127">
        <f t="shared" si="1"/>
        <v>0</v>
      </c>
    </row>
    <row r="77" spans="1:4" ht="18.75" hidden="1">
      <c r="A77" s="128" t="s">
        <v>13</v>
      </c>
      <c r="B77" s="130"/>
      <c r="C77" s="130"/>
      <c r="D77" s="127">
        <f t="shared" si="1"/>
        <v>0</v>
      </c>
    </row>
    <row r="78" spans="1:4" ht="18.75">
      <c r="A78" s="128" t="s">
        <v>14</v>
      </c>
      <c r="B78" s="130">
        <v>3</v>
      </c>
      <c r="C78" s="130">
        <v>6400</v>
      </c>
      <c r="D78" s="127">
        <f t="shared" si="1"/>
        <v>19200</v>
      </c>
    </row>
    <row r="79" spans="1:4" ht="18.75" hidden="1">
      <c r="A79" s="129" t="s">
        <v>85</v>
      </c>
      <c r="B79" s="127"/>
      <c r="C79" s="127"/>
      <c r="D79" s="127">
        <f t="shared" si="1"/>
        <v>0</v>
      </c>
    </row>
    <row r="80" spans="1:4" ht="18.75">
      <c r="A80" s="129" t="s">
        <v>86</v>
      </c>
      <c r="B80" s="127">
        <v>20</v>
      </c>
      <c r="C80" s="127">
        <v>10500</v>
      </c>
      <c r="D80" s="127">
        <f t="shared" si="1"/>
        <v>210000</v>
      </c>
    </row>
    <row r="81" spans="1:4" ht="18.75">
      <c r="A81" s="129" t="s">
        <v>87</v>
      </c>
      <c r="B81" s="127">
        <v>60</v>
      </c>
      <c r="C81" s="127">
        <v>8000</v>
      </c>
      <c r="D81" s="127">
        <f t="shared" si="1"/>
        <v>480000</v>
      </c>
    </row>
    <row r="82" spans="1:4" ht="18.75" hidden="1">
      <c r="A82" s="129" t="s">
        <v>88</v>
      </c>
      <c r="B82" s="127"/>
      <c r="C82" s="127"/>
      <c r="D82" s="127">
        <f t="shared" si="1"/>
        <v>0</v>
      </c>
    </row>
    <row r="83" spans="1:4" ht="18.75" hidden="1">
      <c r="A83" s="129" t="s">
        <v>89</v>
      </c>
      <c r="B83" s="127"/>
      <c r="C83" s="127"/>
      <c r="D83" s="127">
        <f t="shared" si="1"/>
        <v>0</v>
      </c>
    </row>
    <row r="84" spans="1:4" ht="18.75" hidden="1">
      <c r="A84" s="129" t="s">
        <v>194</v>
      </c>
      <c r="B84" s="127"/>
      <c r="C84" s="127"/>
      <c r="D84" s="127">
        <f t="shared" si="1"/>
        <v>0</v>
      </c>
    </row>
    <row r="85" spans="1:4" ht="18.75" hidden="1">
      <c r="A85" s="90" t="s">
        <v>195</v>
      </c>
      <c r="B85" s="127"/>
      <c r="C85" s="127"/>
      <c r="D85" s="127">
        <f t="shared" si="1"/>
        <v>0</v>
      </c>
    </row>
    <row r="86" spans="1:4" ht="18.75" hidden="1">
      <c r="A86" s="90" t="s">
        <v>177</v>
      </c>
      <c r="B86" s="127"/>
      <c r="C86" s="127"/>
      <c r="D86" s="127">
        <f t="shared" si="1"/>
        <v>0</v>
      </c>
    </row>
    <row r="87" spans="1:4" ht="18.75" hidden="1">
      <c r="A87" s="90" t="s">
        <v>178</v>
      </c>
      <c r="B87" s="127"/>
      <c r="C87" s="127"/>
      <c r="D87" s="127">
        <f t="shared" si="1"/>
        <v>0</v>
      </c>
    </row>
    <row r="88" spans="1:4" ht="18.75" hidden="1">
      <c r="A88" s="83" t="s">
        <v>179</v>
      </c>
      <c r="B88" s="127"/>
      <c r="C88" s="127"/>
      <c r="D88" s="127">
        <f t="shared" si="1"/>
        <v>0</v>
      </c>
    </row>
    <row r="89" spans="1:4" ht="18.75" hidden="1">
      <c r="A89" s="97" t="s">
        <v>173</v>
      </c>
      <c r="B89" s="127"/>
      <c r="C89" s="127"/>
      <c r="D89" s="127">
        <f t="shared" si="1"/>
        <v>0</v>
      </c>
    </row>
    <row r="90" spans="1:4" ht="18.75" hidden="1">
      <c r="A90" s="83" t="s">
        <v>207</v>
      </c>
      <c r="B90" s="127"/>
      <c r="C90" s="127"/>
      <c r="D90" s="127">
        <f t="shared" si="1"/>
        <v>0</v>
      </c>
    </row>
    <row r="91" spans="1:4" ht="18.75" hidden="1">
      <c r="A91" s="129" t="s">
        <v>15</v>
      </c>
      <c r="B91" s="127"/>
      <c r="C91" s="127"/>
      <c r="D91" s="127">
        <f t="shared" si="1"/>
        <v>0</v>
      </c>
    </row>
    <row r="92" spans="1:4" ht="18.75" hidden="1">
      <c r="A92" s="129" t="s">
        <v>16</v>
      </c>
      <c r="B92" s="127"/>
      <c r="C92" s="127"/>
      <c r="D92" s="127">
        <f t="shared" si="1"/>
        <v>0</v>
      </c>
    </row>
    <row r="93" spans="1:4" ht="18.75" hidden="1">
      <c r="A93" s="83" t="s">
        <v>208</v>
      </c>
      <c r="B93" s="127"/>
      <c r="C93" s="127"/>
      <c r="D93" s="127">
        <f t="shared" si="1"/>
        <v>0</v>
      </c>
    </row>
    <row r="94" spans="1:4" ht="18.75" hidden="1">
      <c r="A94" s="83" t="s">
        <v>209</v>
      </c>
      <c r="B94" s="127"/>
      <c r="C94" s="127"/>
      <c r="D94" s="127">
        <f t="shared" si="1"/>
        <v>0</v>
      </c>
    </row>
    <row r="95" spans="1:4" ht="18.75" hidden="1">
      <c r="A95" s="129" t="s">
        <v>17</v>
      </c>
      <c r="B95" s="130"/>
      <c r="C95" s="130"/>
      <c r="D95" s="127">
        <f t="shared" si="1"/>
        <v>0</v>
      </c>
    </row>
    <row r="96" spans="1:4" ht="18.75">
      <c r="A96" s="90" t="s">
        <v>18</v>
      </c>
      <c r="B96" s="127">
        <v>22</v>
      </c>
      <c r="C96" s="127">
        <v>3000</v>
      </c>
      <c r="D96" s="127">
        <f t="shared" si="1"/>
        <v>66000</v>
      </c>
    </row>
    <row r="97" spans="1:4" ht="18.75" hidden="1">
      <c r="A97" s="83" t="s">
        <v>298</v>
      </c>
      <c r="B97" s="127"/>
      <c r="C97" s="127"/>
      <c r="D97" s="127">
        <f t="shared" si="1"/>
        <v>0</v>
      </c>
    </row>
    <row r="98" spans="1:4" ht="18.75" hidden="1">
      <c r="A98" s="83" t="s">
        <v>210</v>
      </c>
      <c r="B98" s="127"/>
      <c r="C98" s="127"/>
      <c r="D98" s="127">
        <f t="shared" si="1"/>
        <v>0</v>
      </c>
    </row>
    <row r="99" spans="1:4" ht="18.75" hidden="1">
      <c r="A99" s="129" t="s">
        <v>49</v>
      </c>
      <c r="B99" s="127"/>
      <c r="C99" s="127"/>
      <c r="D99" s="127">
        <f t="shared" si="1"/>
        <v>0</v>
      </c>
    </row>
    <row r="100" spans="1:4" ht="18.75" hidden="1">
      <c r="A100" s="92" t="s">
        <v>50</v>
      </c>
      <c r="B100" s="127"/>
      <c r="C100" s="127"/>
      <c r="D100" s="127">
        <f t="shared" si="1"/>
        <v>0</v>
      </c>
    </row>
    <row r="101" spans="1:4" ht="18.75" hidden="1">
      <c r="A101" s="138" t="s">
        <v>192</v>
      </c>
      <c r="B101" s="127"/>
      <c r="C101" s="127"/>
      <c r="D101" s="127">
        <f t="shared" si="1"/>
        <v>0</v>
      </c>
    </row>
    <row r="102" spans="1:4" ht="18.75" hidden="1">
      <c r="A102" s="138" t="s">
        <v>193</v>
      </c>
      <c r="B102" s="127"/>
      <c r="C102" s="127"/>
      <c r="D102" s="127">
        <f t="shared" si="1"/>
        <v>0</v>
      </c>
    </row>
    <row r="103" spans="1:4" ht="18.75" hidden="1">
      <c r="A103" s="121" t="s">
        <v>51</v>
      </c>
      <c r="B103" s="127"/>
      <c r="C103" s="127"/>
      <c r="D103" s="127">
        <f t="shared" si="1"/>
        <v>0</v>
      </c>
    </row>
    <row r="104" spans="1:4" ht="18.75" hidden="1">
      <c r="A104" s="115" t="s">
        <v>299</v>
      </c>
      <c r="B104" s="127"/>
      <c r="C104" s="127"/>
      <c r="D104" s="127">
        <f t="shared" si="1"/>
        <v>0</v>
      </c>
    </row>
    <row r="105" spans="1:4" ht="18.75" hidden="1">
      <c r="A105" s="129" t="s">
        <v>52</v>
      </c>
      <c r="B105" s="127"/>
      <c r="C105" s="127"/>
      <c r="D105" s="127">
        <f t="shared" si="1"/>
        <v>0</v>
      </c>
    </row>
    <row r="106" spans="1:4" ht="18.75" hidden="1">
      <c r="A106" s="129" t="s">
        <v>21</v>
      </c>
      <c r="B106" s="127"/>
      <c r="C106" s="127"/>
      <c r="D106" s="127">
        <f t="shared" si="1"/>
        <v>0</v>
      </c>
    </row>
    <row r="107" spans="1:4" ht="18.75" hidden="1">
      <c r="A107" s="129" t="s">
        <v>22</v>
      </c>
      <c r="B107" s="127"/>
      <c r="C107" s="127"/>
      <c r="D107" s="127">
        <f t="shared" si="1"/>
        <v>0</v>
      </c>
    </row>
    <row r="108" spans="1:4" ht="18.75" hidden="1">
      <c r="A108" s="129" t="s">
        <v>23</v>
      </c>
      <c r="B108" s="127"/>
      <c r="C108" s="127"/>
      <c r="D108" s="127">
        <f t="shared" si="1"/>
        <v>0</v>
      </c>
    </row>
    <row r="109" spans="1:4" ht="18.75" hidden="1">
      <c r="A109" s="129" t="s">
        <v>211</v>
      </c>
      <c r="B109" s="127"/>
      <c r="C109" s="127"/>
      <c r="D109" s="127">
        <f t="shared" si="1"/>
        <v>0</v>
      </c>
    </row>
    <row r="110" spans="1:4" ht="18.75" hidden="1">
      <c r="A110" s="129" t="s">
        <v>212</v>
      </c>
      <c r="B110" s="127"/>
      <c r="C110" s="127"/>
      <c r="D110" s="127">
        <f t="shared" si="1"/>
        <v>0</v>
      </c>
    </row>
    <row r="111" spans="1:4" ht="18.75" hidden="1">
      <c r="A111" s="129" t="s">
        <v>213</v>
      </c>
      <c r="B111" s="127"/>
      <c r="C111" s="127"/>
      <c r="D111" s="127">
        <f t="shared" si="1"/>
        <v>0</v>
      </c>
    </row>
    <row r="112" spans="1:4" ht="18.75" hidden="1">
      <c r="A112" s="129" t="s">
        <v>214</v>
      </c>
      <c r="B112" s="127"/>
      <c r="C112" s="127"/>
      <c r="D112" s="127">
        <f t="shared" si="1"/>
        <v>0</v>
      </c>
    </row>
    <row r="113" spans="1:4" ht="18.75" hidden="1">
      <c r="A113" s="83" t="s">
        <v>19</v>
      </c>
      <c r="B113" s="127"/>
      <c r="C113" s="127"/>
      <c r="D113" s="127">
        <f t="shared" si="1"/>
        <v>0</v>
      </c>
    </row>
    <row r="114" spans="1:4" ht="18.75" hidden="1">
      <c r="A114" s="90" t="s">
        <v>20</v>
      </c>
      <c r="B114" s="127"/>
      <c r="C114" s="127"/>
      <c r="D114" s="127">
        <f t="shared" si="1"/>
        <v>0</v>
      </c>
    </row>
    <row r="115" spans="1:4" ht="18.75" hidden="1">
      <c r="A115" s="129" t="s">
        <v>300</v>
      </c>
      <c r="B115" s="127"/>
      <c r="C115" s="127"/>
      <c r="D115" s="127">
        <f t="shared" si="1"/>
        <v>0</v>
      </c>
    </row>
    <row r="116" spans="1:4" ht="18.75" hidden="1">
      <c r="A116" s="83" t="s">
        <v>301</v>
      </c>
      <c r="B116" s="127"/>
      <c r="C116" s="127"/>
      <c r="D116" s="127">
        <f t="shared" si="1"/>
        <v>0</v>
      </c>
    </row>
    <row r="117" spans="1:4" ht="18.75" hidden="1">
      <c r="A117" s="83" t="s">
        <v>302</v>
      </c>
      <c r="B117" s="127"/>
      <c r="C117" s="127"/>
      <c r="D117" s="127">
        <f t="shared" si="1"/>
        <v>0</v>
      </c>
    </row>
    <row r="118" spans="1:4" ht="18.75" hidden="1">
      <c r="A118" s="129" t="s">
        <v>98</v>
      </c>
      <c r="B118" s="127"/>
      <c r="C118" s="127"/>
      <c r="D118" s="127">
        <f t="shared" si="1"/>
        <v>0</v>
      </c>
    </row>
    <row r="119" spans="1:4" ht="18.75" hidden="1">
      <c r="A119" s="105" t="s">
        <v>127</v>
      </c>
      <c r="B119" s="127"/>
      <c r="C119" s="127"/>
      <c r="D119" s="127">
        <f t="shared" si="1"/>
        <v>0</v>
      </c>
    </row>
    <row r="120" spans="1:4" ht="18.75" hidden="1">
      <c r="A120" s="97" t="s">
        <v>128</v>
      </c>
      <c r="B120" s="127"/>
      <c r="C120" s="127"/>
      <c r="D120" s="127">
        <f t="shared" si="1"/>
        <v>0</v>
      </c>
    </row>
    <row r="121" spans="1:4" ht="18.75" hidden="1">
      <c r="A121" s="128" t="s">
        <v>129</v>
      </c>
      <c r="B121" s="130"/>
      <c r="C121" s="130"/>
      <c r="D121" s="127">
        <f t="shared" si="1"/>
        <v>0</v>
      </c>
    </row>
    <row r="122" spans="1:4" ht="18.75" hidden="1">
      <c r="A122" s="128" t="s">
        <v>130</v>
      </c>
      <c r="B122" s="130"/>
      <c r="C122" s="130"/>
      <c r="D122" s="127">
        <f t="shared" si="1"/>
        <v>0</v>
      </c>
    </row>
    <row r="123" spans="1:4" ht="18.75" hidden="1">
      <c r="A123" s="128" t="s">
        <v>131</v>
      </c>
      <c r="B123" s="130"/>
      <c r="C123" s="130"/>
      <c r="D123" s="127">
        <f t="shared" si="1"/>
        <v>0</v>
      </c>
    </row>
    <row r="124" spans="1:4" ht="18.75" hidden="1">
      <c r="A124" s="128" t="s">
        <v>132</v>
      </c>
      <c r="B124" s="139"/>
      <c r="C124" s="139"/>
      <c r="D124" s="127">
        <f t="shared" si="1"/>
        <v>0</v>
      </c>
    </row>
    <row r="125" spans="1:4" ht="18.75" hidden="1">
      <c r="A125" s="141" t="s">
        <v>282</v>
      </c>
      <c r="B125" s="127"/>
      <c r="C125" s="127"/>
      <c r="D125" s="127">
        <f t="shared" si="1"/>
        <v>0</v>
      </c>
    </row>
    <row r="126" spans="1:4" ht="18.75" hidden="1">
      <c r="A126" s="128" t="s">
        <v>283</v>
      </c>
      <c r="B126" s="130"/>
      <c r="C126" s="130"/>
      <c r="D126" s="127">
        <f t="shared" si="1"/>
        <v>0</v>
      </c>
    </row>
    <row r="127" spans="1:4" ht="18.75" hidden="1">
      <c r="A127" s="129" t="s">
        <v>284</v>
      </c>
      <c r="B127" s="127"/>
      <c r="C127" s="127"/>
      <c r="D127" s="127">
        <f t="shared" si="1"/>
        <v>0</v>
      </c>
    </row>
    <row r="128" spans="1:4" ht="18.75" hidden="1">
      <c r="A128" s="129" t="s">
        <v>285</v>
      </c>
      <c r="B128" s="127"/>
      <c r="C128" s="127"/>
      <c r="D128" s="127">
        <f t="shared" si="1"/>
        <v>0</v>
      </c>
    </row>
    <row r="129" spans="1:4" ht="18.75">
      <c r="A129" s="129" t="s">
        <v>37</v>
      </c>
      <c r="B129" s="127">
        <v>40</v>
      </c>
      <c r="C129" s="127">
        <v>10000</v>
      </c>
      <c r="D129" s="127">
        <f t="shared" si="1"/>
        <v>400000</v>
      </c>
    </row>
    <row r="130" spans="1:4" ht="18.75" hidden="1">
      <c r="A130" s="92" t="s">
        <v>38</v>
      </c>
      <c r="B130" s="127"/>
      <c r="C130" s="127"/>
      <c r="D130" s="127">
        <f t="shared" si="1"/>
        <v>0</v>
      </c>
    </row>
    <row r="131" spans="1:4" ht="18.75" hidden="1">
      <c r="A131" s="128" t="s">
        <v>215</v>
      </c>
      <c r="B131" s="127"/>
      <c r="C131" s="127"/>
      <c r="D131" s="127">
        <f t="shared" si="1"/>
        <v>0</v>
      </c>
    </row>
    <row r="132" spans="1:4" ht="18.75" hidden="1">
      <c r="A132" s="128" t="s">
        <v>216</v>
      </c>
      <c r="B132" s="127"/>
      <c r="C132" s="127"/>
      <c r="D132" s="127">
        <f t="shared" ref="D132:D195" si="2">B132*C132</f>
        <v>0</v>
      </c>
    </row>
    <row r="133" spans="1:4" ht="18.75" hidden="1">
      <c r="A133" s="129" t="s">
        <v>217</v>
      </c>
      <c r="B133" s="127"/>
      <c r="C133" s="127"/>
      <c r="D133" s="127">
        <f t="shared" si="2"/>
        <v>0</v>
      </c>
    </row>
    <row r="134" spans="1:4" ht="18.75" hidden="1">
      <c r="A134" s="129" t="s">
        <v>218</v>
      </c>
      <c r="B134" s="127"/>
      <c r="C134" s="127"/>
      <c r="D134" s="127">
        <f t="shared" si="2"/>
        <v>0</v>
      </c>
    </row>
    <row r="135" spans="1:4" ht="18.75" hidden="1">
      <c r="A135" s="129" t="s">
        <v>104</v>
      </c>
      <c r="B135" s="130"/>
      <c r="C135" s="130"/>
      <c r="D135" s="127">
        <f t="shared" si="2"/>
        <v>0</v>
      </c>
    </row>
    <row r="136" spans="1:4" ht="18.75" hidden="1">
      <c r="A136" s="129" t="s">
        <v>105</v>
      </c>
      <c r="B136" s="130"/>
      <c r="C136" s="130"/>
      <c r="D136" s="127">
        <f t="shared" si="2"/>
        <v>0</v>
      </c>
    </row>
    <row r="137" spans="1:4" ht="18.75" hidden="1">
      <c r="A137" s="129" t="s">
        <v>303</v>
      </c>
      <c r="B137" s="127"/>
      <c r="C137" s="127"/>
      <c r="D137" s="127">
        <f t="shared" si="2"/>
        <v>0</v>
      </c>
    </row>
    <row r="138" spans="1:4" ht="18.75">
      <c r="A138" s="129" t="s">
        <v>106</v>
      </c>
      <c r="B138" s="130">
        <v>1</v>
      </c>
      <c r="C138" s="130">
        <v>70000</v>
      </c>
      <c r="D138" s="127">
        <f t="shared" si="2"/>
        <v>70000</v>
      </c>
    </row>
    <row r="139" spans="1:4" ht="18.75" hidden="1">
      <c r="A139" s="129" t="s">
        <v>107</v>
      </c>
      <c r="B139" s="130"/>
      <c r="C139" s="130"/>
      <c r="D139" s="127">
        <f t="shared" si="2"/>
        <v>0</v>
      </c>
    </row>
    <row r="140" spans="1:4" ht="18.75" hidden="1">
      <c r="A140" s="129" t="s">
        <v>108</v>
      </c>
      <c r="B140" s="130"/>
      <c r="C140" s="130"/>
      <c r="D140" s="127">
        <f t="shared" si="2"/>
        <v>0</v>
      </c>
    </row>
    <row r="141" spans="1:4" ht="18.75" hidden="1">
      <c r="A141" s="129" t="s">
        <v>109</v>
      </c>
      <c r="B141" s="130"/>
      <c r="C141" s="130"/>
      <c r="D141" s="127">
        <f t="shared" si="2"/>
        <v>0</v>
      </c>
    </row>
    <row r="142" spans="1:4" ht="18.75" hidden="1">
      <c r="A142" s="129" t="s">
        <v>133</v>
      </c>
      <c r="B142" s="130"/>
      <c r="C142" s="130"/>
      <c r="D142" s="127">
        <f t="shared" si="2"/>
        <v>0</v>
      </c>
    </row>
    <row r="143" spans="1:4" ht="18.75" hidden="1">
      <c r="A143" s="129" t="s">
        <v>110</v>
      </c>
      <c r="B143" s="130"/>
      <c r="C143" s="130"/>
      <c r="D143" s="127">
        <f t="shared" si="2"/>
        <v>0</v>
      </c>
    </row>
    <row r="144" spans="1:4" ht="18.75" hidden="1">
      <c r="A144" s="129" t="s">
        <v>111</v>
      </c>
      <c r="B144" s="130"/>
      <c r="C144" s="130"/>
      <c r="D144" s="127">
        <f t="shared" si="2"/>
        <v>0</v>
      </c>
    </row>
    <row r="145" spans="1:4" ht="18.75" hidden="1">
      <c r="A145" s="129" t="s">
        <v>112</v>
      </c>
      <c r="B145" s="130"/>
      <c r="C145" s="130"/>
      <c r="D145" s="127">
        <f t="shared" si="2"/>
        <v>0</v>
      </c>
    </row>
    <row r="146" spans="1:4" ht="18.75" hidden="1">
      <c r="A146" s="129" t="s">
        <v>162</v>
      </c>
      <c r="B146" s="127"/>
      <c r="C146" s="127"/>
      <c r="D146" s="127">
        <f t="shared" si="2"/>
        <v>0</v>
      </c>
    </row>
    <row r="147" spans="1:4" ht="18.75" hidden="1">
      <c r="A147" s="129" t="s">
        <v>163</v>
      </c>
      <c r="B147" s="127"/>
      <c r="C147" s="127"/>
      <c r="D147" s="127">
        <f t="shared" si="2"/>
        <v>0</v>
      </c>
    </row>
    <row r="148" spans="1:4" ht="18.75" hidden="1">
      <c r="A148" s="129" t="s">
        <v>164</v>
      </c>
      <c r="B148" s="127"/>
      <c r="C148" s="127"/>
      <c r="D148" s="127">
        <f t="shared" si="2"/>
        <v>0</v>
      </c>
    </row>
    <row r="149" spans="1:4" ht="18.75" hidden="1">
      <c r="A149" s="129" t="s">
        <v>165</v>
      </c>
      <c r="B149" s="127"/>
      <c r="C149" s="127"/>
      <c r="D149" s="127">
        <f t="shared" si="2"/>
        <v>0</v>
      </c>
    </row>
    <row r="150" spans="1:4" ht="18.75" hidden="1">
      <c r="A150" s="129" t="s">
        <v>166</v>
      </c>
      <c r="B150" s="127"/>
      <c r="C150" s="127"/>
      <c r="D150" s="127">
        <f t="shared" si="2"/>
        <v>0</v>
      </c>
    </row>
    <row r="151" spans="1:4" ht="18.75" hidden="1">
      <c r="A151" s="92" t="s">
        <v>167</v>
      </c>
      <c r="B151" s="127"/>
      <c r="C151" s="127"/>
      <c r="D151" s="127">
        <f t="shared" si="2"/>
        <v>0</v>
      </c>
    </row>
    <row r="152" spans="1:4" ht="18.75" hidden="1">
      <c r="A152" s="129" t="s">
        <v>291</v>
      </c>
      <c r="B152" s="127"/>
      <c r="C152" s="127"/>
      <c r="D152" s="127">
        <f t="shared" si="2"/>
        <v>0</v>
      </c>
    </row>
    <row r="153" spans="1:4" ht="18.75" hidden="1">
      <c r="A153" s="129" t="s">
        <v>292</v>
      </c>
      <c r="B153" s="127"/>
      <c r="C153" s="127"/>
      <c r="D153" s="127">
        <f t="shared" si="2"/>
        <v>0</v>
      </c>
    </row>
    <row r="154" spans="1:4" ht="18.75" hidden="1">
      <c r="A154" s="129" t="s">
        <v>293</v>
      </c>
      <c r="B154" s="127"/>
      <c r="C154" s="127"/>
      <c r="D154" s="127">
        <f t="shared" si="2"/>
        <v>0</v>
      </c>
    </row>
    <row r="155" spans="1:4" ht="18.75">
      <c r="A155" s="129" t="s">
        <v>294</v>
      </c>
      <c r="B155" s="127">
        <v>3</v>
      </c>
      <c r="C155" s="127">
        <v>9000</v>
      </c>
      <c r="D155" s="127">
        <f t="shared" si="2"/>
        <v>27000</v>
      </c>
    </row>
    <row r="156" spans="1:4" ht="18.75" hidden="1">
      <c r="A156" s="129" t="s">
        <v>113</v>
      </c>
      <c r="B156" s="130"/>
      <c r="C156" s="130"/>
      <c r="D156" s="127">
        <f t="shared" si="2"/>
        <v>0</v>
      </c>
    </row>
    <row r="157" spans="1:4" ht="18.75" hidden="1">
      <c r="A157" s="140" t="s">
        <v>114</v>
      </c>
      <c r="B157" s="130"/>
      <c r="C157" s="130"/>
      <c r="D157" s="127">
        <f t="shared" si="2"/>
        <v>0</v>
      </c>
    </row>
    <row r="158" spans="1:4" ht="18.75" hidden="1">
      <c r="A158" s="129" t="s">
        <v>115</v>
      </c>
      <c r="B158" s="130"/>
      <c r="C158" s="130"/>
      <c r="D158" s="127">
        <f t="shared" si="2"/>
        <v>0</v>
      </c>
    </row>
    <row r="159" spans="1:4" ht="18.75" hidden="1">
      <c r="A159" s="129" t="s">
        <v>56</v>
      </c>
      <c r="B159" s="127"/>
      <c r="C159" s="127"/>
      <c r="D159" s="127">
        <f t="shared" si="2"/>
        <v>0</v>
      </c>
    </row>
    <row r="160" spans="1:4" ht="18.75" hidden="1">
      <c r="A160" s="92" t="s">
        <v>57</v>
      </c>
      <c r="B160" s="127"/>
      <c r="C160" s="127"/>
      <c r="D160" s="127">
        <f t="shared" si="2"/>
        <v>0</v>
      </c>
    </row>
    <row r="161" spans="1:4" ht="18.75">
      <c r="A161" s="129" t="s">
        <v>199</v>
      </c>
      <c r="B161" s="127">
        <v>250</v>
      </c>
      <c r="C161" s="127">
        <v>6000</v>
      </c>
      <c r="D161" s="127">
        <f t="shared" si="2"/>
        <v>1500000</v>
      </c>
    </row>
    <row r="162" spans="1:4" ht="18.75" hidden="1">
      <c r="A162" s="128" t="s">
        <v>200</v>
      </c>
      <c r="B162" s="127"/>
      <c r="C162" s="127"/>
      <c r="D162" s="127">
        <f t="shared" si="2"/>
        <v>0</v>
      </c>
    </row>
    <row r="163" spans="1:4" ht="18.75">
      <c r="A163" s="129" t="s">
        <v>201</v>
      </c>
      <c r="B163" s="127">
        <v>270</v>
      </c>
      <c r="C163" s="127">
        <v>6000</v>
      </c>
      <c r="D163" s="127">
        <f t="shared" si="2"/>
        <v>1620000</v>
      </c>
    </row>
    <row r="164" spans="1:4" ht="18.75">
      <c r="A164" s="129" t="s">
        <v>202</v>
      </c>
      <c r="B164" s="127">
        <v>25</v>
      </c>
      <c r="C164" s="127">
        <v>11000</v>
      </c>
      <c r="D164" s="127">
        <f t="shared" si="2"/>
        <v>275000</v>
      </c>
    </row>
    <row r="165" spans="1:4" ht="18.75" hidden="1">
      <c r="A165" s="129" t="s">
        <v>203</v>
      </c>
      <c r="B165" s="127"/>
      <c r="C165" s="127"/>
      <c r="D165" s="127">
        <f t="shared" si="2"/>
        <v>0</v>
      </c>
    </row>
    <row r="166" spans="1:4" ht="18.75" hidden="1">
      <c r="A166" s="89" t="s">
        <v>204</v>
      </c>
      <c r="B166" s="127"/>
      <c r="C166" s="127"/>
      <c r="D166" s="127">
        <f t="shared" si="2"/>
        <v>0</v>
      </c>
    </row>
    <row r="167" spans="1:4" ht="18.75" hidden="1">
      <c r="A167" s="129" t="s">
        <v>65</v>
      </c>
      <c r="B167" s="127"/>
      <c r="C167" s="127"/>
      <c r="D167" s="127">
        <f t="shared" si="2"/>
        <v>0</v>
      </c>
    </row>
    <row r="168" spans="1:4" ht="18.75" hidden="1">
      <c r="A168" s="134" t="s">
        <v>66</v>
      </c>
      <c r="B168" s="135"/>
      <c r="C168" s="135"/>
      <c r="D168" s="127">
        <f t="shared" si="2"/>
        <v>0</v>
      </c>
    </row>
    <row r="169" spans="1:4" ht="18.75" hidden="1">
      <c r="A169" s="129" t="s">
        <v>90</v>
      </c>
      <c r="B169" s="127"/>
      <c r="C169" s="127"/>
      <c r="D169" s="127">
        <f t="shared" si="2"/>
        <v>0</v>
      </c>
    </row>
    <row r="170" spans="1:4" ht="18.75" hidden="1">
      <c r="A170" s="129" t="s">
        <v>39</v>
      </c>
      <c r="B170" s="127"/>
      <c r="C170" s="127"/>
      <c r="D170" s="127">
        <f t="shared" si="2"/>
        <v>0</v>
      </c>
    </row>
    <row r="171" spans="1:4" ht="18.75" hidden="1">
      <c r="A171" s="128" t="s">
        <v>243</v>
      </c>
      <c r="B171" s="127"/>
      <c r="C171" s="127"/>
      <c r="D171" s="127">
        <f t="shared" si="2"/>
        <v>0</v>
      </c>
    </row>
    <row r="172" spans="1:4" ht="18.75" hidden="1">
      <c r="A172" s="129" t="s">
        <v>244</v>
      </c>
      <c r="B172" s="127"/>
      <c r="C172" s="127"/>
      <c r="D172" s="127">
        <f t="shared" si="2"/>
        <v>0</v>
      </c>
    </row>
    <row r="173" spans="1:4" ht="18.75" hidden="1">
      <c r="A173" s="129" t="s">
        <v>245</v>
      </c>
      <c r="B173" s="127"/>
      <c r="C173" s="127"/>
      <c r="D173" s="127">
        <f t="shared" si="2"/>
        <v>0</v>
      </c>
    </row>
    <row r="174" spans="1:4" ht="18.75" hidden="1">
      <c r="A174" s="128" t="s">
        <v>180</v>
      </c>
      <c r="B174" s="127"/>
      <c r="C174" s="127"/>
      <c r="D174" s="127">
        <f t="shared" si="2"/>
        <v>0</v>
      </c>
    </row>
    <row r="175" spans="1:4" ht="18.75" hidden="1">
      <c r="A175" s="128" t="s">
        <v>181</v>
      </c>
      <c r="B175" s="127"/>
      <c r="C175" s="127"/>
      <c r="D175" s="127">
        <f t="shared" si="2"/>
        <v>0</v>
      </c>
    </row>
    <row r="176" spans="1:4" ht="18.75">
      <c r="A176" s="128" t="s">
        <v>182</v>
      </c>
      <c r="B176" s="127">
        <v>460</v>
      </c>
      <c r="C176" s="127">
        <v>12000</v>
      </c>
      <c r="D176" s="127">
        <f t="shared" si="2"/>
        <v>5520000</v>
      </c>
    </row>
    <row r="177" spans="1:4" ht="18.75">
      <c r="A177" s="129" t="s">
        <v>183</v>
      </c>
      <c r="B177" s="127">
        <v>90</v>
      </c>
      <c r="C177" s="127">
        <v>3600</v>
      </c>
      <c r="D177" s="127">
        <f t="shared" si="2"/>
        <v>324000</v>
      </c>
    </row>
    <row r="178" spans="1:4" ht="18.75" hidden="1">
      <c r="A178" s="128" t="s">
        <v>184</v>
      </c>
      <c r="B178" s="127"/>
      <c r="C178" s="127"/>
      <c r="D178" s="127">
        <f t="shared" si="2"/>
        <v>0</v>
      </c>
    </row>
    <row r="179" spans="1:4" ht="18.75" hidden="1">
      <c r="A179" s="128" t="s">
        <v>185</v>
      </c>
      <c r="B179" s="127"/>
      <c r="C179" s="127"/>
      <c r="D179" s="127">
        <f t="shared" si="2"/>
        <v>0</v>
      </c>
    </row>
    <row r="180" spans="1:4" ht="18.75" hidden="1">
      <c r="A180" s="128" t="s">
        <v>186</v>
      </c>
      <c r="B180" s="127"/>
      <c r="C180" s="127"/>
      <c r="D180" s="127">
        <f t="shared" si="2"/>
        <v>0</v>
      </c>
    </row>
    <row r="181" spans="1:4" ht="18.75" hidden="1">
      <c r="A181" s="129" t="s">
        <v>187</v>
      </c>
      <c r="B181" s="127"/>
      <c r="C181" s="127"/>
      <c r="D181" s="127">
        <f t="shared" si="2"/>
        <v>0</v>
      </c>
    </row>
    <row r="182" spans="1:4" ht="18.75" hidden="1">
      <c r="A182" s="92" t="s">
        <v>304</v>
      </c>
      <c r="B182" s="127"/>
      <c r="C182" s="127"/>
      <c r="D182" s="127">
        <f t="shared" si="2"/>
        <v>0</v>
      </c>
    </row>
    <row r="183" spans="1:4" ht="18.75">
      <c r="A183" s="92" t="s">
        <v>305</v>
      </c>
      <c r="B183" s="127">
        <f>190+50</f>
        <v>240</v>
      </c>
      <c r="C183" s="127">
        <v>26000</v>
      </c>
      <c r="D183" s="127">
        <f t="shared" si="2"/>
        <v>6240000</v>
      </c>
    </row>
    <row r="184" spans="1:4" ht="18.75">
      <c r="A184" s="92" t="s">
        <v>306</v>
      </c>
      <c r="B184" s="127">
        <v>10</v>
      </c>
      <c r="C184" s="127">
        <v>85000</v>
      </c>
      <c r="D184" s="127">
        <f t="shared" si="2"/>
        <v>850000</v>
      </c>
    </row>
    <row r="185" spans="1:4" ht="18.75" hidden="1">
      <c r="A185" s="128" t="s">
        <v>40</v>
      </c>
      <c r="B185" s="127"/>
      <c r="C185" s="127"/>
      <c r="D185" s="127">
        <f t="shared" si="2"/>
        <v>0</v>
      </c>
    </row>
    <row r="186" spans="1:4" ht="18.75" hidden="1">
      <c r="A186" s="129" t="s">
        <v>335</v>
      </c>
      <c r="B186" s="127"/>
      <c r="C186" s="127"/>
      <c r="D186" s="127">
        <f t="shared" si="2"/>
        <v>0</v>
      </c>
    </row>
    <row r="187" spans="1:4" ht="18.75" hidden="1">
      <c r="A187" s="142" t="s">
        <v>342</v>
      </c>
      <c r="B187" s="127"/>
      <c r="C187" s="127"/>
      <c r="D187" s="127">
        <f t="shared" si="2"/>
        <v>0</v>
      </c>
    </row>
    <row r="188" spans="1:4" ht="18.75" hidden="1">
      <c r="A188" s="142" t="s">
        <v>343</v>
      </c>
      <c r="B188" s="127"/>
      <c r="C188" s="127"/>
      <c r="D188" s="127">
        <f t="shared" si="2"/>
        <v>0</v>
      </c>
    </row>
    <row r="189" spans="1:4" ht="18.75" hidden="1">
      <c r="A189" s="142" t="s">
        <v>344</v>
      </c>
      <c r="B189" s="127"/>
      <c r="C189" s="127"/>
      <c r="D189" s="127">
        <f t="shared" si="2"/>
        <v>0</v>
      </c>
    </row>
    <row r="190" spans="1:4" ht="18.75" hidden="1">
      <c r="A190" s="142" t="s">
        <v>345</v>
      </c>
      <c r="B190" s="127"/>
      <c r="C190" s="127"/>
      <c r="D190" s="127">
        <f t="shared" si="2"/>
        <v>0</v>
      </c>
    </row>
    <row r="191" spans="1:4" ht="18.75" hidden="1">
      <c r="A191" s="129" t="s">
        <v>58</v>
      </c>
      <c r="B191" s="127"/>
      <c r="C191" s="127"/>
      <c r="D191" s="127">
        <f t="shared" si="2"/>
        <v>0</v>
      </c>
    </row>
    <row r="192" spans="1:4" ht="18.75" hidden="1">
      <c r="A192" s="95" t="s">
        <v>59</v>
      </c>
      <c r="B192" s="127"/>
      <c r="C192" s="127"/>
      <c r="D192" s="127">
        <f t="shared" si="2"/>
        <v>0</v>
      </c>
    </row>
    <row r="193" spans="1:4" ht="18.75">
      <c r="A193" s="129" t="s">
        <v>70</v>
      </c>
      <c r="B193" s="127">
        <v>280</v>
      </c>
      <c r="C193" s="127">
        <v>28000</v>
      </c>
      <c r="D193" s="127">
        <f t="shared" si="2"/>
        <v>7840000</v>
      </c>
    </row>
    <row r="194" spans="1:4" ht="18.75">
      <c r="A194" s="128" t="s">
        <v>71</v>
      </c>
      <c r="B194" s="127">
        <v>440</v>
      </c>
      <c r="C194" s="127">
        <v>27000</v>
      </c>
      <c r="D194" s="127">
        <f t="shared" si="2"/>
        <v>11880000</v>
      </c>
    </row>
    <row r="195" spans="1:4" ht="18.75" hidden="1">
      <c r="A195" s="129" t="s">
        <v>72</v>
      </c>
      <c r="B195" s="127"/>
      <c r="C195" s="127"/>
      <c r="D195" s="127">
        <f t="shared" si="2"/>
        <v>0</v>
      </c>
    </row>
    <row r="196" spans="1:4" ht="18.75" hidden="1">
      <c r="A196" s="129" t="s">
        <v>73</v>
      </c>
      <c r="B196" s="127"/>
      <c r="C196" s="127"/>
      <c r="D196" s="127">
        <f t="shared" ref="D196:D259" si="3">B196*C196</f>
        <v>0</v>
      </c>
    </row>
    <row r="197" spans="1:4" ht="18.75">
      <c r="A197" s="129" t="s">
        <v>146</v>
      </c>
      <c r="B197" s="127">
        <v>420</v>
      </c>
      <c r="C197" s="127">
        <v>16000</v>
      </c>
      <c r="D197" s="127">
        <f t="shared" si="3"/>
        <v>6720000</v>
      </c>
    </row>
    <row r="198" spans="1:4" ht="18.75" hidden="1">
      <c r="A198" s="93" t="s">
        <v>147</v>
      </c>
      <c r="B198" s="127"/>
      <c r="C198" s="127"/>
      <c r="D198" s="127">
        <f t="shared" si="3"/>
        <v>0</v>
      </c>
    </row>
    <row r="199" spans="1:4" ht="18.75" hidden="1">
      <c r="A199" s="93" t="s">
        <v>148</v>
      </c>
      <c r="B199" s="127"/>
      <c r="C199" s="127"/>
      <c r="D199" s="127">
        <f t="shared" si="3"/>
        <v>0</v>
      </c>
    </row>
    <row r="200" spans="1:4" ht="18.75" hidden="1">
      <c r="A200" s="129" t="s">
        <v>219</v>
      </c>
      <c r="B200" s="127"/>
      <c r="C200" s="127"/>
      <c r="D200" s="127">
        <f t="shared" si="3"/>
        <v>0</v>
      </c>
    </row>
    <row r="201" spans="1:4" ht="18.75" hidden="1">
      <c r="A201" s="83" t="s">
        <v>220</v>
      </c>
      <c r="B201" s="127"/>
      <c r="C201" s="127"/>
      <c r="D201" s="127">
        <f t="shared" si="3"/>
        <v>0</v>
      </c>
    </row>
    <row r="202" spans="1:4" ht="18.75" hidden="1">
      <c r="A202" s="129" t="s">
        <v>221</v>
      </c>
      <c r="B202" s="127"/>
      <c r="C202" s="127"/>
      <c r="D202" s="127">
        <f t="shared" si="3"/>
        <v>0</v>
      </c>
    </row>
    <row r="203" spans="1:4" ht="18.75" hidden="1">
      <c r="A203" s="83" t="s">
        <v>222</v>
      </c>
      <c r="B203" s="127"/>
      <c r="C203" s="127"/>
      <c r="D203" s="127">
        <f t="shared" si="3"/>
        <v>0</v>
      </c>
    </row>
    <row r="204" spans="1:4" ht="18.75" hidden="1">
      <c r="A204" s="129" t="s">
        <v>188</v>
      </c>
      <c r="B204" s="127"/>
      <c r="C204" s="127"/>
      <c r="D204" s="127">
        <f t="shared" si="3"/>
        <v>0</v>
      </c>
    </row>
    <row r="205" spans="1:4" ht="18.75" hidden="1">
      <c r="A205" s="129" t="s">
        <v>189</v>
      </c>
      <c r="B205" s="127"/>
      <c r="C205" s="127"/>
      <c r="D205" s="127">
        <f t="shared" si="3"/>
        <v>0</v>
      </c>
    </row>
    <row r="206" spans="1:4" ht="18.75" hidden="1">
      <c r="A206" s="129" t="s">
        <v>190</v>
      </c>
      <c r="B206" s="127"/>
      <c r="C206" s="127"/>
      <c r="D206" s="127">
        <f t="shared" si="3"/>
        <v>0</v>
      </c>
    </row>
    <row r="207" spans="1:4" ht="18.75" hidden="1">
      <c r="A207" s="129" t="s">
        <v>191</v>
      </c>
      <c r="B207" s="127"/>
      <c r="C207" s="127"/>
      <c r="D207" s="127">
        <f t="shared" si="3"/>
        <v>0</v>
      </c>
    </row>
    <row r="208" spans="1:4" ht="18.75">
      <c r="A208" s="129" t="s">
        <v>42</v>
      </c>
      <c r="B208" s="127">
        <v>18</v>
      </c>
      <c r="C208" s="127">
        <v>20000</v>
      </c>
      <c r="D208" s="127">
        <f t="shared" si="3"/>
        <v>360000</v>
      </c>
    </row>
    <row r="209" spans="1:4" ht="18.75" hidden="1">
      <c r="A209" s="132" t="s">
        <v>43</v>
      </c>
      <c r="B209" s="127"/>
      <c r="C209" s="127"/>
      <c r="D209" s="127">
        <f t="shared" si="3"/>
        <v>0</v>
      </c>
    </row>
    <row r="210" spans="1:4" ht="18.75" hidden="1">
      <c r="A210" s="129" t="s">
        <v>44</v>
      </c>
      <c r="B210" s="127"/>
      <c r="C210" s="127"/>
      <c r="D210" s="127">
        <f t="shared" si="3"/>
        <v>0</v>
      </c>
    </row>
    <row r="211" spans="1:4" ht="18.75">
      <c r="A211" s="129" t="s">
        <v>45</v>
      </c>
      <c r="B211" s="127">
        <v>250</v>
      </c>
      <c r="C211" s="127">
        <v>14000</v>
      </c>
      <c r="D211" s="127">
        <f t="shared" si="3"/>
        <v>3500000</v>
      </c>
    </row>
    <row r="212" spans="1:4" ht="18.75" hidden="1">
      <c r="A212" s="129" t="s">
        <v>46</v>
      </c>
      <c r="B212" s="127"/>
      <c r="C212" s="127"/>
      <c r="D212" s="127">
        <f t="shared" si="3"/>
        <v>0</v>
      </c>
    </row>
    <row r="213" spans="1:4" ht="18.75" hidden="1">
      <c r="A213" s="129" t="s">
        <v>47</v>
      </c>
      <c r="B213" s="127"/>
      <c r="C213" s="127"/>
      <c r="D213" s="127">
        <f t="shared" si="3"/>
        <v>0</v>
      </c>
    </row>
    <row r="214" spans="1:4" ht="18.75" hidden="1">
      <c r="A214" s="129" t="s">
        <v>48</v>
      </c>
      <c r="B214" s="127"/>
      <c r="C214" s="127"/>
      <c r="D214" s="127">
        <f t="shared" si="3"/>
        <v>0</v>
      </c>
    </row>
    <row r="215" spans="1:4" ht="18.75" hidden="1">
      <c r="A215" s="92" t="s">
        <v>355</v>
      </c>
      <c r="B215" s="127"/>
      <c r="C215" s="127"/>
      <c r="D215" s="127">
        <f t="shared" si="3"/>
        <v>0</v>
      </c>
    </row>
    <row r="216" spans="1:4" ht="18.75" hidden="1">
      <c r="A216" s="92" t="s">
        <v>134</v>
      </c>
      <c r="B216" s="127"/>
      <c r="C216" s="127"/>
      <c r="D216" s="127">
        <f t="shared" si="3"/>
        <v>0</v>
      </c>
    </row>
    <row r="217" spans="1:4" ht="18.75" hidden="1">
      <c r="A217" s="92" t="s">
        <v>135</v>
      </c>
      <c r="B217" s="127"/>
      <c r="C217" s="127"/>
      <c r="D217" s="127">
        <f t="shared" si="3"/>
        <v>0</v>
      </c>
    </row>
    <row r="218" spans="1:4" ht="18.75" hidden="1">
      <c r="A218" s="92" t="s">
        <v>136</v>
      </c>
      <c r="B218" s="127"/>
      <c r="C218" s="127"/>
      <c r="D218" s="127">
        <f t="shared" si="3"/>
        <v>0</v>
      </c>
    </row>
    <row r="219" spans="1:4" ht="18.75" hidden="1">
      <c r="A219" s="129" t="s">
        <v>137</v>
      </c>
      <c r="B219" s="127"/>
      <c r="C219" s="127"/>
      <c r="D219" s="127">
        <f t="shared" si="3"/>
        <v>0</v>
      </c>
    </row>
    <row r="220" spans="1:4" ht="18.75" hidden="1">
      <c r="A220" s="129" t="s">
        <v>138</v>
      </c>
      <c r="B220" s="127"/>
      <c r="C220" s="127"/>
      <c r="D220" s="127">
        <f t="shared" si="3"/>
        <v>0</v>
      </c>
    </row>
    <row r="221" spans="1:4" ht="18.75">
      <c r="A221" s="92" t="s">
        <v>139</v>
      </c>
      <c r="B221" s="127">
        <v>10</v>
      </c>
      <c r="C221" s="127">
        <v>2600</v>
      </c>
      <c r="D221" s="127">
        <f t="shared" si="3"/>
        <v>26000</v>
      </c>
    </row>
    <row r="222" spans="1:4" ht="18.75" hidden="1">
      <c r="A222" s="83" t="s">
        <v>319</v>
      </c>
      <c r="B222" s="127"/>
      <c r="C222" s="127"/>
      <c r="D222" s="127">
        <f t="shared" si="3"/>
        <v>0</v>
      </c>
    </row>
    <row r="223" spans="1:4" ht="18.75" hidden="1">
      <c r="A223" s="128" t="s">
        <v>205</v>
      </c>
      <c r="B223" s="127"/>
      <c r="C223" s="127"/>
      <c r="D223" s="127">
        <f t="shared" si="3"/>
        <v>0</v>
      </c>
    </row>
    <row r="224" spans="1:4" ht="18.75" hidden="1">
      <c r="A224" s="83" t="s">
        <v>307</v>
      </c>
      <c r="B224" s="127"/>
      <c r="C224" s="127"/>
      <c r="D224" s="127">
        <f t="shared" si="3"/>
        <v>0</v>
      </c>
    </row>
    <row r="225" spans="1:4" ht="18.75" hidden="1">
      <c r="A225" s="83" t="s">
        <v>308</v>
      </c>
      <c r="B225" s="127"/>
      <c r="C225" s="127"/>
      <c r="D225" s="127">
        <f t="shared" si="3"/>
        <v>0</v>
      </c>
    </row>
    <row r="226" spans="1:4" ht="18.75" hidden="1">
      <c r="A226" s="93" t="s">
        <v>91</v>
      </c>
      <c r="B226" s="127"/>
      <c r="C226" s="127"/>
      <c r="D226" s="127">
        <f t="shared" si="3"/>
        <v>0</v>
      </c>
    </row>
    <row r="227" spans="1:4" ht="18.75" hidden="1">
      <c r="A227" s="129" t="s">
        <v>61</v>
      </c>
      <c r="B227" s="127"/>
      <c r="C227" s="127"/>
      <c r="D227" s="127">
        <f t="shared" si="3"/>
        <v>0</v>
      </c>
    </row>
    <row r="228" spans="1:4" ht="18.75" hidden="1">
      <c r="A228" s="129" t="s">
        <v>62</v>
      </c>
      <c r="B228" s="127"/>
      <c r="C228" s="127"/>
      <c r="D228" s="127">
        <f t="shared" si="3"/>
        <v>0</v>
      </c>
    </row>
    <row r="229" spans="1:4" ht="18.75" hidden="1">
      <c r="A229" s="142" t="s">
        <v>346</v>
      </c>
      <c r="B229" s="127"/>
      <c r="C229" s="127"/>
      <c r="D229" s="127">
        <f t="shared" si="3"/>
        <v>0</v>
      </c>
    </row>
    <row r="230" spans="1:4" ht="18.75" hidden="1">
      <c r="A230" s="129" t="s">
        <v>92</v>
      </c>
      <c r="B230" s="127"/>
      <c r="C230" s="127"/>
      <c r="D230" s="127">
        <f t="shared" si="3"/>
        <v>0</v>
      </c>
    </row>
    <row r="231" spans="1:4" ht="18.75" hidden="1">
      <c r="A231" s="129" t="s">
        <v>93</v>
      </c>
      <c r="B231" s="127"/>
      <c r="C231" s="127"/>
      <c r="D231" s="127">
        <f t="shared" si="3"/>
        <v>0</v>
      </c>
    </row>
    <row r="232" spans="1:4" ht="18.75" hidden="1">
      <c r="A232" s="129" t="s">
        <v>140</v>
      </c>
      <c r="B232" s="130"/>
      <c r="C232" s="130"/>
      <c r="D232" s="127">
        <f t="shared" si="3"/>
        <v>0</v>
      </c>
    </row>
    <row r="233" spans="1:4" ht="18.75" hidden="1">
      <c r="A233" s="142" t="s">
        <v>347</v>
      </c>
      <c r="B233" s="127"/>
      <c r="C233" s="127"/>
      <c r="D233" s="127">
        <f t="shared" si="3"/>
        <v>0</v>
      </c>
    </row>
    <row r="234" spans="1:4" ht="18.75" hidden="1">
      <c r="A234" s="129" t="s">
        <v>141</v>
      </c>
      <c r="B234" s="130"/>
      <c r="C234" s="130"/>
      <c r="D234" s="127">
        <f t="shared" si="3"/>
        <v>0</v>
      </c>
    </row>
    <row r="235" spans="1:4" ht="18.75" hidden="1">
      <c r="A235" s="129" t="s">
        <v>223</v>
      </c>
      <c r="B235" s="127"/>
      <c r="C235" s="127"/>
      <c r="D235" s="127">
        <f t="shared" si="3"/>
        <v>0</v>
      </c>
    </row>
    <row r="236" spans="1:4" ht="18.75" hidden="1">
      <c r="A236" s="83" t="s">
        <v>24</v>
      </c>
      <c r="B236" s="127"/>
      <c r="C236" s="127"/>
      <c r="D236" s="127">
        <f t="shared" si="3"/>
        <v>0</v>
      </c>
    </row>
    <row r="237" spans="1:4" ht="18.75">
      <c r="A237" s="129" t="s">
        <v>25</v>
      </c>
      <c r="B237" s="127">
        <f>55+25+80</f>
        <v>160</v>
      </c>
      <c r="C237" s="127">
        <v>36000</v>
      </c>
      <c r="D237" s="127">
        <f t="shared" si="3"/>
        <v>5760000</v>
      </c>
    </row>
    <row r="238" spans="1:4" ht="18.75">
      <c r="A238" s="129" t="s">
        <v>26</v>
      </c>
      <c r="B238" s="127">
        <f>12+34</f>
        <v>46</v>
      </c>
      <c r="C238" s="127">
        <v>31000</v>
      </c>
      <c r="D238" s="127">
        <f t="shared" si="3"/>
        <v>1426000</v>
      </c>
    </row>
    <row r="239" spans="1:4" ht="18.75" hidden="1">
      <c r="A239" s="129" t="s">
        <v>27</v>
      </c>
      <c r="B239" s="127"/>
      <c r="C239" s="127"/>
      <c r="D239" s="127">
        <f t="shared" si="3"/>
        <v>0</v>
      </c>
    </row>
    <row r="240" spans="1:4" ht="18.75" hidden="1">
      <c r="A240" s="129" t="s">
        <v>28</v>
      </c>
      <c r="B240" s="127"/>
      <c r="C240" s="127"/>
      <c r="D240" s="127">
        <f t="shared" si="3"/>
        <v>0</v>
      </c>
    </row>
    <row r="241" spans="1:4" ht="18.75" hidden="1">
      <c r="A241" s="129" t="s">
        <v>29</v>
      </c>
      <c r="B241" s="127"/>
      <c r="C241" s="127"/>
      <c r="D241" s="127">
        <f t="shared" si="3"/>
        <v>0</v>
      </c>
    </row>
    <row r="242" spans="1:4" ht="18.75" hidden="1">
      <c r="A242" s="92" t="s">
        <v>234</v>
      </c>
      <c r="B242" s="127"/>
      <c r="C242" s="127"/>
      <c r="D242" s="127">
        <f t="shared" si="3"/>
        <v>0</v>
      </c>
    </row>
    <row r="243" spans="1:4" ht="18.75" hidden="1">
      <c r="A243" s="90" t="s">
        <v>235</v>
      </c>
      <c r="B243" s="127"/>
      <c r="C243" s="127"/>
      <c r="D243" s="127">
        <f t="shared" si="3"/>
        <v>0</v>
      </c>
    </row>
    <row r="244" spans="1:4" ht="18.75" hidden="1">
      <c r="A244" s="90" t="s">
        <v>236</v>
      </c>
      <c r="B244" s="127"/>
      <c r="C244" s="127"/>
      <c r="D244" s="127">
        <f t="shared" si="3"/>
        <v>0</v>
      </c>
    </row>
    <row r="245" spans="1:4" ht="18.75">
      <c r="A245" s="129" t="s">
        <v>30</v>
      </c>
      <c r="B245" s="127">
        <f>8+60+95</f>
        <v>163</v>
      </c>
      <c r="C245" s="127">
        <v>46000</v>
      </c>
      <c r="D245" s="127">
        <f t="shared" si="3"/>
        <v>7498000</v>
      </c>
    </row>
    <row r="246" spans="1:4" ht="18.75">
      <c r="A246" s="129" t="s">
        <v>31</v>
      </c>
      <c r="B246" s="127">
        <f>42+64</f>
        <v>106</v>
      </c>
      <c r="C246" s="127">
        <v>41000</v>
      </c>
      <c r="D246" s="127">
        <f t="shared" si="3"/>
        <v>4346000</v>
      </c>
    </row>
    <row r="247" spans="1:4" ht="18.75" hidden="1">
      <c r="A247" s="129" t="s">
        <v>32</v>
      </c>
      <c r="B247" s="127"/>
      <c r="C247" s="127"/>
      <c r="D247" s="127">
        <f t="shared" si="3"/>
        <v>0</v>
      </c>
    </row>
    <row r="248" spans="1:4" ht="18.75" hidden="1">
      <c r="A248" s="129" t="s">
        <v>33</v>
      </c>
      <c r="B248" s="127"/>
      <c r="C248" s="127"/>
      <c r="D248" s="127">
        <f t="shared" si="3"/>
        <v>0</v>
      </c>
    </row>
    <row r="249" spans="1:4" ht="18.75">
      <c r="A249" s="129" t="s">
        <v>34</v>
      </c>
      <c r="B249" s="127">
        <f>10+15+20</f>
        <v>45</v>
      </c>
      <c r="C249" s="127">
        <v>25000</v>
      </c>
      <c r="D249" s="127">
        <f t="shared" si="3"/>
        <v>1125000</v>
      </c>
    </row>
    <row r="250" spans="1:4" ht="18.75">
      <c r="A250" s="129" t="s">
        <v>35</v>
      </c>
      <c r="B250" s="127">
        <v>20</v>
      </c>
      <c r="C250" s="127">
        <v>18000</v>
      </c>
      <c r="D250" s="127">
        <f t="shared" si="3"/>
        <v>360000</v>
      </c>
    </row>
    <row r="251" spans="1:4" ht="18.75" hidden="1">
      <c r="A251" s="129" t="s">
        <v>36</v>
      </c>
      <c r="B251" s="127"/>
      <c r="C251" s="127"/>
      <c r="D251" s="127">
        <f t="shared" si="3"/>
        <v>0</v>
      </c>
    </row>
    <row r="252" spans="1:4" ht="18.75" hidden="1">
      <c r="A252" s="129" t="s">
        <v>94</v>
      </c>
      <c r="B252" s="130"/>
      <c r="C252" s="130"/>
      <c r="D252" s="127">
        <f t="shared" si="3"/>
        <v>0</v>
      </c>
    </row>
    <row r="253" spans="1:4" ht="18.75" hidden="1">
      <c r="A253" s="97" t="s">
        <v>95</v>
      </c>
      <c r="B253" s="127"/>
      <c r="C253" s="127"/>
      <c r="D253" s="127">
        <f t="shared" si="3"/>
        <v>0</v>
      </c>
    </row>
    <row r="254" spans="1:4" ht="18.75" hidden="1">
      <c r="A254" s="129" t="s">
        <v>224</v>
      </c>
      <c r="B254" s="127"/>
      <c r="C254" s="127"/>
      <c r="D254" s="127">
        <f t="shared" si="3"/>
        <v>0</v>
      </c>
    </row>
    <row r="255" spans="1:4" ht="18.75" hidden="1">
      <c r="A255" s="83" t="s">
        <v>237</v>
      </c>
      <c r="B255" s="127"/>
      <c r="C255" s="127"/>
      <c r="D255" s="127">
        <f t="shared" si="3"/>
        <v>0</v>
      </c>
    </row>
    <row r="256" spans="1:4" ht="18.75" hidden="1">
      <c r="A256" s="83" t="s">
        <v>238</v>
      </c>
      <c r="B256" s="127"/>
      <c r="C256" s="127"/>
      <c r="D256" s="127">
        <f t="shared" si="3"/>
        <v>0</v>
      </c>
    </row>
    <row r="257" spans="1:4" ht="18.75">
      <c r="A257" s="129" t="s">
        <v>239</v>
      </c>
      <c r="B257" s="127">
        <v>7</v>
      </c>
      <c r="C257" s="127">
        <v>18000</v>
      </c>
      <c r="D257" s="127">
        <f t="shared" si="3"/>
        <v>126000</v>
      </c>
    </row>
    <row r="258" spans="1:4" ht="18.75" hidden="1">
      <c r="A258" s="129" t="s">
        <v>240</v>
      </c>
      <c r="B258" s="127"/>
      <c r="C258" s="127"/>
      <c r="D258" s="127">
        <f t="shared" si="3"/>
        <v>0</v>
      </c>
    </row>
    <row r="259" spans="1:4" ht="18.75" hidden="1">
      <c r="A259" s="129" t="s">
        <v>225</v>
      </c>
      <c r="B259" s="127"/>
      <c r="C259" s="127"/>
      <c r="D259" s="127">
        <f t="shared" si="3"/>
        <v>0</v>
      </c>
    </row>
    <row r="260" spans="1:4" ht="18.75" hidden="1">
      <c r="A260" s="129" t="s">
        <v>121</v>
      </c>
      <c r="B260" s="127"/>
      <c r="C260" s="127"/>
      <c r="D260" s="127">
        <f t="shared" ref="D260:D323" si="4">B260*C260</f>
        <v>0</v>
      </c>
    </row>
    <row r="261" spans="1:4" ht="18.75" hidden="1">
      <c r="A261" s="129" t="s">
        <v>241</v>
      </c>
      <c r="B261" s="127"/>
      <c r="C261" s="127"/>
      <c r="D261" s="127">
        <f t="shared" si="4"/>
        <v>0</v>
      </c>
    </row>
    <row r="262" spans="1:4" ht="18.75" hidden="1">
      <c r="A262" s="129" t="s">
        <v>74</v>
      </c>
      <c r="B262" s="127"/>
      <c r="C262" s="127"/>
      <c r="D262" s="127">
        <f t="shared" si="4"/>
        <v>0</v>
      </c>
    </row>
    <row r="263" spans="1:4" ht="18.75" hidden="1">
      <c r="A263" s="129" t="s">
        <v>75</v>
      </c>
      <c r="B263" s="127"/>
      <c r="C263" s="127"/>
      <c r="D263" s="127">
        <f t="shared" si="4"/>
        <v>0</v>
      </c>
    </row>
    <row r="264" spans="1:4" ht="18.75" hidden="1">
      <c r="A264" s="142" t="s">
        <v>348</v>
      </c>
      <c r="B264" s="127"/>
      <c r="C264" s="127"/>
      <c r="D264" s="127">
        <f t="shared" si="4"/>
        <v>0</v>
      </c>
    </row>
    <row r="265" spans="1:4" ht="18.75" hidden="1">
      <c r="A265" s="129" t="s">
        <v>150</v>
      </c>
      <c r="B265" s="127"/>
      <c r="C265" s="127"/>
      <c r="D265" s="127">
        <f t="shared" si="4"/>
        <v>0</v>
      </c>
    </row>
    <row r="266" spans="1:4" ht="18.75" hidden="1">
      <c r="A266" s="142" t="s">
        <v>356</v>
      </c>
      <c r="B266" s="127"/>
      <c r="C266" s="127"/>
      <c r="D266" s="127">
        <f t="shared" si="4"/>
        <v>0</v>
      </c>
    </row>
    <row r="267" spans="1:4" ht="18.75" hidden="1">
      <c r="A267" s="83" t="s">
        <v>309</v>
      </c>
      <c r="B267" s="127"/>
      <c r="C267" s="127"/>
      <c r="D267" s="127">
        <f t="shared" si="4"/>
        <v>0</v>
      </c>
    </row>
    <row r="268" spans="1:4" ht="18.75" hidden="1">
      <c r="A268" s="142" t="s">
        <v>349</v>
      </c>
      <c r="B268" s="127"/>
      <c r="C268" s="127"/>
      <c r="D268" s="127">
        <f t="shared" si="4"/>
        <v>0</v>
      </c>
    </row>
    <row r="269" spans="1:4" ht="18.75" hidden="1">
      <c r="A269" s="128" t="s">
        <v>142</v>
      </c>
      <c r="B269" s="130"/>
      <c r="C269" s="130"/>
      <c r="D269" s="127">
        <f t="shared" si="4"/>
        <v>0</v>
      </c>
    </row>
    <row r="270" spans="1:4" ht="18.75" hidden="1">
      <c r="A270" s="92" t="s">
        <v>242</v>
      </c>
      <c r="B270" s="127"/>
      <c r="C270" s="127"/>
      <c r="D270" s="127">
        <f t="shared" si="4"/>
        <v>0</v>
      </c>
    </row>
    <row r="271" spans="1:4" ht="18.75" hidden="1">
      <c r="A271" s="92" t="s">
        <v>102</v>
      </c>
      <c r="B271" s="127"/>
      <c r="C271" s="127"/>
      <c r="D271" s="127">
        <f t="shared" si="4"/>
        <v>0</v>
      </c>
    </row>
    <row r="272" spans="1:4" ht="18.75" hidden="1">
      <c r="A272" s="92" t="s">
        <v>103</v>
      </c>
      <c r="B272" s="127"/>
      <c r="C272" s="127"/>
      <c r="D272" s="127">
        <f t="shared" si="4"/>
        <v>0</v>
      </c>
    </row>
    <row r="273" spans="1:4" ht="18.75" hidden="1">
      <c r="A273" s="129" t="s">
        <v>269</v>
      </c>
      <c r="B273" s="127"/>
      <c r="C273" s="127"/>
      <c r="D273" s="127">
        <f t="shared" si="4"/>
        <v>0</v>
      </c>
    </row>
    <row r="274" spans="1:4" ht="18.75" hidden="1">
      <c r="A274" s="92" t="s">
        <v>270</v>
      </c>
      <c r="B274" s="127"/>
      <c r="C274" s="127"/>
      <c r="D274" s="127">
        <f t="shared" si="4"/>
        <v>0</v>
      </c>
    </row>
    <row r="275" spans="1:4" ht="18.75" hidden="1">
      <c r="A275" s="129" t="s">
        <v>271</v>
      </c>
      <c r="B275" s="127"/>
      <c r="C275" s="127"/>
      <c r="D275" s="127">
        <f t="shared" si="4"/>
        <v>0</v>
      </c>
    </row>
    <row r="276" spans="1:4" ht="18.75">
      <c r="A276" s="129" t="s">
        <v>286</v>
      </c>
      <c r="B276" s="127">
        <v>40</v>
      </c>
      <c r="C276" s="127">
        <v>6000</v>
      </c>
      <c r="D276" s="127">
        <f t="shared" si="4"/>
        <v>240000</v>
      </c>
    </row>
    <row r="277" spans="1:4" ht="18.75" hidden="1">
      <c r="A277" s="92" t="s">
        <v>287</v>
      </c>
      <c r="B277" s="127"/>
      <c r="C277" s="127"/>
      <c r="D277" s="127">
        <f t="shared" si="4"/>
        <v>0</v>
      </c>
    </row>
    <row r="278" spans="1:4" ht="18.75" hidden="1">
      <c r="A278" s="115" t="s">
        <v>310</v>
      </c>
      <c r="B278" s="127"/>
      <c r="C278" s="127"/>
      <c r="D278" s="127">
        <f t="shared" si="4"/>
        <v>0</v>
      </c>
    </row>
    <row r="279" spans="1:4" ht="18.75">
      <c r="A279" s="129" t="s">
        <v>143</v>
      </c>
      <c r="B279" s="127">
        <v>18</v>
      </c>
      <c r="C279" s="127">
        <v>7000</v>
      </c>
      <c r="D279" s="127">
        <f t="shared" si="4"/>
        <v>126000</v>
      </c>
    </row>
    <row r="280" spans="1:4" ht="18.75" hidden="1">
      <c r="A280" s="97" t="s">
        <v>144</v>
      </c>
      <c r="B280" s="127"/>
      <c r="C280" s="127"/>
      <c r="D280" s="127">
        <f t="shared" si="4"/>
        <v>0</v>
      </c>
    </row>
    <row r="281" spans="1:4" ht="18.75" hidden="1">
      <c r="A281" s="128" t="s">
        <v>96</v>
      </c>
      <c r="B281" s="127"/>
      <c r="C281" s="127"/>
      <c r="D281" s="127">
        <f t="shared" si="4"/>
        <v>0</v>
      </c>
    </row>
    <row r="282" spans="1:4" ht="18.75" hidden="1">
      <c r="A282" s="92" t="s">
        <v>97</v>
      </c>
      <c r="B282" s="127"/>
      <c r="C282" s="127"/>
      <c r="D282" s="127">
        <f t="shared" si="4"/>
        <v>0</v>
      </c>
    </row>
    <row r="283" spans="1:4" ht="18.75" hidden="1">
      <c r="A283" s="97" t="s">
        <v>80</v>
      </c>
      <c r="B283" s="127"/>
      <c r="C283" s="127"/>
      <c r="D283" s="127">
        <f t="shared" si="4"/>
        <v>0</v>
      </c>
    </row>
    <row r="284" spans="1:4" ht="18.75" hidden="1">
      <c r="A284" s="129" t="s">
        <v>226</v>
      </c>
      <c r="B284" s="127"/>
      <c r="C284" s="127"/>
      <c r="D284" s="127">
        <f t="shared" si="4"/>
        <v>0</v>
      </c>
    </row>
    <row r="285" spans="1:4" ht="18.75" hidden="1">
      <c r="A285" s="92" t="s">
        <v>227</v>
      </c>
      <c r="B285" s="127"/>
      <c r="C285" s="127"/>
      <c r="D285" s="127">
        <f t="shared" si="4"/>
        <v>0</v>
      </c>
    </row>
    <row r="286" spans="1:4" ht="18.75" hidden="1">
      <c r="A286" s="128" t="s">
        <v>228</v>
      </c>
      <c r="B286" s="127"/>
      <c r="C286" s="127"/>
      <c r="D286" s="127">
        <f t="shared" si="4"/>
        <v>0</v>
      </c>
    </row>
    <row r="287" spans="1:4" ht="18.75" hidden="1">
      <c r="A287" s="129" t="s">
        <v>311</v>
      </c>
      <c r="B287" s="127"/>
      <c r="C287" s="127"/>
      <c r="D287" s="127">
        <f t="shared" si="4"/>
        <v>0</v>
      </c>
    </row>
    <row r="288" spans="1:4" ht="18.75" hidden="1">
      <c r="A288" s="83" t="s">
        <v>360</v>
      </c>
      <c r="B288" s="127"/>
      <c r="C288" s="127"/>
      <c r="D288" s="127">
        <f t="shared" si="4"/>
        <v>0</v>
      </c>
    </row>
    <row r="289" spans="1:4" ht="18.75" hidden="1">
      <c r="A289" s="129" t="s">
        <v>122</v>
      </c>
      <c r="B289" s="127"/>
      <c r="C289" s="127"/>
      <c r="D289" s="127">
        <f t="shared" si="4"/>
        <v>0</v>
      </c>
    </row>
    <row r="290" spans="1:4" ht="18.75" hidden="1">
      <c r="A290" s="128" t="s">
        <v>145</v>
      </c>
      <c r="B290" s="127"/>
      <c r="C290" s="127"/>
      <c r="D290" s="127">
        <f t="shared" si="4"/>
        <v>0</v>
      </c>
    </row>
    <row r="291" spans="1:4" ht="18.75" hidden="1">
      <c r="A291" s="128" t="s">
        <v>246</v>
      </c>
      <c r="B291" s="127"/>
      <c r="C291" s="127"/>
      <c r="D291" s="127">
        <f t="shared" si="4"/>
        <v>0</v>
      </c>
    </row>
    <row r="292" spans="1:4" ht="18.75" hidden="1">
      <c r="A292" s="129" t="s">
        <v>174</v>
      </c>
      <c r="B292" s="127"/>
      <c r="C292" s="127"/>
      <c r="D292" s="127">
        <f t="shared" si="4"/>
        <v>0</v>
      </c>
    </row>
    <row r="293" spans="1:4" ht="18.75" hidden="1">
      <c r="A293" s="129" t="s">
        <v>247</v>
      </c>
      <c r="B293" s="127"/>
      <c r="C293" s="127"/>
      <c r="D293" s="127">
        <f t="shared" si="4"/>
        <v>0</v>
      </c>
    </row>
    <row r="294" spans="1:4" ht="18.75" hidden="1">
      <c r="A294" s="129" t="s">
        <v>314</v>
      </c>
      <c r="B294" s="127"/>
      <c r="C294" s="127"/>
      <c r="D294" s="127">
        <f t="shared" si="4"/>
        <v>0</v>
      </c>
    </row>
    <row r="295" spans="1:4" ht="18.75" hidden="1">
      <c r="A295" s="97" t="s">
        <v>81</v>
      </c>
      <c r="B295" s="127"/>
      <c r="C295" s="127"/>
      <c r="D295" s="127">
        <f t="shared" si="4"/>
        <v>0</v>
      </c>
    </row>
    <row r="296" spans="1:4" ht="18.75" hidden="1">
      <c r="A296" s="97" t="s">
        <v>82</v>
      </c>
      <c r="B296" s="127"/>
      <c r="C296" s="127"/>
      <c r="D296" s="127">
        <f t="shared" si="4"/>
        <v>0</v>
      </c>
    </row>
    <row r="297" spans="1:4" ht="18.75" hidden="1">
      <c r="A297" s="90" t="s">
        <v>248</v>
      </c>
      <c r="B297" s="127"/>
      <c r="C297" s="127"/>
      <c r="D297" s="127">
        <f t="shared" si="4"/>
        <v>0</v>
      </c>
    </row>
    <row r="298" spans="1:4" ht="18.75" hidden="1">
      <c r="A298" s="97" t="s">
        <v>83</v>
      </c>
      <c r="B298" s="127"/>
      <c r="C298" s="127"/>
      <c r="D298" s="127">
        <f t="shared" si="4"/>
        <v>0</v>
      </c>
    </row>
    <row r="299" spans="1:4" ht="18.75" hidden="1">
      <c r="A299" s="129" t="s">
        <v>249</v>
      </c>
      <c r="B299" s="127"/>
      <c r="C299" s="127"/>
      <c r="D299" s="127">
        <f t="shared" si="4"/>
        <v>0</v>
      </c>
    </row>
    <row r="300" spans="1:4" ht="18.75" hidden="1">
      <c r="A300" s="129" t="s">
        <v>250</v>
      </c>
      <c r="B300" s="127"/>
      <c r="C300" s="127"/>
      <c r="D300" s="127">
        <f t="shared" si="4"/>
        <v>0</v>
      </c>
    </row>
    <row r="301" spans="1:4" ht="18.75">
      <c r="A301" s="129" t="s">
        <v>251</v>
      </c>
      <c r="B301" s="127">
        <v>20</v>
      </c>
      <c r="C301" s="127">
        <v>24000</v>
      </c>
      <c r="D301" s="127">
        <f t="shared" si="4"/>
        <v>480000</v>
      </c>
    </row>
    <row r="302" spans="1:4" ht="18.75" hidden="1">
      <c r="A302" s="129" t="s">
        <v>252</v>
      </c>
      <c r="B302" s="127"/>
      <c r="C302" s="127"/>
      <c r="D302" s="127">
        <f t="shared" si="4"/>
        <v>0</v>
      </c>
    </row>
    <row r="303" spans="1:4" ht="18.75" hidden="1">
      <c r="A303" s="90" t="s">
        <v>253</v>
      </c>
      <c r="B303" s="127"/>
      <c r="C303" s="127"/>
      <c r="D303" s="127">
        <f t="shared" si="4"/>
        <v>0</v>
      </c>
    </row>
    <row r="304" spans="1:4" ht="18.75" hidden="1">
      <c r="A304" s="129" t="s">
        <v>254</v>
      </c>
      <c r="B304" s="127"/>
      <c r="C304" s="127"/>
      <c r="D304" s="127">
        <f t="shared" si="4"/>
        <v>0</v>
      </c>
    </row>
    <row r="305" spans="1:4" ht="18.75" hidden="1">
      <c r="A305" s="129" t="s">
        <v>41</v>
      </c>
      <c r="B305" s="127"/>
      <c r="C305" s="127"/>
      <c r="D305" s="127">
        <f t="shared" si="4"/>
        <v>0</v>
      </c>
    </row>
    <row r="306" spans="1:4" ht="18.75" hidden="1">
      <c r="A306" s="128" t="s">
        <v>175</v>
      </c>
      <c r="B306" s="127"/>
      <c r="C306" s="127"/>
      <c r="D306" s="127">
        <f t="shared" si="4"/>
        <v>0</v>
      </c>
    </row>
    <row r="307" spans="1:4" ht="18.75" hidden="1">
      <c r="A307" s="129" t="s">
        <v>84</v>
      </c>
      <c r="B307" s="137"/>
      <c r="C307" s="137"/>
      <c r="D307" s="127">
        <f t="shared" si="4"/>
        <v>0</v>
      </c>
    </row>
    <row r="308" spans="1:4" ht="18.75" hidden="1">
      <c r="A308" s="129" t="s">
        <v>255</v>
      </c>
      <c r="B308" s="127"/>
      <c r="C308" s="127"/>
      <c r="D308" s="127">
        <f t="shared" si="4"/>
        <v>0</v>
      </c>
    </row>
    <row r="309" spans="1:4" ht="18.75" hidden="1">
      <c r="A309" s="129" t="s">
        <v>176</v>
      </c>
      <c r="B309" s="127"/>
      <c r="C309" s="127"/>
      <c r="D309" s="127">
        <f t="shared" si="4"/>
        <v>0</v>
      </c>
    </row>
    <row r="310" spans="1:4" ht="18.75" hidden="1">
      <c r="A310" s="90" t="s">
        <v>256</v>
      </c>
      <c r="B310" s="127"/>
      <c r="C310" s="127"/>
      <c r="D310" s="127">
        <f t="shared" si="4"/>
        <v>0</v>
      </c>
    </row>
    <row r="311" spans="1:4" ht="18.75" hidden="1">
      <c r="A311" s="90" t="s">
        <v>257</v>
      </c>
      <c r="B311" s="127"/>
      <c r="C311" s="127"/>
      <c r="D311" s="127">
        <f t="shared" si="4"/>
        <v>0</v>
      </c>
    </row>
    <row r="312" spans="1:4" ht="18.75" hidden="1">
      <c r="A312" s="129" t="s">
        <v>258</v>
      </c>
      <c r="B312" s="127"/>
      <c r="C312" s="127"/>
      <c r="D312" s="127">
        <f t="shared" si="4"/>
        <v>0</v>
      </c>
    </row>
    <row r="313" spans="1:4" ht="18.75" hidden="1">
      <c r="A313" s="129" t="s">
        <v>259</v>
      </c>
      <c r="B313" s="127"/>
      <c r="C313" s="127"/>
      <c r="D313" s="127">
        <f t="shared" si="4"/>
        <v>0</v>
      </c>
    </row>
    <row r="314" spans="1:4" ht="18.75" hidden="1">
      <c r="A314" s="90" t="s">
        <v>260</v>
      </c>
      <c r="B314" s="127"/>
      <c r="C314" s="127"/>
      <c r="D314" s="127">
        <f t="shared" si="4"/>
        <v>0</v>
      </c>
    </row>
    <row r="315" spans="1:4" ht="18.75" hidden="1">
      <c r="A315" s="129" t="s">
        <v>261</v>
      </c>
      <c r="B315" s="127"/>
      <c r="C315" s="127"/>
      <c r="D315" s="127">
        <f t="shared" si="4"/>
        <v>0</v>
      </c>
    </row>
    <row r="316" spans="1:4" ht="18.75" hidden="1">
      <c r="A316" s="129" t="s">
        <v>262</v>
      </c>
      <c r="B316" s="127"/>
      <c r="C316" s="127"/>
      <c r="D316" s="127">
        <f t="shared" si="4"/>
        <v>0</v>
      </c>
    </row>
    <row r="317" spans="1:4" ht="18.75" hidden="1">
      <c r="A317" s="129" t="s">
        <v>263</v>
      </c>
      <c r="B317" s="127"/>
      <c r="C317" s="127"/>
      <c r="D317" s="127">
        <f t="shared" si="4"/>
        <v>0</v>
      </c>
    </row>
    <row r="318" spans="1:4" ht="18.75" hidden="1">
      <c r="A318" s="129" t="s">
        <v>264</v>
      </c>
      <c r="B318" s="127"/>
      <c r="C318" s="127"/>
      <c r="D318" s="127">
        <f t="shared" si="4"/>
        <v>0</v>
      </c>
    </row>
    <row r="319" spans="1:4" ht="18.75" hidden="1">
      <c r="A319" s="129" t="s">
        <v>265</v>
      </c>
      <c r="B319" s="127"/>
      <c r="C319" s="127"/>
      <c r="D319" s="127">
        <f t="shared" si="4"/>
        <v>0</v>
      </c>
    </row>
    <row r="320" spans="1:4" ht="18.75" hidden="1">
      <c r="A320" s="129" t="s">
        <v>266</v>
      </c>
      <c r="B320" s="127"/>
      <c r="C320" s="127"/>
      <c r="D320" s="127">
        <f t="shared" si="4"/>
        <v>0</v>
      </c>
    </row>
    <row r="321" spans="1:4" ht="18.75" hidden="1">
      <c r="A321" s="129" t="s">
        <v>267</v>
      </c>
      <c r="B321" s="127"/>
      <c r="C321" s="127"/>
      <c r="D321" s="127">
        <f t="shared" si="4"/>
        <v>0</v>
      </c>
    </row>
    <row r="322" spans="1:4" ht="18.75" hidden="1">
      <c r="A322" s="129" t="s">
        <v>268</v>
      </c>
      <c r="B322" s="127"/>
      <c r="C322" s="127"/>
      <c r="D322" s="127">
        <f t="shared" si="4"/>
        <v>0</v>
      </c>
    </row>
    <row r="323" spans="1:4" ht="18.75" hidden="1">
      <c r="A323" s="83" t="s">
        <v>312</v>
      </c>
      <c r="B323" s="127"/>
      <c r="C323" s="127"/>
      <c r="D323" s="127">
        <f t="shared" si="4"/>
        <v>0</v>
      </c>
    </row>
    <row r="324" spans="1:4" ht="18.75">
      <c r="A324" s="147"/>
      <c r="B324" s="148">
        <f>SUM(B3:B323)</f>
        <v>6148</v>
      </c>
      <c r="C324" s="148"/>
      <c r="D324" s="148">
        <f t="shared" ref="D324" si="5">SUM(D3:D323)</f>
        <v>95674400</v>
      </c>
    </row>
  </sheetData>
  <protectedRanges>
    <protectedRange password="CF71" sqref="B1:D323" name="tho"/>
  </protectedRanges>
  <autoFilter ref="A2:D324" xr:uid="{00000000-0009-0000-0000-000016000000}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324"/>
  <sheetViews>
    <sheetView workbookViewId="0">
      <pane xSplit="1" ySplit="2" topLeftCell="B71" activePane="bottomRight" state="frozen"/>
      <selection pane="topRight"/>
      <selection pane="bottomLeft"/>
      <selection pane="bottomRight" activeCell="G168" sqref="G168"/>
    </sheetView>
  </sheetViews>
  <sheetFormatPr defaultColWidth="9" defaultRowHeight="15.75"/>
  <cols>
    <col min="1" max="1" width="35.7109375" style="125" customWidth="1"/>
    <col min="2" max="3" width="8.85546875" style="125"/>
    <col min="4" max="4" width="23" style="125" customWidth="1"/>
  </cols>
  <sheetData>
    <row r="1" spans="1:4">
      <c r="A1" s="126" t="s">
        <v>366</v>
      </c>
      <c r="B1" s="65" t="s">
        <v>336</v>
      </c>
      <c r="C1" s="65"/>
      <c r="D1" s="65" t="s">
        <v>365</v>
      </c>
    </row>
    <row r="2" spans="1:4" ht="47.25">
      <c r="A2" s="77" t="s">
        <v>1</v>
      </c>
      <c r="B2" s="79" t="s">
        <v>2</v>
      </c>
      <c r="C2" s="79" t="s">
        <v>3</v>
      </c>
      <c r="D2" s="79" t="s">
        <v>4</v>
      </c>
    </row>
    <row r="3" spans="1:4">
      <c r="A3" s="88" t="s">
        <v>76</v>
      </c>
      <c r="B3" s="85">
        <v>6</v>
      </c>
      <c r="C3" s="85">
        <v>21000</v>
      </c>
      <c r="D3" s="85">
        <f t="shared" ref="D3:D66" si="0">B3*C3</f>
        <v>126000</v>
      </c>
    </row>
    <row r="4" spans="1:4" ht="18.75" hidden="1">
      <c r="A4" s="83" t="s">
        <v>6</v>
      </c>
      <c r="B4" s="127"/>
      <c r="C4" s="127"/>
      <c r="D4" s="127">
        <f t="shared" si="0"/>
        <v>0</v>
      </c>
    </row>
    <row r="5" spans="1:4" ht="18.75" hidden="1">
      <c r="A5" s="128" t="s">
        <v>7</v>
      </c>
      <c r="B5" s="127"/>
      <c r="C5" s="127"/>
      <c r="D5" s="127">
        <f t="shared" si="0"/>
        <v>0</v>
      </c>
    </row>
    <row r="6" spans="1:4" ht="18.75" hidden="1">
      <c r="A6" s="128" t="s">
        <v>8</v>
      </c>
      <c r="B6" s="127"/>
      <c r="C6" s="127"/>
      <c r="D6" s="127">
        <f t="shared" si="0"/>
        <v>0</v>
      </c>
    </row>
    <row r="7" spans="1:4" ht="18.75" hidden="1">
      <c r="A7" s="128" t="s">
        <v>9</v>
      </c>
      <c r="B7" s="127"/>
      <c r="C7" s="127"/>
      <c r="D7" s="127">
        <f t="shared" si="0"/>
        <v>0</v>
      </c>
    </row>
    <row r="8" spans="1:4" ht="18.75" hidden="1">
      <c r="A8" s="89" t="s">
        <v>10</v>
      </c>
      <c r="B8" s="127"/>
      <c r="C8" s="127"/>
      <c r="D8" s="127">
        <f t="shared" si="0"/>
        <v>0</v>
      </c>
    </row>
    <row r="9" spans="1:4" ht="18.75" hidden="1">
      <c r="A9" s="129" t="s">
        <v>11</v>
      </c>
      <c r="B9" s="127"/>
      <c r="C9" s="127"/>
      <c r="D9" s="127">
        <f t="shared" si="0"/>
        <v>0</v>
      </c>
    </row>
    <row r="10" spans="1:4" ht="18.75" hidden="1">
      <c r="A10" s="128" t="s">
        <v>12</v>
      </c>
      <c r="B10" s="130"/>
      <c r="C10" s="130"/>
      <c r="D10" s="127">
        <f t="shared" si="0"/>
        <v>0</v>
      </c>
    </row>
    <row r="11" spans="1:4" ht="18.75" hidden="1">
      <c r="A11" s="128" t="s">
        <v>13</v>
      </c>
      <c r="B11" s="130"/>
      <c r="C11" s="130"/>
      <c r="D11" s="127">
        <f t="shared" si="0"/>
        <v>0</v>
      </c>
    </row>
    <row r="12" spans="1:4" ht="18.75" hidden="1">
      <c r="A12" s="128" t="s">
        <v>14</v>
      </c>
      <c r="B12" s="130"/>
      <c r="C12" s="130"/>
      <c r="D12" s="127">
        <f t="shared" si="0"/>
        <v>0</v>
      </c>
    </row>
    <row r="13" spans="1:4" ht="18.75" hidden="1">
      <c r="A13" s="129" t="s">
        <v>15</v>
      </c>
      <c r="B13" s="127"/>
      <c r="C13" s="127"/>
      <c r="D13" s="127">
        <f t="shared" si="0"/>
        <v>0</v>
      </c>
    </row>
    <row r="14" spans="1:4" ht="18.75" hidden="1">
      <c r="A14" s="129" t="s">
        <v>16</v>
      </c>
      <c r="B14" s="127"/>
      <c r="C14" s="127"/>
      <c r="D14" s="127">
        <f t="shared" si="0"/>
        <v>0</v>
      </c>
    </row>
    <row r="15" spans="1:4" ht="18.75" hidden="1">
      <c r="A15" s="129" t="s">
        <v>17</v>
      </c>
      <c r="B15" s="130"/>
      <c r="C15" s="130"/>
      <c r="D15" s="127">
        <f t="shared" si="0"/>
        <v>0</v>
      </c>
    </row>
    <row r="16" spans="1:4" ht="18.75" hidden="1">
      <c r="A16" s="90" t="s">
        <v>18</v>
      </c>
      <c r="B16" s="127"/>
      <c r="C16" s="127"/>
      <c r="D16" s="127">
        <f t="shared" si="0"/>
        <v>0</v>
      </c>
    </row>
    <row r="17" spans="1:4" ht="18.75" hidden="1">
      <c r="A17" s="83" t="s">
        <v>19</v>
      </c>
      <c r="B17" s="127"/>
      <c r="C17" s="127"/>
      <c r="D17" s="127">
        <f t="shared" si="0"/>
        <v>0</v>
      </c>
    </row>
    <row r="18" spans="1:4" ht="18.75" hidden="1">
      <c r="A18" s="90" t="s">
        <v>20</v>
      </c>
      <c r="B18" s="127"/>
      <c r="C18" s="127"/>
      <c r="D18" s="127">
        <f t="shared" si="0"/>
        <v>0</v>
      </c>
    </row>
    <row r="19" spans="1:4" ht="18.75" hidden="1">
      <c r="A19" s="129" t="s">
        <v>21</v>
      </c>
      <c r="B19" s="127"/>
      <c r="C19" s="127"/>
      <c r="D19" s="127">
        <f t="shared" si="0"/>
        <v>0</v>
      </c>
    </row>
    <row r="20" spans="1:4" ht="18.75" hidden="1">
      <c r="A20" s="129" t="s">
        <v>22</v>
      </c>
      <c r="B20" s="127"/>
      <c r="C20" s="127"/>
      <c r="D20" s="127">
        <f t="shared" si="0"/>
        <v>0</v>
      </c>
    </row>
    <row r="21" spans="1:4" ht="18.75" hidden="1">
      <c r="A21" s="129" t="s">
        <v>23</v>
      </c>
      <c r="B21" s="127"/>
      <c r="C21" s="127"/>
      <c r="D21" s="127">
        <f t="shared" si="0"/>
        <v>0</v>
      </c>
    </row>
    <row r="22" spans="1:4" ht="18.75" hidden="1">
      <c r="A22" s="83" t="s">
        <v>24</v>
      </c>
      <c r="B22" s="127"/>
      <c r="C22" s="127"/>
      <c r="D22" s="127">
        <f t="shared" si="0"/>
        <v>0</v>
      </c>
    </row>
    <row r="23" spans="1:4">
      <c r="A23" s="83" t="s">
        <v>206</v>
      </c>
      <c r="B23" s="85">
        <v>15</v>
      </c>
      <c r="C23" s="85">
        <v>10000</v>
      </c>
      <c r="D23" s="85">
        <f t="shared" si="0"/>
        <v>150000</v>
      </c>
    </row>
    <row r="24" spans="1:4">
      <c r="A24" s="90" t="s">
        <v>123</v>
      </c>
      <c r="B24" s="85">
        <f>2700+690</f>
        <v>3390</v>
      </c>
      <c r="C24" s="131">
        <v>6000</v>
      </c>
      <c r="D24" s="85">
        <f t="shared" si="0"/>
        <v>20340000</v>
      </c>
    </row>
    <row r="25" spans="1:4" ht="18.75" hidden="1">
      <c r="A25" s="129" t="s">
        <v>27</v>
      </c>
      <c r="B25" s="127"/>
      <c r="C25" s="127"/>
      <c r="D25" s="127">
        <f t="shared" si="0"/>
        <v>0</v>
      </c>
    </row>
    <row r="26" spans="1:4" ht="18.75" hidden="1">
      <c r="A26" s="129" t="s">
        <v>28</v>
      </c>
      <c r="B26" s="127"/>
      <c r="C26" s="127"/>
      <c r="D26" s="127">
        <f t="shared" si="0"/>
        <v>0</v>
      </c>
    </row>
    <row r="27" spans="1:4" ht="18.75" hidden="1">
      <c r="A27" s="129" t="s">
        <v>29</v>
      </c>
      <c r="B27" s="127"/>
      <c r="C27" s="127"/>
      <c r="D27" s="127">
        <f t="shared" si="0"/>
        <v>0</v>
      </c>
    </row>
    <row r="28" spans="1:4">
      <c r="A28" s="90" t="s">
        <v>274</v>
      </c>
      <c r="B28" s="85">
        <v>50</v>
      </c>
      <c r="C28" s="85">
        <v>10000</v>
      </c>
      <c r="D28" s="85">
        <f t="shared" si="0"/>
        <v>500000</v>
      </c>
    </row>
    <row r="29" spans="1:4">
      <c r="A29" s="90" t="s">
        <v>100</v>
      </c>
      <c r="B29" s="85">
        <f>18+22</f>
        <v>40</v>
      </c>
      <c r="C29" s="131">
        <v>11000</v>
      </c>
      <c r="D29" s="85">
        <f t="shared" si="0"/>
        <v>440000</v>
      </c>
    </row>
    <row r="30" spans="1:4" ht="18.75" hidden="1">
      <c r="A30" s="129" t="s">
        <v>32</v>
      </c>
      <c r="B30" s="127"/>
      <c r="C30" s="127"/>
      <c r="D30" s="127">
        <f t="shared" si="0"/>
        <v>0</v>
      </c>
    </row>
    <row r="31" spans="1:4" ht="18.75" hidden="1">
      <c r="A31" s="129" t="s">
        <v>33</v>
      </c>
      <c r="B31" s="127"/>
      <c r="C31" s="127"/>
      <c r="D31" s="127">
        <f t="shared" si="0"/>
        <v>0</v>
      </c>
    </row>
    <row r="32" spans="1:4">
      <c r="A32" s="90" t="s">
        <v>278</v>
      </c>
      <c r="B32" s="85">
        <v>8</v>
      </c>
      <c r="C32" s="85">
        <v>23000</v>
      </c>
      <c r="D32" s="85">
        <f t="shared" si="0"/>
        <v>184000</v>
      </c>
    </row>
    <row r="33" spans="1:4" ht="18.75" hidden="1">
      <c r="A33" s="129" t="s">
        <v>35</v>
      </c>
      <c r="B33" s="127"/>
      <c r="C33" s="127"/>
      <c r="D33" s="127">
        <f t="shared" si="0"/>
        <v>0</v>
      </c>
    </row>
    <row r="34" spans="1:4" ht="18.75" hidden="1">
      <c r="A34" s="129" t="s">
        <v>36</v>
      </c>
      <c r="B34" s="127"/>
      <c r="C34" s="127"/>
      <c r="D34" s="127">
        <f t="shared" si="0"/>
        <v>0</v>
      </c>
    </row>
    <row r="35" spans="1:4">
      <c r="A35" s="90" t="s">
        <v>280</v>
      </c>
      <c r="B35" s="85">
        <v>40</v>
      </c>
      <c r="C35" s="85">
        <v>14000</v>
      </c>
      <c r="D35" s="85">
        <f t="shared" si="0"/>
        <v>560000</v>
      </c>
    </row>
    <row r="36" spans="1:4" ht="18.75" hidden="1">
      <c r="A36" s="92" t="s">
        <v>38</v>
      </c>
      <c r="B36" s="127"/>
      <c r="C36" s="127"/>
      <c r="D36" s="127">
        <f t="shared" si="0"/>
        <v>0</v>
      </c>
    </row>
    <row r="37" spans="1:4" ht="18.75" hidden="1">
      <c r="A37" s="129" t="s">
        <v>39</v>
      </c>
      <c r="B37" s="127"/>
      <c r="C37" s="127"/>
      <c r="D37" s="127">
        <f t="shared" si="0"/>
        <v>0</v>
      </c>
    </row>
    <row r="38" spans="1:4" ht="18.75" hidden="1">
      <c r="A38" s="128" t="s">
        <v>40</v>
      </c>
      <c r="B38" s="127"/>
      <c r="C38" s="127"/>
      <c r="D38" s="127">
        <f t="shared" si="0"/>
        <v>0</v>
      </c>
    </row>
    <row r="39" spans="1:4">
      <c r="A39" s="83" t="s">
        <v>116</v>
      </c>
      <c r="B39" s="85">
        <f>230+120+20+20</f>
        <v>390</v>
      </c>
      <c r="C39" s="85">
        <v>8000</v>
      </c>
      <c r="D39" s="85">
        <f t="shared" si="0"/>
        <v>3120000</v>
      </c>
    </row>
    <row r="40" spans="1:4">
      <c r="A40" s="92" t="s">
        <v>153</v>
      </c>
      <c r="B40" s="85">
        <v>4</v>
      </c>
      <c r="C40" s="85">
        <v>4200</v>
      </c>
      <c r="D40" s="85">
        <f t="shared" si="0"/>
        <v>16800</v>
      </c>
    </row>
    <row r="41" spans="1:4" ht="18.75" hidden="1">
      <c r="A41" s="132" t="s">
        <v>43</v>
      </c>
      <c r="B41" s="127"/>
      <c r="C41" s="127"/>
      <c r="D41" s="127">
        <f t="shared" si="0"/>
        <v>0</v>
      </c>
    </row>
    <row r="42" spans="1:4" ht="18.75" hidden="1">
      <c r="A42" s="129" t="s">
        <v>44</v>
      </c>
      <c r="B42" s="127"/>
      <c r="C42" s="127"/>
      <c r="D42" s="127">
        <f t="shared" si="0"/>
        <v>0</v>
      </c>
    </row>
    <row r="43" spans="1:4">
      <c r="A43" s="90" t="s">
        <v>157</v>
      </c>
      <c r="B43" s="85">
        <v>9</v>
      </c>
      <c r="C43" s="85">
        <v>7000</v>
      </c>
      <c r="D43" s="85">
        <f t="shared" si="0"/>
        <v>63000</v>
      </c>
    </row>
    <row r="44" spans="1:4" ht="18.75" hidden="1">
      <c r="A44" s="129" t="s">
        <v>46</v>
      </c>
      <c r="B44" s="127"/>
      <c r="C44" s="127"/>
      <c r="D44" s="127">
        <f t="shared" si="0"/>
        <v>0</v>
      </c>
    </row>
    <row r="45" spans="1:4" ht="18.75" hidden="1">
      <c r="A45" s="129" t="s">
        <v>47</v>
      </c>
      <c r="B45" s="127"/>
      <c r="C45" s="127"/>
      <c r="D45" s="127">
        <f t="shared" si="0"/>
        <v>0</v>
      </c>
    </row>
    <row r="46" spans="1:4" ht="18.75" hidden="1">
      <c r="A46" s="129" t="s">
        <v>48</v>
      </c>
      <c r="B46" s="127"/>
      <c r="C46" s="127"/>
      <c r="D46" s="127">
        <f t="shared" si="0"/>
        <v>0</v>
      </c>
    </row>
    <row r="47" spans="1:4">
      <c r="A47" s="94" t="s">
        <v>117</v>
      </c>
      <c r="B47" s="85">
        <v>50</v>
      </c>
      <c r="C47" s="85">
        <v>7000</v>
      </c>
      <c r="D47" s="85">
        <f t="shared" si="0"/>
        <v>350000</v>
      </c>
    </row>
    <row r="48" spans="1:4" ht="18.75" hidden="1">
      <c r="A48" s="92" t="s">
        <v>50</v>
      </c>
      <c r="B48" s="127"/>
      <c r="C48" s="127"/>
      <c r="D48" s="127">
        <f t="shared" si="0"/>
        <v>0</v>
      </c>
    </row>
    <row r="49" spans="1:4" ht="18.75" hidden="1">
      <c r="A49" s="83" t="s">
        <v>51</v>
      </c>
      <c r="B49" s="127"/>
      <c r="C49" s="127"/>
      <c r="D49" s="127">
        <f t="shared" si="0"/>
        <v>0</v>
      </c>
    </row>
    <row r="50" spans="1:4" ht="18.75" hidden="1">
      <c r="A50" s="129" t="s">
        <v>52</v>
      </c>
      <c r="B50" s="127"/>
      <c r="C50" s="127"/>
      <c r="D50" s="127">
        <f t="shared" si="0"/>
        <v>0</v>
      </c>
    </row>
    <row r="51" spans="1:4" ht="18.75" hidden="1">
      <c r="A51" s="129" t="s">
        <v>53</v>
      </c>
      <c r="B51" s="127"/>
      <c r="C51" s="127"/>
      <c r="D51" s="127">
        <f t="shared" si="0"/>
        <v>0</v>
      </c>
    </row>
    <row r="52" spans="1:4" ht="18.75" hidden="1">
      <c r="A52" s="129" t="s">
        <v>54</v>
      </c>
      <c r="B52" s="127"/>
      <c r="C52" s="127"/>
      <c r="D52" s="127">
        <f t="shared" si="0"/>
        <v>0</v>
      </c>
    </row>
    <row r="53" spans="1:4" ht="18.75" hidden="1">
      <c r="A53" s="128" t="s">
        <v>55</v>
      </c>
      <c r="B53" s="127"/>
      <c r="C53" s="127"/>
      <c r="D53" s="127">
        <f t="shared" si="0"/>
        <v>0</v>
      </c>
    </row>
    <row r="54" spans="1:4" ht="18.75" hidden="1">
      <c r="A54" s="129" t="s">
        <v>56</v>
      </c>
      <c r="B54" s="127"/>
      <c r="C54" s="127"/>
      <c r="D54" s="127">
        <f t="shared" si="0"/>
        <v>0</v>
      </c>
    </row>
    <row r="55" spans="1:4" ht="18.75" hidden="1">
      <c r="A55" s="92" t="s">
        <v>57</v>
      </c>
      <c r="B55" s="127"/>
      <c r="C55" s="127"/>
      <c r="D55" s="127">
        <f t="shared" si="0"/>
        <v>0</v>
      </c>
    </row>
    <row r="56" spans="1:4" ht="18.75" hidden="1">
      <c r="A56" s="129" t="s">
        <v>58</v>
      </c>
      <c r="B56" s="127"/>
      <c r="C56" s="127"/>
      <c r="D56" s="127">
        <f t="shared" si="0"/>
        <v>0</v>
      </c>
    </row>
    <row r="57" spans="1:4" ht="18.75" hidden="1">
      <c r="A57" s="95" t="s">
        <v>59</v>
      </c>
      <c r="B57" s="127"/>
      <c r="C57" s="127"/>
      <c r="D57" s="127">
        <f t="shared" si="0"/>
        <v>0</v>
      </c>
    </row>
    <row r="58" spans="1:4" ht="18.75" hidden="1">
      <c r="A58" s="129" t="s">
        <v>61</v>
      </c>
      <c r="B58" s="127"/>
      <c r="C58" s="127"/>
      <c r="D58" s="127">
        <f t="shared" si="0"/>
        <v>0</v>
      </c>
    </row>
    <row r="59" spans="1:4" ht="18.75" hidden="1">
      <c r="A59" s="129" t="s">
        <v>62</v>
      </c>
      <c r="B59" s="127"/>
      <c r="C59" s="127"/>
      <c r="D59" s="127">
        <f t="shared" si="0"/>
        <v>0</v>
      </c>
    </row>
    <row r="60" spans="1:4" ht="18.75" hidden="1">
      <c r="A60" s="128" t="s">
        <v>63</v>
      </c>
      <c r="B60" s="127"/>
      <c r="C60" s="127"/>
      <c r="D60" s="127">
        <f t="shared" si="0"/>
        <v>0</v>
      </c>
    </row>
    <row r="61" spans="1:4" ht="18.75" hidden="1">
      <c r="A61" s="133" t="s">
        <v>64</v>
      </c>
      <c r="B61" s="127"/>
      <c r="C61" s="127"/>
      <c r="D61" s="127">
        <f t="shared" si="0"/>
        <v>0</v>
      </c>
    </row>
    <row r="62" spans="1:4" ht="18.75" hidden="1">
      <c r="A62" s="129" t="s">
        <v>65</v>
      </c>
      <c r="B62" s="127"/>
      <c r="C62" s="127"/>
      <c r="D62" s="127">
        <f t="shared" si="0"/>
        <v>0</v>
      </c>
    </row>
    <row r="63" spans="1:4" ht="18.75" hidden="1">
      <c r="A63" s="134" t="s">
        <v>66</v>
      </c>
      <c r="B63" s="135"/>
      <c r="C63" s="135"/>
      <c r="D63" s="127">
        <f t="shared" si="0"/>
        <v>0</v>
      </c>
    </row>
    <row r="64" spans="1:4" ht="18.75" hidden="1">
      <c r="A64" s="129" t="s">
        <v>67</v>
      </c>
      <c r="B64" s="127"/>
      <c r="C64" s="127"/>
      <c r="D64" s="127">
        <f t="shared" si="0"/>
        <v>0</v>
      </c>
    </row>
    <row r="65" spans="1:4" ht="18.75" hidden="1">
      <c r="A65" s="128" t="s">
        <v>68</v>
      </c>
      <c r="B65" s="127"/>
      <c r="C65" s="127"/>
      <c r="D65" s="127">
        <f t="shared" si="0"/>
        <v>0</v>
      </c>
    </row>
    <row r="66" spans="1:4" ht="18.75" hidden="1">
      <c r="A66" s="128" t="s">
        <v>69</v>
      </c>
      <c r="B66" s="127"/>
      <c r="C66" s="127"/>
      <c r="D66" s="127">
        <f t="shared" si="0"/>
        <v>0</v>
      </c>
    </row>
    <row r="67" spans="1:4">
      <c r="A67" s="83" t="s">
        <v>5</v>
      </c>
      <c r="B67" s="85">
        <v>6</v>
      </c>
      <c r="C67" s="85">
        <v>6000</v>
      </c>
      <c r="D67" s="85">
        <f t="shared" ref="D67:D130" si="1">B67*C67</f>
        <v>36000</v>
      </c>
    </row>
    <row r="68" spans="1:4">
      <c r="A68" s="90" t="s">
        <v>168</v>
      </c>
      <c r="B68" s="85">
        <v>80</v>
      </c>
      <c r="C68" s="85">
        <v>13000</v>
      </c>
      <c r="D68" s="85">
        <f t="shared" si="1"/>
        <v>1040000</v>
      </c>
    </row>
    <row r="69" spans="1:4" ht="18.75" hidden="1">
      <c r="A69" s="129" t="s">
        <v>72</v>
      </c>
      <c r="B69" s="127"/>
      <c r="C69" s="127"/>
      <c r="D69" s="127">
        <f t="shared" si="1"/>
        <v>0</v>
      </c>
    </row>
    <row r="70" spans="1:4" ht="18.75" hidden="1">
      <c r="A70" s="129" t="s">
        <v>73</v>
      </c>
      <c r="B70" s="127"/>
      <c r="C70" s="127"/>
      <c r="D70" s="127">
        <f t="shared" si="1"/>
        <v>0</v>
      </c>
    </row>
    <row r="71" spans="1:4">
      <c r="A71" s="90" t="s">
        <v>170</v>
      </c>
      <c r="B71" s="85">
        <v>40</v>
      </c>
      <c r="C71" s="85">
        <v>14000</v>
      </c>
      <c r="D71" s="85">
        <f t="shared" si="1"/>
        <v>560000</v>
      </c>
    </row>
    <row r="72" spans="1:4" ht="18.75" hidden="1">
      <c r="A72" s="129" t="s">
        <v>75</v>
      </c>
      <c r="B72" s="127"/>
      <c r="C72" s="127"/>
      <c r="D72" s="127">
        <f t="shared" si="1"/>
        <v>0</v>
      </c>
    </row>
    <row r="73" spans="1:4">
      <c r="A73" s="90" t="s">
        <v>171</v>
      </c>
      <c r="B73" s="85">
        <f>7+5+9</f>
        <v>21</v>
      </c>
      <c r="C73" s="85">
        <v>11000</v>
      </c>
      <c r="D73" s="85">
        <f t="shared" si="1"/>
        <v>231000</v>
      </c>
    </row>
    <row r="74" spans="1:4" ht="18.75" hidden="1">
      <c r="A74" s="102" t="s">
        <v>77</v>
      </c>
      <c r="B74" s="127"/>
      <c r="C74" s="127"/>
      <c r="D74" s="127">
        <f t="shared" si="1"/>
        <v>0</v>
      </c>
    </row>
    <row r="75" spans="1:4" ht="18.75" hidden="1">
      <c r="A75" s="136" t="s">
        <v>78</v>
      </c>
      <c r="B75" s="127"/>
      <c r="C75" s="127"/>
      <c r="D75" s="127">
        <f t="shared" si="1"/>
        <v>0</v>
      </c>
    </row>
    <row r="76" spans="1:4" ht="18.75" hidden="1">
      <c r="A76" s="92" t="s">
        <v>79</v>
      </c>
      <c r="B76" s="127"/>
      <c r="C76" s="127"/>
      <c r="D76" s="127">
        <f t="shared" si="1"/>
        <v>0</v>
      </c>
    </row>
    <row r="77" spans="1:4" ht="18.75" hidden="1">
      <c r="A77" s="97" t="s">
        <v>80</v>
      </c>
      <c r="B77" s="127"/>
      <c r="C77" s="127"/>
      <c r="D77" s="127">
        <f t="shared" si="1"/>
        <v>0</v>
      </c>
    </row>
    <row r="78" spans="1:4">
      <c r="A78" s="90" t="s">
        <v>86</v>
      </c>
      <c r="B78" s="85">
        <v>25</v>
      </c>
      <c r="C78" s="85">
        <v>10500</v>
      </c>
      <c r="D78" s="85">
        <f t="shared" si="1"/>
        <v>262500</v>
      </c>
    </row>
    <row r="79" spans="1:4" ht="18.75" hidden="1">
      <c r="A79" s="97" t="s">
        <v>82</v>
      </c>
      <c r="B79" s="127"/>
      <c r="C79" s="127"/>
      <c r="D79" s="127">
        <f t="shared" si="1"/>
        <v>0</v>
      </c>
    </row>
    <row r="80" spans="1:4" ht="18.75" hidden="1">
      <c r="A80" s="97" t="s">
        <v>83</v>
      </c>
      <c r="B80" s="127"/>
      <c r="C80" s="127"/>
      <c r="D80" s="127">
        <f t="shared" si="1"/>
        <v>0</v>
      </c>
    </row>
    <row r="81" spans="1:4" ht="18.75" hidden="1">
      <c r="A81" s="129" t="s">
        <v>84</v>
      </c>
      <c r="B81" s="137"/>
      <c r="C81" s="137"/>
      <c r="D81" s="127">
        <f t="shared" si="1"/>
        <v>0</v>
      </c>
    </row>
    <row r="82" spans="1:4" ht="18.75" hidden="1">
      <c r="A82" s="129" t="s">
        <v>85</v>
      </c>
      <c r="B82" s="127"/>
      <c r="C82" s="127"/>
      <c r="D82" s="127">
        <f t="shared" si="1"/>
        <v>0</v>
      </c>
    </row>
    <row r="83" spans="1:4">
      <c r="A83" s="90" t="s">
        <v>49</v>
      </c>
      <c r="B83" s="85">
        <v>65</v>
      </c>
      <c r="C83" s="85">
        <v>6000</v>
      </c>
      <c r="D83" s="85">
        <f t="shared" si="1"/>
        <v>390000</v>
      </c>
    </row>
    <row r="84" spans="1:4" ht="18.75" hidden="1">
      <c r="A84" s="129" t="s">
        <v>87</v>
      </c>
      <c r="B84" s="127"/>
      <c r="C84" s="127"/>
      <c r="D84" s="127">
        <f t="shared" si="1"/>
        <v>0</v>
      </c>
    </row>
    <row r="85" spans="1:4" ht="18.75" hidden="1">
      <c r="A85" s="129" t="s">
        <v>88</v>
      </c>
      <c r="B85" s="127"/>
      <c r="C85" s="127"/>
      <c r="D85" s="127">
        <f t="shared" si="1"/>
        <v>0</v>
      </c>
    </row>
    <row r="86" spans="1:4" ht="18.75" hidden="1">
      <c r="A86" s="129" t="s">
        <v>89</v>
      </c>
      <c r="B86" s="127"/>
      <c r="C86" s="127"/>
      <c r="D86" s="127">
        <f t="shared" si="1"/>
        <v>0</v>
      </c>
    </row>
    <row r="87" spans="1:4" ht="18.75" hidden="1">
      <c r="A87" s="129" t="s">
        <v>90</v>
      </c>
      <c r="B87" s="127"/>
      <c r="C87" s="127"/>
      <c r="D87" s="127">
        <f t="shared" si="1"/>
        <v>0</v>
      </c>
    </row>
    <row r="88" spans="1:4" ht="18.75" hidden="1">
      <c r="A88" s="93" t="s">
        <v>91</v>
      </c>
      <c r="B88" s="127"/>
      <c r="C88" s="127"/>
      <c r="D88" s="127">
        <f t="shared" si="1"/>
        <v>0</v>
      </c>
    </row>
    <row r="89" spans="1:4" ht="18.75" hidden="1">
      <c r="A89" s="129" t="s">
        <v>92</v>
      </c>
      <c r="B89" s="127"/>
      <c r="C89" s="127"/>
      <c r="D89" s="127">
        <f t="shared" si="1"/>
        <v>0</v>
      </c>
    </row>
    <row r="90" spans="1:4" ht="18.75" hidden="1">
      <c r="A90" s="129" t="s">
        <v>93</v>
      </c>
      <c r="B90" s="127"/>
      <c r="C90" s="127"/>
      <c r="D90" s="127">
        <f t="shared" si="1"/>
        <v>0</v>
      </c>
    </row>
    <row r="91" spans="1:4" ht="18.75" hidden="1">
      <c r="A91" s="129" t="s">
        <v>94</v>
      </c>
      <c r="B91" s="130"/>
      <c r="C91" s="130"/>
      <c r="D91" s="127">
        <f t="shared" si="1"/>
        <v>0</v>
      </c>
    </row>
    <row r="92" spans="1:4" ht="18.75" hidden="1">
      <c r="A92" s="97" t="s">
        <v>95</v>
      </c>
      <c r="B92" s="127"/>
      <c r="C92" s="127"/>
      <c r="D92" s="127">
        <f t="shared" si="1"/>
        <v>0</v>
      </c>
    </row>
    <row r="93" spans="1:4" ht="18.75" hidden="1">
      <c r="A93" s="128" t="s">
        <v>96</v>
      </c>
      <c r="B93" s="127"/>
      <c r="C93" s="127"/>
      <c r="D93" s="127">
        <f t="shared" si="1"/>
        <v>0</v>
      </c>
    </row>
    <row r="94" spans="1:4" ht="18.75" hidden="1">
      <c r="A94" s="92" t="s">
        <v>97</v>
      </c>
      <c r="B94" s="127"/>
      <c r="C94" s="127"/>
      <c r="D94" s="127">
        <f t="shared" si="1"/>
        <v>0</v>
      </c>
    </row>
    <row r="95" spans="1:4" ht="18.75" hidden="1">
      <c r="A95" s="129" t="s">
        <v>98</v>
      </c>
      <c r="B95" s="127"/>
      <c r="C95" s="127"/>
      <c r="D95" s="127">
        <f t="shared" si="1"/>
        <v>0</v>
      </c>
    </row>
    <row r="96" spans="1:4" ht="18.75" hidden="1">
      <c r="A96" s="92" t="s">
        <v>99</v>
      </c>
      <c r="B96" s="127"/>
      <c r="C96" s="127"/>
      <c r="D96" s="127">
        <f t="shared" si="1"/>
        <v>0</v>
      </c>
    </row>
    <row r="97" spans="1:4">
      <c r="A97" s="90" t="s">
        <v>37</v>
      </c>
      <c r="B97" s="85">
        <v>90</v>
      </c>
      <c r="C97" s="85">
        <v>10000</v>
      </c>
      <c r="D97" s="85">
        <f t="shared" si="1"/>
        <v>900000</v>
      </c>
    </row>
    <row r="98" spans="1:4" ht="18.75" hidden="1">
      <c r="A98" s="129" t="s">
        <v>101</v>
      </c>
      <c r="B98" s="127"/>
      <c r="C98" s="127"/>
      <c r="D98" s="127">
        <f t="shared" si="1"/>
        <v>0</v>
      </c>
    </row>
    <row r="99" spans="1:4" ht="18.75" hidden="1">
      <c r="A99" s="92" t="s">
        <v>102</v>
      </c>
      <c r="B99" s="127"/>
      <c r="C99" s="127"/>
      <c r="D99" s="127">
        <f t="shared" si="1"/>
        <v>0</v>
      </c>
    </row>
    <row r="100" spans="1:4" ht="18.75" hidden="1">
      <c r="A100" s="92" t="s">
        <v>103</v>
      </c>
      <c r="B100" s="127"/>
      <c r="C100" s="127"/>
      <c r="D100" s="127">
        <f t="shared" si="1"/>
        <v>0</v>
      </c>
    </row>
    <row r="101" spans="1:4" ht="18.75" hidden="1">
      <c r="A101" s="138" t="s">
        <v>104</v>
      </c>
      <c r="B101" s="130"/>
      <c r="C101" s="130"/>
      <c r="D101" s="127">
        <f t="shared" si="1"/>
        <v>0</v>
      </c>
    </row>
    <row r="102" spans="1:4" ht="18.75" hidden="1">
      <c r="A102" s="138" t="s">
        <v>105</v>
      </c>
      <c r="B102" s="130"/>
      <c r="C102" s="130"/>
      <c r="D102" s="127">
        <f t="shared" si="1"/>
        <v>0</v>
      </c>
    </row>
    <row r="103" spans="1:4">
      <c r="A103" s="104" t="s">
        <v>106</v>
      </c>
      <c r="B103" s="91">
        <v>1</v>
      </c>
      <c r="C103" s="91">
        <v>70000</v>
      </c>
      <c r="D103" s="85">
        <f t="shared" si="1"/>
        <v>70000</v>
      </c>
    </row>
    <row r="104" spans="1:4" ht="18.75" hidden="1">
      <c r="A104" s="129" t="s">
        <v>107</v>
      </c>
      <c r="B104" s="130"/>
      <c r="C104" s="130"/>
      <c r="D104" s="127">
        <f t="shared" si="1"/>
        <v>0</v>
      </c>
    </row>
    <row r="105" spans="1:4" ht="18.75" hidden="1">
      <c r="A105" s="129" t="s">
        <v>108</v>
      </c>
      <c r="B105" s="130"/>
      <c r="C105" s="130"/>
      <c r="D105" s="127">
        <f t="shared" si="1"/>
        <v>0</v>
      </c>
    </row>
    <row r="106" spans="1:4" ht="18.75" hidden="1">
      <c r="A106" s="129" t="s">
        <v>109</v>
      </c>
      <c r="B106" s="130"/>
      <c r="C106" s="130"/>
      <c r="D106" s="127">
        <f t="shared" si="1"/>
        <v>0</v>
      </c>
    </row>
    <row r="107" spans="1:4" ht="18.75" hidden="1">
      <c r="A107" s="129" t="s">
        <v>110</v>
      </c>
      <c r="B107" s="130"/>
      <c r="C107" s="130"/>
      <c r="D107" s="127">
        <f t="shared" si="1"/>
        <v>0</v>
      </c>
    </row>
    <row r="108" spans="1:4" ht="18.75" hidden="1">
      <c r="A108" s="129" t="s">
        <v>111</v>
      </c>
      <c r="B108" s="130"/>
      <c r="C108" s="130"/>
      <c r="D108" s="127">
        <f t="shared" si="1"/>
        <v>0</v>
      </c>
    </row>
    <row r="109" spans="1:4" ht="18.75" hidden="1">
      <c r="A109" s="129" t="s">
        <v>112</v>
      </c>
      <c r="B109" s="130"/>
      <c r="C109" s="130"/>
      <c r="D109" s="127">
        <f t="shared" si="1"/>
        <v>0</v>
      </c>
    </row>
    <row r="110" spans="1:4" ht="18.75" hidden="1">
      <c r="A110" s="129" t="s">
        <v>113</v>
      </c>
      <c r="B110" s="130"/>
      <c r="C110" s="130"/>
      <c r="D110" s="127">
        <f t="shared" si="1"/>
        <v>0</v>
      </c>
    </row>
    <row r="111" spans="1:4" ht="18.75" hidden="1">
      <c r="A111" s="129" t="s">
        <v>114</v>
      </c>
      <c r="B111" s="130"/>
      <c r="C111" s="130"/>
      <c r="D111" s="127">
        <f t="shared" si="1"/>
        <v>0</v>
      </c>
    </row>
    <row r="112" spans="1:4" ht="18.75" hidden="1">
      <c r="A112" s="129" t="s">
        <v>115</v>
      </c>
      <c r="B112" s="130"/>
      <c r="C112" s="130"/>
      <c r="D112" s="127">
        <f t="shared" si="1"/>
        <v>0</v>
      </c>
    </row>
    <row r="113" spans="1:4">
      <c r="A113" s="90" t="s">
        <v>133</v>
      </c>
      <c r="B113" s="91">
        <v>1</v>
      </c>
      <c r="C113" s="91">
        <v>60000</v>
      </c>
      <c r="D113" s="85">
        <f t="shared" si="1"/>
        <v>60000</v>
      </c>
    </row>
    <row r="114" spans="1:4">
      <c r="A114" s="90" t="s">
        <v>199</v>
      </c>
      <c r="B114" s="85">
        <v>288</v>
      </c>
      <c r="C114" s="85">
        <v>6000</v>
      </c>
      <c r="D114" s="85">
        <f t="shared" si="1"/>
        <v>1728000</v>
      </c>
    </row>
    <row r="115" spans="1:4" ht="18.75" hidden="1">
      <c r="A115" s="129" t="s">
        <v>118</v>
      </c>
      <c r="B115" s="127"/>
      <c r="C115" s="127"/>
      <c r="D115" s="127">
        <f t="shared" si="1"/>
        <v>0</v>
      </c>
    </row>
    <row r="116" spans="1:4" ht="18.75" hidden="1">
      <c r="A116" s="128" t="s">
        <v>119</v>
      </c>
      <c r="B116" s="127"/>
      <c r="C116" s="127"/>
      <c r="D116" s="127">
        <f t="shared" si="1"/>
        <v>0</v>
      </c>
    </row>
    <row r="117" spans="1:4" ht="18.75" hidden="1">
      <c r="A117" s="129" t="s">
        <v>120</v>
      </c>
      <c r="B117" s="127"/>
      <c r="C117" s="127"/>
      <c r="D117" s="127">
        <f t="shared" si="1"/>
        <v>0</v>
      </c>
    </row>
    <row r="118" spans="1:4" ht="18.75" hidden="1">
      <c r="A118" s="129" t="s">
        <v>121</v>
      </c>
      <c r="B118" s="127"/>
      <c r="C118" s="127"/>
      <c r="D118" s="127">
        <f t="shared" si="1"/>
        <v>0</v>
      </c>
    </row>
    <row r="119" spans="1:4" ht="18.75" hidden="1">
      <c r="A119" s="129" t="s">
        <v>122</v>
      </c>
      <c r="B119" s="127"/>
      <c r="C119" s="127"/>
      <c r="D119" s="127">
        <f t="shared" si="1"/>
        <v>0</v>
      </c>
    </row>
    <row r="120" spans="1:4">
      <c r="A120" s="90" t="s">
        <v>201</v>
      </c>
      <c r="B120" s="85">
        <v>245</v>
      </c>
      <c r="C120" s="85">
        <v>6000</v>
      </c>
      <c r="D120" s="85">
        <f t="shared" si="1"/>
        <v>1470000</v>
      </c>
    </row>
    <row r="121" spans="1:4" ht="18.75" hidden="1">
      <c r="A121" s="129" t="s">
        <v>124</v>
      </c>
      <c r="B121" s="127"/>
      <c r="C121" s="127"/>
      <c r="D121" s="127">
        <f t="shared" si="1"/>
        <v>0</v>
      </c>
    </row>
    <row r="122" spans="1:4" ht="18.75" hidden="1">
      <c r="A122" s="83" t="s">
        <v>125</v>
      </c>
      <c r="B122" s="127"/>
      <c r="C122" s="127"/>
      <c r="D122" s="127">
        <f t="shared" si="1"/>
        <v>0</v>
      </c>
    </row>
    <row r="123" spans="1:4" ht="18.75" hidden="1">
      <c r="A123" s="97" t="s">
        <v>126</v>
      </c>
      <c r="B123" s="127"/>
      <c r="C123" s="127"/>
      <c r="D123" s="127">
        <f t="shared" si="1"/>
        <v>0</v>
      </c>
    </row>
    <row r="124" spans="1:4" ht="18.75" hidden="1">
      <c r="A124" s="105" t="s">
        <v>127</v>
      </c>
      <c r="B124" s="127"/>
      <c r="C124" s="127"/>
      <c r="D124" s="127">
        <f t="shared" si="1"/>
        <v>0</v>
      </c>
    </row>
    <row r="125" spans="1:4" ht="18.75" hidden="1">
      <c r="A125" s="97" t="s">
        <v>128</v>
      </c>
      <c r="B125" s="127"/>
      <c r="C125" s="127"/>
      <c r="D125" s="127">
        <f t="shared" si="1"/>
        <v>0</v>
      </c>
    </row>
    <row r="126" spans="1:4" ht="18.75" hidden="1">
      <c r="A126" s="128" t="s">
        <v>129</v>
      </c>
      <c r="B126" s="130"/>
      <c r="C126" s="130"/>
      <c r="D126" s="127">
        <f t="shared" si="1"/>
        <v>0</v>
      </c>
    </row>
    <row r="127" spans="1:4" ht="18.75" hidden="1">
      <c r="A127" s="128" t="s">
        <v>130</v>
      </c>
      <c r="B127" s="130"/>
      <c r="C127" s="130"/>
      <c r="D127" s="127">
        <f t="shared" si="1"/>
        <v>0</v>
      </c>
    </row>
    <row r="128" spans="1:4" ht="18.75" hidden="1">
      <c r="A128" s="128" t="s">
        <v>131</v>
      </c>
      <c r="B128" s="130"/>
      <c r="C128" s="130"/>
      <c r="D128" s="127">
        <f t="shared" si="1"/>
        <v>0</v>
      </c>
    </row>
    <row r="129" spans="1:4" ht="18.75" hidden="1">
      <c r="A129" s="128" t="s">
        <v>132</v>
      </c>
      <c r="B129" s="139"/>
      <c r="C129" s="139"/>
      <c r="D129" s="127">
        <f t="shared" si="1"/>
        <v>0</v>
      </c>
    </row>
    <row r="130" spans="1:4">
      <c r="A130" s="90" t="s">
        <v>202</v>
      </c>
      <c r="B130" s="85">
        <f>120/2</f>
        <v>60</v>
      </c>
      <c r="C130" s="85">
        <v>11000</v>
      </c>
      <c r="D130" s="85">
        <f t="shared" si="1"/>
        <v>660000</v>
      </c>
    </row>
    <row r="131" spans="1:4" ht="18.75" hidden="1">
      <c r="A131" s="92" t="s">
        <v>355</v>
      </c>
      <c r="B131" s="127"/>
      <c r="C131" s="127"/>
      <c r="D131" s="127">
        <f t="shared" ref="D131:D194" si="2">B131*C131</f>
        <v>0</v>
      </c>
    </row>
    <row r="132" spans="1:4" ht="18.75" hidden="1">
      <c r="A132" s="92" t="s">
        <v>134</v>
      </c>
      <c r="B132" s="127"/>
      <c r="C132" s="127"/>
      <c r="D132" s="127">
        <f t="shared" si="2"/>
        <v>0</v>
      </c>
    </row>
    <row r="133" spans="1:4" ht="18.75" hidden="1">
      <c r="A133" s="92" t="s">
        <v>135</v>
      </c>
      <c r="B133" s="127"/>
      <c r="C133" s="127"/>
      <c r="D133" s="127">
        <f t="shared" si="2"/>
        <v>0</v>
      </c>
    </row>
    <row r="134" spans="1:4" ht="18.75" hidden="1">
      <c r="A134" s="92" t="s">
        <v>136</v>
      </c>
      <c r="B134" s="127"/>
      <c r="C134" s="127"/>
      <c r="D134" s="127">
        <f t="shared" si="2"/>
        <v>0</v>
      </c>
    </row>
    <row r="135" spans="1:4" ht="18.75" hidden="1">
      <c r="A135" s="129" t="s">
        <v>137</v>
      </c>
      <c r="B135" s="127"/>
      <c r="C135" s="127"/>
      <c r="D135" s="127">
        <f t="shared" si="2"/>
        <v>0</v>
      </c>
    </row>
    <row r="136" spans="1:4" ht="18.75" hidden="1">
      <c r="A136" s="129" t="s">
        <v>138</v>
      </c>
      <c r="B136" s="127"/>
      <c r="C136" s="127"/>
      <c r="D136" s="127">
        <f t="shared" si="2"/>
        <v>0</v>
      </c>
    </row>
    <row r="137" spans="1:4">
      <c r="A137" s="83" t="s">
        <v>182</v>
      </c>
      <c r="B137" s="85">
        <f>100+70+90+70+40+20</f>
        <v>390</v>
      </c>
      <c r="C137" s="85">
        <v>12000</v>
      </c>
      <c r="D137" s="85">
        <f t="shared" si="2"/>
        <v>4680000</v>
      </c>
    </row>
    <row r="138" spans="1:4" ht="18.75" hidden="1">
      <c r="A138" s="129" t="s">
        <v>140</v>
      </c>
      <c r="B138" s="130"/>
      <c r="C138" s="130"/>
      <c r="D138" s="127">
        <f t="shared" si="2"/>
        <v>0</v>
      </c>
    </row>
    <row r="139" spans="1:4" ht="18.75" hidden="1">
      <c r="A139" s="129" t="s">
        <v>141</v>
      </c>
      <c r="B139" s="130"/>
      <c r="C139" s="130"/>
      <c r="D139" s="127">
        <f t="shared" si="2"/>
        <v>0</v>
      </c>
    </row>
    <row r="140" spans="1:4" ht="18.75" hidden="1">
      <c r="A140" s="128" t="s">
        <v>142</v>
      </c>
      <c r="B140" s="130"/>
      <c r="C140" s="130"/>
      <c r="D140" s="127">
        <f t="shared" si="2"/>
        <v>0</v>
      </c>
    </row>
    <row r="141" spans="1:4">
      <c r="A141" s="83" t="s">
        <v>185</v>
      </c>
      <c r="B141" s="85">
        <v>10</v>
      </c>
      <c r="C141" s="85">
        <v>28000</v>
      </c>
      <c r="D141" s="85">
        <f t="shared" si="2"/>
        <v>280000</v>
      </c>
    </row>
    <row r="142" spans="1:4" ht="18.75" hidden="1">
      <c r="A142" s="97" t="s">
        <v>144</v>
      </c>
      <c r="B142" s="127"/>
      <c r="C142" s="127"/>
      <c r="D142" s="127">
        <f t="shared" si="2"/>
        <v>0</v>
      </c>
    </row>
    <row r="143" spans="1:4" ht="18.75" hidden="1">
      <c r="A143" s="128" t="s">
        <v>145</v>
      </c>
      <c r="B143" s="127"/>
      <c r="C143" s="127"/>
      <c r="D143" s="127">
        <f t="shared" si="2"/>
        <v>0</v>
      </c>
    </row>
    <row r="144" spans="1:4">
      <c r="A144" s="92" t="s">
        <v>305</v>
      </c>
      <c r="B144" s="85">
        <v>100</v>
      </c>
      <c r="C144" s="85">
        <v>26000</v>
      </c>
      <c r="D144" s="85">
        <f t="shared" si="2"/>
        <v>2600000</v>
      </c>
    </row>
    <row r="145" spans="1:4" ht="18.75" hidden="1">
      <c r="A145" s="93" t="s">
        <v>147</v>
      </c>
      <c r="B145" s="127"/>
      <c r="C145" s="127"/>
      <c r="D145" s="127">
        <f t="shared" si="2"/>
        <v>0</v>
      </c>
    </row>
    <row r="146" spans="1:4" ht="18.75" hidden="1">
      <c r="A146" s="93" t="s">
        <v>148</v>
      </c>
      <c r="B146" s="127"/>
      <c r="C146" s="127"/>
      <c r="D146" s="127">
        <f t="shared" si="2"/>
        <v>0</v>
      </c>
    </row>
    <row r="147" spans="1:4" ht="18.75" hidden="1">
      <c r="A147" s="129" t="s">
        <v>149</v>
      </c>
      <c r="B147" s="127"/>
      <c r="C147" s="127"/>
      <c r="D147" s="127">
        <f t="shared" si="2"/>
        <v>0</v>
      </c>
    </row>
    <row r="148" spans="1:4" ht="18.75" hidden="1">
      <c r="A148" s="129" t="s">
        <v>150</v>
      </c>
      <c r="B148" s="127"/>
      <c r="C148" s="127"/>
      <c r="D148" s="127">
        <f t="shared" si="2"/>
        <v>0</v>
      </c>
    </row>
    <row r="149" spans="1:4" ht="18.75" hidden="1">
      <c r="A149" s="129" t="s">
        <v>151</v>
      </c>
      <c r="B149" s="127"/>
      <c r="C149" s="127"/>
      <c r="D149" s="127">
        <f t="shared" si="2"/>
        <v>0</v>
      </c>
    </row>
    <row r="150" spans="1:4" ht="18.75" hidden="1">
      <c r="A150" s="92" t="s">
        <v>152</v>
      </c>
      <c r="B150" s="127"/>
      <c r="C150" s="127"/>
      <c r="D150" s="127">
        <f t="shared" si="2"/>
        <v>0</v>
      </c>
    </row>
    <row r="151" spans="1:4">
      <c r="A151" s="92" t="s">
        <v>306</v>
      </c>
      <c r="B151" s="85">
        <v>10</v>
      </c>
      <c r="C151" s="85">
        <v>85000</v>
      </c>
      <c r="D151" s="85">
        <f t="shared" si="2"/>
        <v>850000</v>
      </c>
    </row>
    <row r="152" spans="1:4" ht="18.75" hidden="1">
      <c r="A152" s="92" t="s">
        <v>154</v>
      </c>
      <c r="B152" s="127"/>
      <c r="C152" s="127"/>
      <c r="D152" s="127">
        <f t="shared" si="2"/>
        <v>0</v>
      </c>
    </row>
    <row r="153" spans="1:4" ht="18.75" hidden="1">
      <c r="A153" s="129" t="s">
        <v>155</v>
      </c>
      <c r="B153" s="127"/>
      <c r="C153" s="127"/>
      <c r="D153" s="127">
        <f t="shared" si="2"/>
        <v>0</v>
      </c>
    </row>
    <row r="154" spans="1:4" ht="18.75" hidden="1">
      <c r="A154" s="83" t="s">
        <v>156</v>
      </c>
      <c r="B154" s="127"/>
      <c r="C154" s="127"/>
      <c r="D154" s="127">
        <f t="shared" si="2"/>
        <v>0</v>
      </c>
    </row>
    <row r="155" spans="1:4">
      <c r="A155" s="90" t="s">
        <v>335</v>
      </c>
      <c r="B155" s="85">
        <v>50</v>
      </c>
      <c r="C155" s="85">
        <v>120000</v>
      </c>
      <c r="D155" s="85">
        <f t="shared" si="2"/>
        <v>6000000</v>
      </c>
    </row>
    <row r="156" spans="1:4" ht="18.75" hidden="1">
      <c r="A156" s="129" t="s">
        <v>158</v>
      </c>
      <c r="B156" s="127"/>
      <c r="C156" s="127"/>
      <c r="D156" s="127">
        <f t="shared" si="2"/>
        <v>0</v>
      </c>
    </row>
    <row r="157" spans="1:4" ht="18.75" hidden="1">
      <c r="A157" s="140" t="s">
        <v>159</v>
      </c>
      <c r="B157" s="127"/>
      <c r="C157" s="127"/>
      <c r="D157" s="127">
        <f t="shared" si="2"/>
        <v>0</v>
      </c>
    </row>
    <row r="158" spans="1:4" ht="18.75" hidden="1">
      <c r="A158" s="129" t="s">
        <v>160</v>
      </c>
      <c r="B158" s="127"/>
      <c r="C158" s="127"/>
      <c r="D158" s="127">
        <f t="shared" si="2"/>
        <v>0</v>
      </c>
    </row>
    <row r="159" spans="1:4" ht="18.75" hidden="1">
      <c r="A159" s="89" t="s">
        <v>161</v>
      </c>
      <c r="B159" s="127"/>
      <c r="C159" s="127"/>
      <c r="D159" s="127">
        <f t="shared" si="2"/>
        <v>0</v>
      </c>
    </row>
    <row r="160" spans="1:4" ht="18.75" hidden="1">
      <c r="A160" s="129" t="s">
        <v>162</v>
      </c>
      <c r="B160" s="127"/>
      <c r="C160" s="127"/>
      <c r="D160" s="127">
        <f t="shared" si="2"/>
        <v>0</v>
      </c>
    </row>
    <row r="161" spans="1:4" ht="18.75" hidden="1">
      <c r="A161" s="129" t="s">
        <v>163</v>
      </c>
      <c r="B161" s="127"/>
      <c r="C161" s="127"/>
      <c r="D161" s="127">
        <f t="shared" si="2"/>
        <v>0</v>
      </c>
    </row>
    <row r="162" spans="1:4" ht="18.75" hidden="1">
      <c r="A162" s="129" t="s">
        <v>164</v>
      </c>
      <c r="B162" s="127"/>
      <c r="C162" s="127"/>
      <c r="D162" s="127">
        <f t="shared" si="2"/>
        <v>0</v>
      </c>
    </row>
    <row r="163" spans="1:4" ht="18.75" hidden="1">
      <c r="A163" s="129" t="s">
        <v>165</v>
      </c>
      <c r="B163" s="127"/>
      <c r="C163" s="127"/>
      <c r="D163" s="127">
        <f t="shared" si="2"/>
        <v>0</v>
      </c>
    </row>
    <row r="164" spans="1:4" ht="18.75" hidden="1">
      <c r="A164" s="129" t="s">
        <v>166</v>
      </c>
      <c r="B164" s="127"/>
      <c r="C164" s="127"/>
      <c r="D164" s="127">
        <f t="shared" si="2"/>
        <v>0</v>
      </c>
    </row>
    <row r="165" spans="1:4" ht="18.75" hidden="1">
      <c r="A165" s="92" t="s">
        <v>167</v>
      </c>
      <c r="B165" s="127"/>
      <c r="C165" s="127"/>
      <c r="D165" s="127">
        <f t="shared" si="2"/>
        <v>0</v>
      </c>
    </row>
    <row r="166" spans="1:4">
      <c r="A166" s="90" t="s">
        <v>70</v>
      </c>
      <c r="B166" s="85">
        <v>300</v>
      </c>
      <c r="C166" s="85">
        <v>28000</v>
      </c>
      <c r="D166" s="85">
        <f t="shared" si="2"/>
        <v>8400000</v>
      </c>
    </row>
    <row r="167" spans="1:4" ht="18.75" hidden="1">
      <c r="A167" s="97" t="s">
        <v>169</v>
      </c>
      <c r="B167" s="127"/>
      <c r="C167" s="127"/>
      <c r="D167" s="127">
        <f t="shared" si="2"/>
        <v>0</v>
      </c>
    </row>
    <row r="168" spans="1:4">
      <c r="A168" s="83" t="s">
        <v>71</v>
      </c>
      <c r="B168" s="85">
        <v>38</v>
      </c>
      <c r="C168" s="85">
        <v>27000</v>
      </c>
      <c r="D168" s="85">
        <f t="shared" si="2"/>
        <v>1026000</v>
      </c>
    </row>
    <row r="169" spans="1:4">
      <c r="A169" s="90" t="s">
        <v>146</v>
      </c>
      <c r="B169" s="85">
        <f>260+240</f>
        <v>500</v>
      </c>
      <c r="C169" s="85">
        <v>16000</v>
      </c>
      <c r="D169" s="85">
        <f t="shared" si="2"/>
        <v>8000000</v>
      </c>
    </row>
    <row r="170" spans="1:4" ht="18.75" hidden="1">
      <c r="A170" s="129" t="s">
        <v>172</v>
      </c>
      <c r="B170" s="127"/>
      <c r="C170" s="127"/>
      <c r="D170" s="127">
        <f t="shared" si="2"/>
        <v>0</v>
      </c>
    </row>
    <row r="171" spans="1:4" ht="18.75" hidden="1">
      <c r="A171" s="97" t="s">
        <v>173</v>
      </c>
      <c r="B171" s="127"/>
      <c r="C171" s="127"/>
      <c r="D171" s="127">
        <f t="shared" si="2"/>
        <v>0</v>
      </c>
    </row>
    <row r="172" spans="1:4" ht="18.75" hidden="1">
      <c r="A172" s="129" t="s">
        <v>174</v>
      </c>
      <c r="B172" s="127"/>
      <c r="C172" s="127"/>
      <c r="D172" s="127">
        <f t="shared" si="2"/>
        <v>0</v>
      </c>
    </row>
    <row r="173" spans="1:4" ht="18.75" hidden="1">
      <c r="A173" s="128" t="s">
        <v>175</v>
      </c>
      <c r="B173" s="127"/>
      <c r="C173" s="127"/>
      <c r="D173" s="127">
        <f t="shared" si="2"/>
        <v>0</v>
      </c>
    </row>
    <row r="174" spans="1:4" ht="18.75" hidden="1">
      <c r="A174" s="129" t="s">
        <v>176</v>
      </c>
      <c r="B174" s="127"/>
      <c r="C174" s="127"/>
      <c r="D174" s="127">
        <f t="shared" si="2"/>
        <v>0</v>
      </c>
    </row>
    <row r="175" spans="1:4" ht="18.75" hidden="1">
      <c r="A175" s="90" t="s">
        <v>177</v>
      </c>
      <c r="B175" s="127"/>
      <c r="C175" s="127"/>
      <c r="D175" s="127">
        <f t="shared" si="2"/>
        <v>0</v>
      </c>
    </row>
    <row r="176" spans="1:4" ht="18.75" hidden="1">
      <c r="A176" s="90" t="s">
        <v>178</v>
      </c>
      <c r="B176" s="127"/>
      <c r="C176" s="127"/>
      <c r="D176" s="127">
        <f t="shared" si="2"/>
        <v>0</v>
      </c>
    </row>
    <row r="177" spans="1:4" ht="18.75" hidden="1">
      <c r="A177" s="83" t="s">
        <v>179</v>
      </c>
      <c r="B177" s="127"/>
      <c r="C177" s="127"/>
      <c r="D177" s="127">
        <f t="shared" si="2"/>
        <v>0</v>
      </c>
    </row>
    <row r="178" spans="1:4" ht="18.75" hidden="1">
      <c r="A178" s="128" t="s">
        <v>180</v>
      </c>
      <c r="B178" s="127"/>
      <c r="C178" s="127"/>
      <c r="D178" s="127">
        <f t="shared" si="2"/>
        <v>0</v>
      </c>
    </row>
    <row r="179" spans="1:4" ht="18.75" hidden="1">
      <c r="A179" s="128" t="s">
        <v>181</v>
      </c>
      <c r="B179" s="127"/>
      <c r="C179" s="127"/>
      <c r="D179" s="127">
        <f t="shared" si="2"/>
        <v>0</v>
      </c>
    </row>
    <row r="180" spans="1:4">
      <c r="A180" s="90" t="s">
        <v>219</v>
      </c>
      <c r="B180" s="85">
        <v>10</v>
      </c>
      <c r="C180" s="85">
        <v>27000</v>
      </c>
      <c r="D180" s="85">
        <f t="shared" si="2"/>
        <v>270000</v>
      </c>
    </row>
    <row r="181" spans="1:4" ht="18.75" hidden="1">
      <c r="A181" s="129" t="s">
        <v>183</v>
      </c>
      <c r="B181" s="127"/>
      <c r="C181" s="127"/>
      <c r="D181" s="127">
        <f t="shared" si="2"/>
        <v>0</v>
      </c>
    </row>
    <row r="182" spans="1:4" ht="18.75" hidden="1">
      <c r="A182" s="128" t="s">
        <v>184</v>
      </c>
      <c r="B182" s="127"/>
      <c r="C182" s="127"/>
      <c r="D182" s="127">
        <f t="shared" si="2"/>
        <v>0</v>
      </c>
    </row>
    <row r="183" spans="1:4">
      <c r="A183" s="90" t="s">
        <v>188</v>
      </c>
      <c r="B183" s="85">
        <v>29</v>
      </c>
      <c r="C183" s="85">
        <v>12000</v>
      </c>
      <c r="D183" s="85">
        <f t="shared" si="2"/>
        <v>348000</v>
      </c>
    </row>
    <row r="184" spans="1:4" ht="18.75" hidden="1">
      <c r="A184" s="128" t="s">
        <v>186</v>
      </c>
      <c r="B184" s="127"/>
      <c r="C184" s="127"/>
      <c r="D184" s="127">
        <f t="shared" si="2"/>
        <v>0</v>
      </c>
    </row>
    <row r="185" spans="1:4" ht="18.75" hidden="1">
      <c r="A185" s="129" t="s">
        <v>187</v>
      </c>
      <c r="B185" s="127"/>
      <c r="C185" s="127"/>
      <c r="D185" s="127">
        <f t="shared" si="2"/>
        <v>0</v>
      </c>
    </row>
    <row r="186" spans="1:4">
      <c r="A186" s="90" t="s">
        <v>42</v>
      </c>
      <c r="B186" s="85">
        <v>8</v>
      </c>
      <c r="C186" s="85">
        <v>20000</v>
      </c>
      <c r="D186" s="85">
        <f t="shared" si="2"/>
        <v>160000</v>
      </c>
    </row>
    <row r="187" spans="1:4" ht="18.75" hidden="1">
      <c r="A187" s="129" t="s">
        <v>189</v>
      </c>
      <c r="B187" s="127"/>
      <c r="C187" s="127"/>
      <c r="D187" s="127">
        <f t="shared" si="2"/>
        <v>0</v>
      </c>
    </row>
    <row r="188" spans="1:4" ht="18.75" hidden="1">
      <c r="A188" s="129" t="s">
        <v>190</v>
      </c>
      <c r="B188" s="127"/>
      <c r="C188" s="127"/>
      <c r="D188" s="127">
        <f t="shared" si="2"/>
        <v>0</v>
      </c>
    </row>
    <row r="189" spans="1:4" ht="18.75" hidden="1">
      <c r="A189" s="129" t="s">
        <v>191</v>
      </c>
      <c r="B189" s="127"/>
      <c r="C189" s="127"/>
      <c r="D189" s="127">
        <f t="shared" si="2"/>
        <v>0</v>
      </c>
    </row>
    <row r="190" spans="1:4" ht="18.75" hidden="1">
      <c r="A190" s="129" t="s">
        <v>192</v>
      </c>
      <c r="B190" s="127"/>
      <c r="C190" s="127"/>
      <c r="D190" s="127">
        <f t="shared" si="2"/>
        <v>0</v>
      </c>
    </row>
    <row r="191" spans="1:4" ht="18.75" hidden="1">
      <c r="A191" s="129" t="s">
        <v>193</v>
      </c>
      <c r="B191" s="127"/>
      <c r="C191" s="127"/>
      <c r="D191" s="127">
        <f t="shared" si="2"/>
        <v>0</v>
      </c>
    </row>
    <row r="192" spans="1:4" ht="18.75" hidden="1">
      <c r="A192" s="129" t="s">
        <v>194</v>
      </c>
      <c r="B192" s="127"/>
      <c r="C192" s="127"/>
      <c r="D192" s="127">
        <f t="shared" si="2"/>
        <v>0</v>
      </c>
    </row>
    <row r="193" spans="1:4" ht="18.75" hidden="1">
      <c r="A193" s="90" t="s">
        <v>195</v>
      </c>
      <c r="B193" s="127"/>
      <c r="C193" s="127"/>
      <c r="D193" s="127">
        <f t="shared" si="2"/>
        <v>0</v>
      </c>
    </row>
    <row r="194" spans="1:4" ht="18.75" hidden="1">
      <c r="A194" s="136" t="s">
        <v>196</v>
      </c>
      <c r="B194" s="127"/>
      <c r="C194" s="127"/>
      <c r="D194" s="127">
        <f t="shared" si="2"/>
        <v>0</v>
      </c>
    </row>
    <row r="195" spans="1:4" ht="18.75" hidden="1">
      <c r="A195" s="129" t="s">
        <v>197</v>
      </c>
      <c r="B195" s="127"/>
      <c r="C195" s="127"/>
      <c r="D195" s="127">
        <f t="shared" ref="D195:D258" si="3">B195*C195</f>
        <v>0</v>
      </c>
    </row>
    <row r="196" spans="1:4" ht="18.75" hidden="1">
      <c r="A196" s="136" t="s">
        <v>198</v>
      </c>
      <c r="B196" s="127"/>
      <c r="C196" s="127"/>
      <c r="D196" s="127">
        <f t="shared" si="3"/>
        <v>0</v>
      </c>
    </row>
    <row r="197" spans="1:4">
      <c r="A197" s="90" t="s">
        <v>45</v>
      </c>
      <c r="B197" s="85">
        <v>355</v>
      </c>
      <c r="C197" s="85">
        <v>14000</v>
      </c>
      <c r="D197" s="85">
        <f t="shared" si="3"/>
        <v>4970000</v>
      </c>
    </row>
    <row r="198" spans="1:4" ht="18.75" hidden="1">
      <c r="A198" s="128" t="s">
        <v>200</v>
      </c>
      <c r="B198" s="127"/>
      <c r="C198" s="127"/>
      <c r="D198" s="127">
        <f t="shared" si="3"/>
        <v>0</v>
      </c>
    </row>
    <row r="199" spans="1:4">
      <c r="A199" s="92" t="s">
        <v>139</v>
      </c>
      <c r="B199" s="85">
        <v>7</v>
      </c>
      <c r="C199" s="85">
        <v>2600</v>
      </c>
      <c r="D199" s="85">
        <f t="shared" si="3"/>
        <v>18200</v>
      </c>
    </row>
    <row r="200" spans="1:4">
      <c r="A200" s="90" t="s">
        <v>223</v>
      </c>
      <c r="B200" s="85">
        <v>2</v>
      </c>
      <c r="C200" s="85">
        <v>15000</v>
      </c>
      <c r="D200" s="85">
        <f t="shared" si="3"/>
        <v>30000</v>
      </c>
    </row>
    <row r="201" spans="1:4" ht="18.75" hidden="1">
      <c r="A201" s="129" t="s">
        <v>203</v>
      </c>
      <c r="B201" s="127"/>
      <c r="C201" s="127"/>
      <c r="D201" s="127">
        <f t="shared" si="3"/>
        <v>0</v>
      </c>
    </row>
    <row r="202" spans="1:4" ht="18.75" hidden="1">
      <c r="A202" s="89" t="s">
        <v>204</v>
      </c>
      <c r="B202" s="127"/>
      <c r="C202" s="127"/>
      <c r="D202" s="127">
        <f t="shared" si="3"/>
        <v>0</v>
      </c>
    </row>
    <row r="203" spans="1:4" ht="18.75" hidden="1">
      <c r="A203" s="128" t="s">
        <v>205</v>
      </c>
      <c r="B203" s="127"/>
      <c r="C203" s="127"/>
      <c r="D203" s="127">
        <f t="shared" si="3"/>
        <v>0</v>
      </c>
    </row>
    <row r="204" spans="1:4">
      <c r="A204" s="90" t="s">
        <v>25</v>
      </c>
      <c r="B204" s="85">
        <f>12+5+30+48</f>
        <v>95</v>
      </c>
      <c r="C204" s="85">
        <v>36000</v>
      </c>
      <c r="D204" s="85">
        <f t="shared" si="3"/>
        <v>3420000</v>
      </c>
    </row>
    <row r="205" spans="1:4" ht="18.75" hidden="1">
      <c r="A205" s="83" t="s">
        <v>207</v>
      </c>
      <c r="B205" s="127"/>
      <c r="C205" s="127"/>
      <c r="D205" s="127">
        <f t="shared" si="3"/>
        <v>0</v>
      </c>
    </row>
    <row r="206" spans="1:4" ht="18.75" hidden="1">
      <c r="A206" s="83" t="s">
        <v>208</v>
      </c>
      <c r="B206" s="127"/>
      <c r="C206" s="127"/>
      <c r="D206" s="127">
        <f t="shared" si="3"/>
        <v>0</v>
      </c>
    </row>
    <row r="207" spans="1:4" ht="18.75" hidden="1">
      <c r="A207" s="83" t="s">
        <v>209</v>
      </c>
      <c r="B207" s="127"/>
      <c r="C207" s="127"/>
      <c r="D207" s="127">
        <f t="shared" si="3"/>
        <v>0</v>
      </c>
    </row>
    <row r="208" spans="1:4" ht="18.75" hidden="1">
      <c r="A208" s="83" t="s">
        <v>210</v>
      </c>
      <c r="B208" s="127"/>
      <c r="C208" s="127"/>
      <c r="D208" s="127">
        <f t="shared" si="3"/>
        <v>0</v>
      </c>
    </row>
    <row r="209" spans="1:4" ht="18.75" hidden="1">
      <c r="A209" s="129" t="s">
        <v>211</v>
      </c>
      <c r="B209" s="127"/>
      <c r="C209" s="127"/>
      <c r="D209" s="127">
        <f t="shared" si="3"/>
        <v>0</v>
      </c>
    </row>
    <row r="210" spans="1:4" ht="18.75" hidden="1">
      <c r="A210" s="129" t="s">
        <v>212</v>
      </c>
      <c r="B210" s="127"/>
      <c r="C210" s="127"/>
      <c r="D210" s="127">
        <f t="shared" si="3"/>
        <v>0</v>
      </c>
    </row>
    <row r="211" spans="1:4" ht="18.75" hidden="1">
      <c r="A211" s="129" t="s">
        <v>213</v>
      </c>
      <c r="B211" s="127"/>
      <c r="C211" s="127"/>
      <c r="D211" s="127">
        <f t="shared" si="3"/>
        <v>0</v>
      </c>
    </row>
    <row r="212" spans="1:4" ht="18.75" hidden="1">
      <c r="A212" s="129" t="s">
        <v>214</v>
      </c>
      <c r="B212" s="127"/>
      <c r="C212" s="127"/>
      <c r="D212" s="127">
        <f t="shared" si="3"/>
        <v>0</v>
      </c>
    </row>
    <row r="213" spans="1:4" ht="18.75" hidden="1">
      <c r="A213" s="128" t="s">
        <v>215</v>
      </c>
      <c r="B213" s="127"/>
      <c r="C213" s="127"/>
      <c r="D213" s="127">
        <f t="shared" si="3"/>
        <v>0</v>
      </c>
    </row>
    <row r="214" spans="1:4" ht="18.75" hidden="1">
      <c r="A214" s="128" t="s">
        <v>216</v>
      </c>
      <c r="B214" s="127"/>
      <c r="C214" s="127"/>
      <c r="D214" s="127">
        <f t="shared" si="3"/>
        <v>0</v>
      </c>
    </row>
    <row r="215" spans="1:4" ht="18.75" hidden="1">
      <c r="A215" s="129" t="s">
        <v>217</v>
      </c>
      <c r="B215" s="127"/>
      <c r="C215" s="127"/>
      <c r="D215" s="127">
        <f t="shared" si="3"/>
        <v>0</v>
      </c>
    </row>
    <row r="216" spans="1:4" ht="18.75" hidden="1">
      <c r="A216" s="129" t="s">
        <v>218</v>
      </c>
      <c r="B216" s="127"/>
      <c r="C216" s="127"/>
      <c r="D216" s="127">
        <f t="shared" si="3"/>
        <v>0</v>
      </c>
    </row>
    <row r="217" spans="1:4">
      <c r="A217" s="90" t="s">
        <v>26</v>
      </c>
      <c r="B217" s="85">
        <v>7</v>
      </c>
      <c r="C217" s="85">
        <v>31000</v>
      </c>
      <c r="D217" s="85">
        <f t="shared" si="3"/>
        <v>217000</v>
      </c>
    </row>
    <row r="218" spans="1:4" ht="18.75" hidden="1">
      <c r="A218" s="83" t="s">
        <v>220</v>
      </c>
      <c r="B218" s="127"/>
      <c r="C218" s="127"/>
      <c r="D218" s="127">
        <f t="shared" si="3"/>
        <v>0</v>
      </c>
    </row>
    <row r="219" spans="1:4" ht="18.75" hidden="1">
      <c r="A219" s="129" t="s">
        <v>221</v>
      </c>
      <c r="B219" s="127"/>
      <c r="C219" s="127"/>
      <c r="D219" s="127">
        <f t="shared" si="3"/>
        <v>0</v>
      </c>
    </row>
    <row r="220" spans="1:4" ht="18.75" hidden="1">
      <c r="A220" s="83" t="s">
        <v>222</v>
      </c>
      <c r="B220" s="127"/>
      <c r="C220" s="127"/>
      <c r="D220" s="127">
        <f t="shared" si="3"/>
        <v>0</v>
      </c>
    </row>
    <row r="221" spans="1:4">
      <c r="A221" s="90" t="s">
        <v>30</v>
      </c>
      <c r="B221" s="85">
        <f>42+105</f>
        <v>147</v>
      </c>
      <c r="C221" s="85">
        <v>46000</v>
      </c>
      <c r="D221" s="85">
        <f t="shared" si="3"/>
        <v>6762000</v>
      </c>
    </row>
    <row r="222" spans="1:4" ht="18.75" hidden="1">
      <c r="A222" s="129" t="s">
        <v>224</v>
      </c>
      <c r="B222" s="127"/>
      <c r="C222" s="127"/>
      <c r="D222" s="127">
        <f t="shared" si="3"/>
        <v>0</v>
      </c>
    </row>
    <row r="223" spans="1:4" ht="18.75" hidden="1">
      <c r="A223" s="129" t="s">
        <v>225</v>
      </c>
      <c r="B223" s="127"/>
      <c r="C223" s="127"/>
      <c r="D223" s="127">
        <f t="shared" si="3"/>
        <v>0</v>
      </c>
    </row>
    <row r="224" spans="1:4" ht="18.75" hidden="1">
      <c r="A224" s="129" t="s">
        <v>226</v>
      </c>
      <c r="B224" s="127"/>
      <c r="C224" s="127"/>
      <c r="D224" s="127">
        <f t="shared" si="3"/>
        <v>0</v>
      </c>
    </row>
    <row r="225" spans="1:4" ht="18.75" hidden="1">
      <c r="A225" s="92" t="s">
        <v>227</v>
      </c>
      <c r="B225" s="127"/>
      <c r="C225" s="127"/>
      <c r="D225" s="127">
        <f t="shared" si="3"/>
        <v>0</v>
      </c>
    </row>
    <row r="226" spans="1:4" ht="18.75" hidden="1">
      <c r="A226" s="128" t="s">
        <v>228</v>
      </c>
      <c r="B226" s="127"/>
      <c r="C226" s="127"/>
      <c r="D226" s="127">
        <f t="shared" si="3"/>
        <v>0</v>
      </c>
    </row>
    <row r="227" spans="1:4" ht="18.75" hidden="1">
      <c r="A227" s="83" t="s">
        <v>229</v>
      </c>
      <c r="B227" s="127"/>
      <c r="C227" s="127"/>
      <c r="D227" s="127">
        <f t="shared" si="3"/>
        <v>0</v>
      </c>
    </row>
    <row r="228" spans="1:4" ht="18.75" hidden="1">
      <c r="A228" s="129" t="s">
        <v>230</v>
      </c>
      <c r="B228" s="127"/>
      <c r="C228" s="127"/>
      <c r="D228" s="127">
        <f t="shared" si="3"/>
        <v>0</v>
      </c>
    </row>
    <row r="229" spans="1:4" ht="18.75" hidden="1">
      <c r="A229" s="129" t="s">
        <v>231</v>
      </c>
      <c r="B229" s="127"/>
      <c r="C229" s="127"/>
      <c r="D229" s="127">
        <f t="shared" si="3"/>
        <v>0</v>
      </c>
    </row>
    <row r="230" spans="1:4" ht="18.75" hidden="1">
      <c r="A230" s="83" t="s">
        <v>232</v>
      </c>
      <c r="B230" s="130"/>
      <c r="C230" s="130"/>
      <c r="D230" s="127">
        <f t="shared" si="3"/>
        <v>0</v>
      </c>
    </row>
    <row r="231" spans="1:4" ht="18.75" hidden="1">
      <c r="A231" s="83" t="s">
        <v>233</v>
      </c>
      <c r="B231" s="130"/>
      <c r="C231" s="130"/>
      <c r="D231" s="127">
        <f t="shared" si="3"/>
        <v>0</v>
      </c>
    </row>
    <row r="232" spans="1:4" ht="18.75" hidden="1">
      <c r="A232" s="92" t="s">
        <v>234</v>
      </c>
      <c r="B232" s="127"/>
      <c r="C232" s="127"/>
      <c r="D232" s="127">
        <f t="shared" si="3"/>
        <v>0</v>
      </c>
    </row>
    <row r="233" spans="1:4" ht="18.75" hidden="1">
      <c r="A233" s="90" t="s">
        <v>235</v>
      </c>
      <c r="B233" s="127"/>
      <c r="C233" s="127"/>
      <c r="D233" s="127">
        <f t="shared" si="3"/>
        <v>0</v>
      </c>
    </row>
    <row r="234" spans="1:4" ht="18.75" hidden="1">
      <c r="A234" s="90" t="s">
        <v>236</v>
      </c>
      <c r="B234" s="127"/>
      <c r="C234" s="127"/>
      <c r="D234" s="127">
        <f t="shared" si="3"/>
        <v>0</v>
      </c>
    </row>
    <row r="235" spans="1:4" ht="18.75" hidden="1">
      <c r="A235" s="83" t="s">
        <v>237</v>
      </c>
      <c r="B235" s="127"/>
      <c r="C235" s="127"/>
      <c r="D235" s="127">
        <f t="shared" si="3"/>
        <v>0</v>
      </c>
    </row>
    <row r="236" spans="1:4" ht="18.75" hidden="1">
      <c r="A236" s="83" t="s">
        <v>238</v>
      </c>
      <c r="B236" s="127"/>
      <c r="C236" s="127"/>
      <c r="D236" s="127">
        <f t="shared" si="3"/>
        <v>0</v>
      </c>
    </row>
    <row r="237" spans="1:4" ht="18.75" hidden="1">
      <c r="A237" s="129" t="s">
        <v>239</v>
      </c>
      <c r="B237" s="127"/>
      <c r="C237" s="127"/>
      <c r="D237" s="127">
        <f t="shared" si="3"/>
        <v>0</v>
      </c>
    </row>
    <row r="238" spans="1:4" ht="18.75" hidden="1">
      <c r="A238" s="129" t="s">
        <v>240</v>
      </c>
      <c r="B238" s="127"/>
      <c r="C238" s="127"/>
      <c r="D238" s="127">
        <f t="shared" si="3"/>
        <v>0</v>
      </c>
    </row>
    <row r="239" spans="1:4" ht="18.75" hidden="1">
      <c r="A239" s="129" t="s">
        <v>241</v>
      </c>
      <c r="B239" s="127"/>
      <c r="C239" s="127"/>
      <c r="D239" s="127">
        <f t="shared" si="3"/>
        <v>0</v>
      </c>
    </row>
    <row r="240" spans="1:4" ht="18.75" hidden="1">
      <c r="A240" s="92" t="s">
        <v>242</v>
      </c>
      <c r="B240" s="127"/>
      <c r="C240" s="127"/>
      <c r="D240" s="127">
        <f t="shared" si="3"/>
        <v>0</v>
      </c>
    </row>
    <row r="241" spans="1:4" ht="18.75" hidden="1">
      <c r="A241" s="128" t="s">
        <v>243</v>
      </c>
      <c r="B241" s="127"/>
      <c r="C241" s="127"/>
      <c r="D241" s="127">
        <f t="shared" si="3"/>
        <v>0</v>
      </c>
    </row>
    <row r="242" spans="1:4" ht="18.75" hidden="1">
      <c r="A242" s="129" t="s">
        <v>244</v>
      </c>
      <c r="B242" s="127"/>
      <c r="C242" s="127"/>
      <c r="D242" s="127">
        <f t="shared" si="3"/>
        <v>0</v>
      </c>
    </row>
    <row r="243" spans="1:4" ht="18.75" hidden="1">
      <c r="A243" s="129" t="s">
        <v>245</v>
      </c>
      <c r="B243" s="127"/>
      <c r="C243" s="127"/>
      <c r="D243" s="127">
        <f t="shared" si="3"/>
        <v>0</v>
      </c>
    </row>
    <row r="244" spans="1:4" ht="18.75" hidden="1">
      <c r="A244" s="128" t="s">
        <v>246</v>
      </c>
      <c r="B244" s="127"/>
      <c r="C244" s="127"/>
      <c r="D244" s="127">
        <f t="shared" si="3"/>
        <v>0</v>
      </c>
    </row>
    <row r="245" spans="1:4" ht="18.75" hidden="1">
      <c r="A245" s="129" t="s">
        <v>247</v>
      </c>
      <c r="B245" s="127"/>
      <c r="C245" s="127"/>
      <c r="D245" s="127">
        <f t="shared" si="3"/>
        <v>0</v>
      </c>
    </row>
    <row r="246" spans="1:4" ht="18.75" hidden="1">
      <c r="A246" s="129" t="s">
        <v>314</v>
      </c>
      <c r="B246" s="127"/>
      <c r="C246" s="127"/>
      <c r="D246" s="127">
        <f t="shared" si="3"/>
        <v>0</v>
      </c>
    </row>
    <row r="247" spans="1:4" ht="18.75" hidden="1">
      <c r="A247" s="90" t="s">
        <v>248</v>
      </c>
      <c r="B247" s="127"/>
      <c r="C247" s="127"/>
      <c r="D247" s="127">
        <f t="shared" si="3"/>
        <v>0</v>
      </c>
    </row>
    <row r="248" spans="1:4" ht="18.75" hidden="1">
      <c r="A248" s="129" t="s">
        <v>249</v>
      </c>
      <c r="B248" s="127"/>
      <c r="C248" s="127"/>
      <c r="D248" s="127">
        <f t="shared" si="3"/>
        <v>0</v>
      </c>
    </row>
    <row r="249" spans="1:4" ht="18.75" hidden="1">
      <c r="A249" s="129" t="s">
        <v>250</v>
      </c>
      <c r="B249" s="127"/>
      <c r="C249" s="127"/>
      <c r="D249" s="127">
        <f t="shared" si="3"/>
        <v>0</v>
      </c>
    </row>
    <row r="250" spans="1:4">
      <c r="A250" s="90" t="s">
        <v>31</v>
      </c>
      <c r="B250" s="85">
        <v>7</v>
      </c>
      <c r="C250" s="85">
        <v>41000</v>
      </c>
      <c r="D250" s="85">
        <f t="shared" si="3"/>
        <v>287000</v>
      </c>
    </row>
    <row r="251" spans="1:4" ht="18.75" hidden="1">
      <c r="A251" s="129" t="s">
        <v>252</v>
      </c>
      <c r="B251" s="127"/>
      <c r="C251" s="127"/>
      <c r="D251" s="127">
        <f t="shared" si="3"/>
        <v>0</v>
      </c>
    </row>
    <row r="252" spans="1:4" ht="18.75" hidden="1">
      <c r="A252" s="90" t="s">
        <v>253</v>
      </c>
      <c r="B252" s="127"/>
      <c r="C252" s="127"/>
      <c r="D252" s="127">
        <f t="shared" si="3"/>
        <v>0</v>
      </c>
    </row>
    <row r="253" spans="1:4" ht="18.75" hidden="1">
      <c r="A253" s="129" t="s">
        <v>254</v>
      </c>
      <c r="B253" s="127"/>
      <c r="C253" s="127"/>
      <c r="D253" s="127">
        <f t="shared" si="3"/>
        <v>0</v>
      </c>
    </row>
    <row r="254" spans="1:4" ht="18.75" hidden="1">
      <c r="A254" s="129" t="s">
        <v>255</v>
      </c>
      <c r="B254" s="127"/>
      <c r="C254" s="127"/>
      <c r="D254" s="127">
        <f t="shared" si="3"/>
        <v>0</v>
      </c>
    </row>
    <row r="255" spans="1:4" ht="18.75" hidden="1">
      <c r="A255" s="90" t="s">
        <v>256</v>
      </c>
      <c r="B255" s="127"/>
      <c r="C255" s="127"/>
      <c r="D255" s="127">
        <f t="shared" si="3"/>
        <v>0</v>
      </c>
    </row>
    <row r="256" spans="1:4" ht="18.75" hidden="1">
      <c r="A256" s="90" t="s">
        <v>257</v>
      </c>
      <c r="B256" s="127"/>
      <c r="C256" s="127"/>
      <c r="D256" s="127">
        <f t="shared" si="3"/>
        <v>0</v>
      </c>
    </row>
    <row r="257" spans="1:4" ht="18.75" hidden="1">
      <c r="A257" s="129" t="s">
        <v>258</v>
      </c>
      <c r="B257" s="127"/>
      <c r="C257" s="127"/>
      <c r="D257" s="127">
        <f t="shared" si="3"/>
        <v>0</v>
      </c>
    </row>
    <row r="258" spans="1:4" ht="18.75" hidden="1">
      <c r="A258" s="129" t="s">
        <v>259</v>
      </c>
      <c r="B258" s="127"/>
      <c r="C258" s="127"/>
      <c r="D258" s="127">
        <f t="shared" si="3"/>
        <v>0</v>
      </c>
    </row>
    <row r="259" spans="1:4" ht="18.75" hidden="1">
      <c r="A259" s="90" t="s">
        <v>260</v>
      </c>
      <c r="B259" s="127"/>
      <c r="C259" s="127"/>
      <c r="D259" s="127">
        <f t="shared" ref="D259:D322" si="4">B259*C259</f>
        <v>0</v>
      </c>
    </row>
    <row r="260" spans="1:4" ht="18.75" hidden="1">
      <c r="A260" s="129" t="s">
        <v>261</v>
      </c>
      <c r="B260" s="127"/>
      <c r="C260" s="127"/>
      <c r="D260" s="127">
        <f t="shared" si="4"/>
        <v>0</v>
      </c>
    </row>
    <row r="261" spans="1:4" ht="18.75" hidden="1">
      <c r="A261" s="129" t="s">
        <v>262</v>
      </c>
      <c r="B261" s="127"/>
      <c r="C261" s="127"/>
      <c r="D261" s="127">
        <f t="shared" si="4"/>
        <v>0</v>
      </c>
    </row>
    <row r="262" spans="1:4" ht="18.75" hidden="1">
      <c r="A262" s="129" t="s">
        <v>263</v>
      </c>
      <c r="B262" s="127"/>
      <c r="C262" s="127"/>
      <c r="D262" s="127">
        <f t="shared" si="4"/>
        <v>0</v>
      </c>
    </row>
    <row r="263" spans="1:4" ht="18.75" hidden="1">
      <c r="A263" s="129" t="s">
        <v>264</v>
      </c>
      <c r="B263" s="127"/>
      <c r="C263" s="127"/>
      <c r="D263" s="127">
        <f t="shared" si="4"/>
        <v>0</v>
      </c>
    </row>
    <row r="264" spans="1:4" ht="18.75" hidden="1">
      <c r="A264" s="129" t="s">
        <v>265</v>
      </c>
      <c r="B264" s="127"/>
      <c r="C264" s="127"/>
      <c r="D264" s="127">
        <f t="shared" si="4"/>
        <v>0</v>
      </c>
    </row>
    <row r="265" spans="1:4" ht="18.75" hidden="1">
      <c r="A265" s="129" t="s">
        <v>266</v>
      </c>
      <c r="B265" s="127"/>
      <c r="C265" s="127"/>
      <c r="D265" s="127">
        <f t="shared" si="4"/>
        <v>0</v>
      </c>
    </row>
    <row r="266" spans="1:4" ht="18.75" hidden="1">
      <c r="A266" s="129" t="s">
        <v>267</v>
      </c>
      <c r="B266" s="127"/>
      <c r="C266" s="127"/>
      <c r="D266" s="127">
        <f t="shared" si="4"/>
        <v>0</v>
      </c>
    </row>
    <row r="267" spans="1:4" ht="18.75" hidden="1">
      <c r="A267" s="129" t="s">
        <v>268</v>
      </c>
      <c r="B267" s="127"/>
      <c r="C267" s="127"/>
      <c r="D267" s="127">
        <f t="shared" si="4"/>
        <v>0</v>
      </c>
    </row>
    <row r="268" spans="1:4" ht="18.75" hidden="1">
      <c r="A268" s="129" t="s">
        <v>269</v>
      </c>
      <c r="B268" s="127"/>
      <c r="C268" s="127"/>
      <c r="D268" s="127">
        <f t="shared" si="4"/>
        <v>0</v>
      </c>
    </row>
    <row r="269" spans="1:4" ht="18.75" hidden="1">
      <c r="A269" s="92" t="s">
        <v>270</v>
      </c>
      <c r="B269" s="127"/>
      <c r="C269" s="127"/>
      <c r="D269" s="127">
        <f t="shared" si="4"/>
        <v>0</v>
      </c>
    </row>
    <row r="270" spans="1:4" ht="18.75" hidden="1">
      <c r="A270" s="129" t="s">
        <v>271</v>
      </c>
      <c r="B270" s="127"/>
      <c r="C270" s="127"/>
      <c r="D270" s="127">
        <f t="shared" si="4"/>
        <v>0</v>
      </c>
    </row>
    <row r="271" spans="1:4" ht="18.75" hidden="1">
      <c r="A271" s="129" t="s">
        <v>272</v>
      </c>
      <c r="B271" s="127"/>
      <c r="C271" s="127"/>
      <c r="D271" s="127">
        <f t="shared" si="4"/>
        <v>0</v>
      </c>
    </row>
    <row r="272" spans="1:4" ht="18.75" hidden="1">
      <c r="A272" s="129" t="s">
        <v>273</v>
      </c>
      <c r="B272" s="127"/>
      <c r="C272" s="127"/>
      <c r="D272" s="127">
        <f t="shared" si="4"/>
        <v>0</v>
      </c>
    </row>
    <row r="273" spans="1:4">
      <c r="A273" s="90" t="s">
        <v>34</v>
      </c>
      <c r="B273" s="85">
        <v>45</v>
      </c>
      <c r="C273" s="85">
        <v>25000</v>
      </c>
      <c r="D273" s="85">
        <f t="shared" si="4"/>
        <v>1125000</v>
      </c>
    </row>
    <row r="274" spans="1:4" ht="18.75" hidden="1">
      <c r="A274" s="129" t="s">
        <v>275</v>
      </c>
      <c r="B274" s="127"/>
      <c r="C274" s="127"/>
      <c r="D274" s="127">
        <f t="shared" si="4"/>
        <v>0</v>
      </c>
    </row>
    <row r="275" spans="1:4" ht="18.75" hidden="1">
      <c r="A275" s="129" t="s">
        <v>276</v>
      </c>
      <c r="B275" s="127"/>
      <c r="C275" s="127"/>
      <c r="D275" s="127">
        <f t="shared" si="4"/>
        <v>0</v>
      </c>
    </row>
    <row r="276" spans="1:4" ht="18.75" hidden="1">
      <c r="A276" s="129" t="s">
        <v>277</v>
      </c>
      <c r="B276" s="127"/>
      <c r="C276" s="127"/>
      <c r="D276" s="127">
        <f t="shared" si="4"/>
        <v>0</v>
      </c>
    </row>
    <row r="277" spans="1:4">
      <c r="A277" s="90" t="s">
        <v>74</v>
      </c>
      <c r="B277" s="85">
        <v>26</v>
      </c>
      <c r="C277" s="85">
        <v>12000</v>
      </c>
      <c r="D277" s="85">
        <f t="shared" si="4"/>
        <v>312000</v>
      </c>
    </row>
    <row r="278" spans="1:4" ht="18.75" hidden="1">
      <c r="A278" s="97" t="s">
        <v>279</v>
      </c>
      <c r="B278" s="127"/>
      <c r="C278" s="127"/>
      <c r="D278" s="127">
        <f t="shared" si="4"/>
        <v>0</v>
      </c>
    </row>
    <row r="279" spans="1:4">
      <c r="A279" s="90" t="s">
        <v>286</v>
      </c>
      <c r="B279" s="85">
        <v>50</v>
      </c>
      <c r="C279" s="85">
        <v>6000</v>
      </c>
      <c r="D279" s="85">
        <f t="shared" si="4"/>
        <v>300000</v>
      </c>
    </row>
    <row r="280" spans="1:4" ht="18.75" hidden="1">
      <c r="A280" s="129" t="s">
        <v>281</v>
      </c>
      <c r="B280" s="127"/>
      <c r="C280" s="127"/>
      <c r="D280" s="127">
        <f t="shared" si="4"/>
        <v>0</v>
      </c>
    </row>
    <row r="281" spans="1:4" ht="18.75" hidden="1">
      <c r="A281" s="141" t="s">
        <v>282</v>
      </c>
      <c r="B281" s="127"/>
      <c r="C281" s="127"/>
      <c r="D281" s="127">
        <f t="shared" si="4"/>
        <v>0</v>
      </c>
    </row>
    <row r="282" spans="1:4" ht="18.75" hidden="1">
      <c r="A282" s="128" t="s">
        <v>283</v>
      </c>
      <c r="B282" s="130"/>
      <c r="C282" s="130"/>
      <c r="D282" s="127">
        <f t="shared" si="4"/>
        <v>0</v>
      </c>
    </row>
    <row r="283" spans="1:4" ht="18.75" hidden="1">
      <c r="A283" s="129" t="s">
        <v>284</v>
      </c>
      <c r="B283" s="127"/>
      <c r="C283" s="127"/>
      <c r="D283" s="127">
        <f t="shared" si="4"/>
        <v>0</v>
      </c>
    </row>
    <row r="284" spans="1:4" ht="18.75" hidden="1">
      <c r="A284" s="129" t="s">
        <v>285</v>
      </c>
      <c r="B284" s="127"/>
      <c r="C284" s="127"/>
      <c r="D284" s="127">
        <f t="shared" si="4"/>
        <v>0</v>
      </c>
    </row>
    <row r="285" spans="1:4">
      <c r="A285" s="90" t="s">
        <v>143</v>
      </c>
      <c r="B285" s="85">
        <v>7</v>
      </c>
      <c r="C285" s="85">
        <v>7000</v>
      </c>
      <c r="D285" s="85">
        <f t="shared" si="4"/>
        <v>49000</v>
      </c>
    </row>
    <row r="286" spans="1:4" ht="18.75" hidden="1">
      <c r="A286" s="92" t="s">
        <v>287</v>
      </c>
      <c r="B286" s="127"/>
      <c r="C286" s="127"/>
      <c r="D286" s="127">
        <f t="shared" si="4"/>
        <v>0</v>
      </c>
    </row>
    <row r="287" spans="1:4" ht="18.75" hidden="1">
      <c r="A287" s="129" t="s">
        <v>288</v>
      </c>
      <c r="B287" s="127"/>
      <c r="C287" s="127"/>
      <c r="D287" s="127">
        <f t="shared" si="4"/>
        <v>0</v>
      </c>
    </row>
    <row r="288" spans="1:4" ht="18.75" hidden="1">
      <c r="A288" s="97" t="s">
        <v>289</v>
      </c>
      <c r="B288" s="127"/>
      <c r="C288" s="127"/>
      <c r="D288" s="127">
        <f t="shared" si="4"/>
        <v>0</v>
      </c>
    </row>
    <row r="289" spans="1:4" ht="18.75" hidden="1">
      <c r="A289" s="83" t="s">
        <v>290</v>
      </c>
      <c r="B289" s="127"/>
      <c r="C289" s="127"/>
      <c r="D289" s="127">
        <f t="shared" si="4"/>
        <v>0</v>
      </c>
    </row>
    <row r="290" spans="1:4" ht="18.75" hidden="1">
      <c r="A290" s="129" t="s">
        <v>291</v>
      </c>
      <c r="B290" s="127"/>
      <c r="C290" s="127"/>
      <c r="D290" s="127">
        <f t="shared" si="4"/>
        <v>0</v>
      </c>
    </row>
    <row r="291" spans="1:4" ht="18.75" hidden="1">
      <c r="A291" s="129" t="s">
        <v>292</v>
      </c>
      <c r="B291" s="127"/>
      <c r="C291" s="127"/>
      <c r="D291" s="127">
        <f t="shared" si="4"/>
        <v>0</v>
      </c>
    </row>
    <row r="292" spans="1:4" ht="18.75" hidden="1">
      <c r="A292" s="129" t="s">
        <v>293</v>
      </c>
      <c r="B292" s="127"/>
      <c r="C292" s="127"/>
      <c r="D292" s="127">
        <f t="shared" si="4"/>
        <v>0</v>
      </c>
    </row>
    <row r="293" spans="1:4" ht="18.75" hidden="1">
      <c r="A293" s="129" t="s">
        <v>294</v>
      </c>
      <c r="B293" s="127"/>
      <c r="C293" s="127"/>
      <c r="D293" s="127">
        <f t="shared" si="4"/>
        <v>0</v>
      </c>
    </row>
    <row r="294" spans="1:4" ht="18.75" hidden="1">
      <c r="A294" s="105" t="s">
        <v>295</v>
      </c>
      <c r="B294" s="127"/>
      <c r="C294" s="127"/>
      <c r="D294" s="127">
        <f t="shared" si="4"/>
        <v>0</v>
      </c>
    </row>
    <row r="295" spans="1:4" ht="18.75" hidden="1">
      <c r="A295" s="114" t="s">
        <v>296</v>
      </c>
      <c r="B295" s="127"/>
      <c r="C295" s="127"/>
      <c r="D295" s="127">
        <f t="shared" si="4"/>
        <v>0</v>
      </c>
    </row>
    <row r="296" spans="1:4" ht="18.75" hidden="1">
      <c r="A296" s="128" t="s">
        <v>297</v>
      </c>
      <c r="B296" s="127"/>
      <c r="C296" s="127"/>
      <c r="D296" s="127">
        <f t="shared" si="4"/>
        <v>0</v>
      </c>
    </row>
    <row r="297" spans="1:4" ht="18.75" hidden="1">
      <c r="A297" s="83" t="s">
        <v>298</v>
      </c>
      <c r="B297" s="127"/>
      <c r="C297" s="127"/>
      <c r="D297" s="127">
        <f t="shared" si="4"/>
        <v>0</v>
      </c>
    </row>
    <row r="298" spans="1:4" ht="18.75" hidden="1">
      <c r="A298" s="115" t="s">
        <v>299</v>
      </c>
      <c r="B298" s="127"/>
      <c r="C298" s="127"/>
      <c r="D298" s="127">
        <f t="shared" si="4"/>
        <v>0</v>
      </c>
    </row>
    <row r="299" spans="1:4" ht="18.75" hidden="1">
      <c r="A299" s="129" t="s">
        <v>300</v>
      </c>
      <c r="B299" s="127"/>
      <c r="C299" s="127"/>
      <c r="D299" s="127">
        <f t="shared" si="4"/>
        <v>0</v>
      </c>
    </row>
    <row r="300" spans="1:4" ht="18.75" hidden="1">
      <c r="A300" s="83" t="s">
        <v>301</v>
      </c>
      <c r="B300" s="127"/>
      <c r="C300" s="127"/>
      <c r="D300" s="127">
        <f t="shared" si="4"/>
        <v>0</v>
      </c>
    </row>
    <row r="301" spans="1:4" ht="18.75" hidden="1">
      <c r="A301" s="83" t="s">
        <v>302</v>
      </c>
      <c r="B301" s="127"/>
      <c r="C301" s="127"/>
      <c r="D301" s="127">
        <f t="shared" si="4"/>
        <v>0</v>
      </c>
    </row>
    <row r="302" spans="1:4" ht="18.75" hidden="1">
      <c r="A302" s="129" t="s">
        <v>303</v>
      </c>
      <c r="B302" s="127"/>
      <c r="C302" s="127"/>
      <c r="D302" s="127">
        <f t="shared" si="4"/>
        <v>0</v>
      </c>
    </row>
    <row r="303" spans="1:4" ht="18.75" hidden="1">
      <c r="A303" s="92" t="s">
        <v>304</v>
      </c>
      <c r="B303" s="127"/>
      <c r="C303" s="127"/>
      <c r="D303" s="127">
        <f t="shared" si="4"/>
        <v>0</v>
      </c>
    </row>
    <row r="304" spans="1:4">
      <c r="A304" s="97" t="s">
        <v>81</v>
      </c>
      <c r="B304" s="85">
        <v>10</v>
      </c>
      <c r="C304" s="85">
        <v>30000</v>
      </c>
      <c r="D304" s="85">
        <f t="shared" si="4"/>
        <v>300000</v>
      </c>
    </row>
    <row r="305" spans="1:4">
      <c r="A305" s="90" t="s">
        <v>251</v>
      </c>
      <c r="B305" s="85">
        <v>3</v>
      </c>
      <c r="C305" s="85">
        <v>24000</v>
      </c>
      <c r="D305" s="85">
        <f t="shared" si="4"/>
        <v>72000</v>
      </c>
    </row>
    <row r="306" spans="1:4">
      <c r="A306" s="90" t="s">
        <v>41</v>
      </c>
      <c r="B306" s="85">
        <v>8</v>
      </c>
      <c r="C306" s="85">
        <v>13000</v>
      </c>
      <c r="D306" s="85">
        <f t="shared" si="4"/>
        <v>104000</v>
      </c>
    </row>
    <row r="307" spans="1:4" ht="18.75" hidden="1">
      <c r="A307" s="142" t="s">
        <v>342</v>
      </c>
      <c r="B307" s="127"/>
      <c r="C307" s="127"/>
      <c r="D307" s="127">
        <f t="shared" si="4"/>
        <v>0</v>
      </c>
    </row>
    <row r="308" spans="1:4" ht="18.75" hidden="1">
      <c r="A308" s="142" t="s">
        <v>343</v>
      </c>
      <c r="B308" s="127"/>
      <c r="C308" s="127"/>
      <c r="D308" s="127">
        <f t="shared" si="4"/>
        <v>0</v>
      </c>
    </row>
    <row r="309" spans="1:4" ht="18.75" hidden="1">
      <c r="A309" s="142" t="s">
        <v>344</v>
      </c>
      <c r="B309" s="127"/>
      <c r="C309" s="127"/>
      <c r="D309" s="127">
        <f t="shared" si="4"/>
        <v>0</v>
      </c>
    </row>
    <row r="310" spans="1:4" ht="18.75" hidden="1">
      <c r="A310" s="142" t="s">
        <v>345</v>
      </c>
      <c r="B310" s="127"/>
      <c r="C310" s="127"/>
      <c r="D310" s="127">
        <f t="shared" si="4"/>
        <v>0</v>
      </c>
    </row>
    <row r="311" spans="1:4" ht="18.75" hidden="1">
      <c r="A311" s="83" t="s">
        <v>319</v>
      </c>
      <c r="B311" s="127"/>
      <c r="C311" s="127"/>
      <c r="D311" s="127">
        <f t="shared" si="4"/>
        <v>0</v>
      </c>
    </row>
    <row r="312" spans="1:4" ht="18.75" hidden="1">
      <c r="A312" s="83" t="s">
        <v>307</v>
      </c>
      <c r="B312" s="127"/>
      <c r="C312" s="127"/>
      <c r="D312" s="127">
        <f t="shared" si="4"/>
        <v>0</v>
      </c>
    </row>
    <row r="313" spans="1:4" ht="18.75" hidden="1">
      <c r="A313" s="83" t="s">
        <v>308</v>
      </c>
      <c r="B313" s="127"/>
      <c r="C313" s="127"/>
      <c r="D313" s="127">
        <f t="shared" si="4"/>
        <v>0</v>
      </c>
    </row>
    <row r="314" spans="1:4" ht="18.75" hidden="1">
      <c r="A314" s="142" t="s">
        <v>346</v>
      </c>
      <c r="B314" s="127"/>
      <c r="C314" s="127"/>
      <c r="D314" s="127">
        <f t="shared" si="4"/>
        <v>0</v>
      </c>
    </row>
    <row r="315" spans="1:4" ht="18.75" hidden="1">
      <c r="A315" s="142" t="s">
        <v>347</v>
      </c>
      <c r="B315" s="127"/>
      <c r="C315" s="127"/>
      <c r="D315" s="127">
        <f t="shared" si="4"/>
        <v>0</v>
      </c>
    </row>
    <row r="316" spans="1:4" ht="18.75" hidden="1">
      <c r="A316" s="142" t="s">
        <v>348</v>
      </c>
      <c r="B316" s="127"/>
      <c r="C316" s="127"/>
      <c r="D316" s="127">
        <f t="shared" si="4"/>
        <v>0</v>
      </c>
    </row>
    <row r="317" spans="1:4" ht="18.75" hidden="1">
      <c r="A317" s="142" t="s">
        <v>356</v>
      </c>
      <c r="B317" s="127"/>
      <c r="C317" s="127"/>
      <c r="D317" s="127">
        <f t="shared" si="4"/>
        <v>0</v>
      </c>
    </row>
    <row r="318" spans="1:4" ht="18.75" hidden="1">
      <c r="A318" s="83" t="s">
        <v>309</v>
      </c>
      <c r="B318" s="127"/>
      <c r="C318" s="127"/>
      <c r="D318" s="127">
        <f t="shared" si="4"/>
        <v>0</v>
      </c>
    </row>
    <row r="319" spans="1:4" ht="18.75" hidden="1">
      <c r="A319" s="142" t="s">
        <v>349</v>
      </c>
      <c r="B319" s="127"/>
      <c r="C319" s="127"/>
      <c r="D319" s="127">
        <f t="shared" si="4"/>
        <v>0</v>
      </c>
    </row>
    <row r="320" spans="1:4" ht="18.75" hidden="1">
      <c r="A320" s="115" t="s">
        <v>310</v>
      </c>
      <c r="B320" s="127"/>
      <c r="C320" s="127"/>
      <c r="D320" s="127">
        <f t="shared" si="4"/>
        <v>0</v>
      </c>
    </row>
    <row r="321" spans="1:4" ht="18.75" hidden="1">
      <c r="A321" s="129" t="s">
        <v>311</v>
      </c>
      <c r="B321" s="127"/>
      <c r="C321" s="127"/>
      <c r="D321" s="127">
        <f t="shared" si="4"/>
        <v>0</v>
      </c>
    </row>
    <row r="322" spans="1:4" ht="18.75" hidden="1">
      <c r="A322" s="83" t="s">
        <v>360</v>
      </c>
      <c r="B322" s="127"/>
      <c r="C322" s="127"/>
      <c r="D322" s="127">
        <f t="shared" si="4"/>
        <v>0</v>
      </c>
    </row>
    <row r="323" spans="1:4" ht="18.75" hidden="1">
      <c r="A323" s="83" t="s">
        <v>312</v>
      </c>
      <c r="B323" s="127"/>
      <c r="C323" s="127"/>
      <c r="D323" s="127">
        <f>B323*C323</f>
        <v>0</v>
      </c>
    </row>
    <row r="324" spans="1:4">
      <c r="A324" s="116"/>
      <c r="B324" s="103">
        <f>SUM(B3:B323)</f>
        <v>7138</v>
      </c>
      <c r="C324" s="103"/>
      <c r="D324" s="103">
        <f>SUM(D3:D323)</f>
        <v>83837500</v>
      </c>
    </row>
  </sheetData>
  <protectedRanges>
    <protectedRange password="CF71" sqref="B1:D323" name="tho"/>
  </protectedRanges>
  <autoFilter ref="A2:D324" xr:uid="{00000000-0009-0000-0000-000017000000}">
    <filterColumn colId="1">
      <customFilters>
        <customFilter operator="notEqual" val=""/>
      </customFilters>
    </filterColumn>
    <sortState xmlns:xlrd2="http://schemas.microsoft.com/office/spreadsheetml/2017/richdata2" ref="A2:D324">
      <sortCondition ref="A2:A324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WUM330"/>
  <sheetViews>
    <sheetView workbookViewId="0">
      <pane xSplit="1" ySplit="6" topLeftCell="B151" activePane="bottomRight" state="frozen"/>
      <selection pane="topRight"/>
      <selection pane="bottomLeft"/>
      <selection pane="bottomRight" activeCell="C206" sqref="C206"/>
    </sheetView>
  </sheetViews>
  <sheetFormatPr defaultColWidth="0" defaultRowHeight="15.75"/>
  <cols>
    <col min="1" max="1" width="41.42578125" style="71" customWidth="1"/>
    <col min="2" max="2" width="6.42578125" style="72" customWidth="1"/>
    <col min="3" max="3" width="13" style="71" customWidth="1"/>
    <col min="4" max="4" width="17.7109375" style="73" customWidth="1"/>
    <col min="5" max="5" width="21.7109375" style="73" customWidth="1"/>
    <col min="6" max="6" width="9.42578125" style="71" customWidth="1"/>
    <col min="7" max="7" width="8.85546875" style="71" customWidth="1"/>
    <col min="8" max="8" width="9.42578125" style="71" customWidth="1"/>
    <col min="9" max="9" width="10.140625" style="71" customWidth="1"/>
    <col min="10" max="10" width="6.42578125" style="71" customWidth="1"/>
    <col min="11" max="11" width="6.85546875" style="71" customWidth="1"/>
    <col min="12" max="13" width="6.5703125" style="71" customWidth="1"/>
    <col min="14" max="14" width="6.28515625" style="71" customWidth="1"/>
    <col min="15" max="16" width="7.5703125" style="71" customWidth="1"/>
    <col min="17" max="17" width="14.5703125" style="71" customWidth="1"/>
    <col min="18" max="19" width="11.42578125" style="71" customWidth="1"/>
    <col min="20" max="20" width="56.85546875" style="71" customWidth="1"/>
    <col min="21" max="21" width="9.140625" style="71" customWidth="1"/>
    <col min="22" max="22" width="24.5703125" style="71" customWidth="1"/>
    <col min="23" max="23" width="22.85546875" style="71" customWidth="1"/>
    <col min="24" max="26" width="9.140625" style="71" customWidth="1"/>
    <col min="27" max="28" width="12.140625" style="71" customWidth="1"/>
    <col min="29" max="29" width="14.5703125" style="71" customWidth="1"/>
    <col min="30" max="30" width="5" style="71" customWidth="1"/>
    <col min="31" max="31" width="10" style="71" hidden="1" customWidth="1"/>
    <col min="32" max="32" width="6.42578125" style="71" hidden="1" customWidth="1"/>
    <col min="33" max="33" width="5" style="71" customWidth="1"/>
    <col min="34" max="35" width="6.42578125" style="71" hidden="1" customWidth="1"/>
    <col min="36" max="36" width="5" style="71" customWidth="1"/>
    <col min="37" max="37" width="8" style="71" hidden="1" customWidth="1"/>
    <col min="38" max="38" width="0" style="71" hidden="1" customWidth="1"/>
    <col min="39" max="39" width="5" style="71" customWidth="1"/>
    <col min="40" max="40" width="6.140625" style="71" hidden="1" customWidth="1"/>
    <col min="41" max="41" width="0" style="71" hidden="1" customWidth="1"/>
    <col min="42" max="42" width="5" style="71" customWidth="1"/>
    <col min="43" max="43" width="6.42578125" style="71" hidden="1" customWidth="1"/>
    <col min="44" max="44" width="0" style="71" hidden="1" customWidth="1"/>
    <col min="45" max="45" width="5" style="71" customWidth="1"/>
    <col min="46" max="46" width="6.42578125" style="71" hidden="1" customWidth="1"/>
    <col min="47" max="47" width="0" style="71" hidden="1" customWidth="1"/>
    <col min="48" max="52" width="6.42578125" style="71" hidden="1" customWidth="1"/>
    <col min="53" max="53" width="8.42578125" style="71" hidden="1" customWidth="1"/>
    <col min="54" max="54" width="9" style="71" hidden="1" customWidth="1"/>
    <col min="55" max="55" width="6" style="71" hidden="1" customWidth="1"/>
    <col min="56" max="56" width="0" style="71" hidden="1" customWidth="1"/>
    <col min="57" max="57" width="6.85546875" style="71" customWidth="1"/>
    <col min="58" max="58" width="6.42578125" style="71" hidden="1" customWidth="1"/>
    <col min="59" max="59" width="8.42578125" style="71" hidden="1" customWidth="1"/>
    <col min="60" max="60" width="6.42578125" style="71" customWidth="1"/>
    <col min="61" max="61" width="6.42578125" style="71" hidden="1" customWidth="1"/>
    <col min="62" max="62" width="0" style="71" hidden="1" customWidth="1"/>
    <col min="63" max="63" width="5.42578125" style="71" customWidth="1"/>
    <col min="64" max="64" width="6.42578125" style="71" hidden="1" customWidth="1"/>
    <col min="65" max="65" width="0" style="71" hidden="1" customWidth="1"/>
    <col min="66" max="66" width="4.85546875" style="71" customWidth="1"/>
    <col min="67" max="67" width="6.42578125" style="71" hidden="1" customWidth="1"/>
    <col min="68" max="68" width="0" style="71" hidden="1" customWidth="1"/>
    <col min="69" max="70" width="6.42578125" style="71" hidden="1" customWidth="1"/>
    <col min="71" max="71" width="0" style="71" hidden="1" customWidth="1"/>
    <col min="72" max="73" width="6.42578125" style="71" hidden="1" customWidth="1"/>
    <col min="74" max="74" width="6.140625" style="71" hidden="1" customWidth="1"/>
    <col min="75" max="75" width="5.42578125" style="71" customWidth="1"/>
    <col min="76" max="76" width="6" style="71" hidden="1" customWidth="1"/>
    <col min="77" max="77" width="0" style="71" hidden="1" customWidth="1"/>
    <col min="78" max="79" width="6.42578125" style="71" hidden="1" customWidth="1"/>
    <col min="80" max="80" width="7.42578125" style="71" hidden="1" customWidth="1"/>
    <col min="81" max="81" width="5.85546875" style="71" customWidth="1"/>
    <col min="82" max="82" width="5" style="71" hidden="1" customWidth="1"/>
    <col min="83" max="83" width="6.42578125" style="71" hidden="1" customWidth="1"/>
    <col min="84" max="84" width="5.42578125" style="71" customWidth="1"/>
    <col min="85" max="85" width="6.42578125" style="71" hidden="1" customWidth="1"/>
    <col min="86" max="86" width="0" style="71" hidden="1" customWidth="1"/>
    <col min="87" max="87" width="5.42578125" style="71" customWidth="1"/>
    <col min="88" max="89" width="0" style="71" hidden="1" customWidth="1"/>
    <col min="90" max="90" width="6" style="71" customWidth="1"/>
    <col min="91" max="91" width="0" style="71" hidden="1" customWidth="1"/>
    <col min="92" max="93" width="6.42578125" style="71" hidden="1" customWidth="1"/>
    <col min="94" max="94" width="0" style="71" hidden="1" customWidth="1"/>
    <col min="95" max="95" width="6.42578125" style="71" hidden="1" customWidth="1"/>
    <col min="96" max="96" width="5" style="71" customWidth="1"/>
    <col min="97" max="97" width="5" style="71" hidden="1" customWidth="1"/>
    <col min="98" max="99" width="6.42578125" style="71" hidden="1" customWidth="1"/>
    <col min="100" max="100" width="0" style="71" hidden="1" customWidth="1"/>
    <col min="101" max="102" width="6.42578125" style="71" hidden="1" customWidth="1"/>
    <col min="103" max="103" width="5" style="71" hidden="1" customWidth="1"/>
    <col min="104" max="104" width="6.42578125" style="71" hidden="1" customWidth="1"/>
    <col min="105" max="105" width="5" style="71" customWidth="1"/>
    <col min="106" max="106" width="0" style="71" hidden="1" customWidth="1"/>
    <col min="107" max="107" width="5" style="71" customWidth="1"/>
    <col min="108" max="108" width="9.42578125" style="71" customWidth="1"/>
    <col min="109" max="109" width="6.42578125" style="71" hidden="1" customWidth="1"/>
    <col min="110" max="110" width="5" style="71" customWidth="1"/>
    <col min="111" max="112" width="6.42578125" style="71" hidden="1" customWidth="1"/>
    <col min="113" max="113" width="5" style="71" customWidth="1"/>
    <col min="114" max="115" width="6.42578125" style="71" hidden="1" customWidth="1"/>
    <col min="116" max="116" width="7.140625" style="71" hidden="1" customWidth="1"/>
    <col min="117" max="118" width="6.42578125" style="71" hidden="1" customWidth="1"/>
    <col min="119" max="119" width="5" style="71" customWidth="1"/>
    <col min="120" max="121" width="6.42578125" style="71" hidden="1" customWidth="1"/>
    <col min="122" max="122" width="7.140625" style="71" hidden="1" customWidth="1"/>
    <col min="123" max="124" width="6.42578125" style="71" hidden="1" customWidth="1"/>
    <col min="125" max="125" width="5" style="71" customWidth="1"/>
    <col min="126" max="126" width="6.42578125" style="71" hidden="1" customWidth="1"/>
    <col min="127" max="127" width="6.42578125" style="71" customWidth="1"/>
    <col min="128" max="128" width="0" style="71" hidden="1" customWidth="1"/>
    <col min="129" max="130" width="6.42578125" style="71" hidden="1" customWidth="1"/>
    <col min="131" max="131" width="7.140625" style="71" hidden="1" customWidth="1"/>
    <col min="132" max="132" width="7.140625" style="71" customWidth="1"/>
    <col min="133" max="133" width="0" style="71" hidden="1" customWidth="1"/>
    <col min="134" max="135" width="6.42578125" style="71" hidden="1" customWidth="1"/>
    <col min="136" max="136" width="0" style="71" hidden="1" customWidth="1"/>
    <col min="137" max="137" width="9.42578125" style="71" hidden="1" customWidth="1"/>
    <col min="138" max="138" width="7.140625" style="71" customWidth="1"/>
    <col min="139" max="139" width="0" style="71" hidden="1" customWidth="1"/>
    <col min="140" max="140" width="9.42578125" style="71" hidden="1" customWidth="1"/>
    <col min="141" max="141" width="6.42578125" style="71" hidden="1" customWidth="1"/>
    <col min="142" max="142" width="0" style="71" hidden="1" customWidth="1"/>
    <col min="143" max="143" width="9.42578125" style="71" hidden="1" customWidth="1"/>
    <col min="144" max="144" width="7.140625" style="71" customWidth="1"/>
    <col min="145" max="145" width="7.42578125" style="71" hidden="1" customWidth="1"/>
    <col min="146" max="146" width="9.42578125" style="71" hidden="1" customWidth="1"/>
    <col min="147" max="147" width="7.140625" style="71" customWidth="1"/>
    <col min="148" max="148" width="0" style="71" hidden="1" customWidth="1"/>
    <col min="149" max="149" width="9.42578125" style="71" hidden="1" customWidth="1"/>
    <col min="150" max="150" width="6.42578125" style="71" hidden="1" customWidth="1"/>
    <col min="151" max="151" width="0" style="71" hidden="1" customWidth="1"/>
    <col min="152" max="152" width="6.42578125" style="71" customWidth="1"/>
    <col min="153" max="153" width="0" style="71" hidden="1" customWidth="1"/>
    <col min="154" max="154" width="5" style="71" hidden="1" customWidth="1"/>
    <col min="155" max="155" width="6.85546875" style="71" customWidth="1"/>
    <col min="156" max="157" width="0" style="71" hidden="1" customWidth="1"/>
    <col min="158" max="158" width="6.85546875" style="71" customWidth="1"/>
    <col min="159" max="159" width="0" style="71" hidden="1" customWidth="1"/>
    <col min="160" max="160" width="6.42578125" style="71" hidden="1" customWidth="1"/>
    <col min="161" max="161" width="6.42578125" style="71" customWidth="1"/>
    <col min="162" max="162" width="5.85546875" style="71" hidden="1" customWidth="1"/>
    <col min="163" max="163" width="7" style="71" hidden="1" customWidth="1"/>
    <col min="164" max="164" width="7.42578125" style="71" hidden="1" customWidth="1"/>
    <col min="165" max="166" width="6.42578125" style="71" hidden="1" customWidth="1"/>
    <col min="167" max="167" width="6.42578125" style="71" customWidth="1"/>
    <col min="168" max="168" width="8.42578125" style="71" hidden="1" customWidth="1"/>
    <col min="169" max="169" width="6.42578125" style="71" hidden="1" customWidth="1"/>
    <col min="170" max="170" width="7.5703125" style="71" customWidth="1"/>
    <col min="171" max="171" width="6.42578125" style="71" hidden="1" customWidth="1"/>
    <col min="172" max="172" width="9.42578125" style="71" customWidth="1"/>
    <col min="173" max="173" width="6.42578125" style="71" hidden="1" customWidth="1"/>
    <col min="174" max="177" width="6.42578125" style="71" customWidth="1"/>
    <col min="178" max="178" width="6.85546875" style="71" customWidth="1"/>
    <col min="179" max="179" width="0" style="71" hidden="1" customWidth="1"/>
    <col min="180" max="180" width="6.42578125" style="71" hidden="1" customWidth="1"/>
    <col min="181" max="181" width="8.42578125" style="71" hidden="1" customWidth="1"/>
    <col min="182" max="182" width="0" style="71" hidden="1" customWidth="1"/>
    <col min="183" max="183" width="6.42578125" style="71" hidden="1" customWidth="1"/>
    <col min="184" max="184" width="8.42578125" style="71" hidden="1" customWidth="1"/>
    <col min="185" max="185" width="0" style="71" hidden="1" customWidth="1"/>
    <col min="186" max="186" width="6.42578125" style="71" hidden="1" customWidth="1"/>
    <col min="187" max="187" width="0" style="71" hidden="1" customWidth="1"/>
    <col min="188" max="188" width="9" style="71" hidden="1" customWidth="1"/>
    <col min="189" max="189" width="0" style="71" hidden="1" customWidth="1"/>
    <col min="190" max="190" width="11" style="71" hidden="1" customWidth="1"/>
    <col min="191" max="191" width="6.42578125" style="71" hidden="1" customWidth="1"/>
    <col min="192" max="192" width="0" style="71" hidden="1" customWidth="1"/>
    <col min="193" max="194" width="6.42578125" style="71" hidden="1" customWidth="1"/>
    <col min="195" max="195" width="0" style="71" hidden="1" customWidth="1"/>
    <col min="196" max="196" width="7" style="71" hidden="1" customWidth="1"/>
    <col min="197" max="197" width="6.5703125" style="71" customWidth="1"/>
    <col min="198" max="198" width="6.42578125" style="71" customWidth="1"/>
    <col min="199" max="199" width="7" style="71" hidden="1" customWidth="1"/>
    <col min="200" max="200" width="8.85546875" style="71" hidden="1" customWidth="1"/>
    <col min="201" max="201" width="6.42578125" style="71" customWidth="1"/>
    <col min="202" max="202" width="0" style="71" hidden="1" customWidth="1"/>
    <col min="203" max="203" width="7" style="71" hidden="1" customWidth="1"/>
    <col min="204" max="204" width="7.42578125" style="71" customWidth="1"/>
    <col min="205" max="205" width="0" style="71" hidden="1" customWidth="1"/>
    <col min="206" max="206" width="6.42578125" style="71" customWidth="1"/>
    <col min="207" max="207" width="8.85546875" style="71" hidden="1" customWidth="1"/>
    <col min="208" max="208" width="9" style="71" customWidth="1"/>
    <col min="209" max="209" width="7" style="71" hidden="1" customWidth="1"/>
    <col min="210" max="210" width="8.85546875" style="71" hidden="1" customWidth="1"/>
    <col min="211" max="211" width="8.5703125" style="71" customWidth="1"/>
    <col min="212" max="212" width="7" style="71" hidden="1" customWidth="1"/>
    <col min="213" max="213" width="8.85546875" style="71" hidden="1" customWidth="1"/>
    <col min="214" max="214" width="6.42578125" style="71" customWidth="1"/>
    <col min="215" max="215" width="7" style="71" hidden="1" customWidth="1"/>
    <col min="216" max="216" width="0" style="71" hidden="1" customWidth="1"/>
    <col min="217" max="217" width="7" style="71" customWidth="1"/>
    <col min="218" max="219" width="11.42578125" style="71" hidden="1" customWidth="1"/>
    <col min="220" max="221" width="7" style="71" customWidth="1"/>
    <col min="222" max="223" width="11.42578125" style="71" hidden="1" customWidth="1"/>
    <col min="224" max="224" width="7.5703125" style="71" customWidth="1"/>
    <col min="225" max="226" width="11.42578125" style="71" hidden="1" customWidth="1"/>
    <col min="227" max="227" width="7" style="71" customWidth="1"/>
    <col min="228" max="228" width="11.42578125" style="71" hidden="1" customWidth="1"/>
    <col min="229" max="229" width="7" style="71" hidden="1" customWidth="1"/>
    <col min="230" max="230" width="7" style="71" customWidth="1"/>
    <col min="231" max="231" width="8.85546875" style="71" hidden="1" customWidth="1"/>
    <col min="232" max="232" width="0" style="71" hidden="1" customWidth="1"/>
    <col min="233" max="233" width="7" style="71" customWidth="1"/>
    <col min="234" max="234" width="8.85546875" style="71" hidden="1" customWidth="1"/>
    <col min="235" max="235" width="6.42578125" style="71" customWidth="1"/>
    <col min="236" max="236" width="7" style="71" hidden="1" customWidth="1"/>
    <col min="237" max="237" width="8.85546875" style="71" hidden="1" customWidth="1"/>
    <col min="238" max="238" width="0" style="71" hidden="1" customWidth="1"/>
    <col min="239" max="239" width="7" style="71" hidden="1" customWidth="1"/>
    <col min="240" max="240" width="8.85546875" style="71" hidden="1" customWidth="1"/>
    <col min="241" max="241" width="0" style="71" hidden="1" customWidth="1"/>
    <col min="242" max="242" width="7" style="71" hidden="1" customWidth="1"/>
    <col min="243" max="243" width="0" style="71" hidden="1" customWidth="1"/>
    <col min="244" max="244" width="8.42578125" style="71" hidden="1" customWidth="1"/>
    <col min="245" max="245" width="11.42578125" style="71" hidden="1" customWidth="1"/>
    <col min="246" max="246" width="11.42578125" style="71" hidden="1"/>
    <col min="247" max="247" width="41.42578125" style="71" customWidth="1"/>
    <col min="248" max="248" width="6.42578125" style="71" customWidth="1"/>
    <col min="249" max="249" width="14.7109375" style="71" customWidth="1"/>
    <col min="250" max="250" width="11.42578125" style="71" customWidth="1"/>
    <col min="251" max="252" width="13" style="71" customWidth="1"/>
    <col min="253" max="262" width="9.42578125" style="71" customWidth="1"/>
    <col min="263" max="263" width="8.85546875" style="71" customWidth="1"/>
    <col min="264" max="264" width="9.42578125" style="71" customWidth="1"/>
    <col min="265" max="265" width="10.140625" style="71" customWidth="1"/>
    <col min="266" max="266" width="6.42578125" style="71" customWidth="1"/>
    <col min="267" max="267" width="6.85546875" style="71" customWidth="1"/>
    <col min="268" max="269" width="6.5703125" style="71" customWidth="1"/>
    <col min="270" max="270" width="6.28515625" style="71" customWidth="1"/>
    <col min="271" max="272" width="7.5703125" style="71" customWidth="1"/>
    <col min="273" max="273" width="14.5703125" style="71" customWidth="1"/>
    <col min="274" max="275" width="11.42578125" style="71" customWidth="1"/>
    <col min="276" max="276" width="56.85546875" style="71" customWidth="1"/>
    <col min="277" max="277" width="9.140625" style="71" customWidth="1"/>
    <col min="278" max="278" width="24.5703125" style="71" customWidth="1"/>
    <col min="279" max="279" width="22.85546875" style="71" customWidth="1"/>
    <col min="280" max="282" width="9.140625" style="71" customWidth="1"/>
    <col min="283" max="284" width="12.140625" style="71" customWidth="1"/>
    <col min="285" max="285" width="14.5703125" style="71" customWidth="1"/>
    <col min="286" max="286" width="5" style="71" customWidth="1"/>
    <col min="287" max="288" width="7" style="71" hidden="1" customWidth="1"/>
    <col min="289" max="289" width="5" style="71" customWidth="1"/>
    <col min="290" max="291" width="7" style="71" hidden="1" customWidth="1"/>
    <col min="292" max="292" width="5" style="71" customWidth="1"/>
    <col min="293" max="294" width="7" style="71" hidden="1" customWidth="1"/>
    <col min="295" max="295" width="5" style="71" customWidth="1"/>
    <col min="296" max="297" width="7" style="71" hidden="1" customWidth="1"/>
    <col min="298" max="298" width="5" style="71" customWidth="1"/>
    <col min="299" max="300" width="7" style="71" hidden="1" customWidth="1"/>
    <col min="301" max="301" width="5" style="71" customWidth="1"/>
    <col min="302" max="312" width="7" style="71" hidden="1" customWidth="1"/>
    <col min="313" max="313" width="6.85546875" style="71" customWidth="1"/>
    <col min="314" max="315" width="7" style="71" hidden="1" customWidth="1"/>
    <col min="316" max="316" width="6.42578125" style="71" customWidth="1"/>
    <col min="317" max="318" width="7" style="71" hidden="1" customWidth="1"/>
    <col min="319" max="319" width="5.42578125" style="71" customWidth="1"/>
    <col min="320" max="321" width="7" style="71" hidden="1" customWidth="1"/>
    <col min="322" max="322" width="4.85546875" style="71" customWidth="1"/>
    <col min="323" max="330" width="7" style="71" hidden="1" customWidth="1"/>
    <col min="331" max="331" width="5.42578125" style="71" customWidth="1"/>
    <col min="332" max="336" width="7" style="71" hidden="1" customWidth="1"/>
    <col min="337" max="337" width="5.85546875" style="71" customWidth="1"/>
    <col min="338" max="339" width="7" style="71" hidden="1" customWidth="1"/>
    <col min="340" max="340" width="5.42578125" style="71" customWidth="1"/>
    <col min="341" max="342" width="7" style="71" hidden="1" customWidth="1"/>
    <col min="343" max="343" width="5.42578125" style="71" customWidth="1"/>
    <col min="344" max="345" width="7" style="71" hidden="1" customWidth="1"/>
    <col min="346" max="346" width="6" style="71" customWidth="1"/>
    <col min="347" max="351" width="7" style="71" hidden="1" customWidth="1"/>
    <col min="352" max="352" width="5" style="71" customWidth="1"/>
    <col min="353" max="360" width="7" style="71" hidden="1" customWidth="1"/>
    <col min="361" max="361" width="5" style="71" customWidth="1"/>
    <col min="362" max="362" width="7" style="71" hidden="1" customWidth="1"/>
    <col min="363" max="363" width="5" style="71" customWidth="1"/>
    <col min="364" max="364" width="9.42578125" style="71" customWidth="1"/>
    <col min="365" max="365" width="7" style="71" hidden="1" customWidth="1"/>
    <col min="366" max="366" width="5" style="71" customWidth="1"/>
    <col min="367" max="368" width="7" style="71" hidden="1" customWidth="1"/>
    <col min="369" max="369" width="5" style="71" customWidth="1"/>
    <col min="370" max="374" width="7" style="71" hidden="1" customWidth="1"/>
    <col min="375" max="375" width="5" style="71" customWidth="1"/>
    <col min="376" max="380" width="7" style="71" hidden="1" customWidth="1"/>
    <col min="381" max="381" width="5" style="71" customWidth="1"/>
    <col min="382" max="382" width="7" style="71" hidden="1" customWidth="1"/>
    <col min="383" max="383" width="6.42578125" style="71" customWidth="1"/>
    <col min="384" max="387" width="7" style="71" hidden="1" customWidth="1"/>
    <col min="388" max="388" width="7.140625" style="71" customWidth="1"/>
    <col min="389" max="393" width="7" style="71" hidden="1" customWidth="1"/>
    <col min="394" max="394" width="7.140625" style="71" customWidth="1"/>
    <col min="395" max="399" width="7" style="71" hidden="1" customWidth="1"/>
    <col min="400" max="400" width="7.140625" style="71" customWidth="1"/>
    <col min="401" max="402" width="7" style="71" hidden="1" customWidth="1"/>
    <col min="403" max="403" width="7.140625" style="71" customWidth="1"/>
    <col min="404" max="407" width="7" style="71" hidden="1" customWidth="1"/>
    <col min="408" max="408" width="6.42578125" style="71" customWidth="1"/>
    <col min="409" max="410" width="7" style="71" hidden="1" customWidth="1"/>
    <col min="411" max="411" width="6.85546875" style="71" customWidth="1"/>
    <col min="412" max="413" width="7" style="71" hidden="1" customWidth="1"/>
    <col min="414" max="414" width="6.85546875" style="71" customWidth="1"/>
    <col min="415" max="416" width="7" style="71" hidden="1" customWidth="1"/>
    <col min="417" max="417" width="6.42578125" style="71" customWidth="1"/>
    <col min="418" max="422" width="7" style="71" hidden="1" customWidth="1"/>
    <col min="423" max="423" width="6.42578125" style="71" customWidth="1"/>
    <col min="424" max="425" width="7" style="71" hidden="1" customWidth="1"/>
    <col min="426" max="426" width="7.5703125" style="71" customWidth="1"/>
    <col min="427" max="427" width="7" style="71" hidden="1" customWidth="1"/>
    <col min="428" max="428" width="9.42578125" style="71" customWidth="1"/>
    <col min="429" max="429" width="7" style="71" hidden="1" customWidth="1"/>
    <col min="430" max="433" width="6.42578125" style="71" customWidth="1"/>
    <col min="434" max="434" width="6.85546875" style="71" customWidth="1"/>
    <col min="435" max="452" width="7" style="71" hidden="1" customWidth="1"/>
    <col min="453" max="453" width="6.5703125" style="71" customWidth="1"/>
    <col min="454" max="454" width="6.42578125" style="71" customWidth="1"/>
    <col min="455" max="456" width="7" style="71" hidden="1" customWidth="1"/>
    <col min="457" max="457" width="6.42578125" style="71" customWidth="1"/>
    <col min="458" max="459" width="7" style="71" hidden="1" customWidth="1"/>
    <col min="460" max="460" width="7.42578125" style="71" customWidth="1"/>
    <col min="461" max="461" width="7" style="71" hidden="1" customWidth="1"/>
    <col min="462" max="462" width="6.42578125" style="71" customWidth="1"/>
    <col min="463" max="463" width="7" style="71" hidden="1" customWidth="1"/>
    <col min="464" max="464" width="9" style="71" customWidth="1"/>
    <col min="465" max="466" width="7" style="71" hidden="1" customWidth="1"/>
    <col min="467" max="467" width="8.5703125" style="71" customWidth="1"/>
    <col min="468" max="469" width="7" style="71" hidden="1" customWidth="1"/>
    <col min="470" max="470" width="6.42578125" style="71" customWidth="1"/>
    <col min="471" max="472" width="7" style="71" hidden="1" customWidth="1"/>
    <col min="473" max="473" width="7" style="71" customWidth="1"/>
    <col min="474" max="475" width="7" style="71" hidden="1" customWidth="1"/>
    <col min="476" max="477" width="7" style="71" customWidth="1"/>
    <col min="478" max="479" width="7" style="71" hidden="1" customWidth="1"/>
    <col min="480" max="480" width="7.5703125" style="71" customWidth="1"/>
    <col min="481" max="482" width="7" style="71" hidden="1" customWidth="1"/>
    <col min="483" max="483" width="7" style="71" customWidth="1"/>
    <col min="484" max="485" width="7" style="71" hidden="1" customWidth="1"/>
    <col min="486" max="486" width="7" style="71" customWidth="1"/>
    <col min="487" max="488" width="7" style="71" hidden="1" customWidth="1"/>
    <col min="489" max="489" width="7" style="71" customWidth="1"/>
    <col min="490" max="490" width="7" style="71" hidden="1" customWidth="1"/>
    <col min="491" max="491" width="6.42578125" style="71" customWidth="1"/>
    <col min="492" max="501" width="7" style="71" hidden="1" customWidth="1"/>
    <col min="502" max="502" width="7" style="71" hidden="1"/>
    <col min="503" max="503" width="41.42578125" style="71" customWidth="1"/>
    <col min="504" max="504" width="6.42578125" style="71" customWidth="1"/>
    <col min="505" max="505" width="14.7109375" style="71" customWidth="1"/>
    <col min="506" max="506" width="11.42578125" style="71" customWidth="1"/>
    <col min="507" max="508" width="13" style="71" customWidth="1"/>
    <col min="509" max="518" width="9.42578125" style="71" customWidth="1"/>
    <col min="519" max="519" width="8.85546875" style="71" customWidth="1"/>
    <col min="520" max="520" width="9.42578125" style="71" customWidth="1"/>
    <col min="521" max="521" width="10.140625" style="71" customWidth="1"/>
    <col min="522" max="522" width="6.42578125" style="71" customWidth="1"/>
    <col min="523" max="523" width="6.85546875" style="71" customWidth="1"/>
    <col min="524" max="525" width="6.5703125" style="71" customWidth="1"/>
    <col min="526" max="526" width="6.28515625" style="71" customWidth="1"/>
    <col min="527" max="528" width="7.5703125" style="71" customWidth="1"/>
    <col min="529" max="529" width="14.5703125" style="71" customWidth="1"/>
    <col min="530" max="531" width="11.42578125" style="71" customWidth="1"/>
    <col min="532" max="532" width="56.85546875" style="71" customWidth="1"/>
    <col min="533" max="533" width="9.140625" style="71" customWidth="1"/>
    <col min="534" max="534" width="24.5703125" style="71" customWidth="1"/>
    <col min="535" max="535" width="22.85546875" style="71" customWidth="1"/>
    <col min="536" max="538" width="9.140625" style="71" customWidth="1"/>
    <col min="539" max="540" width="12.140625" style="71" customWidth="1"/>
    <col min="541" max="541" width="14.5703125" style="71" customWidth="1"/>
    <col min="542" max="542" width="5" style="71" customWidth="1"/>
    <col min="543" max="544" width="7" style="71" hidden="1" customWidth="1"/>
    <col min="545" max="545" width="5" style="71" customWidth="1"/>
    <col min="546" max="547" width="7" style="71" hidden="1" customWidth="1"/>
    <col min="548" max="548" width="5" style="71" customWidth="1"/>
    <col min="549" max="550" width="7" style="71" hidden="1" customWidth="1"/>
    <col min="551" max="551" width="5" style="71" customWidth="1"/>
    <col min="552" max="553" width="7" style="71" hidden="1" customWidth="1"/>
    <col min="554" max="554" width="5" style="71" customWidth="1"/>
    <col min="555" max="556" width="7" style="71" hidden="1" customWidth="1"/>
    <col min="557" max="557" width="5" style="71" customWidth="1"/>
    <col min="558" max="568" width="7" style="71" hidden="1" customWidth="1"/>
    <col min="569" max="569" width="6.85546875" style="71" customWidth="1"/>
    <col min="570" max="571" width="7" style="71" hidden="1" customWidth="1"/>
    <col min="572" max="572" width="6.42578125" style="71" customWidth="1"/>
    <col min="573" max="574" width="7" style="71" hidden="1" customWidth="1"/>
    <col min="575" max="575" width="5.42578125" style="71" customWidth="1"/>
    <col min="576" max="577" width="7" style="71" hidden="1" customWidth="1"/>
    <col min="578" max="578" width="4.85546875" style="71" customWidth="1"/>
    <col min="579" max="586" width="7" style="71" hidden="1" customWidth="1"/>
    <col min="587" max="587" width="5.42578125" style="71" customWidth="1"/>
    <col min="588" max="592" width="7" style="71" hidden="1" customWidth="1"/>
    <col min="593" max="593" width="5.85546875" style="71" customWidth="1"/>
    <col min="594" max="595" width="7" style="71" hidden="1" customWidth="1"/>
    <col min="596" max="596" width="5.42578125" style="71" customWidth="1"/>
    <col min="597" max="598" width="7" style="71" hidden="1" customWidth="1"/>
    <col min="599" max="599" width="5.42578125" style="71" customWidth="1"/>
    <col min="600" max="601" width="7" style="71" hidden="1" customWidth="1"/>
    <col min="602" max="602" width="6" style="71" customWidth="1"/>
    <col min="603" max="607" width="7" style="71" hidden="1" customWidth="1"/>
    <col min="608" max="608" width="5" style="71" customWidth="1"/>
    <col min="609" max="616" width="7" style="71" hidden="1" customWidth="1"/>
    <col min="617" max="617" width="5" style="71" customWidth="1"/>
    <col min="618" max="618" width="7" style="71" hidden="1" customWidth="1"/>
    <col min="619" max="619" width="5" style="71" customWidth="1"/>
    <col min="620" max="620" width="9.42578125" style="71" customWidth="1"/>
    <col min="621" max="621" width="7" style="71" hidden="1" customWidth="1"/>
    <col min="622" max="622" width="5" style="71" customWidth="1"/>
    <col min="623" max="624" width="7" style="71" hidden="1" customWidth="1"/>
    <col min="625" max="625" width="5" style="71" customWidth="1"/>
    <col min="626" max="630" width="7" style="71" hidden="1" customWidth="1"/>
    <col min="631" max="631" width="5" style="71" customWidth="1"/>
    <col min="632" max="636" width="7" style="71" hidden="1" customWidth="1"/>
    <col min="637" max="637" width="5" style="71" customWidth="1"/>
    <col min="638" max="638" width="7" style="71" hidden="1" customWidth="1"/>
    <col min="639" max="639" width="6.42578125" style="71" customWidth="1"/>
    <col min="640" max="643" width="7" style="71" hidden="1" customWidth="1"/>
    <col min="644" max="644" width="7.140625" style="71" customWidth="1"/>
    <col min="645" max="649" width="7" style="71" hidden="1" customWidth="1"/>
    <col min="650" max="650" width="7.140625" style="71" customWidth="1"/>
    <col min="651" max="655" width="7" style="71" hidden="1" customWidth="1"/>
    <col min="656" max="656" width="7.140625" style="71" customWidth="1"/>
    <col min="657" max="658" width="7" style="71" hidden="1" customWidth="1"/>
    <col min="659" max="659" width="7.140625" style="71" customWidth="1"/>
    <col min="660" max="663" width="7" style="71" hidden="1" customWidth="1"/>
    <col min="664" max="664" width="6.42578125" style="71" customWidth="1"/>
    <col min="665" max="666" width="7" style="71" hidden="1" customWidth="1"/>
    <col min="667" max="667" width="6.85546875" style="71" customWidth="1"/>
    <col min="668" max="669" width="7" style="71" hidden="1" customWidth="1"/>
    <col min="670" max="670" width="6.85546875" style="71" customWidth="1"/>
    <col min="671" max="672" width="7" style="71" hidden="1" customWidth="1"/>
    <col min="673" max="673" width="6.42578125" style="71" customWidth="1"/>
    <col min="674" max="678" width="7" style="71" hidden="1" customWidth="1"/>
    <col min="679" max="679" width="6.42578125" style="71" customWidth="1"/>
    <col min="680" max="681" width="7" style="71" hidden="1" customWidth="1"/>
    <col min="682" max="682" width="7.5703125" style="71" customWidth="1"/>
    <col min="683" max="683" width="7" style="71" hidden="1" customWidth="1"/>
    <col min="684" max="684" width="9.42578125" style="71" customWidth="1"/>
    <col min="685" max="685" width="7" style="71" hidden="1" customWidth="1"/>
    <col min="686" max="689" width="6.42578125" style="71" customWidth="1"/>
    <col min="690" max="690" width="6.85546875" style="71" customWidth="1"/>
    <col min="691" max="708" width="7" style="71" hidden="1" customWidth="1"/>
    <col min="709" max="709" width="6.5703125" style="71" customWidth="1"/>
    <col min="710" max="710" width="6.42578125" style="71" customWidth="1"/>
    <col min="711" max="712" width="7" style="71" hidden="1" customWidth="1"/>
    <col min="713" max="713" width="6.42578125" style="71" customWidth="1"/>
    <col min="714" max="715" width="7" style="71" hidden="1" customWidth="1"/>
    <col min="716" max="716" width="7.42578125" style="71" customWidth="1"/>
    <col min="717" max="717" width="7" style="71" hidden="1" customWidth="1"/>
    <col min="718" max="718" width="6.42578125" style="71" customWidth="1"/>
    <col min="719" max="719" width="7" style="71" hidden="1" customWidth="1"/>
    <col min="720" max="720" width="9" style="71" customWidth="1"/>
    <col min="721" max="722" width="7" style="71" hidden="1" customWidth="1"/>
    <col min="723" max="723" width="8.5703125" style="71" customWidth="1"/>
    <col min="724" max="725" width="7" style="71" hidden="1" customWidth="1"/>
    <col min="726" max="726" width="6.42578125" style="71" customWidth="1"/>
    <col min="727" max="728" width="7" style="71" hidden="1" customWidth="1"/>
    <col min="729" max="729" width="7" style="71" customWidth="1"/>
    <col min="730" max="731" width="7" style="71" hidden="1" customWidth="1"/>
    <col min="732" max="733" width="7" style="71" customWidth="1"/>
    <col min="734" max="735" width="7" style="71" hidden="1" customWidth="1"/>
    <col min="736" max="736" width="7.5703125" style="71" customWidth="1"/>
    <col min="737" max="738" width="7" style="71" hidden="1" customWidth="1"/>
    <col min="739" max="739" width="7" style="71" customWidth="1"/>
    <col min="740" max="741" width="7" style="71" hidden="1" customWidth="1"/>
    <col min="742" max="742" width="7" style="71" customWidth="1"/>
    <col min="743" max="744" width="7" style="71" hidden="1" customWidth="1"/>
    <col min="745" max="745" width="7" style="71" customWidth="1"/>
    <col min="746" max="746" width="7" style="71" hidden="1" customWidth="1"/>
    <col min="747" max="747" width="6.42578125" style="71" customWidth="1"/>
    <col min="748" max="757" width="7" style="71" hidden="1" customWidth="1"/>
    <col min="758" max="758" width="7" style="71" hidden="1"/>
    <col min="759" max="759" width="41.42578125" style="71" customWidth="1"/>
    <col min="760" max="760" width="6.42578125" style="71" customWidth="1"/>
    <col min="761" max="761" width="14.7109375" style="71" customWidth="1"/>
    <col min="762" max="762" width="11.42578125" style="71" customWidth="1"/>
    <col min="763" max="764" width="13" style="71" customWidth="1"/>
    <col min="765" max="774" width="9.42578125" style="71" customWidth="1"/>
    <col min="775" max="775" width="8.85546875" style="71" customWidth="1"/>
    <col min="776" max="776" width="9.42578125" style="71" customWidth="1"/>
    <col min="777" max="777" width="10.140625" style="71" customWidth="1"/>
    <col min="778" max="778" width="6.42578125" style="71" customWidth="1"/>
    <col min="779" max="779" width="6.85546875" style="71" customWidth="1"/>
    <col min="780" max="781" width="6.5703125" style="71" customWidth="1"/>
    <col min="782" max="782" width="6.28515625" style="71" customWidth="1"/>
    <col min="783" max="784" width="7.5703125" style="71" customWidth="1"/>
    <col min="785" max="785" width="14.5703125" style="71" customWidth="1"/>
    <col min="786" max="787" width="11.42578125" style="71" customWidth="1"/>
    <col min="788" max="788" width="56.85546875" style="71" customWidth="1"/>
    <col min="789" max="789" width="9.140625" style="71" customWidth="1"/>
    <col min="790" max="790" width="24.5703125" style="71" customWidth="1"/>
    <col min="791" max="791" width="22.85546875" style="71" customWidth="1"/>
    <col min="792" max="794" width="9.140625" style="71" customWidth="1"/>
    <col min="795" max="796" width="12.140625" style="71" customWidth="1"/>
    <col min="797" max="797" width="14.5703125" style="71" customWidth="1"/>
    <col min="798" max="798" width="5" style="71" customWidth="1"/>
    <col min="799" max="800" width="7" style="71" hidden="1" customWidth="1"/>
    <col min="801" max="801" width="5" style="71" customWidth="1"/>
    <col min="802" max="803" width="7" style="71" hidden="1" customWidth="1"/>
    <col min="804" max="804" width="5" style="71" customWidth="1"/>
    <col min="805" max="806" width="7" style="71" hidden="1" customWidth="1"/>
    <col min="807" max="807" width="5" style="71" customWidth="1"/>
    <col min="808" max="809" width="7" style="71" hidden="1" customWidth="1"/>
    <col min="810" max="810" width="5" style="71" customWidth="1"/>
    <col min="811" max="812" width="7" style="71" hidden="1" customWidth="1"/>
    <col min="813" max="813" width="5" style="71" customWidth="1"/>
    <col min="814" max="824" width="7" style="71" hidden="1" customWidth="1"/>
    <col min="825" max="825" width="6.85546875" style="71" customWidth="1"/>
    <col min="826" max="827" width="7" style="71" hidden="1" customWidth="1"/>
    <col min="828" max="828" width="6.42578125" style="71" customWidth="1"/>
    <col min="829" max="830" width="7" style="71" hidden="1" customWidth="1"/>
    <col min="831" max="831" width="5.42578125" style="71" customWidth="1"/>
    <col min="832" max="833" width="7" style="71" hidden="1" customWidth="1"/>
    <col min="834" max="834" width="4.85546875" style="71" customWidth="1"/>
    <col min="835" max="842" width="7" style="71" hidden="1" customWidth="1"/>
    <col min="843" max="843" width="5.42578125" style="71" customWidth="1"/>
    <col min="844" max="848" width="7" style="71" hidden="1" customWidth="1"/>
    <col min="849" max="849" width="5.85546875" style="71" customWidth="1"/>
    <col min="850" max="851" width="7" style="71" hidden="1" customWidth="1"/>
    <col min="852" max="852" width="5.42578125" style="71" customWidth="1"/>
    <col min="853" max="854" width="7" style="71" hidden="1" customWidth="1"/>
    <col min="855" max="855" width="5.42578125" style="71" customWidth="1"/>
    <col min="856" max="857" width="7" style="71" hidden="1" customWidth="1"/>
    <col min="858" max="858" width="6" style="71" customWidth="1"/>
    <col min="859" max="863" width="7" style="71" hidden="1" customWidth="1"/>
    <col min="864" max="864" width="5" style="71" customWidth="1"/>
    <col min="865" max="872" width="7" style="71" hidden="1" customWidth="1"/>
    <col min="873" max="873" width="5" style="71" customWidth="1"/>
    <col min="874" max="874" width="7" style="71" hidden="1" customWidth="1"/>
    <col min="875" max="875" width="5" style="71" customWidth="1"/>
    <col min="876" max="876" width="9.42578125" style="71" customWidth="1"/>
    <col min="877" max="877" width="7" style="71" hidden="1" customWidth="1"/>
    <col min="878" max="878" width="5" style="71" customWidth="1"/>
    <col min="879" max="880" width="7" style="71" hidden="1" customWidth="1"/>
    <col min="881" max="881" width="5" style="71" customWidth="1"/>
    <col min="882" max="886" width="7" style="71" hidden="1" customWidth="1"/>
    <col min="887" max="887" width="5" style="71" customWidth="1"/>
    <col min="888" max="892" width="7" style="71" hidden="1" customWidth="1"/>
    <col min="893" max="893" width="5" style="71" customWidth="1"/>
    <col min="894" max="894" width="7" style="71" hidden="1" customWidth="1"/>
    <col min="895" max="895" width="6.42578125" style="71" customWidth="1"/>
    <col min="896" max="899" width="7" style="71" hidden="1" customWidth="1"/>
    <col min="900" max="900" width="7.140625" style="71" customWidth="1"/>
    <col min="901" max="905" width="7" style="71" hidden="1" customWidth="1"/>
    <col min="906" max="906" width="7.140625" style="71" customWidth="1"/>
    <col min="907" max="911" width="7" style="71" hidden="1" customWidth="1"/>
    <col min="912" max="912" width="7.140625" style="71" customWidth="1"/>
    <col min="913" max="914" width="7" style="71" hidden="1" customWidth="1"/>
    <col min="915" max="915" width="7.140625" style="71" customWidth="1"/>
    <col min="916" max="919" width="7" style="71" hidden="1" customWidth="1"/>
    <col min="920" max="920" width="6.42578125" style="71" customWidth="1"/>
    <col min="921" max="922" width="7" style="71" hidden="1" customWidth="1"/>
    <col min="923" max="923" width="6.85546875" style="71" customWidth="1"/>
    <col min="924" max="925" width="7" style="71" hidden="1" customWidth="1"/>
    <col min="926" max="926" width="6.85546875" style="71" customWidth="1"/>
    <col min="927" max="928" width="7" style="71" hidden="1" customWidth="1"/>
    <col min="929" max="929" width="6.42578125" style="71" customWidth="1"/>
    <col min="930" max="934" width="7" style="71" hidden="1" customWidth="1"/>
    <col min="935" max="935" width="6.42578125" style="71" customWidth="1"/>
    <col min="936" max="937" width="7" style="71" hidden="1" customWidth="1"/>
    <col min="938" max="938" width="7.5703125" style="71" customWidth="1"/>
    <col min="939" max="939" width="7" style="71" hidden="1" customWidth="1"/>
    <col min="940" max="940" width="9.42578125" style="71" customWidth="1"/>
    <col min="941" max="941" width="7" style="71" hidden="1" customWidth="1"/>
    <col min="942" max="945" width="6.42578125" style="71" customWidth="1"/>
    <col min="946" max="946" width="6.85546875" style="71" customWidth="1"/>
    <col min="947" max="964" width="7" style="71" hidden="1" customWidth="1"/>
    <col min="965" max="965" width="6.5703125" style="71" customWidth="1"/>
    <col min="966" max="966" width="6.42578125" style="71" customWidth="1"/>
    <col min="967" max="968" width="7" style="71" hidden="1" customWidth="1"/>
    <col min="969" max="969" width="6.42578125" style="71" customWidth="1"/>
    <col min="970" max="971" width="7" style="71" hidden="1" customWidth="1"/>
    <col min="972" max="972" width="7.42578125" style="71" customWidth="1"/>
    <col min="973" max="973" width="7" style="71" hidden="1" customWidth="1"/>
    <col min="974" max="974" width="6.42578125" style="71" customWidth="1"/>
    <col min="975" max="975" width="7" style="71" hidden="1" customWidth="1"/>
    <col min="976" max="976" width="9" style="71" customWidth="1"/>
    <col min="977" max="978" width="7" style="71" hidden="1" customWidth="1"/>
    <col min="979" max="979" width="8.5703125" style="71" customWidth="1"/>
    <col min="980" max="981" width="7" style="71" hidden="1" customWidth="1"/>
    <col min="982" max="982" width="6.42578125" style="71" customWidth="1"/>
    <col min="983" max="984" width="7" style="71" hidden="1" customWidth="1"/>
    <col min="985" max="985" width="7" style="71" customWidth="1"/>
    <col min="986" max="987" width="7" style="71" hidden="1" customWidth="1"/>
    <col min="988" max="989" width="7" style="71" customWidth="1"/>
    <col min="990" max="991" width="7" style="71" hidden="1" customWidth="1"/>
    <col min="992" max="992" width="7.5703125" style="71" customWidth="1"/>
    <col min="993" max="994" width="7" style="71" hidden="1" customWidth="1"/>
    <col min="995" max="995" width="7" style="71" customWidth="1"/>
    <col min="996" max="997" width="7" style="71" hidden="1" customWidth="1"/>
    <col min="998" max="998" width="7" style="71" customWidth="1"/>
    <col min="999" max="1000" width="7" style="71" hidden="1" customWidth="1"/>
    <col min="1001" max="1001" width="7" style="71" customWidth="1"/>
    <col min="1002" max="1002" width="7" style="71" hidden="1" customWidth="1"/>
    <col min="1003" max="1003" width="6.42578125" style="71" customWidth="1"/>
    <col min="1004" max="1013" width="7" style="71" hidden="1" customWidth="1"/>
    <col min="1014" max="1014" width="7" style="71" hidden="1"/>
    <col min="1015" max="1015" width="41.42578125" style="71" customWidth="1"/>
    <col min="1016" max="1016" width="6.42578125" style="71" customWidth="1"/>
    <col min="1017" max="1017" width="14.7109375" style="71" customWidth="1"/>
    <col min="1018" max="1018" width="11.42578125" style="71" customWidth="1"/>
    <col min="1019" max="1020" width="13" style="71" customWidth="1"/>
    <col min="1021" max="1030" width="9.42578125" style="71" customWidth="1"/>
    <col min="1031" max="1031" width="8.85546875" style="71" customWidth="1"/>
    <col min="1032" max="1032" width="9.42578125" style="71" customWidth="1"/>
    <col min="1033" max="1033" width="10.140625" style="71" customWidth="1"/>
    <col min="1034" max="1034" width="6.42578125" style="71" customWidth="1"/>
    <col min="1035" max="1035" width="6.85546875" style="71" customWidth="1"/>
    <col min="1036" max="1037" width="6.5703125" style="71" customWidth="1"/>
    <col min="1038" max="1038" width="6.28515625" style="71" customWidth="1"/>
    <col min="1039" max="1040" width="7.5703125" style="71" customWidth="1"/>
    <col min="1041" max="1041" width="14.5703125" style="71" customWidth="1"/>
    <col min="1042" max="1043" width="11.42578125" style="71" customWidth="1"/>
    <col min="1044" max="1044" width="56.85546875" style="71" customWidth="1"/>
    <col min="1045" max="1045" width="9.140625" style="71" customWidth="1"/>
    <col min="1046" max="1046" width="24.5703125" style="71" customWidth="1"/>
    <col min="1047" max="1047" width="22.85546875" style="71" customWidth="1"/>
    <col min="1048" max="1050" width="9.140625" style="71" customWidth="1"/>
    <col min="1051" max="1052" width="12.140625" style="71" customWidth="1"/>
    <col min="1053" max="1053" width="14.5703125" style="71" customWidth="1"/>
    <col min="1054" max="1054" width="5" style="71" customWidth="1"/>
    <col min="1055" max="1056" width="7" style="71" hidden="1" customWidth="1"/>
    <col min="1057" max="1057" width="5" style="71" customWidth="1"/>
    <col min="1058" max="1059" width="7" style="71" hidden="1" customWidth="1"/>
    <col min="1060" max="1060" width="5" style="71" customWidth="1"/>
    <col min="1061" max="1062" width="7" style="71" hidden="1" customWidth="1"/>
    <col min="1063" max="1063" width="5" style="71" customWidth="1"/>
    <col min="1064" max="1065" width="7" style="71" hidden="1" customWidth="1"/>
    <col min="1066" max="1066" width="5" style="71" customWidth="1"/>
    <col min="1067" max="1068" width="7" style="71" hidden="1" customWidth="1"/>
    <col min="1069" max="1069" width="5" style="71" customWidth="1"/>
    <col min="1070" max="1080" width="7" style="71" hidden="1" customWidth="1"/>
    <col min="1081" max="1081" width="6.85546875" style="71" customWidth="1"/>
    <col min="1082" max="1083" width="7" style="71" hidden="1" customWidth="1"/>
    <col min="1084" max="1084" width="6.42578125" style="71" customWidth="1"/>
    <col min="1085" max="1086" width="7" style="71" hidden="1" customWidth="1"/>
    <col min="1087" max="1087" width="5.42578125" style="71" customWidth="1"/>
    <col min="1088" max="1089" width="7" style="71" hidden="1" customWidth="1"/>
    <col min="1090" max="1090" width="4.85546875" style="71" customWidth="1"/>
    <col min="1091" max="1098" width="7" style="71" hidden="1" customWidth="1"/>
    <col min="1099" max="1099" width="5.42578125" style="71" customWidth="1"/>
    <col min="1100" max="1104" width="7" style="71" hidden="1" customWidth="1"/>
    <col min="1105" max="1105" width="5.85546875" style="71" customWidth="1"/>
    <col min="1106" max="1107" width="7" style="71" hidden="1" customWidth="1"/>
    <col min="1108" max="1108" width="5.42578125" style="71" customWidth="1"/>
    <col min="1109" max="1110" width="7" style="71" hidden="1" customWidth="1"/>
    <col min="1111" max="1111" width="5.42578125" style="71" customWidth="1"/>
    <col min="1112" max="1113" width="7" style="71" hidden="1" customWidth="1"/>
    <col min="1114" max="1114" width="6" style="71" customWidth="1"/>
    <col min="1115" max="1119" width="7" style="71" hidden="1" customWidth="1"/>
    <col min="1120" max="1120" width="5" style="71" customWidth="1"/>
    <col min="1121" max="1128" width="7" style="71" hidden="1" customWidth="1"/>
    <col min="1129" max="1129" width="5" style="71" customWidth="1"/>
    <col min="1130" max="1130" width="7" style="71" hidden="1" customWidth="1"/>
    <col min="1131" max="1131" width="5" style="71" customWidth="1"/>
    <col min="1132" max="1132" width="9.42578125" style="71" customWidth="1"/>
    <col min="1133" max="1133" width="7" style="71" hidden="1" customWidth="1"/>
    <col min="1134" max="1134" width="5" style="71" customWidth="1"/>
    <col min="1135" max="1136" width="7" style="71" hidden="1" customWidth="1"/>
    <col min="1137" max="1137" width="5" style="71" customWidth="1"/>
    <col min="1138" max="1142" width="7" style="71" hidden="1" customWidth="1"/>
    <col min="1143" max="1143" width="5" style="71" customWidth="1"/>
    <col min="1144" max="1148" width="7" style="71" hidden="1" customWidth="1"/>
    <col min="1149" max="1149" width="5" style="71" customWidth="1"/>
    <col min="1150" max="1150" width="7" style="71" hidden="1" customWidth="1"/>
    <col min="1151" max="1151" width="6.42578125" style="71" customWidth="1"/>
    <col min="1152" max="1155" width="7" style="71" hidden="1" customWidth="1"/>
    <col min="1156" max="1156" width="7.140625" style="71" customWidth="1"/>
    <col min="1157" max="1161" width="7" style="71" hidden="1" customWidth="1"/>
    <col min="1162" max="1162" width="7.140625" style="71" customWidth="1"/>
    <col min="1163" max="1167" width="7" style="71" hidden="1" customWidth="1"/>
    <col min="1168" max="1168" width="7.140625" style="71" customWidth="1"/>
    <col min="1169" max="1170" width="7" style="71" hidden="1" customWidth="1"/>
    <col min="1171" max="1171" width="7.140625" style="71" customWidth="1"/>
    <col min="1172" max="1175" width="7" style="71" hidden="1" customWidth="1"/>
    <col min="1176" max="1176" width="6.42578125" style="71" customWidth="1"/>
    <col min="1177" max="1178" width="7" style="71" hidden="1" customWidth="1"/>
    <col min="1179" max="1179" width="6.85546875" style="71" customWidth="1"/>
    <col min="1180" max="1181" width="7" style="71" hidden="1" customWidth="1"/>
    <col min="1182" max="1182" width="6.85546875" style="71" customWidth="1"/>
    <col min="1183" max="1184" width="7" style="71" hidden="1" customWidth="1"/>
    <col min="1185" max="1185" width="6.42578125" style="71" customWidth="1"/>
    <col min="1186" max="1190" width="7" style="71" hidden="1" customWidth="1"/>
    <col min="1191" max="1191" width="6.42578125" style="71" customWidth="1"/>
    <col min="1192" max="1193" width="7" style="71" hidden="1" customWidth="1"/>
    <col min="1194" max="1194" width="7.5703125" style="71" customWidth="1"/>
    <col min="1195" max="1195" width="7" style="71" hidden="1" customWidth="1"/>
    <col min="1196" max="1196" width="9.42578125" style="71" customWidth="1"/>
    <col min="1197" max="1197" width="7" style="71" hidden="1" customWidth="1"/>
    <col min="1198" max="1201" width="6.42578125" style="71" customWidth="1"/>
    <col min="1202" max="1202" width="6.85546875" style="71" customWidth="1"/>
    <col min="1203" max="1220" width="7" style="71" hidden="1" customWidth="1"/>
    <col min="1221" max="1221" width="6.5703125" style="71" customWidth="1"/>
    <col min="1222" max="1222" width="6.42578125" style="71" customWidth="1"/>
    <col min="1223" max="1224" width="7" style="71" hidden="1" customWidth="1"/>
    <col min="1225" max="1225" width="6.42578125" style="71" customWidth="1"/>
    <col min="1226" max="1227" width="7" style="71" hidden="1" customWidth="1"/>
    <col min="1228" max="1228" width="7.42578125" style="71" customWidth="1"/>
    <col min="1229" max="1229" width="7" style="71" hidden="1" customWidth="1"/>
    <col min="1230" max="1230" width="6.42578125" style="71" customWidth="1"/>
    <col min="1231" max="1231" width="7" style="71" hidden="1" customWidth="1"/>
    <col min="1232" max="1232" width="9" style="71" customWidth="1"/>
    <col min="1233" max="1234" width="7" style="71" hidden="1" customWidth="1"/>
    <col min="1235" max="1235" width="8.5703125" style="71" customWidth="1"/>
    <col min="1236" max="1237" width="7" style="71" hidden="1" customWidth="1"/>
    <col min="1238" max="1238" width="6.42578125" style="71" customWidth="1"/>
    <col min="1239" max="1240" width="7" style="71" hidden="1" customWidth="1"/>
    <col min="1241" max="1241" width="7" style="71" customWidth="1"/>
    <col min="1242" max="1243" width="7" style="71" hidden="1" customWidth="1"/>
    <col min="1244" max="1245" width="7" style="71" customWidth="1"/>
    <col min="1246" max="1247" width="7" style="71" hidden="1" customWidth="1"/>
    <col min="1248" max="1248" width="7.5703125" style="71" customWidth="1"/>
    <col min="1249" max="1250" width="7" style="71" hidden="1" customWidth="1"/>
    <col min="1251" max="1251" width="7" style="71" customWidth="1"/>
    <col min="1252" max="1253" width="7" style="71" hidden="1" customWidth="1"/>
    <col min="1254" max="1254" width="7" style="71" customWidth="1"/>
    <col min="1255" max="1256" width="7" style="71" hidden="1" customWidth="1"/>
    <col min="1257" max="1257" width="7" style="71" customWidth="1"/>
    <col min="1258" max="1258" width="7" style="71" hidden="1" customWidth="1"/>
    <col min="1259" max="1259" width="6.42578125" style="71" customWidth="1"/>
    <col min="1260" max="1269" width="7" style="71" hidden="1" customWidth="1"/>
    <col min="1270" max="1270" width="7" style="71" hidden="1"/>
    <col min="1271" max="1271" width="41.42578125" style="71" customWidth="1"/>
    <col min="1272" max="1272" width="6.42578125" style="71" customWidth="1"/>
    <col min="1273" max="1273" width="14.7109375" style="71" customWidth="1"/>
    <col min="1274" max="1274" width="11.42578125" style="71" customWidth="1"/>
    <col min="1275" max="1276" width="13" style="71" customWidth="1"/>
    <col min="1277" max="1286" width="9.42578125" style="71" customWidth="1"/>
    <col min="1287" max="1287" width="8.85546875" style="71" customWidth="1"/>
    <col min="1288" max="1288" width="9.42578125" style="71" customWidth="1"/>
    <col min="1289" max="1289" width="10.140625" style="71" customWidth="1"/>
    <col min="1290" max="1290" width="6.42578125" style="71" customWidth="1"/>
    <col min="1291" max="1291" width="6.85546875" style="71" customWidth="1"/>
    <col min="1292" max="1293" width="6.5703125" style="71" customWidth="1"/>
    <col min="1294" max="1294" width="6.28515625" style="71" customWidth="1"/>
    <col min="1295" max="1296" width="7.5703125" style="71" customWidth="1"/>
    <col min="1297" max="1297" width="14.5703125" style="71" customWidth="1"/>
    <col min="1298" max="1299" width="11.42578125" style="71" customWidth="1"/>
    <col min="1300" max="1300" width="56.85546875" style="71" customWidth="1"/>
    <col min="1301" max="1301" width="9.140625" style="71" customWidth="1"/>
    <col min="1302" max="1302" width="24.5703125" style="71" customWidth="1"/>
    <col min="1303" max="1303" width="22.85546875" style="71" customWidth="1"/>
    <col min="1304" max="1306" width="9.140625" style="71" customWidth="1"/>
    <col min="1307" max="1308" width="12.140625" style="71" customWidth="1"/>
    <col min="1309" max="1309" width="14.5703125" style="71" customWidth="1"/>
    <col min="1310" max="1310" width="5" style="71" customWidth="1"/>
    <col min="1311" max="1312" width="7" style="71" hidden="1" customWidth="1"/>
    <col min="1313" max="1313" width="5" style="71" customWidth="1"/>
    <col min="1314" max="1315" width="7" style="71" hidden="1" customWidth="1"/>
    <col min="1316" max="1316" width="5" style="71" customWidth="1"/>
    <col min="1317" max="1318" width="7" style="71" hidden="1" customWidth="1"/>
    <col min="1319" max="1319" width="5" style="71" customWidth="1"/>
    <col min="1320" max="1321" width="7" style="71" hidden="1" customWidth="1"/>
    <col min="1322" max="1322" width="5" style="71" customWidth="1"/>
    <col min="1323" max="1324" width="7" style="71" hidden="1" customWidth="1"/>
    <col min="1325" max="1325" width="5" style="71" customWidth="1"/>
    <col min="1326" max="1336" width="7" style="71" hidden="1" customWidth="1"/>
    <col min="1337" max="1337" width="6.85546875" style="71" customWidth="1"/>
    <col min="1338" max="1339" width="7" style="71" hidden="1" customWidth="1"/>
    <col min="1340" max="1340" width="6.42578125" style="71" customWidth="1"/>
    <col min="1341" max="1342" width="7" style="71" hidden="1" customWidth="1"/>
    <col min="1343" max="1343" width="5.42578125" style="71" customWidth="1"/>
    <col min="1344" max="1345" width="7" style="71" hidden="1" customWidth="1"/>
    <col min="1346" max="1346" width="4.85546875" style="71" customWidth="1"/>
    <col min="1347" max="1354" width="7" style="71" hidden="1" customWidth="1"/>
    <col min="1355" max="1355" width="5.42578125" style="71" customWidth="1"/>
    <col min="1356" max="1360" width="7" style="71" hidden="1" customWidth="1"/>
    <col min="1361" max="1361" width="5.85546875" style="71" customWidth="1"/>
    <col min="1362" max="1363" width="7" style="71" hidden="1" customWidth="1"/>
    <col min="1364" max="1364" width="5.42578125" style="71" customWidth="1"/>
    <col min="1365" max="1366" width="7" style="71" hidden="1" customWidth="1"/>
    <col min="1367" max="1367" width="5.42578125" style="71" customWidth="1"/>
    <col min="1368" max="1369" width="7" style="71" hidden="1" customWidth="1"/>
    <col min="1370" max="1370" width="6" style="71" customWidth="1"/>
    <col min="1371" max="1375" width="7" style="71" hidden="1" customWidth="1"/>
    <col min="1376" max="1376" width="5" style="71" customWidth="1"/>
    <col min="1377" max="1384" width="7" style="71" hidden="1" customWidth="1"/>
    <col min="1385" max="1385" width="5" style="71" customWidth="1"/>
    <col min="1386" max="1386" width="7" style="71" hidden="1" customWidth="1"/>
    <col min="1387" max="1387" width="5" style="71" customWidth="1"/>
    <col min="1388" max="1388" width="9.42578125" style="71" customWidth="1"/>
    <col min="1389" max="1389" width="7" style="71" hidden="1" customWidth="1"/>
    <col min="1390" max="1390" width="5" style="71" customWidth="1"/>
    <col min="1391" max="1392" width="7" style="71" hidden="1" customWidth="1"/>
    <col min="1393" max="1393" width="5" style="71" customWidth="1"/>
    <col min="1394" max="1398" width="7" style="71" hidden="1" customWidth="1"/>
    <col min="1399" max="1399" width="5" style="71" customWidth="1"/>
    <col min="1400" max="1404" width="7" style="71" hidden="1" customWidth="1"/>
    <col min="1405" max="1405" width="5" style="71" customWidth="1"/>
    <col min="1406" max="1406" width="7" style="71" hidden="1" customWidth="1"/>
    <col min="1407" max="1407" width="6.42578125" style="71" customWidth="1"/>
    <col min="1408" max="1411" width="7" style="71" hidden="1" customWidth="1"/>
    <col min="1412" max="1412" width="7.140625" style="71" customWidth="1"/>
    <col min="1413" max="1417" width="7" style="71" hidden="1" customWidth="1"/>
    <col min="1418" max="1418" width="7.140625" style="71" customWidth="1"/>
    <col min="1419" max="1423" width="7" style="71" hidden="1" customWidth="1"/>
    <col min="1424" max="1424" width="7.140625" style="71" customWidth="1"/>
    <col min="1425" max="1426" width="7" style="71" hidden="1" customWidth="1"/>
    <col min="1427" max="1427" width="7.140625" style="71" customWidth="1"/>
    <col min="1428" max="1431" width="7" style="71" hidden="1" customWidth="1"/>
    <col min="1432" max="1432" width="6.42578125" style="71" customWidth="1"/>
    <col min="1433" max="1434" width="7" style="71" hidden="1" customWidth="1"/>
    <col min="1435" max="1435" width="6.85546875" style="71" customWidth="1"/>
    <col min="1436" max="1437" width="7" style="71" hidden="1" customWidth="1"/>
    <col min="1438" max="1438" width="6.85546875" style="71" customWidth="1"/>
    <col min="1439" max="1440" width="7" style="71" hidden="1" customWidth="1"/>
    <col min="1441" max="1441" width="6.42578125" style="71" customWidth="1"/>
    <col min="1442" max="1446" width="7" style="71" hidden="1" customWidth="1"/>
    <col min="1447" max="1447" width="6.42578125" style="71" customWidth="1"/>
    <col min="1448" max="1449" width="7" style="71" hidden="1" customWidth="1"/>
    <col min="1450" max="1450" width="7.5703125" style="71" customWidth="1"/>
    <col min="1451" max="1451" width="7" style="71" hidden="1" customWidth="1"/>
    <col min="1452" max="1452" width="9.42578125" style="71" customWidth="1"/>
    <col min="1453" max="1453" width="7" style="71" hidden="1" customWidth="1"/>
    <col min="1454" max="1457" width="6.42578125" style="71" customWidth="1"/>
    <col min="1458" max="1458" width="6.85546875" style="71" customWidth="1"/>
    <col min="1459" max="1476" width="7" style="71" hidden="1" customWidth="1"/>
    <col min="1477" max="1477" width="6.5703125" style="71" customWidth="1"/>
    <col min="1478" max="1478" width="6.42578125" style="71" customWidth="1"/>
    <col min="1479" max="1480" width="7" style="71" hidden="1" customWidth="1"/>
    <col min="1481" max="1481" width="6.42578125" style="71" customWidth="1"/>
    <col min="1482" max="1483" width="7" style="71" hidden="1" customWidth="1"/>
    <col min="1484" max="1484" width="7.42578125" style="71" customWidth="1"/>
    <col min="1485" max="1485" width="7" style="71" hidden="1" customWidth="1"/>
    <col min="1486" max="1486" width="6.42578125" style="71" customWidth="1"/>
    <col min="1487" max="1487" width="7" style="71" hidden="1" customWidth="1"/>
    <col min="1488" max="1488" width="9" style="71" customWidth="1"/>
    <col min="1489" max="1490" width="7" style="71" hidden="1" customWidth="1"/>
    <col min="1491" max="1491" width="8.5703125" style="71" customWidth="1"/>
    <col min="1492" max="1493" width="7" style="71" hidden="1" customWidth="1"/>
    <col min="1494" max="1494" width="6.42578125" style="71" customWidth="1"/>
    <col min="1495" max="1496" width="7" style="71" hidden="1" customWidth="1"/>
    <col min="1497" max="1497" width="7" style="71" customWidth="1"/>
    <col min="1498" max="1499" width="7" style="71" hidden="1" customWidth="1"/>
    <col min="1500" max="1501" width="7" style="71" customWidth="1"/>
    <col min="1502" max="1503" width="7" style="71" hidden="1" customWidth="1"/>
    <col min="1504" max="1504" width="7.5703125" style="71" customWidth="1"/>
    <col min="1505" max="1506" width="7" style="71" hidden="1" customWidth="1"/>
    <col min="1507" max="1507" width="7" style="71" customWidth="1"/>
    <col min="1508" max="1509" width="7" style="71" hidden="1" customWidth="1"/>
    <col min="1510" max="1510" width="7" style="71" customWidth="1"/>
    <col min="1511" max="1512" width="7" style="71" hidden="1" customWidth="1"/>
    <col min="1513" max="1513" width="7" style="71" customWidth="1"/>
    <col min="1514" max="1514" width="7" style="71" hidden="1" customWidth="1"/>
    <col min="1515" max="1515" width="6.42578125" style="71" customWidth="1"/>
    <col min="1516" max="1525" width="7" style="71" hidden="1" customWidth="1"/>
    <col min="1526" max="1526" width="7" style="71" hidden="1"/>
    <col min="1527" max="1527" width="41.42578125" style="71" customWidth="1"/>
    <col min="1528" max="1528" width="6.42578125" style="71" customWidth="1"/>
    <col min="1529" max="1529" width="14.7109375" style="71" customWidth="1"/>
    <col min="1530" max="1530" width="11.42578125" style="71" customWidth="1"/>
    <col min="1531" max="1532" width="13" style="71" customWidth="1"/>
    <col min="1533" max="1542" width="9.42578125" style="71" customWidth="1"/>
    <col min="1543" max="1543" width="8.85546875" style="71" customWidth="1"/>
    <col min="1544" max="1544" width="9.42578125" style="71" customWidth="1"/>
    <col min="1545" max="1545" width="10.140625" style="71" customWidth="1"/>
    <col min="1546" max="1546" width="6.42578125" style="71" customWidth="1"/>
    <col min="1547" max="1547" width="6.85546875" style="71" customWidth="1"/>
    <col min="1548" max="1549" width="6.5703125" style="71" customWidth="1"/>
    <col min="1550" max="1550" width="6.28515625" style="71" customWidth="1"/>
    <col min="1551" max="1552" width="7.5703125" style="71" customWidth="1"/>
    <col min="1553" max="1553" width="14.5703125" style="71" customWidth="1"/>
    <col min="1554" max="1555" width="11.42578125" style="71" customWidth="1"/>
    <col min="1556" max="1556" width="56.85546875" style="71" customWidth="1"/>
    <col min="1557" max="1557" width="9.140625" style="71" customWidth="1"/>
    <col min="1558" max="1558" width="24.5703125" style="71" customWidth="1"/>
    <col min="1559" max="1559" width="22.85546875" style="71" customWidth="1"/>
    <col min="1560" max="1562" width="9.140625" style="71" customWidth="1"/>
    <col min="1563" max="1564" width="12.140625" style="71" customWidth="1"/>
    <col min="1565" max="1565" width="14.5703125" style="71" customWidth="1"/>
    <col min="1566" max="1566" width="5" style="71" customWidth="1"/>
    <col min="1567" max="1568" width="7" style="71" hidden="1" customWidth="1"/>
    <col min="1569" max="1569" width="5" style="71" customWidth="1"/>
    <col min="1570" max="1571" width="7" style="71" hidden="1" customWidth="1"/>
    <col min="1572" max="1572" width="5" style="71" customWidth="1"/>
    <col min="1573" max="1574" width="7" style="71" hidden="1" customWidth="1"/>
    <col min="1575" max="1575" width="5" style="71" customWidth="1"/>
    <col min="1576" max="1577" width="7" style="71" hidden="1" customWidth="1"/>
    <col min="1578" max="1578" width="5" style="71" customWidth="1"/>
    <col min="1579" max="1580" width="7" style="71" hidden="1" customWidth="1"/>
    <col min="1581" max="1581" width="5" style="71" customWidth="1"/>
    <col min="1582" max="1592" width="7" style="71" hidden="1" customWidth="1"/>
    <col min="1593" max="1593" width="6.85546875" style="71" customWidth="1"/>
    <col min="1594" max="1595" width="7" style="71" hidden="1" customWidth="1"/>
    <col min="1596" max="1596" width="6.42578125" style="71" customWidth="1"/>
    <col min="1597" max="1598" width="7" style="71" hidden="1" customWidth="1"/>
    <col min="1599" max="1599" width="5.42578125" style="71" customWidth="1"/>
    <col min="1600" max="1601" width="7" style="71" hidden="1" customWidth="1"/>
    <col min="1602" max="1602" width="4.85546875" style="71" customWidth="1"/>
    <col min="1603" max="1610" width="7" style="71" hidden="1" customWidth="1"/>
    <col min="1611" max="1611" width="5.42578125" style="71" customWidth="1"/>
    <col min="1612" max="1616" width="7" style="71" hidden="1" customWidth="1"/>
    <col min="1617" max="1617" width="5.85546875" style="71" customWidth="1"/>
    <col min="1618" max="1619" width="7" style="71" hidden="1" customWidth="1"/>
    <col min="1620" max="1620" width="5.42578125" style="71" customWidth="1"/>
    <col min="1621" max="1622" width="7" style="71" hidden="1" customWidth="1"/>
    <col min="1623" max="1623" width="5.42578125" style="71" customWidth="1"/>
    <col min="1624" max="1625" width="7" style="71" hidden="1" customWidth="1"/>
    <col min="1626" max="1626" width="6" style="71" customWidth="1"/>
    <col min="1627" max="1631" width="7" style="71" hidden="1" customWidth="1"/>
    <col min="1632" max="1632" width="5" style="71" customWidth="1"/>
    <col min="1633" max="1640" width="7" style="71" hidden="1" customWidth="1"/>
    <col min="1641" max="1641" width="5" style="71" customWidth="1"/>
    <col min="1642" max="1642" width="7" style="71" hidden="1" customWidth="1"/>
    <col min="1643" max="1643" width="5" style="71" customWidth="1"/>
    <col min="1644" max="1644" width="9.42578125" style="71" customWidth="1"/>
    <col min="1645" max="1645" width="7" style="71" hidden="1" customWidth="1"/>
    <col min="1646" max="1646" width="5" style="71" customWidth="1"/>
    <col min="1647" max="1648" width="7" style="71" hidden="1" customWidth="1"/>
    <col min="1649" max="1649" width="5" style="71" customWidth="1"/>
    <col min="1650" max="1654" width="7" style="71" hidden="1" customWidth="1"/>
    <col min="1655" max="1655" width="5" style="71" customWidth="1"/>
    <col min="1656" max="1660" width="7" style="71" hidden="1" customWidth="1"/>
    <col min="1661" max="1661" width="5" style="71" customWidth="1"/>
    <col min="1662" max="1662" width="7" style="71" hidden="1" customWidth="1"/>
    <col min="1663" max="1663" width="6.42578125" style="71" customWidth="1"/>
    <col min="1664" max="1667" width="7" style="71" hidden="1" customWidth="1"/>
    <col min="1668" max="1668" width="7.140625" style="71" customWidth="1"/>
    <col min="1669" max="1673" width="7" style="71" hidden="1" customWidth="1"/>
    <col min="1674" max="1674" width="7.140625" style="71" customWidth="1"/>
    <col min="1675" max="1679" width="7" style="71" hidden="1" customWidth="1"/>
    <col min="1680" max="1680" width="7.140625" style="71" customWidth="1"/>
    <col min="1681" max="1682" width="7" style="71" hidden="1" customWidth="1"/>
    <col min="1683" max="1683" width="7.140625" style="71" customWidth="1"/>
    <col min="1684" max="1687" width="7" style="71" hidden="1" customWidth="1"/>
    <col min="1688" max="1688" width="6.42578125" style="71" customWidth="1"/>
    <col min="1689" max="1690" width="7" style="71" hidden="1" customWidth="1"/>
    <col min="1691" max="1691" width="6.85546875" style="71" customWidth="1"/>
    <col min="1692" max="1693" width="7" style="71" hidden="1" customWidth="1"/>
    <col min="1694" max="1694" width="6.85546875" style="71" customWidth="1"/>
    <col min="1695" max="1696" width="7" style="71" hidden="1" customWidth="1"/>
    <col min="1697" max="1697" width="6.42578125" style="71" customWidth="1"/>
    <col min="1698" max="1702" width="7" style="71" hidden="1" customWidth="1"/>
    <col min="1703" max="1703" width="6.42578125" style="71" customWidth="1"/>
    <col min="1704" max="1705" width="7" style="71" hidden="1" customWidth="1"/>
    <col min="1706" max="1706" width="7.5703125" style="71" customWidth="1"/>
    <col min="1707" max="1707" width="7" style="71" hidden="1" customWidth="1"/>
    <col min="1708" max="1708" width="9.42578125" style="71" customWidth="1"/>
    <col min="1709" max="1709" width="7" style="71" hidden="1" customWidth="1"/>
    <col min="1710" max="1713" width="6.42578125" style="71" customWidth="1"/>
    <col min="1714" max="1714" width="6.85546875" style="71" customWidth="1"/>
    <col min="1715" max="1732" width="7" style="71" hidden="1" customWidth="1"/>
    <col min="1733" max="1733" width="6.5703125" style="71" customWidth="1"/>
    <col min="1734" max="1734" width="6.42578125" style="71" customWidth="1"/>
    <col min="1735" max="1736" width="7" style="71" hidden="1" customWidth="1"/>
    <col min="1737" max="1737" width="6.42578125" style="71" customWidth="1"/>
    <col min="1738" max="1739" width="7" style="71" hidden="1" customWidth="1"/>
    <col min="1740" max="1740" width="7.42578125" style="71" customWidth="1"/>
    <col min="1741" max="1741" width="7" style="71" hidden="1" customWidth="1"/>
    <col min="1742" max="1742" width="6.42578125" style="71" customWidth="1"/>
    <col min="1743" max="1743" width="7" style="71" hidden="1" customWidth="1"/>
    <col min="1744" max="1744" width="9" style="71" customWidth="1"/>
    <col min="1745" max="1746" width="7" style="71" hidden="1" customWidth="1"/>
    <col min="1747" max="1747" width="8.5703125" style="71" customWidth="1"/>
    <col min="1748" max="1749" width="7" style="71" hidden="1" customWidth="1"/>
    <col min="1750" max="1750" width="6.42578125" style="71" customWidth="1"/>
    <col min="1751" max="1752" width="7" style="71" hidden="1" customWidth="1"/>
    <col min="1753" max="1753" width="7" style="71" customWidth="1"/>
    <col min="1754" max="1755" width="7" style="71" hidden="1" customWidth="1"/>
    <col min="1756" max="1757" width="7" style="71" customWidth="1"/>
    <col min="1758" max="1759" width="7" style="71" hidden="1" customWidth="1"/>
    <col min="1760" max="1760" width="7.5703125" style="71" customWidth="1"/>
    <col min="1761" max="1762" width="7" style="71" hidden="1" customWidth="1"/>
    <col min="1763" max="1763" width="7" style="71" customWidth="1"/>
    <col min="1764" max="1765" width="7" style="71" hidden="1" customWidth="1"/>
    <col min="1766" max="1766" width="7" style="71" customWidth="1"/>
    <col min="1767" max="1768" width="7" style="71" hidden="1" customWidth="1"/>
    <col min="1769" max="1769" width="7" style="71" customWidth="1"/>
    <col min="1770" max="1770" width="7" style="71" hidden="1" customWidth="1"/>
    <col min="1771" max="1771" width="6.42578125" style="71" customWidth="1"/>
    <col min="1772" max="1781" width="7" style="71" hidden="1" customWidth="1"/>
    <col min="1782" max="1782" width="7" style="71" hidden="1"/>
    <col min="1783" max="1783" width="41.42578125" style="71" customWidth="1"/>
    <col min="1784" max="1784" width="6.42578125" style="71" customWidth="1"/>
    <col min="1785" max="1785" width="14.7109375" style="71" customWidth="1"/>
    <col min="1786" max="1786" width="11.42578125" style="71" customWidth="1"/>
    <col min="1787" max="1788" width="13" style="71" customWidth="1"/>
    <col min="1789" max="1798" width="9.42578125" style="71" customWidth="1"/>
    <col min="1799" max="1799" width="8.85546875" style="71" customWidth="1"/>
    <col min="1800" max="1800" width="9.42578125" style="71" customWidth="1"/>
    <col min="1801" max="1801" width="10.140625" style="71" customWidth="1"/>
    <col min="1802" max="1802" width="6.42578125" style="71" customWidth="1"/>
    <col min="1803" max="1803" width="6.85546875" style="71" customWidth="1"/>
    <col min="1804" max="1805" width="6.5703125" style="71" customWidth="1"/>
    <col min="1806" max="1806" width="6.28515625" style="71" customWidth="1"/>
    <col min="1807" max="1808" width="7.5703125" style="71" customWidth="1"/>
    <col min="1809" max="1809" width="14.5703125" style="71" customWidth="1"/>
    <col min="1810" max="1811" width="11.42578125" style="71" customWidth="1"/>
    <col min="1812" max="1812" width="56.85546875" style="71" customWidth="1"/>
    <col min="1813" max="1813" width="9.140625" style="71" customWidth="1"/>
    <col min="1814" max="1814" width="24.5703125" style="71" customWidth="1"/>
    <col min="1815" max="1815" width="22.85546875" style="71" customWidth="1"/>
    <col min="1816" max="1818" width="9.140625" style="71" customWidth="1"/>
    <col min="1819" max="1820" width="12.140625" style="71" customWidth="1"/>
    <col min="1821" max="1821" width="14.5703125" style="71" customWidth="1"/>
    <col min="1822" max="1822" width="5" style="71" customWidth="1"/>
    <col min="1823" max="1824" width="7" style="71" hidden="1" customWidth="1"/>
    <col min="1825" max="1825" width="5" style="71" customWidth="1"/>
    <col min="1826" max="1827" width="7" style="71" hidden="1" customWidth="1"/>
    <col min="1828" max="1828" width="5" style="71" customWidth="1"/>
    <col min="1829" max="1830" width="7" style="71" hidden="1" customWidth="1"/>
    <col min="1831" max="1831" width="5" style="71" customWidth="1"/>
    <col min="1832" max="1833" width="7" style="71" hidden="1" customWidth="1"/>
    <col min="1834" max="1834" width="5" style="71" customWidth="1"/>
    <col min="1835" max="1836" width="7" style="71" hidden="1" customWidth="1"/>
    <col min="1837" max="1837" width="5" style="71" customWidth="1"/>
    <col min="1838" max="1848" width="7" style="71" hidden="1" customWidth="1"/>
    <col min="1849" max="1849" width="6.85546875" style="71" customWidth="1"/>
    <col min="1850" max="1851" width="7" style="71" hidden="1" customWidth="1"/>
    <col min="1852" max="1852" width="6.42578125" style="71" customWidth="1"/>
    <col min="1853" max="1854" width="7" style="71" hidden="1" customWidth="1"/>
    <col min="1855" max="1855" width="5.42578125" style="71" customWidth="1"/>
    <col min="1856" max="1857" width="7" style="71" hidden="1" customWidth="1"/>
    <col min="1858" max="1858" width="4.85546875" style="71" customWidth="1"/>
    <col min="1859" max="1866" width="7" style="71" hidden="1" customWidth="1"/>
    <col min="1867" max="1867" width="5.42578125" style="71" customWidth="1"/>
    <col min="1868" max="1872" width="7" style="71" hidden="1" customWidth="1"/>
    <col min="1873" max="1873" width="5.85546875" style="71" customWidth="1"/>
    <col min="1874" max="1875" width="7" style="71" hidden="1" customWidth="1"/>
    <col min="1876" max="1876" width="5.42578125" style="71" customWidth="1"/>
    <col min="1877" max="1878" width="7" style="71" hidden="1" customWidth="1"/>
    <col min="1879" max="1879" width="5.42578125" style="71" customWidth="1"/>
    <col min="1880" max="1881" width="7" style="71" hidden="1" customWidth="1"/>
    <col min="1882" max="1882" width="6" style="71" customWidth="1"/>
    <col min="1883" max="1887" width="7" style="71" hidden="1" customWidth="1"/>
    <col min="1888" max="1888" width="5" style="71" customWidth="1"/>
    <col min="1889" max="1896" width="7" style="71" hidden="1" customWidth="1"/>
    <col min="1897" max="1897" width="5" style="71" customWidth="1"/>
    <col min="1898" max="1898" width="7" style="71" hidden="1" customWidth="1"/>
    <col min="1899" max="1899" width="5" style="71" customWidth="1"/>
    <col min="1900" max="1900" width="9.42578125" style="71" customWidth="1"/>
    <col min="1901" max="1901" width="7" style="71" hidden="1" customWidth="1"/>
    <col min="1902" max="1902" width="5" style="71" customWidth="1"/>
    <col min="1903" max="1904" width="7" style="71" hidden="1" customWidth="1"/>
    <col min="1905" max="1905" width="5" style="71" customWidth="1"/>
    <col min="1906" max="1910" width="7" style="71" hidden="1" customWidth="1"/>
    <col min="1911" max="1911" width="5" style="71" customWidth="1"/>
    <col min="1912" max="1916" width="7" style="71" hidden="1" customWidth="1"/>
    <col min="1917" max="1917" width="5" style="71" customWidth="1"/>
    <col min="1918" max="1918" width="7" style="71" hidden="1" customWidth="1"/>
    <col min="1919" max="1919" width="6.42578125" style="71" customWidth="1"/>
    <col min="1920" max="1923" width="7" style="71" hidden="1" customWidth="1"/>
    <col min="1924" max="1924" width="7.140625" style="71" customWidth="1"/>
    <col min="1925" max="1929" width="7" style="71" hidden="1" customWidth="1"/>
    <col min="1930" max="1930" width="7.140625" style="71" customWidth="1"/>
    <col min="1931" max="1935" width="7" style="71" hidden="1" customWidth="1"/>
    <col min="1936" max="1936" width="7.140625" style="71" customWidth="1"/>
    <col min="1937" max="1938" width="7" style="71" hidden="1" customWidth="1"/>
    <col min="1939" max="1939" width="7.140625" style="71" customWidth="1"/>
    <col min="1940" max="1943" width="7" style="71" hidden="1" customWidth="1"/>
    <col min="1944" max="1944" width="6.42578125" style="71" customWidth="1"/>
    <col min="1945" max="1946" width="7" style="71" hidden="1" customWidth="1"/>
    <col min="1947" max="1947" width="6.85546875" style="71" customWidth="1"/>
    <col min="1948" max="1949" width="7" style="71" hidden="1" customWidth="1"/>
    <col min="1950" max="1950" width="6.85546875" style="71" customWidth="1"/>
    <col min="1951" max="1952" width="7" style="71" hidden="1" customWidth="1"/>
    <col min="1953" max="1953" width="6.42578125" style="71" customWidth="1"/>
    <col min="1954" max="1958" width="7" style="71" hidden="1" customWidth="1"/>
    <col min="1959" max="1959" width="6.42578125" style="71" customWidth="1"/>
    <col min="1960" max="1961" width="7" style="71" hidden="1" customWidth="1"/>
    <col min="1962" max="1962" width="7.5703125" style="71" customWidth="1"/>
    <col min="1963" max="1963" width="7" style="71" hidden="1" customWidth="1"/>
    <col min="1964" max="1964" width="9.42578125" style="71" customWidth="1"/>
    <col min="1965" max="1965" width="7" style="71" hidden="1" customWidth="1"/>
    <col min="1966" max="1969" width="6.42578125" style="71" customWidth="1"/>
    <col min="1970" max="1970" width="6.85546875" style="71" customWidth="1"/>
    <col min="1971" max="1988" width="7" style="71" hidden="1" customWidth="1"/>
    <col min="1989" max="1989" width="6.5703125" style="71" customWidth="1"/>
    <col min="1990" max="1990" width="6.42578125" style="71" customWidth="1"/>
    <col min="1991" max="1992" width="7" style="71" hidden="1" customWidth="1"/>
    <col min="1993" max="1993" width="6.42578125" style="71" customWidth="1"/>
    <col min="1994" max="1995" width="7" style="71" hidden="1" customWidth="1"/>
    <col min="1996" max="1996" width="7.42578125" style="71" customWidth="1"/>
    <col min="1997" max="1997" width="7" style="71" hidden="1" customWidth="1"/>
    <col min="1998" max="1998" width="6.42578125" style="71" customWidth="1"/>
    <col min="1999" max="1999" width="7" style="71" hidden="1" customWidth="1"/>
    <col min="2000" max="2000" width="9" style="71" customWidth="1"/>
    <col min="2001" max="2002" width="7" style="71" hidden="1" customWidth="1"/>
    <col min="2003" max="2003" width="8.5703125" style="71" customWidth="1"/>
    <col min="2004" max="2005" width="7" style="71" hidden="1" customWidth="1"/>
    <col min="2006" max="2006" width="6.42578125" style="71" customWidth="1"/>
    <col min="2007" max="2008" width="7" style="71" hidden="1" customWidth="1"/>
    <col min="2009" max="2009" width="7" style="71" customWidth="1"/>
    <col min="2010" max="2011" width="7" style="71" hidden="1" customWidth="1"/>
    <col min="2012" max="2013" width="7" style="71" customWidth="1"/>
    <col min="2014" max="2015" width="7" style="71" hidden="1" customWidth="1"/>
    <col min="2016" max="2016" width="7.5703125" style="71" customWidth="1"/>
    <col min="2017" max="2018" width="7" style="71" hidden="1" customWidth="1"/>
    <col min="2019" max="2019" width="7" style="71" customWidth="1"/>
    <col min="2020" max="2021" width="7" style="71" hidden="1" customWidth="1"/>
    <col min="2022" max="2022" width="7" style="71" customWidth="1"/>
    <col min="2023" max="2024" width="7" style="71" hidden="1" customWidth="1"/>
    <col min="2025" max="2025" width="7" style="71" customWidth="1"/>
    <col min="2026" max="2026" width="7" style="71" hidden="1" customWidth="1"/>
    <col min="2027" max="2027" width="6.42578125" style="71" customWidth="1"/>
    <col min="2028" max="2037" width="7" style="71" hidden="1" customWidth="1"/>
    <col min="2038" max="2038" width="7" style="71" hidden="1"/>
    <col min="2039" max="2039" width="41.42578125" style="71" customWidth="1"/>
    <col min="2040" max="2040" width="6.42578125" style="71" customWidth="1"/>
    <col min="2041" max="2041" width="14.7109375" style="71" customWidth="1"/>
    <col min="2042" max="2042" width="11.42578125" style="71" customWidth="1"/>
    <col min="2043" max="2044" width="13" style="71" customWidth="1"/>
    <col min="2045" max="2054" width="9.42578125" style="71" customWidth="1"/>
    <col min="2055" max="2055" width="8.85546875" style="71" customWidth="1"/>
    <col min="2056" max="2056" width="9.42578125" style="71" customWidth="1"/>
    <col min="2057" max="2057" width="10.140625" style="71" customWidth="1"/>
    <col min="2058" max="2058" width="6.42578125" style="71" customWidth="1"/>
    <col min="2059" max="2059" width="6.85546875" style="71" customWidth="1"/>
    <col min="2060" max="2061" width="6.5703125" style="71" customWidth="1"/>
    <col min="2062" max="2062" width="6.28515625" style="71" customWidth="1"/>
    <col min="2063" max="2064" width="7.5703125" style="71" customWidth="1"/>
    <col min="2065" max="2065" width="14.5703125" style="71" customWidth="1"/>
    <col min="2066" max="2067" width="11.42578125" style="71" customWidth="1"/>
    <col min="2068" max="2068" width="56.85546875" style="71" customWidth="1"/>
    <col min="2069" max="2069" width="9.140625" style="71" customWidth="1"/>
    <col min="2070" max="2070" width="24.5703125" style="71" customWidth="1"/>
    <col min="2071" max="2071" width="22.85546875" style="71" customWidth="1"/>
    <col min="2072" max="2074" width="9.140625" style="71" customWidth="1"/>
    <col min="2075" max="2076" width="12.140625" style="71" customWidth="1"/>
    <col min="2077" max="2077" width="14.5703125" style="71" customWidth="1"/>
    <col min="2078" max="2078" width="5" style="71" customWidth="1"/>
    <col min="2079" max="2080" width="7" style="71" hidden="1" customWidth="1"/>
    <col min="2081" max="2081" width="5" style="71" customWidth="1"/>
    <col min="2082" max="2083" width="7" style="71" hidden="1" customWidth="1"/>
    <col min="2084" max="2084" width="5" style="71" customWidth="1"/>
    <col min="2085" max="2086" width="7" style="71" hidden="1" customWidth="1"/>
    <col min="2087" max="2087" width="5" style="71" customWidth="1"/>
    <col min="2088" max="2089" width="7" style="71" hidden="1" customWidth="1"/>
    <col min="2090" max="2090" width="5" style="71" customWidth="1"/>
    <col min="2091" max="2092" width="7" style="71" hidden="1" customWidth="1"/>
    <col min="2093" max="2093" width="5" style="71" customWidth="1"/>
    <col min="2094" max="2104" width="7" style="71" hidden="1" customWidth="1"/>
    <col min="2105" max="2105" width="6.85546875" style="71" customWidth="1"/>
    <col min="2106" max="2107" width="7" style="71" hidden="1" customWidth="1"/>
    <col min="2108" max="2108" width="6.42578125" style="71" customWidth="1"/>
    <col min="2109" max="2110" width="7" style="71" hidden="1" customWidth="1"/>
    <col min="2111" max="2111" width="5.42578125" style="71" customWidth="1"/>
    <col min="2112" max="2113" width="7" style="71" hidden="1" customWidth="1"/>
    <col min="2114" max="2114" width="4.85546875" style="71" customWidth="1"/>
    <col min="2115" max="2122" width="7" style="71" hidden="1" customWidth="1"/>
    <col min="2123" max="2123" width="5.42578125" style="71" customWidth="1"/>
    <col min="2124" max="2128" width="7" style="71" hidden="1" customWidth="1"/>
    <col min="2129" max="2129" width="5.85546875" style="71" customWidth="1"/>
    <col min="2130" max="2131" width="7" style="71" hidden="1" customWidth="1"/>
    <col min="2132" max="2132" width="5.42578125" style="71" customWidth="1"/>
    <col min="2133" max="2134" width="7" style="71" hidden="1" customWidth="1"/>
    <col min="2135" max="2135" width="5.42578125" style="71" customWidth="1"/>
    <col min="2136" max="2137" width="7" style="71" hidden="1" customWidth="1"/>
    <col min="2138" max="2138" width="6" style="71" customWidth="1"/>
    <col min="2139" max="2143" width="7" style="71" hidden="1" customWidth="1"/>
    <col min="2144" max="2144" width="5" style="71" customWidth="1"/>
    <col min="2145" max="2152" width="7" style="71" hidden="1" customWidth="1"/>
    <col min="2153" max="2153" width="5" style="71" customWidth="1"/>
    <col min="2154" max="2154" width="7" style="71" hidden="1" customWidth="1"/>
    <col min="2155" max="2155" width="5" style="71" customWidth="1"/>
    <col min="2156" max="2156" width="9.42578125" style="71" customWidth="1"/>
    <col min="2157" max="2157" width="7" style="71" hidden="1" customWidth="1"/>
    <col min="2158" max="2158" width="5" style="71" customWidth="1"/>
    <col min="2159" max="2160" width="7" style="71" hidden="1" customWidth="1"/>
    <col min="2161" max="2161" width="5" style="71" customWidth="1"/>
    <col min="2162" max="2166" width="7" style="71" hidden="1" customWidth="1"/>
    <col min="2167" max="2167" width="5" style="71" customWidth="1"/>
    <col min="2168" max="2172" width="7" style="71" hidden="1" customWidth="1"/>
    <col min="2173" max="2173" width="5" style="71" customWidth="1"/>
    <col min="2174" max="2174" width="7" style="71" hidden="1" customWidth="1"/>
    <col min="2175" max="2175" width="6.42578125" style="71" customWidth="1"/>
    <col min="2176" max="2179" width="7" style="71" hidden="1" customWidth="1"/>
    <col min="2180" max="2180" width="7.140625" style="71" customWidth="1"/>
    <col min="2181" max="2185" width="7" style="71" hidden="1" customWidth="1"/>
    <col min="2186" max="2186" width="7.140625" style="71" customWidth="1"/>
    <col min="2187" max="2191" width="7" style="71" hidden="1" customWidth="1"/>
    <col min="2192" max="2192" width="7.140625" style="71" customWidth="1"/>
    <col min="2193" max="2194" width="7" style="71" hidden="1" customWidth="1"/>
    <col min="2195" max="2195" width="7.140625" style="71" customWidth="1"/>
    <col min="2196" max="2199" width="7" style="71" hidden="1" customWidth="1"/>
    <col min="2200" max="2200" width="6.42578125" style="71" customWidth="1"/>
    <col min="2201" max="2202" width="7" style="71" hidden="1" customWidth="1"/>
    <col min="2203" max="2203" width="6.85546875" style="71" customWidth="1"/>
    <col min="2204" max="2205" width="7" style="71" hidden="1" customWidth="1"/>
    <col min="2206" max="2206" width="6.85546875" style="71" customWidth="1"/>
    <col min="2207" max="2208" width="7" style="71" hidden="1" customWidth="1"/>
    <col min="2209" max="2209" width="6.42578125" style="71" customWidth="1"/>
    <col min="2210" max="2214" width="7" style="71" hidden="1" customWidth="1"/>
    <col min="2215" max="2215" width="6.42578125" style="71" customWidth="1"/>
    <col min="2216" max="2217" width="7" style="71" hidden="1" customWidth="1"/>
    <col min="2218" max="2218" width="7.5703125" style="71" customWidth="1"/>
    <col min="2219" max="2219" width="7" style="71" hidden="1" customWidth="1"/>
    <col min="2220" max="2220" width="9.42578125" style="71" customWidth="1"/>
    <col min="2221" max="2221" width="7" style="71" hidden="1" customWidth="1"/>
    <col min="2222" max="2225" width="6.42578125" style="71" customWidth="1"/>
    <col min="2226" max="2226" width="6.85546875" style="71" customWidth="1"/>
    <col min="2227" max="2244" width="7" style="71" hidden="1" customWidth="1"/>
    <col min="2245" max="2245" width="6.5703125" style="71" customWidth="1"/>
    <col min="2246" max="2246" width="6.42578125" style="71" customWidth="1"/>
    <col min="2247" max="2248" width="7" style="71" hidden="1" customWidth="1"/>
    <col min="2249" max="2249" width="6.42578125" style="71" customWidth="1"/>
    <col min="2250" max="2251" width="7" style="71" hidden="1" customWidth="1"/>
    <col min="2252" max="2252" width="7.42578125" style="71" customWidth="1"/>
    <col min="2253" max="2253" width="7" style="71" hidden="1" customWidth="1"/>
    <col min="2254" max="2254" width="6.42578125" style="71" customWidth="1"/>
    <col min="2255" max="2255" width="7" style="71" hidden="1" customWidth="1"/>
    <col min="2256" max="2256" width="9" style="71" customWidth="1"/>
    <col min="2257" max="2258" width="7" style="71" hidden="1" customWidth="1"/>
    <col min="2259" max="2259" width="8.5703125" style="71" customWidth="1"/>
    <col min="2260" max="2261" width="7" style="71" hidden="1" customWidth="1"/>
    <col min="2262" max="2262" width="6.42578125" style="71" customWidth="1"/>
    <col min="2263" max="2264" width="7" style="71" hidden="1" customWidth="1"/>
    <col min="2265" max="2265" width="7" style="71" customWidth="1"/>
    <col min="2266" max="2267" width="7" style="71" hidden="1" customWidth="1"/>
    <col min="2268" max="2269" width="7" style="71" customWidth="1"/>
    <col min="2270" max="2271" width="7" style="71" hidden="1" customWidth="1"/>
    <col min="2272" max="2272" width="7.5703125" style="71" customWidth="1"/>
    <col min="2273" max="2274" width="7" style="71" hidden="1" customWidth="1"/>
    <col min="2275" max="2275" width="7" style="71" customWidth="1"/>
    <col min="2276" max="2277" width="7" style="71" hidden="1" customWidth="1"/>
    <col min="2278" max="2278" width="7" style="71" customWidth="1"/>
    <col min="2279" max="2280" width="7" style="71" hidden="1" customWidth="1"/>
    <col min="2281" max="2281" width="7" style="71" customWidth="1"/>
    <col min="2282" max="2282" width="7" style="71" hidden="1" customWidth="1"/>
    <col min="2283" max="2283" width="6.42578125" style="71" customWidth="1"/>
    <col min="2284" max="2293" width="7" style="71" hidden="1" customWidth="1"/>
    <col min="2294" max="2294" width="7" style="71" hidden="1"/>
    <col min="2295" max="2295" width="41.42578125" style="71" customWidth="1"/>
    <col min="2296" max="2296" width="6.42578125" style="71" customWidth="1"/>
    <col min="2297" max="2297" width="14.7109375" style="71" customWidth="1"/>
    <col min="2298" max="2298" width="11.42578125" style="71" customWidth="1"/>
    <col min="2299" max="2300" width="13" style="71" customWidth="1"/>
    <col min="2301" max="2310" width="9.42578125" style="71" customWidth="1"/>
    <col min="2311" max="2311" width="8.85546875" style="71" customWidth="1"/>
    <col min="2312" max="2312" width="9.42578125" style="71" customWidth="1"/>
    <col min="2313" max="2313" width="10.140625" style="71" customWidth="1"/>
    <col min="2314" max="2314" width="6.42578125" style="71" customWidth="1"/>
    <col min="2315" max="2315" width="6.85546875" style="71" customWidth="1"/>
    <col min="2316" max="2317" width="6.5703125" style="71" customWidth="1"/>
    <col min="2318" max="2318" width="6.28515625" style="71" customWidth="1"/>
    <col min="2319" max="2320" width="7.5703125" style="71" customWidth="1"/>
    <col min="2321" max="2321" width="14.5703125" style="71" customWidth="1"/>
    <col min="2322" max="2323" width="11.42578125" style="71" customWidth="1"/>
    <col min="2324" max="2324" width="56.85546875" style="71" customWidth="1"/>
    <col min="2325" max="2325" width="9.140625" style="71" customWidth="1"/>
    <col min="2326" max="2326" width="24.5703125" style="71" customWidth="1"/>
    <col min="2327" max="2327" width="22.85546875" style="71" customWidth="1"/>
    <col min="2328" max="2330" width="9.140625" style="71" customWidth="1"/>
    <col min="2331" max="2332" width="12.140625" style="71" customWidth="1"/>
    <col min="2333" max="2333" width="14.5703125" style="71" customWidth="1"/>
    <col min="2334" max="2334" width="5" style="71" customWidth="1"/>
    <col min="2335" max="2336" width="7" style="71" hidden="1" customWidth="1"/>
    <col min="2337" max="2337" width="5" style="71" customWidth="1"/>
    <col min="2338" max="2339" width="7" style="71" hidden="1" customWidth="1"/>
    <col min="2340" max="2340" width="5" style="71" customWidth="1"/>
    <col min="2341" max="2342" width="7" style="71" hidden="1" customWidth="1"/>
    <col min="2343" max="2343" width="5" style="71" customWidth="1"/>
    <col min="2344" max="2345" width="7" style="71" hidden="1" customWidth="1"/>
    <col min="2346" max="2346" width="5" style="71" customWidth="1"/>
    <col min="2347" max="2348" width="7" style="71" hidden="1" customWidth="1"/>
    <col min="2349" max="2349" width="5" style="71" customWidth="1"/>
    <col min="2350" max="2360" width="7" style="71" hidden="1" customWidth="1"/>
    <col min="2361" max="2361" width="6.85546875" style="71" customWidth="1"/>
    <col min="2362" max="2363" width="7" style="71" hidden="1" customWidth="1"/>
    <col min="2364" max="2364" width="6.42578125" style="71" customWidth="1"/>
    <col min="2365" max="2366" width="7" style="71" hidden="1" customWidth="1"/>
    <col min="2367" max="2367" width="5.42578125" style="71" customWidth="1"/>
    <col min="2368" max="2369" width="7" style="71" hidden="1" customWidth="1"/>
    <col min="2370" max="2370" width="4.85546875" style="71" customWidth="1"/>
    <col min="2371" max="2378" width="7" style="71" hidden="1" customWidth="1"/>
    <col min="2379" max="2379" width="5.42578125" style="71" customWidth="1"/>
    <col min="2380" max="2384" width="7" style="71" hidden="1" customWidth="1"/>
    <col min="2385" max="2385" width="5.85546875" style="71" customWidth="1"/>
    <col min="2386" max="2387" width="7" style="71" hidden="1" customWidth="1"/>
    <col min="2388" max="2388" width="5.42578125" style="71" customWidth="1"/>
    <col min="2389" max="2390" width="7" style="71" hidden="1" customWidth="1"/>
    <col min="2391" max="2391" width="5.42578125" style="71" customWidth="1"/>
    <col min="2392" max="2393" width="7" style="71" hidden="1" customWidth="1"/>
    <col min="2394" max="2394" width="6" style="71" customWidth="1"/>
    <col min="2395" max="2399" width="7" style="71" hidden="1" customWidth="1"/>
    <col min="2400" max="2400" width="5" style="71" customWidth="1"/>
    <col min="2401" max="2408" width="7" style="71" hidden="1" customWidth="1"/>
    <col min="2409" max="2409" width="5" style="71" customWidth="1"/>
    <col min="2410" max="2410" width="7" style="71" hidden="1" customWidth="1"/>
    <col min="2411" max="2411" width="5" style="71" customWidth="1"/>
    <col min="2412" max="2412" width="9.42578125" style="71" customWidth="1"/>
    <col min="2413" max="2413" width="7" style="71" hidden="1" customWidth="1"/>
    <col min="2414" max="2414" width="5" style="71" customWidth="1"/>
    <col min="2415" max="2416" width="7" style="71" hidden="1" customWidth="1"/>
    <col min="2417" max="2417" width="5" style="71" customWidth="1"/>
    <col min="2418" max="2422" width="7" style="71" hidden="1" customWidth="1"/>
    <col min="2423" max="2423" width="5" style="71" customWidth="1"/>
    <col min="2424" max="2428" width="7" style="71" hidden="1" customWidth="1"/>
    <col min="2429" max="2429" width="5" style="71" customWidth="1"/>
    <col min="2430" max="2430" width="7" style="71" hidden="1" customWidth="1"/>
    <col min="2431" max="2431" width="6.42578125" style="71" customWidth="1"/>
    <col min="2432" max="2435" width="7" style="71" hidden="1" customWidth="1"/>
    <col min="2436" max="2436" width="7.140625" style="71" customWidth="1"/>
    <col min="2437" max="2441" width="7" style="71" hidden="1" customWidth="1"/>
    <col min="2442" max="2442" width="7.140625" style="71" customWidth="1"/>
    <col min="2443" max="2447" width="7" style="71" hidden="1" customWidth="1"/>
    <col min="2448" max="2448" width="7.140625" style="71" customWidth="1"/>
    <col min="2449" max="2450" width="7" style="71" hidden="1" customWidth="1"/>
    <col min="2451" max="2451" width="7.140625" style="71" customWidth="1"/>
    <col min="2452" max="2455" width="7" style="71" hidden="1" customWidth="1"/>
    <col min="2456" max="2456" width="6.42578125" style="71" customWidth="1"/>
    <col min="2457" max="2458" width="7" style="71" hidden="1" customWidth="1"/>
    <col min="2459" max="2459" width="6.85546875" style="71" customWidth="1"/>
    <col min="2460" max="2461" width="7" style="71" hidden="1" customWidth="1"/>
    <col min="2462" max="2462" width="6.85546875" style="71" customWidth="1"/>
    <col min="2463" max="2464" width="7" style="71" hidden="1" customWidth="1"/>
    <col min="2465" max="2465" width="6.42578125" style="71" customWidth="1"/>
    <col min="2466" max="2470" width="7" style="71" hidden="1" customWidth="1"/>
    <col min="2471" max="2471" width="6.42578125" style="71" customWidth="1"/>
    <col min="2472" max="2473" width="7" style="71" hidden="1" customWidth="1"/>
    <col min="2474" max="2474" width="7.5703125" style="71" customWidth="1"/>
    <col min="2475" max="2475" width="7" style="71" hidden="1" customWidth="1"/>
    <col min="2476" max="2476" width="9.42578125" style="71" customWidth="1"/>
    <col min="2477" max="2477" width="7" style="71" hidden="1" customWidth="1"/>
    <col min="2478" max="2481" width="6.42578125" style="71" customWidth="1"/>
    <col min="2482" max="2482" width="6.85546875" style="71" customWidth="1"/>
    <col min="2483" max="2500" width="7" style="71" hidden="1" customWidth="1"/>
    <col min="2501" max="2501" width="6.5703125" style="71" customWidth="1"/>
    <col min="2502" max="2502" width="6.42578125" style="71" customWidth="1"/>
    <col min="2503" max="2504" width="7" style="71" hidden="1" customWidth="1"/>
    <col min="2505" max="2505" width="6.42578125" style="71" customWidth="1"/>
    <col min="2506" max="2507" width="7" style="71" hidden="1" customWidth="1"/>
    <col min="2508" max="2508" width="7.42578125" style="71" customWidth="1"/>
    <col min="2509" max="2509" width="7" style="71" hidden="1" customWidth="1"/>
    <col min="2510" max="2510" width="6.42578125" style="71" customWidth="1"/>
    <col min="2511" max="2511" width="7" style="71" hidden="1" customWidth="1"/>
    <col min="2512" max="2512" width="9" style="71" customWidth="1"/>
    <col min="2513" max="2514" width="7" style="71" hidden="1" customWidth="1"/>
    <col min="2515" max="2515" width="8.5703125" style="71" customWidth="1"/>
    <col min="2516" max="2517" width="7" style="71" hidden="1" customWidth="1"/>
    <col min="2518" max="2518" width="6.42578125" style="71" customWidth="1"/>
    <col min="2519" max="2520" width="7" style="71" hidden="1" customWidth="1"/>
    <col min="2521" max="2521" width="7" style="71" customWidth="1"/>
    <col min="2522" max="2523" width="7" style="71" hidden="1" customWidth="1"/>
    <col min="2524" max="2525" width="7" style="71" customWidth="1"/>
    <col min="2526" max="2527" width="7" style="71" hidden="1" customWidth="1"/>
    <col min="2528" max="2528" width="7.5703125" style="71" customWidth="1"/>
    <col min="2529" max="2530" width="7" style="71" hidden="1" customWidth="1"/>
    <col min="2531" max="2531" width="7" style="71" customWidth="1"/>
    <col min="2532" max="2533" width="7" style="71" hidden="1" customWidth="1"/>
    <col min="2534" max="2534" width="7" style="71" customWidth="1"/>
    <col min="2535" max="2536" width="7" style="71" hidden="1" customWidth="1"/>
    <col min="2537" max="2537" width="7" style="71" customWidth="1"/>
    <col min="2538" max="2538" width="7" style="71" hidden="1" customWidth="1"/>
    <col min="2539" max="2539" width="6.42578125" style="71" customWidth="1"/>
    <col min="2540" max="2549" width="7" style="71" hidden="1" customWidth="1"/>
    <col min="2550" max="2550" width="7" style="71" hidden="1"/>
    <col min="2551" max="2551" width="41.42578125" style="71" customWidth="1"/>
    <col min="2552" max="2552" width="6.42578125" style="71" customWidth="1"/>
    <col min="2553" max="2553" width="14.7109375" style="71" customWidth="1"/>
    <col min="2554" max="2554" width="11.42578125" style="71" customWidth="1"/>
    <col min="2555" max="2556" width="13" style="71" customWidth="1"/>
    <col min="2557" max="2566" width="9.42578125" style="71" customWidth="1"/>
    <col min="2567" max="2567" width="8.85546875" style="71" customWidth="1"/>
    <col min="2568" max="2568" width="9.42578125" style="71" customWidth="1"/>
    <col min="2569" max="2569" width="10.140625" style="71" customWidth="1"/>
    <col min="2570" max="2570" width="6.42578125" style="71" customWidth="1"/>
    <col min="2571" max="2571" width="6.85546875" style="71" customWidth="1"/>
    <col min="2572" max="2573" width="6.5703125" style="71" customWidth="1"/>
    <col min="2574" max="2574" width="6.28515625" style="71" customWidth="1"/>
    <col min="2575" max="2576" width="7.5703125" style="71" customWidth="1"/>
    <col min="2577" max="2577" width="14.5703125" style="71" customWidth="1"/>
    <col min="2578" max="2579" width="11.42578125" style="71" customWidth="1"/>
    <col min="2580" max="2580" width="56.85546875" style="71" customWidth="1"/>
    <col min="2581" max="2581" width="9.140625" style="71" customWidth="1"/>
    <col min="2582" max="2582" width="24.5703125" style="71" customWidth="1"/>
    <col min="2583" max="2583" width="22.85546875" style="71" customWidth="1"/>
    <col min="2584" max="2586" width="9.140625" style="71" customWidth="1"/>
    <col min="2587" max="2588" width="12.140625" style="71" customWidth="1"/>
    <col min="2589" max="2589" width="14.5703125" style="71" customWidth="1"/>
    <col min="2590" max="2590" width="5" style="71" customWidth="1"/>
    <col min="2591" max="2592" width="7" style="71" hidden="1" customWidth="1"/>
    <col min="2593" max="2593" width="5" style="71" customWidth="1"/>
    <col min="2594" max="2595" width="7" style="71" hidden="1" customWidth="1"/>
    <col min="2596" max="2596" width="5" style="71" customWidth="1"/>
    <col min="2597" max="2598" width="7" style="71" hidden="1" customWidth="1"/>
    <col min="2599" max="2599" width="5" style="71" customWidth="1"/>
    <col min="2600" max="2601" width="7" style="71" hidden="1" customWidth="1"/>
    <col min="2602" max="2602" width="5" style="71" customWidth="1"/>
    <col min="2603" max="2604" width="7" style="71" hidden="1" customWidth="1"/>
    <col min="2605" max="2605" width="5" style="71" customWidth="1"/>
    <col min="2606" max="2616" width="7" style="71" hidden="1" customWidth="1"/>
    <col min="2617" max="2617" width="6.85546875" style="71" customWidth="1"/>
    <col min="2618" max="2619" width="7" style="71" hidden="1" customWidth="1"/>
    <col min="2620" max="2620" width="6.42578125" style="71" customWidth="1"/>
    <col min="2621" max="2622" width="7" style="71" hidden="1" customWidth="1"/>
    <col min="2623" max="2623" width="5.42578125" style="71" customWidth="1"/>
    <col min="2624" max="2625" width="7" style="71" hidden="1" customWidth="1"/>
    <col min="2626" max="2626" width="4.85546875" style="71" customWidth="1"/>
    <col min="2627" max="2634" width="7" style="71" hidden="1" customWidth="1"/>
    <col min="2635" max="2635" width="5.42578125" style="71" customWidth="1"/>
    <col min="2636" max="2640" width="7" style="71" hidden="1" customWidth="1"/>
    <col min="2641" max="2641" width="5.85546875" style="71" customWidth="1"/>
    <col min="2642" max="2643" width="7" style="71" hidden="1" customWidth="1"/>
    <col min="2644" max="2644" width="5.42578125" style="71" customWidth="1"/>
    <col min="2645" max="2646" width="7" style="71" hidden="1" customWidth="1"/>
    <col min="2647" max="2647" width="5.42578125" style="71" customWidth="1"/>
    <col min="2648" max="2649" width="7" style="71" hidden="1" customWidth="1"/>
    <col min="2650" max="2650" width="6" style="71" customWidth="1"/>
    <col min="2651" max="2655" width="7" style="71" hidden="1" customWidth="1"/>
    <col min="2656" max="2656" width="5" style="71" customWidth="1"/>
    <col min="2657" max="2664" width="7" style="71" hidden="1" customWidth="1"/>
    <col min="2665" max="2665" width="5" style="71" customWidth="1"/>
    <col min="2666" max="2666" width="7" style="71" hidden="1" customWidth="1"/>
    <col min="2667" max="2667" width="5" style="71" customWidth="1"/>
    <col min="2668" max="2668" width="9.42578125" style="71" customWidth="1"/>
    <col min="2669" max="2669" width="7" style="71" hidden="1" customWidth="1"/>
    <col min="2670" max="2670" width="5" style="71" customWidth="1"/>
    <col min="2671" max="2672" width="7" style="71" hidden="1" customWidth="1"/>
    <col min="2673" max="2673" width="5" style="71" customWidth="1"/>
    <col min="2674" max="2678" width="7" style="71" hidden="1" customWidth="1"/>
    <col min="2679" max="2679" width="5" style="71" customWidth="1"/>
    <col min="2680" max="2684" width="7" style="71" hidden="1" customWidth="1"/>
    <col min="2685" max="2685" width="5" style="71" customWidth="1"/>
    <col min="2686" max="2686" width="7" style="71" hidden="1" customWidth="1"/>
    <col min="2687" max="2687" width="6.42578125" style="71" customWidth="1"/>
    <col min="2688" max="2691" width="7" style="71" hidden="1" customWidth="1"/>
    <col min="2692" max="2692" width="7.140625" style="71" customWidth="1"/>
    <col min="2693" max="2697" width="7" style="71" hidden="1" customWidth="1"/>
    <col min="2698" max="2698" width="7.140625" style="71" customWidth="1"/>
    <col min="2699" max="2703" width="7" style="71" hidden="1" customWidth="1"/>
    <col min="2704" max="2704" width="7.140625" style="71" customWidth="1"/>
    <col min="2705" max="2706" width="7" style="71" hidden="1" customWidth="1"/>
    <col min="2707" max="2707" width="7.140625" style="71" customWidth="1"/>
    <col min="2708" max="2711" width="7" style="71" hidden="1" customWidth="1"/>
    <col min="2712" max="2712" width="6.42578125" style="71" customWidth="1"/>
    <col min="2713" max="2714" width="7" style="71" hidden="1" customWidth="1"/>
    <col min="2715" max="2715" width="6.85546875" style="71" customWidth="1"/>
    <col min="2716" max="2717" width="7" style="71" hidden="1" customWidth="1"/>
    <col min="2718" max="2718" width="6.85546875" style="71" customWidth="1"/>
    <col min="2719" max="2720" width="7" style="71" hidden="1" customWidth="1"/>
    <col min="2721" max="2721" width="6.42578125" style="71" customWidth="1"/>
    <col min="2722" max="2726" width="7" style="71" hidden="1" customWidth="1"/>
    <col min="2727" max="2727" width="6.42578125" style="71" customWidth="1"/>
    <col min="2728" max="2729" width="7" style="71" hidden="1" customWidth="1"/>
    <col min="2730" max="2730" width="7.5703125" style="71" customWidth="1"/>
    <col min="2731" max="2731" width="7" style="71" hidden="1" customWidth="1"/>
    <col min="2732" max="2732" width="9.42578125" style="71" customWidth="1"/>
    <col min="2733" max="2733" width="7" style="71" hidden="1" customWidth="1"/>
    <col min="2734" max="2737" width="6.42578125" style="71" customWidth="1"/>
    <col min="2738" max="2738" width="6.85546875" style="71" customWidth="1"/>
    <col min="2739" max="2756" width="7" style="71" hidden="1" customWidth="1"/>
    <col min="2757" max="2757" width="6.5703125" style="71" customWidth="1"/>
    <col min="2758" max="2758" width="6.42578125" style="71" customWidth="1"/>
    <col min="2759" max="2760" width="7" style="71" hidden="1" customWidth="1"/>
    <col min="2761" max="2761" width="6.42578125" style="71" customWidth="1"/>
    <col min="2762" max="2763" width="7" style="71" hidden="1" customWidth="1"/>
    <col min="2764" max="2764" width="7.42578125" style="71" customWidth="1"/>
    <col min="2765" max="2765" width="7" style="71" hidden="1" customWidth="1"/>
    <col min="2766" max="2766" width="6.42578125" style="71" customWidth="1"/>
    <col min="2767" max="2767" width="7" style="71" hidden="1" customWidth="1"/>
    <col min="2768" max="2768" width="9" style="71" customWidth="1"/>
    <col min="2769" max="2770" width="7" style="71" hidden="1" customWidth="1"/>
    <col min="2771" max="2771" width="8.5703125" style="71" customWidth="1"/>
    <col min="2772" max="2773" width="7" style="71" hidden="1" customWidth="1"/>
    <col min="2774" max="2774" width="6.42578125" style="71" customWidth="1"/>
    <col min="2775" max="2776" width="7" style="71" hidden="1" customWidth="1"/>
    <col min="2777" max="2777" width="7" style="71" customWidth="1"/>
    <col min="2778" max="2779" width="7" style="71" hidden="1" customWidth="1"/>
    <col min="2780" max="2781" width="7" style="71" customWidth="1"/>
    <col min="2782" max="2783" width="7" style="71" hidden="1" customWidth="1"/>
    <col min="2784" max="2784" width="7.5703125" style="71" customWidth="1"/>
    <col min="2785" max="2786" width="7" style="71" hidden="1" customWidth="1"/>
    <col min="2787" max="2787" width="7" style="71" customWidth="1"/>
    <col min="2788" max="2789" width="7" style="71" hidden="1" customWidth="1"/>
    <col min="2790" max="2790" width="7" style="71" customWidth="1"/>
    <col min="2791" max="2792" width="7" style="71" hidden="1" customWidth="1"/>
    <col min="2793" max="2793" width="7" style="71" customWidth="1"/>
    <col min="2794" max="2794" width="7" style="71" hidden="1" customWidth="1"/>
    <col min="2795" max="2795" width="6.42578125" style="71" customWidth="1"/>
    <col min="2796" max="2805" width="7" style="71" hidden="1" customWidth="1"/>
    <col min="2806" max="2806" width="7" style="71" hidden="1"/>
    <col min="2807" max="2807" width="41.42578125" style="71" customWidth="1"/>
    <col min="2808" max="2808" width="6.42578125" style="71" customWidth="1"/>
    <col min="2809" max="2809" width="14.7109375" style="71" customWidth="1"/>
    <col min="2810" max="2810" width="11.42578125" style="71" customWidth="1"/>
    <col min="2811" max="2812" width="13" style="71" customWidth="1"/>
    <col min="2813" max="2822" width="9.42578125" style="71" customWidth="1"/>
    <col min="2823" max="2823" width="8.85546875" style="71" customWidth="1"/>
    <col min="2824" max="2824" width="9.42578125" style="71" customWidth="1"/>
    <col min="2825" max="2825" width="10.140625" style="71" customWidth="1"/>
    <col min="2826" max="2826" width="6.42578125" style="71" customWidth="1"/>
    <col min="2827" max="2827" width="6.85546875" style="71" customWidth="1"/>
    <col min="2828" max="2829" width="6.5703125" style="71" customWidth="1"/>
    <col min="2830" max="2830" width="6.28515625" style="71" customWidth="1"/>
    <col min="2831" max="2832" width="7.5703125" style="71" customWidth="1"/>
    <col min="2833" max="2833" width="14.5703125" style="71" customWidth="1"/>
    <col min="2834" max="2835" width="11.42578125" style="71" customWidth="1"/>
    <col min="2836" max="2836" width="56.85546875" style="71" customWidth="1"/>
    <col min="2837" max="2837" width="9.140625" style="71" customWidth="1"/>
    <col min="2838" max="2838" width="24.5703125" style="71" customWidth="1"/>
    <col min="2839" max="2839" width="22.85546875" style="71" customWidth="1"/>
    <col min="2840" max="2842" width="9.140625" style="71" customWidth="1"/>
    <col min="2843" max="2844" width="12.140625" style="71" customWidth="1"/>
    <col min="2845" max="2845" width="14.5703125" style="71" customWidth="1"/>
    <col min="2846" max="2846" width="5" style="71" customWidth="1"/>
    <col min="2847" max="2848" width="7" style="71" hidden="1" customWidth="1"/>
    <col min="2849" max="2849" width="5" style="71" customWidth="1"/>
    <col min="2850" max="2851" width="7" style="71" hidden="1" customWidth="1"/>
    <col min="2852" max="2852" width="5" style="71" customWidth="1"/>
    <col min="2853" max="2854" width="7" style="71" hidden="1" customWidth="1"/>
    <col min="2855" max="2855" width="5" style="71" customWidth="1"/>
    <col min="2856" max="2857" width="7" style="71" hidden="1" customWidth="1"/>
    <col min="2858" max="2858" width="5" style="71" customWidth="1"/>
    <col min="2859" max="2860" width="7" style="71" hidden="1" customWidth="1"/>
    <col min="2861" max="2861" width="5" style="71" customWidth="1"/>
    <col min="2862" max="2872" width="7" style="71" hidden="1" customWidth="1"/>
    <col min="2873" max="2873" width="6.85546875" style="71" customWidth="1"/>
    <col min="2874" max="2875" width="7" style="71" hidden="1" customWidth="1"/>
    <col min="2876" max="2876" width="6.42578125" style="71" customWidth="1"/>
    <col min="2877" max="2878" width="7" style="71" hidden="1" customWidth="1"/>
    <col min="2879" max="2879" width="5.42578125" style="71" customWidth="1"/>
    <col min="2880" max="2881" width="7" style="71" hidden="1" customWidth="1"/>
    <col min="2882" max="2882" width="4.85546875" style="71" customWidth="1"/>
    <col min="2883" max="2890" width="7" style="71" hidden="1" customWidth="1"/>
    <col min="2891" max="2891" width="5.42578125" style="71" customWidth="1"/>
    <col min="2892" max="2896" width="7" style="71" hidden="1" customWidth="1"/>
    <col min="2897" max="2897" width="5.85546875" style="71" customWidth="1"/>
    <col min="2898" max="2899" width="7" style="71" hidden="1" customWidth="1"/>
    <col min="2900" max="2900" width="5.42578125" style="71" customWidth="1"/>
    <col min="2901" max="2902" width="7" style="71" hidden="1" customWidth="1"/>
    <col min="2903" max="2903" width="5.42578125" style="71" customWidth="1"/>
    <col min="2904" max="2905" width="7" style="71" hidden="1" customWidth="1"/>
    <col min="2906" max="2906" width="6" style="71" customWidth="1"/>
    <col min="2907" max="2911" width="7" style="71" hidden="1" customWidth="1"/>
    <col min="2912" max="2912" width="5" style="71" customWidth="1"/>
    <col min="2913" max="2920" width="7" style="71" hidden="1" customWidth="1"/>
    <col min="2921" max="2921" width="5" style="71" customWidth="1"/>
    <col min="2922" max="2922" width="7" style="71" hidden="1" customWidth="1"/>
    <col min="2923" max="2923" width="5" style="71" customWidth="1"/>
    <col min="2924" max="2924" width="9.42578125" style="71" customWidth="1"/>
    <col min="2925" max="2925" width="7" style="71" hidden="1" customWidth="1"/>
    <col min="2926" max="2926" width="5" style="71" customWidth="1"/>
    <col min="2927" max="2928" width="7" style="71" hidden="1" customWidth="1"/>
    <col min="2929" max="2929" width="5" style="71" customWidth="1"/>
    <col min="2930" max="2934" width="7" style="71" hidden="1" customWidth="1"/>
    <col min="2935" max="2935" width="5" style="71" customWidth="1"/>
    <col min="2936" max="2940" width="7" style="71" hidden="1" customWidth="1"/>
    <col min="2941" max="2941" width="5" style="71" customWidth="1"/>
    <col min="2942" max="2942" width="7" style="71" hidden="1" customWidth="1"/>
    <col min="2943" max="2943" width="6.42578125" style="71" customWidth="1"/>
    <col min="2944" max="2947" width="7" style="71" hidden="1" customWidth="1"/>
    <col min="2948" max="2948" width="7.140625" style="71" customWidth="1"/>
    <col min="2949" max="2953" width="7" style="71" hidden="1" customWidth="1"/>
    <col min="2954" max="2954" width="7.140625" style="71" customWidth="1"/>
    <col min="2955" max="2959" width="7" style="71" hidden="1" customWidth="1"/>
    <col min="2960" max="2960" width="7.140625" style="71" customWidth="1"/>
    <col min="2961" max="2962" width="7" style="71" hidden="1" customWidth="1"/>
    <col min="2963" max="2963" width="7.140625" style="71" customWidth="1"/>
    <col min="2964" max="2967" width="7" style="71" hidden="1" customWidth="1"/>
    <col min="2968" max="2968" width="6.42578125" style="71" customWidth="1"/>
    <col min="2969" max="2970" width="7" style="71" hidden="1" customWidth="1"/>
    <col min="2971" max="2971" width="6.85546875" style="71" customWidth="1"/>
    <col min="2972" max="2973" width="7" style="71" hidden="1" customWidth="1"/>
    <col min="2974" max="2974" width="6.85546875" style="71" customWidth="1"/>
    <col min="2975" max="2976" width="7" style="71" hidden="1" customWidth="1"/>
    <col min="2977" max="2977" width="6.42578125" style="71" customWidth="1"/>
    <col min="2978" max="2982" width="7" style="71" hidden="1" customWidth="1"/>
    <col min="2983" max="2983" width="6.42578125" style="71" customWidth="1"/>
    <col min="2984" max="2985" width="7" style="71" hidden="1" customWidth="1"/>
    <col min="2986" max="2986" width="7.5703125" style="71" customWidth="1"/>
    <col min="2987" max="2987" width="7" style="71" hidden="1" customWidth="1"/>
    <col min="2988" max="2988" width="9.42578125" style="71" customWidth="1"/>
    <col min="2989" max="2989" width="7" style="71" hidden="1" customWidth="1"/>
    <col min="2990" max="2993" width="6.42578125" style="71" customWidth="1"/>
    <col min="2994" max="2994" width="6.85546875" style="71" customWidth="1"/>
    <col min="2995" max="3012" width="7" style="71" hidden="1" customWidth="1"/>
    <col min="3013" max="3013" width="6.5703125" style="71" customWidth="1"/>
    <col min="3014" max="3014" width="6.42578125" style="71" customWidth="1"/>
    <col min="3015" max="3016" width="7" style="71" hidden="1" customWidth="1"/>
    <col min="3017" max="3017" width="6.42578125" style="71" customWidth="1"/>
    <col min="3018" max="3019" width="7" style="71" hidden="1" customWidth="1"/>
    <col min="3020" max="3020" width="7.42578125" style="71" customWidth="1"/>
    <col min="3021" max="3021" width="7" style="71" hidden="1" customWidth="1"/>
    <col min="3022" max="3022" width="6.42578125" style="71" customWidth="1"/>
    <col min="3023" max="3023" width="7" style="71" hidden="1" customWidth="1"/>
    <col min="3024" max="3024" width="9" style="71" customWidth="1"/>
    <col min="3025" max="3026" width="7" style="71" hidden="1" customWidth="1"/>
    <col min="3027" max="3027" width="8.5703125" style="71" customWidth="1"/>
    <col min="3028" max="3029" width="7" style="71" hidden="1" customWidth="1"/>
    <col min="3030" max="3030" width="6.42578125" style="71" customWidth="1"/>
    <col min="3031" max="3032" width="7" style="71" hidden="1" customWidth="1"/>
    <col min="3033" max="3033" width="7" style="71" customWidth="1"/>
    <col min="3034" max="3035" width="7" style="71" hidden="1" customWidth="1"/>
    <col min="3036" max="3037" width="7" style="71" customWidth="1"/>
    <col min="3038" max="3039" width="7" style="71" hidden="1" customWidth="1"/>
    <col min="3040" max="3040" width="7.5703125" style="71" customWidth="1"/>
    <col min="3041" max="3042" width="7" style="71" hidden="1" customWidth="1"/>
    <col min="3043" max="3043" width="7" style="71" customWidth="1"/>
    <col min="3044" max="3045" width="7" style="71" hidden="1" customWidth="1"/>
    <col min="3046" max="3046" width="7" style="71" customWidth="1"/>
    <col min="3047" max="3048" width="7" style="71" hidden="1" customWidth="1"/>
    <col min="3049" max="3049" width="7" style="71" customWidth="1"/>
    <col min="3050" max="3050" width="7" style="71" hidden="1" customWidth="1"/>
    <col min="3051" max="3051" width="6.42578125" style="71" customWidth="1"/>
    <col min="3052" max="3061" width="7" style="71" hidden="1" customWidth="1"/>
    <col min="3062" max="3062" width="7" style="71" hidden="1"/>
    <col min="3063" max="3063" width="41.42578125" style="71" customWidth="1"/>
    <col min="3064" max="3064" width="6.42578125" style="71" customWidth="1"/>
    <col min="3065" max="3065" width="14.7109375" style="71" customWidth="1"/>
    <col min="3066" max="3066" width="11.42578125" style="71" customWidth="1"/>
    <col min="3067" max="3068" width="13" style="71" customWidth="1"/>
    <col min="3069" max="3078" width="9.42578125" style="71" customWidth="1"/>
    <col min="3079" max="3079" width="8.85546875" style="71" customWidth="1"/>
    <col min="3080" max="3080" width="9.42578125" style="71" customWidth="1"/>
    <col min="3081" max="3081" width="10.140625" style="71" customWidth="1"/>
    <col min="3082" max="3082" width="6.42578125" style="71" customWidth="1"/>
    <col min="3083" max="3083" width="6.85546875" style="71" customWidth="1"/>
    <col min="3084" max="3085" width="6.5703125" style="71" customWidth="1"/>
    <col min="3086" max="3086" width="6.28515625" style="71" customWidth="1"/>
    <col min="3087" max="3088" width="7.5703125" style="71" customWidth="1"/>
    <col min="3089" max="3089" width="14.5703125" style="71" customWidth="1"/>
    <col min="3090" max="3091" width="11.42578125" style="71" customWidth="1"/>
    <col min="3092" max="3092" width="56.85546875" style="71" customWidth="1"/>
    <col min="3093" max="3093" width="9.140625" style="71" customWidth="1"/>
    <col min="3094" max="3094" width="24.5703125" style="71" customWidth="1"/>
    <col min="3095" max="3095" width="22.85546875" style="71" customWidth="1"/>
    <col min="3096" max="3098" width="9.140625" style="71" customWidth="1"/>
    <col min="3099" max="3100" width="12.140625" style="71" customWidth="1"/>
    <col min="3101" max="3101" width="14.5703125" style="71" customWidth="1"/>
    <col min="3102" max="3102" width="5" style="71" customWidth="1"/>
    <col min="3103" max="3104" width="7" style="71" hidden="1" customWidth="1"/>
    <col min="3105" max="3105" width="5" style="71" customWidth="1"/>
    <col min="3106" max="3107" width="7" style="71" hidden="1" customWidth="1"/>
    <col min="3108" max="3108" width="5" style="71" customWidth="1"/>
    <col min="3109" max="3110" width="7" style="71" hidden="1" customWidth="1"/>
    <col min="3111" max="3111" width="5" style="71" customWidth="1"/>
    <col min="3112" max="3113" width="7" style="71" hidden="1" customWidth="1"/>
    <col min="3114" max="3114" width="5" style="71" customWidth="1"/>
    <col min="3115" max="3116" width="7" style="71" hidden="1" customWidth="1"/>
    <col min="3117" max="3117" width="5" style="71" customWidth="1"/>
    <col min="3118" max="3128" width="7" style="71" hidden="1" customWidth="1"/>
    <col min="3129" max="3129" width="6.85546875" style="71" customWidth="1"/>
    <col min="3130" max="3131" width="7" style="71" hidden="1" customWidth="1"/>
    <col min="3132" max="3132" width="6.42578125" style="71" customWidth="1"/>
    <col min="3133" max="3134" width="7" style="71" hidden="1" customWidth="1"/>
    <col min="3135" max="3135" width="5.42578125" style="71" customWidth="1"/>
    <col min="3136" max="3137" width="7" style="71" hidden="1" customWidth="1"/>
    <col min="3138" max="3138" width="4.85546875" style="71" customWidth="1"/>
    <col min="3139" max="3146" width="7" style="71" hidden="1" customWidth="1"/>
    <col min="3147" max="3147" width="5.42578125" style="71" customWidth="1"/>
    <col min="3148" max="3152" width="7" style="71" hidden="1" customWidth="1"/>
    <col min="3153" max="3153" width="5.85546875" style="71" customWidth="1"/>
    <col min="3154" max="3155" width="7" style="71" hidden="1" customWidth="1"/>
    <col min="3156" max="3156" width="5.42578125" style="71" customWidth="1"/>
    <col min="3157" max="3158" width="7" style="71" hidden="1" customWidth="1"/>
    <col min="3159" max="3159" width="5.42578125" style="71" customWidth="1"/>
    <col min="3160" max="3161" width="7" style="71" hidden="1" customWidth="1"/>
    <col min="3162" max="3162" width="6" style="71" customWidth="1"/>
    <col min="3163" max="3167" width="7" style="71" hidden="1" customWidth="1"/>
    <col min="3168" max="3168" width="5" style="71" customWidth="1"/>
    <col min="3169" max="3176" width="7" style="71" hidden="1" customWidth="1"/>
    <col min="3177" max="3177" width="5" style="71" customWidth="1"/>
    <col min="3178" max="3178" width="7" style="71" hidden="1" customWidth="1"/>
    <col min="3179" max="3179" width="5" style="71" customWidth="1"/>
    <col min="3180" max="3180" width="9.42578125" style="71" customWidth="1"/>
    <col min="3181" max="3181" width="7" style="71" hidden="1" customWidth="1"/>
    <col min="3182" max="3182" width="5" style="71" customWidth="1"/>
    <col min="3183" max="3184" width="7" style="71" hidden="1" customWidth="1"/>
    <col min="3185" max="3185" width="5" style="71" customWidth="1"/>
    <col min="3186" max="3190" width="7" style="71" hidden="1" customWidth="1"/>
    <col min="3191" max="3191" width="5" style="71" customWidth="1"/>
    <col min="3192" max="3196" width="7" style="71" hidden="1" customWidth="1"/>
    <col min="3197" max="3197" width="5" style="71" customWidth="1"/>
    <col min="3198" max="3198" width="7" style="71" hidden="1" customWidth="1"/>
    <col min="3199" max="3199" width="6.42578125" style="71" customWidth="1"/>
    <col min="3200" max="3203" width="7" style="71" hidden="1" customWidth="1"/>
    <col min="3204" max="3204" width="7.140625" style="71" customWidth="1"/>
    <col min="3205" max="3209" width="7" style="71" hidden="1" customWidth="1"/>
    <col min="3210" max="3210" width="7.140625" style="71" customWidth="1"/>
    <col min="3211" max="3215" width="7" style="71" hidden="1" customWidth="1"/>
    <col min="3216" max="3216" width="7.140625" style="71" customWidth="1"/>
    <col min="3217" max="3218" width="7" style="71" hidden="1" customWidth="1"/>
    <col min="3219" max="3219" width="7.140625" style="71" customWidth="1"/>
    <col min="3220" max="3223" width="7" style="71" hidden="1" customWidth="1"/>
    <col min="3224" max="3224" width="6.42578125" style="71" customWidth="1"/>
    <col min="3225" max="3226" width="7" style="71" hidden="1" customWidth="1"/>
    <col min="3227" max="3227" width="6.85546875" style="71" customWidth="1"/>
    <col min="3228" max="3229" width="7" style="71" hidden="1" customWidth="1"/>
    <col min="3230" max="3230" width="6.85546875" style="71" customWidth="1"/>
    <col min="3231" max="3232" width="7" style="71" hidden="1" customWidth="1"/>
    <col min="3233" max="3233" width="6.42578125" style="71" customWidth="1"/>
    <col min="3234" max="3238" width="7" style="71" hidden="1" customWidth="1"/>
    <col min="3239" max="3239" width="6.42578125" style="71" customWidth="1"/>
    <col min="3240" max="3241" width="7" style="71" hidden="1" customWidth="1"/>
    <col min="3242" max="3242" width="7.5703125" style="71" customWidth="1"/>
    <col min="3243" max="3243" width="7" style="71" hidden="1" customWidth="1"/>
    <col min="3244" max="3244" width="9.42578125" style="71" customWidth="1"/>
    <col min="3245" max="3245" width="7" style="71" hidden="1" customWidth="1"/>
    <col min="3246" max="3249" width="6.42578125" style="71" customWidth="1"/>
    <col min="3250" max="3250" width="6.85546875" style="71" customWidth="1"/>
    <col min="3251" max="3268" width="7" style="71" hidden="1" customWidth="1"/>
    <col min="3269" max="3269" width="6.5703125" style="71" customWidth="1"/>
    <col min="3270" max="3270" width="6.42578125" style="71" customWidth="1"/>
    <col min="3271" max="3272" width="7" style="71" hidden="1" customWidth="1"/>
    <col min="3273" max="3273" width="6.42578125" style="71" customWidth="1"/>
    <col min="3274" max="3275" width="7" style="71" hidden="1" customWidth="1"/>
    <col min="3276" max="3276" width="7.42578125" style="71" customWidth="1"/>
    <col min="3277" max="3277" width="7" style="71" hidden="1" customWidth="1"/>
    <col min="3278" max="3278" width="6.42578125" style="71" customWidth="1"/>
    <col min="3279" max="3279" width="7" style="71" hidden="1" customWidth="1"/>
    <col min="3280" max="3280" width="9" style="71" customWidth="1"/>
    <col min="3281" max="3282" width="7" style="71" hidden="1" customWidth="1"/>
    <col min="3283" max="3283" width="8.5703125" style="71" customWidth="1"/>
    <col min="3284" max="3285" width="7" style="71" hidden="1" customWidth="1"/>
    <col min="3286" max="3286" width="6.42578125" style="71" customWidth="1"/>
    <col min="3287" max="3288" width="7" style="71" hidden="1" customWidth="1"/>
    <col min="3289" max="3289" width="7" style="71" customWidth="1"/>
    <col min="3290" max="3291" width="7" style="71" hidden="1" customWidth="1"/>
    <col min="3292" max="3293" width="7" style="71" customWidth="1"/>
    <col min="3294" max="3295" width="7" style="71" hidden="1" customWidth="1"/>
    <col min="3296" max="3296" width="7.5703125" style="71" customWidth="1"/>
    <col min="3297" max="3298" width="7" style="71" hidden="1" customWidth="1"/>
    <col min="3299" max="3299" width="7" style="71" customWidth="1"/>
    <col min="3300" max="3301" width="7" style="71" hidden="1" customWidth="1"/>
    <col min="3302" max="3302" width="7" style="71" customWidth="1"/>
    <col min="3303" max="3304" width="7" style="71" hidden="1" customWidth="1"/>
    <col min="3305" max="3305" width="7" style="71" customWidth="1"/>
    <col min="3306" max="3306" width="7" style="71" hidden="1" customWidth="1"/>
    <col min="3307" max="3307" width="6.42578125" style="71" customWidth="1"/>
    <col min="3308" max="3317" width="7" style="71" hidden="1" customWidth="1"/>
    <col min="3318" max="3318" width="7" style="71" hidden="1"/>
    <col min="3319" max="3319" width="41.42578125" style="71" customWidth="1"/>
    <col min="3320" max="3320" width="6.42578125" style="71" customWidth="1"/>
    <col min="3321" max="3321" width="14.7109375" style="71" customWidth="1"/>
    <col min="3322" max="3322" width="11.42578125" style="71" customWidth="1"/>
    <col min="3323" max="3324" width="13" style="71" customWidth="1"/>
    <col min="3325" max="3334" width="9.42578125" style="71" customWidth="1"/>
    <col min="3335" max="3335" width="8.85546875" style="71" customWidth="1"/>
    <col min="3336" max="3336" width="9.42578125" style="71" customWidth="1"/>
    <col min="3337" max="3337" width="10.140625" style="71" customWidth="1"/>
    <col min="3338" max="3338" width="6.42578125" style="71" customWidth="1"/>
    <col min="3339" max="3339" width="6.85546875" style="71" customWidth="1"/>
    <col min="3340" max="3341" width="6.5703125" style="71" customWidth="1"/>
    <col min="3342" max="3342" width="6.28515625" style="71" customWidth="1"/>
    <col min="3343" max="3344" width="7.5703125" style="71" customWidth="1"/>
    <col min="3345" max="3345" width="14.5703125" style="71" customWidth="1"/>
    <col min="3346" max="3347" width="11.42578125" style="71" customWidth="1"/>
    <col min="3348" max="3348" width="56.85546875" style="71" customWidth="1"/>
    <col min="3349" max="3349" width="9.140625" style="71" customWidth="1"/>
    <col min="3350" max="3350" width="24.5703125" style="71" customWidth="1"/>
    <col min="3351" max="3351" width="22.85546875" style="71" customWidth="1"/>
    <col min="3352" max="3354" width="9.140625" style="71" customWidth="1"/>
    <col min="3355" max="3356" width="12.140625" style="71" customWidth="1"/>
    <col min="3357" max="3357" width="14.5703125" style="71" customWidth="1"/>
    <col min="3358" max="3358" width="5" style="71" customWidth="1"/>
    <col min="3359" max="3360" width="7" style="71" hidden="1" customWidth="1"/>
    <col min="3361" max="3361" width="5" style="71" customWidth="1"/>
    <col min="3362" max="3363" width="7" style="71" hidden="1" customWidth="1"/>
    <col min="3364" max="3364" width="5" style="71" customWidth="1"/>
    <col min="3365" max="3366" width="7" style="71" hidden="1" customWidth="1"/>
    <col min="3367" max="3367" width="5" style="71" customWidth="1"/>
    <col min="3368" max="3369" width="7" style="71" hidden="1" customWidth="1"/>
    <col min="3370" max="3370" width="5" style="71" customWidth="1"/>
    <col min="3371" max="3372" width="7" style="71" hidden="1" customWidth="1"/>
    <col min="3373" max="3373" width="5" style="71" customWidth="1"/>
    <col min="3374" max="3384" width="7" style="71" hidden="1" customWidth="1"/>
    <col min="3385" max="3385" width="6.85546875" style="71" customWidth="1"/>
    <col min="3386" max="3387" width="7" style="71" hidden="1" customWidth="1"/>
    <col min="3388" max="3388" width="6.42578125" style="71" customWidth="1"/>
    <col min="3389" max="3390" width="7" style="71" hidden="1" customWidth="1"/>
    <col min="3391" max="3391" width="5.42578125" style="71" customWidth="1"/>
    <col min="3392" max="3393" width="7" style="71" hidden="1" customWidth="1"/>
    <col min="3394" max="3394" width="4.85546875" style="71" customWidth="1"/>
    <col min="3395" max="3402" width="7" style="71" hidden="1" customWidth="1"/>
    <col min="3403" max="3403" width="5.42578125" style="71" customWidth="1"/>
    <col min="3404" max="3408" width="7" style="71" hidden="1" customWidth="1"/>
    <col min="3409" max="3409" width="5.85546875" style="71" customWidth="1"/>
    <col min="3410" max="3411" width="7" style="71" hidden="1" customWidth="1"/>
    <col min="3412" max="3412" width="5.42578125" style="71" customWidth="1"/>
    <col min="3413" max="3414" width="7" style="71" hidden="1" customWidth="1"/>
    <col min="3415" max="3415" width="5.42578125" style="71" customWidth="1"/>
    <col min="3416" max="3417" width="7" style="71" hidden="1" customWidth="1"/>
    <col min="3418" max="3418" width="6" style="71" customWidth="1"/>
    <col min="3419" max="3423" width="7" style="71" hidden="1" customWidth="1"/>
    <col min="3424" max="3424" width="5" style="71" customWidth="1"/>
    <col min="3425" max="3432" width="7" style="71" hidden="1" customWidth="1"/>
    <col min="3433" max="3433" width="5" style="71" customWidth="1"/>
    <col min="3434" max="3434" width="7" style="71" hidden="1" customWidth="1"/>
    <col min="3435" max="3435" width="5" style="71" customWidth="1"/>
    <col min="3436" max="3436" width="9.42578125" style="71" customWidth="1"/>
    <col min="3437" max="3437" width="7" style="71" hidden="1" customWidth="1"/>
    <col min="3438" max="3438" width="5" style="71" customWidth="1"/>
    <col min="3439" max="3440" width="7" style="71" hidden="1" customWidth="1"/>
    <col min="3441" max="3441" width="5" style="71" customWidth="1"/>
    <col min="3442" max="3446" width="7" style="71" hidden="1" customWidth="1"/>
    <col min="3447" max="3447" width="5" style="71" customWidth="1"/>
    <col min="3448" max="3452" width="7" style="71" hidden="1" customWidth="1"/>
    <col min="3453" max="3453" width="5" style="71" customWidth="1"/>
    <col min="3454" max="3454" width="7" style="71" hidden="1" customWidth="1"/>
    <col min="3455" max="3455" width="6.42578125" style="71" customWidth="1"/>
    <col min="3456" max="3459" width="7" style="71" hidden="1" customWidth="1"/>
    <col min="3460" max="3460" width="7.140625" style="71" customWidth="1"/>
    <col min="3461" max="3465" width="7" style="71" hidden="1" customWidth="1"/>
    <col min="3466" max="3466" width="7.140625" style="71" customWidth="1"/>
    <col min="3467" max="3471" width="7" style="71" hidden="1" customWidth="1"/>
    <col min="3472" max="3472" width="7.140625" style="71" customWidth="1"/>
    <col min="3473" max="3474" width="7" style="71" hidden="1" customWidth="1"/>
    <col min="3475" max="3475" width="7.140625" style="71" customWidth="1"/>
    <col min="3476" max="3479" width="7" style="71" hidden="1" customWidth="1"/>
    <col min="3480" max="3480" width="6.42578125" style="71" customWidth="1"/>
    <col min="3481" max="3482" width="7" style="71" hidden="1" customWidth="1"/>
    <col min="3483" max="3483" width="6.85546875" style="71" customWidth="1"/>
    <col min="3484" max="3485" width="7" style="71" hidden="1" customWidth="1"/>
    <col min="3486" max="3486" width="6.85546875" style="71" customWidth="1"/>
    <col min="3487" max="3488" width="7" style="71" hidden="1" customWidth="1"/>
    <col min="3489" max="3489" width="6.42578125" style="71" customWidth="1"/>
    <col min="3490" max="3494" width="7" style="71" hidden="1" customWidth="1"/>
    <col min="3495" max="3495" width="6.42578125" style="71" customWidth="1"/>
    <col min="3496" max="3497" width="7" style="71" hidden="1" customWidth="1"/>
    <col min="3498" max="3498" width="7.5703125" style="71" customWidth="1"/>
    <col min="3499" max="3499" width="7" style="71" hidden="1" customWidth="1"/>
    <col min="3500" max="3500" width="9.42578125" style="71" customWidth="1"/>
    <col min="3501" max="3501" width="7" style="71" hidden="1" customWidth="1"/>
    <col min="3502" max="3505" width="6.42578125" style="71" customWidth="1"/>
    <col min="3506" max="3506" width="6.85546875" style="71" customWidth="1"/>
    <col min="3507" max="3524" width="7" style="71" hidden="1" customWidth="1"/>
    <col min="3525" max="3525" width="6.5703125" style="71" customWidth="1"/>
    <col min="3526" max="3526" width="6.42578125" style="71" customWidth="1"/>
    <col min="3527" max="3528" width="7" style="71" hidden="1" customWidth="1"/>
    <col min="3529" max="3529" width="6.42578125" style="71" customWidth="1"/>
    <col min="3530" max="3531" width="7" style="71" hidden="1" customWidth="1"/>
    <col min="3532" max="3532" width="7.42578125" style="71" customWidth="1"/>
    <col min="3533" max="3533" width="7" style="71" hidden="1" customWidth="1"/>
    <col min="3534" max="3534" width="6.42578125" style="71" customWidth="1"/>
    <col min="3535" max="3535" width="7" style="71" hidden="1" customWidth="1"/>
    <col min="3536" max="3536" width="9" style="71" customWidth="1"/>
    <col min="3537" max="3538" width="7" style="71" hidden="1" customWidth="1"/>
    <col min="3539" max="3539" width="8.5703125" style="71" customWidth="1"/>
    <col min="3540" max="3541" width="7" style="71" hidden="1" customWidth="1"/>
    <col min="3542" max="3542" width="6.42578125" style="71" customWidth="1"/>
    <col min="3543" max="3544" width="7" style="71" hidden="1" customWidth="1"/>
    <col min="3545" max="3545" width="7" style="71" customWidth="1"/>
    <col min="3546" max="3547" width="7" style="71" hidden="1" customWidth="1"/>
    <col min="3548" max="3549" width="7" style="71" customWidth="1"/>
    <col min="3550" max="3551" width="7" style="71" hidden="1" customWidth="1"/>
    <col min="3552" max="3552" width="7.5703125" style="71" customWidth="1"/>
    <col min="3553" max="3554" width="7" style="71" hidden="1" customWidth="1"/>
    <col min="3555" max="3555" width="7" style="71" customWidth="1"/>
    <col min="3556" max="3557" width="7" style="71" hidden="1" customWidth="1"/>
    <col min="3558" max="3558" width="7" style="71" customWidth="1"/>
    <col min="3559" max="3560" width="7" style="71" hidden="1" customWidth="1"/>
    <col min="3561" max="3561" width="7" style="71" customWidth="1"/>
    <col min="3562" max="3562" width="7" style="71" hidden="1" customWidth="1"/>
    <col min="3563" max="3563" width="6.42578125" style="71" customWidth="1"/>
    <col min="3564" max="3573" width="7" style="71" hidden="1" customWidth="1"/>
    <col min="3574" max="3574" width="7" style="71" hidden="1"/>
    <col min="3575" max="3575" width="41.42578125" style="71" customWidth="1"/>
    <col min="3576" max="3576" width="6.42578125" style="71" customWidth="1"/>
    <col min="3577" max="3577" width="14.7109375" style="71" customWidth="1"/>
    <col min="3578" max="3578" width="11.42578125" style="71" customWidth="1"/>
    <col min="3579" max="3580" width="13" style="71" customWidth="1"/>
    <col min="3581" max="3590" width="9.42578125" style="71" customWidth="1"/>
    <col min="3591" max="3591" width="8.85546875" style="71" customWidth="1"/>
    <col min="3592" max="3592" width="9.42578125" style="71" customWidth="1"/>
    <col min="3593" max="3593" width="10.140625" style="71" customWidth="1"/>
    <col min="3594" max="3594" width="6.42578125" style="71" customWidth="1"/>
    <col min="3595" max="3595" width="6.85546875" style="71" customWidth="1"/>
    <col min="3596" max="3597" width="6.5703125" style="71" customWidth="1"/>
    <col min="3598" max="3598" width="6.28515625" style="71" customWidth="1"/>
    <col min="3599" max="3600" width="7.5703125" style="71" customWidth="1"/>
    <col min="3601" max="3601" width="14.5703125" style="71" customWidth="1"/>
    <col min="3602" max="3603" width="11.42578125" style="71" customWidth="1"/>
    <col min="3604" max="3604" width="56.85546875" style="71" customWidth="1"/>
    <col min="3605" max="3605" width="9.140625" style="71" customWidth="1"/>
    <col min="3606" max="3606" width="24.5703125" style="71" customWidth="1"/>
    <col min="3607" max="3607" width="22.85546875" style="71" customWidth="1"/>
    <col min="3608" max="3610" width="9.140625" style="71" customWidth="1"/>
    <col min="3611" max="3612" width="12.140625" style="71" customWidth="1"/>
    <col min="3613" max="3613" width="14.5703125" style="71" customWidth="1"/>
    <col min="3614" max="3614" width="5" style="71" customWidth="1"/>
    <col min="3615" max="3616" width="7" style="71" hidden="1" customWidth="1"/>
    <col min="3617" max="3617" width="5" style="71" customWidth="1"/>
    <col min="3618" max="3619" width="7" style="71" hidden="1" customWidth="1"/>
    <col min="3620" max="3620" width="5" style="71" customWidth="1"/>
    <col min="3621" max="3622" width="7" style="71" hidden="1" customWidth="1"/>
    <col min="3623" max="3623" width="5" style="71" customWidth="1"/>
    <col min="3624" max="3625" width="7" style="71" hidden="1" customWidth="1"/>
    <col min="3626" max="3626" width="5" style="71" customWidth="1"/>
    <col min="3627" max="3628" width="7" style="71" hidden="1" customWidth="1"/>
    <col min="3629" max="3629" width="5" style="71" customWidth="1"/>
    <col min="3630" max="3640" width="7" style="71" hidden="1" customWidth="1"/>
    <col min="3641" max="3641" width="6.85546875" style="71" customWidth="1"/>
    <col min="3642" max="3643" width="7" style="71" hidden="1" customWidth="1"/>
    <col min="3644" max="3644" width="6.42578125" style="71" customWidth="1"/>
    <col min="3645" max="3646" width="7" style="71" hidden="1" customWidth="1"/>
    <col min="3647" max="3647" width="5.42578125" style="71" customWidth="1"/>
    <col min="3648" max="3649" width="7" style="71" hidden="1" customWidth="1"/>
    <col min="3650" max="3650" width="4.85546875" style="71" customWidth="1"/>
    <col min="3651" max="3658" width="7" style="71" hidden="1" customWidth="1"/>
    <col min="3659" max="3659" width="5.42578125" style="71" customWidth="1"/>
    <col min="3660" max="3664" width="7" style="71" hidden="1" customWidth="1"/>
    <col min="3665" max="3665" width="5.85546875" style="71" customWidth="1"/>
    <col min="3666" max="3667" width="7" style="71" hidden="1" customWidth="1"/>
    <col min="3668" max="3668" width="5.42578125" style="71" customWidth="1"/>
    <col min="3669" max="3670" width="7" style="71" hidden="1" customWidth="1"/>
    <col min="3671" max="3671" width="5.42578125" style="71" customWidth="1"/>
    <col min="3672" max="3673" width="7" style="71" hidden="1" customWidth="1"/>
    <col min="3674" max="3674" width="6" style="71" customWidth="1"/>
    <col min="3675" max="3679" width="7" style="71" hidden="1" customWidth="1"/>
    <col min="3680" max="3680" width="5" style="71" customWidth="1"/>
    <col min="3681" max="3688" width="7" style="71" hidden="1" customWidth="1"/>
    <col min="3689" max="3689" width="5" style="71" customWidth="1"/>
    <col min="3690" max="3690" width="7" style="71" hidden="1" customWidth="1"/>
    <col min="3691" max="3691" width="5" style="71" customWidth="1"/>
    <col min="3692" max="3692" width="9.42578125" style="71" customWidth="1"/>
    <col min="3693" max="3693" width="7" style="71" hidden="1" customWidth="1"/>
    <col min="3694" max="3694" width="5" style="71" customWidth="1"/>
    <col min="3695" max="3696" width="7" style="71" hidden="1" customWidth="1"/>
    <col min="3697" max="3697" width="5" style="71" customWidth="1"/>
    <col min="3698" max="3702" width="7" style="71" hidden="1" customWidth="1"/>
    <col min="3703" max="3703" width="5" style="71" customWidth="1"/>
    <col min="3704" max="3708" width="7" style="71" hidden="1" customWidth="1"/>
    <col min="3709" max="3709" width="5" style="71" customWidth="1"/>
    <col min="3710" max="3710" width="7" style="71" hidden="1" customWidth="1"/>
    <col min="3711" max="3711" width="6.42578125" style="71" customWidth="1"/>
    <col min="3712" max="3715" width="7" style="71" hidden="1" customWidth="1"/>
    <col min="3716" max="3716" width="7.140625" style="71" customWidth="1"/>
    <col min="3717" max="3721" width="7" style="71" hidden="1" customWidth="1"/>
    <col min="3722" max="3722" width="7.140625" style="71" customWidth="1"/>
    <col min="3723" max="3727" width="7" style="71" hidden="1" customWidth="1"/>
    <col min="3728" max="3728" width="7.140625" style="71" customWidth="1"/>
    <col min="3729" max="3730" width="7" style="71" hidden="1" customWidth="1"/>
    <col min="3731" max="3731" width="7.140625" style="71" customWidth="1"/>
    <col min="3732" max="3735" width="7" style="71" hidden="1" customWidth="1"/>
    <col min="3736" max="3736" width="6.42578125" style="71" customWidth="1"/>
    <col min="3737" max="3738" width="7" style="71" hidden="1" customWidth="1"/>
    <col min="3739" max="3739" width="6.85546875" style="71" customWidth="1"/>
    <col min="3740" max="3741" width="7" style="71" hidden="1" customWidth="1"/>
    <col min="3742" max="3742" width="6.85546875" style="71" customWidth="1"/>
    <col min="3743" max="3744" width="7" style="71" hidden="1" customWidth="1"/>
    <col min="3745" max="3745" width="6.42578125" style="71" customWidth="1"/>
    <col min="3746" max="3750" width="7" style="71" hidden="1" customWidth="1"/>
    <col min="3751" max="3751" width="6.42578125" style="71" customWidth="1"/>
    <col min="3752" max="3753" width="7" style="71" hidden="1" customWidth="1"/>
    <col min="3754" max="3754" width="7.5703125" style="71" customWidth="1"/>
    <col min="3755" max="3755" width="7" style="71" hidden="1" customWidth="1"/>
    <col min="3756" max="3756" width="9.42578125" style="71" customWidth="1"/>
    <col min="3757" max="3757" width="7" style="71" hidden="1" customWidth="1"/>
    <col min="3758" max="3761" width="6.42578125" style="71" customWidth="1"/>
    <col min="3762" max="3762" width="6.85546875" style="71" customWidth="1"/>
    <col min="3763" max="3780" width="7" style="71" hidden="1" customWidth="1"/>
    <col min="3781" max="3781" width="6.5703125" style="71" customWidth="1"/>
    <col min="3782" max="3782" width="6.42578125" style="71" customWidth="1"/>
    <col min="3783" max="3784" width="7" style="71" hidden="1" customWidth="1"/>
    <col min="3785" max="3785" width="6.42578125" style="71" customWidth="1"/>
    <col min="3786" max="3787" width="7" style="71" hidden="1" customWidth="1"/>
    <col min="3788" max="3788" width="7.42578125" style="71" customWidth="1"/>
    <col min="3789" max="3789" width="7" style="71" hidden="1" customWidth="1"/>
    <col min="3790" max="3790" width="6.42578125" style="71" customWidth="1"/>
    <col min="3791" max="3791" width="7" style="71" hidden="1" customWidth="1"/>
    <col min="3792" max="3792" width="9" style="71" customWidth="1"/>
    <col min="3793" max="3794" width="7" style="71" hidden="1" customWidth="1"/>
    <col min="3795" max="3795" width="8.5703125" style="71" customWidth="1"/>
    <col min="3796" max="3797" width="7" style="71" hidden="1" customWidth="1"/>
    <col min="3798" max="3798" width="6.42578125" style="71" customWidth="1"/>
    <col min="3799" max="3800" width="7" style="71" hidden="1" customWidth="1"/>
    <col min="3801" max="3801" width="7" style="71" customWidth="1"/>
    <col min="3802" max="3803" width="7" style="71" hidden="1" customWidth="1"/>
    <col min="3804" max="3805" width="7" style="71" customWidth="1"/>
    <col min="3806" max="3807" width="7" style="71" hidden="1" customWidth="1"/>
    <col min="3808" max="3808" width="7.5703125" style="71" customWidth="1"/>
    <col min="3809" max="3810" width="7" style="71" hidden="1" customWidth="1"/>
    <col min="3811" max="3811" width="7" style="71" customWidth="1"/>
    <col min="3812" max="3813" width="7" style="71" hidden="1" customWidth="1"/>
    <col min="3814" max="3814" width="7" style="71" customWidth="1"/>
    <col min="3815" max="3816" width="7" style="71" hidden="1" customWidth="1"/>
    <col min="3817" max="3817" width="7" style="71" customWidth="1"/>
    <col min="3818" max="3818" width="7" style="71" hidden="1" customWidth="1"/>
    <col min="3819" max="3819" width="6.42578125" style="71" customWidth="1"/>
    <col min="3820" max="3829" width="7" style="71" hidden="1" customWidth="1"/>
    <col min="3830" max="3830" width="7" style="71" hidden="1"/>
    <col min="3831" max="3831" width="41.42578125" style="71" customWidth="1"/>
    <col min="3832" max="3832" width="6.42578125" style="71" customWidth="1"/>
    <col min="3833" max="3833" width="14.7109375" style="71" customWidth="1"/>
    <col min="3834" max="3834" width="11.42578125" style="71" customWidth="1"/>
    <col min="3835" max="3836" width="13" style="71" customWidth="1"/>
    <col min="3837" max="3846" width="9.42578125" style="71" customWidth="1"/>
    <col min="3847" max="3847" width="8.85546875" style="71" customWidth="1"/>
    <col min="3848" max="3848" width="9.42578125" style="71" customWidth="1"/>
    <col min="3849" max="3849" width="10.140625" style="71" customWidth="1"/>
    <col min="3850" max="3850" width="6.42578125" style="71" customWidth="1"/>
    <col min="3851" max="3851" width="6.85546875" style="71" customWidth="1"/>
    <col min="3852" max="3853" width="6.5703125" style="71" customWidth="1"/>
    <col min="3854" max="3854" width="6.28515625" style="71" customWidth="1"/>
    <col min="3855" max="3856" width="7.5703125" style="71" customWidth="1"/>
    <col min="3857" max="3857" width="14.5703125" style="71" customWidth="1"/>
    <col min="3858" max="3859" width="11.42578125" style="71" customWidth="1"/>
    <col min="3860" max="3860" width="56.85546875" style="71" customWidth="1"/>
    <col min="3861" max="3861" width="9.140625" style="71" customWidth="1"/>
    <col min="3862" max="3862" width="24.5703125" style="71" customWidth="1"/>
    <col min="3863" max="3863" width="22.85546875" style="71" customWidth="1"/>
    <col min="3864" max="3866" width="9.140625" style="71" customWidth="1"/>
    <col min="3867" max="3868" width="12.140625" style="71" customWidth="1"/>
    <col min="3869" max="3869" width="14.5703125" style="71" customWidth="1"/>
    <col min="3870" max="3870" width="5" style="71" customWidth="1"/>
    <col min="3871" max="3872" width="7" style="71" hidden="1" customWidth="1"/>
    <col min="3873" max="3873" width="5" style="71" customWidth="1"/>
    <col min="3874" max="3875" width="7" style="71" hidden="1" customWidth="1"/>
    <col min="3876" max="3876" width="5" style="71" customWidth="1"/>
    <col min="3877" max="3878" width="7" style="71" hidden="1" customWidth="1"/>
    <col min="3879" max="3879" width="5" style="71" customWidth="1"/>
    <col min="3880" max="3881" width="7" style="71" hidden="1" customWidth="1"/>
    <col min="3882" max="3882" width="5" style="71" customWidth="1"/>
    <col min="3883" max="3884" width="7" style="71" hidden="1" customWidth="1"/>
    <col min="3885" max="3885" width="5" style="71" customWidth="1"/>
    <col min="3886" max="3896" width="7" style="71" hidden="1" customWidth="1"/>
    <col min="3897" max="3897" width="6.85546875" style="71" customWidth="1"/>
    <col min="3898" max="3899" width="7" style="71" hidden="1" customWidth="1"/>
    <col min="3900" max="3900" width="6.42578125" style="71" customWidth="1"/>
    <col min="3901" max="3902" width="7" style="71" hidden="1" customWidth="1"/>
    <col min="3903" max="3903" width="5.42578125" style="71" customWidth="1"/>
    <col min="3904" max="3905" width="7" style="71" hidden="1" customWidth="1"/>
    <col min="3906" max="3906" width="4.85546875" style="71" customWidth="1"/>
    <col min="3907" max="3914" width="7" style="71" hidden="1" customWidth="1"/>
    <col min="3915" max="3915" width="5.42578125" style="71" customWidth="1"/>
    <col min="3916" max="3920" width="7" style="71" hidden="1" customWidth="1"/>
    <col min="3921" max="3921" width="5.85546875" style="71" customWidth="1"/>
    <col min="3922" max="3923" width="7" style="71" hidden="1" customWidth="1"/>
    <col min="3924" max="3924" width="5.42578125" style="71" customWidth="1"/>
    <col min="3925" max="3926" width="7" style="71" hidden="1" customWidth="1"/>
    <col min="3927" max="3927" width="5.42578125" style="71" customWidth="1"/>
    <col min="3928" max="3929" width="7" style="71" hidden="1" customWidth="1"/>
    <col min="3930" max="3930" width="6" style="71" customWidth="1"/>
    <col min="3931" max="3935" width="7" style="71" hidden="1" customWidth="1"/>
    <col min="3936" max="3936" width="5" style="71" customWidth="1"/>
    <col min="3937" max="3944" width="7" style="71" hidden="1" customWidth="1"/>
    <col min="3945" max="3945" width="5" style="71" customWidth="1"/>
    <col min="3946" max="3946" width="7" style="71" hidden="1" customWidth="1"/>
    <col min="3947" max="3947" width="5" style="71" customWidth="1"/>
    <col min="3948" max="3948" width="9.42578125" style="71" customWidth="1"/>
    <col min="3949" max="3949" width="7" style="71" hidden="1" customWidth="1"/>
    <col min="3950" max="3950" width="5" style="71" customWidth="1"/>
    <col min="3951" max="3952" width="7" style="71" hidden="1" customWidth="1"/>
    <col min="3953" max="3953" width="5" style="71" customWidth="1"/>
    <col min="3954" max="3958" width="7" style="71" hidden="1" customWidth="1"/>
    <col min="3959" max="3959" width="5" style="71" customWidth="1"/>
    <col min="3960" max="3964" width="7" style="71" hidden="1" customWidth="1"/>
    <col min="3965" max="3965" width="5" style="71" customWidth="1"/>
    <col min="3966" max="3966" width="7" style="71" hidden="1" customWidth="1"/>
    <col min="3967" max="3967" width="6.42578125" style="71" customWidth="1"/>
    <col min="3968" max="3971" width="7" style="71" hidden="1" customWidth="1"/>
    <col min="3972" max="3972" width="7.140625" style="71" customWidth="1"/>
    <col min="3973" max="3977" width="7" style="71" hidden="1" customWidth="1"/>
    <col min="3978" max="3978" width="7.140625" style="71" customWidth="1"/>
    <col min="3979" max="3983" width="7" style="71" hidden="1" customWidth="1"/>
    <col min="3984" max="3984" width="7.140625" style="71" customWidth="1"/>
    <col min="3985" max="3986" width="7" style="71" hidden="1" customWidth="1"/>
    <col min="3987" max="3987" width="7.140625" style="71" customWidth="1"/>
    <col min="3988" max="3991" width="7" style="71" hidden="1" customWidth="1"/>
    <col min="3992" max="3992" width="6.42578125" style="71" customWidth="1"/>
    <col min="3993" max="3994" width="7" style="71" hidden="1" customWidth="1"/>
    <col min="3995" max="3995" width="6.85546875" style="71" customWidth="1"/>
    <col min="3996" max="3997" width="7" style="71" hidden="1" customWidth="1"/>
    <col min="3998" max="3998" width="6.85546875" style="71" customWidth="1"/>
    <col min="3999" max="4000" width="7" style="71" hidden="1" customWidth="1"/>
    <col min="4001" max="4001" width="6.42578125" style="71" customWidth="1"/>
    <col min="4002" max="4006" width="7" style="71" hidden="1" customWidth="1"/>
    <col min="4007" max="4007" width="6.42578125" style="71" customWidth="1"/>
    <col min="4008" max="4009" width="7" style="71" hidden="1" customWidth="1"/>
    <col min="4010" max="4010" width="7.5703125" style="71" customWidth="1"/>
    <col min="4011" max="4011" width="7" style="71" hidden="1" customWidth="1"/>
    <col min="4012" max="4012" width="9.42578125" style="71" customWidth="1"/>
    <col min="4013" max="4013" width="7" style="71" hidden="1" customWidth="1"/>
    <col min="4014" max="4017" width="6.42578125" style="71" customWidth="1"/>
    <col min="4018" max="4018" width="6.85546875" style="71" customWidth="1"/>
    <col min="4019" max="4036" width="7" style="71" hidden="1" customWidth="1"/>
    <col min="4037" max="4037" width="6.5703125" style="71" customWidth="1"/>
    <col min="4038" max="4038" width="6.42578125" style="71" customWidth="1"/>
    <col min="4039" max="4040" width="7" style="71" hidden="1" customWidth="1"/>
    <col min="4041" max="4041" width="6.42578125" style="71" customWidth="1"/>
    <col min="4042" max="4043" width="7" style="71" hidden="1" customWidth="1"/>
    <col min="4044" max="4044" width="7.42578125" style="71" customWidth="1"/>
    <col min="4045" max="4045" width="7" style="71" hidden="1" customWidth="1"/>
    <col min="4046" max="4046" width="6.42578125" style="71" customWidth="1"/>
    <col min="4047" max="4047" width="7" style="71" hidden="1" customWidth="1"/>
    <col min="4048" max="4048" width="9" style="71" customWidth="1"/>
    <col min="4049" max="4050" width="7" style="71" hidden="1" customWidth="1"/>
    <col min="4051" max="4051" width="8.5703125" style="71" customWidth="1"/>
    <col min="4052" max="4053" width="7" style="71" hidden="1" customWidth="1"/>
    <col min="4054" max="4054" width="6.42578125" style="71" customWidth="1"/>
    <col min="4055" max="4056" width="7" style="71" hidden="1" customWidth="1"/>
    <col min="4057" max="4057" width="7" style="71" customWidth="1"/>
    <col min="4058" max="4059" width="7" style="71" hidden="1" customWidth="1"/>
    <col min="4060" max="4061" width="7" style="71" customWidth="1"/>
    <col min="4062" max="4063" width="7" style="71" hidden="1" customWidth="1"/>
    <col min="4064" max="4064" width="7.5703125" style="71" customWidth="1"/>
    <col min="4065" max="4066" width="7" style="71" hidden="1" customWidth="1"/>
    <col min="4067" max="4067" width="7" style="71" customWidth="1"/>
    <col min="4068" max="4069" width="7" style="71" hidden="1" customWidth="1"/>
    <col min="4070" max="4070" width="7" style="71" customWidth="1"/>
    <col min="4071" max="4072" width="7" style="71" hidden="1" customWidth="1"/>
    <col min="4073" max="4073" width="7" style="71" customWidth="1"/>
    <col min="4074" max="4074" width="7" style="71" hidden="1" customWidth="1"/>
    <col min="4075" max="4075" width="6.42578125" style="71" customWidth="1"/>
    <col min="4076" max="4085" width="7" style="71" hidden="1" customWidth="1"/>
    <col min="4086" max="4086" width="7" style="71" hidden="1"/>
    <col min="4087" max="4087" width="41.42578125" style="71" customWidth="1"/>
    <col min="4088" max="4088" width="6.42578125" style="71" customWidth="1"/>
    <col min="4089" max="4089" width="14.7109375" style="71" customWidth="1"/>
    <col min="4090" max="4090" width="11.42578125" style="71" customWidth="1"/>
    <col min="4091" max="4092" width="13" style="71" customWidth="1"/>
    <col min="4093" max="4102" width="9.42578125" style="71" customWidth="1"/>
    <col min="4103" max="4103" width="8.85546875" style="71" customWidth="1"/>
    <col min="4104" max="4104" width="9.42578125" style="71" customWidth="1"/>
    <col min="4105" max="4105" width="10.140625" style="71" customWidth="1"/>
    <col min="4106" max="4106" width="6.42578125" style="71" customWidth="1"/>
    <col min="4107" max="4107" width="6.85546875" style="71" customWidth="1"/>
    <col min="4108" max="4109" width="6.5703125" style="71" customWidth="1"/>
    <col min="4110" max="4110" width="6.28515625" style="71" customWidth="1"/>
    <col min="4111" max="4112" width="7.5703125" style="71" customWidth="1"/>
    <col min="4113" max="4113" width="14.5703125" style="71" customWidth="1"/>
    <col min="4114" max="4115" width="11.42578125" style="71" customWidth="1"/>
    <col min="4116" max="4116" width="56.85546875" style="71" customWidth="1"/>
    <col min="4117" max="4117" width="9.140625" style="71" customWidth="1"/>
    <col min="4118" max="4118" width="24.5703125" style="71" customWidth="1"/>
    <col min="4119" max="4119" width="22.85546875" style="71" customWidth="1"/>
    <col min="4120" max="4122" width="9.140625" style="71" customWidth="1"/>
    <col min="4123" max="4124" width="12.140625" style="71" customWidth="1"/>
    <col min="4125" max="4125" width="14.5703125" style="71" customWidth="1"/>
    <col min="4126" max="4126" width="5" style="71" customWidth="1"/>
    <col min="4127" max="4128" width="7" style="71" hidden="1" customWidth="1"/>
    <col min="4129" max="4129" width="5" style="71" customWidth="1"/>
    <col min="4130" max="4131" width="7" style="71" hidden="1" customWidth="1"/>
    <col min="4132" max="4132" width="5" style="71" customWidth="1"/>
    <col min="4133" max="4134" width="7" style="71" hidden="1" customWidth="1"/>
    <col min="4135" max="4135" width="5" style="71" customWidth="1"/>
    <col min="4136" max="4137" width="7" style="71" hidden="1" customWidth="1"/>
    <col min="4138" max="4138" width="5" style="71" customWidth="1"/>
    <col min="4139" max="4140" width="7" style="71" hidden="1" customWidth="1"/>
    <col min="4141" max="4141" width="5" style="71" customWidth="1"/>
    <col min="4142" max="4152" width="7" style="71" hidden="1" customWidth="1"/>
    <col min="4153" max="4153" width="6.85546875" style="71" customWidth="1"/>
    <col min="4154" max="4155" width="7" style="71" hidden="1" customWidth="1"/>
    <col min="4156" max="4156" width="6.42578125" style="71" customWidth="1"/>
    <col min="4157" max="4158" width="7" style="71" hidden="1" customWidth="1"/>
    <col min="4159" max="4159" width="5.42578125" style="71" customWidth="1"/>
    <col min="4160" max="4161" width="7" style="71" hidden="1" customWidth="1"/>
    <col min="4162" max="4162" width="4.85546875" style="71" customWidth="1"/>
    <col min="4163" max="4170" width="7" style="71" hidden="1" customWidth="1"/>
    <col min="4171" max="4171" width="5.42578125" style="71" customWidth="1"/>
    <col min="4172" max="4176" width="7" style="71" hidden="1" customWidth="1"/>
    <col min="4177" max="4177" width="5.85546875" style="71" customWidth="1"/>
    <col min="4178" max="4179" width="7" style="71" hidden="1" customWidth="1"/>
    <col min="4180" max="4180" width="5.42578125" style="71" customWidth="1"/>
    <col min="4181" max="4182" width="7" style="71" hidden="1" customWidth="1"/>
    <col min="4183" max="4183" width="5.42578125" style="71" customWidth="1"/>
    <col min="4184" max="4185" width="7" style="71" hidden="1" customWidth="1"/>
    <col min="4186" max="4186" width="6" style="71" customWidth="1"/>
    <col min="4187" max="4191" width="7" style="71" hidden="1" customWidth="1"/>
    <col min="4192" max="4192" width="5" style="71" customWidth="1"/>
    <col min="4193" max="4200" width="7" style="71" hidden="1" customWidth="1"/>
    <col min="4201" max="4201" width="5" style="71" customWidth="1"/>
    <col min="4202" max="4202" width="7" style="71" hidden="1" customWidth="1"/>
    <col min="4203" max="4203" width="5" style="71" customWidth="1"/>
    <col min="4204" max="4204" width="9.42578125" style="71" customWidth="1"/>
    <col min="4205" max="4205" width="7" style="71" hidden="1" customWidth="1"/>
    <col min="4206" max="4206" width="5" style="71" customWidth="1"/>
    <col min="4207" max="4208" width="7" style="71" hidden="1" customWidth="1"/>
    <col min="4209" max="4209" width="5" style="71" customWidth="1"/>
    <col min="4210" max="4214" width="7" style="71" hidden="1" customWidth="1"/>
    <col min="4215" max="4215" width="5" style="71" customWidth="1"/>
    <col min="4216" max="4220" width="7" style="71" hidden="1" customWidth="1"/>
    <col min="4221" max="4221" width="5" style="71" customWidth="1"/>
    <col min="4222" max="4222" width="7" style="71" hidden="1" customWidth="1"/>
    <col min="4223" max="4223" width="6.42578125" style="71" customWidth="1"/>
    <col min="4224" max="4227" width="7" style="71" hidden="1" customWidth="1"/>
    <col min="4228" max="4228" width="7.140625" style="71" customWidth="1"/>
    <col min="4229" max="4233" width="7" style="71" hidden="1" customWidth="1"/>
    <col min="4234" max="4234" width="7.140625" style="71" customWidth="1"/>
    <col min="4235" max="4239" width="7" style="71" hidden="1" customWidth="1"/>
    <col min="4240" max="4240" width="7.140625" style="71" customWidth="1"/>
    <col min="4241" max="4242" width="7" style="71" hidden="1" customWidth="1"/>
    <col min="4243" max="4243" width="7.140625" style="71" customWidth="1"/>
    <col min="4244" max="4247" width="7" style="71" hidden="1" customWidth="1"/>
    <col min="4248" max="4248" width="6.42578125" style="71" customWidth="1"/>
    <col min="4249" max="4250" width="7" style="71" hidden="1" customWidth="1"/>
    <col min="4251" max="4251" width="6.85546875" style="71" customWidth="1"/>
    <col min="4252" max="4253" width="7" style="71" hidden="1" customWidth="1"/>
    <col min="4254" max="4254" width="6.85546875" style="71" customWidth="1"/>
    <col min="4255" max="4256" width="7" style="71" hidden="1" customWidth="1"/>
    <col min="4257" max="4257" width="6.42578125" style="71" customWidth="1"/>
    <col min="4258" max="4262" width="7" style="71" hidden="1" customWidth="1"/>
    <col min="4263" max="4263" width="6.42578125" style="71" customWidth="1"/>
    <col min="4264" max="4265" width="7" style="71" hidden="1" customWidth="1"/>
    <col min="4266" max="4266" width="7.5703125" style="71" customWidth="1"/>
    <col min="4267" max="4267" width="7" style="71" hidden="1" customWidth="1"/>
    <col min="4268" max="4268" width="9.42578125" style="71" customWidth="1"/>
    <col min="4269" max="4269" width="7" style="71" hidden="1" customWidth="1"/>
    <col min="4270" max="4273" width="6.42578125" style="71" customWidth="1"/>
    <col min="4274" max="4274" width="6.85546875" style="71" customWidth="1"/>
    <col min="4275" max="4292" width="7" style="71" hidden="1" customWidth="1"/>
    <col min="4293" max="4293" width="6.5703125" style="71" customWidth="1"/>
    <col min="4294" max="4294" width="6.42578125" style="71" customWidth="1"/>
    <col min="4295" max="4296" width="7" style="71" hidden="1" customWidth="1"/>
    <col min="4297" max="4297" width="6.42578125" style="71" customWidth="1"/>
    <col min="4298" max="4299" width="7" style="71" hidden="1" customWidth="1"/>
    <col min="4300" max="4300" width="7.42578125" style="71" customWidth="1"/>
    <col min="4301" max="4301" width="7" style="71" hidden="1" customWidth="1"/>
    <col min="4302" max="4302" width="6.42578125" style="71" customWidth="1"/>
    <col min="4303" max="4303" width="7" style="71" hidden="1" customWidth="1"/>
    <col min="4304" max="4304" width="9" style="71" customWidth="1"/>
    <col min="4305" max="4306" width="7" style="71" hidden="1" customWidth="1"/>
    <col min="4307" max="4307" width="8.5703125" style="71" customWidth="1"/>
    <col min="4308" max="4309" width="7" style="71" hidden="1" customWidth="1"/>
    <col min="4310" max="4310" width="6.42578125" style="71" customWidth="1"/>
    <col min="4311" max="4312" width="7" style="71" hidden="1" customWidth="1"/>
    <col min="4313" max="4313" width="7" style="71" customWidth="1"/>
    <col min="4314" max="4315" width="7" style="71" hidden="1" customWidth="1"/>
    <col min="4316" max="4317" width="7" style="71" customWidth="1"/>
    <col min="4318" max="4319" width="7" style="71" hidden="1" customWidth="1"/>
    <col min="4320" max="4320" width="7.5703125" style="71" customWidth="1"/>
    <col min="4321" max="4322" width="7" style="71" hidden="1" customWidth="1"/>
    <col min="4323" max="4323" width="7" style="71" customWidth="1"/>
    <col min="4324" max="4325" width="7" style="71" hidden="1" customWidth="1"/>
    <col min="4326" max="4326" width="7" style="71" customWidth="1"/>
    <col min="4327" max="4328" width="7" style="71" hidden="1" customWidth="1"/>
    <col min="4329" max="4329" width="7" style="71" customWidth="1"/>
    <col min="4330" max="4330" width="7" style="71" hidden="1" customWidth="1"/>
    <col min="4331" max="4331" width="6.42578125" style="71" customWidth="1"/>
    <col min="4332" max="4341" width="7" style="71" hidden="1" customWidth="1"/>
    <col min="4342" max="4342" width="7" style="71" hidden="1"/>
    <col min="4343" max="4343" width="41.42578125" style="71" customWidth="1"/>
    <col min="4344" max="4344" width="6.42578125" style="71" customWidth="1"/>
    <col min="4345" max="4345" width="14.7109375" style="71" customWidth="1"/>
    <col min="4346" max="4346" width="11.42578125" style="71" customWidth="1"/>
    <col min="4347" max="4348" width="13" style="71" customWidth="1"/>
    <col min="4349" max="4358" width="9.42578125" style="71" customWidth="1"/>
    <col min="4359" max="4359" width="8.85546875" style="71" customWidth="1"/>
    <col min="4360" max="4360" width="9.42578125" style="71" customWidth="1"/>
    <col min="4361" max="4361" width="10.140625" style="71" customWidth="1"/>
    <col min="4362" max="4362" width="6.42578125" style="71" customWidth="1"/>
    <col min="4363" max="4363" width="6.85546875" style="71" customWidth="1"/>
    <col min="4364" max="4365" width="6.5703125" style="71" customWidth="1"/>
    <col min="4366" max="4366" width="6.28515625" style="71" customWidth="1"/>
    <col min="4367" max="4368" width="7.5703125" style="71" customWidth="1"/>
    <col min="4369" max="4369" width="14.5703125" style="71" customWidth="1"/>
    <col min="4370" max="4371" width="11.42578125" style="71" customWidth="1"/>
    <col min="4372" max="4372" width="56.85546875" style="71" customWidth="1"/>
    <col min="4373" max="4373" width="9.140625" style="71" customWidth="1"/>
    <col min="4374" max="4374" width="24.5703125" style="71" customWidth="1"/>
    <col min="4375" max="4375" width="22.85546875" style="71" customWidth="1"/>
    <col min="4376" max="4378" width="9.140625" style="71" customWidth="1"/>
    <col min="4379" max="4380" width="12.140625" style="71" customWidth="1"/>
    <col min="4381" max="4381" width="14.5703125" style="71" customWidth="1"/>
    <col min="4382" max="4382" width="5" style="71" customWidth="1"/>
    <col min="4383" max="4384" width="7" style="71" hidden="1" customWidth="1"/>
    <col min="4385" max="4385" width="5" style="71" customWidth="1"/>
    <col min="4386" max="4387" width="7" style="71" hidden="1" customWidth="1"/>
    <col min="4388" max="4388" width="5" style="71" customWidth="1"/>
    <col min="4389" max="4390" width="7" style="71" hidden="1" customWidth="1"/>
    <col min="4391" max="4391" width="5" style="71" customWidth="1"/>
    <col min="4392" max="4393" width="7" style="71" hidden="1" customWidth="1"/>
    <col min="4394" max="4394" width="5" style="71" customWidth="1"/>
    <col min="4395" max="4396" width="7" style="71" hidden="1" customWidth="1"/>
    <col min="4397" max="4397" width="5" style="71" customWidth="1"/>
    <col min="4398" max="4408" width="7" style="71" hidden="1" customWidth="1"/>
    <col min="4409" max="4409" width="6.85546875" style="71" customWidth="1"/>
    <col min="4410" max="4411" width="7" style="71" hidden="1" customWidth="1"/>
    <col min="4412" max="4412" width="6.42578125" style="71" customWidth="1"/>
    <col min="4413" max="4414" width="7" style="71" hidden="1" customWidth="1"/>
    <col min="4415" max="4415" width="5.42578125" style="71" customWidth="1"/>
    <col min="4416" max="4417" width="7" style="71" hidden="1" customWidth="1"/>
    <col min="4418" max="4418" width="4.85546875" style="71" customWidth="1"/>
    <col min="4419" max="4426" width="7" style="71" hidden="1" customWidth="1"/>
    <col min="4427" max="4427" width="5.42578125" style="71" customWidth="1"/>
    <col min="4428" max="4432" width="7" style="71" hidden="1" customWidth="1"/>
    <col min="4433" max="4433" width="5.85546875" style="71" customWidth="1"/>
    <col min="4434" max="4435" width="7" style="71" hidden="1" customWidth="1"/>
    <col min="4436" max="4436" width="5.42578125" style="71" customWidth="1"/>
    <col min="4437" max="4438" width="7" style="71" hidden="1" customWidth="1"/>
    <col min="4439" max="4439" width="5.42578125" style="71" customWidth="1"/>
    <col min="4440" max="4441" width="7" style="71" hidden="1" customWidth="1"/>
    <col min="4442" max="4442" width="6" style="71" customWidth="1"/>
    <col min="4443" max="4447" width="7" style="71" hidden="1" customWidth="1"/>
    <col min="4448" max="4448" width="5" style="71" customWidth="1"/>
    <col min="4449" max="4456" width="7" style="71" hidden="1" customWidth="1"/>
    <col min="4457" max="4457" width="5" style="71" customWidth="1"/>
    <col min="4458" max="4458" width="7" style="71" hidden="1" customWidth="1"/>
    <col min="4459" max="4459" width="5" style="71" customWidth="1"/>
    <col min="4460" max="4460" width="9.42578125" style="71" customWidth="1"/>
    <col min="4461" max="4461" width="7" style="71" hidden="1" customWidth="1"/>
    <col min="4462" max="4462" width="5" style="71" customWidth="1"/>
    <col min="4463" max="4464" width="7" style="71" hidden="1" customWidth="1"/>
    <col min="4465" max="4465" width="5" style="71" customWidth="1"/>
    <col min="4466" max="4470" width="7" style="71" hidden="1" customWidth="1"/>
    <col min="4471" max="4471" width="5" style="71" customWidth="1"/>
    <col min="4472" max="4476" width="7" style="71" hidden="1" customWidth="1"/>
    <col min="4477" max="4477" width="5" style="71" customWidth="1"/>
    <col min="4478" max="4478" width="7" style="71" hidden="1" customWidth="1"/>
    <col min="4479" max="4479" width="6.42578125" style="71" customWidth="1"/>
    <col min="4480" max="4483" width="7" style="71" hidden="1" customWidth="1"/>
    <col min="4484" max="4484" width="7.140625" style="71" customWidth="1"/>
    <col min="4485" max="4489" width="7" style="71" hidden="1" customWidth="1"/>
    <col min="4490" max="4490" width="7.140625" style="71" customWidth="1"/>
    <col min="4491" max="4495" width="7" style="71" hidden="1" customWidth="1"/>
    <col min="4496" max="4496" width="7.140625" style="71" customWidth="1"/>
    <col min="4497" max="4498" width="7" style="71" hidden="1" customWidth="1"/>
    <col min="4499" max="4499" width="7.140625" style="71" customWidth="1"/>
    <col min="4500" max="4503" width="7" style="71" hidden="1" customWidth="1"/>
    <col min="4504" max="4504" width="6.42578125" style="71" customWidth="1"/>
    <col min="4505" max="4506" width="7" style="71" hidden="1" customWidth="1"/>
    <col min="4507" max="4507" width="6.85546875" style="71" customWidth="1"/>
    <col min="4508" max="4509" width="7" style="71" hidden="1" customWidth="1"/>
    <col min="4510" max="4510" width="6.85546875" style="71" customWidth="1"/>
    <col min="4511" max="4512" width="7" style="71" hidden="1" customWidth="1"/>
    <col min="4513" max="4513" width="6.42578125" style="71" customWidth="1"/>
    <col min="4514" max="4518" width="7" style="71" hidden="1" customWidth="1"/>
    <col min="4519" max="4519" width="6.42578125" style="71" customWidth="1"/>
    <col min="4520" max="4521" width="7" style="71" hidden="1" customWidth="1"/>
    <col min="4522" max="4522" width="7.5703125" style="71" customWidth="1"/>
    <col min="4523" max="4523" width="7" style="71" hidden="1" customWidth="1"/>
    <col min="4524" max="4524" width="9.42578125" style="71" customWidth="1"/>
    <col min="4525" max="4525" width="7" style="71" hidden="1" customWidth="1"/>
    <col min="4526" max="4529" width="6.42578125" style="71" customWidth="1"/>
    <col min="4530" max="4530" width="6.85546875" style="71" customWidth="1"/>
    <col min="4531" max="4548" width="7" style="71" hidden="1" customWidth="1"/>
    <col min="4549" max="4549" width="6.5703125" style="71" customWidth="1"/>
    <col min="4550" max="4550" width="6.42578125" style="71" customWidth="1"/>
    <col min="4551" max="4552" width="7" style="71" hidden="1" customWidth="1"/>
    <col min="4553" max="4553" width="6.42578125" style="71" customWidth="1"/>
    <col min="4554" max="4555" width="7" style="71" hidden="1" customWidth="1"/>
    <col min="4556" max="4556" width="7.42578125" style="71" customWidth="1"/>
    <col min="4557" max="4557" width="7" style="71" hidden="1" customWidth="1"/>
    <col min="4558" max="4558" width="6.42578125" style="71" customWidth="1"/>
    <col min="4559" max="4559" width="7" style="71" hidden="1" customWidth="1"/>
    <col min="4560" max="4560" width="9" style="71" customWidth="1"/>
    <col min="4561" max="4562" width="7" style="71" hidden="1" customWidth="1"/>
    <col min="4563" max="4563" width="8.5703125" style="71" customWidth="1"/>
    <col min="4564" max="4565" width="7" style="71" hidden="1" customWidth="1"/>
    <col min="4566" max="4566" width="6.42578125" style="71" customWidth="1"/>
    <col min="4567" max="4568" width="7" style="71" hidden="1" customWidth="1"/>
    <col min="4569" max="4569" width="7" style="71" customWidth="1"/>
    <col min="4570" max="4571" width="7" style="71" hidden="1" customWidth="1"/>
    <col min="4572" max="4573" width="7" style="71" customWidth="1"/>
    <col min="4574" max="4575" width="7" style="71" hidden="1" customWidth="1"/>
    <col min="4576" max="4576" width="7.5703125" style="71" customWidth="1"/>
    <col min="4577" max="4578" width="7" style="71" hidden="1" customWidth="1"/>
    <col min="4579" max="4579" width="7" style="71" customWidth="1"/>
    <col min="4580" max="4581" width="7" style="71" hidden="1" customWidth="1"/>
    <col min="4582" max="4582" width="7" style="71" customWidth="1"/>
    <col min="4583" max="4584" width="7" style="71" hidden="1" customWidth="1"/>
    <col min="4585" max="4585" width="7" style="71" customWidth="1"/>
    <col min="4586" max="4586" width="7" style="71" hidden="1" customWidth="1"/>
    <col min="4587" max="4587" width="6.42578125" style="71" customWidth="1"/>
    <col min="4588" max="4597" width="7" style="71" hidden="1" customWidth="1"/>
    <col min="4598" max="4598" width="7" style="71" hidden="1"/>
    <col min="4599" max="4599" width="41.42578125" style="71" customWidth="1"/>
    <col min="4600" max="4600" width="6.42578125" style="71" customWidth="1"/>
    <col min="4601" max="4601" width="14.7109375" style="71" customWidth="1"/>
    <col min="4602" max="4602" width="11.42578125" style="71" customWidth="1"/>
    <col min="4603" max="4604" width="13" style="71" customWidth="1"/>
    <col min="4605" max="4614" width="9.42578125" style="71" customWidth="1"/>
    <col min="4615" max="4615" width="8.85546875" style="71" customWidth="1"/>
    <col min="4616" max="4616" width="9.42578125" style="71" customWidth="1"/>
    <col min="4617" max="4617" width="10.140625" style="71" customWidth="1"/>
    <col min="4618" max="4618" width="6.42578125" style="71" customWidth="1"/>
    <col min="4619" max="4619" width="6.85546875" style="71" customWidth="1"/>
    <col min="4620" max="4621" width="6.5703125" style="71" customWidth="1"/>
    <col min="4622" max="4622" width="6.28515625" style="71" customWidth="1"/>
    <col min="4623" max="4624" width="7.5703125" style="71" customWidth="1"/>
    <col min="4625" max="4625" width="14.5703125" style="71" customWidth="1"/>
    <col min="4626" max="4627" width="11.42578125" style="71" customWidth="1"/>
    <col min="4628" max="4628" width="56.85546875" style="71" customWidth="1"/>
    <col min="4629" max="4629" width="9.140625" style="71" customWidth="1"/>
    <col min="4630" max="4630" width="24.5703125" style="71" customWidth="1"/>
    <col min="4631" max="4631" width="22.85546875" style="71" customWidth="1"/>
    <col min="4632" max="4634" width="9.140625" style="71" customWidth="1"/>
    <col min="4635" max="4636" width="12.140625" style="71" customWidth="1"/>
    <col min="4637" max="4637" width="14.5703125" style="71" customWidth="1"/>
    <col min="4638" max="4638" width="5" style="71" customWidth="1"/>
    <col min="4639" max="4640" width="7" style="71" hidden="1" customWidth="1"/>
    <col min="4641" max="4641" width="5" style="71" customWidth="1"/>
    <col min="4642" max="4643" width="7" style="71" hidden="1" customWidth="1"/>
    <col min="4644" max="4644" width="5" style="71" customWidth="1"/>
    <col min="4645" max="4646" width="7" style="71" hidden="1" customWidth="1"/>
    <col min="4647" max="4647" width="5" style="71" customWidth="1"/>
    <col min="4648" max="4649" width="7" style="71" hidden="1" customWidth="1"/>
    <col min="4650" max="4650" width="5" style="71" customWidth="1"/>
    <col min="4651" max="4652" width="7" style="71" hidden="1" customWidth="1"/>
    <col min="4653" max="4653" width="5" style="71" customWidth="1"/>
    <col min="4654" max="4664" width="7" style="71" hidden="1" customWidth="1"/>
    <col min="4665" max="4665" width="6.85546875" style="71" customWidth="1"/>
    <col min="4666" max="4667" width="7" style="71" hidden="1" customWidth="1"/>
    <col min="4668" max="4668" width="6.42578125" style="71" customWidth="1"/>
    <col min="4669" max="4670" width="7" style="71" hidden="1" customWidth="1"/>
    <col min="4671" max="4671" width="5.42578125" style="71" customWidth="1"/>
    <col min="4672" max="4673" width="7" style="71" hidden="1" customWidth="1"/>
    <col min="4674" max="4674" width="4.85546875" style="71" customWidth="1"/>
    <col min="4675" max="4682" width="7" style="71" hidden="1" customWidth="1"/>
    <col min="4683" max="4683" width="5.42578125" style="71" customWidth="1"/>
    <col min="4684" max="4688" width="7" style="71" hidden="1" customWidth="1"/>
    <col min="4689" max="4689" width="5.85546875" style="71" customWidth="1"/>
    <col min="4690" max="4691" width="7" style="71" hidden="1" customWidth="1"/>
    <col min="4692" max="4692" width="5.42578125" style="71" customWidth="1"/>
    <col min="4693" max="4694" width="7" style="71" hidden="1" customWidth="1"/>
    <col min="4695" max="4695" width="5.42578125" style="71" customWidth="1"/>
    <col min="4696" max="4697" width="7" style="71" hidden="1" customWidth="1"/>
    <col min="4698" max="4698" width="6" style="71" customWidth="1"/>
    <col min="4699" max="4703" width="7" style="71" hidden="1" customWidth="1"/>
    <col min="4704" max="4704" width="5" style="71" customWidth="1"/>
    <col min="4705" max="4712" width="7" style="71" hidden="1" customWidth="1"/>
    <col min="4713" max="4713" width="5" style="71" customWidth="1"/>
    <col min="4714" max="4714" width="7" style="71" hidden="1" customWidth="1"/>
    <col min="4715" max="4715" width="5" style="71" customWidth="1"/>
    <col min="4716" max="4716" width="9.42578125" style="71" customWidth="1"/>
    <col min="4717" max="4717" width="7" style="71" hidden="1" customWidth="1"/>
    <col min="4718" max="4718" width="5" style="71" customWidth="1"/>
    <col min="4719" max="4720" width="7" style="71" hidden="1" customWidth="1"/>
    <col min="4721" max="4721" width="5" style="71" customWidth="1"/>
    <col min="4722" max="4726" width="7" style="71" hidden="1" customWidth="1"/>
    <col min="4727" max="4727" width="5" style="71" customWidth="1"/>
    <col min="4728" max="4732" width="7" style="71" hidden="1" customWidth="1"/>
    <col min="4733" max="4733" width="5" style="71" customWidth="1"/>
    <col min="4734" max="4734" width="7" style="71" hidden="1" customWidth="1"/>
    <col min="4735" max="4735" width="6.42578125" style="71" customWidth="1"/>
    <col min="4736" max="4739" width="7" style="71" hidden="1" customWidth="1"/>
    <col min="4740" max="4740" width="7.140625" style="71" customWidth="1"/>
    <col min="4741" max="4745" width="7" style="71" hidden="1" customWidth="1"/>
    <col min="4746" max="4746" width="7.140625" style="71" customWidth="1"/>
    <col min="4747" max="4751" width="7" style="71" hidden="1" customWidth="1"/>
    <col min="4752" max="4752" width="7.140625" style="71" customWidth="1"/>
    <col min="4753" max="4754" width="7" style="71" hidden="1" customWidth="1"/>
    <col min="4755" max="4755" width="7.140625" style="71" customWidth="1"/>
    <col min="4756" max="4759" width="7" style="71" hidden="1" customWidth="1"/>
    <col min="4760" max="4760" width="6.42578125" style="71" customWidth="1"/>
    <col min="4761" max="4762" width="7" style="71" hidden="1" customWidth="1"/>
    <col min="4763" max="4763" width="6.85546875" style="71" customWidth="1"/>
    <col min="4764" max="4765" width="7" style="71" hidden="1" customWidth="1"/>
    <col min="4766" max="4766" width="6.85546875" style="71" customWidth="1"/>
    <col min="4767" max="4768" width="7" style="71" hidden="1" customWidth="1"/>
    <col min="4769" max="4769" width="6.42578125" style="71" customWidth="1"/>
    <col min="4770" max="4774" width="7" style="71" hidden="1" customWidth="1"/>
    <col min="4775" max="4775" width="6.42578125" style="71" customWidth="1"/>
    <col min="4776" max="4777" width="7" style="71" hidden="1" customWidth="1"/>
    <col min="4778" max="4778" width="7.5703125" style="71" customWidth="1"/>
    <col min="4779" max="4779" width="7" style="71" hidden="1" customWidth="1"/>
    <col min="4780" max="4780" width="9.42578125" style="71" customWidth="1"/>
    <col min="4781" max="4781" width="7" style="71" hidden="1" customWidth="1"/>
    <col min="4782" max="4785" width="6.42578125" style="71" customWidth="1"/>
    <col min="4786" max="4786" width="6.85546875" style="71" customWidth="1"/>
    <col min="4787" max="4804" width="7" style="71" hidden="1" customWidth="1"/>
    <col min="4805" max="4805" width="6.5703125" style="71" customWidth="1"/>
    <col min="4806" max="4806" width="6.42578125" style="71" customWidth="1"/>
    <col min="4807" max="4808" width="7" style="71" hidden="1" customWidth="1"/>
    <col min="4809" max="4809" width="6.42578125" style="71" customWidth="1"/>
    <col min="4810" max="4811" width="7" style="71" hidden="1" customWidth="1"/>
    <col min="4812" max="4812" width="7.42578125" style="71" customWidth="1"/>
    <col min="4813" max="4813" width="7" style="71" hidden="1" customWidth="1"/>
    <col min="4814" max="4814" width="6.42578125" style="71" customWidth="1"/>
    <col min="4815" max="4815" width="7" style="71" hidden="1" customWidth="1"/>
    <col min="4816" max="4816" width="9" style="71" customWidth="1"/>
    <col min="4817" max="4818" width="7" style="71" hidden="1" customWidth="1"/>
    <col min="4819" max="4819" width="8.5703125" style="71" customWidth="1"/>
    <col min="4820" max="4821" width="7" style="71" hidden="1" customWidth="1"/>
    <col min="4822" max="4822" width="6.42578125" style="71" customWidth="1"/>
    <col min="4823" max="4824" width="7" style="71" hidden="1" customWidth="1"/>
    <col min="4825" max="4825" width="7" style="71" customWidth="1"/>
    <col min="4826" max="4827" width="7" style="71" hidden="1" customWidth="1"/>
    <col min="4828" max="4829" width="7" style="71" customWidth="1"/>
    <col min="4830" max="4831" width="7" style="71" hidden="1" customWidth="1"/>
    <col min="4832" max="4832" width="7.5703125" style="71" customWidth="1"/>
    <col min="4833" max="4834" width="7" style="71" hidden="1" customWidth="1"/>
    <col min="4835" max="4835" width="7" style="71" customWidth="1"/>
    <col min="4836" max="4837" width="7" style="71" hidden="1" customWidth="1"/>
    <col min="4838" max="4838" width="7" style="71" customWidth="1"/>
    <col min="4839" max="4840" width="7" style="71" hidden="1" customWidth="1"/>
    <col min="4841" max="4841" width="7" style="71" customWidth="1"/>
    <col min="4842" max="4842" width="7" style="71" hidden="1" customWidth="1"/>
    <col min="4843" max="4843" width="6.42578125" style="71" customWidth="1"/>
    <col min="4844" max="4853" width="7" style="71" hidden="1" customWidth="1"/>
    <col min="4854" max="4854" width="7" style="71" hidden="1"/>
    <col min="4855" max="4855" width="41.42578125" style="71" customWidth="1"/>
    <col min="4856" max="4856" width="6.42578125" style="71" customWidth="1"/>
    <col min="4857" max="4857" width="14.7109375" style="71" customWidth="1"/>
    <col min="4858" max="4858" width="11.42578125" style="71" customWidth="1"/>
    <col min="4859" max="4860" width="13" style="71" customWidth="1"/>
    <col min="4861" max="4870" width="9.42578125" style="71" customWidth="1"/>
    <col min="4871" max="4871" width="8.85546875" style="71" customWidth="1"/>
    <col min="4872" max="4872" width="9.42578125" style="71" customWidth="1"/>
    <col min="4873" max="4873" width="10.140625" style="71" customWidth="1"/>
    <col min="4874" max="4874" width="6.42578125" style="71" customWidth="1"/>
    <col min="4875" max="4875" width="6.85546875" style="71" customWidth="1"/>
    <col min="4876" max="4877" width="6.5703125" style="71" customWidth="1"/>
    <col min="4878" max="4878" width="6.28515625" style="71" customWidth="1"/>
    <col min="4879" max="4880" width="7.5703125" style="71" customWidth="1"/>
    <col min="4881" max="4881" width="14.5703125" style="71" customWidth="1"/>
    <col min="4882" max="4883" width="11.42578125" style="71" customWidth="1"/>
    <col min="4884" max="4884" width="56.85546875" style="71" customWidth="1"/>
    <col min="4885" max="4885" width="9.140625" style="71" customWidth="1"/>
    <col min="4886" max="4886" width="24.5703125" style="71" customWidth="1"/>
    <col min="4887" max="4887" width="22.85546875" style="71" customWidth="1"/>
    <col min="4888" max="4890" width="9.140625" style="71" customWidth="1"/>
    <col min="4891" max="4892" width="12.140625" style="71" customWidth="1"/>
    <col min="4893" max="4893" width="14.5703125" style="71" customWidth="1"/>
    <col min="4894" max="4894" width="5" style="71" customWidth="1"/>
    <col min="4895" max="4896" width="7" style="71" hidden="1" customWidth="1"/>
    <col min="4897" max="4897" width="5" style="71" customWidth="1"/>
    <col min="4898" max="4899" width="7" style="71" hidden="1" customWidth="1"/>
    <col min="4900" max="4900" width="5" style="71" customWidth="1"/>
    <col min="4901" max="4902" width="7" style="71" hidden="1" customWidth="1"/>
    <col min="4903" max="4903" width="5" style="71" customWidth="1"/>
    <col min="4904" max="4905" width="7" style="71" hidden="1" customWidth="1"/>
    <col min="4906" max="4906" width="5" style="71" customWidth="1"/>
    <col min="4907" max="4908" width="7" style="71" hidden="1" customWidth="1"/>
    <col min="4909" max="4909" width="5" style="71" customWidth="1"/>
    <col min="4910" max="4920" width="7" style="71" hidden="1" customWidth="1"/>
    <col min="4921" max="4921" width="6.85546875" style="71" customWidth="1"/>
    <col min="4922" max="4923" width="7" style="71" hidden="1" customWidth="1"/>
    <col min="4924" max="4924" width="6.42578125" style="71" customWidth="1"/>
    <col min="4925" max="4926" width="7" style="71" hidden="1" customWidth="1"/>
    <col min="4927" max="4927" width="5.42578125" style="71" customWidth="1"/>
    <col min="4928" max="4929" width="7" style="71" hidden="1" customWidth="1"/>
    <col min="4930" max="4930" width="4.85546875" style="71" customWidth="1"/>
    <col min="4931" max="4938" width="7" style="71" hidden="1" customWidth="1"/>
    <col min="4939" max="4939" width="5.42578125" style="71" customWidth="1"/>
    <col min="4940" max="4944" width="7" style="71" hidden="1" customWidth="1"/>
    <col min="4945" max="4945" width="5.85546875" style="71" customWidth="1"/>
    <col min="4946" max="4947" width="7" style="71" hidden="1" customWidth="1"/>
    <col min="4948" max="4948" width="5.42578125" style="71" customWidth="1"/>
    <col min="4949" max="4950" width="7" style="71" hidden="1" customWidth="1"/>
    <col min="4951" max="4951" width="5.42578125" style="71" customWidth="1"/>
    <col min="4952" max="4953" width="7" style="71" hidden="1" customWidth="1"/>
    <col min="4954" max="4954" width="6" style="71" customWidth="1"/>
    <col min="4955" max="4959" width="7" style="71" hidden="1" customWidth="1"/>
    <col min="4960" max="4960" width="5" style="71" customWidth="1"/>
    <col min="4961" max="4968" width="7" style="71" hidden="1" customWidth="1"/>
    <col min="4969" max="4969" width="5" style="71" customWidth="1"/>
    <col min="4970" max="4970" width="7" style="71" hidden="1" customWidth="1"/>
    <col min="4971" max="4971" width="5" style="71" customWidth="1"/>
    <col min="4972" max="4972" width="9.42578125" style="71" customWidth="1"/>
    <col min="4973" max="4973" width="7" style="71" hidden="1" customWidth="1"/>
    <col min="4974" max="4974" width="5" style="71" customWidth="1"/>
    <col min="4975" max="4976" width="7" style="71" hidden="1" customWidth="1"/>
    <col min="4977" max="4977" width="5" style="71" customWidth="1"/>
    <col min="4978" max="4982" width="7" style="71" hidden="1" customWidth="1"/>
    <col min="4983" max="4983" width="5" style="71" customWidth="1"/>
    <col min="4984" max="4988" width="7" style="71" hidden="1" customWidth="1"/>
    <col min="4989" max="4989" width="5" style="71" customWidth="1"/>
    <col min="4990" max="4990" width="7" style="71" hidden="1" customWidth="1"/>
    <col min="4991" max="4991" width="6.42578125" style="71" customWidth="1"/>
    <col min="4992" max="4995" width="7" style="71" hidden="1" customWidth="1"/>
    <col min="4996" max="4996" width="7.140625" style="71" customWidth="1"/>
    <col min="4997" max="5001" width="7" style="71" hidden="1" customWidth="1"/>
    <col min="5002" max="5002" width="7.140625" style="71" customWidth="1"/>
    <col min="5003" max="5007" width="7" style="71" hidden="1" customWidth="1"/>
    <col min="5008" max="5008" width="7.140625" style="71" customWidth="1"/>
    <col min="5009" max="5010" width="7" style="71" hidden="1" customWidth="1"/>
    <col min="5011" max="5011" width="7.140625" style="71" customWidth="1"/>
    <col min="5012" max="5015" width="7" style="71" hidden="1" customWidth="1"/>
    <col min="5016" max="5016" width="6.42578125" style="71" customWidth="1"/>
    <col min="5017" max="5018" width="7" style="71" hidden="1" customWidth="1"/>
    <col min="5019" max="5019" width="6.85546875" style="71" customWidth="1"/>
    <col min="5020" max="5021" width="7" style="71" hidden="1" customWidth="1"/>
    <col min="5022" max="5022" width="6.85546875" style="71" customWidth="1"/>
    <col min="5023" max="5024" width="7" style="71" hidden="1" customWidth="1"/>
    <col min="5025" max="5025" width="6.42578125" style="71" customWidth="1"/>
    <col min="5026" max="5030" width="7" style="71" hidden="1" customWidth="1"/>
    <col min="5031" max="5031" width="6.42578125" style="71" customWidth="1"/>
    <col min="5032" max="5033" width="7" style="71" hidden="1" customWidth="1"/>
    <col min="5034" max="5034" width="7.5703125" style="71" customWidth="1"/>
    <col min="5035" max="5035" width="7" style="71" hidden="1" customWidth="1"/>
    <col min="5036" max="5036" width="9.42578125" style="71" customWidth="1"/>
    <col min="5037" max="5037" width="7" style="71" hidden="1" customWidth="1"/>
    <col min="5038" max="5041" width="6.42578125" style="71" customWidth="1"/>
    <col min="5042" max="5042" width="6.85546875" style="71" customWidth="1"/>
    <col min="5043" max="5060" width="7" style="71" hidden="1" customWidth="1"/>
    <col min="5061" max="5061" width="6.5703125" style="71" customWidth="1"/>
    <col min="5062" max="5062" width="6.42578125" style="71" customWidth="1"/>
    <col min="5063" max="5064" width="7" style="71" hidden="1" customWidth="1"/>
    <col min="5065" max="5065" width="6.42578125" style="71" customWidth="1"/>
    <col min="5066" max="5067" width="7" style="71" hidden="1" customWidth="1"/>
    <col min="5068" max="5068" width="7.42578125" style="71" customWidth="1"/>
    <col min="5069" max="5069" width="7" style="71" hidden="1" customWidth="1"/>
    <col min="5070" max="5070" width="6.42578125" style="71" customWidth="1"/>
    <col min="5071" max="5071" width="7" style="71" hidden="1" customWidth="1"/>
    <col min="5072" max="5072" width="9" style="71" customWidth="1"/>
    <col min="5073" max="5074" width="7" style="71" hidden="1" customWidth="1"/>
    <col min="5075" max="5075" width="8.5703125" style="71" customWidth="1"/>
    <col min="5076" max="5077" width="7" style="71" hidden="1" customWidth="1"/>
    <col min="5078" max="5078" width="6.42578125" style="71" customWidth="1"/>
    <col min="5079" max="5080" width="7" style="71" hidden="1" customWidth="1"/>
    <col min="5081" max="5081" width="7" style="71" customWidth="1"/>
    <col min="5082" max="5083" width="7" style="71" hidden="1" customWidth="1"/>
    <col min="5084" max="5085" width="7" style="71" customWidth="1"/>
    <col min="5086" max="5087" width="7" style="71" hidden="1" customWidth="1"/>
    <col min="5088" max="5088" width="7.5703125" style="71" customWidth="1"/>
    <col min="5089" max="5090" width="7" style="71" hidden="1" customWidth="1"/>
    <col min="5091" max="5091" width="7" style="71" customWidth="1"/>
    <col min="5092" max="5093" width="7" style="71" hidden="1" customWidth="1"/>
    <col min="5094" max="5094" width="7" style="71" customWidth="1"/>
    <col min="5095" max="5096" width="7" style="71" hidden="1" customWidth="1"/>
    <col min="5097" max="5097" width="7" style="71" customWidth="1"/>
    <col min="5098" max="5098" width="7" style="71" hidden="1" customWidth="1"/>
    <col min="5099" max="5099" width="6.42578125" style="71" customWidth="1"/>
    <col min="5100" max="5109" width="7" style="71" hidden="1" customWidth="1"/>
    <col min="5110" max="5110" width="7" style="71" hidden="1"/>
    <col min="5111" max="5111" width="41.42578125" style="71" customWidth="1"/>
    <col min="5112" max="5112" width="6.42578125" style="71" customWidth="1"/>
    <col min="5113" max="5113" width="14.7109375" style="71" customWidth="1"/>
    <col min="5114" max="5114" width="11.42578125" style="71" customWidth="1"/>
    <col min="5115" max="5116" width="13" style="71" customWidth="1"/>
    <col min="5117" max="5126" width="9.42578125" style="71" customWidth="1"/>
    <col min="5127" max="5127" width="8.85546875" style="71" customWidth="1"/>
    <col min="5128" max="5128" width="9.42578125" style="71" customWidth="1"/>
    <col min="5129" max="5129" width="10.140625" style="71" customWidth="1"/>
    <col min="5130" max="5130" width="6.42578125" style="71" customWidth="1"/>
    <col min="5131" max="5131" width="6.85546875" style="71" customWidth="1"/>
    <col min="5132" max="5133" width="6.5703125" style="71" customWidth="1"/>
    <col min="5134" max="5134" width="6.28515625" style="71" customWidth="1"/>
    <col min="5135" max="5136" width="7.5703125" style="71" customWidth="1"/>
    <col min="5137" max="5137" width="14.5703125" style="71" customWidth="1"/>
    <col min="5138" max="5139" width="11.42578125" style="71" customWidth="1"/>
    <col min="5140" max="5140" width="56.85546875" style="71" customWidth="1"/>
    <col min="5141" max="5141" width="9.140625" style="71" customWidth="1"/>
    <col min="5142" max="5142" width="24.5703125" style="71" customWidth="1"/>
    <col min="5143" max="5143" width="22.85546875" style="71" customWidth="1"/>
    <col min="5144" max="5146" width="9.140625" style="71" customWidth="1"/>
    <col min="5147" max="5148" width="12.140625" style="71" customWidth="1"/>
    <col min="5149" max="5149" width="14.5703125" style="71" customWidth="1"/>
    <col min="5150" max="5150" width="5" style="71" customWidth="1"/>
    <col min="5151" max="5152" width="7" style="71" hidden="1" customWidth="1"/>
    <col min="5153" max="5153" width="5" style="71" customWidth="1"/>
    <col min="5154" max="5155" width="7" style="71" hidden="1" customWidth="1"/>
    <col min="5156" max="5156" width="5" style="71" customWidth="1"/>
    <col min="5157" max="5158" width="7" style="71" hidden="1" customWidth="1"/>
    <col min="5159" max="5159" width="5" style="71" customWidth="1"/>
    <col min="5160" max="5161" width="7" style="71" hidden="1" customWidth="1"/>
    <col min="5162" max="5162" width="5" style="71" customWidth="1"/>
    <col min="5163" max="5164" width="7" style="71" hidden="1" customWidth="1"/>
    <col min="5165" max="5165" width="5" style="71" customWidth="1"/>
    <col min="5166" max="5176" width="7" style="71" hidden="1" customWidth="1"/>
    <col min="5177" max="5177" width="6.85546875" style="71" customWidth="1"/>
    <col min="5178" max="5179" width="7" style="71" hidden="1" customWidth="1"/>
    <col min="5180" max="5180" width="6.42578125" style="71" customWidth="1"/>
    <col min="5181" max="5182" width="7" style="71" hidden="1" customWidth="1"/>
    <col min="5183" max="5183" width="5.42578125" style="71" customWidth="1"/>
    <col min="5184" max="5185" width="7" style="71" hidden="1" customWidth="1"/>
    <col min="5186" max="5186" width="4.85546875" style="71" customWidth="1"/>
    <col min="5187" max="5194" width="7" style="71" hidden="1" customWidth="1"/>
    <col min="5195" max="5195" width="5.42578125" style="71" customWidth="1"/>
    <col min="5196" max="5200" width="7" style="71" hidden="1" customWidth="1"/>
    <col min="5201" max="5201" width="5.85546875" style="71" customWidth="1"/>
    <col min="5202" max="5203" width="7" style="71" hidden="1" customWidth="1"/>
    <col min="5204" max="5204" width="5.42578125" style="71" customWidth="1"/>
    <col min="5205" max="5206" width="7" style="71" hidden="1" customWidth="1"/>
    <col min="5207" max="5207" width="5.42578125" style="71" customWidth="1"/>
    <col min="5208" max="5209" width="7" style="71" hidden="1" customWidth="1"/>
    <col min="5210" max="5210" width="6" style="71" customWidth="1"/>
    <col min="5211" max="5215" width="7" style="71" hidden="1" customWidth="1"/>
    <col min="5216" max="5216" width="5" style="71" customWidth="1"/>
    <col min="5217" max="5224" width="7" style="71" hidden="1" customWidth="1"/>
    <col min="5225" max="5225" width="5" style="71" customWidth="1"/>
    <col min="5226" max="5226" width="7" style="71" hidden="1" customWidth="1"/>
    <col min="5227" max="5227" width="5" style="71" customWidth="1"/>
    <col min="5228" max="5228" width="9.42578125" style="71" customWidth="1"/>
    <col min="5229" max="5229" width="7" style="71" hidden="1" customWidth="1"/>
    <col min="5230" max="5230" width="5" style="71" customWidth="1"/>
    <col min="5231" max="5232" width="7" style="71" hidden="1" customWidth="1"/>
    <col min="5233" max="5233" width="5" style="71" customWidth="1"/>
    <col min="5234" max="5238" width="7" style="71" hidden="1" customWidth="1"/>
    <col min="5239" max="5239" width="5" style="71" customWidth="1"/>
    <col min="5240" max="5244" width="7" style="71" hidden="1" customWidth="1"/>
    <col min="5245" max="5245" width="5" style="71" customWidth="1"/>
    <col min="5246" max="5246" width="7" style="71" hidden="1" customWidth="1"/>
    <col min="5247" max="5247" width="6.42578125" style="71" customWidth="1"/>
    <col min="5248" max="5251" width="7" style="71" hidden="1" customWidth="1"/>
    <col min="5252" max="5252" width="7.140625" style="71" customWidth="1"/>
    <col min="5253" max="5257" width="7" style="71" hidden="1" customWidth="1"/>
    <col min="5258" max="5258" width="7.140625" style="71" customWidth="1"/>
    <col min="5259" max="5263" width="7" style="71" hidden="1" customWidth="1"/>
    <col min="5264" max="5264" width="7.140625" style="71" customWidth="1"/>
    <col min="5265" max="5266" width="7" style="71" hidden="1" customWidth="1"/>
    <col min="5267" max="5267" width="7.140625" style="71" customWidth="1"/>
    <col min="5268" max="5271" width="7" style="71" hidden="1" customWidth="1"/>
    <col min="5272" max="5272" width="6.42578125" style="71" customWidth="1"/>
    <col min="5273" max="5274" width="7" style="71" hidden="1" customWidth="1"/>
    <col min="5275" max="5275" width="6.85546875" style="71" customWidth="1"/>
    <col min="5276" max="5277" width="7" style="71" hidden="1" customWidth="1"/>
    <col min="5278" max="5278" width="6.85546875" style="71" customWidth="1"/>
    <col min="5279" max="5280" width="7" style="71" hidden="1" customWidth="1"/>
    <col min="5281" max="5281" width="6.42578125" style="71" customWidth="1"/>
    <col min="5282" max="5286" width="7" style="71" hidden="1" customWidth="1"/>
    <col min="5287" max="5287" width="6.42578125" style="71" customWidth="1"/>
    <col min="5288" max="5289" width="7" style="71" hidden="1" customWidth="1"/>
    <col min="5290" max="5290" width="7.5703125" style="71" customWidth="1"/>
    <col min="5291" max="5291" width="7" style="71" hidden="1" customWidth="1"/>
    <col min="5292" max="5292" width="9.42578125" style="71" customWidth="1"/>
    <col min="5293" max="5293" width="7" style="71" hidden="1" customWidth="1"/>
    <col min="5294" max="5297" width="6.42578125" style="71" customWidth="1"/>
    <col min="5298" max="5298" width="6.85546875" style="71" customWidth="1"/>
    <col min="5299" max="5316" width="7" style="71" hidden="1" customWidth="1"/>
    <col min="5317" max="5317" width="6.5703125" style="71" customWidth="1"/>
    <col min="5318" max="5318" width="6.42578125" style="71" customWidth="1"/>
    <col min="5319" max="5320" width="7" style="71" hidden="1" customWidth="1"/>
    <col min="5321" max="5321" width="6.42578125" style="71" customWidth="1"/>
    <col min="5322" max="5323" width="7" style="71" hidden="1" customWidth="1"/>
    <col min="5324" max="5324" width="7.42578125" style="71" customWidth="1"/>
    <col min="5325" max="5325" width="7" style="71" hidden="1" customWidth="1"/>
    <col min="5326" max="5326" width="6.42578125" style="71" customWidth="1"/>
    <col min="5327" max="5327" width="7" style="71" hidden="1" customWidth="1"/>
    <col min="5328" max="5328" width="9" style="71" customWidth="1"/>
    <col min="5329" max="5330" width="7" style="71" hidden="1" customWidth="1"/>
    <col min="5331" max="5331" width="8.5703125" style="71" customWidth="1"/>
    <col min="5332" max="5333" width="7" style="71" hidden="1" customWidth="1"/>
    <col min="5334" max="5334" width="6.42578125" style="71" customWidth="1"/>
    <col min="5335" max="5336" width="7" style="71" hidden="1" customWidth="1"/>
    <col min="5337" max="5337" width="7" style="71" customWidth="1"/>
    <col min="5338" max="5339" width="7" style="71" hidden="1" customWidth="1"/>
    <col min="5340" max="5341" width="7" style="71" customWidth="1"/>
    <col min="5342" max="5343" width="7" style="71" hidden="1" customWidth="1"/>
    <col min="5344" max="5344" width="7.5703125" style="71" customWidth="1"/>
    <col min="5345" max="5346" width="7" style="71" hidden="1" customWidth="1"/>
    <col min="5347" max="5347" width="7" style="71" customWidth="1"/>
    <col min="5348" max="5349" width="7" style="71" hidden="1" customWidth="1"/>
    <col min="5350" max="5350" width="7" style="71" customWidth="1"/>
    <col min="5351" max="5352" width="7" style="71" hidden="1" customWidth="1"/>
    <col min="5353" max="5353" width="7" style="71" customWidth="1"/>
    <col min="5354" max="5354" width="7" style="71" hidden="1" customWidth="1"/>
    <col min="5355" max="5355" width="6.42578125" style="71" customWidth="1"/>
    <col min="5356" max="5365" width="7" style="71" hidden="1" customWidth="1"/>
    <col min="5366" max="5366" width="7" style="71" hidden="1"/>
    <col min="5367" max="5367" width="41.42578125" style="71" customWidth="1"/>
    <col min="5368" max="5368" width="6.42578125" style="71" customWidth="1"/>
    <col min="5369" max="5369" width="14.7109375" style="71" customWidth="1"/>
    <col min="5370" max="5370" width="11.42578125" style="71" customWidth="1"/>
    <col min="5371" max="5372" width="13" style="71" customWidth="1"/>
    <col min="5373" max="5382" width="9.42578125" style="71" customWidth="1"/>
    <col min="5383" max="5383" width="8.85546875" style="71" customWidth="1"/>
    <col min="5384" max="5384" width="9.42578125" style="71" customWidth="1"/>
    <col min="5385" max="5385" width="10.140625" style="71" customWidth="1"/>
    <col min="5386" max="5386" width="6.42578125" style="71" customWidth="1"/>
    <col min="5387" max="5387" width="6.85546875" style="71" customWidth="1"/>
    <col min="5388" max="5389" width="6.5703125" style="71" customWidth="1"/>
    <col min="5390" max="5390" width="6.28515625" style="71" customWidth="1"/>
    <col min="5391" max="5392" width="7.5703125" style="71" customWidth="1"/>
    <col min="5393" max="5393" width="14.5703125" style="71" customWidth="1"/>
    <col min="5394" max="5395" width="11.42578125" style="71" customWidth="1"/>
    <col min="5396" max="5396" width="56.85546875" style="71" customWidth="1"/>
    <col min="5397" max="5397" width="9.140625" style="71" customWidth="1"/>
    <col min="5398" max="5398" width="24.5703125" style="71" customWidth="1"/>
    <col min="5399" max="5399" width="22.85546875" style="71" customWidth="1"/>
    <col min="5400" max="5402" width="9.140625" style="71" customWidth="1"/>
    <col min="5403" max="5404" width="12.140625" style="71" customWidth="1"/>
    <col min="5405" max="5405" width="14.5703125" style="71" customWidth="1"/>
    <col min="5406" max="5406" width="5" style="71" customWidth="1"/>
    <col min="5407" max="5408" width="7" style="71" hidden="1" customWidth="1"/>
    <col min="5409" max="5409" width="5" style="71" customWidth="1"/>
    <col min="5410" max="5411" width="7" style="71" hidden="1" customWidth="1"/>
    <col min="5412" max="5412" width="5" style="71" customWidth="1"/>
    <col min="5413" max="5414" width="7" style="71" hidden="1" customWidth="1"/>
    <col min="5415" max="5415" width="5" style="71" customWidth="1"/>
    <col min="5416" max="5417" width="7" style="71" hidden="1" customWidth="1"/>
    <col min="5418" max="5418" width="5" style="71" customWidth="1"/>
    <col min="5419" max="5420" width="7" style="71" hidden="1" customWidth="1"/>
    <col min="5421" max="5421" width="5" style="71" customWidth="1"/>
    <col min="5422" max="5432" width="7" style="71" hidden="1" customWidth="1"/>
    <col min="5433" max="5433" width="6.85546875" style="71" customWidth="1"/>
    <col min="5434" max="5435" width="7" style="71" hidden="1" customWidth="1"/>
    <col min="5436" max="5436" width="6.42578125" style="71" customWidth="1"/>
    <col min="5437" max="5438" width="7" style="71" hidden="1" customWidth="1"/>
    <col min="5439" max="5439" width="5.42578125" style="71" customWidth="1"/>
    <col min="5440" max="5441" width="7" style="71" hidden="1" customWidth="1"/>
    <col min="5442" max="5442" width="4.85546875" style="71" customWidth="1"/>
    <col min="5443" max="5450" width="7" style="71" hidden="1" customWidth="1"/>
    <col min="5451" max="5451" width="5.42578125" style="71" customWidth="1"/>
    <col min="5452" max="5456" width="7" style="71" hidden="1" customWidth="1"/>
    <col min="5457" max="5457" width="5.85546875" style="71" customWidth="1"/>
    <col min="5458" max="5459" width="7" style="71" hidden="1" customWidth="1"/>
    <col min="5460" max="5460" width="5.42578125" style="71" customWidth="1"/>
    <col min="5461" max="5462" width="7" style="71" hidden="1" customWidth="1"/>
    <col min="5463" max="5463" width="5.42578125" style="71" customWidth="1"/>
    <col min="5464" max="5465" width="7" style="71" hidden="1" customWidth="1"/>
    <col min="5466" max="5466" width="6" style="71" customWidth="1"/>
    <col min="5467" max="5471" width="7" style="71" hidden="1" customWidth="1"/>
    <col min="5472" max="5472" width="5" style="71" customWidth="1"/>
    <col min="5473" max="5480" width="7" style="71" hidden="1" customWidth="1"/>
    <col min="5481" max="5481" width="5" style="71" customWidth="1"/>
    <col min="5482" max="5482" width="7" style="71" hidden="1" customWidth="1"/>
    <col min="5483" max="5483" width="5" style="71" customWidth="1"/>
    <col min="5484" max="5484" width="9.42578125" style="71" customWidth="1"/>
    <col min="5485" max="5485" width="7" style="71" hidden="1" customWidth="1"/>
    <col min="5486" max="5486" width="5" style="71" customWidth="1"/>
    <col min="5487" max="5488" width="7" style="71" hidden="1" customWidth="1"/>
    <col min="5489" max="5489" width="5" style="71" customWidth="1"/>
    <col min="5490" max="5494" width="7" style="71" hidden="1" customWidth="1"/>
    <col min="5495" max="5495" width="5" style="71" customWidth="1"/>
    <col min="5496" max="5500" width="7" style="71" hidden="1" customWidth="1"/>
    <col min="5501" max="5501" width="5" style="71" customWidth="1"/>
    <col min="5502" max="5502" width="7" style="71" hidden="1" customWidth="1"/>
    <col min="5503" max="5503" width="6.42578125" style="71" customWidth="1"/>
    <col min="5504" max="5507" width="7" style="71" hidden="1" customWidth="1"/>
    <col min="5508" max="5508" width="7.140625" style="71" customWidth="1"/>
    <col min="5509" max="5513" width="7" style="71" hidden="1" customWidth="1"/>
    <col min="5514" max="5514" width="7.140625" style="71" customWidth="1"/>
    <col min="5515" max="5519" width="7" style="71" hidden="1" customWidth="1"/>
    <col min="5520" max="5520" width="7.140625" style="71" customWidth="1"/>
    <col min="5521" max="5522" width="7" style="71" hidden="1" customWidth="1"/>
    <col min="5523" max="5523" width="7.140625" style="71" customWidth="1"/>
    <col min="5524" max="5527" width="7" style="71" hidden="1" customWidth="1"/>
    <col min="5528" max="5528" width="6.42578125" style="71" customWidth="1"/>
    <col min="5529" max="5530" width="7" style="71" hidden="1" customWidth="1"/>
    <col min="5531" max="5531" width="6.85546875" style="71" customWidth="1"/>
    <col min="5532" max="5533" width="7" style="71" hidden="1" customWidth="1"/>
    <col min="5534" max="5534" width="6.85546875" style="71" customWidth="1"/>
    <col min="5535" max="5536" width="7" style="71" hidden="1" customWidth="1"/>
    <col min="5537" max="5537" width="6.42578125" style="71" customWidth="1"/>
    <col min="5538" max="5542" width="7" style="71" hidden="1" customWidth="1"/>
    <col min="5543" max="5543" width="6.42578125" style="71" customWidth="1"/>
    <col min="5544" max="5545" width="7" style="71" hidden="1" customWidth="1"/>
    <col min="5546" max="5546" width="7.5703125" style="71" customWidth="1"/>
    <col min="5547" max="5547" width="7" style="71" hidden="1" customWidth="1"/>
    <col min="5548" max="5548" width="9.42578125" style="71" customWidth="1"/>
    <col min="5549" max="5549" width="7" style="71" hidden="1" customWidth="1"/>
    <col min="5550" max="5553" width="6.42578125" style="71" customWidth="1"/>
    <col min="5554" max="5554" width="6.85546875" style="71" customWidth="1"/>
    <col min="5555" max="5572" width="7" style="71" hidden="1" customWidth="1"/>
    <col min="5573" max="5573" width="6.5703125" style="71" customWidth="1"/>
    <col min="5574" max="5574" width="6.42578125" style="71" customWidth="1"/>
    <col min="5575" max="5576" width="7" style="71" hidden="1" customWidth="1"/>
    <col min="5577" max="5577" width="6.42578125" style="71" customWidth="1"/>
    <col min="5578" max="5579" width="7" style="71" hidden="1" customWidth="1"/>
    <col min="5580" max="5580" width="7.42578125" style="71" customWidth="1"/>
    <col min="5581" max="5581" width="7" style="71" hidden="1" customWidth="1"/>
    <col min="5582" max="5582" width="6.42578125" style="71" customWidth="1"/>
    <col min="5583" max="5583" width="7" style="71" hidden="1" customWidth="1"/>
    <col min="5584" max="5584" width="9" style="71" customWidth="1"/>
    <col min="5585" max="5586" width="7" style="71" hidden="1" customWidth="1"/>
    <col min="5587" max="5587" width="8.5703125" style="71" customWidth="1"/>
    <col min="5588" max="5589" width="7" style="71" hidden="1" customWidth="1"/>
    <col min="5590" max="5590" width="6.42578125" style="71" customWidth="1"/>
    <col min="5591" max="5592" width="7" style="71" hidden="1" customWidth="1"/>
    <col min="5593" max="5593" width="7" style="71" customWidth="1"/>
    <col min="5594" max="5595" width="7" style="71" hidden="1" customWidth="1"/>
    <col min="5596" max="5597" width="7" style="71" customWidth="1"/>
    <col min="5598" max="5599" width="7" style="71" hidden="1" customWidth="1"/>
    <col min="5600" max="5600" width="7.5703125" style="71" customWidth="1"/>
    <col min="5601" max="5602" width="7" style="71" hidden="1" customWidth="1"/>
    <col min="5603" max="5603" width="7" style="71" customWidth="1"/>
    <col min="5604" max="5605" width="7" style="71" hidden="1" customWidth="1"/>
    <col min="5606" max="5606" width="7" style="71" customWidth="1"/>
    <col min="5607" max="5608" width="7" style="71" hidden="1" customWidth="1"/>
    <col min="5609" max="5609" width="7" style="71" customWidth="1"/>
    <col min="5610" max="5610" width="7" style="71" hidden="1" customWidth="1"/>
    <col min="5611" max="5611" width="6.42578125" style="71" customWidth="1"/>
    <col min="5612" max="5621" width="7" style="71" hidden="1" customWidth="1"/>
    <col min="5622" max="5622" width="7" style="71" hidden="1"/>
    <col min="5623" max="5623" width="41.42578125" style="71" customWidth="1"/>
    <col min="5624" max="5624" width="6.42578125" style="71" customWidth="1"/>
    <col min="5625" max="5625" width="14.7109375" style="71" customWidth="1"/>
    <col min="5626" max="5626" width="11.42578125" style="71" customWidth="1"/>
    <col min="5627" max="5628" width="13" style="71" customWidth="1"/>
    <col min="5629" max="5638" width="9.42578125" style="71" customWidth="1"/>
    <col min="5639" max="5639" width="8.85546875" style="71" customWidth="1"/>
    <col min="5640" max="5640" width="9.42578125" style="71" customWidth="1"/>
    <col min="5641" max="5641" width="10.140625" style="71" customWidth="1"/>
    <col min="5642" max="5642" width="6.42578125" style="71" customWidth="1"/>
    <col min="5643" max="5643" width="6.85546875" style="71" customWidth="1"/>
    <col min="5644" max="5645" width="6.5703125" style="71" customWidth="1"/>
    <col min="5646" max="5646" width="6.28515625" style="71" customWidth="1"/>
    <col min="5647" max="5648" width="7.5703125" style="71" customWidth="1"/>
    <col min="5649" max="5649" width="14.5703125" style="71" customWidth="1"/>
    <col min="5650" max="5651" width="11.42578125" style="71" customWidth="1"/>
    <col min="5652" max="5652" width="56.85546875" style="71" customWidth="1"/>
    <col min="5653" max="5653" width="9.140625" style="71" customWidth="1"/>
    <col min="5654" max="5654" width="24.5703125" style="71" customWidth="1"/>
    <col min="5655" max="5655" width="22.85546875" style="71" customWidth="1"/>
    <col min="5656" max="5658" width="9.140625" style="71" customWidth="1"/>
    <col min="5659" max="5660" width="12.140625" style="71" customWidth="1"/>
    <col min="5661" max="5661" width="14.5703125" style="71" customWidth="1"/>
    <col min="5662" max="5662" width="5" style="71" customWidth="1"/>
    <col min="5663" max="5664" width="7" style="71" hidden="1" customWidth="1"/>
    <col min="5665" max="5665" width="5" style="71" customWidth="1"/>
    <col min="5666" max="5667" width="7" style="71" hidden="1" customWidth="1"/>
    <col min="5668" max="5668" width="5" style="71" customWidth="1"/>
    <col min="5669" max="5670" width="7" style="71" hidden="1" customWidth="1"/>
    <col min="5671" max="5671" width="5" style="71" customWidth="1"/>
    <col min="5672" max="5673" width="7" style="71" hidden="1" customWidth="1"/>
    <col min="5674" max="5674" width="5" style="71" customWidth="1"/>
    <col min="5675" max="5676" width="7" style="71" hidden="1" customWidth="1"/>
    <col min="5677" max="5677" width="5" style="71" customWidth="1"/>
    <col min="5678" max="5688" width="7" style="71" hidden="1" customWidth="1"/>
    <col min="5689" max="5689" width="6.85546875" style="71" customWidth="1"/>
    <col min="5690" max="5691" width="7" style="71" hidden="1" customWidth="1"/>
    <col min="5692" max="5692" width="6.42578125" style="71" customWidth="1"/>
    <col min="5693" max="5694" width="7" style="71" hidden="1" customWidth="1"/>
    <col min="5695" max="5695" width="5.42578125" style="71" customWidth="1"/>
    <col min="5696" max="5697" width="7" style="71" hidden="1" customWidth="1"/>
    <col min="5698" max="5698" width="4.85546875" style="71" customWidth="1"/>
    <col min="5699" max="5706" width="7" style="71" hidden="1" customWidth="1"/>
    <col min="5707" max="5707" width="5.42578125" style="71" customWidth="1"/>
    <col min="5708" max="5712" width="7" style="71" hidden="1" customWidth="1"/>
    <col min="5713" max="5713" width="5.85546875" style="71" customWidth="1"/>
    <col min="5714" max="5715" width="7" style="71" hidden="1" customWidth="1"/>
    <col min="5716" max="5716" width="5.42578125" style="71" customWidth="1"/>
    <col min="5717" max="5718" width="7" style="71" hidden="1" customWidth="1"/>
    <col min="5719" max="5719" width="5.42578125" style="71" customWidth="1"/>
    <col min="5720" max="5721" width="7" style="71" hidden="1" customWidth="1"/>
    <col min="5722" max="5722" width="6" style="71" customWidth="1"/>
    <col min="5723" max="5727" width="7" style="71" hidden="1" customWidth="1"/>
    <col min="5728" max="5728" width="5" style="71" customWidth="1"/>
    <col min="5729" max="5736" width="7" style="71" hidden="1" customWidth="1"/>
    <col min="5737" max="5737" width="5" style="71" customWidth="1"/>
    <col min="5738" max="5738" width="7" style="71" hidden="1" customWidth="1"/>
    <col min="5739" max="5739" width="5" style="71" customWidth="1"/>
    <col min="5740" max="5740" width="9.42578125" style="71" customWidth="1"/>
    <col min="5741" max="5741" width="7" style="71" hidden="1" customWidth="1"/>
    <col min="5742" max="5742" width="5" style="71" customWidth="1"/>
    <col min="5743" max="5744" width="7" style="71" hidden="1" customWidth="1"/>
    <col min="5745" max="5745" width="5" style="71" customWidth="1"/>
    <col min="5746" max="5750" width="7" style="71" hidden="1" customWidth="1"/>
    <col min="5751" max="5751" width="5" style="71" customWidth="1"/>
    <col min="5752" max="5756" width="7" style="71" hidden="1" customWidth="1"/>
    <col min="5757" max="5757" width="5" style="71" customWidth="1"/>
    <col min="5758" max="5758" width="7" style="71" hidden="1" customWidth="1"/>
    <col min="5759" max="5759" width="6.42578125" style="71" customWidth="1"/>
    <col min="5760" max="5763" width="7" style="71" hidden="1" customWidth="1"/>
    <col min="5764" max="5764" width="7.140625" style="71" customWidth="1"/>
    <col min="5765" max="5769" width="7" style="71" hidden="1" customWidth="1"/>
    <col min="5770" max="5770" width="7.140625" style="71" customWidth="1"/>
    <col min="5771" max="5775" width="7" style="71" hidden="1" customWidth="1"/>
    <col min="5776" max="5776" width="7.140625" style="71" customWidth="1"/>
    <col min="5777" max="5778" width="7" style="71" hidden="1" customWidth="1"/>
    <col min="5779" max="5779" width="7.140625" style="71" customWidth="1"/>
    <col min="5780" max="5783" width="7" style="71" hidden="1" customWidth="1"/>
    <col min="5784" max="5784" width="6.42578125" style="71" customWidth="1"/>
    <col min="5785" max="5786" width="7" style="71" hidden="1" customWidth="1"/>
    <col min="5787" max="5787" width="6.85546875" style="71" customWidth="1"/>
    <col min="5788" max="5789" width="7" style="71" hidden="1" customWidth="1"/>
    <col min="5790" max="5790" width="6.85546875" style="71" customWidth="1"/>
    <col min="5791" max="5792" width="7" style="71" hidden="1" customWidth="1"/>
    <col min="5793" max="5793" width="6.42578125" style="71" customWidth="1"/>
    <col min="5794" max="5798" width="7" style="71" hidden="1" customWidth="1"/>
    <col min="5799" max="5799" width="6.42578125" style="71" customWidth="1"/>
    <col min="5800" max="5801" width="7" style="71" hidden="1" customWidth="1"/>
    <col min="5802" max="5802" width="7.5703125" style="71" customWidth="1"/>
    <col min="5803" max="5803" width="7" style="71" hidden="1" customWidth="1"/>
    <col min="5804" max="5804" width="9.42578125" style="71" customWidth="1"/>
    <col min="5805" max="5805" width="7" style="71" hidden="1" customWidth="1"/>
    <col min="5806" max="5809" width="6.42578125" style="71" customWidth="1"/>
    <col min="5810" max="5810" width="6.85546875" style="71" customWidth="1"/>
    <col min="5811" max="5828" width="7" style="71" hidden="1" customWidth="1"/>
    <col min="5829" max="5829" width="6.5703125" style="71" customWidth="1"/>
    <col min="5830" max="5830" width="6.42578125" style="71" customWidth="1"/>
    <col min="5831" max="5832" width="7" style="71" hidden="1" customWidth="1"/>
    <col min="5833" max="5833" width="6.42578125" style="71" customWidth="1"/>
    <col min="5834" max="5835" width="7" style="71" hidden="1" customWidth="1"/>
    <col min="5836" max="5836" width="7.42578125" style="71" customWidth="1"/>
    <col min="5837" max="5837" width="7" style="71" hidden="1" customWidth="1"/>
    <col min="5838" max="5838" width="6.42578125" style="71" customWidth="1"/>
    <col min="5839" max="5839" width="7" style="71" hidden="1" customWidth="1"/>
    <col min="5840" max="5840" width="9" style="71" customWidth="1"/>
    <col min="5841" max="5842" width="7" style="71" hidden="1" customWidth="1"/>
    <col min="5843" max="5843" width="8.5703125" style="71" customWidth="1"/>
    <col min="5844" max="5845" width="7" style="71" hidden="1" customWidth="1"/>
    <col min="5846" max="5846" width="6.42578125" style="71" customWidth="1"/>
    <col min="5847" max="5848" width="7" style="71" hidden="1" customWidth="1"/>
    <col min="5849" max="5849" width="7" style="71" customWidth="1"/>
    <col min="5850" max="5851" width="7" style="71" hidden="1" customWidth="1"/>
    <col min="5852" max="5853" width="7" style="71" customWidth="1"/>
    <col min="5854" max="5855" width="7" style="71" hidden="1" customWidth="1"/>
    <col min="5856" max="5856" width="7.5703125" style="71" customWidth="1"/>
    <col min="5857" max="5858" width="7" style="71" hidden="1" customWidth="1"/>
    <col min="5859" max="5859" width="7" style="71" customWidth="1"/>
    <col min="5860" max="5861" width="7" style="71" hidden="1" customWidth="1"/>
    <col min="5862" max="5862" width="7" style="71" customWidth="1"/>
    <col min="5863" max="5864" width="7" style="71" hidden="1" customWidth="1"/>
    <col min="5865" max="5865" width="7" style="71" customWidth="1"/>
    <col min="5866" max="5866" width="7" style="71" hidden="1" customWidth="1"/>
    <col min="5867" max="5867" width="6.42578125" style="71" customWidth="1"/>
    <col min="5868" max="5877" width="7" style="71" hidden="1" customWidth="1"/>
    <col min="5878" max="5878" width="7" style="71" hidden="1"/>
    <col min="5879" max="5879" width="41.42578125" style="71" customWidth="1"/>
    <col min="5880" max="5880" width="6.42578125" style="71" customWidth="1"/>
    <col min="5881" max="5881" width="14.7109375" style="71" customWidth="1"/>
    <col min="5882" max="5882" width="11.42578125" style="71" customWidth="1"/>
    <col min="5883" max="5884" width="13" style="71" customWidth="1"/>
    <col min="5885" max="5894" width="9.42578125" style="71" customWidth="1"/>
    <col min="5895" max="5895" width="8.85546875" style="71" customWidth="1"/>
    <col min="5896" max="5896" width="9.42578125" style="71" customWidth="1"/>
    <col min="5897" max="5897" width="10.140625" style="71" customWidth="1"/>
    <col min="5898" max="5898" width="6.42578125" style="71" customWidth="1"/>
    <col min="5899" max="5899" width="6.85546875" style="71" customWidth="1"/>
    <col min="5900" max="5901" width="6.5703125" style="71" customWidth="1"/>
    <col min="5902" max="5902" width="6.28515625" style="71" customWidth="1"/>
    <col min="5903" max="5904" width="7.5703125" style="71" customWidth="1"/>
    <col min="5905" max="5905" width="14.5703125" style="71" customWidth="1"/>
    <col min="5906" max="5907" width="11.42578125" style="71" customWidth="1"/>
    <col min="5908" max="5908" width="56.85546875" style="71" customWidth="1"/>
    <col min="5909" max="5909" width="9.140625" style="71" customWidth="1"/>
    <col min="5910" max="5910" width="24.5703125" style="71" customWidth="1"/>
    <col min="5911" max="5911" width="22.85546875" style="71" customWidth="1"/>
    <col min="5912" max="5914" width="9.140625" style="71" customWidth="1"/>
    <col min="5915" max="5916" width="12.140625" style="71" customWidth="1"/>
    <col min="5917" max="5917" width="14.5703125" style="71" customWidth="1"/>
    <col min="5918" max="5918" width="5" style="71" customWidth="1"/>
    <col min="5919" max="5920" width="7" style="71" hidden="1" customWidth="1"/>
    <col min="5921" max="5921" width="5" style="71" customWidth="1"/>
    <col min="5922" max="5923" width="7" style="71" hidden="1" customWidth="1"/>
    <col min="5924" max="5924" width="5" style="71" customWidth="1"/>
    <col min="5925" max="5926" width="7" style="71" hidden="1" customWidth="1"/>
    <col min="5927" max="5927" width="5" style="71" customWidth="1"/>
    <col min="5928" max="5929" width="7" style="71" hidden="1" customWidth="1"/>
    <col min="5930" max="5930" width="5" style="71" customWidth="1"/>
    <col min="5931" max="5932" width="7" style="71" hidden="1" customWidth="1"/>
    <col min="5933" max="5933" width="5" style="71" customWidth="1"/>
    <col min="5934" max="5944" width="7" style="71" hidden="1" customWidth="1"/>
    <col min="5945" max="5945" width="6.85546875" style="71" customWidth="1"/>
    <col min="5946" max="5947" width="7" style="71" hidden="1" customWidth="1"/>
    <col min="5948" max="5948" width="6.42578125" style="71" customWidth="1"/>
    <col min="5949" max="5950" width="7" style="71" hidden="1" customWidth="1"/>
    <col min="5951" max="5951" width="5.42578125" style="71" customWidth="1"/>
    <col min="5952" max="5953" width="7" style="71" hidden="1" customWidth="1"/>
    <col min="5954" max="5954" width="4.85546875" style="71" customWidth="1"/>
    <col min="5955" max="5962" width="7" style="71" hidden="1" customWidth="1"/>
    <col min="5963" max="5963" width="5.42578125" style="71" customWidth="1"/>
    <col min="5964" max="5968" width="7" style="71" hidden="1" customWidth="1"/>
    <col min="5969" max="5969" width="5.85546875" style="71" customWidth="1"/>
    <col min="5970" max="5971" width="7" style="71" hidden="1" customWidth="1"/>
    <col min="5972" max="5972" width="5.42578125" style="71" customWidth="1"/>
    <col min="5973" max="5974" width="7" style="71" hidden="1" customWidth="1"/>
    <col min="5975" max="5975" width="5.42578125" style="71" customWidth="1"/>
    <col min="5976" max="5977" width="7" style="71" hidden="1" customWidth="1"/>
    <col min="5978" max="5978" width="6" style="71" customWidth="1"/>
    <col min="5979" max="5983" width="7" style="71" hidden="1" customWidth="1"/>
    <col min="5984" max="5984" width="5" style="71" customWidth="1"/>
    <col min="5985" max="5992" width="7" style="71" hidden="1" customWidth="1"/>
    <col min="5993" max="5993" width="5" style="71" customWidth="1"/>
    <col min="5994" max="5994" width="7" style="71" hidden="1" customWidth="1"/>
    <col min="5995" max="5995" width="5" style="71" customWidth="1"/>
    <col min="5996" max="5996" width="9.42578125" style="71" customWidth="1"/>
    <col min="5997" max="5997" width="7" style="71" hidden="1" customWidth="1"/>
    <col min="5998" max="5998" width="5" style="71" customWidth="1"/>
    <col min="5999" max="6000" width="7" style="71" hidden="1" customWidth="1"/>
    <col min="6001" max="6001" width="5" style="71" customWidth="1"/>
    <col min="6002" max="6006" width="7" style="71" hidden="1" customWidth="1"/>
    <col min="6007" max="6007" width="5" style="71" customWidth="1"/>
    <col min="6008" max="6012" width="7" style="71" hidden="1" customWidth="1"/>
    <col min="6013" max="6013" width="5" style="71" customWidth="1"/>
    <col min="6014" max="6014" width="7" style="71" hidden="1" customWidth="1"/>
    <col min="6015" max="6015" width="6.42578125" style="71" customWidth="1"/>
    <col min="6016" max="6019" width="7" style="71" hidden="1" customWidth="1"/>
    <col min="6020" max="6020" width="7.140625" style="71" customWidth="1"/>
    <col min="6021" max="6025" width="7" style="71" hidden="1" customWidth="1"/>
    <col min="6026" max="6026" width="7.140625" style="71" customWidth="1"/>
    <col min="6027" max="6031" width="7" style="71" hidden="1" customWidth="1"/>
    <col min="6032" max="6032" width="7.140625" style="71" customWidth="1"/>
    <col min="6033" max="6034" width="7" style="71" hidden="1" customWidth="1"/>
    <col min="6035" max="6035" width="7.140625" style="71" customWidth="1"/>
    <col min="6036" max="6039" width="7" style="71" hidden="1" customWidth="1"/>
    <col min="6040" max="6040" width="6.42578125" style="71" customWidth="1"/>
    <col min="6041" max="6042" width="7" style="71" hidden="1" customWidth="1"/>
    <col min="6043" max="6043" width="6.85546875" style="71" customWidth="1"/>
    <col min="6044" max="6045" width="7" style="71" hidden="1" customWidth="1"/>
    <col min="6046" max="6046" width="6.85546875" style="71" customWidth="1"/>
    <col min="6047" max="6048" width="7" style="71" hidden="1" customWidth="1"/>
    <col min="6049" max="6049" width="6.42578125" style="71" customWidth="1"/>
    <col min="6050" max="6054" width="7" style="71" hidden="1" customWidth="1"/>
    <col min="6055" max="6055" width="6.42578125" style="71" customWidth="1"/>
    <col min="6056" max="6057" width="7" style="71" hidden="1" customWidth="1"/>
    <col min="6058" max="6058" width="7.5703125" style="71" customWidth="1"/>
    <col min="6059" max="6059" width="7" style="71" hidden="1" customWidth="1"/>
    <col min="6060" max="6060" width="9.42578125" style="71" customWidth="1"/>
    <col min="6061" max="6061" width="7" style="71" hidden="1" customWidth="1"/>
    <col min="6062" max="6065" width="6.42578125" style="71" customWidth="1"/>
    <col min="6066" max="6066" width="6.85546875" style="71" customWidth="1"/>
    <col min="6067" max="6084" width="7" style="71" hidden="1" customWidth="1"/>
    <col min="6085" max="6085" width="6.5703125" style="71" customWidth="1"/>
    <col min="6086" max="6086" width="6.42578125" style="71" customWidth="1"/>
    <col min="6087" max="6088" width="7" style="71" hidden="1" customWidth="1"/>
    <col min="6089" max="6089" width="6.42578125" style="71" customWidth="1"/>
    <col min="6090" max="6091" width="7" style="71" hidden="1" customWidth="1"/>
    <col min="6092" max="6092" width="7.42578125" style="71" customWidth="1"/>
    <col min="6093" max="6093" width="7" style="71" hidden="1" customWidth="1"/>
    <col min="6094" max="6094" width="6.42578125" style="71" customWidth="1"/>
    <col min="6095" max="6095" width="7" style="71" hidden="1" customWidth="1"/>
    <col min="6096" max="6096" width="9" style="71" customWidth="1"/>
    <col min="6097" max="6098" width="7" style="71" hidden="1" customWidth="1"/>
    <col min="6099" max="6099" width="8.5703125" style="71" customWidth="1"/>
    <col min="6100" max="6101" width="7" style="71" hidden="1" customWidth="1"/>
    <col min="6102" max="6102" width="6.42578125" style="71" customWidth="1"/>
    <col min="6103" max="6104" width="7" style="71" hidden="1" customWidth="1"/>
    <col min="6105" max="6105" width="7" style="71" customWidth="1"/>
    <col min="6106" max="6107" width="7" style="71" hidden="1" customWidth="1"/>
    <col min="6108" max="6109" width="7" style="71" customWidth="1"/>
    <col min="6110" max="6111" width="7" style="71" hidden="1" customWidth="1"/>
    <col min="6112" max="6112" width="7.5703125" style="71" customWidth="1"/>
    <col min="6113" max="6114" width="7" style="71" hidden="1" customWidth="1"/>
    <col min="6115" max="6115" width="7" style="71" customWidth="1"/>
    <col min="6116" max="6117" width="7" style="71" hidden="1" customWidth="1"/>
    <col min="6118" max="6118" width="7" style="71" customWidth="1"/>
    <col min="6119" max="6120" width="7" style="71" hidden="1" customWidth="1"/>
    <col min="6121" max="6121" width="7" style="71" customWidth="1"/>
    <col min="6122" max="6122" width="7" style="71" hidden="1" customWidth="1"/>
    <col min="6123" max="6123" width="6.42578125" style="71" customWidth="1"/>
    <col min="6124" max="6133" width="7" style="71" hidden="1" customWidth="1"/>
    <col min="6134" max="6134" width="7" style="71" hidden="1"/>
    <col min="6135" max="6135" width="41.42578125" style="71" customWidth="1"/>
    <col min="6136" max="6136" width="6.42578125" style="71" customWidth="1"/>
    <col min="6137" max="6137" width="14.7109375" style="71" customWidth="1"/>
    <col min="6138" max="6138" width="11.42578125" style="71" customWidth="1"/>
    <col min="6139" max="6140" width="13" style="71" customWidth="1"/>
    <col min="6141" max="6150" width="9.42578125" style="71" customWidth="1"/>
    <col min="6151" max="6151" width="8.85546875" style="71" customWidth="1"/>
    <col min="6152" max="6152" width="9.42578125" style="71" customWidth="1"/>
    <col min="6153" max="6153" width="10.140625" style="71" customWidth="1"/>
    <col min="6154" max="6154" width="6.42578125" style="71" customWidth="1"/>
    <col min="6155" max="6155" width="6.85546875" style="71" customWidth="1"/>
    <col min="6156" max="6157" width="6.5703125" style="71" customWidth="1"/>
    <col min="6158" max="6158" width="6.28515625" style="71" customWidth="1"/>
    <col min="6159" max="6160" width="7.5703125" style="71" customWidth="1"/>
    <col min="6161" max="6161" width="14.5703125" style="71" customWidth="1"/>
    <col min="6162" max="6163" width="11.42578125" style="71" customWidth="1"/>
    <col min="6164" max="6164" width="56.85546875" style="71" customWidth="1"/>
    <col min="6165" max="6165" width="9.140625" style="71" customWidth="1"/>
    <col min="6166" max="6166" width="24.5703125" style="71" customWidth="1"/>
    <col min="6167" max="6167" width="22.85546875" style="71" customWidth="1"/>
    <col min="6168" max="6170" width="9.140625" style="71" customWidth="1"/>
    <col min="6171" max="6172" width="12.140625" style="71" customWidth="1"/>
    <col min="6173" max="6173" width="14.5703125" style="71" customWidth="1"/>
    <col min="6174" max="6174" width="5" style="71" customWidth="1"/>
    <col min="6175" max="6176" width="7" style="71" hidden="1" customWidth="1"/>
    <col min="6177" max="6177" width="5" style="71" customWidth="1"/>
    <col min="6178" max="6179" width="7" style="71" hidden="1" customWidth="1"/>
    <col min="6180" max="6180" width="5" style="71" customWidth="1"/>
    <col min="6181" max="6182" width="7" style="71" hidden="1" customWidth="1"/>
    <col min="6183" max="6183" width="5" style="71" customWidth="1"/>
    <col min="6184" max="6185" width="7" style="71" hidden="1" customWidth="1"/>
    <col min="6186" max="6186" width="5" style="71" customWidth="1"/>
    <col min="6187" max="6188" width="7" style="71" hidden="1" customWidth="1"/>
    <col min="6189" max="6189" width="5" style="71" customWidth="1"/>
    <col min="6190" max="6200" width="7" style="71" hidden="1" customWidth="1"/>
    <col min="6201" max="6201" width="6.85546875" style="71" customWidth="1"/>
    <col min="6202" max="6203" width="7" style="71" hidden="1" customWidth="1"/>
    <col min="6204" max="6204" width="6.42578125" style="71" customWidth="1"/>
    <col min="6205" max="6206" width="7" style="71" hidden="1" customWidth="1"/>
    <col min="6207" max="6207" width="5.42578125" style="71" customWidth="1"/>
    <col min="6208" max="6209" width="7" style="71" hidden="1" customWidth="1"/>
    <col min="6210" max="6210" width="4.85546875" style="71" customWidth="1"/>
    <col min="6211" max="6218" width="7" style="71" hidden="1" customWidth="1"/>
    <col min="6219" max="6219" width="5.42578125" style="71" customWidth="1"/>
    <col min="6220" max="6224" width="7" style="71" hidden="1" customWidth="1"/>
    <col min="6225" max="6225" width="5.85546875" style="71" customWidth="1"/>
    <col min="6226" max="6227" width="7" style="71" hidden="1" customWidth="1"/>
    <col min="6228" max="6228" width="5.42578125" style="71" customWidth="1"/>
    <col min="6229" max="6230" width="7" style="71" hidden="1" customWidth="1"/>
    <col min="6231" max="6231" width="5.42578125" style="71" customWidth="1"/>
    <col min="6232" max="6233" width="7" style="71" hidden="1" customWidth="1"/>
    <col min="6234" max="6234" width="6" style="71" customWidth="1"/>
    <col min="6235" max="6239" width="7" style="71" hidden="1" customWidth="1"/>
    <col min="6240" max="6240" width="5" style="71" customWidth="1"/>
    <col min="6241" max="6248" width="7" style="71" hidden="1" customWidth="1"/>
    <col min="6249" max="6249" width="5" style="71" customWidth="1"/>
    <col min="6250" max="6250" width="7" style="71" hidden="1" customWidth="1"/>
    <col min="6251" max="6251" width="5" style="71" customWidth="1"/>
    <col min="6252" max="6252" width="9.42578125" style="71" customWidth="1"/>
    <col min="6253" max="6253" width="7" style="71" hidden="1" customWidth="1"/>
    <col min="6254" max="6254" width="5" style="71" customWidth="1"/>
    <col min="6255" max="6256" width="7" style="71" hidden="1" customWidth="1"/>
    <col min="6257" max="6257" width="5" style="71" customWidth="1"/>
    <col min="6258" max="6262" width="7" style="71" hidden="1" customWidth="1"/>
    <col min="6263" max="6263" width="5" style="71" customWidth="1"/>
    <col min="6264" max="6268" width="7" style="71" hidden="1" customWidth="1"/>
    <col min="6269" max="6269" width="5" style="71" customWidth="1"/>
    <col min="6270" max="6270" width="7" style="71" hidden="1" customWidth="1"/>
    <col min="6271" max="6271" width="6.42578125" style="71" customWidth="1"/>
    <col min="6272" max="6275" width="7" style="71" hidden="1" customWidth="1"/>
    <col min="6276" max="6276" width="7.140625" style="71" customWidth="1"/>
    <col min="6277" max="6281" width="7" style="71" hidden="1" customWidth="1"/>
    <col min="6282" max="6282" width="7.140625" style="71" customWidth="1"/>
    <col min="6283" max="6287" width="7" style="71" hidden="1" customWidth="1"/>
    <col min="6288" max="6288" width="7.140625" style="71" customWidth="1"/>
    <col min="6289" max="6290" width="7" style="71" hidden="1" customWidth="1"/>
    <col min="6291" max="6291" width="7.140625" style="71" customWidth="1"/>
    <col min="6292" max="6295" width="7" style="71" hidden="1" customWidth="1"/>
    <col min="6296" max="6296" width="6.42578125" style="71" customWidth="1"/>
    <col min="6297" max="6298" width="7" style="71" hidden="1" customWidth="1"/>
    <col min="6299" max="6299" width="6.85546875" style="71" customWidth="1"/>
    <col min="6300" max="6301" width="7" style="71" hidden="1" customWidth="1"/>
    <col min="6302" max="6302" width="6.85546875" style="71" customWidth="1"/>
    <col min="6303" max="6304" width="7" style="71" hidden="1" customWidth="1"/>
    <col min="6305" max="6305" width="6.42578125" style="71" customWidth="1"/>
    <col min="6306" max="6310" width="7" style="71" hidden="1" customWidth="1"/>
    <col min="6311" max="6311" width="6.42578125" style="71" customWidth="1"/>
    <col min="6312" max="6313" width="7" style="71" hidden="1" customWidth="1"/>
    <col min="6314" max="6314" width="7.5703125" style="71" customWidth="1"/>
    <col min="6315" max="6315" width="7" style="71" hidden="1" customWidth="1"/>
    <col min="6316" max="6316" width="9.42578125" style="71" customWidth="1"/>
    <col min="6317" max="6317" width="7" style="71" hidden="1" customWidth="1"/>
    <col min="6318" max="6321" width="6.42578125" style="71" customWidth="1"/>
    <col min="6322" max="6322" width="6.85546875" style="71" customWidth="1"/>
    <col min="6323" max="6340" width="7" style="71" hidden="1" customWidth="1"/>
    <col min="6341" max="6341" width="6.5703125" style="71" customWidth="1"/>
    <col min="6342" max="6342" width="6.42578125" style="71" customWidth="1"/>
    <col min="6343" max="6344" width="7" style="71" hidden="1" customWidth="1"/>
    <col min="6345" max="6345" width="6.42578125" style="71" customWidth="1"/>
    <col min="6346" max="6347" width="7" style="71" hidden="1" customWidth="1"/>
    <col min="6348" max="6348" width="7.42578125" style="71" customWidth="1"/>
    <col min="6349" max="6349" width="7" style="71" hidden="1" customWidth="1"/>
    <col min="6350" max="6350" width="6.42578125" style="71" customWidth="1"/>
    <col min="6351" max="6351" width="7" style="71" hidden="1" customWidth="1"/>
    <col min="6352" max="6352" width="9" style="71" customWidth="1"/>
    <col min="6353" max="6354" width="7" style="71" hidden="1" customWidth="1"/>
    <col min="6355" max="6355" width="8.5703125" style="71" customWidth="1"/>
    <col min="6356" max="6357" width="7" style="71" hidden="1" customWidth="1"/>
    <col min="6358" max="6358" width="6.42578125" style="71" customWidth="1"/>
    <col min="6359" max="6360" width="7" style="71" hidden="1" customWidth="1"/>
    <col min="6361" max="6361" width="7" style="71" customWidth="1"/>
    <col min="6362" max="6363" width="7" style="71" hidden="1" customWidth="1"/>
    <col min="6364" max="6365" width="7" style="71" customWidth="1"/>
    <col min="6366" max="6367" width="7" style="71" hidden="1" customWidth="1"/>
    <col min="6368" max="6368" width="7.5703125" style="71" customWidth="1"/>
    <col min="6369" max="6370" width="7" style="71" hidden="1" customWidth="1"/>
    <col min="6371" max="6371" width="7" style="71" customWidth="1"/>
    <col min="6372" max="6373" width="7" style="71" hidden="1" customWidth="1"/>
    <col min="6374" max="6374" width="7" style="71" customWidth="1"/>
    <col min="6375" max="6376" width="7" style="71" hidden="1" customWidth="1"/>
    <col min="6377" max="6377" width="7" style="71" customWidth="1"/>
    <col min="6378" max="6378" width="7" style="71" hidden="1" customWidth="1"/>
    <col min="6379" max="6379" width="6.42578125" style="71" customWidth="1"/>
    <col min="6380" max="6389" width="7" style="71" hidden="1" customWidth="1"/>
    <col min="6390" max="6390" width="7" style="71" hidden="1"/>
    <col min="6391" max="6391" width="41.42578125" style="71" customWidth="1"/>
    <col min="6392" max="6392" width="6.42578125" style="71" customWidth="1"/>
    <col min="6393" max="6393" width="14.7109375" style="71" customWidth="1"/>
    <col min="6394" max="6394" width="11.42578125" style="71" customWidth="1"/>
    <col min="6395" max="6396" width="13" style="71" customWidth="1"/>
    <col min="6397" max="6406" width="9.42578125" style="71" customWidth="1"/>
    <col min="6407" max="6407" width="8.85546875" style="71" customWidth="1"/>
    <col min="6408" max="6408" width="9.42578125" style="71" customWidth="1"/>
    <col min="6409" max="6409" width="10.140625" style="71" customWidth="1"/>
    <col min="6410" max="6410" width="6.42578125" style="71" customWidth="1"/>
    <col min="6411" max="6411" width="6.85546875" style="71" customWidth="1"/>
    <col min="6412" max="6413" width="6.5703125" style="71" customWidth="1"/>
    <col min="6414" max="6414" width="6.28515625" style="71" customWidth="1"/>
    <col min="6415" max="6416" width="7.5703125" style="71" customWidth="1"/>
    <col min="6417" max="6417" width="14.5703125" style="71" customWidth="1"/>
    <col min="6418" max="6419" width="11.42578125" style="71" customWidth="1"/>
    <col min="6420" max="6420" width="56.85546875" style="71" customWidth="1"/>
    <col min="6421" max="6421" width="9.140625" style="71" customWidth="1"/>
    <col min="6422" max="6422" width="24.5703125" style="71" customWidth="1"/>
    <col min="6423" max="6423" width="22.85546875" style="71" customWidth="1"/>
    <col min="6424" max="6426" width="9.140625" style="71" customWidth="1"/>
    <col min="6427" max="6428" width="12.140625" style="71" customWidth="1"/>
    <col min="6429" max="6429" width="14.5703125" style="71" customWidth="1"/>
    <col min="6430" max="6430" width="5" style="71" customWidth="1"/>
    <col min="6431" max="6432" width="7" style="71" hidden="1" customWidth="1"/>
    <col min="6433" max="6433" width="5" style="71" customWidth="1"/>
    <col min="6434" max="6435" width="7" style="71" hidden="1" customWidth="1"/>
    <col min="6436" max="6436" width="5" style="71" customWidth="1"/>
    <col min="6437" max="6438" width="7" style="71" hidden="1" customWidth="1"/>
    <col min="6439" max="6439" width="5" style="71" customWidth="1"/>
    <col min="6440" max="6441" width="7" style="71" hidden="1" customWidth="1"/>
    <col min="6442" max="6442" width="5" style="71" customWidth="1"/>
    <col min="6443" max="6444" width="7" style="71" hidden="1" customWidth="1"/>
    <col min="6445" max="6445" width="5" style="71" customWidth="1"/>
    <col min="6446" max="6456" width="7" style="71" hidden="1" customWidth="1"/>
    <col min="6457" max="6457" width="6.85546875" style="71" customWidth="1"/>
    <col min="6458" max="6459" width="7" style="71" hidden="1" customWidth="1"/>
    <col min="6460" max="6460" width="6.42578125" style="71" customWidth="1"/>
    <col min="6461" max="6462" width="7" style="71" hidden="1" customWidth="1"/>
    <col min="6463" max="6463" width="5.42578125" style="71" customWidth="1"/>
    <col min="6464" max="6465" width="7" style="71" hidden="1" customWidth="1"/>
    <col min="6466" max="6466" width="4.85546875" style="71" customWidth="1"/>
    <col min="6467" max="6474" width="7" style="71" hidden="1" customWidth="1"/>
    <col min="6475" max="6475" width="5.42578125" style="71" customWidth="1"/>
    <col min="6476" max="6480" width="7" style="71" hidden="1" customWidth="1"/>
    <col min="6481" max="6481" width="5.85546875" style="71" customWidth="1"/>
    <col min="6482" max="6483" width="7" style="71" hidden="1" customWidth="1"/>
    <col min="6484" max="6484" width="5.42578125" style="71" customWidth="1"/>
    <col min="6485" max="6486" width="7" style="71" hidden="1" customWidth="1"/>
    <col min="6487" max="6487" width="5.42578125" style="71" customWidth="1"/>
    <col min="6488" max="6489" width="7" style="71" hidden="1" customWidth="1"/>
    <col min="6490" max="6490" width="6" style="71" customWidth="1"/>
    <col min="6491" max="6495" width="7" style="71" hidden="1" customWidth="1"/>
    <col min="6496" max="6496" width="5" style="71" customWidth="1"/>
    <col min="6497" max="6504" width="7" style="71" hidden="1" customWidth="1"/>
    <col min="6505" max="6505" width="5" style="71" customWidth="1"/>
    <col min="6506" max="6506" width="7" style="71" hidden="1" customWidth="1"/>
    <col min="6507" max="6507" width="5" style="71" customWidth="1"/>
    <col min="6508" max="6508" width="9.42578125" style="71" customWidth="1"/>
    <col min="6509" max="6509" width="7" style="71" hidden="1" customWidth="1"/>
    <col min="6510" max="6510" width="5" style="71" customWidth="1"/>
    <col min="6511" max="6512" width="7" style="71" hidden="1" customWidth="1"/>
    <col min="6513" max="6513" width="5" style="71" customWidth="1"/>
    <col min="6514" max="6518" width="7" style="71" hidden="1" customWidth="1"/>
    <col min="6519" max="6519" width="5" style="71" customWidth="1"/>
    <col min="6520" max="6524" width="7" style="71" hidden="1" customWidth="1"/>
    <col min="6525" max="6525" width="5" style="71" customWidth="1"/>
    <col min="6526" max="6526" width="7" style="71" hidden="1" customWidth="1"/>
    <col min="6527" max="6527" width="6.42578125" style="71" customWidth="1"/>
    <col min="6528" max="6531" width="7" style="71" hidden="1" customWidth="1"/>
    <col min="6532" max="6532" width="7.140625" style="71" customWidth="1"/>
    <col min="6533" max="6537" width="7" style="71" hidden="1" customWidth="1"/>
    <col min="6538" max="6538" width="7.140625" style="71" customWidth="1"/>
    <col min="6539" max="6543" width="7" style="71" hidden="1" customWidth="1"/>
    <col min="6544" max="6544" width="7.140625" style="71" customWidth="1"/>
    <col min="6545" max="6546" width="7" style="71" hidden="1" customWidth="1"/>
    <col min="6547" max="6547" width="7.140625" style="71" customWidth="1"/>
    <col min="6548" max="6551" width="7" style="71" hidden="1" customWidth="1"/>
    <col min="6552" max="6552" width="6.42578125" style="71" customWidth="1"/>
    <col min="6553" max="6554" width="7" style="71" hidden="1" customWidth="1"/>
    <col min="6555" max="6555" width="6.85546875" style="71" customWidth="1"/>
    <col min="6556" max="6557" width="7" style="71" hidden="1" customWidth="1"/>
    <col min="6558" max="6558" width="6.85546875" style="71" customWidth="1"/>
    <col min="6559" max="6560" width="7" style="71" hidden="1" customWidth="1"/>
    <col min="6561" max="6561" width="6.42578125" style="71" customWidth="1"/>
    <col min="6562" max="6566" width="7" style="71" hidden="1" customWidth="1"/>
    <col min="6567" max="6567" width="6.42578125" style="71" customWidth="1"/>
    <col min="6568" max="6569" width="7" style="71" hidden="1" customWidth="1"/>
    <col min="6570" max="6570" width="7.5703125" style="71" customWidth="1"/>
    <col min="6571" max="6571" width="7" style="71" hidden="1" customWidth="1"/>
    <col min="6572" max="6572" width="9.42578125" style="71" customWidth="1"/>
    <col min="6573" max="6573" width="7" style="71" hidden="1" customWidth="1"/>
    <col min="6574" max="6577" width="6.42578125" style="71" customWidth="1"/>
    <col min="6578" max="6578" width="6.85546875" style="71" customWidth="1"/>
    <col min="6579" max="6596" width="7" style="71" hidden="1" customWidth="1"/>
    <col min="6597" max="6597" width="6.5703125" style="71" customWidth="1"/>
    <col min="6598" max="6598" width="6.42578125" style="71" customWidth="1"/>
    <col min="6599" max="6600" width="7" style="71" hidden="1" customWidth="1"/>
    <col min="6601" max="6601" width="6.42578125" style="71" customWidth="1"/>
    <col min="6602" max="6603" width="7" style="71" hidden="1" customWidth="1"/>
    <col min="6604" max="6604" width="7.42578125" style="71" customWidth="1"/>
    <col min="6605" max="6605" width="7" style="71" hidden="1" customWidth="1"/>
    <col min="6606" max="6606" width="6.42578125" style="71" customWidth="1"/>
    <col min="6607" max="6607" width="7" style="71" hidden="1" customWidth="1"/>
    <col min="6608" max="6608" width="9" style="71" customWidth="1"/>
    <col min="6609" max="6610" width="7" style="71" hidden="1" customWidth="1"/>
    <col min="6611" max="6611" width="8.5703125" style="71" customWidth="1"/>
    <col min="6612" max="6613" width="7" style="71" hidden="1" customWidth="1"/>
    <col min="6614" max="6614" width="6.42578125" style="71" customWidth="1"/>
    <col min="6615" max="6616" width="7" style="71" hidden="1" customWidth="1"/>
    <col min="6617" max="6617" width="7" style="71" customWidth="1"/>
    <col min="6618" max="6619" width="7" style="71" hidden="1" customWidth="1"/>
    <col min="6620" max="6621" width="7" style="71" customWidth="1"/>
    <col min="6622" max="6623" width="7" style="71" hidden="1" customWidth="1"/>
    <col min="6624" max="6624" width="7.5703125" style="71" customWidth="1"/>
    <col min="6625" max="6626" width="7" style="71" hidden="1" customWidth="1"/>
    <col min="6627" max="6627" width="7" style="71" customWidth="1"/>
    <col min="6628" max="6629" width="7" style="71" hidden="1" customWidth="1"/>
    <col min="6630" max="6630" width="7" style="71" customWidth="1"/>
    <col min="6631" max="6632" width="7" style="71" hidden="1" customWidth="1"/>
    <col min="6633" max="6633" width="7" style="71" customWidth="1"/>
    <col min="6634" max="6634" width="7" style="71" hidden="1" customWidth="1"/>
    <col min="6635" max="6635" width="6.42578125" style="71" customWidth="1"/>
    <col min="6636" max="6645" width="7" style="71" hidden="1" customWidth="1"/>
    <col min="6646" max="6646" width="7" style="71" hidden="1"/>
    <col min="6647" max="6647" width="41.42578125" style="71" customWidth="1"/>
    <col min="6648" max="6648" width="6.42578125" style="71" customWidth="1"/>
    <col min="6649" max="6649" width="14.7109375" style="71" customWidth="1"/>
    <col min="6650" max="6650" width="11.42578125" style="71" customWidth="1"/>
    <col min="6651" max="6652" width="13" style="71" customWidth="1"/>
    <col min="6653" max="6662" width="9.42578125" style="71" customWidth="1"/>
    <col min="6663" max="6663" width="8.85546875" style="71" customWidth="1"/>
    <col min="6664" max="6664" width="9.42578125" style="71" customWidth="1"/>
    <col min="6665" max="6665" width="10.140625" style="71" customWidth="1"/>
    <col min="6666" max="6666" width="6.42578125" style="71" customWidth="1"/>
    <col min="6667" max="6667" width="6.85546875" style="71" customWidth="1"/>
    <col min="6668" max="6669" width="6.5703125" style="71" customWidth="1"/>
    <col min="6670" max="6670" width="6.28515625" style="71" customWidth="1"/>
    <col min="6671" max="6672" width="7.5703125" style="71" customWidth="1"/>
    <col min="6673" max="6673" width="14.5703125" style="71" customWidth="1"/>
    <col min="6674" max="6675" width="11.42578125" style="71" customWidth="1"/>
    <col min="6676" max="6676" width="56.85546875" style="71" customWidth="1"/>
    <col min="6677" max="6677" width="9.140625" style="71" customWidth="1"/>
    <col min="6678" max="6678" width="24.5703125" style="71" customWidth="1"/>
    <col min="6679" max="6679" width="22.85546875" style="71" customWidth="1"/>
    <col min="6680" max="6682" width="9.140625" style="71" customWidth="1"/>
    <col min="6683" max="6684" width="12.140625" style="71" customWidth="1"/>
    <col min="6685" max="6685" width="14.5703125" style="71" customWidth="1"/>
    <col min="6686" max="6686" width="5" style="71" customWidth="1"/>
    <col min="6687" max="6688" width="7" style="71" hidden="1" customWidth="1"/>
    <col min="6689" max="6689" width="5" style="71" customWidth="1"/>
    <col min="6690" max="6691" width="7" style="71" hidden="1" customWidth="1"/>
    <col min="6692" max="6692" width="5" style="71" customWidth="1"/>
    <col min="6693" max="6694" width="7" style="71" hidden="1" customWidth="1"/>
    <col min="6695" max="6695" width="5" style="71" customWidth="1"/>
    <col min="6696" max="6697" width="7" style="71" hidden="1" customWidth="1"/>
    <col min="6698" max="6698" width="5" style="71" customWidth="1"/>
    <col min="6699" max="6700" width="7" style="71" hidden="1" customWidth="1"/>
    <col min="6701" max="6701" width="5" style="71" customWidth="1"/>
    <col min="6702" max="6712" width="7" style="71" hidden="1" customWidth="1"/>
    <col min="6713" max="6713" width="6.85546875" style="71" customWidth="1"/>
    <col min="6714" max="6715" width="7" style="71" hidden="1" customWidth="1"/>
    <col min="6716" max="6716" width="6.42578125" style="71" customWidth="1"/>
    <col min="6717" max="6718" width="7" style="71" hidden="1" customWidth="1"/>
    <col min="6719" max="6719" width="5.42578125" style="71" customWidth="1"/>
    <col min="6720" max="6721" width="7" style="71" hidden="1" customWidth="1"/>
    <col min="6722" max="6722" width="4.85546875" style="71" customWidth="1"/>
    <col min="6723" max="6730" width="7" style="71" hidden="1" customWidth="1"/>
    <col min="6731" max="6731" width="5.42578125" style="71" customWidth="1"/>
    <col min="6732" max="6736" width="7" style="71" hidden="1" customWidth="1"/>
    <col min="6737" max="6737" width="5.85546875" style="71" customWidth="1"/>
    <col min="6738" max="6739" width="7" style="71" hidden="1" customWidth="1"/>
    <col min="6740" max="6740" width="5.42578125" style="71" customWidth="1"/>
    <col min="6741" max="6742" width="7" style="71" hidden="1" customWidth="1"/>
    <col min="6743" max="6743" width="5.42578125" style="71" customWidth="1"/>
    <col min="6744" max="6745" width="7" style="71" hidden="1" customWidth="1"/>
    <col min="6746" max="6746" width="6" style="71" customWidth="1"/>
    <col min="6747" max="6751" width="7" style="71" hidden="1" customWidth="1"/>
    <col min="6752" max="6752" width="5" style="71" customWidth="1"/>
    <col min="6753" max="6760" width="7" style="71" hidden="1" customWidth="1"/>
    <col min="6761" max="6761" width="5" style="71" customWidth="1"/>
    <col min="6762" max="6762" width="7" style="71" hidden="1" customWidth="1"/>
    <col min="6763" max="6763" width="5" style="71" customWidth="1"/>
    <col min="6764" max="6764" width="9.42578125" style="71" customWidth="1"/>
    <col min="6765" max="6765" width="7" style="71" hidden="1" customWidth="1"/>
    <col min="6766" max="6766" width="5" style="71" customWidth="1"/>
    <col min="6767" max="6768" width="7" style="71" hidden="1" customWidth="1"/>
    <col min="6769" max="6769" width="5" style="71" customWidth="1"/>
    <col min="6770" max="6774" width="7" style="71" hidden="1" customWidth="1"/>
    <col min="6775" max="6775" width="5" style="71" customWidth="1"/>
    <col min="6776" max="6780" width="7" style="71" hidden="1" customWidth="1"/>
    <col min="6781" max="6781" width="5" style="71" customWidth="1"/>
    <col min="6782" max="6782" width="7" style="71" hidden="1" customWidth="1"/>
    <col min="6783" max="6783" width="6.42578125" style="71" customWidth="1"/>
    <col min="6784" max="6787" width="7" style="71" hidden="1" customWidth="1"/>
    <col min="6788" max="6788" width="7.140625" style="71" customWidth="1"/>
    <col min="6789" max="6793" width="7" style="71" hidden="1" customWidth="1"/>
    <col min="6794" max="6794" width="7.140625" style="71" customWidth="1"/>
    <col min="6795" max="6799" width="7" style="71" hidden="1" customWidth="1"/>
    <col min="6800" max="6800" width="7.140625" style="71" customWidth="1"/>
    <col min="6801" max="6802" width="7" style="71" hidden="1" customWidth="1"/>
    <col min="6803" max="6803" width="7.140625" style="71" customWidth="1"/>
    <col min="6804" max="6807" width="7" style="71" hidden="1" customWidth="1"/>
    <col min="6808" max="6808" width="6.42578125" style="71" customWidth="1"/>
    <col min="6809" max="6810" width="7" style="71" hidden="1" customWidth="1"/>
    <col min="6811" max="6811" width="6.85546875" style="71" customWidth="1"/>
    <col min="6812" max="6813" width="7" style="71" hidden="1" customWidth="1"/>
    <col min="6814" max="6814" width="6.85546875" style="71" customWidth="1"/>
    <col min="6815" max="6816" width="7" style="71" hidden="1" customWidth="1"/>
    <col min="6817" max="6817" width="6.42578125" style="71" customWidth="1"/>
    <col min="6818" max="6822" width="7" style="71" hidden="1" customWidth="1"/>
    <col min="6823" max="6823" width="6.42578125" style="71" customWidth="1"/>
    <col min="6824" max="6825" width="7" style="71" hidden="1" customWidth="1"/>
    <col min="6826" max="6826" width="7.5703125" style="71" customWidth="1"/>
    <col min="6827" max="6827" width="7" style="71" hidden="1" customWidth="1"/>
    <col min="6828" max="6828" width="9.42578125" style="71" customWidth="1"/>
    <col min="6829" max="6829" width="7" style="71" hidden="1" customWidth="1"/>
    <col min="6830" max="6833" width="6.42578125" style="71" customWidth="1"/>
    <col min="6834" max="6834" width="6.85546875" style="71" customWidth="1"/>
    <col min="6835" max="6852" width="7" style="71" hidden="1" customWidth="1"/>
    <col min="6853" max="6853" width="6.5703125" style="71" customWidth="1"/>
    <col min="6854" max="6854" width="6.42578125" style="71" customWidth="1"/>
    <col min="6855" max="6856" width="7" style="71" hidden="1" customWidth="1"/>
    <col min="6857" max="6857" width="6.42578125" style="71" customWidth="1"/>
    <col min="6858" max="6859" width="7" style="71" hidden="1" customWidth="1"/>
    <col min="6860" max="6860" width="7.42578125" style="71" customWidth="1"/>
    <col min="6861" max="6861" width="7" style="71" hidden="1" customWidth="1"/>
    <col min="6862" max="6862" width="6.42578125" style="71" customWidth="1"/>
    <col min="6863" max="6863" width="7" style="71" hidden="1" customWidth="1"/>
    <col min="6864" max="6864" width="9" style="71" customWidth="1"/>
    <col min="6865" max="6866" width="7" style="71" hidden="1" customWidth="1"/>
    <col min="6867" max="6867" width="8.5703125" style="71" customWidth="1"/>
    <col min="6868" max="6869" width="7" style="71" hidden="1" customWidth="1"/>
    <col min="6870" max="6870" width="6.42578125" style="71" customWidth="1"/>
    <col min="6871" max="6872" width="7" style="71" hidden="1" customWidth="1"/>
    <col min="6873" max="6873" width="7" style="71" customWidth="1"/>
    <col min="6874" max="6875" width="7" style="71" hidden="1" customWidth="1"/>
    <col min="6876" max="6877" width="7" style="71" customWidth="1"/>
    <col min="6878" max="6879" width="7" style="71" hidden="1" customWidth="1"/>
    <col min="6880" max="6880" width="7.5703125" style="71" customWidth="1"/>
    <col min="6881" max="6882" width="7" style="71" hidden="1" customWidth="1"/>
    <col min="6883" max="6883" width="7" style="71" customWidth="1"/>
    <col min="6884" max="6885" width="7" style="71" hidden="1" customWidth="1"/>
    <col min="6886" max="6886" width="7" style="71" customWidth="1"/>
    <col min="6887" max="6888" width="7" style="71" hidden="1" customWidth="1"/>
    <col min="6889" max="6889" width="7" style="71" customWidth="1"/>
    <col min="6890" max="6890" width="7" style="71" hidden="1" customWidth="1"/>
    <col min="6891" max="6891" width="6.42578125" style="71" customWidth="1"/>
    <col min="6892" max="6901" width="7" style="71" hidden="1" customWidth="1"/>
    <col min="6902" max="6902" width="7" style="71" hidden="1"/>
    <col min="6903" max="6903" width="41.42578125" style="71" customWidth="1"/>
    <col min="6904" max="6904" width="6.42578125" style="71" customWidth="1"/>
    <col min="6905" max="6905" width="14.7109375" style="71" customWidth="1"/>
    <col min="6906" max="6906" width="11.42578125" style="71" customWidth="1"/>
    <col min="6907" max="6908" width="13" style="71" customWidth="1"/>
    <col min="6909" max="6918" width="9.42578125" style="71" customWidth="1"/>
    <col min="6919" max="6919" width="8.85546875" style="71" customWidth="1"/>
    <col min="6920" max="6920" width="9.42578125" style="71" customWidth="1"/>
    <col min="6921" max="6921" width="10.140625" style="71" customWidth="1"/>
    <col min="6922" max="6922" width="6.42578125" style="71" customWidth="1"/>
    <col min="6923" max="6923" width="6.85546875" style="71" customWidth="1"/>
    <col min="6924" max="6925" width="6.5703125" style="71" customWidth="1"/>
    <col min="6926" max="6926" width="6.28515625" style="71" customWidth="1"/>
    <col min="6927" max="6928" width="7.5703125" style="71" customWidth="1"/>
    <col min="6929" max="6929" width="14.5703125" style="71" customWidth="1"/>
    <col min="6930" max="6931" width="11.42578125" style="71" customWidth="1"/>
    <col min="6932" max="6932" width="56.85546875" style="71" customWidth="1"/>
    <col min="6933" max="6933" width="9.140625" style="71" customWidth="1"/>
    <col min="6934" max="6934" width="24.5703125" style="71" customWidth="1"/>
    <col min="6935" max="6935" width="22.85546875" style="71" customWidth="1"/>
    <col min="6936" max="6938" width="9.140625" style="71" customWidth="1"/>
    <col min="6939" max="6940" width="12.140625" style="71" customWidth="1"/>
    <col min="6941" max="6941" width="14.5703125" style="71" customWidth="1"/>
    <col min="6942" max="6942" width="5" style="71" customWidth="1"/>
    <col min="6943" max="6944" width="7" style="71" hidden="1" customWidth="1"/>
    <col min="6945" max="6945" width="5" style="71" customWidth="1"/>
    <col min="6946" max="6947" width="7" style="71" hidden="1" customWidth="1"/>
    <col min="6948" max="6948" width="5" style="71" customWidth="1"/>
    <col min="6949" max="6950" width="7" style="71" hidden="1" customWidth="1"/>
    <col min="6951" max="6951" width="5" style="71" customWidth="1"/>
    <col min="6952" max="6953" width="7" style="71" hidden="1" customWidth="1"/>
    <col min="6954" max="6954" width="5" style="71" customWidth="1"/>
    <col min="6955" max="6956" width="7" style="71" hidden="1" customWidth="1"/>
    <col min="6957" max="6957" width="5" style="71" customWidth="1"/>
    <col min="6958" max="6968" width="7" style="71" hidden="1" customWidth="1"/>
    <col min="6969" max="6969" width="6.85546875" style="71" customWidth="1"/>
    <col min="6970" max="6971" width="7" style="71" hidden="1" customWidth="1"/>
    <col min="6972" max="6972" width="6.42578125" style="71" customWidth="1"/>
    <col min="6973" max="6974" width="7" style="71" hidden="1" customWidth="1"/>
    <col min="6975" max="6975" width="5.42578125" style="71" customWidth="1"/>
    <col min="6976" max="6977" width="7" style="71" hidden="1" customWidth="1"/>
    <col min="6978" max="6978" width="4.85546875" style="71" customWidth="1"/>
    <col min="6979" max="6986" width="7" style="71" hidden="1" customWidth="1"/>
    <col min="6987" max="6987" width="5.42578125" style="71" customWidth="1"/>
    <col min="6988" max="6992" width="7" style="71" hidden="1" customWidth="1"/>
    <col min="6993" max="6993" width="5.85546875" style="71" customWidth="1"/>
    <col min="6994" max="6995" width="7" style="71" hidden="1" customWidth="1"/>
    <col min="6996" max="6996" width="5.42578125" style="71" customWidth="1"/>
    <col min="6997" max="6998" width="7" style="71" hidden="1" customWidth="1"/>
    <col min="6999" max="6999" width="5.42578125" style="71" customWidth="1"/>
    <col min="7000" max="7001" width="7" style="71" hidden="1" customWidth="1"/>
    <col min="7002" max="7002" width="6" style="71" customWidth="1"/>
    <col min="7003" max="7007" width="7" style="71" hidden="1" customWidth="1"/>
    <col min="7008" max="7008" width="5" style="71" customWidth="1"/>
    <col min="7009" max="7016" width="7" style="71" hidden="1" customWidth="1"/>
    <col min="7017" max="7017" width="5" style="71" customWidth="1"/>
    <col min="7018" max="7018" width="7" style="71" hidden="1" customWidth="1"/>
    <col min="7019" max="7019" width="5" style="71" customWidth="1"/>
    <col min="7020" max="7020" width="9.42578125" style="71" customWidth="1"/>
    <col min="7021" max="7021" width="7" style="71" hidden="1" customWidth="1"/>
    <col min="7022" max="7022" width="5" style="71" customWidth="1"/>
    <col min="7023" max="7024" width="7" style="71" hidden="1" customWidth="1"/>
    <col min="7025" max="7025" width="5" style="71" customWidth="1"/>
    <col min="7026" max="7030" width="7" style="71" hidden="1" customWidth="1"/>
    <col min="7031" max="7031" width="5" style="71" customWidth="1"/>
    <col min="7032" max="7036" width="7" style="71" hidden="1" customWidth="1"/>
    <col min="7037" max="7037" width="5" style="71" customWidth="1"/>
    <col min="7038" max="7038" width="7" style="71" hidden="1" customWidth="1"/>
    <col min="7039" max="7039" width="6.42578125" style="71" customWidth="1"/>
    <col min="7040" max="7043" width="7" style="71" hidden="1" customWidth="1"/>
    <col min="7044" max="7044" width="7.140625" style="71" customWidth="1"/>
    <col min="7045" max="7049" width="7" style="71" hidden="1" customWidth="1"/>
    <col min="7050" max="7050" width="7.140625" style="71" customWidth="1"/>
    <col min="7051" max="7055" width="7" style="71" hidden="1" customWidth="1"/>
    <col min="7056" max="7056" width="7.140625" style="71" customWidth="1"/>
    <col min="7057" max="7058" width="7" style="71" hidden="1" customWidth="1"/>
    <col min="7059" max="7059" width="7.140625" style="71" customWidth="1"/>
    <col min="7060" max="7063" width="7" style="71" hidden="1" customWidth="1"/>
    <col min="7064" max="7064" width="6.42578125" style="71" customWidth="1"/>
    <col min="7065" max="7066" width="7" style="71" hidden="1" customWidth="1"/>
    <col min="7067" max="7067" width="6.85546875" style="71" customWidth="1"/>
    <col min="7068" max="7069" width="7" style="71" hidden="1" customWidth="1"/>
    <col min="7070" max="7070" width="6.85546875" style="71" customWidth="1"/>
    <col min="7071" max="7072" width="7" style="71" hidden="1" customWidth="1"/>
    <col min="7073" max="7073" width="6.42578125" style="71" customWidth="1"/>
    <col min="7074" max="7078" width="7" style="71" hidden="1" customWidth="1"/>
    <col min="7079" max="7079" width="6.42578125" style="71" customWidth="1"/>
    <col min="7080" max="7081" width="7" style="71" hidden="1" customWidth="1"/>
    <col min="7082" max="7082" width="7.5703125" style="71" customWidth="1"/>
    <col min="7083" max="7083" width="7" style="71" hidden="1" customWidth="1"/>
    <col min="7084" max="7084" width="9.42578125" style="71" customWidth="1"/>
    <col min="7085" max="7085" width="7" style="71" hidden="1" customWidth="1"/>
    <col min="7086" max="7089" width="6.42578125" style="71" customWidth="1"/>
    <col min="7090" max="7090" width="6.85546875" style="71" customWidth="1"/>
    <col min="7091" max="7108" width="7" style="71" hidden="1" customWidth="1"/>
    <col min="7109" max="7109" width="6.5703125" style="71" customWidth="1"/>
    <col min="7110" max="7110" width="6.42578125" style="71" customWidth="1"/>
    <col min="7111" max="7112" width="7" style="71" hidden="1" customWidth="1"/>
    <col min="7113" max="7113" width="6.42578125" style="71" customWidth="1"/>
    <col min="7114" max="7115" width="7" style="71" hidden="1" customWidth="1"/>
    <col min="7116" max="7116" width="7.42578125" style="71" customWidth="1"/>
    <col min="7117" max="7117" width="7" style="71" hidden="1" customWidth="1"/>
    <col min="7118" max="7118" width="6.42578125" style="71" customWidth="1"/>
    <col min="7119" max="7119" width="7" style="71" hidden="1" customWidth="1"/>
    <col min="7120" max="7120" width="9" style="71" customWidth="1"/>
    <col min="7121" max="7122" width="7" style="71" hidden="1" customWidth="1"/>
    <col min="7123" max="7123" width="8.5703125" style="71" customWidth="1"/>
    <col min="7124" max="7125" width="7" style="71" hidden="1" customWidth="1"/>
    <col min="7126" max="7126" width="6.42578125" style="71" customWidth="1"/>
    <col min="7127" max="7128" width="7" style="71" hidden="1" customWidth="1"/>
    <col min="7129" max="7129" width="7" style="71" customWidth="1"/>
    <col min="7130" max="7131" width="7" style="71" hidden="1" customWidth="1"/>
    <col min="7132" max="7133" width="7" style="71" customWidth="1"/>
    <col min="7134" max="7135" width="7" style="71" hidden="1" customWidth="1"/>
    <col min="7136" max="7136" width="7.5703125" style="71" customWidth="1"/>
    <col min="7137" max="7138" width="7" style="71" hidden="1" customWidth="1"/>
    <col min="7139" max="7139" width="7" style="71" customWidth="1"/>
    <col min="7140" max="7141" width="7" style="71" hidden="1" customWidth="1"/>
    <col min="7142" max="7142" width="7" style="71" customWidth="1"/>
    <col min="7143" max="7144" width="7" style="71" hidden="1" customWidth="1"/>
    <col min="7145" max="7145" width="7" style="71" customWidth="1"/>
    <col min="7146" max="7146" width="7" style="71" hidden="1" customWidth="1"/>
    <col min="7147" max="7147" width="6.42578125" style="71" customWidth="1"/>
    <col min="7148" max="7157" width="7" style="71" hidden="1" customWidth="1"/>
    <col min="7158" max="7158" width="7" style="71" hidden="1"/>
    <col min="7159" max="7159" width="41.42578125" style="71" customWidth="1"/>
    <col min="7160" max="7160" width="6.42578125" style="71" customWidth="1"/>
    <col min="7161" max="7161" width="14.7109375" style="71" customWidth="1"/>
    <col min="7162" max="7162" width="11.42578125" style="71" customWidth="1"/>
    <col min="7163" max="7164" width="13" style="71" customWidth="1"/>
    <col min="7165" max="7174" width="9.42578125" style="71" customWidth="1"/>
    <col min="7175" max="7175" width="8.85546875" style="71" customWidth="1"/>
    <col min="7176" max="7176" width="9.42578125" style="71" customWidth="1"/>
    <col min="7177" max="7177" width="10.140625" style="71" customWidth="1"/>
    <col min="7178" max="7178" width="6.42578125" style="71" customWidth="1"/>
    <col min="7179" max="7179" width="6.85546875" style="71" customWidth="1"/>
    <col min="7180" max="7181" width="6.5703125" style="71" customWidth="1"/>
    <col min="7182" max="7182" width="6.28515625" style="71" customWidth="1"/>
    <col min="7183" max="7184" width="7.5703125" style="71" customWidth="1"/>
    <col min="7185" max="7185" width="14.5703125" style="71" customWidth="1"/>
    <col min="7186" max="7187" width="11.42578125" style="71" customWidth="1"/>
    <col min="7188" max="7188" width="56.85546875" style="71" customWidth="1"/>
    <col min="7189" max="7189" width="9.140625" style="71" customWidth="1"/>
    <col min="7190" max="7190" width="24.5703125" style="71" customWidth="1"/>
    <col min="7191" max="7191" width="22.85546875" style="71" customWidth="1"/>
    <col min="7192" max="7194" width="9.140625" style="71" customWidth="1"/>
    <col min="7195" max="7196" width="12.140625" style="71" customWidth="1"/>
    <col min="7197" max="7197" width="14.5703125" style="71" customWidth="1"/>
    <col min="7198" max="7198" width="5" style="71" customWidth="1"/>
    <col min="7199" max="7200" width="7" style="71" hidden="1" customWidth="1"/>
    <col min="7201" max="7201" width="5" style="71" customWidth="1"/>
    <col min="7202" max="7203" width="7" style="71" hidden="1" customWidth="1"/>
    <col min="7204" max="7204" width="5" style="71" customWidth="1"/>
    <col min="7205" max="7206" width="7" style="71" hidden="1" customWidth="1"/>
    <col min="7207" max="7207" width="5" style="71" customWidth="1"/>
    <col min="7208" max="7209" width="7" style="71" hidden="1" customWidth="1"/>
    <col min="7210" max="7210" width="5" style="71" customWidth="1"/>
    <col min="7211" max="7212" width="7" style="71" hidden="1" customWidth="1"/>
    <col min="7213" max="7213" width="5" style="71" customWidth="1"/>
    <col min="7214" max="7224" width="7" style="71" hidden="1" customWidth="1"/>
    <col min="7225" max="7225" width="6.85546875" style="71" customWidth="1"/>
    <col min="7226" max="7227" width="7" style="71" hidden="1" customWidth="1"/>
    <col min="7228" max="7228" width="6.42578125" style="71" customWidth="1"/>
    <col min="7229" max="7230" width="7" style="71" hidden="1" customWidth="1"/>
    <col min="7231" max="7231" width="5.42578125" style="71" customWidth="1"/>
    <col min="7232" max="7233" width="7" style="71" hidden="1" customWidth="1"/>
    <col min="7234" max="7234" width="4.85546875" style="71" customWidth="1"/>
    <col min="7235" max="7242" width="7" style="71" hidden="1" customWidth="1"/>
    <col min="7243" max="7243" width="5.42578125" style="71" customWidth="1"/>
    <col min="7244" max="7248" width="7" style="71" hidden="1" customWidth="1"/>
    <col min="7249" max="7249" width="5.85546875" style="71" customWidth="1"/>
    <col min="7250" max="7251" width="7" style="71" hidden="1" customWidth="1"/>
    <col min="7252" max="7252" width="5.42578125" style="71" customWidth="1"/>
    <col min="7253" max="7254" width="7" style="71" hidden="1" customWidth="1"/>
    <col min="7255" max="7255" width="5.42578125" style="71" customWidth="1"/>
    <col min="7256" max="7257" width="7" style="71" hidden="1" customWidth="1"/>
    <col min="7258" max="7258" width="6" style="71" customWidth="1"/>
    <col min="7259" max="7263" width="7" style="71" hidden="1" customWidth="1"/>
    <col min="7264" max="7264" width="5" style="71" customWidth="1"/>
    <col min="7265" max="7272" width="7" style="71" hidden="1" customWidth="1"/>
    <col min="7273" max="7273" width="5" style="71" customWidth="1"/>
    <col min="7274" max="7274" width="7" style="71" hidden="1" customWidth="1"/>
    <col min="7275" max="7275" width="5" style="71" customWidth="1"/>
    <col min="7276" max="7276" width="9.42578125" style="71" customWidth="1"/>
    <col min="7277" max="7277" width="7" style="71" hidden="1" customWidth="1"/>
    <col min="7278" max="7278" width="5" style="71" customWidth="1"/>
    <col min="7279" max="7280" width="7" style="71" hidden="1" customWidth="1"/>
    <col min="7281" max="7281" width="5" style="71" customWidth="1"/>
    <col min="7282" max="7286" width="7" style="71" hidden="1" customWidth="1"/>
    <col min="7287" max="7287" width="5" style="71" customWidth="1"/>
    <col min="7288" max="7292" width="7" style="71" hidden="1" customWidth="1"/>
    <col min="7293" max="7293" width="5" style="71" customWidth="1"/>
    <col min="7294" max="7294" width="7" style="71" hidden="1" customWidth="1"/>
    <col min="7295" max="7295" width="6.42578125" style="71" customWidth="1"/>
    <col min="7296" max="7299" width="7" style="71" hidden="1" customWidth="1"/>
    <col min="7300" max="7300" width="7.140625" style="71" customWidth="1"/>
    <col min="7301" max="7305" width="7" style="71" hidden="1" customWidth="1"/>
    <col min="7306" max="7306" width="7.140625" style="71" customWidth="1"/>
    <col min="7307" max="7311" width="7" style="71" hidden="1" customWidth="1"/>
    <col min="7312" max="7312" width="7.140625" style="71" customWidth="1"/>
    <col min="7313" max="7314" width="7" style="71" hidden="1" customWidth="1"/>
    <col min="7315" max="7315" width="7.140625" style="71" customWidth="1"/>
    <col min="7316" max="7319" width="7" style="71" hidden="1" customWidth="1"/>
    <col min="7320" max="7320" width="6.42578125" style="71" customWidth="1"/>
    <col min="7321" max="7322" width="7" style="71" hidden="1" customWidth="1"/>
    <col min="7323" max="7323" width="6.85546875" style="71" customWidth="1"/>
    <col min="7324" max="7325" width="7" style="71" hidden="1" customWidth="1"/>
    <col min="7326" max="7326" width="6.85546875" style="71" customWidth="1"/>
    <col min="7327" max="7328" width="7" style="71" hidden="1" customWidth="1"/>
    <col min="7329" max="7329" width="6.42578125" style="71" customWidth="1"/>
    <col min="7330" max="7334" width="7" style="71" hidden="1" customWidth="1"/>
    <col min="7335" max="7335" width="6.42578125" style="71" customWidth="1"/>
    <col min="7336" max="7337" width="7" style="71" hidden="1" customWidth="1"/>
    <col min="7338" max="7338" width="7.5703125" style="71" customWidth="1"/>
    <col min="7339" max="7339" width="7" style="71" hidden="1" customWidth="1"/>
    <col min="7340" max="7340" width="9.42578125" style="71" customWidth="1"/>
    <col min="7341" max="7341" width="7" style="71" hidden="1" customWidth="1"/>
    <col min="7342" max="7345" width="6.42578125" style="71" customWidth="1"/>
    <col min="7346" max="7346" width="6.85546875" style="71" customWidth="1"/>
    <col min="7347" max="7364" width="7" style="71" hidden="1" customWidth="1"/>
    <col min="7365" max="7365" width="6.5703125" style="71" customWidth="1"/>
    <col min="7366" max="7366" width="6.42578125" style="71" customWidth="1"/>
    <col min="7367" max="7368" width="7" style="71" hidden="1" customWidth="1"/>
    <col min="7369" max="7369" width="6.42578125" style="71" customWidth="1"/>
    <col min="7370" max="7371" width="7" style="71" hidden="1" customWidth="1"/>
    <col min="7372" max="7372" width="7.42578125" style="71" customWidth="1"/>
    <col min="7373" max="7373" width="7" style="71" hidden="1" customWidth="1"/>
    <col min="7374" max="7374" width="6.42578125" style="71" customWidth="1"/>
    <col min="7375" max="7375" width="7" style="71" hidden="1" customWidth="1"/>
    <col min="7376" max="7376" width="9" style="71" customWidth="1"/>
    <col min="7377" max="7378" width="7" style="71" hidden="1" customWidth="1"/>
    <col min="7379" max="7379" width="8.5703125" style="71" customWidth="1"/>
    <col min="7380" max="7381" width="7" style="71" hidden="1" customWidth="1"/>
    <col min="7382" max="7382" width="6.42578125" style="71" customWidth="1"/>
    <col min="7383" max="7384" width="7" style="71" hidden="1" customWidth="1"/>
    <col min="7385" max="7385" width="7" style="71" customWidth="1"/>
    <col min="7386" max="7387" width="7" style="71" hidden="1" customWidth="1"/>
    <col min="7388" max="7389" width="7" style="71" customWidth="1"/>
    <col min="7390" max="7391" width="7" style="71" hidden="1" customWidth="1"/>
    <col min="7392" max="7392" width="7.5703125" style="71" customWidth="1"/>
    <col min="7393" max="7394" width="7" style="71" hidden="1" customWidth="1"/>
    <col min="7395" max="7395" width="7" style="71" customWidth="1"/>
    <col min="7396" max="7397" width="7" style="71" hidden="1" customWidth="1"/>
    <col min="7398" max="7398" width="7" style="71" customWidth="1"/>
    <col min="7399" max="7400" width="7" style="71" hidden="1" customWidth="1"/>
    <col min="7401" max="7401" width="7" style="71" customWidth="1"/>
    <col min="7402" max="7402" width="7" style="71" hidden="1" customWidth="1"/>
    <col min="7403" max="7403" width="6.42578125" style="71" customWidth="1"/>
    <col min="7404" max="7413" width="7" style="71" hidden="1" customWidth="1"/>
    <col min="7414" max="7414" width="7" style="71" hidden="1"/>
    <col min="7415" max="7415" width="41.42578125" style="71" customWidth="1"/>
    <col min="7416" max="7416" width="6.42578125" style="71" customWidth="1"/>
    <col min="7417" max="7417" width="14.7109375" style="71" customWidth="1"/>
    <col min="7418" max="7418" width="11.42578125" style="71" customWidth="1"/>
    <col min="7419" max="7420" width="13" style="71" customWidth="1"/>
    <col min="7421" max="7430" width="9.42578125" style="71" customWidth="1"/>
    <col min="7431" max="7431" width="8.85546875" style="71" customWidth="1"/>
    <col min="7432" max="7432" width="9.42578125" style="71" customWidth="1"/>
    <col min="7433" max="7433" width="10.140625" style="71" customWidth="1"/>
    <col min="7434" max="7434" width="6.42578125" style="71" customWidth="1"/>
    <col min="7435" max="7435" width="6.85546875" style="71" customWidth="1"/>
    <col min="7436" max="7437" width="6.5703125" style="71" customWidth="1"/>
    <col min="7438" max="7438" width="6.28515625" style="71" customWidth="1"/>
    <col min="7439" max="7440" width="7.5703125" style="71" customWidth="1"/>
    <col min="7441" max="7441" width="14.5703125" style="71" customWidth="1"/>
    <col min="7442" max="7443" width="11.42578125" style="71" customWidth="1"/>
    <col min="7444" max="7444" width="56.85546875" style="71" customWidth="1"/>
    <col min="7445" max="7445" width="9.140625" style="71" customWidth="1"/>
    <col min="7446" max="7446" width="24.5703125" style="71" customWidth="1"/>
    <col min="7447" max="7447" width="22.85546875" style="71" customWidth="1"/>
    <col min="7448" max="7450" width="9.140625" style="71" customWidth="1"/>
    <col min="7451" max="7452" width="12.140625" style="71" customWidth="1"/>
    <col min="7453" max="7453" width="14.5703125" style="71" customWidth="1"/>
    <col min="7454" max="7454" width="5" style="71" customWidth="1"/>
    <col min="7455" max="7456" width="7" style="71" hidden="1" customWidth="1"/>
    <col min="7457" max="7457" width="5" style="71" customWidth="1"/>
    <col min="7458" max="7459" width="7" style="71" hidden="1" customWidth="1"/>
    <col min="7460" max="7460" width="5" style="71" customWidth="1"/>
    <col min="7461" max="7462" width="7" style="71" hidden="1" customWidth="1"/>
    <col min="7463" max="7463" width="5" style="71" customWidth="1"/>
    <col min="7464" max="7465" width="7" style="71" hidden="1" customWidth="1"/>
    <col min="7466" max="7466" width="5" style="71" customWidth="1"/>
    <col min="7467" max="7468" width="7" style="71" hidden="1" customWidth="1"/>
    <col min="7469" max="7469" width="5" style="71" customWidth="1"/>
    <col min="7470" max="7480" width="7" style="71" hidden="1" customWidth="1"/>
    <col min="7481" max="7481" width="6.85546875" style="71" customWidth="1"/>
    <col min="7482" max="7483" width="7" style="71" hidden="1" customWidth="1"/>
    <col min="7484" max="7484" width="6.42578125" style="71" customWidth="1"/>
    <col min="7485" max="7486" width="7" style="71" hidden="1" customWidth="1"/>
    <col min="7487" max="7487" width="5.42578125" style="71" customWidth="1"/>
    <col min="7488" max="7489" width="7" style="71" hidden="1" customWidth="1"/>
    <col min="7490" max="7490" width="4.85546875" style="71" customWidth="1"/>
    <col min="7491" max="7498" width="7" style="71" hidden="1" customWidth="1"/>
    <col min="7499" max="7499" width="5.42578125" style="71" customWidth="1"/>
    <col min="7500" max="7504" width="7" style="71" hidden="1" customWidth="1"/>
    <col min="7505" max="7505" width="5.85546875" style="71" customWidth="1"/>
    <col min="7506" max="7507" width="7" style="71" hidden="1" customWidth="1"/>
    <col min="7508" max="7508" width="5.42578125" style="71" customWidth="1"/>
    <col min="7509" max="7510" width="7" style="71" hidden="1" customWidth="1"/>
    <col min="7511" max="7511" width="5.42578125" style="71" customWidth="1"/>
    <col min="7512" max="7513" width="7" style="71" hidden="1" customWidth="1"/>
    <col min="7514" max="7514" width="6" style="71" customWidth="1"/>
    <col min="7515" max="7519" width="7" style="71" hidden="1" customWidth="1"/>
    <col min="7520" max="7520" width="5" style="71" customWidth="1"/>
    <col min="7521" max="7528" width="7" style="71" hidden="1" customWidth="1"/>
    <col min="7529" max="7529" width="5" style="71" customWidth="1"/>
    <col min="7530" max="7530" width="7" style="71" hidden="1" customWidth="1"/>
    <col min="7531" max="7531" width="5" style="71" customWidth="1"/>
    <col min="7532" max="7532" width="9.42578125" style="71" customWidth="1"/>
    <col min="7533" max="7533" width="7" style="71" hidden="1" customWidth="1"/>
    <col min="7534" max="7534" width="5" style="71" customWidth="1"/>
    <col min="7535" max="7536" width="7" style="71" hidden="1" customWidth="1"/>
    <col min="7537" max="7537" width="5" style="71" customWidth="1"/>
    <col min="7538" max="7542" width="7" style="71" hidden="1" customWidth="1"/>
    <col min="7543" max="7543" width="5" style="71" customWidth="1"/>
    <col min="7544" max="7548" width="7" style="71" hidden="1" customWidth="1"/>
    <col min="7549" max="7549" width="5" style="71" customWidth="1"/>
    <col min="7550" max="7550" width="7" style="71" hidden="1" customWidth="1"/>
    <col min="7551" max="7551" width="6.42578125" style="71" customWidth="1"/>
    <col min="7552" max="7555" width="7" style="71" hidden="1" customWidth="1"/>
    <col min="7556" max="7556" width="7.140625" style="71" customWidth="1"/>
    <col min="7557" max="7561" width="7" style="71" hidden="1" customWidth="1"/>
    <col min="7562" max="7562" width="7.140625" style="71" customWidth="1"/>
    <col min="7563" max="7567" width="7" style="71" hidden="1" customWidth="1"/>
    <col min="7568" max="7568" width="7.140625" style="71" customWidth="1"/>
    <col min="7569" max="7570" width="7" style="71" hidden="1" customWidth="1"/>
    <col min="7571" max="7571" width="7.140625" style="71" customWidth="1"/>
    <col min="7572" max="7575" width="7" style="71" hidden="1" customWidth="1"/>
    <col min="7576" max="7576" width="6.42578125" style="71" customWidth="1"/>
    <col min="7577" max="7578" width="7" style="71" hidden="1" customWidth="1"/>
    <col min="7579" max="7579" width="6.85546875" style="71" customWidth="1"/>
    <col min="7580" max="7581" width="7" style="71" hidden="1" customWidth="1"/>
    <col min="7582" max="7582" width="6.85546875" style="71" customWidth="1"/>
    <col min="7583" max="7584" width="7" style="71" hidden="1" customWidth="1"/>
    <col min="7585" max="7585" width="6.42578125" style="71" customWidth="1"/>
    <col min="7586" max="7590" width="7" style="71" hidden="1" customWidth="1"/>
    <col min="7591" max="7591" width="6.42578125" style="71" customWidth="1"/>
    <col min="7592" max="7593" width="7" style="71" hidden="1" customWidth="1"/>
    <col min="7594" max="7594" width="7.5703125" style="71" customWidth="1"/>
    <col min="7595" max="7595" width="7" style="71" hidden="1" customWidth="1"/>
    <col min="7596" max="7596" width="9.42578125" style="71" customWidth="1"/>
    <col min="7597" max="7597" width="7" style="71" hidden="1" customWidth="1"/>
    <col min="7598" max="7601" width="6.42578125" style="71" customWidth="1"/>
    <col min="7602" max="7602" width="6.85546875" style="71" customWidth="1"/>
    <col min="7603" max="7620" width="7" style="71" hidden="1" customWidth="1"/>
    <col min="7621" max="7621" width="6.5703125" style="71" customWidth="1"/>
    <col min="7622" max="7622" width="6.42578125" style="71" customWidth="1"/>
    <col min="7623" max="7624" width="7" style="71" hidden="1" customWidth="1"/>
    <col min="7625" max="7625" width="6.42578125" style="71" customWidth="1"/>
    <col min="7626" max="7627" width="7" style="71" hidden="1" customWidth="1"/>
    <col min="7628" max="7628" width="7.42578125" style="71" customWidth="1"/>
    <col min="7629" max="7629" width="7" style="71" hidden="1" customWidth="1"/>
    <col min="7630" max="7630" width="6.42578125" style="71" customWidth="1"/>
    <col min="7631" max="7631" width="7" style="71" hidden="1" customWidth="1"/>
    <col min="7632" max="7632" width="9" style="71" customWidth="1"/>
    <col min="7633" max="7634" width="7" style="71" hidden="1" customWidth="1"/>
    <col min="7635" max="7635" width="8.5703125" style="71" customWidth="1"/>
    <col min="7636" max="7637" width="7" style="71" hidden="1" customWidth="1"/>
    <col min="7638" max="7638" width="6.42578125" style="71" customWidth="1"/>
    <col min="7639" max="7640" width="7" style="71" hidden="1" customWidth="1"/>
    <col min="7641" max="7641" width="7" style="71" customWidth="1"/>
    <col min="7642" max="7643" width="7" style="71" hidden="1" customWidth="1"/>
    <col min="7644" max="7645" width="7" style="71" customWidth="1"/>
    <col min="7646" max="7647" width="7" style="71" hidden="1" customWidth="1"/>
    <col min="7648" max="7648" width="7.5703125" style="71" customWidth="1"/>
    <col min="7649" max="7650" width="7" style="71" hidden="1" customWidth="1"/>
    <col min="7651" max="7651" width="7" style="71" customWidth="1"/>
    <col min="7652" max="7653" width="7" style="71" hidden="1" customWidth="1"/>
    <col min="7654" max="7654" width="7" style="71" customWidth="1"/>
    <col min="7655" max="7656" width="7" style="71" hidden="1" customWidth="1"/>
    <col min="7657" max="7657" width="7" style="71" customWidth="1"/>
    <col min="7658" max="7658" width="7" style="71" hidden="1" customWidth="1"/>
    <col min="7659" max="7659" width="6.42578125" style="71" customWidth="1"/>
    <col min="7660" max="7669" width="7" style="71" hidden="1" customWidth="1"/>
    <col min="7670" max="7670" width="7" style="71" hidden="1"/>
    <col min="7671" max="7671" width="41.42578125" style="71" customWidth="1"/>
    <col min="7672" max="7672" width="6.42578125" style="71" customWidth="1"/>
    <col min="7673" max="7673" width="14.7109375" style="71" customWidth="1"/>
    <col min="7674" max="7674" width="11.42578125" style="71" customWidth="1"/>
    <col min="7675" max="7676" width="13" style="71" customWidth="1"/>
    <col min="7677" max="7686" width="9.42578125" style="71" customWidth="1"/>
    <col min="7687" max="7687" width="8.85546875" style="71" customWidth="1"/>
    <col min="7688" max="7688" width="9.42578125" style="71" customWidth="1"/>
    <col min="7689" max="7689" width="10.140625" style="71" customWidth="1"/>
    <col min="7690" max="7690" width="6.42578125" style="71" customWidth="1"/>
    <col min="7691" max="7691" width="6.85546875" style="71" customWidth="1"/>
    <col min="7692" max="7693" width="6.5703125" style="71" customWidth="1"/>
    <col min="7694" max="7694" width="6.28515625" style="71" customWidth="1"/>
    <col min="7695" max="7696" width="7.5703125" style="71" customWidth="1"/>
    <col min="7697" max="7697" width="14.5703125" style="71" customWidth="1"/>
    <col min="7698" max="7699" width="11.42578125" style="71" customWidth="1"/>
    <col min="7700" max="7700" width="56.85546875" style="71" customWidth="1"/>
    <col min="7701" max="7701" width="9.140625" style="71" customWidth="1"/>
    <col min="7702" max="7702" width="24.5703125" style="71" customWidth="1"/>
    <col min="7703" max="7703" width="22.85546875" style="71" customWidth="1"/>
    <col min="7704" max="7706" width="9.140625" style="71" customWidth="1"/>
    <col min="7707" max="7708" width="12.140625" style="71" customWidth="1"/>
    <col min="7709" max="7709" width="14.5703125" style="71" customWidth="1"/>
    <col min="7710" max="7710" width="5" style="71" customWidth="1"/>
    <col min="7711" max="7712" width="7" style="71" hidden="1" customWidth="1"/>
    <col min="7713" max="7713" width="5" style="71" customWidth="1"/>
    <col min="7714" max="7715" width="7" style="71" hidden="1" customWidth="1"/>
    <col min="7716" max="7716" width="5" style="71" customWidth="1"/>
    <col min="7717" max="7718" width="7" style="71" hidden="1" customWidth="1"/>
    <col min="7719" max="7719" width="5" style="71" customWidth="1"/>
    <col min="7720" max="7721" width="7" style="71" hidden="1" customWidth="1"/>
    <col min="7722" max="7722" width="5" style="71" customWidth="1"/>
    <col min="7723" max="7724" width="7" style="71" hidden="1" customWidth="1"/>
    <col min="7725" max="7725" width="5" style="71" customWidth="1"/>
    <col min="7726" max="7736" width="7" style="71" hidden="1" customWidth="1"/>
    <col min="7737" max="7737" width="6.85546875" style="71" customWidth="1"/>
    <col min="7738" max="7739" width="7" style="71" hidden="1" customWidth="1"/>
    <col min="7740" max="7740" width="6.42578125" style="71" customWidth="1"/>
    <col min="7741" max="7742" width="7" style="71" hidden="1" customWidth="1"/>
    <col min="7743" max="7743" width="5.42578125" style="71" customWidth="1"/>
    <col min="7744" max="7745" width="7" style="71" hidden="1" customWidth="1"/>
    <col min="7746" max="7746" width="4.85546875" style="71" customWidth="1"/>
    <col min="7747" max="7754" width="7" style="71" hidden="1" customWidth="1"/>
    <col min="7755" max="7755" width="5.42578125" style="71" customWidth="1"/>
    <col min="7756" max="7760" width="7" style="71" hidden="1" customWidth="1"/>
    <col min="7761" max="7761" width="5.85546875" style="71" customWidth="1"/>
    <col min="7762" max="7763" width="7" style="71" hidden="1" customWidth="1"/>
    <col min="7764" max="7764" width="5.42578125" style="71" customWidth="1"/>
    <col min="7765" max="7766" width="7" style="71" hidden="1" customWidth="1"/>
    <col min="7767" max="7767" width="5.42578125" style="71" customWidth="1"/>
    <col min="7768" max="7769" width="7" style="71" hidden="1" customWidth="1"/>
    <col min="7770" max="7770" width="6" style="71" customWidth="1"/>
    <col min="7771" max="7775" width="7" style="71" hidden="1" customWidth="1"/>
    <col min="7776" max="7776" width="5" style="71" customWidth="1"/>
    <col min="7777" max="7784" width="7" style="71" hidden="1" customWidth="1"/>
    <col min="7785" max="7785" width="5" style="71" customWidth="1"/>
    <col min="7786" max="7786" width="7" style="71" hidden="1" customWidth="1"/>
    <col min="7787" max="7787" width="5" style="71" customWidth="1"/>
    <col min="7788" max="7788" width="9.42578125" style="71" customWidth="1"/>
    <col min="7789" max="7789" width="7" style="71" hidden="1" customWidth="1"/>
    <col min="7790" max="7790" width="5" style="71" customWidth="1"/>
    <col min="7791" max="7792" width="7" style="71" hidden="1" customWidth="1"/>
    <col min="7793" max="7793" width="5" style="71" customWidth="1"/>
    <col min="7794" max="7798" width="7" style="71" hidden="1" customWidth="1"/>
    <col min="7799" max="7799" width="5" style="71" customWidth="1"/>
    <col min="7800" max="7804" width="7" style="71" hidden="1" customWidth="1"/>
    <col min="7805" max="7805" width="5" style="71" customWidth="1"/>
    <col min="7806" max="7806" width="7" style="71" hidden="1" customWidth="1"/>
    <col min="7807" max="7807" width="6.42578125" style="71" customWidth="1"/>
    <col min="7808" max="7811" width="7" style="71" hidden="1" customWidth="1"/>
    <col min="7812" max="7812" width="7.140625" style="71" customWidth="1"/>
    <col min="7813" max="7817" width="7" style="71" hidden="1" customWidth="1"/>
    <col min="7818" max="7818" width="7.140625" style="71" customWidth="1"/>
    <col min="7819" max="7823" width="7" style="71" hidden="1" customWidth="1"/>
    <col min="7824" max="7824" width="7.140625" style="71" customWidth="1"/>
    <col min="7825" max="7826" width="7" style="71" hidden="1" customWidth="1"/>
    <col min="7827" max="7827" width="7.140625" style="71" customWidth="1"/>
    <col min="7828" max="7831" width="7" style="71" hidden="1" customWidth="1"/>
    <col min="7832" max="7832" width="6.42578125" style="71" customWidth="1"/>
    <col min="7833" max="7834" width="7" style="71" hidden="1" customWidth="1"/>
    <col min="7835" max="7835" width="6.85546875" style="71" customWidth="1"/>
    <col min="7836" max="7837" width="7" style="71" hidden="1" customWidth="1"/>
    <col min="7838" max="7838" width="6.85546875" style="71" customWidth="1"/>
    <col min="7839" max="7840" width="7" style="71" hidden="1" customWidth="1"/>
    <col min="7841" max="7841" width="6.42578125" style="71" customWidth="1"/>
    <col min="7842" max="7846" width="7" style="71" hidden="1" customWidth="1"/>
    <col min="7847" max="7847" width="6.42578125" style="71" customWidth="1"/>
    <col min="7848" max="7849" width="7" style="71" hidden="1" customWidth="1"/>
    <col min="7850" max="7850" width="7.5703125" style="71" customWidth="1"/>
    <col min="7851" max="7851" width="7" style="71" hidden="1" customWidth="1"/>
    <col min="7852" max="7852" width="9.42578125" style="71" customWidth="1"/>
    <col min="7853" max="7853" width="7" style="71" hidden="1" customWidth="1"/>
    <col min="7854" max="7857" width="6.42578125" style="71" customWidth="1"/>
    <col min="7858" max="7858" width="6.85546875" style="71" customWidth="1"/>
    <col min="7859" max="7876" width="7" style="71" hidden="1" customWidth="1"/>
    <col min="7877" max="7877" width="6.5703125" style="71" customWidth="1"/>
    <col min="7878" max="7878" width="6.42578125" style="71" customWidth="1"/>
    <col min="7879" max="7880" width="7" style="71" hidden="1" customWidth="1"/>
    <col min="7881" max="7881" width="6.42578125" style="71" customWidth="1"/>
    <col min="7882" max="7883" width="7" style="71" hidden="1" customWidth="1"/>
    <col min="7884" max="7884" width="7.42578125" style="71" customWidth="1"/>
    <col min="7885" max="7885" width="7" style="71" hidden="1" customWidth="1"/>
    <col min="7886" max="7886" width="6.42578125" style="71" customWidth="1"/>
    <col min="7887" max="7887" width="7" style="71" hidden="1" customWidth="1"/>
    <col min="7888" max="7888" width="9" style="71" customWidth="1"/>
    <col min="7889" max="7890" width="7" style="71" hidden="1" customWidth="1"/>
    <col min="7891" max="7891" width="8.5703125" style="71" customWidth="1"/>
    <col min="7892" max="7893" width="7" style="71" hidden="1" customWidth="1"/>
    <col min="7894" max="7894" width="6.42578125" style="71" customWidth="1"/>
    <col min="7895" max="7896" width="7" style="71" hidden="1" customWidth="1"/>
    <col min="7897" max="7897" width="7" style="71" customWidth="1"/>
    <col min="7898" max="7899" width="7" style="71" hidden="1" customWidth="1"/>
    <col min="7900" max="7901" width="7" style="71" customWidth="1"/>
    <col min="7902" max="7903" width="7" style="71" hidden="1" customWidth="1"/>
    <col min="7904" max="7904" width="7.5703125" style="71" customWidth="1"/>
    <col min="7905" max="7906" width="7" style="71" hidden="1" customWidth="1"/>
    <col min="7907" max="7907" width="7" style="71" customWidth="1"/>
    <col min="7908" max="7909" width="7" style="71" hidden="1" customWidth="1"/>
    <col min="7910" max="7910" width="7" style="71" customWidth="1"/>
    <col min="7911" max="7912" width="7" style="71" hidden="1" customWidth="1"/>
    <col min="7913" max="7913" width="7" style="71" customWidth="1"/>
    <col min="7914" max="7914" width="7" style="71" hidden="1" customWidth="1"/>
    <col min="7915" max="7915" width="6.42578125" style="71" customWidth="1"/>
    <col min="7916" max="7925" width="7" style="71" hidden="1" customWidth="1"/>
    <col min="7926" max="7926" width="7" style="71" hidden="1"/>
    <col min="7927" max="7927" width="41.42578125" style="71" customWidth="1"/>
    <col min="7928" max="7928" width="6.42578125" style="71" customWidth="1"/>
    <col min="7929" max="7929" width="14.7109375" style="71" customWidth="1"/>
    <col min="7930" max="7930" width="11.42578125" style="71" customWidth="1"/>
    <col min="7931" max="7932" width="13" style="71" customWidth="1"/>
    <col min="7933" max="7942" width="9.42578125" style="71" customWidth="1"/>
    <col min="7943" max="7943" width="8.85546875" style="71" customWidth="1"/>
    <col min="7944" max="7944" width="9.42578125" style="71" customWidth="1"/>
    <col min="7945" max="7945" width="10.140625" style="71" customWidth="1"/>
    <col min="7946" max="7946" width="6.42578125" style="71" customWidth="1"/>
    <col min="7947" max="7947" width="6.85546875" style="71" customWidth="1"/>
    <col min="7948" max="7949" width="6.5703125" style="71" customWidth="1"/>
    <col min="7950" max="7950" width="6.28515625" style="71" customWidth="1"/>
    <col min="7951" max="7952" width="7.5703125" style="71" customWidth="1"/>
    <col min="7953" max="7953" width="14.5703125" style="71" customWidth="1"/>
    <col min="7954" max="7955" width="11.42578125" style="71" customWidth="1"/>
    <col min="7956" max="7956" width="56.85546875" style="71" customWidth="1"/>
    <col min="7957" max="7957" width="9.140625" style="71" customWidth="1"/>
    <col min="7958" max="7958" width="24.5703125" style="71" customWidth="1"/>
    <col min="7959" max="7959" width="22.85546875" style="71" customWidth="1"/>
    <col min="7960" max="7962" width="9.140625" style="71" customWidth="1"/>
    <col min="7963" max="7964" width="12.140625" style="71" customWidth="1"/>
    <col min="7965" max="7965" width="14.5703125" style="71" customWidth="1"/>
    <col min="7966" max="7966" width="5" style="71" customWidth="1"/>
    <col min="7967" max="7968" width="7" style="71" hidden="1" customWidth="1"/>
    <col min="7969" max="7969" width="5" style="71" customWidth="1"/>
    <col min="7970" max="7971" width="7" style="71" hidden="1" customWidth="1"/>
    <col min="7972" max="7972" width="5" style="71" customWidth="1"/>
    <col min="7973" max="7974" width="7" style="71" hidden="1" customWidth="1"/>
    <col min="7975" max="7975" width="5" style="71" customWidth="1"/>
    <col min="7976" max="7977" width="7" style="71" hidden="1" customWidth="1"/>
    <col min="7978" max="7978" width="5" style="71" customWidth="1"/>
    <col min="7979" max="7980" width="7" style="71" hidden="1" customWidth="1"/>
    <col min="7981" max="7981" width="5" style="71" customWidth="1"/>
    <col min="7982" max="7992" width="7" style="71" hidden="1" customWidth="1"/>
    <col min="7993" max="7993" width="6.85546875" style="71" customWidth="1"/>
    <col min="7994" max="7995" width="7" style="71" hidden="1" customWidth="1"/>
    <col min="7996" max="7996" width="6.42578125" style="71" customWidth="1"/>
    <col min="7997" max="7998" width="7" style="71" hidden="1" customWidth="1"/>
    <col min="7999" max="7999" width="5.42578125" style="71" customWidth="1"/>
    <col min="8000" max="8001" width="7" style="71" hidden="1" customWidth="1"/>
    <col min="8002" max="8002" width="4.85546875" style="71" customWidth="1"/>
    <col min="8003" max="8010" width="7" style="71" hidden="1" customWidth="1"/>
    <col min="8011" max="8011" width="5.42578125" style="71" customWidth="1"/>
    <col min="8012" max="8016" width="7" style="71" hidden="1" customWidth="1"/>
    <col min="8017" max="8017" width="5.85546875" style="71" customWidth="1"/>
    <col min="8018" max="8019" width="7" style="71" hidden="1" customWidth="1"/>
    <col min="8020" max="8020" width="5.42578125" style="71" customWidth="1"/>
    <col min="8021" max="8022" width="7" style="71" hidden="1" customWidth="1"/>
    <col min="8023" max="8023" width="5.42578125" style="71" customWidth="1"/>
    <col min="8024" max="8025" width="7" style="71" hidden="1" customWidth="1"/>
    <col min="8026" max="8026" width="6" style="71" customWidth="1"/>
    <col min="8027" max="8031" width="7" style="71" hidden="1" customWidth="1"/>
    <col min="8032" max="8032" width="5" style="71" customWidth="1"/>
    <col min="8033" max="8040" width="7" style="71" hidden="1" customWidth="1"/>
    <col min="8041" max="8041" width="5" style="71" customWidth="1"/>
    <col min="8042" max="8042" width="7" style="71" hidden="1" customWidth="1"/>
    <col min="8043" max="8043" width="5" style="71" customWidth="1"/>
    <col min="8044" max="8044" width="9.42578125" style="71" customWidth="1"/>
    <col min="8045" max="8045" width="7" style="71" hidden="1" customWidth="1"/>
    <col min="8046" max="8046" width="5" style="71" customWidth="1"/>
    <col min="8047" max="8048" width="7" style="71" hidden="1" customWidth="1"/>
    <col min="8049" max="8049" width="5" style="71" customWidth="1"/>
    <col min="8050" max="8054" width="7" style="71" hidden="1" customWidth="1"/>
    <col min="8055" max="8055" width="5" style="71" customWidth="1"/>
    <col min="8056" max="8060" width="7" style="71" hidden="1" customWidth="1"/>
    <col min="8061" max="8061" width="5" style="71" customWidth="1"/>
    <col min="8062" max="8062" width="7" style="71" hidden="1" customWidth="1"/>
    <col min="8063" max="8063" width="6.42578125" style="71" customWidth="1"/>
    <col min="8064" max="8067" width="7" style="71" hidden="1" customWidth="1"/>
    <col min="8068" max="8068" width="7.140625" style="71" customWidth="1"/>
    <col min="8069" max="8073" width="7" style="71" hidden="1" customWidth="1"/>
    <col min="8074" max="8074" width="7.140625" style="71" customWidth="1"/>
    <col min="8075" max="8079" width="7" style="71" hidden="1" customWidth="1"/>
    <col min="8080" max="8080" width="7.140625" style="71" customWidth="1"/>
    <col min="8081" max="8082" width="7" style="71" hidden="1" customWidth="1"/>
    <col min="8083" max="8083" width="7.140625" style="71" customWidth="1"/>
    <col min="8084" max="8087" width="7" style="71" hidden="1" customWidth="1"/>
    <col min="8088" max="8088" width="6.42578125" style="71" customWidth="1"/>
    <col min="8089" max="8090" width="7" style="71" hidden="1" customWidth="1"/>
    <col min="8091" max="8091" width="6.85546875" style="71" customWidth="1"/>
    <col min="8092" max="8093" width="7" style="71" hidden="1" customWidth="1"/>
    <col min="8094" max="8094" width="6.85546875" style="71" customWidth="1"/>
    <col min="8095" max="8096" width="7" style="71" hidden="1" customWidth="1"/>
    <col min="8097" max="8097" width="6.42578125" style="71" customWidth="1"/>
    <col min="8098" max="8102" width="7" style="71" hidden="1" customWidth="1"/>
    <col min="8103" max="8103" width="6.42578125" style="71" customWidth="1"/>
    <col min="8104" max="8105" width="7" style="71" hidden="1" customWidth="1"/>
    <col min="8106" max="8106" width="7.5703125" style="71" customWidth="1"/>
    <col min="8107" max="8107" width="7" style="71" hidden="1" customWidth="1"/>
    <col min="8108" max="8108" width="9.42578125" style="71" customWidth="1"/>
    <col min="8109" max="8109" width="7" style="71" hidden="1" customWidth="1"/>
    <col min="8110" max="8113" width="6.42578125" style="71" customWidth="1"/>
    <col min="8114" max="8114" width="6.85546875" style="71" customWidth="1"/>
    <col min="8115" max="8132" width="7" style="71" hidden="1" customWidth="1"/>
    <col min="8133" max="8133" width="6.5703125" style="71" customWidth="1"/>
    <col min="8134" max="8134" width="6.42578125" style="71" customWidth="1"/>
    <col min="8135" max="8136" width="7" style="71" hidden="1" customWidth="1"/>
    <col min="8137" max="8137" width="6.42578125" style="71" customWidth="1"/>
    <col min="8138" max="8139" width="7" style="71" hidden="1" customWidth="1"/>
    <col min="8140" max="8140" width="7.42578125" style="71" customWidth="1"/>
    <col min="8141" max="8141" width="7" style="71" hidden="1" customWidth="1"/>
    <col min="8142" max="8142" width="6.42578125" style="71" customWidth="1"/>
    <col min="8143" max="8143" width="7" style="71" hidden="1" customWidth="1"/>
    <col min="8144" max="8144" width="9" style="71" customWidth="1"/>
    <col min="8145" max="8146" width="7" style="71" hidden="1" customWidth="1"/>
    <col min="8147" max="8147" width="8.5703125" style="71" customWidth="1"/>
    <col min="8148" max="8149" width="7" style="71" hidden="1" customWidth="1"/>
    <col min="8150" max="8150" width="6.42578125" style="71" customWidth="1"/>
    <col min="8151" max="8152" width="7" style="71" hidden="1" customWidth="1"/>
    <col min="8153" max="8153" width="7" style="71" customWidth="1"/>
    <col min="8154" max="8155" width="7" style="71" hidden="1" customWidth="1"/>
    <col min="8156" max="8157" width="7" style="71" customWidth="1"/>
    <col min="8158" max="8159" width="7" style="71" hidden="1" customWidth="1"/>
    <col min="8160" max="8160" width="7.5703125" style="71" customWidth="1"/>
    <col min="8161" max="8162" width="7" style="71" hidden="1" customWidth="1"/>
    <col min="8163" max="8163" width="7" style="71" customWidth="1"/>
    <col min="8164" max="8165" width="7" style="71" hidden="1" customWidth="1"/>
    <col min="8166" max="8166" width="7" style="71" customWidth="1"/>
    <col min="8167" max="8168" width="7" style="71" hidden="1" customWidth="1"/>
    <col min="8169" max="8169" width="7" style="71" customWidth="1"/>
    <col min="8170" max="8170" width="7" style="71" hidden="1" customWidth="1"/>
    <col min="8171" max="8171" width="6.42578125" style="71" customWidth="1"/>
    <col min="8172" max="8181" width="7" style="71" hidden="1" customWidth="1"/>
    <col min="8182" max="8182" width="7" style="71" hidden="1"/>
    <col min="8183" max="8183" width="41.42578125" style="71" customWidth="1"/>
    <col min="8184" max="8184" width="6.42578125" style="71" customWidth="1"/>
    <col min="8185" max="8185" width="14.7109375" style="71" customWidth="1"/>
    <col min="8186" max="8186" width="11.42578125" style="71" customWidth="1"/>
    <col min="8187" max="8188" width="13" style="71" customWidth="1"/>
    <col min="8189" max="8198" width="9.42578125" style="71" customWidth="1"/>
    <col min="8199" max="8199" width="8.85546875" style="71" customWidth="1"/>
    <col min="8200" max="8200" width="9.42578125" style="71" customWidth="1"/>
    <col min="8201" max="8201" width="10.140625" style="71" customWidth="1"/>
    <col min="8202" max="8202" width="6.42578125" style="71" customWidth="1"/>
    <col min="8203" max="8203" width="6.85546875" style="71" customWidth="1"/>
    <col min="8204" max="8205" width="6.5703125" style="71" customWidth="1"/>
    <col min="8206" max="8206" width="6.28515625" style="71" customWidth="1"/>
    <col min="8207" max="8208" width="7.5703125" style="71" customWidth="1"/>
    <col min="8209" max="8209" width="14.5703125" style="71" customWidth="1"/>
    <col min="8210" max="8211" width="11.42578125" style="71" customWidth="1"/>
    <col min="8212" max="8212" width="56.85546875" style="71" customWidth="1"/>
    <col min="8213" max="8213" width="9.140625" style="71" customWidth="1"/>
    <col min="8214" max="8214" width="24.5703125" style="71" customWidth="1"/>
    <col min="8215" max="8215" width="22.85546875" style="71" customWidth="1"/>
    <col min="8216" max="8218" width="9.140625" style="71" customWidth="1"/>
    <col min="8219" max="8220" width="12.140625" style="71" customWidth="1"/>
    <col min="8221" max="8221" width="14.5703125" style="71" customWidth="1"/>
    <col min="8222" max="8222" width="5" style="71" customWidth="1"/>
    <col min="8223" max="8224" width="7" style="71" hidden="1" customWidth="1"/>
    <col min="8225" max="8225" width="5" style="71" customWidth="1"/>
    <col min="8226" max="8227" width="7" style="71" hidden="1" customWidth="1"/>
    <col min="8228" max="8228" width="5" style="71" customWidth="1"/>
    <col min="8229" max="8230" width="7" style="71" hidden="1" customWidth="1"/>
    <col min="8231" max="8231" width="5" style="71" customWidth="1"/>
    <col min="8232" max="8233" width="7" style="71" hidden="1" customWidth="1"/>
    <col min="8234" max="8234" width="5" style="71" customWidth="1"/>
    <col min="8235" max="8236" width="7" style="71" hidden="1" customWidth="1"/>
    <col min="8237" max="8237" width="5" style="71" customWidth="1"/>
    <col min="8238" max="8248" width="7" style="71" hidden="1" customWidth="1"/>
    <col min="8249" max="8249" width="6.85546875" style="71" customWidth="1"/>
    <col min="8250" max="8251" width="7" style="71" hidden="1" customWidth="1"/>
    <col min="8252" max="8252" width="6.42578125" style="71" customWidth="1"/>
    <col min="8253" max="8254" width="7" style="71" hidden="1" customWidth="1"/>
    <col min="8255" max="8255" width="5.42578125" style="71" customWidth="1"/>
    <col min="8256" max="8257" width="7" style="71" hidden="1" customWidth="1"/>
    <col min="8258" max="8258" width="4.85546875" style="71" customWidth="1"/>
    <col min="8259" max="8266" width="7" style="71" hidden="1" customWidth="1"/>
    <col min="8267" max="8267" width="5.42578125" style="71" customWidth="1"/>
    <col min="8268" max="8272" width="7" style="71" hidden="1" customWidth="1"/>
    <col min="8273" max="8273" width="5.85546875" style="71" customWidth="1"/>
    <col min="8274" max="8275" width="7" style="71" hidden="1" customWidth="1"/>
    <col min="8276" max="8276" width="5.42578125" style="71" customWidth="1"/>
    <col min="8277" max="8278" width="7" style="71" hidden="1" customWidth="1"/>
    <col min="8279" max="8279" width="5.42578125" style="71" customWidth="1"/>
    <col min="8280" max="8281" width="7" style="71" hidden="1" customWidth="1"/>
    <col min="8282" max="8282" width="6" style="71" customWidth="1"/>
    <col min="8283" max="8287" width="7" style="71" hidden="1" customWidth="1"/>
    <col min="8288" max="8288" width="5" style="71" customWidth="1"/>
    <col min="8289" max="8296" width="7" style="71" hidden="1" customWidth="1"/>
    <col min="8297" max="8297" width="5" style="71" customWidth="1"/>
    <col min="8298" max="8298" width="7" style="71" hidden="1" customWidth="1"/>
    <col min="8299" max="8299" width="5" style="71" customWidth="1"/>
    <col min="8300" max="8300" width="9.42578125" style="71" customWidth="1"/>
    <col min="8301" max="8301" width="7" style="71" hidden="1" customWidth="1"/>
    <col min="8302" max="8302" width="5" style="71" customWidth="1"/>
    <col min="8303" max="8304" width="7" style="71" hidden="1" customWidth="1"/>
    <col min="8305" max="8305" width="5" style="71" customWidth="1"/>
    <col min="8306" max="8310" width="7" style="71" hidden="1" customWidth="1"/>
    <col min="8311" max="8311" width="5" style="71" customWidth="1"/>
    <col min="8312" max="8316" width="7" style="71" hidden="1" customWidth="1"/>
    <col min="8317" max="8317" width="5" style="71" customWidth="1"/>
    <col min="8318" max="8318" width="7" style="71" hidden="1" customWidth="1"/>
    <col min="8319" max="8319" width="6.42578125" style="71" customWidth="1"/>
    <col min="8320" max="8323" width="7" style="71" hidden="1" customWidth="1"/>
    <col min="8324" max="8324" width="7.140625" style="71" customWidth="1"/>
    <col min="8325" max="8329" width="7" style="71" hidden="1" customWidth="1"/>
    <col min="8330" max="8330" width="7.140625" style="71" customWidth="1"/>
    <col min="8331" max="8335" width="7" style="71" hidden="1" customWidth="1"/>
    <col min="8336" max="8336" width="7.140625" style="71" customWidth="1"/>
    <col min="8337" max="8338" width="7" style="71" hidden="1" customWidth="1"/>
    <col min="8339" max="8339" width="7.140625" style="71" customWidth="1"/>
    <col min="8340" max="8343" width="7" style="71" hidden="1" customWidth="1"/>
    <col min="8344" max="8344" width="6.42578125" style="71" customWidth="1"/>
    <col min="8345" max="8346" width="7" style="71" hidden="1" customWidth="1"/>
    <col min="8347" max="8347" width="6.85546875" style="71" customWidth="1"/>
    <col min="8348" max="8349" width="7" style="71" hidden="1" customWidth="1"/>
    <col min="8350" max="8350" width="6.85546875" style="71" customWidth="1"/>
    <col min="8351" max="8352" width="7" style="71" hidden="1" customWidth="1"/>
    <col min="8353" max="8353" width="6.42578125" style="71" customWidth="1"/>
    <col min="8354" max="8358" width="7" style="71" hidden="1" customWidth="1"/>
    <col min="8359" max="8359" width="6.42578125" style="71" customWidth="1"/>
    <col min="8360" max="8361" width="7" style="71" hidden="1" customWidth="1"/>
    <col min="8362" max="8362" width="7.5703125" style="71" customWidth="1"/>
    <col min="8363" max="8363" width="7" style="71" hidden="1" customWidth="1"/>
    <col min="8364" max="8364" width="9.42578125" style="71" customWidth="1"/>
    <col min="8365" max="8365" width="7" style="71" hidden="1" customWidth="1"/>
    <col min="8366" max="8369" width="6.42578125" style="71" customWidth="1"/>
    <col min="8370" max="8370" width="6.85546875" style="71" customWidth="1"/>
    <col min="8371" max="8388" width="7" style="71" hidden="1" customWidth="1"/>
    <col min="8389" max="8389" width="6.5703125" style="71" customWidth="1"/>
    <col min="8390" max="8390" width="6.42578125" style="71" customWidth="1"/>
    <col min="8391" max="8392" width="7" style="71" hidden="1" customWidth="1"/>
    <col min="8393" max="8393" width="6.42578125" style="71" customWidth="1"/>
    <col min="8394" max="8395" width="7" style="71" hidden="1" customWidth="1"/>
    <col min="8396" max="8396" width="7.42578125" style="71" customWidth="1"/>
    <col min="8397" max="8397" width="7" style="71" hidden="1" customWidth="1"/>
    <col min="8398" max="8398" width="6.42578125" style="71" customWidth="1"/>
    <col min="8399" max="8399" width="7" style="71" hidden="1" customWidth="1"/>
    <col min="8400" max="8400" width="9" style="71" customWidth="1"/>
    <col min="8401" max="8402" width="7" style="71" hidden="1" customWidth="1"/>
    <col min="8403" max="8403" width="8.5703125" style="71" customWidth="1"/>
    <col min="8404" max="8405" width="7" style="71" hidden="1" customWidth="1"/>
    <col min="8406" max="8406" width="6.42578125" style="71" customWidth="1"/>
    <col min="8407" max="8408" width="7" style="71" hidden="1" customWidth="1"/>
    <col min="8409" max="8409" width="7" style="71" customWidth="1"/>
    <col min="8410" max="8411" width="7" style="71" hidden="1" customWidth="1"/>
    <col min="8412" max="8413" width="7" style="71" customWidth="1"/>
    <col min="8414" max="8415" width="7" style="71" hidden="1" customWidth="1"/>
    <col min="8416" max="8416" width="7.5703125" style="71" customWidth="1"/>
    <col min="8417" max="8418" width="7" style="71" hidden="1" customWidth="1"/>
    <col min="8419" max="8419" width="7" style="71" customWidth="1"/>
    <col min="8420" max="8421" width="7" style="71" hidden="1" customWidth="1"/>
    <col min="8422" max="8422" width="7" style="71" customWidth="1"/>
    <col min="8423" max="8424" width="7" style="71" hidden="1" customWidth="1"/>
    <col min="8425" max="8425" width="7" style="71" customWidth="1"/>
    <col min="8426" max="8426" width="7" style="71" hidden="1" customWidth="1"/>
    <col min="8427" max="8427" width="6.42578125" style="71" customWidth="1"/>
    <col min="8428" max="8437" width="7" style="71" hidden="1" customWidth="1"/>
    <col min="8438" max="8438" width="7" style="71" hidden="1"/>
    <col min="8439" max="8439" width="41.42578125" style="71" customWidth="1"/>
    <col min="8440" max="8440" width="6.42578125" style="71" customWidth="1"/>
    <col min="8441" max="8441" width="14.7109375" style="71" customWidth="1"/>
    <col min="8442" max="8442" width="11.42578125" style="71" customWidth="1"/>
    <col min="8443" max="8444" width="13" style="71" customWidth="1"/>
    <col min="8445" max="8454" width="9.42578125" style="71" customWidth="1"/>
    <col min="8455" max="8455" width="8.85546875" style="71" customWidth="1"/>
    <col min="8456" max="8456" width="9.42578125" style="71" customWidth="1"/>
    <col min="8457" max="8457" width="10.140625" style="71" customWidth="1"/>
    <col min="8458" max="8458" width="6.42578125" style="71" customWidth="1"/>
    <col min="8459" max="8459" width="6.85546875" style="71" customWidth="1"/>
    <col min="8460" max="8461" width="6.5703125" style="71" customWidth="1"/>
    <col min="8462" max="8462" width="6.28515625" style="71" customWidth="1"/>
    <col min="8463" max="8464" width="7.5703125" style="71" customWidth="1"/>
    <col min="8465" max="8465" width="14.5703125" style="71" customWidth="1"/>
    <col min="8466" max="8467" width="11.42578125" style="71" customWidth="1"/>
    <col min="8468" max="8468" width="56.85546875" style="71" customWidth="1"/>
    <col min="8469" max="8469" width="9.140625" style="71" customWidth="1"/>
    <col min="8470" max="8470" width="24.5703125" style="71" customWidth="1"/>
    <col min="8471" max="8471" width="22.85546875" style="71" customWidth="1"/>
    <col min="8472" max="8474" width="9.140625" style="71" customWidth="1"/>
    <col min="8475" max="8476" width="12.140625" style="71" customWidth="1"/>
    <col min="8477" max="8477" width="14.5703125" style="71" customWidth="1"/>
    <col min="8478" max="8478" width="5" style="71" customWidth="1"/>
    <col min="8479" max="8480" width="7" style="71" hidden="1" customWidth="1"/>
    <col min="8481" max="8481" width="5" style="71" customWidth="1"/>
    <col min="8482" max="8483" width="7" style="71" hidden="1" customWidth="1"/>
    <col min="8484" max="8484" width="5" style="71" customWidth="1"/>
    <col min="8485" max="8486" width="7" style="71" hidden="1" customWidth="1"/>
    <col min="8487" max="8487" width="5" style="71" customWidth="1"/>
    <col min="8488" max="8489" width="7" style="71" hidden="1" customWidth="1"/>
    <col min="8490" max="8490" width="5" style="71" customWidth="1"/>
    <col min="8491" max="8492" width="7" style="71" hidden="1" customWidth="1"/>
    <col min="8493" max="8493" width="5" style="71" customWidth="1"/>
    <col min="8494" max="8504" width="7" style="71" hidden="1" customWidth="1"/>
    <col min="8505" max="8505" width="6.85546875" style="71" customWidth="1"/>
    <col min="8506" max="8507" width="7" style="71" hidden="1" customWidth="1"/>
    <col min="8508" max="8508" width="6.42578125" style="71" customWidth="1"/>
    <col min="8509" max="8510" width="7" style="71" hidden="1" customWidth="1"/>
    <col min="8511" max="8511" width="5.42578125" style="71" customWidth="1"/>
    <col min="8512" max="8513" width="7" style="71" hidden="1" customWidth="1"/>
    <col min="8514" max="8514" width="4.85546875" style="71" customWidth="1"/>
    <col min="8515" max="8522" width="7" style="71" hidden="1" customWidth="1"/>
    <col min="8523" max="8523" width="5.42578125" style="71" customWidth="1"/>
    <col min="8524" max="8528" width="7" style="71" hidden="1" customWidth="1"/>
    <col min="8529" max="8529" width="5.85546875" style="71" customWidth="1"/>
    <col min="8530" max="8531" width="7" style="71" hidden="1" customWidth="1"/>
    <col min="8532" max="8532" width="5.42578125" style="71" customWidth="1"/>
    <col min="8533" max="8534" width="7" style="71" hidden="1" customWidth="1"/>
    <col min="8535" max="8535" width="5.42578125" style="71" customWidth="1"/>
    <col min="8536" max="8537" width="7" style="71" hidden="1" customWidth="1"/>
    <col min="8538" max="8538" width="6" style="71" customWidth="1"/>
    <col min="8539" max="8543" width="7" style="71" hidden="1" customWidth="1"/>
    <col min="8544" max="8544" width="5" style="71" customWidth="1"/>
    <col min="8545" max="8552" width="7" style="71" hidden="1" customWidth="1"/>
    <col min="8553" max="8553" width="5" style="71" customWidth="1"/>
    <col min="8554" max="8554" width="7" style="71" hidden="1" customWidth="1"/>
    <col min="8555" max="8555" width="5" style="71" customWidth="1"/>
    <col min="8556" max="8556" width="9.42578125" style="71" customWidth="1"/>
    <col min="8557" max="8557" width="7" style="71" hidden="1" customWidth="1"/>
    <col min="8558" max="8558" width="5" style="71" customWidth="1"/>
    <col min="8559" max="8560" width="7" style="71" hidden="1" customWidth="1"/>
    <col min="8561" max="8561" width="5" style="71" customWidth="1"/>
    <col min="8562" max="8566" width="7" style="71" hidden="1" customWidth="1"/>
    <col min="8567" max="8567" width="5" style="71" customWidth="1"/>
    <col min="8568" max="8572" width="7" style="71" hidden="1" customWidth="1"/>
    <col min="8573" max="8573" width="5" style="71" customWidth="1"/>
    <col min="8574" max="8574" width="7" style="71" hidden="1" customWidth="1"/>
    <col min="8575" max="8575" width="6.42578125" style="71" customWidth="1"/>
    <col min="8576" max="8579" width="7" style="71" hidden="1" customWidth="1"/>
    <col min="8580" max="8580" width="7.140625" style="71" customWidth="1"/>
    <col min="8581" max="8585" width="7" style="71" hidden="1" customWidth="1"/>
    <col min="8586" max="8586" width="7.140625" style="71" customWidth="1"/>
    <col min="8587" max="8591" width="7" style="71" hidden="1" customWidth="1"/>
    <col min="8592" max="8592" width="7.140625" style="71" customWidth="1"/>
    <col min="8593" max="8594" width="7" style="71" hidden="1" customWidth="1"/>
    <col min="8595" max="8595" width="7.140625" style="71" customWidth="1"/>
    <col min="8596" max="8599" width="7" style="71" hidden="1" customWidth="1"/>
    <col min="8600" max="8600" width="6.42578125" style="71" customWidth="1"/>
    <col min="8601" max="8602" width="7" style="71" hidden="1" customWidth="1"/>
    <col min="8603" max="8603" width="6.85546875" style="71" customWidth="1"/>
    <col min="8604" max="8605" width="7" style="71" hidden="1" customWidth="1"/>
    <col min="8606" max="8606" width="6.85546875" style="71" customWidth="1"/>
    <col min="8607" max="8608" width="7" style="71" hidden="1" customWidth="1"/>
    <col min="8609" max="8609" width="6.42578125" style="71" customWidth="1"/>
    <col min="8610" max="8614" width="7" style="71" hidden="1" customWidth="1"/>
    <col min="8615" max="8615" width="6.42578125" style="71" customWidth="1"/>
    <col min="8616" max="8617" width="7" style="71" hidden="1" customWidth="1"/>
    <col min="8618" max="8618" width="7.5703125" style="71" customWidth="1"/>
    <col min="8619" max="8619" width="7" style="71" hidden="1" customWidth="1"/>
    <col min="8620" max="8620" width="9.42578125" style="71" customWidth="1"/>
    <col min="8621" max="8621" width="7" style="71" hidden="1" customWidth="1"/>
    <col min="8622" max="8625" width="6.42578125" style="71" customWidth="1"/>
    <col min="8626" max="8626" width="6.85546875" style="71" customWidth="1"/>
    <col min="8627" max="8644" width="7" style="71" hidden="1" customWidth="1"/>
    <col min="8645" max="8645" width="6.5703125" style="71" customWidth="1"/>
    <col min="8646" max="8646" width="6.42578125" style="71" customWidth="1"/>
    <col min="8647" max="8648" width="7" style="71" hidden="1" customWidth="1"/>
    <col min="8649" max="8649" width="6.42578125" style="71" customWidth="1"/>
    <col min="8650" max="8651" width="7" style="71" hidden="1" customWidth="1"/>
    <col min="8652" max="8652" width="7.42578125" style="71" customWidth="1"/>
    <col min="8653" max="8653" width="7" style="71" hidden="1" customWidth="1"/>
    <col min="8654" max="8654" width="6.42578125" style="71" customWidth="1"/>
    <col min="8655" max="8655" width="7" style="71" hidden="1" customWidth="1"/>
    <col min="8656" max="8656" width="9" style="71" customWidth="1"/>
    <col min="8657" max="8658" width="7" style="71" hidden="1" customWidth="1"/>
    <col min="8659" max="8659" width="8.5703125" style="71" customWidth="1"/>
    <col min="8660" max="8661" width="7" style="71" hidden="1" customWidth="1"/>
    <col min="8662" max="8662" width="6.42578125" style="71" customWidth="1"/>
    <col min="8663" max="8664" width="7" style="71" hidden="1" customWidth="1"/>
    <col min="8665" max="8665" width="7" style="71" customWidth="1"/>
    <col min="8666" max="8667" width="7" style="71" hidden="1" customWidth="1"/>
    <col min="8668" max="8669" width="7" style="71" customWidth="1"/>
    <col min="8670" max="8671" width="7" style="71" hidden="1" customWidth="1"/>
    <col min="8672" max="8672" width="7.5703125" style="71" customWidth="1"/>
    <col min="8673" max="8674" width="7" style="71" hidden="1" customWidth="1"/>
    <col min="8675" max="8675" width="7" style="71" customWidth="1"/>
    <col min="8676" max="8677" width="7" style="71" hidden="1" customWidth="1"/>
    <col min="8678" max="8678" width="7" style="71" customWidth="1"/>
    <col min="8679" max="8680" width="7" style="71" hidden="1" customWidth="1"/>
    <col min="8681" max="8681" width="7" style="71" customWidth="1"/>
    <col min="8682" max="8682" width="7" style="71" hidden="1" customWidth="1"/>
    <col min="8683" max="8683" width="6.42578125" style="71" customWidth="1"/>
    <col min="8684" max="8693" width="7" style="71" hidden="1" customWidth="1"/>
    <col min="8694" max="8694" width="7" style="71" hidden="1"/>
    <col min="8695" max="8695" width="41.42578125" style="71" customWidth="1"/>
    <col min="8696" max="8696" width="6.42578125" style="71" customWidth="1"/>
    <col min="8697" max="8697" width="14.7109375" style="71" customWidth="1"/>
    <col min="8698" max="8698" width="11.42578125" style="71" customWidth="1"/>
    <col min="8699" max="8700" width="13" style="71" customWidth="1"/>
    <col min="8701" max="8710" width="9.42578125" style="71" customWidth="1"/>
    <col min="8711" max="8711" width="8.85546875" style="71" customWidth="1"/>
    <col min="8712" max="8712" width="9.42578125" style="71" customWidth="1"/>
    <col min="8713" max="8713" width="10.140625" style="71" customWidth="1"/>
    <col min="8714" max="8714" width="6.42578125" style="71" customWidth="1"/>
    <col min="8715" max="8715" width="6.85546875" style="71" customWidth="1"/>
    <col min="8716" max="8717" width="6.5703125" style="71" customWidth="1"/>
    <col min="8718" max="8718" width="6.28515625" style="71" customWidth="1"/>
    <col min="8719" max="8720" width="7.5703125" style="71" customWidth="1"/>
    <col min="8721" max="8721" width="14.5703125" style="71" customWidth="1"/>
    <col min="8722" max="8723" width="11.42578125" style="71" customWidth="1"/>
    <col min="8724" max="8724" width="56.85546875" style="71" customWidth="1"/>
    <col min="8725" max="8725" width="9.140625" style="71" customWidth="1"/>
    <col min="8726" max="8726" width="24.5703125" style="71" customWidth="1"/>
    <col min="8727" max="8727" width="22.85546875" style="71" customWidth="1"/>
    <col min="8728" max="8730" width="9.140625" style="71" customWidth="1"/>
    <col min="8731" max="8732" width="12.140625" style="71" customWidth="1"/>
    <col min="8733" max="8733" width="14.5703125" style="71" customWidth="1"/>
    <col min="8734" max="8734" width="5" style="71" customWidth="1"/>
    <col min="8735" max="8736" width="7" style="71" hidden="1" customWidth="1"/>
    <col min="8737" max="8737" width="5" style="71" customWidth="1"/>
    <col min="8738" max="8739" width="7" style="71" hidden="1" customWidth="1"/>
    <col min="8740" max="8740" width="5" style="71" customWidth="1"/>
    <col min="8741" max="8742" width="7" style="71" hidden="1" customWidth="1"/>
    <col min="8743" max="8743" width="5" style="71" customWidth="1"/>
    <col min="8744" max="8745" width="7" style="71" hidden="1" customWidth="1"/>
    <col min="8746" max="8746" width="5" style="71" customWidth="1"/>
    <col min="8747" max="8748" width="7" style="71" hidden="1" customWidth="1"/>
    <col min="8749" max="8749" width="5" style="71" customWidth="1"/>
    <col min="8750" max="8760" width="7" style="71" hidden="1" customWidth="1"/>
    <col min="8761" max="8761" width="6.85546875" style="71" customWidth="1"/>
    <col min="8762" max="8763" width="7" style="71" hidden="1" customWidth="1"/>
    <col min="8764" max="8764" width="6.42578125" style="71" customWidth="1"/>
    <col min="8765" max="8766" width="7" style="71" hidden="1" customWidth="1"/>
    <col min="8767" max="8767" width="5.42578125" style="71" customWidth="1"/>
    <col min="8768" max="8769" width="7" style="71" hidden="1" customWidth="1"/>
    <col min="8770" max="8770" width="4.85546875" style="71" customWidth="1"/>
    <col min="8771" max="8778" width="7" style="71" hidden="1" customWidth="1"/>
    <col min="8779" max="8779" width="5.42578125" style="71" customWidth="1"/>
    <col min="8780" max="8784" width="7" style="71" hidden="1" customWidth="1"/>
    <col min="8785" max="8785" width="5.85546875" style="71" customWidth="1"/>
    <col min="8786" max="8787" width="7" style="71" hidden="1" customWidth="1"/>
    <col min="8788" max="8788" width="5.42578125" style="71" customWidth="1"/>
    <col min="8789" max="8790" width="7" style="71" hidden="1" customWidth="1"/>
    <col min="8791" max="8791" width="5.42578125" style="71" customWidth="1"/>
    <col min="8792" max="8793" width="7" style="71" hidden="1" customWidth="1"/>
    <col min="8794" max="8794" width="6" style="71" customWidth="1"/>
    <col min="8795" max="8799" width="7" style="71" hidden="1" customWidth="1"/>
    <col min="8800" max="8800" width="5" style="71" customWidth="1"/>
    <col min="8801" max="8808" width="7" style="71" hidden="1" customWidth="1"/>
    <col min="8809" max="8809" width="5" style="71" customWidth="1"/>
    <col min="8810" max="8810" width="7" style="71" hidden="1" customWidth="1"/>
    <col min="8811" max="8811" width="5" style="71" customWidth="1"/>
    <col min="8812" max="8812" width="9.42578125" style="71" customWidth="1"/>
    <col min="8813" max="8813" width="7" style="71" hidden="1" customWidth="1"/>
    <col min="8814" max="8814" width="5" style="71" customWidth="1"/>
    <col min="8815" max="8816" width="7" style="71" hidden="1" customWidth="1"/>
    <col min="8817" max="8817" width="5" style="71" customWidth="1"/>
    <col min="8818" max="8822" width="7" style="71" hidden="1" customWidth="1"/>
    <col min="8823" max="8823" width="5" style="71" customWidth="1"/>
    <col min="8824" max="8828" width="7" style="71" hidden="1" customWidth="1"/>
    <col min="8829" max="8829" width="5" style="71" customWidth="1"/>
    <col min="8830" max="8830" width="7" style="71" hidden="1" customWidth="1"/>
    <col min="8831" max="8831" width="6.42578125" style="71" customWidth="1"/>
    <col min="8832" max="8835" width="7" style="71" hidden="1" customWidth="1"/>
    <col min="8836" max="8836" width="7.140625" style="71" customWidth="1"/>
    <col min="8837" max="8841" width="7" style="71" hidden="1" customWidth="1"/>
    <col min="8842" max="8842" width="7.140625" style="71" customWidth="1"/>
    <col min="8843" max="8847" width="7" style="71" hidden="1" customWidth="1"/>
    <col min="8848" max="8848" width="7.140625" style="71" customWidth="1"/>
    <col min="8849" max="8850" width="7" style="71" hidden="1" customWidth="1"/>
    <col min="8851" max="8851" width="7.140625" style="71" customWidth="1"/>
    <col min="8852" max="8855" width="7" style="71" hidden="1" customWidth="1"/>
    <col min="8856" max="8856" width="6.42578125" style="71" customWidth="1"/>
    <col min="8857" max="8858" width="7" style="71" hidden="1" customWidth="1"/>
    <col min="8859" max="8859" width="6.85546875" style="71" customWidth="1"/>
    <col min="8860" max="8861" width="7" style="71" hidden="1" customWidth="1"/>
    <col min="8862" max="8862" width="6.85546875" style="71" customWidth="1"/>
    <col min="8863" max="8864" width="7" style="71" hidden="1" customWidth="1"/>
    <col min="8865" max="8865" width="6.42578125" style="71" customWidth="1"/>
    <col min="8866" max="8870" width="7" style="71" hidden="1" customWidth="1"/>
    <col min="8871" max="8871" width="6.42578125" style="71" customWidth="1"/>
    <col min="8872" max="8873" width="7" style="71" hidden="1" customWidth="1"/>
    <col min="8874" max="8874" width="7.5703125" style="71" customWidth="1"/>
    <col min="8875" max="8875" width="7" style="71" hidden="1" customWidth="1"/>
    <col min="8876" max="8876" width="9.42578125" style="71" customWidth="1"/>
    <col min="8877" max="8877" width="7" style="71" hidden="1" customWidth="1"/>
    <col min="8878" max="8881" width="6.42578125" style="71" customWidth="1"/>
    <col min="8882" max="8882" width="6.85546875" style="71" customWidth="1"/>
    <col min="8883" max="8900" width="7" style="71" hidden="1" customWidth="1"/>
    <col min="8901" max="8901" width="6.5703125" style="71" customWidth="1"/>
    <col min="8902" max="8902" width="6.42578125" style="71" customWidth="1"/>
    <col min="8903" max="8904" width="7" style="71" hidden="1" customWidth="1"/>
    <col min="8905" max="8905" width="6.42578125" style="71" customWidth="1"/>
    <col min="8906" max="8907" width="7" style="71" hidden="1" customWidth="1"/>
    <col min="8908" max="8908" width="7.42578125" style="71" customWidth="1"/>
    <col min="8909" max="8909" width="7" style="71" hidden="1" customWidth="1"/>
    <col min="8910" max="8910" width="6.42578125" style="71" customWidth="1"/>
    <col min="8911" max="8911" width="7" style="71" hidden="1" customWidth="1"/>
    <col min="8912" max="8912" width="9" style="71" customWidth="1"/>
    <col min="8913" max="8914" width="7" style="71" hidden="1" customWidth="1"/>
    <col min="8915" max="8915" width="8.5703125" style="71" customWidth="1"/>
    <col min="8916" max="8917" width="7" style="71" hidden="1" customWidth="1"/>
    <col min="8918" max="8918" width="6.42578125" style="71" customWidth="1"/>
    <col min="8919" max="8920" width="7" style="71" hidden="1" customWidth="1"/>
    <col min="8921" max="8921" width="7" style="71" customWidth="1"/>
    <col min="8922" max="8923" width="7" style="71" hidden="1" customWidth="1"/>
    <col min="8924" max="8925" width="7" style="71" customWidth="1"/>
    <col min="8926" max="8927" width="7" style="71" hidden="1" customWidth="1"/>
    <col min="8928" max="8928" width="7.5703125" style="71" customWidth="1"/>
    <col min="8929" max="8930" width="7" style="71" hidden="1" customWidth="1"/>
    <col min="8931" max="8931" width="7" style="71" customWidth="1"/>
    <col min="8932" max="8933" width="7" style="71" hidden="1" customWidth="1"/>
    <col min="8934" max="8934" width="7" style="71" customWidth="1"/>
    <col min="8935" max="8936" width="7" style="71" hidden="1" customWidth="1"/>
    <col min="8937" max="8937" width="7" style="71" customWidth="1"/>
    <col min="8938" max="8938" width="7" style="71" hidden="1" customWidth="1"/>
    <col min="8939" max="8939" width="6.42578125" style="71" customWidth="1"/>
    <col min="8940" max="8949" width="7" style="71" hidden="1" customWidth="1"/>
    <col min="8950" max="8950" width="7" style="71" hidden="1"/>
    <col min="8951" max="8951" width="41.42578125" style="71" customWidth="1"/>
    <col min="8952" max="8952" width="6.42578125" style="71" customWidth="1"/>
    <col min="8953" max="8953" width="14.7109375" style="71" customWidth="1"/>
    <col min="8954" max="8954" width="11.42578125" style="71" customWidth="1"/>
    <col min="8955" max="8956" width="13" style="71" customWidth="1"/>
    <col min="8957" max="8966" width="9.42578125" style="71" customWidth="1"/>
    <col min="8967" max="8967" width="8.85546875" style="71" customWidth="1"/>
    <col min="8968" max="8968" width="9.42578125" style="71" customWidth="1"/>
    <col min="8969" max="8969" width="10.140625" style="71" customWidth="1"/>
    <col min="8970" max="8970" width="6.42578125" style="71" customWidth="1"/>
    <col min="8971" max="8971" width="6.85546875" style="71" customWidth="1"/>
    <col min="8972" max="8973" width="6.5703125" style="71" customWidth="1"/>
    <col min="8974" max="8974" width="6.28515625" style="71" customWidth="1"/>
    <col min="8975" max="8976" width="7.5703125" style="71" customWidth="1"/>
    <col min="8977" max="8977" width="14.5703125" style="71" customWidth="1"/>
    <col min="8978" max="8979" width="11.42578125" style="71" customWidth="1"/>
    <col min="8980" max="8980" width="56.85546875" style="71" customWidth="1"/>
    <col min="8981" max="8981" width="9.140625" style="71" customWidth="1"/>
    <col min="8982" max="8982" width="24.5703125" style="71" customWidth="1"/>
    <col min="8983" max="8983" width="22.85546875" style="71" customWidth="1"/>
    <col min="8984" max="8986" width="9.140625" style="71" customWidth="1"/>
    <col min="8987" max="8988" width="12.140625" style="71" customWidth="1"/>
    <col min="8989" max="8989" width="14.5703125" style="71" customWidth="1"/>
    <col min="8990" max="8990" width="5" style="71" customWidth="1"/>
    <col min="8991" max="8992" width="7" style="71" hidden="1" customWidth="1"/>
    <col min="8993" max="8993" width="5" style="71" customWidth="1"/>
    <col min="8994" max="8995" width="7" style="71" hidden="1" customWidth="1"/>
    <col min="8996" max="8996" width="5" style="71" customWidth="1"/>
    <col min="8997" max="8998" width="7" style="71" hidden="1" customWidth="1"/>
    <col min="8999" max="8999" width="5" style="71" customWidth="1"/>
    <col min="9000" max="9001" width="7" style="71" hidden="1" customWidth="1"/>
    <col min="9002" max="9002" width="5" style="71" customWidth="1"/>
    <col min="9003" max="9004" width="7" style="71" hidden="1" customWidth="1"/>
    <col min="9005" max="9005" width="5" style="71" customWidth="1"/>
    <col min="9006" max="9016" width="7" style="71" hidden="1" customWidth="1"/>
    <col min="9017" max="9017" width="6.85546875" style="71" customWidth="1"/>
    <col min="9018" max="9019" width="7" style="71" hidden="1" customWidth="1"/>
    <col min="9020" max="9020" width="6.42578125" style="71" customWidth="1"/>
    <col min="9021" max="9022" width="7" style="71" hidden="1" customWidth="1"/>
    <col min="9023" max="9023" width="5.42578125" style="71" customWidth="1"/>
    <col min="9024" max="9025" width="7" style="71" hidden="1" customWidth="1"/>
    <col min="9026" max="9026" width="4.85546875" style="71" customWidth="1"/>
    <col min="9027" max="9034" width="7" style="71" hidden="1" customWidth="1"/>
    <col min="9035" max="9035" width="5.42578125" style="71" customWidth="1"/>
    <col min="9036" max="9040" width="7" style="71" hidden="1" customWidth="1"/>
    <col min="9041" max="9041" width="5.85546875" style="71" customWidth="1"/>
    <col min="9042" max="9043" width="7" style="71" hidden="1" customWidth="1"/>
    <col min="9044" max="9044" width="5.42578125" style="71" customWidth="1"/>
    <col min="9045" max="9046" width="7" style="71" hidden="1" customWidth="1"/>
    <col min="9047" max="9047" width="5.42578125" style="71" customWidth="1"/>
    <col min="9048" max="9049" width="7" style="71" hidden="1" customWidth="1"/>
    <col min="9050" max="9050" width="6" style="71" customWidth="1"/>
    <col min="9051" max="9055" width="7" style="71" hidden="1" customWidth="1"/>
    <col min="9056" max="9056" width="5" style="71" customWidth="1"/>
    <col min="9057" max="9064" width="7" style="71" hidden="1" customWidth="1"/>
    <col min="9065" max="9065" width="5" style="71" customWidth="1"/>
    <col min="9066" max="9066" width="7" style="71" hidden="1" customWidth="1"/>
    <col min="9067" max="9067" width="5" style="71" customWidth="1"/>
    <col min="9068" max="9068" width="9.42578125" style="71" customWidth="1"/>
    <col min="9069" max="9069" width="7" style="71" hidden="1" customWidth="1"/>
    <col min="9070" max="9070" width="5" style="71" customWidth="1"/>
    <col min="9071" max="9072" width="7" style="71" hidden="1" customWidth="1"/>
    <col min="9073" max="9073" width="5" style="71" customWidth="1"/>
    <col min="9074" max="9078" width="7" style="71" hidden="1" customWidth="1"/>
    <col min="9079" max="9079" width="5" style="71" customWidth="1"/>
    <col min="9080" max="9084" width="7" style="71" hidden="1" customWidth="1"/>
    <col min="9085" max="9085" width="5" style="71" customWidth="1"/>
    <col min="9086" max="9086" width="7" style="71" hidden="1" customWidth="1"/>
    <col min="9087" max="9087" width="6.42578125" style="71" customWidth="1"/>
    <col min="9088" max="9091" width="7" style="71" hidden="1" customWidth="1"/>
    <col min="9092" max="9092" width="7.140625" style="71" customWidth="1"/>
    <col min="9093" max="9097" width="7" style="71" hidden="1" customWidth="1"/>
    <col min="9098" max="9098" width="7.140625" style="71" customWidth="1"/>
    <col min="9099" max="9103" width="7" style="71" hidden="1" customWidth="1"/>
    <col min="9104" max="9104" width="7.140625" style="71" customWidth="1"/>
    <col min="9105" max="9106" width="7" style="71" hidden="1" customWidth="1"/>
    <col min="9107" max="9107" width="7.140625" style="71" customWidth="1"/>
    <col min="9108" max="9111" width="7" style="71" hidden="1" customWidth="1"/>
    <col min="9112" max="9112" width="6.42578125" style="71" customWidth="1"/>
    <col min="9113" max="9114" width="7" style="71" hidden="1" customWidth="1"/>
    <col min="9115" max="9115" width="6.85546875" style="71" customWidth="1"/>
    <col min="9116" max="9117" width="7" style="71" hidden="1" customWidth="1"/>
    <col min="9118" max="9118" width="6.85546875" style="71" customWidth="1"/>
    <col min="9119" max="9120" width="7" style="71" hidden="1" customWidth="1"/>
    <col min="9121" max="9121" width="6.42578125" style="71" customWidth="1"/>
    <col min="9122" max="9126" width="7" style="71" hidden="1" customWidth="1"/>
    <col min="9127" max="9127" width="6.42578125" style="71" customWidth="1"/>
    <col min="9128" max="9129" width="7" style="71" hidden="1" customWidth="1"/>
    <col min="9130" max="9130" width="7.5703125" style="71" customWidth="1"/>
    <col min="9131" max="9131" width="7" style="71" hidden="1" customWidth="1"/>
    <col min="9132" max="9132" width="9.42578125" style="71" customWidth="1"/>
    <col min="9133" max="9133" width="7" style="71" hidden="1" customWidth="1"/>
    <col min="9134" max="9137" width="6.42578125" style="71" customWidth="1"/>
    <col min="9138" max="9138" width="6.85546875" style="71" customWidth="1"/>
    <col min="9139" max="9156" width="7" style="71" hidden="1" customWidth="1"/>
    <col min="9157" max="9157" width="6.5703125" style="71" customWidth="1"/>
    <col min="9158" max="9158" width="6.42578125" style="71" customWidth="1"/>
    <col min="9159" max="9160" width="7" style="71" hidden="1" customWidth="1"/>
    <col min="9161" max="9161" width="6.42578125" style="71" customWidth="1"/>
    <col min="9162" max="9163" width="7" style="71" hidden="1" customWidth="1"/>
    <col min="9164" max="9164" width="7.42578125" style="71" customWidth="1"/>
    <col min="9165" max="9165" width="7" style="71" hidden="1" customWidth="1"/>
    <col min="9166" max="9166" width="6.42578125" style="71" customWidth="1"/>
    <col min="9167" max="9167" width="7" style="71" hidden="1" customWidth="1"/>
    <col min="9168" max="9168" width="9" style="71" customWidth="1"/>
    <col min="9169" max="9170" width="7" style="71" hidden="1" customWidth="1"/>
    <col min="9171" max="9171" width="8.5703125" style="71" customWidth="1"/>
    <col min="9172" max="9173" width="7" style="71" hidden="1" customWidth="1"/>
    <col min="9174" max="9174" width="6.42578125" style="71" customWidth="1"/>
    <col min="9175" max="9176" width="7" style="71" hidden="1" customWidth="1"/>
    <col min="9177" max="9177" width="7" style="71" customWidth="1"/>
    <col min="9178" max="9179" width="7" style="71" hidden="1" customWidth="1"/>
    <col min="9180" max="9181" width="7" style="71" customWidth="1"/>
    <col min="9182" max="9183" width="7" style="71" hidden="1" customWidth="1"/>
    <col min="9184" max="9184" width="7.5703125" style="71" customWidth="1"/>
    <col min="9185" max="9186" width="7" style="71" hidden="1" customWidth="1"/>
    <col min="9187" max="9187" width="7" style="71" customWidth="1"/>
    <col min="9188" max="9189" width="7" style="71" hidden="1" customWidth="1"/>
    <col min="9190" max="9190" width="7" style="71" customWidth="1"/>
    <col min="9191" max="9192" width="7" style="71" hidden="1" customWidth="1"/>
    <col min="9193" max="9193" width="7" style="71" customWidth="1"/>
    <col min="9194" max="9194" width="7" style="71" hidden="1" customWidth="1"/>
    <col min="9195" max="9195" width="6.42578125" style="71" customWidth="1"/>
    <col min="9196" max="9205" width="7" style="71" hidden="1" customWidth="1"/>
    <col min="9206" max="9206" width="7" style="71" hidden="1"/>
    <col min="9207" max="9207" width="41.42578125" style="71" customWidth="1"/>
    <col min="9208" max="9208" width="6.42578125" style="71" customWidth="1"/>
    <col min="9209" max="9209" width="14.7109375" style="71" customWidth="1"/>
    <col min="9210" max="9210" width="11.42578125" style="71" customWidth="1"/>
    <col min="9211" max="9212" width="13" style="71" customWidth="1"/>
    <col min="9213" max="9222" width="9.42578125" style="71" customWidth="1"/>
    <col min="9223" max="9223" width="8.85546875" style="71" customWidth="1"/>
    <col min="9224" max="9224" width="9.42578125" style="71" customWidth="1"/>
    <col min="9225" max="9225" width="10.140625" style="71" customWidth="1"/>
    <col min="9226" max="9226" width="6.42578125" style="71" customWidth="1"/>
    <col min="9227" max="9227" width="6.85546875" style="71" customWidth="1"/>
    <col min="9228" max="9229" width="6.5703125" style="71" customWidth="1"/>
    <col min="9230" max="9230" width="6.28515625" style="71" customWidth="1"/>
    <col min="9231" max="9232" width="7.5703125" style="71" customWidth="1"/>
    <col min="9233" max="9233" width="14.5703125" style="71" customWidth="1"/>
    <col min="9234" max="9235" width="11.42578125" style="71" customWidth="1"/>
    <col min="9236" max="9236" width="56.85546875" style="71" customWidth="1"/>
    <col min="9237" max="9237" width="9.140625" style="71" customWidth="1"/>
    <col min="9238" max="9238" width="24.5703125" style="71" customWidth="1"/>
    <col min="9239" max="9239" width="22.85546875" style="71" customWidth="1"/>
    <col min="9240" max="9242" width="9.140625" style="71" customWidth="1"/>
    <col min="9243" max="9244" width="12.140625" style="71" customWidth="1"/>
    <col min="9245" max="9245" width="14.5703125" style="71" customWidth="1"/>
    <col min="9246" max="9246" width="5" style="71" customWidth="1"/>
    <col min="9247" max="9248" width="7" style="71" hidden="1" customWidth="1"/>
    <col min="9249" max="9249" width="5" style="71" customWidth="1"/>
    <col min="9250" max="9251" width="7" style="71" hidden="1" customWidth="1"/>
    <col min="9252" max="9252" width="5" style="71" customWidth="1"/>
    <col min="9253" max="9254" width="7" style="71" hidden="1" customWidth="1"/>
    <col min="9255" max="9255" width="5" style="71" customWidth="1"/>
    <col min="9256" max="9257" width="7" style="71" hidden="1" customWidth="1"/>
    <col min="9258" max="9258" width="5" style="71" customWidth="1"/>
    <col min="9259" max="9260" width="7" style="71" hidden="1" customWidth="1"/>
    <col min="9261" max="9261" width="5" style="71" customWidth="1"/>
    <col min="9262" max="9272" width="7" style="71" hidden="1" customWidth="1"/>
    <col min="9273" max="9273" width="6.85546875" style="71" customWidth="1"/>
    <col min="9274" max="9275" width="7" style="71" hidden="1" customWidth="1"/>
    <col min="9276" max="9276" width="6.42578125" style="71" customWidth="1"/>
    <col min="9277" max="9278" width="7" style="71" hidden="1" customWidth="1"/>
    <col min="9279" max="9279" width="5.42578125" style="71" customWidth="1"/>
    <col min="9280" max="9281" width="7" style="71" hidden="1" customWidth="1"/>
    <col min="9282" max="9282" width="4.85546875" style="71" customWidth="1"/>
    <col min="9283" max="9290" width="7" style="71" hidden="1" customWidth="1"/>
    <col min="9291" max="9291" width="5.42578125" style="71" customWidth="1"/>
    <col min="9292" max="9296" width="7" style="71" hidden="1" customWidth="1"/>
    <col min="9297" max="9297" width="5.85546875" style="71" customWidth="1"/>
    <col min="9298" max="9299" width="7" style="71" hidden="1" customWidth="1"/>
    <col min="9300" max="9300" width="5.42578125" style="71" customWidth="1"/>
    <col min="9301" max="9302" width="7" style="71" hidden="1" customWidth="1"/>
    <col min="9303" max="9303" width="5.42578125" style="71" customWidth="1"/>
    <col min="9304" max="9305" width="7" style="71" hidden="1" customWidth="1"/>
    <col min="9306" max="9306" width="6" style="71" customWidth="1"/>
    <col min="9307" max="9311" width="7" style="71" hidden="1" customWidth="1"/>
    <col min="9312" max="9312" width="5" style="71" customWidth="1"/>
    <col min="9313" max="9320" width="7" style="71" hidden="1" customWidth="1"/>
    <col min="9321" max="9321" width="5" style="71" customWidth="1"/>
    <col min="9322" max="9322" width="7" style="71" hidden="1" customWidth="1"/>
    <col min="9323" max="9323" width="5" style="71" customWidth="1"/>
    <col min="9324" max="9324" width="9.42578125" style="71" customWidth="1"/>
    <col min="9325" max="9325" width="7" style="71" hidden="1" customWidth="1"/>
    <col min="9326" max="9326" width="5" style="71" customWidth="1"/>
    <col min="9327" max="9328" width="7" style="71" hidden="1" customWidth="1"/>
    <col min="9329" max="9329" width="5" style="71" customWidth="1"/>
    <col min="9330" max="9334" width="7" style="71" hidden="1" customWidth="1"/>
    <col min="9335" max="9335" width="5" style="71" customWidth="1"/>
    <col min="9336" max="9340" width="7" style="71" hidden="1" customWidth="1"/>
    <col min="9341" max="9341" width="5" style="71" customWidth="1"/>
    <col min="9342" max="9342" width="7" style="71" hidden="1" customWidth="1"/>
    <col min="9343" max="9343" width="6.42578125" style="71" customWidth="1"/>
    <col min="9344" max="9347" width="7" style="71" hidden="1" customWidth="1"/>
    <col min="9348" max="9348" width="7.140625" style="71" customWidth="1"/>
    <col min="9349" max="9353" width="7" style="71" hidden="1" customWidth="1"/>
    <col min="9354" max="9354" width="7.140625" style="71" customWidth="1"/>
    <col min="9355" max="9359" width="7" style="71" hidden="1" customWidth="1"/>
    <col min="9360" max="9360" width="7.140625" style="71" customWidth="1"/>
    <col min="9361" max="9362" width="7" style="71" hidden="1" customWidth="1"/>
    <col min="9363" max="9363" width="7.140625" style="71" customWidth="1"/>
    <col min="9364" max="9367" width="7" style="71" hidden="1" customWidth="1"/>
    <col min="9368" max="9368" width="6.42578125" style="71" customWidth="1"/>
    <col min="9369" max="9370" width="7" style="71" hidden="1" customWidth="1"/>
    <col min="9371" max="9371" width="6.85546875" style="71" customWidth="1"/>
    <col min="9372" max="9373" width="7" style="71" hidden="1" customWidth="1"/>
    <col min="9374" max="9374" width="6.85546875" style="71" customWidth="1"/>
    <col min="9375" max="9376" width="7" style="71" hidden="1" customWidth="1"/>
    <col min="9377" max="9377" width="6.42578125" style="71" customWidth="1"/>
    <col min="9378" max="9382" width="7" style="71" hidden="1" customWidth="1"/>
    <col min="9383" max="9383" width="6.42578125" style="71" customWidth="1"/>
    <col min="9384" max="9385" width="7" style="71" hidden="1" customWidth="1"/>
    <col min="9386" max="9386" width="7.5703125" style="71" customWidth="1"/>
    <col min="9387" max="9387" width="7" style="71" hidden="1" customWidth="1"/>
    <col min="9388" max="9388" width="9.42578125" style="71" customWidth="1"/>
    <col min="9389" max="9389" width="7" style="71" hidden="1" customWidth="1"/>
    <col min="9390" max="9393" width="6.42578125" style="71" customWidth="1"/>
    <col min="9394" max="9394" width="6.85546875" style="71" customWidth="1"/>
    <col min="9395" max="9412" width="7" style="71" hidden="1" customWidth="1"/>
    <col min="9413" max="9413" width="6.5703125" style="71" customWidth="1"/>
    <col min="9414" max="9414" width="6.42578125" style="71" customWidth="1"/>
    <col min="9415" max="9416" width="7" style="71" hidden="1" customWidth="1"/>
    <col min="9417" max="9417" width="6.42578125" style="71" customWidth="1"/>
    <col min="9418" max="9419" width="7" style="71" hidden="1" customWidth="1"/>
    <col min="9420" max="9420" width="7.42578125" style="71" customWidth="1"/>
    <col min="9421" max="9421" width="7" style="71" hidden="1" customWidth="1"/>
    <col min="9422" max="9422" width="6.42578125" style="71" customWidth="1"/>
    <col min="9423" max="9423" width="7" style="71" hidden="1" customWidth="1"/>
    <col min="9424" max="9424" width="9" style="71" customWidth="1"/>
    <col min="9425" max="9426" width="7" style="71" hidden="1" customWidth="1"/>
    <col min="9427" max="9427" width="8.5703125" style="71" customWidth="1"/>
    <col min="9428" max="9429" width="7" style="71" hidden="1" customWidth="1"/>
    <col min="9430" max="9430" width="6.42578125" style="71" customWidth="1"/>
    <col min="9431" max="9432" width="7" style="71" hidden="1" customWidth="1"/>
    <col min="9433" max="9433" width="7" style="71" customWidth="1"/>
    <col min="9434" max="9435" width="7" style="71" hidden="1" customWidth="1"/>
    <col min="9436" max="9437" width="7" style="71" customWidth="1"/>
    <col min="9438" max="9439" width="7" style="71" hidden="1" customWidth="1"/>
    <col min="9440" max="9440" width="7.5703125" style="71" customWidth="1"/>
    <col min="9441" max="9442" width="7" style="71" hidden="1" customWidth="1"/>
    <col min="9443" max="9443" width="7" style="71" customWidth="1"/>
    <col min="9444" max="9445" width="7" style="71" hidden="1" customWidth="1"/>
    <col min="9446" max="9446" width="7" style="71" customWidth="1"/>
    <col min="9447" max="9448" width="7" style="71" hidden="1" customWidth="1"/>
    <col min="9449" max="9449" width="7" style="71" customWidth="1"/>
    <col min="9450" max="9450" width="7" style="71" hidden="1" customWidth="1"/>
    <col min="9451" max="9451" width="6.42578125" style="71" customWidth="1"/>
    <col min="9452" max="9461" width="7" style="71" hidden="1" customWidth="1"/>
    <col min="9462" max="9462" width="7" style="71" hidden="1"/>
    <col min="9463" max="9463" width="41.42578125" style="71" customWidth="1"/>
    <col min="9464" max="9464" width="6.42578125" style="71" customWidth="1"/>
    <col min="9465" max="9465" width="14.7109375" style="71" customWidth="1"/>
    <col min="9466" max="9466" width="11.42578125" style="71" customWidth="1"/>
    <col min="9467" max="9468" width="13" style="71" customWidth="1"/>
    <col min="9469" max="9478" width="9.42578125" style="71" customWidth="1"/>
    <col min="9479" max="9479" width="8.85546875" style="71" customWidth="1"/>
    <col min="9480" max="9480" width="9.42578125" style="71" customWidth="1"/>
    <col min="9481" max="9481" width="10.140625" style="71" customWidth="1"/>
    <col min="9482" max="9482" width="6.42578125" style="71" customWidth="1"/>
    <col min="9483" max="9483" width="6.85546875" style="71" customWidth="1"/>
    <col min="9484" max="9485" width="6.5703125" style="71" customWidth="1"/>
    <col min="9486" max="9486" width="6.28515625" style="71" customWidth="1"/>
    <col min="9487" max="9488" width="7.5703125" style="71" customWidth="1"/>
    <col min="9489" max="9489" width="14.5703125" style="71" customWidth="1"/>
    <col min="9490" max="9491" width="11.42578125" style="71" customWidth="1"/>
    <col min="9492" max="9492" width="56.85546875" style="71" customWidth="1"/>
    <col min="9493" max="9493" width="9.140625" style="71" customWidth="1"/>
    <col min="9494" max="9494" width="24.5703125" style="71" customWidth="1"/>
    <col min="9495" max="9495" width="22.85546875" style="71" customWidth="1"/>
    <col min="9496" max="9498" width="9.140625" style="71" customWidth="1"/>
    <col min="9499" max="9500" width="12.140625" style="71" customWidth="1"/>
    <col min="9501" max="9501" width="14.5703125" style="71" customWidth="1"/>
    <col min="9502" max="9502" width="5" style="71" customWidth="1"/>
    <col min="9503" max="9504" width="7" style="71" hidden="1" customWidth="1"/>
    <col min="9505" max="9505" width="5" style="71" customWidth="1"/>
    <col min="9506" max="9507" width="7" style="71" hidden="1" customWidth="1"/>
    <col min="9508" max="9508" width="5" style="71" customWidth="1"/>
    <col min="9509" max="9510" width="7" style="71" hidden="1" customWidth="1"/>
    <col min="9511" max="9511" width="5" style="71" customWidth="1"/>
    <col min="9512" max="9513" width="7" style="71" hidden="1" customWidth="1"/>
    <col min="9514" max="9514" width="5" style="71" customWidth="1"/>
    <col min="9515" max="9516" width="7" style="71" hidden="1" customWidth="1"/>
    <col min="9517" max="9517" width="5" style="71" customWidth="1"/>
    <col min="9518" max="9528" width="7" style="71" hidden="1" customWidth="1"/>
    <col min="9529" max="9529" width="6.85546875" style="71" customWidth="1"/>
    <col min="9530" max="9531" width="7" style="71" hidden="1" customWidth="1"/>
    <col min="9532" max="9532" width="6.42578125" style="71" customWidth="1"/>
    <col min="9533" max="9534" width="7" style="71" hidden="1" customWidth="1"/>
    <col min="9535" max="9535" width="5.42578125" style="71" customWidth="1"/>
    <col min="9536" max="9537" width="7" style="71" hidden="1" customWidth="1"/>
    <col min="9538" max="9538" width="4.85546875" style="71" customWidth="1"/>
    <col min="9539" max="9546" width="7" style="71" hidden="1" customWidth="1"/>
    <col min="9547" max="9547" width="5.42578125" style="71" customWidth="1"/>
    <col min="9548" max="9552" width="7" style="71" hidden="1" customWidth="1"/>
    <col min="9553" max="9553" width="5.85546875" style="71" customWidth="1"/>
    <col min="9554" max="9555" width="7" style="71" hidden="1" customWidth="1"/>
    <col min="9556" max="9556" width="5.42578125" style="71" customWidth="1"/>
    <col min="9557" max="9558" width="7" style="71" hidden="1" customWidth="1"/>
    <col min="9559" max="9559" width="5.42578125" style="71" customWidth="1"/>
    <col min="9560" max="9561" width="7" style="71" hidden="1" customWidth="1"/>
    <col min="9562" max="9562" width="6" style="71" customWidth="1"/>
    <col min="9563" max="9567" width="7" style="71" hidden="1" customWidth="1"/>
    <col min="9568" max="9568" width="5" style="71" customWidth="1"/>
    <col min="9569" max="9576" width="7" style="71" hidden="1" customWidth="1"/>
    <col min="9577" max="9577" width="5" style="71" customWidth="1"/>
    <col min="9578" max="9578" width="7" style="71" hidden="1" customWidth="1"/>
    <col min="9579" max="9579" width="5" style="71" customWidth="1"/>
    <col min="9580" max="9580" width="9.42578125" style="71" customWidth="1"/>
    <col min="9581" max="9581" width="7" style="71" hidden="1" customWidth="1"/>
    <col min="9582" max="9582" width="5" style="71" customWidth="1"/>
    <col min="9583" max="9584" width="7" style="71" hidden="1" customWidth="1"/>
    <col min="9585" max="9585" width="5" style="71" customWidth="1"/>
    <col min="9586" max="9590" width="7" style="71" hidden="1" customWidth="1"/>
    <col min="9591" max="9591" width="5" style="71" customWidth="1"/>
    <col min="9592" max="9596" width="7" style="71" hidden="1" customWidth="1"/>
    <col min="9597" max="9597" width="5" style="71" customWidth="1"/>
    <col min="9598" max="9598" width="7" style="71" hidden="1" customWidth="1"/>
    <col min="9599" max="9599" width="6.42578125" style="71" customWidth="1"/>
    <col min="9600" max="9603" width="7" style="71" hidden="1" customWidth="1"/>
    <col min="9604" max="9604" width="7.140625" style="71" customWidth="1"/>
    <col min="9605" max="9609" width="7" style="71" hidden="1" customWidth="1"/>
    <col min="9610" max="9610" width="7.140625" style="71" customWidth="1"/>
    <col min="9611" max="9615" width="7" style="71" hidden="1" customWidth="1"/>
    <col min="9616" max="9616" width="7.140625" style="71" customWidth="1"/>
    <col min="9617" max="9618" width="7" style="71" hidden="1" customWidth="1"/>
    <col min="9619" max="9619" width="7.140625" style="71" customWidth="1"/>
    <col min="9620" max="9623" width="7" style="71" hidden="1" customWidth="1"/>
    <col min="9624" max="9624" width="6.42578125" style="71" customWidth="1"/>
    <col min="9625" max="9626" width="7" style="71" hidden="1" customWidth="1"/>
    <col min="9627" max="9627" width="6.85546875" style="71" customWidth="1"/>
    <col min="9628" max="9629" width="7" style="71" hidden="1" customWidth="1"/>
    <col min="9630" max="9630" width="6.85546875" style="71" customWidth="1"/>
    <col min="9631" max="9632" width="7" style="71" hidden="1" customWidth="1"/>
    <col min="9633" max="9633" width="6.42578125" style="71" customWidth="1"/>
    <col min="9634" max="9638" width="7" style="71" hidden="1" customWidth="1"/>
    <col min="9639" max="9639" width="6.42578125" style="71" customWidth="1"/>
    <col min="9640" max="9641" width="7" style="71" hidden="1" customWidth="1"/>
    <col min="9642" max="9642" width="7.5703125" style="71" customWidth="1"/>
    <col min="9643" max="9643" width="7" style="71" hidden="1" customWidth="1"/>
    <col min="9644" max="9644" width="9.42578125" style="71" customWidth="1"/>
    <col min="9645" max="9645" width="7" style="71" hidden="1" customWidth="1"/>
    <col min="9646" max="9649" width="6.42578125" style="71" customWidth="1"/>
    <col min="9650" max="9650" width="6.85546875" style="71" customWidth="1"/>
    <col min="9651" max="9668" width="7" style="71" hidden="1" customWidth="1"/>
    <col min="9669" max="9669" width="6.5703125" style="71" customWidth="1"/>
    <col min="9670" max="9670" width="6.42578125" style="71" customWidth="1"/>
    <col min="9671" max="9672" width="7" style="71" hidden="1" customWidth="1"/>
    <col min="9673" max="9673" width="6.42578125" style="71" customWidth="1"/>
    <col min="9674" max="9675" width="7" style="71" hidden="1" customWidth="1"/>
    <col min="9676" max="9676" width="7.42578125" style="71" customWidth="1"/>
    <col min="9677" max="9677" width="7" style="71" hidden="1" customWidth="1"/>
    <col min="9678" max="9678" width="6.42578125" style="71" customWidth="1"/>
    <col min="9679" max="9679" width="7" style="71" hidden="1" customWidth="1"/>
    <col min="9680" max="9680" width="9" style="71" customWidth="1"/>
    <col min="9681" max="9682" width="7" style="71" hidden="1" customWidth="1"/>
    <col min="9683" max="9683" width="8.5703125" style="71" customWidth="1"/>
    <col min="9684" max="9685" width="7" style="71" hidden="1" customWidth="1"/>
    <col min="9686" max="9686" width="6.42578125" style="71" customWidth="1"/>
    <col min="9687" max="9688" width="7" style="71" hidden="1" customWidth="1"/>
    <col min="9689" max="9689" width="7" style="71" customWidth="1"/>
    <col min="9690" max="9691" width="7" style="71" hidden="1" customWidth="1"/>
    <col min="9692" max="9693" width="7" style="71" customWidth="1"/>
    <col min="9694" max="9695" width="7" style="71" hidden="1" customWidth="1"/>
    <col min="9696" max="9696" width="7.5703125" style="71" customWidth="1"/>
    <col min="9697" max="9698" width="7" style="71" hidden="1" customWidth="1"/>
    <col min="9699" max="9699" width="7" style="71" customWidth="1"/>
    <col min="9700" max="9701" width="7" style="71" hidden="1" customWidth="1"/>
    <col min="9702" max="9702" width="7" style="71" customWidth="1"/>
    <col min="9703" max="9704" width="7" style="71" hidden="1" customWidth="1"/>
    <col min="9705" max="9705" width="7" style="71" customWidth="1"/>
    <col min="9706" max="9706" width="7" style="71" hidden="1" customWidth="1"/>
    <col min="9707" max="9707" width="6.42578125" style="71" customWidth="1"/>
    <col min="9708" max="9717" width="7" style="71" hidden="1" customWidth="1"/>
    <col min="9718" max="9718" width="7" style="71" hidden="1"/>
    <col min="9719" max="9719" width="41.42578125" style="71" customWidth="1"/>
    <col min="9720" max="9720" width="6.42578125" style="71" customWidth="1"/>
    <col min="9721" max="9721" width="14.7109375" style="71" customWidth="1"/>
    <col min="9722" max="9722" width="11.42578125" style="71" customWidth="1"/>
    <col min="9723" max="9724" width="13" style="71" customWidth="1"/>
    <col min="9725" max="9734" width="9.42578125" style="71" customWidth="1"/>
    <col min="9735" max="9735" width="8.85546875" style="71" customWidth="1"/>
    <col min="9736" max="9736" width="9.42578125" style="71" customWidth="1"/>
    <col min="9737" max="9737" width="10.140625" style="71" customWidth="1"/>
    <col min="9738" max="9738" width="6.42578125" style="71" customWidth="1"/>
    <col min="9739" max="9739" width="6.85546875" style="71" customWidth="1"/>
    <col min="9740" max="9741" width="6.5703125" style="71" customWidth="1"/>
    <col min="9742" max="9742" width="6.28515625" style="71" customWidth="1"/>
    <col min="9743" max="9744" width="7.5703125" style="71" customWidth="1"/>
    <col min="9745" max="9745" width="14.5703125" style="71" customWidth="1"/>
    <col min="9746" max="9747" width="11.42578125" style="71" customWidth="1"/>
    <col min="9748" max="9748" width="56.85546875" style="71" customWidth="1"/>
    <col min="9749" max="9749" width="9.140625" style="71" customWidth="1"/>
    <col min="9750" max="9750" width="24.5703125" style="71" customWidth="1"/>
    <col min="9751" max="9751" width="22.85546875" style="71" customWidth="1"/>
    <col min="9752" max="9754" width="9.140625" style="71" customWidth="1"/>
    <col min="9755" max="9756" width="12.140625" style="71" customWidth="1"/>
    <col min="9757" max="9757" width="14.5703125" style="71" customWidth="1"/>
    <col min="9758" max="9758" width="5" style="71" customWidth="1"/>
    <col min="9759" max="9760" width="7" style="71" hidden="1" customWidth="1"/>
    <col min="9761" max="9761" width="5" style="71" customWidth="1"/>
    <col min="9762" max="9763" width="7" style="71" hidden="1" customWidth="1"/>
    <col min="9764" max="9764" width="5" style="71" customWidth="1"/>
    <col min="9765" max="9766" width="7" style="71" hidden="1" customWidth="1"/>
    <col min="9767" max="9767" width="5" style="71" customWidth="1"/>
    <col min="9768" max="9769" width="7" style="71" hidden="1" customWidth="1"/>
    <col min="9770" max="9770" width="5" style="71" customWidth="1"/>
    <col min="9771" max="9772" width="7" style="71" hidden="1" customWidth="1"/>
    <col min="9773" max="9773" width="5" style="71" customWidth="1"/>
    <col min="9774" max="9784" width="7" style="71" hidden="1" customWidth="1"/>
    <col min="9785" max="9785" width="6.85546875" style="71" customWidth="1"/>
    <col min="9786" max="9787" width="7" style="71" hidden="1" customWidth="1"/>
    <col min="9788" max="9788" width="6.42578125" style="71" customWidth="1"/>
    <col min="9789" max="9790" width="7" style="71" hidden="1" customWidth="1"/>
    <col min="9791" max="9791" width="5.42578125" style="71" customWidth="1"/>
    <col min="9792" max="9793" width="7" style="71" hidden="1" customWidth="1"/>
    <col min="9794" max="9794" width="4.85546875" style="71" customWidth="1"/>
    <col min="9795" max="9802" width="7" style="71" hidden="1" customWidth="1"/>
    <col min="9803" max="9803" width="5.42578125" style="71" customWidth="1"/>
    <col min="9804" max="9808" width="7" style="71" hidden="1" customWidth="1"/>
    <col min="9809" max="9809" width="5.85546875" style="71" customWidth="1"/>
    <col min="9810" max="9811" width="7" style="71" hidden="1" customWidth="1"/>
    <col min="9812" max="9812" width="5.42578125" style="71" customWidth="1"/>
    <col min="9813" max="9814" width="7" style="71" hidden="1" customWidth="1"/>
    <col min="9815" max="9815" width="5.42578125" style="71" customWidth="1"/>
    <col min="9816" max="9817" width="7" style="71" hidden="1" customWidth="1"/>
    <col min="9818" max="9818" width="6" style="71" customWidth="1"/>
    <col min="9819" max="9823" width="7" style="71" hidden="1" customWidth="1"/>
    <col min="9824" max="9824" width="5" style="71" customWidth="1"/>
    <col min="9825" max="9832" width="7" style="71" hidden="1" customWidth="1"/>
    <col min="9833" max="9833" width="5" style="71" customWidth="1"/>
    <col min="9834" max="9834" width="7" style="71" hidden="1" customWidth="1"/>
    <col min="9835" max="9835" width="5" style="71" customWidth="1"/>
    <col min="9836" max="9836" width="9.42578125" style="71" customWidth="1"/>
    <col min="9837" max="9837" width="7" style="71" hidden="1" customWidth="1"/>
    <col min="9838" max="9838" width="5" style="71" customWidth="1"/>
    <col min="9839" max="9840" width="7" style="71" hidden="1" customWidth="1"/>
    <col min="9841" max="9841" width="5" style="71" customWidth="1"/>
    <col min="9842" max="9846" width="7" style="71" hidden="1" customWidth="1"/>
    <col min="9847" max="9847" width="5" style="71" customWidth="1"/>
    <col min="9848" max="9852" width="7" style="71" hidden="1" customWidth="1"/>
    <col min="9853" max="9853" width="5" style="71" customWidth="1"/>
    <col min="9854" max="9854" width="7" style="71" hidden="1" customWidth="1"/>
    <col min="9855" max="9855" width="6.42578125" style="71" customWidth="1"/>
    <col min="9856" max="9859" width="7" style="71" hidden="1" customWidth="1"/>
    <col min="9860" max="9860" width="7.140625" style="71" customWidth="1"/>
    <col min="9861" max="9865" width="7" style="71" hidden="1" customWidth="1"/>
    <col min="9866" max="9866" width="7.140625" style="71" customWidth="1"/>
    <col min="9867" max="9871" width="7" style="71" hidden="1" customWidth="1"/>
    <col min="9872" max="9872" width="7.140625" style="71" customWidth="1"/>
    <col min="9873" max="9874" width="7" style="71" hidden="1" customWidth="1"/>
    <col min="9875" max="9875" width="7.140625" style="71" customWidth="1"/>
    <col min="9876" max="9879" width="7" style="71" hidden="1" customWidth="1"/>
    <col min="9880" max="9880" width="6.42578125" style="71" customWidth="1"/>
    <col min="9881" max="9882" width="7" style="71" hidden="1" customWidth="1"/>
    <col min="9883" max="9883" width="6.85546875" style="71" customWidth="1"/>
    <col min="9884" max="9885" width="7" style="71" hidden="1" customWidth="1"/>
    <col min="9886" max="9886" width="6.85546875" style="71" customWidth="1"/>
    <col min="9887" max="9888" width="7" style="71" hidden="1" customWidth="1"/>
    <col min="9889" max="9889" width="6.42578125" style="71" customWidth="1"/>
    <col min="9890" max="9894" width="7" style="71" hidden="1" customWidth="1"/>
    <col min="9895" max="9895" width="6.42578125" style="71" customWidth="1"/>
    <col min="9896" max="9897" width="7" style="71" hidden="1" customWidth="1"/>
    <col min="9898" max="9898" width="7.5703125" style="71" customWidth="1"/>
    <col min="9899" max="9899" width="7" style="71" hidden="1" customWidth="1"/>
    <col min="9900" max="9900" width="9.42578125" style="71" customWidth="1"/>
    <col min="9901" max="9901" width="7" style="71" hidden="1" customWidth="1"/>
    <col min="9902" max="9905" width="6.42578125" style="71" customWidth="1"/>
    <col min="9906" max="9906" width="6.85546875" style="71" customWidth="1"/>
    <col min="9907" max="9924" width="7" style="71" hidden="1" customWidth="1"/>
    <col min="9925" max="9925" width="6.5703125" style="71" customWidth="1"/>
    <col min="9926" max="9926" width="6.42578125" style="71" customWidth="1"/>
    <col min="9927" max="9928" width="7" style="71" hidden="1" customWidth="1"/>
    <col min="9929" max="9929" width="6.42578125" style="71" customWidth="1"/>
    <col min="9930" max="9931" width="7" style="71" hidden="1" customWidth="1"/>
    <col min="9932" max="9932" width="7.42578125" style="71" customWidth="1"/>
    <col min="9933" max="9933" width="7" style="71" hidden="1" customWidth="1"/>
    <col min="9934" max="9934" width="6.42578125" style="71" customWidth="1"/>
    <col min="9935" max="9935" width="7" style="71" hidden="1" customWidth="1"/>
    <col min="9936" max="9936" width="9" style="71" customWidth="1"/>
    <col min="9937" max="9938" width="7" style="71" hidden="1" customWidth="1"/>
    <col min="9939" max="9939" width="8.5703125" style="71" customWidth="1"/>
    <col min="9940" max="9941" width="7" style="71" hidden="1" customWidth="1"/>
    <col min="9942" max="9942" width="6.42578125" style="71" customWidth="1"/>
    <col min="9943" max="9944" width="7" style="71" hidden="1" customWidth="1"/>
    <col min="9945" max="9945" width="7" style="71" customWidth="1"/>
    <col min="9946" max="9947" width="7" style="71" hidden="1" customWidth="1"/>
    <col min="9948" max="9949" width="7" style="71" customWidth="1"/>
    <col min="9950" max="9951" width="7" style="71" hidden="1" customWidth="1"/>
    <col min="9952" max="9952" width="7.5703125" style="71" customWidth="1"/>
    <col min="9953" max="9954" width="7" style="71" hidden="1" customWidth="1"/>
    <col min="9955" max="9955" width="7" style="71" customWidth="1"/>
    <col min="9956" max="9957" width="7" style="71" hidden="1" customWidth="1"/>
    <col min="9958" max="9958" width="7" style="71" customWidth="1"/>
    <col min="9959" max="9960" width="7" style="71" hidden="1" customWidth="1"/>
    <col min="9961" max="9961" width="7" style="71" customWidth="1"/>
    <col min="9962" max="9962" width="7" style="71" hidden="1" customWidth="1"/>
    <col min="9963" max="9963" width="6.42578125" style="71" customWidth="1"/>
    <col min="9964" max="9973" width="7" style="71" hidden="1" customWidth="1"/>
    <col min="9974" max="9974" width="7" style="71" hidden="1"/>
    <col min="9975" max="9975" width="41.42578125" style="71" customWidth="1"/>
    <col min="9976" max="9976" width="6.42578125" style="71" customWidth="1"/>
    <col min="9977" max="9977" width="14.7109375" style="71" customWidth="1"/>
    <col min="9978" max="9978" width="11.42578125" style="71" customWidth="1"/>
    <col min="9979" max="9980" width="13" style="71" customWidth="1"/>
    <col min="9981" max="9990" width="9.42578125" style="71" customWidth="1"/>
    <col min="9991" max="9991" width="8.85546875" style="71" customWidth="1"/>
    <col min="9992" max="9992" width="9.42578125" style="71" customWidth="1"/>
    <col min="9993" max="9993" width="10.140625" style="71" customWidth="1"/>
    <col min="9994" max="9994" width="6.42578125" style="71" customWidth="1"/>
    <col min="9995" max="9995" width="6.85546875" style="71" customWidth="1"/>
    <col min="9996" max="9997" width="6.5703125" style="71" customWidth="1"/>
    <col min="9998" max="9998" width="6.28515625" style="71" customWidth="1"/>
    <col min="9999" max="10000" width="7.5703125" style="71" customWidth="1"/>
    <col min="10001" max="10001" width="14.5703125" style="71" customWidth="1"/>
    <col min="10002" max="10003" width="11.42578125" style="71" customWidth="1"/>
    <col min="10004" max="10004" width="56.85546875" style="71" customWidth="1"/>
    <col min="10005" max="10005" width="9.140625" style="71" customWidth="1"/>
    <col min="10006" max="10006" width="24.5703125" style="71" customWidth="1"/>
    <col min="10007" max="10007" width="22.85546875" style="71" customWidth="1"/>
    <col min="10008" max="10010" width="9.140625" style="71" customWidth="1"/>
    <col min="10011" max="10012" width="12.140625" style="71" customWidth="1"/>
    <col min="10013" max="10013" width="14.5703125" style="71" customWidth="1"/>
    <col min="10014" max="10014" width="5" style="71" customWidth="1"/>
    <col min="10015" max="10016" width="7" style="71" hidden="1" customWidth="1"/>
    <col min="10017" max="10017" width="5" style="71" customWidth="1"/>
    <col min="10018" max="10019" width="7" style="71" hidden="1" customWidth="1"/>
    <col min="10020" max="10020" width="5" style="71" customWidth="1"/>
    <col min="10021" max="10022" width="7" style="71" hidden="1" customWidth="1"/>
    <col min="10023" max="10023" width="5" style="71" customWidth="1"/>
    <col min="10024" max="10025" width="7" style="71" hidden="1" customWidth="1"/>
    <col min="10026" max="10026" width="5" style="71" customWidth="1"/>
    <col min="10027" max="10028" width="7" style="71" hidden="1" customWidth="1"/>
    <col min="10029" max="10029" width="5" style="71" customWidth="1"/>
    <col min="10030" max="10040" width="7" style="71" hidden="1" customWidth="1"/>
    <col min="10041" max="10041" width="6.85546875" style="71" customWidth="1"/>
    <col min="10042" max="10043" width="7" style="71" hidden="1" customWidth="1"/>
    <col min="10044" max="10044" width="6.42578125" style="71" customWidth="1"/>
    <col min="10045" max="10046" width="7" style="71" hidden="1" customWidth="1"/>
    <col min="10047" max="10047" width="5.42578125" style="71" customWidth="1"/>
    <col min="10048" max="10049" width="7" style="71" hidden="1" customWidth="1"/>
    <col min="10050" max="10050" width="4.85546875" style="71" customWidth="1"/>
    <col min="10051" max="10058" width="7" style="71" hidden="1" customWidth="1"/>
    <col min="10059" max="10059" width="5.42578125" style="71" customWidth="1"/>
    <col min="10060" max="10064" width="7" style="71" hidden="1" customWidth="1"/>
    <col min="10065" max="10065" width="5.85546875" style="71" customWidth="1"/>
    <col min="10066" max="10067" width="7" style="71" hidden="1" customWidth="1"/>
    <col min="10068" max="10068" width="5.42578125" style="71" customWidth="1"/>
    <col min="10069" max="10070" width="7" style="71" hidden="1" customWidth="1"/>
    <col min="10071" max="10071" width="5.42578125" style="71" customWidth="1"/>
    <col min="10072" max="10073" width="7" style="71" hidden="1" customWidth="1"/>
    <col min="10074" max="10074" width="6" style="71" customWidth="1"/>
    <col min="10075" max="10079" width="7" style="71" hidden="1" customWidth="1"/>
    <col min="10080" max="10080" width="5" style="71" customWidth="1"/>
    <col min="10081" max="10088" width="7" style="71" hidden="1" customWidth="1"/>
    <col min="10089" max="10089" width="5" style="71" customWidth="1"/>
    <col min="10090" max="10090" width="7" style="71" hidden="1" customWidth="1"/>
    <col min="10091" max="10091" width="5" style="71" customWidth="1"/>
    <col min="10092" max="10092" width="9.42578125" style="71" customWidth="1"/>
    <col min="10093" max="10093" width="7" style="71" hidden="1" customWidth="1"/>
    <col min="10094" max="10094" width="5" style="71" customWidth="1"/>
    <col min="10095" max="10096" width="7" style="71" hidden="1" customWidth="1"/>
    <col min="10097" max="10097" width="5" style="71" customWidth="1"/>
    <col min="10098" max="10102" width="7" style="71" hidden="1" customWidth="1"/>
    <col min="10103" max="10103" width="5" style="71" customWidth="1"/>
    <col min="10104" max="10108" width="7" style="71" hidden="1" customWidth="1"/>
    <col min="10109" max="10109" width="5" style="71" customWidth="1"/>
    <col min="10110" max="10110" width="7" style="71" hidden="1" customWidth="1"/>
    <col min="10111" max="10111" width="6.42578125" style="71" customWidth="1"/>
    <col min="10112" max="10115" width="7" style="71" hidden="1" customWidth="1"/>
    <col min="10116" max="10116" width="7.140625" style="71" customWidth="1"/>
    <col min="10117" max="10121" width="7" style="71" hidden="1" customWidth="1"/>
    <col min="10122" max="10122" width="7.140625" style="71" customWidth="1"/>
    <col min="10123" max="10127" width="7" style="71" hidden="1" customWidth="1"/>
    <col min="10128" max="10128" width="7.140625" style="71" customWidth="1"/>
    <col min="10129" max="10130" width="7" style="71" hidden="1" customWidth="1"/>
    <col min="10131" max="10131" width="7.140625" style="71" customWidth="1"/>
    <col min="10132" max="10135" width="7" style="71" hidden="1" customWidth="1"/>
    <col min="10136" max="10136" width="6.42578125" style="71" customWidth="1"/>
    <col min="10137" max="10138" width="7" style="71" hidden="1" customWidth="1"/>
    <col min="10139" max="10139" width="6.85546875" style="71" customWidth="1"/>
    <col min="10140" max="10141" width="7" style="71" hidden="1" customWidth="1"/>
    <col min="10142" max="10142" width="6.85546875" style="71" customWidth="1"/>
    <col min="10143" max="10144" width="7" style="71" hidden="1" customWidth="1"/>
    <col min="10145" max="10145" width="6.42578125" style="71" customWidth="1"/>
    <col min="10146" max="10150" width="7" style="71" hidden="1" customWidth="1"/>
    <col min="10151" max="10151" width="6.42578125" style="71" customWidth="1"/>
    <col min="10152" max="10153" width="7" style="71" hidden="1" customWidth="1"/>
    <col min="10154" max="10154" width="7.5703125" style="71" customWidth="1"/>
    <col min="10155" max="10155" width="7" style="71" hidden="1" customWidth="1"/>
    <col min="10156" max="10156" width="9.42578125" style="71" customWidth="1"/>
    <col min="10157" max="10157" width="7" style="71" hidden="1" customWidth="1"/>
    <col min="10158" max="10161" width="6.42578125" style="71" customWidth="1"/>
    <col min="10162" max="10162" width="6.85546875" style="71" customWidth="1"/>
    <col min="10163" max="10180" width="7" style="71" hidden="1" customWidth="1"/>
    <col min="10181" max="10181" width="6.5703125" style="71" customWidth="1"/>
    <col min="10182" max="10182" width="6.42578125" style="71" customWidth="1"/>
    <col min="10183" max="10184" width="7" style="71" hidden="1" customWidth="1"/>
    <col min="10185" max="10185" width="6.42578125" style="71" customWidth="1"/>
    <col min="10186" max="10187" width="7" style="71" hidden="1" customWidth="1"/>
    <col min="10188" max="10188" width="7.42578125" style="71" customWidth="1"/>
    <col min="10189" max="10189" width="7" style="71" hidden="1" customWidth="1"/>
    <col min="10190" max="10190" width="6.42578125" style="71" customWidth="1"/>
    <col min="10191" max="10191" width="7" style="71" hidden="1" customWidth="1"/>
    <col min="10192" max="10192" width="9" style="71" customWidth="1"/>
    <col min="10193" max="10194" width="7" style="71" hidden="1" customWidth="1"/>
    <col min="10195" max="10195" width="8.5703125" style="71" customWidth="1"/>
    <col min="10196" max="10197" width="7" style="71" hidden="1" customWidth="1"/>
    <col min="10198" max="10198" width="6.42578125" style="71" customWidth="1"/>
    <col min="10199" max="10200" width="7" style="71" hidden="1" customWidth="1"/>
    <col min="10201" max="10201" width="7" style="71" customWidth="1"/>
    <col min="10202" max="10203" width="7" style="71" hidden="1" customWidth="1"/>
    <col min="10204" max="10205" width="7" style="71" customWidth="1"/>
    <col min="10206" max="10207" width="7" style="71" hidden="1" customWidth="1"/>
    <col min="10208" max="10208" width="7.5703125" style="71" customWidth="1"/>
    <col min="10209" max="10210" width="7" style="71" hidden="1" customWidth="1"/>
    <col min="10211" max="10211" width="7" style="71" customWidth="1"/>
    <col min="10212" max="10213" width="7" style="71" hidden="1" customWidth="1"/>
    <col min="10214" max="10214" width="7" style="71" customWidth="1"/>
    <col min="10215" max="10216" width="7" style="71" hidden="1" customWidth="1"/>
    <col min="10217" max="10217" width="7" style="71" customWidth="1"/>
    <col min="10218" max="10218" width="7" style="71" hidden="1" customWidth="1"/>
    <col min="10219" max="10219" width="6.42578125" style="71" customWidth="1"/>
    <col min="10220" max="10229" width="7" style="71" hidden="1" customWidth="1"/>
    <col min="10230" max="10230" width="7" style="71" hidden="1"/>
    <col min="10231" max="10231" width="41.42578125" style="71" customWidth="1"/>
    <col min="10232" max="10232" width="6.42578125" style="71" customWidth="1"/>
    <col min="10233" max="10233" width="14.7109375" style="71" customWidth="1"/>
    <col min="10234" max="10234" width="11.42578125" style="71" customWidth="1"/>
    <col min="10235" max="10236" width="13" style="71" customWidth="1"/>
    <col min="10237" max="10246" width="9.42578125" style="71" customWidth="1"/>
    <col min="10247" max="10247" width="8.85546875" style="71" customWidth="1"/>
    <col min="10248" max="10248" width="9.42578125" style="71" customWidth="1"/>
    <col min="10249" max="10249" width="10.140625" style="71" customWidth="1"/>
    <col min="10250" max="10250" width="6.42578125" style="71" customWidth="1"/>
    <col min="10251" max="10251" width="6.85546875" style="71" customWidth="1"/>
    <col min="10252" max="10253" width="6.5703125" style="71" customWidth="1"/>
    <col min="10254" max="10254" width="6.28515625" style="71" customWidth="1"/>
    <col min="10255" max="10256" width="7.5703125" style="71" customWidth="1"/>
    <col min="10257" max="10257" width="14.5703125" style="71" customWidth="1"/>
    <col min="10258" max="10259" width="11.42578125" style="71" customWidth="1"/>
    <col min="10260" max="10260" width="56.85546875" style="71" customWidth="1"/>
    <col min="10261" max="10261" width="9.140625" style="71" customWidth="1"/>
    <col min="10262" max="10262" width="24.5703125" style="71" customWidth="1"/>
    <col min="10263" max="10263" width="22.85546875" style="71" customWidth="1"/>
    <col min="10264" max="10266" width="9.140625" style="71" customWidth="1"/>
    <col min="10267" max="10268" width="12.140625" style="71" customWidth="1"/>
    <col min="10269" max="10269" width="14.5703125" style="71" customWidth="1"/>
    <col min="10270" max="10270" width="5" style="71" customWidth="1"/>
    <col min="10271" max="10272" width="7" style="71" hidden="1" customWidth="1"/>
    <col min="10273" max="10273" width="5" style="71" customWidth="1"/>
    <col min="10274" max="10275" width="7" style="71" hidden="1" customWidth="1"/>
    <col min="10276" max="10276" width="5" style="71" customWidth="1"/>
    <col min="10277" max="10278" width="7" style="71" hidden="1" customWidth="1"/>
    <col min="10279" max="10279" width="5" style="71" customWidth="1"/>
    <col min="10280" max="10281" width="7" style="71" hidden="1" customWidth="1"/>
    <col min="10282" max="10282" width="5" style="71" customWidth="1"/>
    <col min="10283" max="10284" width="7" style="71" hidden="1" customWidth="1"/>
    <col min="10285" max="10285" width="5" style="71" customWidth="1"/>
    <col min="10286" max="10296" width="7" style="71" hidden="1" customWidth="1"/>
    <col min="10297" max="10297" width="6.85546875" style="71" customWidth="1"/>
    <col min="10298" max="10299" width="7" style="71" hidden="1" customWidth="1"/>
    <col min="10300" max="10300" width="6.42578125" style="71" customWidth="1"/>
    <col min="10301" max="10302" width="7" style="71" hidden="1" customWidth="1"/>
    <col min="10303" max="10303" width="5.42578125" style="71" customWidth="1"/>
    <col min="10304" max="10305" width="7" style="71" hidden="1" customWidth="1"/>
    <col min="10306" max="10306" width="4.85546875" style="71" customWidth="1"/>
    <col min="10307" max="10314" width="7" style="71" hidden="1" customWidth="1"/>
    <col min="10315" max="10315" width="5.42578125" style="71" customWidth="1"/>
    <col min="10316" max="10320" width="7" style="71" hidden="1" customWidth="1"/>
    <col min="10321" max="10321" width="5.85546875" style="71" customWidth="1"/>
    <col min="10322" max="10323" width="7" style="71" hidden="1" customWidth="1"/>
    <col min="10324" max="10324" width="5.42578125" style="71" customWidth="1"/>
    <col min="10325" max="10326" width="7" style="71" hidden="1" customWidth="1"/>
    <col min="10327" max="10327" width="5.42578125" style="71" customWidth="1"/>
    <col min="10328" max="10329" width="7" style="71" hidden="1" customWidth="1"/>
    <col min="10330" max="10330" width="6" style="71" customWidth="1"/>
    <col min="10331" max="10335" width="7" style="71" hidden="1" customWidth="1"/>
    <col min="10336" max="10336" width="5" style="71" customWidth="1"/>
    <col min="10337" max="10344" width="7" style="71" hidden="1" customWidth="1"/>
    <col min="10345" max="10345" width="5" style="71" customWidth="1"/>
    <col min="10346" max="10346" width="7" style="71" hidden="1" customWidth="1"/>
    <col min="10347" max="10347" width="5" style="71" customWidth="1"/>
    <col min="10348" max="10348" width="9.42578125" style="71" customWidth="1"/>
    <col min="10349" max="10349" width="7" style="71" hidden="1" customWidth="1"/>
    <col min="10350" max="10350" width="5" style="71" customWidth="1"/>
    <col min="10351" max="10352" width="7" style="71" hidden="1" customWidth="1"/>
    <col min="10353" max="10353" width="5" style="71" customWidth="1"/>
    <col min="10354" max="10358" width="7" style="71" hidden="1" customWidth="1"/>
    <col min="10359" max="10359" width="5" style="71" customWidth="1"/>
    <col min="10360" max="10364" width="7" style="71" hidden="1" customWidth="1"/>
    <col min="10365" max="10365" width="5" style="71" customWidth="1"/>
    <col min="10366" max="10366" width="7" style="71" hidden="1" customWidth="1"/>
    <col min="10367" max="10367" width="6.42578125" style="71" customWidth="1"/>
    <col min="10368" max="10371" width="7" style="71" hidden="1" customWidth="1"/>
    <col min="10372" max="10372" width="7.140625" style="71" customWidth="1"/>
    <col min="10373" max="10377" width="7" style="71" hidden="1" customWidth="1"/>
    <col min="10378" max="10378" width="7.140625" style="71" customWidth="1"/>
    <col min="10379" max="10383" width="7" style="71" hidden="1" customWidth="1"/>
    <col min="10384" max="10384" width="7.140625" style="71" customWidth="1"/>
    <col min="10385" max="10386" width="7" style="71" hidden="1" customWidth="1"/>
    <col min="10387" max="10387" width="7.140625" style="71" customWidth="1"/>
    <col min="10388" max="10391" width="7" style="71" hidden="1" customWidth="1"/>
    <col min="10392" max="10392" width="6.42578125" style="71" customWidth="1"/>
    <col min="10393" max="10394" width="7" style="71" hidden="1" customWidth="1"/>
    <col min="10395" max="10395" width="6.85546875" style="71" customWidth="1"/>
    <col min="10396" max="10397" width="7" style="71" hidden="1" customWidth="1"/>
    <col min="10398" max="10398" width="6.85546875" style="71" customWidth="1"/>
    <col min="10399" max="10400" width="7" style="71" hidden="1" customWidth="1"/>
    <col min="10401" max="10401" width="6.42578125" style="71" customWidth="1"/>
    <col min="10402" max="10406" width="7" style="71" hidden="1" customWidth="1"/>
    <col min="10407" max="10407" width="6.42578125" style="71" customWidth="1"/>
    <col min="10408" max="10409" width="7" style="71" hidden="1" customWidth="1"/>
    <col min="10410" max="10410" width="7.5703125" style="71" customWidth="1"/>
    <col min="10411" max="10411" width="7" style="71" hidden="1" customWidth="1"/>
    <col min="10412" max="10412" width="9.42578125" style="71" customWidth="1"/>
    <col min="10413" max="10413" width="7" style="71" hidden="1" customWidth="1"/>
    <col min="10414" max="10417" width="6.42578125" style="71" customWidth="1"/>
    <col min="10418" max="10418" width="6.85546875" style="71" customWidth="1"/>
    <col min="10419" max="10436" width="7" style="71" hidden="1" customWidth="1"/>
    <col min="10437" max="10437" width="6.5703125" style="71" customWidth="1"/>
    <col min="10438" max="10438" width="6.42578125" style="71" customWidth="1"/>
    <col min="10439" max="10440" width="7" style="71" hidden="1" customWidth="1"/>
    <col min="10441" max="10441" width="6.42578125" style="71" customWidth="1"/>
    <col min="10442" max="10443" width="7" style="71" hidden="1" customWidth="1"/>
    <col min="10444" max="10444" width="7.42578125" style="71" customWidth="1"/>
    <col min="10445" max="10445" width="7" style="71" hidden="1" customWidth="1"/>
    <col min="10446" max="10446" width="6.42578125" style="71" customWidth="1"/>
    <col min="10447" max="10447" width="7" style="71" hidden="1" customWidth="1"/>
    <col min="10448" max="10448" width="9" style="71" customWidth="1"/>
    <col min="10449" max="10450" width="7" style="71" hidden="1" customWidth="1"/>
    <col min="10451" max="10451" width="8.5703125" style="71" customWidth="1"/>
    <col min="10452" max="10453" width="7" style="71" hidden="1" customWidth="1"/>
    <col min="10454" max="10454" width="6.42578125" style="71" customWidth="1"/>
    <col min="10455" max="10456" width="7" style="71" hidden="1" customWidth="1"/>
    <col min="10457" max="10457" width="7" style="71" customWidth="1"/>
    <col min="10458" max="10459" width="7" style="71" hidden="1" customWidth="1"/>
    <col min="10460" max="10461" width="7" style="71" customWidth="1"/>
    <col min="10462" max="10463" width="7" style="71" hidden="1" customWidth="1"/>
    <col min="10464" max="10464" width="7.5703125" style="71" customWidth="1"/>
    <col min="10465" max="10466" width="7" style="71" hidden="1" customWidth="1"/>
    <col min="10467" max="10467" width="7" style="71" customWidth="1"/>
    <col min="10468" max="10469" width="7" style="71" hidden="1" customWidth="1"/>
    <col min="10470" max="10470" width="7" style="71" customWidth="1"/>
    <col min="10471" max="10472" width="7" style="71" hidden="1" customWidth="1"/>
    <col min="10473" max="10473" width="7" style="71" customWidth="1"/>
    <col min="10474" max="10474" width="7" style="71" hidden="1" customWidth="1"/>
    <col min="10475" max="10475" width="6.42578125" style="71" customWidth="1"/>
    <col min="10476" max="10485" width="7" style="71" hidden="1" customWidth="1"/>
    <col min="10486" max="10486" width="7" style="71" hidden="1"/>
    <col min="10487" max="10487" width="41.42578125" style="71" customWidth="1"/>
    <col min="10488" max="10488" width="6.42578125" style="71" customWidth="1"/>
    <col min="10489" max="10489" width="14.7109375" style="71" customWidth="1"/>
    <col min="10490" max="10490" width="11.42578125" style="71" customWidth="1"/>
    <col min="10491" max="10492" width="13" style="71" customWidth="1"/>
    <col min="10493" max="10502" width="9.42578125" style="71" customWidth="1"/>
    <col min="10503" max="10503" width="8.85546875" style="71" customWidth="1"/>
    <col min="10504" max="10504" width="9.42578125" style="71" customWidth="1"/>
    <col min="10505" max="10505" width="10.140625" style="71" customWidth="1"/>
    <col min="10506" max="10506" width="6.42578125" style="71" customWidth="1"/>
    <col min="10507" max="10507" width="6.85546875" style="71" customWidth="1"/>
    <col min="10508" max="10509" width="6.5703125" style="71" customWidth="1"/>
    <col min="10510" max="10510" width="6.28515625" style="71" customWidth="1"/>
    <col min="10511" max="10512" width="7.5703125" style="71" customWidth="1"/>
    <col min="10513" max="10513" width="14.5703125" style="71" customWidth="1"/>
    <col min="10514" max="10515" width="11.42578125" style="71" customWidth="1"/>
    <col min="10516" max="10516" width="56.85546875" style="71" customWidth="1"/>
    <col min="10517" max="10517" width="9.140625" style="71" customWidth="1"/>
    <col min="10518" max="10518" width="24.5703125" style="71" customWidth="1"/>
    <col min="10519" max="10519" width="22.85546875" style="71" customWidth="1"/>
    <col min="10520" max="10522" width="9.140625" style="71" customWidth="1"/>
    <col min="10523" max="10524" width="12.140625" style="71" customWidth="1"/>
    <col min="10525" max="10525" width="14.5703125" style="71" customWidth="1"/>
    <col min="10526" max="10526" width="5" style="71" customWidth="1"/>
    <col min="10527" max="10528" width="7" style="71" hidden="1" customWidth="1"/>
    <col min="10529" max="10529" width="5" style="71" customWidth="1"/>
    <col min="10530" max="10531" width="7" style="71" hidden="1" customWidth="1"/>
    <col min="10532" max="10532" width="5" style="71" customWidth="1"/>
    <col min="10533" max="10534" width="7" style="71" hidden="1" customWidth="1"/>
    <col min="10535" max="10535" width="5" style="71" customWidth="1"/>
    <col min="10536" max="10537" width="7" style="71" hidden="1" customWidth="1"/>
    <col min="10538" max="10538" width="5" style="71" customWidth="1"/>
    <col min="10539" max="10540" width="7" style="71" hidden="1" customWidth="1"/>
    <col min="10541" max="10541" width="5" style="71" customWidth="1"/>
    <col min="10542" max="10552" width="7" style="71" hidden="1" customWidth="1"/>
    <col min="10553" max="10553" width="6.85546875" style="71" customWidth="1"/>
    <col min="10554" max="10555" width="7" style="71" hidden="1" customWidth="1"/>
    <col min="10556" max="10556" width="6.42578125" style="71" customWidth="1"/>
    <col min="10557" max="10558" width="7" style="71" hidden="1" customWidth="1"/>
    <col min="10559" max="10559" width="5.42578125" style="71" customWidth="1"/>
    <col min="10560" max="10561" width="7" style="71" hidden="1" customWidth="1"/>
    <col min="10562" max="10562" width="4.85546875" style="71" customWidth="1"/>
    <col min="10563" max="10570" width="7" style="71" hidden="1" customWidth="1"/>
    <col min="10571" max="10571" width="5.42578125" style="71" customWidth="1"/>
    <col min="10572" max="10576" width="7" style="71" hidden="1" customWidth="1"/>
    <col min="10577" max="10577" width="5.85546875" style="71" customWidth="1"/>
    <col min="10578" max="10579" width="7" style="71" hidden="1" customWidth="1"/>
    <col min="10580" max="10580" width="5.42578125" style="71" customWidth="1"/>
    <col min="10581" max="10582" width="7" style="71" hidden="1" customWidth="1"/>
    <col min="10583" max="10583" width="5.42578125" style="71" customWidth="1"/>
    <col min="10584" max="10585" width="7" style="71" hidden="1" customWidth="1"/>
    <col min="10586" max="10586" width="6" style="71" customWidth="1"/>
    <col min="10587" max="10591" width="7" style="71" hidden="1" customWidth="1"/>
    <col min="10592" max="10592" width="5" style="71" customWidth="1"/>
    <col min="10593" max="10600" width="7" style="71" hidden="1" customWidth="1"/>
    <col min="10601" max="10601" width="5" style="71" customWidth="1"/>
    <col min="10602" max="10602" width="7" style="71" hidden="1" customWidth="1"/>
    <col min="10603" max="10603" width="5" style="71" customWidth="1"/>
    <col min="10604" max="10604" width="9.42578125" style="71" customWidth="1"/>
    <col min="10605" max="10605" width="7" style="71" hidden="1" customWidth="1"/>
    <col min="10606" max="10606" width="5" style="71" customWidth="1"/>
    <col min="10607" max="10608" width="7" style="71" hidden="1" customWidth="1"/>
    <col min="10609" max="10609" width="5" style="71" customWidth="1"/>
    <col min="10610" max="10614" width="7" style="71" hidden="1" customWidth="1"/>
    <col min="10615" max="10615" width="5" style="71" customWidth="1"/>
    <col min="10616" max="10620" width="7" style="71" hidden="1" customWidth="1"/>
    <col min="10621" max="10621" width="5" style="71" customWidth="1"/>
    <col min="10622" max="10622" width="7" style="71" hidden="1" customWidth="1"/>
    <col min="10623" max="10623" width="6.42578125" style="71" customWidth="1"/>
    <col min="10624" max="10627" width="7" style="71" hidden="1" customWidth="1"/>
    <col min="10628" max="10628" width="7.140625" style="71" customWidth="1"/>
    <col min="10629" max="10633" width="7" style="71" hidden="1" customWidth="1"/>
    <col min="10634" max="10634" width="7.140625" style="71" customWidth="1"/>
    <col min="10635" max="10639" width="7" style="71" hidden="1" customWidth="1"/>
    <col min="10640" max="10640" width="7.140625" style="71" customWidth="1"/>
    <col min="10641" max="10642" width="7" style="71" hidden="1" customWidth="1"/>
    <col min="10643" max="10643" width="7.140625" style="71" customWidth="1"/>
    <col min="10644" max="10647" width="7" style="71" hidden="1" customWidth="1"/>
    <col min="10648" max="10648" width="6.42578125" style="71" customWidth="1"/>
    <col min="10649" max="10650" width="7" style="71" hidden="1" customWidth="1"/>
    <col min="10651" max="10651" width="6.85546875" style="71" customWidth="1"/>
    <col min="10652" max="10653" width="7" style="71" hidden="1" customWidth="1"/>
    <col min="10654" max="10654" width="6.85546875" style="71" customWidth="1"/>
    <col min="10655" max="10656" width="7" style="71" hidden="1" customWidth="1"/>
    <col min="10657" max="10657" width="6.42578125" style="71" customWidth="1"/>
    <col min="10658" max="10662" width="7" style="71" hidden="1" customWidth="1"/>
    <col min="10663" max="10663" width="6.42578125" style="71" customWidth="1"/>
    <col min="10664" max="10665" width="7" style="71" hidden="1" customWidth="1"/>
    <col min="10666" max="10666" width="7.5703125" style="71" customWidth="1"/>
    <col min="10667" max="10667" width="7" style="71" hidden="1" customWidth="1"/>
    <col min="10668" max="10668" width="9.42578125" style="71" customWidth="1"/>
    <col min="10669" max="10669" width="7" style="71" hidden="1" customWidth="1"/>
    <col min="10670" max="10673" width="6.42578125" style="71" customWidth="1"/>
    <col min="10674" max="10674" width="6.85546875" style="71" customWidth="1"/>
    <col min="10675" max="10692" width="7" style="71" hidden="1" customWidth="1"/>
    <col min="10693" max="10693" width="6.5703125" style="71" customWidth="1"/>
    <col min="10694" max="10694" width="6.42578125" style="71" customWidth="1"/>
    <col min="10695" max="10696" width="7" style="71" hidden="1" customWidth="1"/>
    <col min="10697" max="10697" width="6.42578125" style="71" customWidth="1"/>
    <col min="10698" max="10699" width="7" style="71" hidden="1" customWidth="1"/>
    <col min="10700" max="10700" width="7.42578125" style="71" customWidth="1"/>
    <col min="10701" max="10701" width="7" style="71" hidden="1" customWidth="1"/>
    <col min="10702" max="10702" width="6.42578125" style="71" customWidth="1"/>
    <col min="10703" max="10703" width="7" style="71" hidden="1" customWidth="1"/>
    <col min="10704" max="10704" width="9" style="71" customWidth="1"/>
    <col min="10705" max="10706" width="7" style="71" hidden="1" customWidth="1"/>
    <col min="10707" max="10707" width="8.5703125" style="71" customWidth="1"/>
    <col min="10708" max="10709" width="7" style="71" hidden="1" customWidth="1"/>
    <col min="10710" max="10710" width="6.42578125" style="71" customWidth="1"/>
    <col min="10711" max="10712" width="7" style="71" hidden="1" customWidth="1"/>
    <col min="10713" max="10713" width="7" style="71" customWidth="1"/>
    <col min="10714" max="10715" width="7" style="71" hidden="1" customWidth="1"/>
    <col min="10716" max="10717" width="7" style="71" customWidth="1"/>
    <col min="10718" max="10719" width="7" style="71" hidden="1" customWidth="1"/>
    <col min="10720" max="10720" width="7.5703125" style="71" customWidth="1"/>
    <col min="10721" max="10722" width="7" style="71" hidden="1" customWidth="1"/>
    <col min="10723" max="10723" width="7" style="71" customWidth="1"/>
    <col min="10724" max="10725" width="7" style="71" hidden="1" customWidth="1"/>
    <col min="10726" max="10726" width="7" style="71" customWidth="1"/>
    <col min="10727" max="10728" width="7" style="71" hidden="1" customWidth="1"/>
    <col min="10729" max="10729" width="7" style="71" customWidth="1"/>
    <col min="10730" max="10730" width="7" style="71" hidden="1" customWidth="1"/>
    <col min="10731" max="10731" width="6.42578125" style="71" customWidth="1"/>
    <col min="10732" max="10741" width="7" style="71" hidden="1" customWidth="1"/>
    <col min="10742" max="10742" width="7" style="71" hidden="1"/>
    <col min="10743" max="10743" width="41.42578125" style="71" customWidth="1"/>
    <col min="10744" max="10744" width="6.42578125" style="71" customWidth="1"/>
    <col min="10745" max="10745" width="14.7109375" style="71" customWidth="1"/>
    <col min="10746" max="10746" width="11.42578125" style="71" customWidth="1"/>
    <col min="10747" max="10748" width="13" style="71" customWidth="1"/>
    <col min="10749" max="10758" width="9.42578125" style="71" customWidth="1"/>
    <col min="10759" max="10759" width="8.85546875" style="71" customWidth="1"/>
    <col min="10760" max="10760" width="9.42578125" style="71" customWidth="1"/>
    <col min="10761" max="10761" width="10.140625" style="71" customWidth="1"/>
    <col min="10762" max="10762" width="6.42578125" style="71" customWidth="1"/>
    <col min="10763" max="10763" width="6.85546875" style="71" customWidth="1"/>
    <col min="10764" max="10765" width="6.5703125" style="71" customWidth="1"/>
    <col min="10766" max="10766" width="6.28515625" style="71" customWidth="1"/>
    <col min="10767" max="10768" width="7.5703125" style="71" customWidth="1"/>
    <col min="10769" max="10769" width="14.5703125" style="71" customWidth="1"/>
    <col min="10770" max="10771" width="11.42578125" style="71" customWidth="1"/>
    <col min="10772" max="10772" width="56.85546875" style="71" customWidth="1"/>
    <col min="10773" max="10773" width="9.140625" style="71" customWidth="1"/>
    <col min="10774" max="10774" width="24.5703125" style="71" customWidth="1"/>
    <col min="10775" max="10775" width="22.85546875" style="71" customWidth="1"/>
    <col min="10776" max="10778" width="9.140625" style="71" customWidth="1"/>
    <col min="10779" max="10780" width="12.140625" style="71" customWidth="1"/>
    <col min="10781" max="10781" width="14.5703125" style="71" customWidth="1"/>
    <col min="10782" max="10782" width="5" style="71" customWidth="1"/>
    <col min="10783" max="10784" width="7" style="71" hidden="1" customWidth="1"/>
    <col min="10785" max="10785" width="5" style="71" customWidth="1"/>
    <col min="10786" max="10787" width="7" style="71" hidden="1" customWidth="1"/>
    <col min="10788" max="10788" width="5" style="71" customWidth="1"/>
    <col min="10789" max="10790" width="7" style="71" hidden="1" customWidth="1"/>
    <col min="10791" max="10791" width="5" style="71" customWidth="1"/>
    <col min="10792" max="10793" width="7" style="71" hidden="1" customWidth="1"/>
    <col min="10794" max="10794" width="5" style="71" customWidth="1"/>
    <col min="10795" max="10796" width="7" style="71" hidden="1" customWidth="1"/>
    <col min="10797" max="10797" width="5" style="71" customWidth="1"/>
    <col min="10798" max="10808" width="7" style="71" hidden="1" customWidth="1"/>
    <col min="10809" max="10809" width="6.85546875" style="71" customWidth="1"/>
    <col min="10810" max="10811" width="7" style="71" hidden="1" customWidth="1"/>
    <col min="10812" max="10812" width="6.42578125" style="71" customWidth="1"/>
    <col min="10813" max="10814" width="7" style="71" hidden="1" customWidth="1"/>
    <col min="10815" max="10815" width="5.42578125" style="71" customWidth="1"/>
    <col min="10816" max="10817" width="7" style="71" hidden="1" customWidth="1"/>
    <col min="10818" max="10818" width="4.85546875" style="71" customWidth="1"/>
    <col min="10819" max="10826" width="7" style="71" hidden="1" customWidth="1"/>
    <col min="10827" max="10827" width="5.42578125" style="71" customWidth="1"/>
    <col min="10828" max="10832" width="7" style="71" hidden="1" customWidth="1"/>
    <col min="10833" max="10833" width="5.85546875" style="71" customWidth="1"/>
    <col min="10834" max="10835" width="7" style="71" hidden="1" customWidth="1"/>
    <col min="10836" max="10836" width="5.42578125" style="71" customWidth="1"/>
    <col min="10837" max="10838" width="7" style="71" hidden="1" customWidth="1"/>
    <col min="10839" max="10839" width="5.42578125" style="71" customWidth="1"/>
    <col min="10840" max="10841" width="7" style="71" hidden="1" customWidth="1"/>
    <col min="10842" max="10842" width="6" style="71" customWidth="1"/>
    <col min="10843" max="10847" width="7" style="71" hidden="1" customWidth="1"/>
    <col min="10848" max="10848" width="5" style="71" customWidth="1"/>
    <col min="10849" max="10856" width="7" style="71" hidden="1" customWidth="1"/>
    <col min="10857" max="10857" width="5" style="71" customWidth="1"/>
    <col min="10858" max="10858" width="7" style="71" hidden="1" customWidth="1"/>
    <col min="10859" max="10859" width="5" style="71" customWidth="1"/>
    <col min="10860" max="10860" width="9.42578125" style="71" customWidth="1"/>
    <col min="10861" max="10861" width="7" style="71" hidden="1" customWidth="1"/>
    <col min="10862" max="10862" width="5" style="71" customWidth="1"/>
    <col min="10863" max="10864" width="7" style="71" hidden="1" customWidth="1"/>
    <col min="10865" max="10865" width="5" style="71" customWidth="1"/>
    <col min="10866" max="10870" width="7" style="71" hidden="1" customWidth="1"/>
    <col min="10871" max="10871" width="5" style="71" customWidth="1"/>
    <col min="10872" max="10876" width="7" style="71" hidden="1" customWidth="1"/>
    <col min="10877" max="10877" width="5" style="71" customWidth="1"/>
    <col min="10878" max="10878" width="7" style="71" hidden="1" customWidth="1"/>
    <col min="10879" max="10879" width="6.42578125" style="71" customWidth="1"/>
    <col min="10880" max="10883" width="7" style="71" hidden="1" customWidth="1"/>
    <col min="10884" max="10884" width="7.140625" style="71" customWidth="1"/>
    <col min="10885" max="10889" width="7" style="71" hidden="1" customWidth="1"/>
    <col min="10890" max="10890" width="7.140625" style="71" customWidth="1"/>
    <col min="10891" max="10895" width="7" style="71" hidden="1" customWidth="1"/>
    <col min="10896" max="10896" width="7.140625" style="71" customWidth="1"/>
    <col min="10897" max="10898" width="7" style="71" hidden="1" customWidth="1"/>
    <col min="10899" max="10899" width="7.140625" style="71" customWidth="1"/>
    <col min="10900" max="10903" width="7" style="71" hidden="1" customWidth="1"/>
    <col min="10904" max="10904" width="6.42578125" style="71" customWidth="1"/>
    <col min="10905" max="10906" width="7" style="71" hidden="1" customWidth="1"/>
    <col min="10907" max="10907" width="6.85546875" style="71" customWidth="1"/>
    <col min="10908" max="10909" width="7" style="71" hidden="1" customWidth="1"/>
    <col min="10910" max="10910" width="6.85546875" style="71" customWidth="1"/>
    <col min="10911" max="10912" width="7" style="71" hidden="1" customWidth="1"/>
    <col min="10913" max="10913" width="6.42578125" style="71" customWidth="1"/>
    <col min="10914" max="10918" width="7" style="71" hidden="1" customWidth="1"/>
    <col min="10919" max="10919" width="6.42578125" style="71" customWidth="1"/>
    <col min="10920" max="10921" width="7" style="71" hidden="1" customWidth="1"/>
    <col min="10922" max="10922" width="7.5703125" style="71" customWidth="1"/>
    <col min="10923" max="10923" width="7" style="71" hidden="1" customWidth="1"/>
    <col min="10924" max="10924" width="9.42578125" style="71" customWidth="1"/>
    <col min="10925" max="10925" width="7" style="71" hidden="1" customWidth="1"/>
    <col min="10926" max="10929" width="6.42578125" style="71" customWidth="1"/>
    <col min="10930" max="10930" width="6.85546875" style="71" customWidth="1"/>
    <col min="10931" max="10948" width="7" style="71" hidden="1" customWidth="1"/>
    <col min="10949" max="10949" width="6.5703125" style="71" customWidth="1"/>
    <col min="10950" max="10950" width="6.42578125" style="71" customWidth="1"/>
    <col min="10951" max="10952" width="7" style="71" hidden="1" customWidth="1"/>
    <col min="10953" max="10953" width="6.42578125" style="71" customWidth="1"/>
    <col min="10954" max="10955" width="7" style="71" hidden="1" customWidth="1"/>
    <col min="10956" max="10956" width="7.42578125" style="71" customWidth="1"/>
    <col min="10957" max="10957" width="7" style="71" hidden="1" customWidth="1"/>
    <col min="10958" max="10958" width="6.42578125" style="71" customWidth="1"/>
    <col min="10959" max="10959" width="7" style="71" hidden="1" customWidth="1"/>
    <col min="10960" max="10960" width="9" style="71" customWidth="1"/>
    <col min="10961" max="10962" width="7" style="71" hidden="1" customWidth="1"/>
    <col min="10963" max="10963" width="8.5703125" style="71" customWidth="1"/>
    <col min="10964" max="10965" width="7" style="71" hidden="1" customWidth="1"/>
    <col min="10966" max="10966" width="6.42578125" style="71" customWidth="1"/>
    <col min="10967" max="10968" width="7" style="71" hidden="1" customWidth="1"/>
    <col min="10969" max="10969" width="7" style="71" customWidth="1"/>
    <col min="10970" max="10971" width="7" style="71" hidden="1" customWidth="1"/>
    <col min="10972" max="10973" width="7" style="71" customWidth="1"/>
    <col min="10974" max="10975" width="7" style="71" hidden="1" customWidth="1"/>
    <col min="10976" max="10976" width="7.5703125" style="71" customWidth="1"/>
    <col min="10977" max="10978" width="7" style="71" hidden="1" customWidth="1"/>
    <col min="10979" max="10979" width="7" style="71" customWidth="1"/>
    <col min="10980" max="10981" width="7" style="71" hidden="1" customWidth="1"/>
    <col min="10982" max="10982" width="7" style="71" customWidth="1"/>
    <col min="10983" max="10984" width="7" style="71" hidden="1" customWidth="1"/>
    <col min="10985" max="10985" width="7" style="71" customWidth="1"/>
    <col min="10986" max="10986" width="7" style="71" hidden="1" customWidth="1"/>
    <col min="10987" max="10987" width="6.42578125" style="71" customWidth="1"/>
    <col min="10988" max="10997" width="7" style="71" hidden="1" customWidth="1"/>
    <col min="10998" max="10998" width="7" style="71" hidden="1"/>
    <col min="10999" max="10999" width="41.42578125" style="71" customWidth="1"/>
    <col min="11000" max="11000" width="6.42578125" style="71" customWidth="1"/>
    <col min="11001" max="11001" width="14.7109375" style="71" customWidth="1"/>
    <col min="11002" max="11002" width="11.42578125" style="71" customWidth="1"/>
    <col min="11003" max="11004" width="13" style="71" customWidth="1"/>
    <col min="11005" max="11014" width="9.42578125" style="71" customWidth="1"/>
    <col min="11015" max="11015" width="8.85546875" style="71" customWidth="1"/>
    <col min="11016" max="11016" width="9.42578125" style="71" customWidth="1"/>
    <col min="11017" max="11017" width="10.140625" style="71" customWidth="1"/>
    <col min="11018" max="11018" width="6.42578125" style="71" customWidth="1"/>
    <col min="11019" max="11019" width="6.85546875" style="71" customWidth="1"/>
    <col min="11020" max="11021" width="6.5703125" style="71" customWidth="1"/>
    <col min="11022" max="11022" width="6.28515625" style="71" customWidth="1"/>
    <col min="11023" max="11024" width="7.5703125" style="71" customWidth="1"/>
    <col min="11025" max="11025" width="14.5703125" style="71" customWidth="1"/>
    <col min="11026" max="11027" width="11.42578125" style="71" customWidth="1"/>
    <col min="11028" max="11028" width="56.85546875" style="71" customWidth="1"/>
    <col min="11029" max="11029" width="9.140625" style="71" customWidth="1"/>
    <col min="11030" max="11030" width="24.5703125" style="71" customWidth="1"/>
    <col min="11031" max="11031" width="22.85546875" style="71" customWidth="1"/>
    <col min="11032" max="11034" width="9.140625" style="71" customWidth="1"/>
    <col min="11035" max="11036" width="12.140625" style="71" customWidth="1"/>
    <col min="11037" max="11037" width="14.5703125" style="71" customWidth="1"/>
    <col min="11038" max="11038" width="5" style="71" customWidth="1"/>
    <col min="11039" max="11040" width="7" style="71" hidden="1" customWidth="1"/>
    <col min="11041" max="11041" width="5" style="71" customWidth="1"/>
    <col min="11042" max="11043" width="7" style="71" hidden="1" customWidth="1"/>
    <col min="11044" max="11044" width="5" style="71" customWidth="1"/>
    <col min="11045" max="11046" width="7" style="71" hidden="1" customWidth="1"/>
    <col min="11047" max="11047" width="5" style="71" customWidth="1"/>
    <col min="11048" max="11049" width="7" style="71" hidden="1" customWidth="1"/>
    <col min="11050" max="11050" width="5" style="71" customWidth="1"/>
    <col min="11051" max="11052" width="7" style="71" hidden="1" customWidth="1"/>
    <col min="11053" max="11053" width="5" style="71" customWidth="1"/>
    <col min="11054" max="11064" width="7" style="71" hidden="1" customWidth="1"/>
    <col min="11065" max="11065" width="6.85546875" style="71" customWidth="1"/>
    <col min="11066" max="11067" width="7" style="71" hidden="1" customWidth="1"/>
    <col min="11068" max="11068" width="6.42578125" style="71" customWidth="1"/>
    <col min="11069" max="11070" width="7" style="71" hidden="1" customWidth="1"/>
    <col min="11071" max="11071" width="5.42578125" style="71" customWidth="1"/>
    <col min="11072" max="11073" width="7" style="71" hidden="1" customWidth="1"/>
    <col min="11074" max="11074" width="4.85546875" style="71" customWidth="1"/>
    <col min="11075" max="11082" width="7" style="71" hidden="1" customWidth="1"/>
    <col min="11083" max="11083" width="5.42578125" style="71" customWidth="1"/>
    <col min="11084" max="11088" width="7" style="71" hidden="1" customWidth="1"/>
    <col min="11089" max="11089" width="5.85546875" style="71" customWidth="1"/>
    <col min="11090" max="11091" width="7" style="71" hidden="1" customWidth="1"/>
    <col min="11092" max="11092" width="5.42578125" style="71" customWidth="1"/>
    <col min="11093" max="11094" width="7" style="71" hidden="1" customWidth="1"/>
    <col min="11095" max="11095" width="5.42578125" style="71" customWidth="1"/>
    <col min="11096" max="11097" width="7" style="71" hidden="1" customWidth="1"/>
    <col min="11098" max="11098" width="6" style="71" customWidth="1"/>
    <col min="11099" max="11103" width="7" style="71" hidden="1" customWidth="1"/>
    <col min="11104" max="11104" width="5" style="71" customWidth="1"/>
    <col min="11105" max="11112" width="7" style="71" hidden="1" customWidth="1"/>
    <col min="11113" max="11113" width="5" style="71" customWidth="1"/>
    <col min="11114" max="11114" width="7" style="71" hidden="1" customWidth="1"/>
    <col min="11115" max="11115" width="5" style="71" customWidth="1"/>
    <col min="11116" max="11116" width="9.42578125" style="71" customWidth="1"/>
    <col min="11117" max="11117" width="7" style="71" hidden="1" customWidth="1"/>
    <col min="11118" max="11118" width="5" style="71" customWidth="1"/>
    <col min="11119" max="11120" width="7" style="71" hidden="1" customWidth="1"/>
    <col min="11121" max="11121" width="5" style="71" customWidth="1"/>
    <col min="11122" max="11126" width="7" style="71" hidden="1" customWidth="1"/>
    <col min="11127" max="11127" width="5" style="71" customWidth="1"/>
    <col min="11128" max="11132" width="7" style="71" hidden="1" customWidth="1"/>
    <col min="11133" max="11133" width="5" style="71" customWidth="1"/>
    <col min="11134" max="11134" width="7" style="71" hidden="1" customWidth="1"/>
    <col min="11135" max="11135" width="6.42578125" style="71" customWidth="1"/>
    <col min="11136" max="11139" width="7" style="71" hidden="1" customWidth="1"/>
    <col min="11140" max="11140" width="7.140625" style="71" customWidth="1"/>
    <col min="11141" max="11145" width="7" style="71" hidden="1" customWidth="1"/>
    <col min="11146" max="11146" width="7.140625" style="71" customWidth="1"/>
    <col min="11147" max="11151" width="7" style="71" hidden="1" customWidth="1"/>
    <col min="11152" max="11152" width="7.140625" style="71" customWidth="1"/>
    <col min="11153" max="11154" width="7" style="71" hidden="1" customWidth="1"/>
    <col min="11155" max="11155" width="7.140625" style="71" customWidth="1"/>
    <col min="11156" max="11159" width="7" style="71" hidden="1" customWidth="1"/>
    <col min="11160" max="11160" width="6.42578125" style="71" customWidth="1"/>
    <col min="11161" max="11162" width="7" style="71" hidden="1" customWidth="1"/>
    <col min="11163" max="11163" width="6.85546875" style="71" customWidth="1"/>
    <col min="11164" max="11165" width="7" style="71" hidden="1" customWidth="1"/>
    <col min="11166" max="11166" width="6.85546875" style="71" customWidth="1"/>
    <col min="11167" max="11168" width="7" style="71" hidden="1" customWidth="1"/>
    <col min="11169" max="11169" width="6.42578125" style="71" customWidth="1"/>
    <col min="11170" max="11174" width="7" style="71" hidden="1" customWidth="1"/>
    <col min="11175" max="11175" width="6.42578125" style="71" customWidth="1"/>
    <col min="11176" max="11177" width="7" style="71" hidden="1" customWidth="1"/>
    <col min="11178" max="11178" width="7.5703125" style="71" customWidth="1"/>
    <col min="11179" max="11179" width="7" style="71" hidden="1" customWidth="1"/>
    <col min="11180" max="11180" width="9.42578125" style="71" customWidth="1"/>
    <col min="11181" max="11181" width="7" style="71" hidden="1" customWidth="1"/>
    <col min="11182" max="11185" width="6.42578125" style="71" customWidth="1"/>
    <col min="11186" max="11186" width="6.85546875" style="71" customWidth="1"/>
    <col min="11187" max="11204" width="7" style="71" hidden="1" customWidth="1"/>
    <col min="11205" max="11205" width="6.5703125" style="71" customWidth="1"/>
    <col min="11206" max="11206" width="6.42578125" style="71" customWidth="1"/>
    <col min="11207" max="11208" width="7" style="71" hidden="1" customWidth="1"/>
    <col min="11209" max="11209" width="6.42578125" style="71" customWidth="1"/>
    <col min="11210" max="11211" width="7" style="71" hidden="1" customWidth="1"/>
    <col min="11212" max="11212" width="7.42578125" style="71" customWidth="1"/>
    <col min="11213" max="11213" width="7" style="71" hidden="1" customWidth="1"/>
    <col min="11214" max="11214" width="6.42578125" style="71" customWidth="1"/>
    <col min="11215" max="11215" width="7" style="71" hidden="1" customWidth="1"/>
    <col min="11216" max="11216" width="9" style="71" customWidth="1"/>
    <col min="11217" max="11218" width="7" style="71" hidden="1" customWidth="1"/>
    <col min="11219" max="11219" width="8.5703125" style="71" customWidth="1"/>
    <col min="11220" max="11221" width="7" style="71" hidden="1" customWidth="1"/>
    <col min="11222" max="11222" width="6.42578125" style="71" customWidth="1"/>
    <col min="11223" max="11224" width="7" style="71" hidden="1" customWidth="1"/>
    <col min="11225" max="11225" width="7" style="71" customWidth="1"/>
    <col min="11226" max="11227" width="7" style="71" hidden="1" customWidth="1"/>
    <col min="11228" max="11229" width="7" style="71" customWidth="1"/>
    <col min="11230" max="11231" width="7" style="71" hidden="1" customWidth="1"/>
    <col min="11232" max="11232" width="7.5703125" style="71" customWidth="1"/>
    <col min="11233" max="11234" width="7" style="71" hidden="1" customWidth="1"/>
    <col min="11235" max="11235" width="7" style="71" customWidth="1"/>
    <col min="11236" max="11237" width="7" style="71" hidden="1" customWidth="1"/>
    <col min="11238" max="11238" width="7" style="71" customWidth="1"/>
    <col min="11239" max="11240" width="7" style="71" hidden="1" customWidth="1"/>
    <col min="11241" max="11241" width="7" style="71" customWidth="1"/>
    <col min="11242" max="11242" width="7" style="71" hidden="1" customWidth="1"/>
    <col min="11243" max="11243" width="6.42578125" style="71" customWidth="1"/>
    <col min="11244" max="11253" width="7" style="71" hidden="1" customWidth="1"/>
    <col min="11254" max="11254" width="7" style="71" hidden="1"/>
    <col min="11255" max="11255" width="41.42578125" style="71" customWidth="1"/>
    <col min="11256" max="11256" width="6.42578125" style="71" customWidth="1"/>
    <col min="11257" max="11257" width="14.7109375" style="71" customWidth="1"/>
    <col min="11258" max="11258" width="11.42578125" style="71" customWidth="1"/>
    <col min="11259" max="11260" width="13" style="71" customWidth="1"/>
    <col min="11261" max="11270" width="9.42578125" style="71" customWidth="1"/>
    <col min="11271" max="11271" width="8.85546875" style="71" customWidth="1"/>
    <col min="11272" max="11272" width="9.42578125" style="71" customWidth="1"/>
    <col min="11273" max="11273" width="10.140625" style="71" customWidth="1"/>
    <col min="11274" max="11274" width="6.42578125" style="71" customWidth="1"/>
    <col min="11275" max="11275" width="6.85546875" style="71" customWidth="1"/>
    <col min="11276" max="11277" width="6.5703125" style="71" customWidth="1"/>
    <col min="11278" max="11278" width="6.28515625" style="71" customWidth="1"/>
    <col min="11279" max="11280" width="7.5703125" style="71" customWidth="1"/>
    <col min="11281" max="11281" width="14.5703125" style="71" customWidth="1"/>
    <col min="11282" max="11283" width="11.42578125" style="71" customWidth="1"/>
    <col min="11284" max="11284" width="56.85546875" style="71" customWidth="1"/>
    <col min="11285" max="11285" width="9.140625" style="71" customWidth="1"/>
    <col min="11286" max="11286" width="24.5703125" style="71" customWidth="1"/>
    <col min="11287" max="11287" width="22.85546875" style="71" customWidth="1"/>
    <col min="11288" max="11290" width="9.140625" style="71" customWidth="1"/>
    <col min="11291" max="11292" width="12.140625" style="71" customWidth="1"/>
    <col min="11293" max="11293" width="14.5703125" style="71" customWidth="1"/>
    <col min="11294" max="11294" width="5" style="71" customWidth="1"/>
    <col min="11295" max="11296" width="7" style="71" hidden="1" customWidth="1"/>
    <col min="11297" max="11297" width="5" style="71" customWidth="1"/>
    <col min="11298" max="11299" width="7" style="71" hidden="1" customWidth="1"/>
    <col min="11300" max="11300" width="5" style="71" customWidth="1"/>
    <col min="11301" max="11302" width="7" style="71" hidden="1" customWidth="1"/>
    <col min="11303" max="11303" width="5" style="71" customWidth="1"/>
    <col min="11304" max="11305" width="7" style="71" hidden="1" customWidth="1"/>
    <col min="11306" max="11306" width="5" style="71" customWidth="1"/>
    <col min="11307" max="11308" width="7" style="71" hidden="1" customWidth="1"/>
    <col min="11309" max="11309" width="5" style="71" customWidth="1"/>
    <col min="11310" max="11320" width="7" style="71" hidden="1" customWidth="1"/>
    <col min="11321" max="11321" width="6.85546875" style="71" customWidth="1"/>
    <col min="11322" max="11323" width="7" style="71" hidden="1" customWidth="1"/>
    <col min="11324" max="11324" width="6.42578125" style="71" customWidth="1"/>
    <col min="11325" max="11326" width="7" style="71" hidden="1" customWidth="1"/>
    <col min="11327" max="11327" width="5.42578125" style="71" customWidth="1"/>
    <col min="11328" max="11329" width="7" style="71" hidden="1" customWidth="1"/>
    <col min="11330" max="11330" width="4.85546875" style="71" customWidth="1"/>
    <col min="11331" max="11338" width="7" style="71" hidden="1" customWidth="1"/>
    <col min="11339" max="11339" width="5.42578125" style="71" customWidth="1"/>
    <col min="11340" max="11344" width="7" style="71" hidden="1" customWidth="1"/>
    <col min="11345" max="11345" width="5.85546875" style="71" customWidth="1"/>
    <col min="11346" max="11347" width="7" style="71" hidden="1" customWidth="1"/>
    <col min="11348" max="11348" width="5.42578125" style="71" customWidth="1"/>
    <col min="11349" max="11350" width="7" style="71" hidden="1" customWidth="1"/>
    <col min="11351" max="11351" width="5.42578125" style="71" customWidth="1"/>
    <col min="11352" max="11353" width="7" style="71" hidden="1" customWidth="1"/>
    <col min="11354" max="11354" width="6" style="71" customWidth="1"/>
    <col min="11355" max="11359" width="7" style="71" hidden="1" customWidth="1"/>
    <col min="11360" max="11360" width="5" style="71" customWidth="1"/>
    <col min="11361" max="11368" width="7" style="71" hidden="1" customWidth="1"/>
    <col min="11369" max="11369" width="5" style="71" customWidth="1"/>
    <col min="11370" max="11370" width="7" style="71" hidden="1" customWidth="1"/>
    <col min="11371" max="11371" width="5" style="71" customWidth="1"/>
    <col min="11372" max="11372" width="9.42578125" style="71" customWidth="1"/>
    <col min="11373" max="11373" width="7" style="71" hidden="1" customWidth="1"/>
    <col min="11374" max="11374" width="5" style="71" customWidth="1"/>
    <col min="11375" max="11376" width="7" style="71" hidden="1" customWidth="1"/>
    <col min="11377" max="11377" width="5" style="71" customWidth="1"/>
    <col min="11378" max="11382" width="7" style="71" hidden="1" customWidth="1"/>
    <col min="11383" max="11383" width="5" style="71" customWidth="1"/>
    <col min="11384" max="11388" width="7" style="71" hidden="1" customWidth="1"/>
    <col min="11389" max="11389" width="5" style="71" customWidth="1"/>
    <col min="11390" max="11390" width="7" style="71" hidden="1" customWidth="1"/>
    <col min="11391" max="11391" width="6.42578125" style="71" customWidth="1"/>
    <col min="11392" max="11395" width="7" style="71" hidden="1" customWidth="1"/>
    <col min="11396" max="11396" width="7.140625" style="71" customWidth="1"/>
    <col min="11397" max="11401" width="7" style="71" hidden="1" customWidth="1"/>
    <col min="11402" max="11402" width="7.140625" style="71" customWidth="1"/>
    <col min="11403" max="11407" width="7" style="71" hidden="1" customWidth="1"/>
    <col min="11408" max="11408" width="7.140625" style="71" customWidth="1"/>
    <col min="11409" max="11410" width="7" style="71" hidden="1" customWidth="1"/>
    <col min="11411" max="11411" width="7.140625" style="71" customWidth="1"/>
    <col min="11412" max="11415" width="7" style="71" hidden="1" customWidth="1"/>
    <col min="11416" max="11416" width="6.42578125" style="71" customWidth="1"/>
    <col min="11417" max="11418" width="7" style="71" hidden="1" customWidth="1"/>
    <col min="11419" max="11419" width="6.85546875" style="71" customWidth="1"/>
    <col min="11420" max="11421" width="7" style="71" hidden="1" customWidth="1"/>
    <col min="11422" max="11422" width="6.85546875" style="71" customWidth="1"/>
    <col min="11423" max="11424" width="7" style="71" hidden="1" customWidth="1"/>
    <col min="11425" max="11425" width="6.42578125" style="71" customWidth="1"/>
    <col min="11426" max="11430" width="7" style="71" hidden="1" customWidth="1"/>
    <col min="11431" max="11431" width="6.42578125" style="71" customWidth="1"/>
    <col min="11432" max="11433" width="7" style="71" hidden="1" customWidth="1"/>
    <col min="11434" max="11434" width="7.5703125" style="71" customWidth="1"/>
    <col min="11435" max="11435" width="7" style="71" hidden="1" customWidth="1"/>
    <col min="11436" max="11436" width="9.42578125" style="71" customWidth="1"/>
    <col min="11437" max="11437" width="7" style="71" hidden="1" customWidth="1"/>
    <col min="11438" max="11441" width="6.42578125" style="71" customWidth="1"/>
    <col min="11442" max="11442" width="6.85546875" style="71" customWidth="1"/>
    <col min="11443" max="11460" width="7" style="71" hidden="1" customWidth="1"/>
    <col min="11461" max="11461" width="6.5703125" style="71" customWidth="1"/>
    <col min="11462" max="11462" width="6.42578125" style="71" customWidth="1"/>
    <col min="11463" max="11464" width="7" style="71" hidden="1" customWidth="1"/>
    <col min="11465" max="11465" width="6.42578125" style="71" customWidth="1"/>
    <col min="11466" max="11467" width="7" style="71" hidden="1" customWidth="1"/>
    <col min="11468" max="11468" width="7.42578125" style="71" customWidth="1"/>
    <col min="11469" max="11469" width="7" style="71" hidden="1" customWidth="1"/>
    <col min="11470" max="11470" width="6.42578125" style="71" customWidth="1"/>
    <col min="11471" max="11471" width="7" style="71" hidden="1" customWidth="1"/>
    <col min="11472" max="11472" width="9" style="71" customWidth="1"/>
    <col min="11473" max="11474" width="7" style="71" hidden="1" customWidth="1"/>
    <col min="11475" max="11475" width="8.5703125" style="71" customWidth="1"/>
    <col min="11476" max="11477" width="7" style="71" hidden="1" customWidth="1"/>
    <col min="11478" max="11478" width="6.42578125" style="71" customWidth="1"/>
    <col min="11479" max="11480" width="7" style="71" hidden="1" customWidth="1"/>
    <col min="11481" max="11481" width="7" style="71" customWidth="1"/>
    <col min="11482" max="11483" width="7" style="71" hidden="1" customWidth="1"/>
    <col min="11484" max="11485" width="7" style="71" customWidth="1"/>
    <col min="11486" max="11487" width="7" style="71" hidden="1" customWidth="1"/>
    <col min="11488" max="11488" width="7.5703125" style="71" customWidth="1"/>
    <col min="11489" max="11490" width="7" style="71" hidden="1" customWidth="1"/>
    <col min="11491" max="11491" width="7" style="71" customWidth="1"/>
    <col min="11492" max="11493" width="7" style="71" hidden="1" customWidth="1"/>
    <col min="11494" max="11494" width="7" style="71" customWidth="1"/>
    <col min="11495" max="11496" width="7" style="71" hidden="1" customWidth="1"/>
    <col min="11497" max="11497" width="7" style="71" customWidth="1"/>
    <col min="11498" max="11498" width="7" style="71" hidden="1" customWidth="1"/>
    <col min="11499" max="11499" width="6.42578125" style="71" customWidth="1"/>
    <col min="11500" max="11509" width="7" style="71" hidden="1" customWidth="1"/>
    <col min="11510" max="11510" width="7" style="71" hidden="1"/>
    <col min="11511" max="11511" width="41.42578125" style="71" customWidth="1"/>
    <col min="11512" max="11512" width="6.42578125" style="71" customWidth="1"/>
    <col min="11513" max="11513" width="14.7109375" style="71" customWidth="1"/>
    <col min="11514" max="11514" width="11.42578125" style="71" customWidth="1"/>
    <col min="11515" max="11516" width="13" style="71" customWidth="1"/>
    <col min="11517" max="11526" width="9.42578125" style="71" customWidth="1"/>
    <col min="11527" max="11527" width="8.85546875" style="71" customWidth="1"/>
    <col min="11528" max="11528" width="9.42578125" style="71" customWidth="1"/>
    <col min="11529" max="11529" width="10.140625" style="71" customWidth="1"/>
    <col min="11530" max="11530" width="6.42578125" style="71" customWidth="1"/>
    <col min="11531" max="11531" width="6.85546875" style="71" customWidth="1"/>
    <col min="11532" max="11533" width="6.5703125" style="71" customWidth="1"/>
    <col min="11534" max="11534" width="6.28515625" style="71" customWidth="1"/>
    <col min="11535" max="11536" width="7.5703125" style="71" customWidth="1"/>
    <col min="11537" max="11537" width="14.5703125" style="71" customWidth="1"/>
    <col min="11538" max="11539" width="11.42578125" style="71" customWidth="1"/>
    <col min="11540" max="11540" width="56.85546875" style="71" customWidth="1"/>
    <col min="11541" max="11541" width="9.140625" style="71" customWidth="1"/>
    <col min="11542" max="11542" width="24.5703125" style="71" customWidth="1"/>
    <col min="11543" max="11543" width="22.85546875" style="71" customWidth="1"/>
    <col min="11544" max="11546" width="9.140625" style="71" customWidth="1"/>
    <col min="11547" max="11548" width="12.140625" style="71" customWidth="1"/>
    <col min="11549" max="11549" width="14.5703125" style="71" customWidth="1"/>
    <col min="11550" max="11550" width="5" style="71" customWidth="1"/>
    <col min="11551" max="11552" width="7" style="71" hidden="1" customWidth="1"/>
    <col min="11553" max="11553" width="5" style="71" customWidth="1"/>
    <col min="11554" max="11555" width="7" style="71" hidden="1" customWidth="1"/>
    <col min="11556" max="11556" width="5" style="71" customWidth="1"/>
    <col min="11557" max="11558" width="7" style="71" hidden="1" customWidth="1"/>
    <col min="11559" max="11559" width="5" style="71" customWidth="1"/>
    <col min="11560" max="11561" width="7" style="71" hidden="1" customWidth="1"/>
    <col min="11562" max="11562" width="5" style="71" customWidth="1"/>
    <col min="11563" max="11564" width="7" style="71" hidden="1" customWidth="1"/>
    <col min="11565" max="11565" width="5" style="71" customWidth="1"/>
    <col min="11566" max="11576" width="7" style="71" hidden="1" customWidth="1"/>
    <col min="11577" max="11577" width="6.85546875" style="71" customWidth="1"/>
    <col min="11578" max="11579" width="7" style="71" hidden="1" customWidth="1"/>
    <col min="11580" max="11580" width="6.42578125" style="71" customWidth="1"/>
    <col min="11581" max="11582" width="7" style="71" hidden="1" customWidth="1"/>
    <col min="11583" max="11583" width="5.42578125" style="71" customWidth="1"/>
    <col min="11584" max="11585" width="7" style="71" hidden="1" customWidth="1"/>
    <col min="11586" max="11586" width="4.85546875" style="71" customWidth="1"/>
    <col min="11587" max="11594" width="7" style="71" hidden="1" customWidth="1"/>
    <col min="11595" max="11595" width="5.42578125" style="71" customWidth="1"/>
    <col min="11596" max="11600" width="7" style="71" hidden="1" customWidth="1"/>
    <col min="11601" max="11601" width="5.85546875" style="71" customWidth="1"/>
    <col min="11602" max="11603" width="7" style="71" hidden="1" customWidth="1"/>
    <col min="11604" max="11604" width="5.42578125" style="71" customWidth="1"/>
    <col min="11605" max="11606" width="7" style="71" hidden="1" customWidth="1"/>
    <col min="11607" max="11607" width="5.42578125" style="71" customWidth="1"/>
    <col min="11608" max="11609" width="7" style="71" hidden="1" customWidth="1"/>
    <col min="11610" max="11610" width="6" style="71" customWidth="1"/>
    <col min="11611" max="11615" width="7" style="71" hidden="1" customWidth="1"/>
    <col min="11616" max="11616" width="5" style="71" customWidth="1"/>
    <col min="11617" max="11624" width="7" style="71" hidden="1" customWidth="1"/>
    <col min="11625" max="11625" width="5" style="71" customWidth="1"/>
    <col min="11626" max="11626" width="7" style="71" hidden="1" customWidth="1"/>
    <col min="11627" max="11627" width="5" style="71" customWidth="1"/>
    <col min="11628" max="11628" width="9.42578125" style="71" customWidth="1"/>
    <col min="11629" max="11629" width="7" style="71" hidden="1" customWidth="1"/>
    <col min="11630" max="11630" width="5" style="71" customWidth="1"/>
    <col min="11631" max="11632" width="7" style="71" hidden="1" customWidth="1"/>
    <col min="11633" max="11633" width="5" style="71" customWidth="1"/>
    <col min="11634" max="11638" width="7" style="71" hidden="1" customWidth="1"/>
    <col min="11639" max="11639" width="5" style="71" customWidth="1"/>
    <col min="11640" max="11644" width="7" style="71" hidden="1" customWidth="1"/>
    <col min="11645" max="11645" width="5" style="71" customWidth="1"/>
    <col min="11646" max="11646" width="7" style="71" hidden="1" customWidth="1"/>
    <col min="11647" max="11647" width="6.42578125" style="71" customWidth="1"/>
    <col min="11648" max="11651" width="7" style="71" hidden="1" customWidth="1"/>
    <col min="11652" max="11652" width="7.140625" style="71" customWidth="1"/>
    <col min="11653" max="11657" width="7" style="71" hidden="1" customWidth="1"/>
    <col min="11658" max="11658" width="7.140625" style="71" customWidth="1"/>
    <col min="11659" max="11663" width="7" style="71" hidden="1" customWidth="1"/>
    <col min="11664" max="11664" width="7.140625" style="71" customWidth="1"/>
    <col min="11665" max="11666" width="7" style="71" hidden="1" customWidth="1"/>
    <col min="11667" max="11667" width="7.140625" style="71" customWidth="1"/>
    <col min="11668" max="11671" width="7" style="71" hidden="1" customWidth="1"/>
    <col min="11672" max="11672" width="6.42578125" style="71" customWidth="1"/>
    <col min="11673" max="11674" width="7" style="71" hidden="1" customWidth="1"/>
    <col min="11675" max="11675" width="6.85546875" style="71" customWidth="1"/>
    <col min="11676" max="11677" width="7" style="71" hidden="1" customWidth="1"/>
    <col min="11678" max="11678" width="6.85546875" style="71" customWidth="1"/>
    <col min="11679" max="11680" width="7" style="71" hidden="1" customWidth="1"/>
    <col min="11681" max="11681" width="6.42578125" style="71" customWidth="1"/>
    <col min="11682" max="11686" width="7" style="71" hidden="1" customWidth="1"/>
    <col min="11687" max="11687" width="6.42578125" style="71" customWidth="1"/>
    <col min="11688" max="11689" width="7" style="71" hidden="1" customWidth="1"/>
    <col min="11690" max="11690" width="7.5703125" style="71" customWidth="1"/>
    <col min="11691" max="11691" width="7" style="71" hidden="1" customWidth="1"/>
    <col min="11692" max="11692" width="9.42578125" style="71" customWidth="1"/>
    <col min="11693" max="11693" width="7" style="71" hidden="1" customWidth="1"/>
    <col min="11694" max="11697" width="6.42578125" style="71" customWidth="1"/>
    <col min="11698" max="11698" width="6.85546875" style="71" customWidth="1"/>
    <col min="11699" max="11716" width="7" style="71" hidden="1" customWidth="1"/>
    <col min="11717" max="11717" width="6.5703125" style="71" customWidth="1"/>
    <col min="11718" max="11718" width="6.42578125" style="71" customWidth="1"/>
    <col min="11719" max="11720" width="7" style="71" hidden="1" customWidth="1"/>
    <col min="11721" max="11721" width="6.42578125" style="71" customWidth="1"/>
    <col min="11722" max="11723" width="7" style="71" hidden="1" customWidth="1"/>
    <col min="11724" max="11724" width="7.42578125" style="71" customWidth="1"/>
    <col min="11725" max="11725" width="7" style="71" hidden="1" customWidth="1"/>
    <col min="11726" max="11726" width="6.42578125" style="71" customWidth="1"/>
    <col min="11727" max="11727" width="7" style="71" hidden="1" customWidth="1"/>
    <col min="11728" max="11728" width="9" style="71" customWidth="1"/>
    <col min="11729" max="11730" width="7" style="71" hidden="1" customWidth="1"/>
    <col min="11731" max="11731" width="8.5703125" style="71" customWidth="1"/>
    <col min="11732" max="11733" width="7" style="71" hidden="1" customWidth="1"/>
    <col min="11734" max="11734" width="6.42578125" style="71" customWidth="1"/>
    <col min="11735" max="11736" width="7" style="71" hidden="1" customWidth="1"/>
    <col min="11737" max="11737" width="7" style="71" customWidth="1"/>
    <col min="11738" max="11739" width="7" style="71" hidden="1" customWidth="1"/>
    <col min="11740" max="11741" width="7" style="71" customWidth="1"/>
    <col min="11742" max="11743" width="7" style="71" hidden="1" customWidth="1"/>
    <col min="11744" max="11744" width="7.5703125" style="71" customWidth="1"/>
    <col min="11745" max="11746" width="7" style="71" hidden="1" customWidth="1"/>
    <col min="11747" max="11747" width="7" style="71" customWidth="1"/>
    <col min="11748" max="11749" width="7" style="71" hidden="1" customWidth="1"/>
    <col min="11750" max="11750" width="7" style="71" customWidth="1"/>
    <col min="11751" max="11752" width="7" style="71" hidden="1" customWidth="1"/>
    <col min="11753" max="11753" width="7" style="71" customWidth="1"/>
    <col min="11754" max="11754" width="7" style="71" hidden="1" customWidth="1"/>
    <col min="11755" max="11755" width="6.42578125" style="71" customWidth="1"/>
    <col min="11756" max="11765" width="7" style="71" hidden="1" customWidth="1"/>
    <col min="11766" max="11766" width="7" style="71" hidden="1"/>
    <col min="11767" max="11767" width="41.42578125" style="71" customWidth="1"/>
    <col min="11768" max="11768" width="6.42578125" style="71" customWidth="1"/>
    <col min="11769" max="11769" width="14.7109375" style="71" customWidth="1"/>
    <col min="11770" max="11770" width="11.42578125" style="71" customWidth="1"/>
    <col min="11771" max="11772" width="13" style="71" customWidth="1"/>
    <col min="11773" max="11782" width="9.42578125" style="71" customWidth="1"/>
    <col min="11783" max="11783" width="8.85546875" style="71" customWidth="1"/>
    <col min="11784" max="11784" width="9.42578125" style="71" customWidth="1"/>
    <col min="11785" max="11785" width="10.140625" style="71" customWidth="1"/>
    <col min="11786" max="11786" width="6.42578125" style="71" customWidth="1"/>
    <col min="11787" max="11787" width="6.85546875" style="71" customWidth="1"/>
    <col min="11788" max="11789" width="6.5703125" style="71" customWidth="1"/>
    <col min="11790" max="11790" width="6.28515625" style="71" customWidth="1"/>
    <col min="11791" max="11792" width="7.5703125" style="71" customWidth="1"/>
    <col min="11793" max="11793" width="14.5703125" style="71" customWidth="1"/>
    <col min="11794" max="11795" width="11.42578125" style="71" customWidth="1"/>
    <col min="11796" max="11796" width="56.85546875" style="71" customWidth="1"/>
    <col min="11797" max="11797" width="9.140625" style="71" customWidth="1"/>
    <col min="11798" max="11798" width="24.5703125" style="71" customWidth="1"/>
    <col min="11799" max="11799" width="22.85546875" style="71" customWidth="1"/>
    <col min="11800" max="11802" width="9.140625" style="71" customWidth="1"/>
    <col min="11803" max="11804" width="12.140625" style="71" customWidth="1"/>
    <col min="11805" max="11805" width="14.5703125" style="71" customWidth="1"/>
    <col min="11806" max="11806" width="5" style="71" customWidth="1"/>
    <col min="11807" max="11808" width="7" style="71" hidden="1" customWidth="1"/>
    <col min="11809" max="11809" width="5" style="71" customWidth="1"/>
    <col min="11810" max="11811" width="7" style="71" hidden="1" customWidth="1"/>
    <col min="11812" max="11812" width="5" style="71" customWidth="1"/>
    <col min="11813" max="11814" width="7" style="71" hidden="1" customWidth="1"/>
    <col min="11815" max="11815" width="5" style="71" customWidth="1"/>
    <col min="11816" max="11817" width="7" style="71" hidden="1" customWidth="1"/>
    <col min="11818" max="11818" width="5" style="71" customWidth="1"/>
    <col min="11819" max="11820" width="7" style="71" hidden="1" customWidth="1"/>
    <col min="11821" max="11821" width="5" style="71" customWidth="1"/>
    <col min="11822" max="11832" width="7" style="71" hidden="1" customWidth="1"/>
    <col min="11833" max="11833" width="6.85546875" style="71" customWidth="1"/>
    <col min="11834" max="11835" width="7" style="71" hidden="1" customWidth="1"/>
    <col min="11836" max="11836" width="6.42578125" style="71" customWidth="1"/>
    <col min="11837" max="11838" width="7" style="71" hidden="1" customWidth="1"/>
    <col min="11839" max="11839" width="5.42578125" style="71" customWidth="1"/>
    <col min="11840" max="11841" width="7" style="71" hidden="1" customWidth="1"/>
    <col min="11842" max="11842" width="4.85546875" style="71" customWidth="1"/>
    <col min="11843" max="11850" width="7" style="71" hidden="1" customWidth="1"/>
    <col min="11851" max="11851" width="5.42578125" style="71" customWidth="1"/>
    <col min="11852" max="11856" width="7" style="71" hidden="1" customWidth="1"/>
    <col min="11857" max="11857" width="5.85546875" style="71" customWidth="1"/>
    <col min="11858" max="11859" width="7" style="71" hidden="1" customWidth="1"/>
    <col min="11860" max="11860" width="5.42578125" style="71" customWidth="1"/>
    <col min="11861" max="11862" width="7" style="71" hidden="1" customWidth="1"/>
    <col min="11863" max="11863" width="5.42578125" style="71" customWidth="1"/>
    <col min="11864" max="11865" width="7" style="71" hidden="1" customWidth="1"/>
    <col min="11866" max="11866" width="6" style="71" customWidth="1"/>
    <col min="11867" max="11871" width="7" style="71" hidden="1" customWidth="1"/>
    <col min="11872" max="11872" width="5" style="71" customWidth="1"/>
    <col min="11873" max="11880" width="7" style="71" hidden="1" customWidth="1"/>
    <col min="11881" max="11881" width="5" style="71" customWidth="1"/>
    <col min="11882" max="11882" width="7" style="71" hidden="1" customWidth="1"/>
    <col min="11883" max="11883" width="5" style="71" customWidth="1"/>
    <col min="11884" max="11884" width="9.42578125" style="71" customWidth="1"/>
    <col min="11885" max="11885" width="7" style="71" hidden="1" customWidth="1"/>
    <col min="11886" max="11886" width="5" style="71" customWidth="1"/>
    <col min="11887" max="11888" width="7" style="71" hidden="1" customWidth="1"/>
    <col min="11889" max="11889" width="5" style="71" customWidth="1"/>
    <col min="11890" max="11894" width="7" style="71" hidden="1" customWidth="1"/>
    <col min="11895" max="11895" width="5" style="71" customWidth="1"/>
    <col min="11896" max="11900" width="7" style="71" hidden="1" customWidth="1"/>
    <col min="11901" max="11901" width="5" style="71" customWidth="1"/>
    <col min="11902" max="11902" width="7" style="71" hidden="1" customWidth="1"/>
    <col min="11903" max="11903" width="6.42578125" style="71" customWidth="1"/>
    <col min="11904" max="11907" width="7" style="71" hidden="1" customWidth="1"/>
    <col min="11908" max="11908" width="7.140625" style="71" customWidth="1"/>
    <col min="11909" max="11913" width="7" style="71" hidden="1" customWidth="1"/>
    <col min="11914" max="11914" width="7.140625" style="71" customWidth="1"/>
    <col min="11915" max="11919" width="7" style="71" hidden="1" customWidth="1"/>
    <col min="11920" max="11920" width="7.140625" style="71" customWidth="1"/>
    <col min="11921" max="11922" width="7" style="71" hidden="1" customWidth="1"/>
    <col min="11923" max="11923" width="7.140625" style="71" customWidth="1"/>
    <col min="11924" max="11927" width="7" style="71" hidden="1" customWidth="1"/>
    <col min="11928" max="11928" width="6.42578125" style="71" customWidth="1"/>
    <col min="11929" max="11930" width="7" style="71" hidden="1" customWidth="1"/>
    <col min="11931" max="11931" width="6.85546875" style="71" customWidth="1"/>
    <col min="11932" max="11933" width="7" style="71" hidden="1" customWidth="1"/>
    <col min="11934" max="11934" width="6.85546875" style="71" customWidth="1"/>
    <col min="11935" max="11936" width="7" style="71" hidden="1" customWidth="1"/>
    <col min="11937" max="11937" width="6.42578125" style="71" customWidth="1"/>
    <col min="11938" max="11942" width="7" style="71" hidden="1" customWidth="1"/>
    <col min="11943" max="11943" width="6.42578125" style="71" customWidth="1"/>
    <col min="11944" max="11945" width="7" style="71" hidden="1" customWidth="1"/>
    <col min="11946" max="11946" width="7.5703125" style="71" customWidth="1"/>
    <col min="11947" max="11947" width="7" style="71" hidden="1" customWidth="1"/>
    <col min="11948" max="11948" width="9.42578125" style="71" customWidth="1"/>
    <col min="11949" max="11949" width="7" style="71" hidden="1" customWidth="1"/>
    <col min="11950" max="11953" width="6.42578125" style="71" customWidth="1"/>
    <col min="11954" max="11954" width="6.85546875" style="71" customWidth="1"/>
    <col min="11955" max="11972" width="7" style="71" hidden="1" customWidth="1"/>
    <col min="11973" max="11973" width="6.5703125" style="71" customWidth="1"/>
    <col min="11974" max="11974" width="6.42578125" style="71" customWidth="1"/>
    <col min="11975" max="11976" width="7" style="71" hidden="1" customWidth="1"/>
    <col min="11977" max="11977" width="6.42578125" style="71" customWidth="1"/>
    <col min="11978" max="11979" width="7" style="71" hidden="1" customWidth="1"/>
    <col min="11980" max="11980" width="7.42578125" style="71" customWidth="1"/>
    <col min="11981" max="11981" width="7" style="71" hidden="1" customWidth="1"/>
    <col min="11982" max="11982" width="6.42578125" style="71" customWidth="1"/>
    <col min="11983" max="11983" width="7" style="71" hidden="1" customWidth="1"/>
    <col min="11984" max="11984" width="9" style="71" customWidth="1"/>
    <col min="11985" max="11986" width="7" style="71" hidden="1" customWidth="1"/>
    <col min="11987" max="11987" width="8.5703125" style="71" customWidth="1"/>
    <col min="11988" max="11989" width="7" style="71" hidden="1" customWidth="1"/>
    <col min="11990" max="11990" width="6.42578125" style="71" customWidth="1"/>
    <col min="11991" max="11992" width="7" style="71" hidden="1" customWidth="1"/>
    <col min="11993" max="11993" width="7" style="71" customWidth="1"/>
    <col min="11994" max="11995" width="7" style="71" hidden="1" customWidth="1"/>
    <col min="11996" max="11997" width="7" style="71" customWidth="1"/>
    <col min="11998" max="11999" width="7" style="71" hidden="1" customWidth="1"/>
    <col min="12000" max="12000" width="7.5703125" style="71" customWidth="1"/>
    <col min="12001" max="12002" width="7" style="71" hidden="1" customWidth="1"/>
    <col min="12003" max="12003" width="7" style="71" customWidth="1"/>
    <col min="12004" max="12005" width="7" style="71" hidden="1" customWidth="1"/>
    <col min="12006" max="12006" width="7" style="71" customWidth="1"/>
    <col min="12007" max="12008" width="7" style="71" hidden="1" customWidth="1"/>
    <col min="12009" max="12009" width="7" style="71" customWidth="1"/>
    <col min="12010" max="12010" width="7" style="71" hidden="1" customWidth="1"/>
    <col min="12011" max="12011" width="6.42578125" style="71" customWidth="1"/>
    <col min="12012" max="12021" width="7" style="71" hidden="1" customWidth="1"/>
    <col min="12022" max="12022" width="7" style="71" hidden="1"/>
    <col min="12023" max="12023" width="41.42578125" style="71" customWidth="1"/>
    <col min="12024" max="12024" width="6.42578125" style="71" customWidth="1"/>
    <col min="12025" max="12025" width="14.7109375" style="71" customWidth="1"/>
    <col min="12026" max="12026" width="11.42578125" style="71" customWidth="1"/>
    <col min="12027" max="12028" width="13" style="71" customWidth="1"/>
    <col min="12029" max="12038" width="9.42578125" style="71" customWidth="1"/>
    <col min="12039" max="12039" width="8.85546875" style="71" customWidth="1"/>
    <col min="12040" max="12040" width="9.42578125" style="71" customWidth="1"/>
    <col min="12041" max="12041" width="10.140625" style="71" customWidth="1"/>
    <col min="12042" max="12042" width="6.42578125" style="71" customWidth="1"/>
    <col min="12043" max="12043" width="6.85546875" style="71" customWidth="1"/>
    <col min="12044" max="12045" width="6.5703125" style="71" customWidth="1"/>
    <col min="12046" max="12046" width="6.28515625" style="71" customWidth="1"/>
    <col min="12047" max="12048" width="7.5703125" style="71" customWidth="1"/>
    <col min="12049" max="12049" width="14.5703125" style="71" customWidth="1"/>
    <col min="12050" max="12051" width="11.42578125" style="71" customWidth="1"/>
    <col min="12052" max="12052" width="56.85546875" style="71" customWidth="1"/>
    <col min="12053" max="12053" width="9.140625" style="71" customWidth="1"/>
    <col min="12054" max="12054" width="24.5703125" style="71" customWidth="1"/>
    <col min="12055" max="12055" width="22.85546875" style="71" customWidth="1"/>
    <col min="12056" max="12058" width="9.140625" style="71" customWidth="1"/>
    <col min="12059" max="12060" width="12.140625" style="71" customWidth="1"/>
    <col min="12061" max="12061" width="14.5703125" style="71" customWidth="1"/>
    <col min="12062" max="12062" width="5" style="71" customWidth="1"/>
    <col min="12063" max="12064" width="7" style="71" hidden="1" customWidth="1"/>
    <col min="12065" max="12065" width="5" style="71" customWidth="1"/>
    <col min="12066" max="12067" width="7" style="71" hidden="1" customWidth="1"/>
    <col min="12068" max="12068" width="5" style="71" customWidth="1"/>
    <col min="12069" max="12070" width="7" style="71" hidden="1" customWidth="1"/>
    <col min="12071" max="12071" width="5" style="71" customWidth="1"/>
    <col min="12072" max="12073" width="7" style="71" hidden="1" customWidth="1"/>
    <col min="12074" max="12074" width="5" style="71" customWidth="1"/>
    <col min="12075" max="12076" width="7" style="71" hidden="1" customWidth="1"/>
    <col min="12077" max="12077" width="5" style="71" customWidth="1"/>
    <col min="12078" max="12088" width="7" style="71" hidden="1" customWidth="1"/>
    <col min="12089" max="12089" width="6.85546875" style="71" customWidth="1"/>
    <col min="12090" max="12091" width="7" style="71" hidden="1" customWidth="1"/>
    <col min="12092" max="12092" width="6.42578125" style="71" customWidth="1"/>
    <col min="12093" max="12094" width="7" style="71" hidden="1" customWidth="1"/>
    <col min="12095" max="12095" width="5.42578125" style="71" customWidth="1"/>
    <col min="12096" max="12097" width="7" style="71" hidden="1" customWidth="1"/>
    <col min="12098" max="12098" width="4.85546875" style="71" customWidth="1"/>
    <col min="12099" max="12106" width="7" style="71" hidden="1" customWidth="1"/>
    <col min="12107" max="12107" width="5.42578125" style="71" customWidth="1"/>
    <col min="12108" max="12112" width="7" style="71" hidden="1" customWidth="1"/>
    <col min="12113" max="12113" width="5.85546875" style="71" customWidth="1"/>
    <col min="12114" max="12115" width="7" style="71" hidden="1" customWidth="1"/>
    <col min="12116" max="12116" width="5.42578125" style="71" customWidth="1"/>
    <col min="12117" max="12118" width="7" style="71" hidden="1" customWidth="1"/>
    <col min="12119" max="12119" width="5.42578125" style="71" customWidth="1"/>
    <col min="12120" max="12121" width="7" style="71" hidden="1" customWidth="1"/>
    <col min="12122" max="12122" width="6" style="71" customWidth="1"/>
    <col min="12123" max="12127" width="7" style="71" hidden="1" customWidth="1"/>
    <col min="12128" max="12128" width="5" style="71" customWidth="1"/>
    <col min="12129" max="12136" width="7" style="71" hidden="1" customWidth="1"/>
    <col min="12137" max="12137" width="5" style="71" customWidth="1"/>
    <col min="12138" max="12138" width="7" style="71" hidden="1" customWidth="1"/>
    <col min="12139" max="12139" width="5" style="71" customWidth="1"/>
    <col min="12140" max="12140" width="9.42578125" style="71" customWidth="1"/>
    <col min="12141" max="12141" width="7" style="71" hidden="1" customWidth="1"/>
    <col min="12142" max="12142" width="5" style="71" customWidth="1"/>
    <col min="12143" max="12144" width="7" style="71" hidden="1" customWidth="1"/>
    <col min="12145" max="12145" width="5" style="71" customWidth="1"/>
    <col min="12146" max="12150" width="7" style="71" hidden="1" customWidth="1"/>
    <col min="12151" max="12151" width="5" style="71" customWidth="1"/>
    <col min="12152" max="12156" width="7" style="71" hidden="1" customWidth="1"/>
    <col min="12157" max="12157" width="5" style="71" customWidth="1"/>
    <col min="12158" max="12158" width="7" style="71" hidden="1" customWidth="1"/>
    <col min="12159" max="12159" width="6.42578125" style="71" customWidth="1"/>
    <col min="12160" max="12163" width="7" style="71" hidden="1" customWidth="1"/>
    <col min="12164" max="12164" width="7.140625" style="71" customWidth="1"/>
    <col min="12165" max="12169" width="7" style="71" hidden="1" customWidth="1"/>
    <col min="12170" max="12170" width="7.140625" style="71" customWidth="1"/>
    <col min="12171" max="12175" width="7" style="71" hidden="1" customWidth="1"/>
    <col min="12176" max="12176" width="7.140625" style="71" customWidth="1"/>
    <col min="12177" max="12178" width="7" style="71" hidden="1" customWidth="1"/>
    <col min="12179" max="12179" width="7.140625" style="71" customWidth="1"/>
    <col min="12180" max="12183" width="7" style="71" hidden="1" customWidth="1"/>
    <col min="12184" max="12184" width="6.42578125" style="71" customWidth="1"/>
    <col min="12185" max="12186" width="7" style="71" hidden="1" customWidth="1"/>
    <col min="12187" max="12187" width="6.85546875" style="71" customWidth="1"/>
    <col min="12188" max="12189" width="7" style="71" hidden="1" customWidth="1"/>
    <col min="12190" max="12190" width="6.85546875" style="71" customWidth="1"/>
    <col min="12191" max="12192" width="7" style="71" hidden="1" customWidth="1"/>
    <col min="12193" max="12193" width="6.42578125" style="71" customWidth="1"/>
    <col min="12194" max="12198" width="7" style="71" hidden="1" customWidth="1"/>
    <col min="12199" max="12199" width="6.42578125" style="71" customWidth="1"/>
    <col min="12200" max="12201" width="7" style="71" hidden="1" customWidth="1"/>
    <col min="12202" max="12202" width="7.5703125" style="71" customWidth="1"/>
    <col min="12203" max="12203" width="7" style="71" hidden="1" customWidth="1"/>
    <col min="12204" max="12204" width="9.42578125" style="71" customWidth="1"/>
    <col min="12205" max="12205" width="7" style="71" hidden="1" customWidth="1"/>
    <col min="12206" max="12209" width="6.42578125" style="71" customWidth="1"/>
    <col min="12210" max="12210" width="6.85546875" style="71" customWidth="1"/>
    <col min="12211" max="12228" width="7" style="71" hidden="1" customWidth="1"/>
    <col min="12229" max="12229" width="6.5703125" style="71" customWidth="1"/>
    <col min="12230" max="12230" width="6.42578125" style="71" customWidth="1"/>
    <col min="12231" max="12232" width="7" style="71" hidden="1" customWidth="1"/>
    <col min="12233" max="12233" width="6.42578125" style="71" customWidth="1"/>
    <col min="12234" max="12235" width="7" style="71" hidden="1" customWidth="1"/>
    <col min="12236" max="12236" width="7.42578125" style="71" customWidth="1"/>
    <col min="12237" max="12237" width="7" style="71" hidden="1" customWidth="1"/>
    <col min="12238" max="12238" width="6.42578125" style="71" customWidth="1"/>
    <col min="12239" max="12239" width="7" style="71" hidden="1" customWidth="1"/>
    <col min="12240" max="12240" width="9" style="71" customWidth="1"/>
    <col min="12241" max="12242" width="7" style="71" hidden="1" customWidth="1"/>
    <col min="12243" max="12243" width="8.5703125" style="71" customWidth="1"/>
    <col min="12244" max="12245" width="7" style="71" hidden="1" customWidth="1"/>
    <col min="12246" max="12246" width="6.42578125" style="71" customWidth="1"/>
    <col min="12247" max="12248" width="7" style="71" hidden="1" customWidth="1"/>
    <col min="12249" max="12249" width="7" style="71" customWidth="1"/>
    <col min="12250" max="12251" width="7" style="71" hidden="1" customWidth="1"/>
    <col min="12252" max="12253" width="7" style="71" customWidth="1"/>
    <col min="12254" max="12255" width="7" style="71" hidden="1" customWidth="1"/>
    <col min="12256" max="12256" width="7.5703125" style="71" customWidth="1"/>
    <col min="12257" max="12258" width="7" style="71" hidden="1" customWidth="1"/>
    <col min="12259" max="12259" width="7" style="71" customWidth="1"/>
    <col min="12260" max="12261" width="7" style="71" hidden="1" customWidth="1"/>
    <col min="12262" max="12262" width="7" style="71" customWidth="1"/>
    <col min="12263" max="12264" width="7" style="71" hidden="1" customWidth="1"/>
    <col min="12265" max="12265" width="7" style="71" customWidth="1"/>
    <col min="12266" max="12266" width="7" style="71" hidden="1" customWidth="1"/>
    <col min="12267" max="12267" width="6.42578125" style="71" customWidth="1"/>
    <col min="12268" max="12277" width="7" style="71" hidden="1" customWidth="1"/>
    <col min="12278" max="12278" width="7" style="71" hidden="1"/>
    <col min="12279" max="12279" width="41.42578125" style="71" customWidth="1"/>
    <col min="12280" max="12280" width="6.42578125" style="71" customWidth="1"/>
    <col min="12281" max="12281" width="14.7109375" style="71" customWidth="1"/>
    <col min="12282" max="12282" width="11.42578125" style="71" customWidth="1"/>
    <col min="12283" max="12284" width="13" style="71" customWidth="1"/>
    <col min="12285" max="12294" width="9.42578125" style="71" customWidth="1"/>
    <col min="12295" max="12295" width="8.85546875" style="71" customWidth="1"/>
    <col min="12296" max="12296" width="9.42578125" style="71" customWidth="1"/>
    <col min="12297" max="12297" width="10.140625" style="71" customWidth="1"/>
    <col min="12298" max="12298" width="6.42578125" style="71" customWidth="1"/>
    <col min="12299" max="12299" width="6.85546875" style="71" customWidth="1"/>
    <col min="12300" max="12301" width="6.5703125" style="71" customWidth="1"/>
    <col min="12302" max="12302" width="6.28515625" style="71" customWidth="1"/>
    <col min="12303" max="12304" width="7.5703125" style="71" customWidth="1"/>
    <col min="12305" max="12305" width="14.5703125" style="71" customWidth="1"/>
    <col min="12306" max="12307" width="11.42578125" style="71" customWidth="1"/>
    <col min="12308" max="12308" width="56.85546875" style="71" customWidth="1"/>
    <col min="12309" max="12309" width="9.140625" style="71" customWidth="1"/>
    <col min="12310" max="12310" width="24.5703125" style="71" customWidth="1"/>
    <col min="12311" max="12311" width="22.85546875" style="71" customWidth="1"/>
    <col min="12312" max="12314" width="9.140625" style="71" customWidth="1"/>
    <col min="12315" max="12316" width="12.140625" style="71" customWidth="1"/>
    <col min="12317" max="12317" width="14.5703125" style="71" customWidth="1"/>
    <col min="12318" max="12318" width="5" style="71" customWidth="1"/>
    <col min="12319" max="12320" width="7" style="71" hidden="1" customWidth="1"/>
    <col min="12321" max="12321" width="5" style="71" customWidth="1"/>
    <col min="12322" max="12323" width="7" style="71" hidden="1" customWidth="1"/>
    <col min="12324" max="12324" width="5" style="71" customWidth="1"/>
    <col min="12325" max="12326" width="7" style="71" hidden="1" customWidth="1"/>
    <col min="12327" max="12327" width="5" style="71" customWidth="1"/>
    <col min="12328" max="12329" width="7" style="71" hidden="1" customWidth="1"/>
    <col min="12330" max="12330" width="5" style="71" customWidth="1"/>
    <col min="12331" max="12332" width="7" style="71" hidden="1" customWidth="1"/>
    <col min="12333" max="12333" width="5" style="71" customWidth="1"/>
    <col min="12334" max="12344" width="7" style="71" hidden="1" customWidth="1"/>
    <col min="12345" max="12345" width="6.85546875" style="71" customWidth="1"/>
    <col min="12346" max="12347" width="7" style="71" hidden="1" customWidth="1"/>
    <col min="12348" max="12348" width="6.42578125" style="71" customWidth="1"/>
    <col min="12349" max="12350" width="7" style="71" hidden="1" customWidth="1"/>
    <col min="12351" max="12351" width="5.42578125" style="71" customWidth="1"/>
    <col min="12352" max="12353" width="7" style="71" hidden="1" customWidth="1"/>
    <col min="12354" max="12354" width="4.85546875" style="71" customWidth="1"/>
    <col min="12355" max="12362" width="7" style="71" hidden="1" customWidth="1"/>
    <col min="12363" max="12363" width="5.42578125" style="71" customWidth="1"/>
    <col min="12364" max="12368" width="7" style="71" hidden="1" customWidth="1"/>
    <col min="12369" max="12369" width="5.85546875" style="71" customWidth="1"/>
    <col min="12370" max="12371" width="7" style="71" hidden="1" customWidth="1"/>
    <col min="12372" max="12372" width="5.42578125" style="71" customWidth="1"/>
    <col min="12373" max="12374" width="7" style="71" hidden="1" customWidth="1"/>
    <col min="12375" max="12375" width="5.42578125" style="71" customWidth="1"/>
    <col min="12376" max="12377" width="7" style="71" hidden="1" customWidth="1"/>
    <col min="12378" max="12378" width="6" style="71" customWidth="1"/>
    <col min="12379" max="12383" width="7" style="71" hidden="1" customWidth="1"/>
    <col min="12384" max="12384" width="5" style="71" customWidth="1"/>
    <col min="12385" max="12392" width="7" style="71" hidden="1" customWidth="1"/>
    <col min="12393" max="12393" width="5" style="71" customWidth="1"/>
    <col min="12394" max="12394" width="7" style="71" hidden="1" customWidth="1"/>
    <col min="12395" max="12395" width="5" style="71" customWidth="1"/>
    <col min="12396" max="12396" width="9.42578125" style="71" customWidth="1"/>
    <col min="12397" max="12397" width="7" style="71" hidden="1" customWidth="1"/>
    <col min="12398" max="12398" width="5" style="71" customWidth="1"/>
    <col min="12399" max="12400" width="7" style="71" hidden="1" customWidth="1"/>
    <col min="12401" max="12401" width="5" style="71" customWidth="1"/>
    <col min="12402" max="12406" width="7" style="71" hidden="1" customWidth="1"/>
    <col min="12407" max="12407" width="5" style="71" customWidth="1"/>
    <col min="12408" max="12412" width="7" style="71" hidden="1" customWidth="1"/>
    <col min="12413" max="12413" width="5" style="71" customWidth="1"/>
    <col min="12414" max="12414" width="7" style="71" hidden="1" customWidth="1"/>
    <col min="12415" max="12415" width="6.42578125" style="71" customWidth="1"/>
    <col min="12416" max="12419" width="7" style="71" hidden="1" customWidth="1"/>
    <col min="12420" max="12420" width="7.140625" style="71" customWidth="1"/>
    <col min="12421" max="12425" width="7" style="71" hidden="1" customWidth="1"/>
    <col min="12426" max="12426" width="7.140625" style="71" customWidth="1"/>
    <col min="12427" max="12431" width="7" style="71" hidden="1" customWidth="1"/>
    <col min="12432" max="12432" width="7.140625" style="71" customWidth="1"/>
    <col min="12433" max="12434" width="7" style="71" hidden="1" customWidth="1"/>
    <col min="12435" max="12435" width="7.140625" style="71" customWidth="1"/>
    <col min="12436" max="12439" width="7" style="71" hidden="1" customWidth="1"/>
    <col min="12440" max="12440" width="6.42578125" style="71" customWidth="1"/>
    <col min="12441" max="12442" width="7" style="71" hidden="1" customWidth="1"/>
    <col min="12443" max="12443" width="6.85546875" style="71" customWidth="1"/>
    <col min="12444" max="12445" width="7" style="71" hidden="1" customWidth="1"/>
    <col min="12446" max="12446" width="6.85546875" style="71" customWidth="1"/>
    <col min="12447" max="12448" width="7" style="71" hidden="1" customWidth="1"/>
    <col min="12449" max="12449" width="6.42578125" style="71" customWidth="1"/>
    <col min="12450" max="12454" width="7" style="71" hidden="1" customWidth="1"/>
    <col min="12455" max="12455" width="6.42578125" style="71" customWidth="1"/>
    <col min="12456" max="12457" width="7" style="71" hidden="1" customWidth="1"/>
    <col min="12458" max="12458" width="7.5703125" style="71" customWidth="1"/>
    <col min="12459" max="12459" width="7" style="71" hidden="1" customWidth="1"/>
    <col min="12460" max="12460" width="9.42578125" style="71" customWidth="1"/>
    <col min="12461" max="12461" width="7" style="71" hidden="1" customWidth="1"/>
    <col min="12462" max="12465" width="6.42578125" style="71" customWidth="1"/>
    <col min="12466" max="12466" width="6.85546875" style="71" customWidth="1"/>
    <col min="12467" max="12484" width="7" style="71" hidden="1" customWidth="1"/>
    <col min="12485" max="12485" width="6.5703125" style="71" customWidth="1"/>
    <col min="12486" max="12486" width="6.42578125" style="71" customWidth="1"/>
    <col min="12487" max="12488" width="7" style="71" hidden="1" customWidth="1"/>
    <col min="12489" max="12489" width="6.42578125" style="71" customWidth="1"/>
    <col min="12490" max="12491" width="7" style="71" hidden="1" customWidth="1"/>
    <col min="12492" max="12492" width="7.42578125" style="71" customWidth="1"/>
    <col min="12493" max="12493" width="7" style="71" hidden="1" customWidth="1"/>
    <col min="12494" max="12494" width="6.42578125" style="71" customWidth="1"/>
    <col min="12495" max="12495" width="7" style="71" hidden="1" customWidth="1"/>
    <col min="12496" max="12496" width="9" style="71" customWidth="1"/>
    <col min="12497" max="12498" width="7" style="71" hidden="1" customWidth="1"/>
    <col min="12499" max="12499" width="8.5703125" style="71" customWidth="1"/>
    <col min="12500" max="12501" width="7" style="71" hidden="1" customWidth="1"/>
    <col min="12502" max="12502" width="6.42578125" style="71" customWidth="1"/>
    <col min="12503" max="12504" width="7" style="71" hidden="1" customWidth="1"/>
    <col min="12505" max="12505" width="7" style="71" customWidth="1"/>
    <col min="12506" max="12507" width="7" style="71" hidden="1" customWidth="1"/>
    <col min="12508" max="12509" width="7" style="71" customWidth="1"/>
    <col min="12510" max="12511" width="7" style="71" hidden="1" customWidth="1"/>
    <col min="12512" max="12512" width="7.5703125" style="71" customWidth="1"/>
    <col min="12513" max="12514" width="7" style="71" hidden="1" customWidth="1"/>
    <col min="12515" max="12515" width="7" style="71" customWidth="1"/>
    <col min="12516" max="12517" width="7" style="71" hidden="1" customWidth="1"/>
    <col min="12518" max="12518" width="7" style="71" customWidth="1"/>
    <col min="12519" max="12520" width="7" style="71" hidden="1" customWidth="1"/>
    <col min="12521" max="12521" width="7" style="71" customWidth="1"/>
    <col min="12522" max="12522" width="7" style="71" hidden="1" customWidth="1"/>
    <col min="12523" max="12523" width="6.42578125" style="71" customWidth="1"/>
    <col min="12524" max="12533" width="7" style="71" hidden="1" customWidth="1"/>
    <col min="12534" max="12534" width="7" style="71" hidden="1"/>
    <col min="12535" max="12535" width="41.42578125" style="71" customWidth="1"/>
    <col min="12536" max="12536" width="6.42578125" style="71" customWidth="1"/>
    <col min="12537" max="12537" width="14.7109375" style="71" customWidth="1"/>
    <col min="12538" max="12538" width="11.42578125" style="71" customWidth="1"/>
    <col min="12539" max="12540" width="13" style="71" customWidth="1"/>
    <col min="12541" max="12550" width="9.42578125" style="71" customWidth="1"/>
    <col min="12551" max="12551" width="8.85546875" style="71" customWidth="1"/>
    <col min="12552" max="12552" width="9.42578125" style="71" customWidth="1"/>
    <col min="12553" max="12553" width="10.140625" style="71" customWidth="1"/>
    <col min="12554" max="12554" width="6.42578125" style="71" customWidth="1"/>
    <col min="12555" max="12555" width="6.85546875" style="71" customWidth="1"/>
    <col min="12556" max="12557" width="6.5703125" style="71" customWidth="1"/>
    <col min="12558" max="12558" width="6.28515625" style="71" customWidth="1"/>
    <col min="12559" max="12560" width="7.5703125" style="71" customWidth="1"/>
    <col min="12561" max="12561" width="14.5703125" style="71" customWidth="1"/>
    <col min="12562" max="12563" width="11.42578125" style="71" customWidth="1"/>
    <col min="12564" max="12564" width="56.85546875" style="71" customWidth="1"/>
    <col min="12565" max="12565" width="9.140625" style="71" customWidth="1"/>
    <col min="12566" max="12566" width="24.5703125" style="71" customWidth="1"/>
    <col min="12567" max="12567" width="22.85546875" style="71" customWidth="1"/>
    <col min="12568" max="12570" width="9.140625" style="71" customWidth="1"/>
    <col min="12571" max="12572" width="12.140625" style="71" customWidth="1"/>
    <col min="12573" max="12573" width="14.5703125" style="71" customWidth="1"/>
    <col min="12574" max="12574" width="5" style="71" customWidth="1"/>
    <col min="12575" max="12576" width="7" style="71" hidden="1" customWidth="1"/>
    <col min="12577" max="12577" width="5" style="71" customWidth="1"/>
    <col min="12578" max="12579" width="7" style="71" hidden="1" customWidth="1"/>
    <col min="12580" max="12580" width="5" style="71" customWidth="1"/>
    <col min="12581" max="12582" width="7" style="71" hidden="1" customWidth="1"/>
    <col min="12583" max="12583" width="5" style="71" customWidth="1"/>
    <col min="12584" max="12585" width="7" style="71" hidden="1" customWidth="1"/>
    <col min="12586" max="12586" width="5" style="71" customWidth="1"/>
    <col min="12587" max="12588" width="7" style="71" hidden="1" customWidth="1"/>
    <col min="12589" max="12589" width="5" style="71" customWidth="1"/>
    <col min="12590" max="12600" width="7" style="71" hidden="1" customWidth="1"/>
    <col min="12601" max="12601" width="6.85546875" style="71" customWidth="1"/>
    <col min="12602" max="12603" width="7" style="71" hidden="1" customWidth="1"/>
    <col min="12604" max="12604" width="6.42578125" style="71" customWidth="1"/>
    <col min="12605" max="12606" width="7" style="71" hidden="1" customWidth="1"/>
    <col min="12607" max="12607" width="5.42578125" style="71" customWidth="1"/>
    <col min="12608" max="12609" width="7" style="71" hidden="1" customWidth="1"/>
    <col min="12610" max="12610" width="4.85546875" style="71" customWidth="1"/>
    <col min="12611" max="12618" width="7" style="71" hidden="1" customWidth="1"/>
    <col min="12619" max="12619" width="5.42578125" style="71" customWidth="1"/>
    <col min="12620" max="12624" width="7" style="71" hidden="1" customWidth="1"/>
    <col min="12625" max="12625" width="5.85546875" style="71" customWidth="1"/>
    <col min="12626" max="12627" width="7" style="71" hidden="1" customWidth="1"/>
    <col min="12628" max="12628" width="5.42578125" style="71" customWidth="1"/>
    <col min="12629" max="12630" width="7" style="71" hidden="1" customWidth="1"/>
    <col min="12631" max="12631" width="5.42578125" style="71" customWidth="1"/>
    <col min="12632" max="12633" width="7" style="71" hidden="1" customWidth="1"/>
    <col min="12634" max="12634" width="6" style="71" customWidth="1"/>
    <col min="12635" max="12639" width="7" style="71" hidden="1" customWidth="1"/>
    <col min="12640" max="12640" width="5" style="71" customWidth="1"/>
    <col min="12641" max="12648" width="7" style="71" hidden="1" customWidth="1"/>
    <col min="12649" max="12649" width="5" style="71" customWidth="1"/>
    <col min="12650" max="12650" width="7" style="71" hidden="1" customWidth="1"/>
    <col min="12651" max="12651" width="5" style="71" customWidth="1"/>
    <col min="12652" max="12652" width="9.42578125" style="71" customWidth="1"/>
    <col min="12653" max="12653" width="7" style="71" hidden="1" customWidth="1"/>
    <col min="12654" max="12654" width="5" style="71" customWidth="1"/>
    <col min="12655" max="12656" width="7" style="71" hidden="1" customWidth="1"/>
    <col min="12657" max="12657" width="5" style="71" customWidth="1"/>
    <col min="12658" max="12662" width="7" style="71" hidden="1" customWidth="1"/>
    <col min="12663" max="12663" width="5" style="71" customWidth="1"/>
    <col min="12664" max="12668" width="7" style="71" hidden="1" customWidth="1"/>
    <col min="12669" max="12669" width="5" style="71" customWidth="1"/>
    <col min="12670" max="12670" width="7" style="71" hidden="1" customWidth="1"/>
    <col min="12671" max="12671" width="6.42578125" style="71" customWidth="1"/>
    <col min="12672" max="12675" width="7" style="71" hidden="1" customWidth="1"/>
    <col min="12676" max="12676" width="7.140625" style="71" customWidth="1"/>
    <col min="12677" max="12681" width="7" style="71" hidden="1" customWidth="1"/>
    <col min="12682" max="12682" width="7.140625" style="71" customWidth="1"/>
    <col min="12683" max="12687" width="7" style="71" hidden="1" customWidth="1"/>
    <col min="12688" max="12688" width="7.140625" style="71" customWidth="1"/>
    <col min="12689" max="12690" width="7" style="71" hidden="1" customWidth="1"/>
    <col min="12691" max="12691" width="7.140625" style="71" customWidth="1"/>
    <col min="12692" max="12695" width="7" style="71" hidden="1" customWidth="1"/>
    <col min="12696" max="12696" width="6.42578125" style="71" customWidth="1"/>
    <col min="12697" max="12698" width="7" style="71" hidden="1" customWidth="1"/>
    <col min="12699" max="12699" width="6.85546875" style="71" customWidth="1"/>
    <col min="12700" max="12701" width="7" style="71" hidden="1" customWidth="1"/>
    <col min="12702" max="12702" width="6.85546875" style="71" customWidth="1"/>
    <col min="12703" max="12704" width="7" style="71" hidden="1" customWidth="1"/>
    <col min="12705" max="12705" width="6.42578125" style="71" customWidth="1"/>
    <col min="12706" max="12710" width="7" style="71" hidden="1" customWidth="1"/>
    <col min="12711" max="12711" width="6.42578125" style="71" customWidth="1"/>
    <col min="12712" max="12713" width="7" style="71" hidden="1" customWidth="1"/>
    <col min="12714" max="12714" width="7.5703125" style="71" customWidth="1"/>
    <col min="12715" max="12715" width="7" style="71" hidden="1" customWidth="1"/>
    <col min="12716" max="12716" width="9.42578125" style="71" customWidth="1"/>
    <col min="12717" max="12717" width="7" style="71" hidden="1" customWidth="1"/>
    <col min="12718" max="12721" width="6.42578125" style="71" customWidth="1"/>
    <col min="12722" max="12722" width="6.85546875" style="71" customWidth="1"/>
    <col min="12723" max="12740" width="7" style="71" hidden="1" customWidth="1"/>
    <col min="12741" max="12741" width="6.5703125" style="71" customWidth="1"/>
    <col min="12742" max="12742" width="6.42578125" style="71" customWidth="1"/>
    <col min="12743" max="12744" width="7" style="71" hidden="1" customWidth="1"/>
    <col min="12745" max="12745" width="6.42578125" style="71" customWidth="1"/>
    <col min="12746" max="12747" width="7" style="71" hidden="1" customWidth="1"/>
    <col min="12748" max="12748" width="7.42578125" style="71" customWidth="1"/>
    <col min="12749" max="12749" width="7" style="71" hidden="1" customWidth="1"/>
    <col min="12750" max="12750" width="6.42578125" style="71" customWidth="1"/>
    <col min="12751" max="12751" width="7" style="71" hidden="1" customWidth="1"/>
    <col min="12752" max="12752" width="9" style="71" customWidth="1"/>
    <col min="12753" max="12754" width="7" style="71" hidden="1" customWidth="1"/>
    <col min="12755" max="12755" width="8.5703125" style="71" customWidth="1"/>
    <col min="12756" max="12757" width="7" style="71" hidden="1" customWidth="1"/>
    <col min="12758" max="12758" width="6.42578125" style="71" customWidth="1"/>
    <col min="12759" max="12760" width="7" style="71" hidden="1" customWidth="1"/>
    <col min="12761" max="12761" width="7" style="71" customWidth="1"/>
    <col min="12762" max="12763" width="7" style="71" hidden="1" customWidth="1"/>
    <col min="12764" max="12765" width="7" style="71" customWidth="1"/>
    <col min="12766" max="12767" width="7" style="71" hidden="1" customWidth="1"/>
    <col min="12768" max="12768" width="7.5703125" style="71" customWidth="1"/>
    <col min="12769" max="12770" width="7" style="71" hidden="1" customWidth="1"/>
    <col min="12771" max="12771" width="7" style="71" customWidth="1"/>
    <col min="12772" max="12773" width="7" style="71" hidden="1" customWidth="1"/>
    <col min="12774" max="12774" width="7" style="71" customWidth="1"/>
    <col min="12775" max="12776" width="7" style="71" hidden="1" customWidth="1"/>
    <col min="12777" max="12777" width="7" style="71" customWidth="1"/>
    <col min="12778" max="12778" width="7" style="71" hidden="1" customWidth="1"/>
    <col min="12779" max="12779" width="6.42578125" style="71" customWidth="1"/>
    <col min="12780" max="12789" width="7" style="71" hidden="1" customWidth="1"/>
    <col min="12790" max="12790" width="7" style="71" hidden="1"/>
    <col min="12791" max="12791" width="41.42578125" style="71" customWidth="1"/>
    <col min="12792" max="12792" width="6.42578125" style="71" customWidth="1"/>
    <col min="12793" max="12793" width="14.7109375" style="71" customWidth="1"/>
    <col min="12794" max="12794" width="11.42578125" style="71" customWidth="1"/>
    <col min="12795" max="12796" width="13" style="71" customWidth="1"/>
    <col min="12797" max="12806" width="9.42578125" style="71" customWidth="1"/>
    <col min="12807" max="12807" width="8.85546875" style="71" customWidth="1"/>
    <col min="12808" max="12808" width="9.42578125" style="71" customWidth="1"/>
    <col min="12809" max="12809" width="10.140625" style="71" customWidth="1"/>
    <col min="12810" max="12810" width="6.42578125" style="71" customWidth="1"/>
    <col min="12811" max="12811" width="6.85546875" style="71" customWidth="1"/>
    <col min="12812" max="12813" width="6.5703125" style="71" customWidth="1"/>
    <col min="12814" max="12814" width="6.28515625" style="71" customWidth="1"/>
    <col min="12815" max="12816" width="7.5703125" style="71" customWidth="1"/>
    <col min="12817" max="12817" width="14.5703125" style="71" customWidth="1"/>
    <col min="12818" max="12819" width="11.42578125" style="71" customWidth="1"/>
    <col min="12820" max="12820" width="56.85546875" style="71" customWidth="1"/>
    <col min="12821" max="12821" width="9.140625" style="71" customWidth="1"/>
    <col min="12822" max="12822" width="24.5703125" style="71" customWidth="1"/>
    <col min="12823" max="12823" width="22.85546875" style="71" customWidth="1"/>
    <col min="12824" max="12826" width="9.140625" style="71" customWidth="1"/>
    <col min="12827" max="12828" width="12.140625" style="71" customWidth="1"/>
    <col min="12829" max="12829" width="14.5703125" style="71" customWidth="1"/>
    <col min="12830" max="12830" width="5" style="71" customWidth="1"/>
    <col min="12831" max="12832" width="7" style="71" hidden="1" customWidth="1"/>
    <col min="12833" max="12833" width="5" style="71" customWidth="1"/>
    <col min="12834" max="12835" width="7" style="71" hidden="1" customWidth="1"/>
    <col min="12836" max="12836" width="5" style="71" customWidth="1"/>
    <col min="12837" max="12838" width="7" style="71" hidden="1" customWidth="1"/>
    <col min="12839" max="12839" width="5" style="71" customWidth="1"/>
    <col min="12840" max="12841" width="7" style="71" hidden="1" customWidth="1"/>
    <col min="12842" max="12842" width="5" style="71" customWidth="1"/>
    <col min="12843" max="12844" width="7" style="71" hidden="1" customWidth="1"/>
    <col min="12845" max="12845" width="5" style="71" customWidth="1"/>
    <col min="12846" max="12856" width="7" style="71" hidden="1" customWidth="1"/>
    <col min="12857" max="12857" width="6.85546875" style="71" customWidth="1"/>
    <col min="12858" max="12859" width="7" style="71" hidden="1" customWidth="1"/>
    <col min="12860" max="12860" width="6.42578125" style="71" customWidth="1"/>
    <col min="12861" max="12862" width="7" style="71" hidden="1" customWidth="1"/>
    <col min="12863" max="12863" width="5.42578125" style="71" customWidth="1"/>
    <col min="12864" max="12865" width="7" style="71" hidden="1" customWidth="1"/>
    <col min="12866" max="12866" width="4.85546875" style="71" customWidth="1"/>
    <col min="12867" max="12874" width="7" style="71" hidden="1" customWidth="1"/>
    <col min="12875" max="12875" width="5.42578125" style="71" customWidth="1"/>
    <col min="12876" max="12880" width="7" style="71" hidden="1" customWidth="1"/>
    <col min="12881" max="12881" width="5.85546875" style="71" customWidth="1"/>
    <col min="12882" max="12883" width="7" style="71" hidden="1" customWidth="1"/>
    <col min="12884" max="12884" width="5.42578125" style="71" customWidth="1"/>
    <col min="12885" max="12886" width="7" style="71" hidden="1" customWidth="1"/>
    <col min="12887" max="12887" width="5.42578125" style="71" customWidth="1"/>
    <col min="12888" max="12889" width="7" style="71" hidden="1" customWidth="1"/>
    <col min="12890" max="12890" width="6" style="71" customWidth="1"/>
    <col min="12891" max="12895" width="7" style="71" hidden="1" customWidth="1"/>
    <col min="12896" max="12896" width="5" style="71" customWidth="1"/>
    <col min="12897" max="12904" width="7" style="71" hidden="1" customWidth="1"/>
    <col min="12905" max="12905" width="5" style="71" customWidth="1"/>
    <col min="12906" max="12906" width="7" style="71" hidden="1" customWidth="1"/>
    <col min="12907" max="12907" width="5" style="71" customWidth="1"/>
    <col min="12908" max="12908" width="9.42578125" style="71" customWidth="1"/>
    <col min="12909" max="12909" width="7" style="71" hidden="1" customWidth="1"/>
    <col min="12910" max="12910" width="5" style="71" customWidth="1"/>
    <col min="12911" max="12912" width="7" style="71" hidden="1" customWidth="1"/>
    <col min="12913" max="12913" width="5" style="71" customWidth="1"/>
    <col min="12914" max="12918" width="7" style="71" hidden="1" customWidth="1"/>
    <col min="12919" max="12919" width="5" style="71" customWidth="1"/>
    <col min="12920" max="12924" width="7" style="71" hidden="1" customWidth="1"/>
    <col min="12925" max="12925" width="5" style="71" customWidth="1"/>
    <col min="12926" max="12926" width="7" style="71" hidden="1" customWidth="1"/>
    <col min="12927" max="12927" width="6.42578125" style="71" customWidth="1"/>
    <col min="12928" max="12931" width="7" style="71" hidden="1" customWidth="1"/>
    <col min="12932" max="12932" width="7.140625" style="71" customWidth="1"/>
    <col min="12933" max="12937" width="7" style="71" hidden="1" customWidth="1"/>
    <col min="12938" max="12938" width="7.140625" style="71" customWidth="1"/>
    <col min="12939" max="12943" width="7" style="71" hidden="1" customWidth="1"/>
    <col min="12944" max="12944" width="7.140625" style="71" customWidth="1"/>
    <col min="12945" max="12946" width="7" style="71" hidden="1" customWidth="1"/>
    <col min="12947" max="12947" width="7.140625" style="71" customWidth="1"/>
    <col min="12948" max="12951" width="7" style="71" hidden="1" customWidth="1"/>
    <col min="12952" max="12952" width="6.42578125" style="71" customWidth="1"/>
    <col min="12953" max="12954" width="7" style="71" hidden="1" customWidth="1"/>
    <col min="12955" max="12955" width="6.85546875" style="71" customWidth="1"/>
    <col min="12956" max="12957" width="7" style="71" hidden="1" customWidth="1"/>
    <col min="12958" max="12958" width="6.85546875" style="71" customWidth="1"/>
    <col min="12959" max="12960" width="7" style="71" hidden="1" customWidth="1"/>
    <col min="12961" max="12961" width="6.42578125" style="71" customWidth="1"/>
    <col min="12962" max="12966" width="7" style="71" hidden="1" customWidth="1"/>
    <col min="12967" max="12967" width="6.42578125" style="71" customWidth="1"/>
    <col min="12968" max="12969" width="7" style="71" hidden="1" customWidth="1"/>
    <col min="12970" max="12970" width="7.5703125" style="71" customWidth="1"/>
    <col min="12971" max="12971" width="7" style="71" hidden="1" customWidth="1"/>
    <col min="12972" max="12972" width="9.42578125" style="71" customWidth="1"/>
    <col min="12973" max="12973" width="7" style="71" hidden="1" customWidth="1"/>
    <col min="12974" max="12977" width="6.42578125" style="71" customWidth="1"/>
    <col min="12978" max="12978" width="6.85546875" style="71" customWidth="1"/>
    <col min="12979" max="12996" width="7" style="71" hidden="1" customWidth="1"/>
    <col min="12997" max="12997" width="6.5703125" style="71" customWidth="1"/>
    <col min="12998" max="12998" width="6.42578125" style="71" customWidth="1"/>
    <col min="12999" max="13000" width="7" style="71" hidden="1" customWidth="1"/>
    <col min="13001" max="13001" width="6.42578125" style="71" customWidth="1"/>
    <col min="13002" max="13003" width="7" style="71" hidden="1" customWidth="1"/>
    <col min="13004" max="13004" width="7.42578125" style="71" customWidth="1"/>
    <col min="13005" max="13005" width="7" style="71" hidden="1" customWidth="1"/>
    <col min="13006" max="13006" width="6.42578125" style="71" customWidth="1"/>
    <col min="13007" max="13007" width="7" style="71" hidden="1" customWidth="1"/>
    <col min="13008" max="13008" width="9" style="71" customWidth="1"/>
    <col min="13009" max="13010" width="7" style="71" hidden="1" customWidth="1"/>
    <col min="13011" max="13011" width="8.5703125" style="71" customWidth="1"/>
    <col min="13012" max="13013" width="7" style="71" hidden="1" customWidth="1"/>
    <col min="13014" max="13014" width="6.42578125" style="71" customWidth="1"/>
    <col min="13015" max="13016" width="7" style="71" hidden="1" customWidth="1"/>
    <col min="13017" max="13017" width="7" style="71" customWidth="1"/>
    <col min="13018" max="13019" width="7" style="71" hidden="1" customWidth="1"/>
    <col min="13020" max="13021" width="7" style="71" customWidth="1"/>
    <col min="13022" max="13023" width="7" style="71" hidden="1" customWidth="1"/>
    <col min="13024" max="13024" width="7.5703125" style="71" customWidth="1"/>
    <col min="13025" max="13026" width="7" style="71" hidden="1" customWidth="1"/>
    <col min="13027" max="13027" width="7" style="71" customWidth="1"/>
    <col min="13028" max="13029" width="7" style="71" hidden="1" customWidth="1"/>
    <col min="13030" max="13030" width="7" style="71" customWidth="1"/>
    <col min="13031" max="13032" width="7" style="71" hidden="1" customWidth="1"/>
    <col min="13033" max="13033" width="7" style="71" customWidth="1"/>
    <col min="13034" max="13034" width="7" style="71" hidden="1" customWidth="1"/>
    <col min="13035" max="13035" width="6.42578125" style="71" customWidth="1"/>
    <col min="13036" max="13045" width="7" style="71" hidden="1" customWidth="1"/>
    <col min="13046" max="13046" width="7" style="71" hidden="1"/>
    <col min="13047" max="13047" width="41.42578125" style="71" customWidth="1"/>
    <col min="13048" max="13048" width="6.42578125" style="71" customWidth="1"/>
    <col min="13049" max="13049" width="14.7109375" style="71" customWidth="1"/>
    <col min="13050" max="13050" width="11.42578125" style="71" customWidth="1"/>
    <col min="13051" max="13052" width="13" style="71" customWidth="1"/>
    <col min="13053" max="13062" width="9.42578125" style="71" customWidth="1"/>
    <col min="13063" max="13063" width="8.85546875" style="71" customWidth="1"/>
    <col min="13064" max="13064" width="9.42578125" style="71" customWidth="1"/>
    <col min="13065" max="13065" width="10.140625" style="71" customWidth="1"/>
    <col min="13066" max="13066" width="6.42578125" style="71" customWidth="1"/>
    <col min="13067" max="13067" width="6.85546875" style="71" customWidth="1"/>
    <col min="13068" max="13069" width="6.5703125" style="71" customWidth="1"/>
    <col min="13070" max="13070" width="6.28515625" style="71" customWidth="1"/>
    <col min="13071" max="13072" width="7.5703125" style="71" customWidth="1"/>
    <col min="13073" max="13073" width="14.5703125" style="71" customWidth="1"/>
    <col min="13074" max="13075" width="11.42578125" style="71" customWidth="1"/>
    <col min="13076" max="13076" width="56.85546875" style="71" customWidth="1"/>
    <col min="13077" max="13077" width="9.140625" style="71" customWidth="1"/>
    <col min="13078" max="13078" width="24.5703125" style="71" customWidth="1"/>
    <col min="13079" max="13079" width="22.85546875" style="71" customWidth="1"/>
    <col min="13080" max="13082" width="9.140625" style="71" customWidth="1"/>
    <col min="13083" max="13084" width="12.140625" style="71" customWidth="1"/>
    <col min="13085" max="13085" width="14.5703125" style="71" customWidth="1"/>
    <col min="13086" max="13086" width="5" style="71" customWidth="1"/>
    <col min="13087" max="13088" width="7" style="71" hidden="1" customWidth="1"/>
    <col min="13089" max="13089" width="5" style="71" customWidth="1"/>
    <col min="13090" max="13091" width="7" style="71" hidden="1" customWidth="1"/>
    <col min="13092" max="13092" width="5" style="71" customWidth="1"/>
    <col min="13093" max="13094" width="7" style="71" hidden="1" customWidth="1"/>
    <col min="13095" max="13095" width="5" style="71" customWidth="1"/>
    <col min="13096" max="13097" width="7" style="71" hidden="1" customWidth="1"/>
    <col min="13098" max="13098" width="5" style="71" customWidth="1"/>
    <col min="13099" max="13100" width="7" style="71" hidden="1" customWidth="1"/>
    <col min="13101" max="13101" width="5" style="71" customWidth="1"/>
    <col min="13102" max="13112" width="7" style="71" hidden="1" customWidth="1"/>
    <col min="13113" max="13113" width="6.85546875" style="71" customWidth="1"/>
    <col min="13114" max="13115" width="7" style="71" hidden="1" customWidth="1"/>
    <col min="13116" max="13116" width="6.42578125" style="71" customWidth="1"/>
    <col min="13117" max="13118" width="7" style="71" hidden="1" customWidth="1"/>
    <col min="13119" max="13119" width="5.42578125" style="71" customWidth="1"/>
    <col min="13120" max="13121" width="7" style="71" hidden="1" customWidth="1"/>
    <col min="13122" max="13122" width="4.85546875" style="71" customWidth="1"/>
    <col min="13123" max="13130" width="7" style="71" hidden="1" customWidth="1"/>
    <col min="13131" max="13131" width="5.42578125" style="71" customWidth="1"/>
    <col min="13132" max="13136" width="7" style="71" hidden="1" customWidth="1"/>
    <col min="13137" max="13137" width="5.85546875" style="71" customWidth="1"/>
    <col min="13138" max="13139" width="7" style="71" hidden="1" customWidth="1"/>
    <col min="13140" max="13140" width="5.42578125" style="71" customWidth="1"/>
    <col min="13141" max="13142" width="7" style="71" hidden="1" customWidth="1"/>
    <col min="13143" max="13143" width="5.42578125" style="71" customWidth="1"/>
    <col min="13144" max="13145" width="7" style="71" hidden="1" customWidth="1"/>
    <col min="13146" max="13146" width="6" style="71" customWidth="1"/>
    <col min="13147" max="13151" width="7" style="71" hidden="1" customWidth="1"/>
    <col min="13152" max="13152" width="5" style="71" customWidth="1"/>
    <col min="13153" max="13160" width="7" style="71" hidden="1" customWidth="1"/>
    <col min="13161" max="13161" width="5" style="71" customWidth="1"/>
    <col min="13162" max="13162" width="7" style="71" hidden="1" customWidth="1"/>
    <col min="13163" max="13163" width="5" style="71" customWidth="1"/>
    <col min="13164" max="13164" width="9.42578125" style="71" customWidth="1"/>
    <col min="13165" max="13165" width="7" style="71" hidden="1" customWidth="1"/>
    <col min="13166" max="13166" width="5" style="71" customWidth="1"/>
    <col min="13167" max="13168" width="7" style="71" hidden="1" customWidth="1"/>
    <col min="13169" max="13169" width="5" style="71" customWidth="1"/>
    <col min="13170" max="13174" width="7" style="71" hidden="1" customWidth="1"/>
    <col min="13175" max="13175" width="5" style="71" customWidth="1"/>
    <col min="13176" max="13180" width="7" style="71" hidden="1" customWidth="1"/>
    <col min="13181" max="13181" width="5" style="71" customWidth="1"/>
    <col min="13182" max="13182" width="7" style="71" hidden="1" customWidth="1"/>
    <col min="13183" max="13183" width="6.42578125" style="71" customWidth="1"/>
    <col min="13184" max="13187" width="7" style="71" hidden="1" customWidth="1"/>
    <col min="13188" max="13188" width="7.140625" style="71" customWidth="1"/>
    <col min="13189" max="13193" width="7" style="71" hidden="1" customWidth="1"/>
    <col min="13194" max="13194" width="7.140625" style="71" customWidth="1"/>
    <col min="13195" max="13199" width="7" style="71" hidden="1" customWidth="1"/>
    <col min="13200" max="13200" width="7.140625" style="71" customWidth="1"/>
    <col min="13201" max="13202" width="7" style="71" hidden="1" customWidth="1"/>
    <col min="13203" max="13203" width="7.140625" style="71" customWidth="1"/>
    <col min="13204" max="13207" width="7" style="71" hidden="1" customWidth="1"/>
    <col min="13208" max="13208" width="6.42578125" style="71" customWidth="1"/>
    <col min="13209" max="13210" width="7" style="71" hidden="1" customWidth="1"/>
    <col min="13211" max="13211" width="6.85546875" style="71" customWidth="1"/>
    <col min="13212" max="13213" width="7" style="71" hidden="1" customWidth="1"/>
    <col min="13214" max="13214" width="6.85546875" style="71" customWidth="1"/>
    <col min="13215" max="13216" width="7" style="71" hidden="1" customWidth="1"/>
    <col min="13217" max="13217" width="6.42578125" style="71" customWidth="1"/>
    <col min="13218" max="13222" width="7" style="71" hidden="1" customWidth="1"/>
    <col min="13223" max="13223" width="6.42578125" style="71" customWidth="1"/>
    <col min="13224" max="13225" width="7" style="71" hidden="1" customWidth="1"/>
    <col min="13226" max="13226" width="7.5703125" style="71" customWidth="1"/>
    <col min="13227" max="13227" width="7" style="71" hidden="1" customWidth="1"/>
    <col min="13228" max="13228" width="9.42578125" style="71" customWidth="1"/>
    <col min="13229" max="13229" width="7" style="71" hidden="1" customWidth="1"/>
    <col min="13230" max="13233" width="6.42578125" style="71" customWidth="1"/>
    <col min="13234" max="13234" width="6.85546875" style="71" customWidth="1"/>
    <col min="13235" max="13252" width="7" style="71" hidden="1" customWidth="1"/>
    <col min="13253" max="13253" width="6.5703125" style="71" customWidth="1"/>
    <col min="13254" max="13254" width="6.42578125" style="71" customWidth="1"/>
    <col min="13255" max="13256" width="7" style="71" hidden="1" customWidth="1"/>
    <col min="13257" max="13257" width="6.42578125" style="71" customWidth="1"/>
    <col min="13258" max="13259" width="7" style="71" hidden="1" customWidth="1"/>
    <col min="13260" max="13260" width="7.42578125" style="71" customWidth="1"/>
    <col min="13261" max="13261" width="7" style="71" hidden="1" customWidth="1"/>
    <col min="13262" max="13262" width="6.42578125" style="71" customWidth="1"/>
    <col min="13263" max="13263" width="7" style="71" hidden="1" customWidth="1"/>
    <col min="13264" max="13264" width="9" style="71" customWidth="1"/>
    <col min="13265" max="13266" width="7" style="71" hidden="1" customWidth="1"/>
    <col min="13267" max="13267" width="8.5703125" style="71" customWidth="1"/>
    <col min="13268" max="13269" width="7" style="71" hidden="1" customWidth="1"/>
    <col min="13270" max="13270" width="6.42578125" style="71" customWidth="1"/>
    <col min="13271" max="13272" width="7" style="71" hidden="1" customWidth="1"/>
    <col min="13273" max="13273" width="7" style="71" customWidth="1"/>
    <col min="13274" max="13275" width="7" style="71" hidden="1" customWidth="1"/>
    <col min="13276" max="13277" width="7" style="71" customWidth="1"/>
    <col min="13278" max="13279" width="7" style="71" hidden="1" customWidth="1"/>
    <col min="13280" max="13280" width="7.5703125" style="71" customWidth="1"/>
    <col min="13281" max="13282" width="7" style="71" hidden="1" customWidth="1"/>
    <col min="13283" max="13283" width="7" style="71" customWidth="1"/>
    <col min="13284" max="13285" width="7" style="71" hidden="1" customWidth="1"/>
    <col min="13286" max="13286" width="7" style="71" customWidth="1"/>
    <col min="13287" max="13288" width="7" style="71" hidden="1" customWidth="1"/>
    <col min="13289" max="13289" width="7" style="71" customWidth="1"/>
    <col min="13290" max="13290" width="7" style="71" hidden="1" customWidth="1"/>
    <col min="13291" max="13291" width="6.42578125" style="71" customWidth="1"/>
    <col min="13292" max="13301" width="7" style="71" hidden="1" customWidth="1"/>
    <col min="13302" max="13302" width="7" style="71" hidden="1"/>
    <col min="13303" max="13303" width="41.42578125" style="71" customWidth="1"/>
    <col min="13304" max="13304" width="6.42578125" style="71" customWidth="1"/>
    <col min="13305" max="13305" width="14.7109375" style="71" customWidth="1"/>
    <col min="13306" max="13306" width="11.42578125" style="71" customWidth="1"/>
    <col min="13307" max="13308" width="13" style="71" customWidth="1"/>
    <col min="13309" max="13318" width="9.42578125" style="71" customWidth="1"/>
    <col min="13319" max="13319" width="8.85546875" style="71" customWidth="1"/>
    <col min="13320" max="13320" width="9.42578125" style="71" customWidth="1"/>
    <col min="13321" max="13321" width="10.140625" style="71" customWidth="1"/>
    <col min="13322" max="13322" width="6.42578125" style="71" customWidth="1"/>
    <col min="13323" max="13323" width="6.85546875" style="71" customWidth="1"/>
    <col min="13324" max="13325" width="6.5703125" style="71" customWidth="1"/>
    <col min="13326" max="13326" width="6.28515625" style="71" customWidth="1"/>
    <col min="13327" max="13328" width="7.5703125" style="71" customWidth="1"/>
    <col min="13329" max="13329" width="14.5703125" style="71" customWidth="1"/>
    <col min="13330" max="13331" width="11.42578125" style="71" customWidth="1"/>
    <col min="13332" max="13332" width="56.85546875" style="71" customWidth="1"/>
    <col min="13333" max="13333" width="9.140625" style="71" customWidth="1"/>
    <col min="13334" max="13334" width="24.5703125" style="71" customWidth="1"/>
    <col min="13335" max="13335" width="22.85546875" style="71" customWidth="1"/>
    <col min="13336" max="13338" width="9.140625" style="71" customWidth="1"/>
    <col min="13339" max="13340" width="12.140625" style="71" customWidth="1"/>
    <col min="13341" max="13341" width="14.5703125" style="71" customWidth="1"/>
    <col min="13342" max="13342" width="5" style="71" customWidth="1"/>
    <col min="13343" max="13344" width="7" style="71" hidden="1" customWidth="1"/>
    <col min="13345" max="13345" width="5" style="71" customWidth="1"/>
    <col min="13346" max="13347" width="7" style="71" hidden="1" customWidth="1"/>
    <col min="13348" max="13348" width="5" style="71" customWidth="1"/>
    <col min="13349" max="13350" width="7" style="71" hidden="1" customWidth="1"/>
    <col min="13351" max="13351" width="5" style="71" customWidth="1"/>
    <col min="13352" max="13353" width="7" style="71" hidden="1" customWidth="1"/>
    <col min="13354" max="13354" width="5" style="71" customWidth="1"/>
    <col min="13355" max="13356" width="7" style="71" hidden="1" customWidth="1"/>
    <col min="13357" max="13357" width="5" style="71" customWidth="1"/>
    <col min="13358" max="13368" width="7" style="71" hidden="1" customWidth="1"/>
    <col min="13369" max="13369" width="6.85546875" style="71" customWidth="1"/>
    <col min="13370" max="13371" width="7" style="71" hidden="1" customWidth="1"/>
    <col min="13372" max="13372" width="6.42578125" style="71" customWidth="1"/>
    <col min="13373" max="13374" width="7" style="71" hidden="1" customWidth="1"/>
    <col min="13375" max="13375" width="5.42578125" style="71" customWidth="1"/>
    <col min="13376" max="13377" width="7" style="71" hidden="1" customWidth="1"/>
    <col min="13378" max="13378" width="4.85546875" style="71" customWidth="1"/>
    <col min="13379" max="13386" width="7" style="71" hidden="1" customWidth="1"/>
    <col min="13387" max="13387" width="5.42578125" style="71" customWidth="1"/>
    <col min="13388" max="13392" width="7" style="71" hidden="1" customWidth="1"/>
    <col min="13393" max="13393" width="5.85546875" style="71" customWidth="1"/>
    <col min="13394" max="13395" width="7" style="71" hidden="1" customWidth="1"/>
    <col min="13396" max="13396" width="5.42578125" style="71" customWidth="1"/>
    <col min="13397" max="13398" width="7" style="71" hidden="1" customWidth="1"/>
    <col min="13399" max="13399" width="5.42578125" style="71" customWidth="1"/>
    <col min="13400" max="13401" width="7" style="71" hidden="1" customWidth="1"/>
    <col min="13402" max="13402" width="6" style="71" customWidth="1"/>
    <col min="13403" max="13407" width="7" style="71" hidden="1" customWidth="1"/>
    <col min="13408" max="13408" width="5" style="71" customWidth="1"/>
    <col min="13409" max="13416" width="7" style="71" hidden="1" customWidth="1"/>
    <col min="13417" max="13417" width="5" style="71" customWidth="1"/>
    <col min="13418" max="13418" width="7" style="71" hidden="1" customWidth="1"/>
    <col min="13419" max="13419" width="5" style="71" customWidth="1"/>
    <col min="13420" max="13420" width="9.42578125" style="71" customWidth="1"/>
    <col min="13421" max="13421" width="7" style="71" hidden="1" customWidth="1"/>
    <col min="13422" max="13422" width="5" style="71" customWidth="1"/>
    <col min="13423" max="13424" width="7" style="71" hidden="1" customWidth="1"/>
    <col min="13425" max="13425" width="5" style="71" customWidth="1"/>
    <col min="13426" max="13430" width="7" style="71" hidden="1" customWidth="1"/>
    <col min="13431" max="13431" width="5" style="71" customWidth="1"/>
    <col min="13432" max="13436" width="7" style="71" hidden="1" customWidth="1"/>
    <col min="13437" max="13437" width="5" style="71" customWidth="1"/>
    <col min="13438" max="13438" width="7" style="71" hidden="1" customWidth="1"/>
    <col min="13439" max="13439" width="6.42578125" style="71" customWidth="1"/>
    <col min="13440" max="13443" width="7" style="71" hidden="1" customWidth="1"/>
    <col min="13444" max="13444" width="7.140625" style="71" customWidth="1"/>
    <col min="13445" max="13449" width="7" style="71" hidden="1" customWidth="1"/>
    <col min="13450" max="13450" width="7.140625" style="71" customWidth="1"/>
    <col min="13451" max="13455" width="7" style="71" hidden="1" customWidth="1"/>
    <col min="13456" max="13456" width="7.140625" style="71" customWidth="1"/>
    <col min="13457" max="13458" width="7" style="71" hidden="1" customWidth="1"/>
    <col min="13459" max="13459" width="7.140625" style="71" customWidth="1"/>
    <col min="13460" max="13463" width="7" style="71" hidden="1" customWidth="1"/>
    <col min="13464" max="13464" width="6.42578125" style="71" customWidth="1"/>
    <col min="13465" max="13466" width="7" style="71" hidden="1" customWidth="1"/>
    <col min="13467" max="13467" width="6.85546875" style="71" customWidth="1"/>
    <col min="13468" max="13469" width="7" style="71" hidden="1" customWidth="1"/>
    <col min="13470" max="13470" width="6.85546875" style="71" customWidth="1"/>
    <col min="13471" max="13472" width="7" style="71" hidden="1" customWidth="1"/>
    <col min="13473" max="13473" width="6.42578125" style="71" customWidth="1"/>
    <col min="13474" max="13478" width="7" style="71" hidden="1" customWidth="1"/>
    <col min="13479" max="13479" width="6.42578125" style="71" customWidth="1"/>
    <col min="13480" max="13481" width="7" style="71" hidden="1" customWidth="1"/>
    <col min="13482" max="13482" width="7.5703125" style="71" customWidth="1"/>
    <col min="13483" max="13483" width="7" style="71" hidden="1" customWidth="1"/>
    <col min="13484" max="13484" width="9.42578125" style="71" customWidth="1"/>
    <col min="13485" max="13485" width="7" style="71" hidden="1" customWidth="1"/>
    <col min="13486" max="13489" width="6.42578125" style="71" customWidth="1"/>
    <col min="13490" max="13490" width="6.85546875" style="71" customWidth="1"/>
    <col min="13491" max="13508" width="7" style="71" hidden="1" customWidth="1"/>
    <col min="13509" max="13509" width="6.5703125" style="71" customWidth="1"/>
    <col min="13510" max="13510" width="6.42578125" style="71" customWidth="1"/>
    <col min="13511" max="13512" width="7" style="71" hidden="1" customWidth="1"/>
    <col min="13513" max="13513" width="6.42578125" style="71" customWidth="1"/>
    <col min="13514" max="13515" width="7" style="71" hidden="1" customWidth="1"/>
    <col min="13516" max="13516" width="7.42578125" style="71" customWidth="1"/>
    <col min="13517" max="13517" width="7" style="71" hidden="1" customWidth="1"/>
    <col min="13518" max="13518" width="6.42578125" style="71" customWidth="1"/>
    <col min="13519" max="13519" width="7" style="71" hidden="1" customWidth="1"/>
    <col min="13520" max="13520" width="9" style="71" customWidth="1"/>
    <col min="13521" max="13522" width="7" style="71" hidden="1" customWidth="1"/>
    <col min="13523" max="13523" width="8.5703125" style="71" customWidth="1"/>
    <col min="13524" max="13525" width="7" style="71" hidden="1" customWidth="1"/>
    <col min="13526" max="13526" width="6.42578125" style="71" customWidth="1"/>
    <col min="13527" max="13528" width="7" style="71" hidden="1" customWidth="1"/>
    <col min="13529" max="13529" width="7" style="71" customWidth="1"/>
    <col min="13530" max="13531" width="7" style="71" hidden="1" customWidth="1"/>
    <col min="13532" max="13533" width="7" style="71" customWidth="1"/>
    <col min="13534" max="13535" width="7" style="71" hidden="1" customWidth="1"/>
    <col min="13536" max="13536" width="7.5703125" style="71" customWidth="1"/>
    <col min="13537" max="13538" width="7" style="71" hidden="1" customWidth="1"/>
    <col min="13539" max="13539" width="7" style="71" customWidth="1"/>
    <col min="13540" max="13541" width="7" style="71" hidden="1" customWidth="1"/>
    <col min="13542" max="13542" width="7" style="71" customWidth="1"/>
    <col min="13543" max="13544" width="7" style="71" hidden="1" customWidth="1"/>
    <col min="13545" max="13545" width="7" style="71" customWidth="1"/>
    <col min="13546" max="13546" width="7" style="71" hidden="1" customWidth="1"/>
    <col min="13547" max="13547" width="6.42578125" style="71" customWidth="1"/>
    <col min="13548" max="13557" width="7" style="71" hidden="1" customWidth="1"/>
    <col min="13558" max="13558" width="7" style="71" hidden="1"/>
    <col min="13559" max="13559" width="41.42578125" style="71" customWidth="1"/>
    <col min="13560" max="13560" width="6.42578125" style="71" customWidth="1"/>
    <col min="13561" max="13561" width="14.7109375" style="71" customWidth="1"/>
    <col min="13562" max="13562" width="11.42578125" style="71" customWidth="1"/>
    <col min="13563" max="13564" width="13" style="71" customWidth="1"/>
    <col min="13565" max="13574" width="9.42578125" style="71" customWidth="1"/>
    <col min="13575" max="13575" width="8.85546875" style="71" customWidth="1"/>
    <col min="13576" max="13576" width="9.42578125" style="71" customWidth="1"/>
    <col min="13577" max="13577" width="10.140625" style="71" customWidth="1"/>
    <col min="13578" max="13578" width="6.42578125" style="71" customWidth="1"/>
    <col min="13579" max="13579" width="6.85546875" style="71" customWidth="1"/>
    <col min="13580" max="13581" width="6.5703125" style="71" customWidth="1"/>
    <col min="13582" max="13582" width="6.28515625" style="71" customWidth="1"/>
    <col min="13583" max="13584" width="7.5703125" style="71" customWidth="1"/>
    <col min="13585" max="13585" width="14.5703125" style="71" customWidth="1"/>
    <col min="13586" max="13587" width="11.42578125" style="71" customWidth="1"/>
    <col min="13588" max="13588" width="56.85546875" style="71" customWidth="1"/>
    <col min="13589" max="13589" width="9.140625" style="71" customWidth="1"/>
    <col min="13590" max="13590" width="24.5703125" style="71" customWidth="1"/>
    <col min="13591" max="13591" width="22.85546875" style="71" customWidth="1"/>
    <col min="13592" max="13594" width="9.140625" style="71" customWidth="1"/>
    <col min="13595" max="13596" width="12.140625" style="71" customWidth="1"/>
    <col min="13597" max="13597" width="14.5703125" style="71" customWidth="1"/>
    <col min="13598" max="13598" width="5" style="71" customWidth="1"/>
    <col min="13599" max="13600" width="7" style="71" hidden="1" customWidth="1"/>
    <col min="13601" max="13601" width="5" style="71" customWidth="1"/>
    <col min="13602" max="13603" width="7" style="71" hidden="1" customWidth="1"/>
    <col min="13604" max="13604" width="5" style="71" customWidth="1"/>
    <col min="13605" max="13606" width="7" style="71" hidden="1" customWidth="1"/>
    <col min="13607" max="13607" width="5" style="71" customWidth="1"/>
    <col min="13608" max="13609" width="7" style="71" hidden="1" customWidth="1"/>
    <col min="13610" max="13610" width="5" style="71" customWidth="1"/>
    <col min="13611" max="13612" width="7" style="71" hidden="1" customWidth="1"/>
    <col min="13613" max="13613" width="5" style="71" customWidth="1"/>
    <col min="13614" max="13624" width="7" style="71" hidden="1" customWidth="1"/>
    <col min="13625" max="13625" width="6.85546875" style="71" customWidth="1"/>
    <col min="13626" max="13627" width="7" style="71" hidden="1" customWidth="1"/>
    <col min="13628" max="13628" width="6.42578125" style="71" customWidth="1"/>
    <col min="13629" max="13630" width="7" style="71" hidden="1" customWidth="1"/>
    <col min="13631" max="13631" width="5.42578125" style="71" customWidth="1"/>
    <col min="13632" max="13633" width="7" style="71" hidden="1" customWidth="1"/>
    <col min="13634" max="13634" width="4.85546875" style="71" customWidth="1"/>
    <col min="13635" max="13642" width="7" style="71" hidden="1" customWidth="1"/>
    <col min="13643" max="13643" width="5.42578125" style="71" customWidth="1"/>
    <col min="13644" max="13648" width="7" style="71" hidden="1" customWidth="1"/>
    <col min="13649" max="13649" width="5.85546875" style="71" customWidth="1"/>
    <col min="13650" max="13651" width="7" style="71" hidden="1" customWidth="1"/>
    <col min="13652" max="13652" width="5.42578125" style="71" customWidth="1"/>
    <col min="13653" max="13654" width="7" style="71" hidden="1" customWidth="1"/>
    <col min="13655" max="13655" width="5.42578125" style="71" customWidth="1"/>
    <col min="13656" max="13657" width="7" style="71" hidden="1" customWidth="1"/>
    <col min="13658" max="13658" width="6" style="71" customWidth="1"/>
    <col min="13659" max="13663" width="7" style="71" hidden="1" customWidth="1"/>
    <col min="13664" max="13664" width="5" style="71" customWidth="1"/>
    <col min="13665" max="13672" width="7" style="71" hidden="1" customWidth="1"/>
    <col min="13673" max="13673" width="5" style="71" customWidth="1"/>
    <col min="13674" max="13674" width="7" style="71" hidden="1" customWidth="1"/>
    <col min="13675" max="13675" width="5" style="71" customWidth="1"/>
    <col min="13676" max="13676" width="9.42578125" style="71" customWidth="1"/>
    <col min="13677" max="13677" width="7" style="71" hidden="1" customWidth="1"/>
    <col min="13678" max="13678" width="5" style="71" customWidth="1"/>
    <col min="13679" max="13680" width="7" style="71" hidden="1" customWidth="1"/>
    <col min="13681" max="13681" width="5" style="71" customWidth="1"/>
    <col min="13682" max="13686" width="7" style="71" hidden="1" customWidth="1"/>
    <col min="13687" max="13687" width="5" style="71" customWidth="1"/>
    <col min="13688" max="13692" width="7" style="71" hidden="1" customWidth="1"/>
    <col min="13693" max="13693" width="5" style="71" customWidth="1"/>
    <col min="13694" max="13694" width="7" style="71" hidden="1" customWidth="1"/>
    <col min="13695" max="13695" width="6.42578125" style="71" customWidth="1"/>
    <col min="13696" max="13699" width="7" style="71" hidden="1" customWidth="1"/>
    <col min="13700" max="13700" width="7.140625" style="71" customWidth="1"/>
    <col min="13701" max="13705" width="7" style="71" hidden="1" customWidth="1"/>
    <col min="13706" max="13706" width="7.140625" style="71" customWidth="1"/>
    <col min="13707" max="13711" width="7" style="71" hidden="1" customWidth="1"/>
    <col min="13712" max="13712" width="7.140625" style="71" customWidth="1"/>
    <col min="13713" max="13714" width="7" style="71" hidden="1" customWidth="1"/>
    <col min="13715" max="13715" width="7.140625" style="71" customWidth="1"/>
    <col min="13716" max="13719" width="7" style="71" hidden="1" customWidth="1"/>
    <col min="13720" max="13720" width="6.42578125" style="71" customWidth="1"/>
    <col min="13721" max="13722" width="7" style="71" hidden="1" customWidth="1"/>
    <col min="13723" max="13723" width="6.85546875" style="71" customWidth="1"/>
    <col min="13724" max="13725" width="7" style="71" hidden="1" customWidth="1"/>
    <col min="13726" max="13726" width="6.85546875" style="71" customWidth="1"/>
    <col min="13727" max="13728" width="7" style="71" hidden="1" customWidth="1"/>
    <col min="13729" max="13729" width="6.42578125" style="71" customWidth="1"/>
    <col min="13730" max="13734" width="7" style="71" hidden="1" customWidth="1"/>
    <col min="13735" max="13735" width="6.42578125" style="71" customWidth="1"/>
    <col min="13736" max="13737" width="7" style="71" hidden="1" customWidth="1"/>
    <col min="13738" max="13738" width="7.5703125" style="71" customWidth="1"/>
    <col min="13739" max="13739" width="7" style="71" hidden="1" customWidth="1"/>
    <col min="13740" max="13740" width="9.42578125" style="71" customWidth="1"/>
    <col min="13741" max="13741" width="7" style="71" hidden="1" customWidth="1"/>
    <col min="13742" max="13745" width="6.42578125" style="71" customWidth="1"/>
    <col min="13746" max="13746" width="6.85546875" style="71" customWidth="1"/>
    <col min="13747" max="13764" width="7" style="71" hidden="1" customWidth="1"/>
    <col min="13765" max="13765" width="6.5703125" style="71" customWidth="1"/>
    <col min="13766" max="13766" width="6.42578125" style="71" customWidth="1"/>
    <col min="13767" max="13768" width="7" style="71" hidden="1" customWidth="1"/>
    <col min="13769" max="13769" width="6.42578125" style="71" customWidth="1"/>
    <col min="13770" max="13771" width="7" style="71" hidden="1" customWidth="1"/>
    <col min="13772" max="13772" width="7.42578125" style="71" customWidth="1"/>
    <col min="13773" max="13773" width="7" style="71" hidden="1" customWidth="1"/>
    <col min="13774" max="13774" width="6.42578125" style="71" customWidth="1"/>
    <col min="13775" max="13775" width="7" style="71" hidden="1" customWidth="1"/>
    <col min="13776" max="13776" width="9" style="71" customWidth="1"/>
    <col min="13777" max="13778" width="7" style="71" hidden="1" customWidth="1"/>
    <col min="13779" max="13779" width="8.5703125" style="71" customWidth="1"/>
    <col min="13780" max="13781" width="7" style="71" hidden="1" customWidth="1"/>
    <col min="13782" max="13782" width="6.42578125" style="71" customWidth="1"/>
    <col min="13783" max="13784" width="7" style="71" hidden="1" customWidth="1"/>
    <col min="13785" max="13785" width="7" style="71" customWidth="1"/>
    <col min="13786" max="13787" width="7" style="71" hidden="1" customWidth="1"/>
    <col min="13788" max="13789" width="7" style="71" customWidth="1"/>
    <col min="13790" max="13791" width="7" style="71" hidden="1" customWidth="1"/>
    <col min="13792" max="13792" width="7.5703125" style="71" customWidth="1"/>
    <col min="13793" max="13794" width="7" style="71" hidden="1" customWidth="1"/>
    <col min="13795" max="13795" width="7" style="71" customWidth="1"/>
    <col min="13796" max="13797" width="7" style="71" hidden="1" customWidth="1"/>
    <col min="13798" max="13798" width="7" style="71" customWidth="1"/>
    <col min="13799" max="13800" width="7" style="71" hidden="1" customWidth="1"/>
    <col min="13801" max="13801" width="7" style="71" customWidth="1"/>
    <col min="13802" max="13802" width="7" style="71" hidden="1" customWidth="1"/>
    <col min="13803" max="13803" width="6.42578125" style="71" customWidth="1"/>
    <col min="13804" max="13813" width="7" style="71" hidden="1" customWidth="1"/>
    <col min="13814" max="13814" width="7" style="71" hidden="1"/>
    <col min="13815" max="13815" width="41.42578125" style="71" customWidth="1"/>
    <col min="13816" max="13816" width="6.42578125" style="71" customWidth="1"/>
    <col min="13817" max="13817" width="14.7109375" style="71" customWidth="1"/>
    <col min="13818" max="13818" width="11.42578125" style="71" customWidth="1"/>
    <col min="13819" max="13820" width="13" style="71" customWidth="1"/>
    <col min="13821" max="13830" width="9.42578125" style="71" customWidth="1"/>
    <col min="13831" max="13831" width="8.85546875" style="71" customWidth="1"/>
    <col min="13832" max="13832" width="9.42578125" style="71" customWidth="1"/>
    <col min="13833" max="13833" width="10.140625" style="71" customWidth="1"/>
    <col min="13834" max="13834" width="6.42578125" style="71" customWidth="1"/>
    <col min="13835" max="13835" width="6.85546875" style="71" customWidth="1"/>
    <col min="13836" max="13837" width="6.5703125" style="71" customWidth="1"/>
    <col min="13838" max="13838" width="6.28515625" style="71" customWidth="1"/>
    <col min="13839" max="13840" width="7.5703125" style="71" customWidth="1"/>
    <col min="13841" max="13841" width="14.5703125" style="71" customWidth="1"/>
    <col min="13842" max="13843" width="11.42578125" style="71" customWidth="1"/>
    <col min="13844" max="13844" width="56.85546875" style="71" customWidth="1"/>
    <col min="13845" max="13845" width="9.140625" style="71" customWidth="1"/>
    <col min="13846" max="13846" width="24.5703125" style="71" customWidth="1"/>
    <col min="13847" max="13847" width="22.85546875" style="71" customWidth="1"/>
    <col min="13848" max="13850" width="9.140625" style="71" customWidth="1"/>
    <col min="13851" max="13852" width="12.140625" style="71" customWidth="1"/>
    <col min="13853" max="13853" width="14.5703125" style="71" customWidth="1"/>
    <col min="13854" max="13854" width="5" style="71" customWidth="1"/>
    <col min="13855" max="13856" width="7" style="71" hidden="1" customWidth="1"/>
    <col min="13857" max="13857" width="5" style="71" customWidth="1"/>
    <col min="13858" max="13859" width="7" style="71" hidden="1" customWidth="1"/>
    <col min="13860" max="13860" width="5" style="71" customWidth="1"/>
    <col min="13861" max="13862" width="7" style="71" hidden="1" customWidth="1"/>
    <col min="13863" max="13863" width="5" style="71" customWidth="1"/>
    <col min="13864" max="13865" width="7" style="71" hidden="1" customWidth="1"/>
    <col min="13866" max="13866" width="5" style="71" customWidth="1"/>
    <col min="13867" max="13868" width="7" style="71" hidden="1" customWidth="1"/>
    <col min="13869" max="13869" width="5" style="71" customWidth="1"/>
    <col min="13870" max="13880" width="7" style="71" hidden="1" customWidth="1"/>
    <col min="13881" max="13881" width="6.85546875" style="71" customWidth="1"/>
    <col min="13882" max="13883" width="7" style="71" hidden="1" customWidth="1"/>
    <col min="13884" max="13884" width="6.42578125" style="71" customWidth="1"/>
    <col min="13885" max="13886" width="7" style="71" hidden="1" customWidth="1"/>
    <col min="13887" max="13887" width="5.42578125" style="71" customWidth="1"/>
    <col min="13888" max="13889" width="7" style="71" hidden="1" customWidth="1"/>
    <col min="13890" max="13890" width="4.85546875" style="71" customWidth="1"/>
    <col min="13891" max="13898" width="7" style="71" hidden="1" customWidth="1"/>
    <col min="13899" max="13899" width="5.42578125" style="71" customWidth="1"/>
    <col min="13900" max="13904" width="7" style="71" hidden="1" customWidth="1"/>
    <col min="13905" max="13905" width="5.85546875" style="71" customWidth="1"/>
    <col min="13906" max="13907" width="7" style="71" hidden="1" customWidth="1"/>
    <col min="13908" max="13908" width="5.42578125" style="71" customWidth="1"/>
    <col min="13909" max="13910" width="7" style="71" hidden="1" customWidth="1"/>
    <col min="13911" max="13911" width="5.42578125" style="71" customWidth="1"/>
    <col min="13912" max="13913" width="7" style="71" hidden="1" customWidth="1"/>
    <col min="13914" max="13914" width="6" style="71" customWidth="1"/>
    <col min="13915" max="13919" width="7" style="71" hidden="1" customWidth="1"/>
    <col min="13920" max="13920" width="5" style="71" customWidth="1"/>
    <col min="13921" max="13928" width="7" style="71" hidden="1" customWidth="1"/>
    <col min="13929" max="13929" width="5" style="71" customWidth="1"/>
    <col min="13930" max="13930" width="7" style="71" hidden="1" customWidth="1"/>
    <col min="13931" max="13931" width="5" style="71" customWidth="1"/>
    <col min="13932" max="13932" width="9.42578125" style="71" customWidth="1"/>
    <col min="13933" max="13933" width="7" style="71" hidden="1" customWidth="1"/>
    <col min="13934" max="13934" width="5" style="71" customWidth="1"/>
    <col min="13935" max="13936" width="7" style="71" hidden="1" customWidth="1"/>
    <col min="13937" max="13937" width="5" style="71" customWidth="1"/>
    <col min="13938" max="13942" width="7" style="71" hidden="1" customWidth="1"/>
    <col min="13943" max="13943" width="5" style="71" customWidth="1"/>
    <col min="13944" max="13948" width="7" style="71" hidden="1" customWidth="1"/>
    <col min="13949" max="13949" width="5" style="71" customWidth="1"/>
    <col min="13950" max="13950" width="7" style="71" hidden="1" customWidth="1"/>
    <col min="13951" max="13951" width="6.42578125" style="71" customWidth="1"/>
    <col min="13952" max="13955" width="7" style="71" hidden="1" customWidth="1"/>
    <col min="13956" max="13956" width="7.140625" style="71" customWidth="1"/>
    <col min="13957" max="13961" width="7" style="71" hidden="1" customWidth="1"/>
    <col min="13962" max="13962" width="7.140625" style="71" customWidth="1"/>
    <col min="13963" max="13967" width="7" style="71" hidden="1" customWidth="1"/>
    <col min="13968" max="13968" width="7.140625" style="71" customWidth="1"/>
    <col min="13969" max="13970" width="7" style="71" hidden="1" customWidth="1"/>
    <col min="13971" max="13971" width="7.140625" style="71" customWidth="1"/>
    <col min="13972" max="13975" width="7" style="71" hidden="1" customWidth="1"/>
    <col min="13976" max="13976" width="6.42578125" style="71" customWidth="1"/>
    <col min="13977" max="13978" width="7" style="71" hidden="1" customWidth="1"/>
    <col min="13979" max="13979" width="6.85546875" style="71" customWidth="1"/>
    <col min="13980" max="13981" width="7" style="71" hidden="1" customWidth="1"/>
    <col min="13982" max="13982" width="6.85546875" style="71" customWidth="1"/>
    <col min="13983" max="13984" width="7" style="71" hidden="1" customWidth="1"/>
    <col min="13985" max="13985" width="6.42578125" style="71" customWidth="1"/>
    <col min="13986" max="13990" width="7" style="71" hidden="1" customWidth="1"/>
    <col min="13991" max="13991" width="6.42578125" style="71" customWidth="1"/>
    <col min="13992" max="13993" width="7" style="71" hidden="1" customWidth="1"/>
    <col min="13994" max="13994" width="7.5703125" style="71" customWidth="1"/>
    <col min="13995" max="13995" width="7" style="71" hidden="1" customWidth="1"/>
    <col min="13996" max="13996" width="9.42578125" style="71" customWidth="1"/>
    <col min="13997" max="13997" width="7" style="71" hidden="1" customWidth="1"/>
    <col min="13998" max="14001" width="6.42578125" style="71" customWidth="1"/>
    <col min="14002" max="14002" width="6.85546875" style="71" customWidth="1"/>
    <col min="14003" max="14020" width="7" style="71" hidden="1" customWidth="1"/>
    <col min="14021" max="14021" width="6.5703125" style="71" customWidth="1"/>
    <col min="14022" max="14022" width="6.42578125" style="71" customWidth="1"/>
    <col min="14023" max="14024" width="7" style="71" hidden="1" customWidth="1"/>
    <col min="14025" max="14025" width="6.42578125" style="71" customWidth="1"/>
    <col min="14026" max="14027" width="7" style="71" hidden="1" customWidth="1"/>
    <col min="14028" max="14028" width="7.42578125" style="71" customWidth="1"/>
    <col min="14029" max="14029" width="7" style="71" hidden="1" customWidth="1"/>
    <col min="14030" max="14030" width="6.42578125" style="71" customWidth="1"/>
    <col min="14031" max="14031" width="7" style="71" hidden="1" customWidth="1"/>
    <col min="14032" max="14032" width="9" style="71" customWidth="1"/>
    <col min="14033" max="14034" width="7" style="71" hidden="1" customWidth="1"/>
    <col min="14035" max="14035" width="8.5703125" style="71" customWidth="1"/>
    <col min="14036" max="14037" width="7" style="71" hidden="1" customWidth="1"/>
    <col min="14038" max="14038" width="6.42578125" style="71" customWidth="1"/>
    <col min="14039" max="14040" width="7" style="71" hidden="1" customWidth="1"/>
    <col min="14041" max="14041" width="7" style="71" customWidth="1"/>
    <col min="14042" max="14043" width="7" style="71" hidden="1" customWidth="1"/>
    <col min="14044" max="14045" width="7" style="71" customWidth="1"/>
    <col min="14046" max="14047" width="7" style="71" hidden="1" customWidth="1"/>
    <col min="14048" max="14048" width="7.5703125" style="71" customWidth="1"/>
    <col min="14049" max="14050" width="7" style="71" hidden="1" customWidth="1"/>
    <col min="14051" max="14051" width="7" style="71" customWidth="1"/>
    <col min="14052" max="14053" width="7" style="71" hidden="1" customWidth="1"/>
    <col min="14054" max="14054" width="7" style="71" customWidth="1"/>
    <col min="14055" max="14056" width="7" style="71" hidden="1" customWidth="1"/>
    <col min="14057" max="14057" width="7" style="71" customWidth="1"/>
    <col min="14058" max="14058" width="7" style="71" hidden="1" customWidth="1"/>
    <col min="14059" max="14059" width="6.42578125" style="71" customWidth="1"/>
    <col min="14060" max="14069" width="7" style="71" hidden="1" customWidth="1"/>
    <col min="14070" max="14070" width="7" style="71" hidden="1"/>
    <col min="14071" max="14071" width="41.42578125" style="71" customWidth="1"/>
    <col min="14072" max="14072" width="6.42578125" style="71" customWidth="1"/>
    <col min="14073" max="14073" width="14.7109375" style="71" customWidth="1"/>
    <col min="14074" max="14074" width="11.42578125" style="71" customWidth="1"/>
    <col min="14075" max="14076" width="13" style="71" customWidth="1"/>
    <col min="14077" max="14086" width="9.42578125" style="71" customWidth="1"/>
    <col min="14087" max="14087" width="8.85546875" style="71" customWidth="1"/>
    <col min="14088" max="14088" width="9.42578125" style="71" customWidth="1"/>
    <col min="14089" max="14089" width="10.140625" style="71" customWidth="1"/>
    <col min="14090" max="14090" width="6.42578125" style="71" customWidth="1"/>
    <col min="14091" max="14091" width="6.85546875" style="71" customWidth="1"/>
    <col min="14092" max="14093" width="6.5703125" style="71" customWidth="1"/>
    <col min="14094" max="14094" width="6.28515625" style="71" customWidth="1"/>
    <col min="14095" max="14096" width="7.5703125" style="71" customWidth="1"/>
    <col min="14097" max="14097" width="14.5703125" style="71" customWidth="1"/>
    <col min="14098" max="14099" width="11.42578125" style="71" customWidth="1"/>
    <col min="14100" max="14100" width="56.85546875" style="71" customWidth="1"/>
    <col min="14101" max="14101" width="9.140625" style="71" customWidth="1"/>
    <col min="14102" max="14102" width="24.5703125" style="71" customWidth="1"/>
    <col min="14103" max="14103" width="22.85546875" style="71" customWidth="1"/>
    <col min="14104" max="14106" width="9.140625" style="71" customWidth="1"/>
    <col min="14107" max="14108" width="12.140625" style="71" customWidth="1"/>
    <col min="14109" max="14109" width="14.5703125" style="71" customWidth="1"/>
    <col min="14110" max="14110" width="5" style="71" customWidth="1"/>
    <col min="14111" max="14112" width="7" style="71" hidden="1" customWidth="1"/>
    <col min="14113" max="14113" width="5" style="71" customWidth="1"/>
    <col min="14114" max="14115" width="7" style="71" hidden="1" customWidth="1"/>
    <col min="14116" max="14116" width="5" style="71" customWidth="1"/>
    <col min="14117" max="14118" width="7" style="71" hidden="1" customWidth="1"/>
    <col min="14119" max="14119" width="5" style="71" customWidth="1"/>
    <col min="14120" max="14121" width="7" style="71" hidden="1" customWidth="1"/>
    <col min="14122" max="14122" width="5" style="71" customWidth="1"/>
    <col min="14123" max="14124" width="7" style="71" hidden="1" customWidth="1"/>
    <col min="14125" max="14125" width="5" style="71" customWidth="1"/>
    <col min="14126" max="14136" width="7" style="71" hidden="1" customWidth="1"/>
    <col min="14137" max="14137" width="6.85546875" style="71" customWidth="1"/>
    <col min="14138" max="14139" width="7" style="71" hidden="1" customWidth="1"/>
    <col min="14140" max="14140" width="6.42578125" style="71" customWidth="1"/>
    <col min="14141" max="14142" width="7" style="71" hidden="1" customWidth="1"/>
    <col min="14143" max="14143" width="5.42578125" style="71" customWidth="1"/>
    <col min="14144" max="14145" width="7" style="71" hidden="1" customWidth="1"/>
    <col min="14146" max="14146" width="4.85546875" style="71" customWidth="1"/>
    <col min="14147" max="14154" width="7" style="71" hidden="1" customWidth="1"/>
    <col min="14155" max="14155" width="5.42578125" style="71" customWidth="1"/>
    <col min="14156" max="14160" width="7" style="71" hidden="1" customWidth="1"/>
    <col min="14161" max="14161" width="5.85546875" style="71" customWidth="1"/>
    <col min="14162" max="14163" width="7" style="71" hidden="1" customWidth="1"/>
    <col min="14164" max="14164" width="5.42578125" style="71" customWidth="1"/>
    <col min="14165" max="14166" width="7" style="71" hidden="1" customWidth="1"/>
    <col min="14167" max="14167" width="5.42578125" style="71" customWidth="1"/>
    <col min="14168" max="14169" width="7" style="71" hidden="1" customWidth="1"/>
    <col min="14170" max="14170" width="6" style="71" customWidth="1"/>
    <col min="14171" max="14175" width="7" style="71" hidden="1" customWidth="1"/>
    <col min="14176" max="14176" width="5" style="71" customWidth="1"/>
    <col min="14177" max="14184" width="7" style="71" hidden="1" customWidth="1"/>
    <col min="14185" max="14185" width="5" style="71" customWidth="1"/>
    <col min="14186" max="14186" width="7" style="71" hidden="1" customWidth="1"/>
    <col min="14187" max="14187" width="5" style="71" customWidth="1"/>
    <col min="14188" max="14188" width="9.42578125" style="71" customWidth="1"/>
    <col min="14189" max="14189" width="7" style="71" hidden="1" customWidth="1"/>
    <col min="14190" max="14190" width="5" style="71" customWidth="1"/>
    <col min="14191" max="14192" width="7" style="71" hidden="1" customWidth="1"/>
    <col min="14193" max="14193" width="5" style="71" customWidth="1"/>
    <col min="14194" max="14198" width="7" style="71" hidden="1" customWidth="1"/>
    <col min="14199" max="14199" width="5" style="71" customWidth="1"/>
    <col min="14200" max="14204" width="7" style="71" hidden="1" customWidth="1"/>
    <col min="14205" max="14205" width="5" style="71" customWidth="1"/>
    <col min="14206" max="14206" width="7" style="71" hidden="1" customWidth="1"/>
    <col min="14207" max="14207" width="6.42578125" style="71" customWidth="1"/>
    <col min="14208" max="14211" width="7" style="71" hidden="1" customWidth="1"/>
    <col min="14212" max="14212" width="7.140625" style="71" customWidth="1"/>
    <col min="14213" max="14217" width="7" style="71" hidden="1" customWidth="1"/>
    <col min="14218" max="14218" width="7.140625" style="71" customWidth="1"/>
    <col min="14219" max="14223" width="7" style="71" hidden="1" customWidth="1"/>
    <col min="14224" max="14224" width="7.140625" style="71" customWidth="1"/>
    <col min="14225" max="14226" width="7" style="71" hidden="1" customWidth="1"/>
    <col min="14227" max="14227" width="7.140625" style="71" customWidth="1"/>
    <col min="14228" max="14231" width="7" style="71" hidden="1" customWidth="1"/>
    <col min="14232" max="14232" width="6.42578125" style="71" customWidth="1"/>
    <col min="14233" max="14234" width="7" style="71" hidden="1" customWidth="1"/>
    <col min="14235" max="14235" width="6.85546875" style="71" customWidth="1"/>
    <col min="14236" max="14237" width="7" style="71" hidden="1" customWidth="1"/>
    <col min="14238" max="14238" width="6.85546875" style="71" customWidth="1"/>
    <col min="14239" max="14240" width="7" style="71" hidden="1" customWidth="1"/>
    <col min="14241" max="14241" width="6.42578125" style="71" customWidth="1"/>
    <col min="14242" max="14246" width="7" style="71" hidden="1" customWidth="1"/>
    <col min="14247" max="14247" width="6.42578125" style="71" customWidth="1"/>
    <col min="14248" max="14249" width="7" style="71" hidden="1" customWidth="1"/>
    <col min="14250" max="14250" width="7.5703125" style="71" customWidth="1"/>
    <col min="14251" max="14251" width="7" style="71" hidden="1" customWidth="1"/>
    <col min="14252" max="14252" width="9.42578125" style="71" customWidth="1"/>
    <col min="14253" max="14253" width="7" style="71" hidden="1" customWidth="1"/>
    <col min="14254" max="14257" width="6.42578125" style="71" customWidth="1"/>
    <col min="14258" max="14258" width="6.85546875" style="71" customWidth="1"/>
    <col min="14259" max="14276" width="7" style="71" hidden="1" customWidth="1"/>
    <col min="14277" max="14277" width="6.5703125" style="71" customWidth="1"/>
    <col min="14278" max="14278" width="6.42578125" style="71" customWidth="1"/>
    <col min="14279" max="14280" width="7" style="71" hidden="1" customWidth="1"/>
    <col min="14281" max="14281" width="6.42578125" style="71" customWidth="1"/>
    <col min="14282" max="14283" width="7" style="71" hidden="1" customWidth="1"/>
    <col min="14284" max="14284" width="7.42578125" style="71" customWidth="1"/>
    <col min="14285" max="14285" width="7" style="71" hidden="1" customWidth="1"/>
    <col min="14286" max="14286" width="6.42578125" style="71" customWidth="1"/>
    <col min="14287" max="14287" width="7" style="71" hidden="1" customWidth="1"/>
    <col min="14288" max="14288" width="9" style="71" customWidth="1"/>
    <col min="14289" max="14290" width="7" style="71" hidden="1" customWidth="1"/>
    <col min="14291" max="14291" width="8.5703125" style="71" customWidth="1"/>
    <col min="14292" max="14293" width="7" style="71" hidden="1" customWidth="1"/>
    <col min="14294" max="14294" width="6.42578125" style="71" customWidth="1"/>
    <col min="14295" max="14296" width="7" style="71" hidden="1" customWidth="1"/>
    <col min="14297" max="14297" width="7" style="71" customWidth="1"/>
    <col min="14298" max="14299" width="7" style="71" hidden="1" customWidth="1"/>
    <col min="14300" max="14301" width="7" style="71" customWidth="1"/>
    <col min="14302" max="14303" width="7" style="71" hidden="1" customWidth="1"/>
    <col min="14304" max="14304" width="7.5703125" style="71" customWidth="1"/>
    <col min="14305" max="14306" width="7" style="71" hidden="1" customWidth="1"/>
    <col min="14307" max="14307" width="7" style="71" customWidth="1"/>
    <col min="14308" max="14309" width="7" style="71" hidden="1" customWidth="1"/>
    <col min="14310" max="14310" width="7" style="71" customWidth="1"/>
    <col min="14311" max="14312" width="7" style="71" hidden="1" customWidth="1"/>
    <col min="14313" max="14313" width="7" style="71" customWidth="1"/>
    <col min="14314" max="14314" width="7" style="71" hidden="1" customWidth="1"/>
    <col min="14315" max="14315" width="6.42578125" style="71" customWidth="1"/>
    <col min="14316" max="14325" width="7" style="71" hidden="1" customWidth="1"/>
    <col min="14326" max="14326" width="7" style="71" hidden="1"/>
    <col min="14327" max="14327" width="41.42578125" style="71" customWidth="1"/>
    <col min="14328" max="14328" width="6.42578125" style="71" customWidth="1"/>
    <col min="14329" max="14329" width="14.7109375" style="71" customWidth="1"/>
    <col min="14330" max="14330" width="11.42578125" style="71" customWidth="1"/>
    <col min="14331" max="14332" width="13" style="71" customWidth="1"/>
    <col min="14333" max="14342" width="9.42578125" style="71" customWidth="1"/>
    <col min="14343" max="14343" width="8.85546875" style="71" customWidth="1"/>
    <col min="14344" max="14344" width="9.42578125" style="71" customWidth="1"/>
    <col min="14345" max="14345" width="10.140625" style="71" customWidth="1"/>
    <col min="14346" max="14346" width="6.42578125" style="71" customWidth="1"/>
    <col min="14347" max="14347" width="6.85546875" style="71" customWidth="1"/>
    <col min="14348" max="14349" width="6.5703125" style="71" customWidth="1"/>
    <col min="14350" max="14350" width="6.28515625" style="71" customWidth="1"/>
    <col min="14351" max="14352" width="7.5703125" style="71" customWidth="1"/>
    <col min="14353" max="14353" width="14.5703125" style="71" customWidth="1"/>
    <col min="14354" max="14355" width="11.42578125" style="71" customWidth="1"/>
    <col min="14356" max="14356" width="56.85546875" style="71" customWidth="1"/>
    <col min="14357" max="14357" width="9.140625" style="71" customWidth="1"/>
    <col min="14358" max="14358" width="24.5703125" style="71" customWidth="1"/>
    <col min="14359" max="14359" width="22.85546875" style="71" customWidth="1"/>
    <col min="14360" max="14362" width="9.140625" style="71" customWidth="1"/>
    <col min="14363" max="14364" width="12.140625" style="71" customWidth="1"/>
    <col min="14365" max="14365" width="14.5703125" style="71" customWidth="1"/>
    <col min="14366" max="14366" width="5" style="71" customWidth="1"/>
    <col min="14367" max="14368" width="7" style="71" hidden="1" customWidth="1"/>
    <col min="14369" max="14369" width="5" style="71" customWidth="1"/>
    <col min="14370" max="14371" width="7" style="71" hidden="1" customWidth="1"/>
    <col min="14372" max="14372" width="5" style="71" customWidth="1"/>
    <col min="14373" max="14374" width="7" style="71" hidden="1" customWidth="1"/>
    <col min="14375" max="14375" width="5" style="71" customWidth="1"/>
    <col min="14376" max="14377" width="7" style="71" hidden="1" customWidth="1"/>
    <col min="14378" max="14378" width="5" style="71" customWidth="1"/>
    <col min="14379" max="14380" width="7" style="71" hidden="1" customWidth="1"/>
    <col min="14381" max="14381" width="5" style="71" customWidth="1"/>
    <col min="14382" max="14392" width="7" style="71" hidden="1" customWidth="1"/>
    <col min="14393" max="14393" width="6.85546875" style="71" customWidth="1"/>
    <col min="14394" max="14395" width="7" style="71" hidden="1" customWidth="1"/>
    <col min="14396" max="14396" width="6.42578125" style="71" customWidth="1"/>
    <col min="14397" max="14398" width="7" style="71" hidden="1" customWidth="1"/>
    <col min="14399" max="14399" width="5.42578125" style="71" customWidth="1"/>
    <col min="14400" max="14401" width="7" style="71" hidden="1" customWidth="1"/>
    <col min="14402" max="14402" width="4.85546875" style="71" customWidth="1"/>
    <col min="14403" max="14410" width="7" style="71" hidden="1" customWidth="1"/>
    <col min="14411" max="14411" width="5.42578125" style="71" customWidth="1"/>
    <col min="14412" max="14416" width="7" style="71" hidden="1" customWidth="1"/>
    <col min="14417" max="14417" width="5.85546875" style="71" customWidth="1"/>
    <col min="14418" max="14419" width="7" style="71" hidden="1" customWidth="1"/>
    <col min="14420" max="14420" width="5.42578125" style="71" customWidth="1"/>
    <col min="14421" max="14422" width="7" style="71" hidden="1" customWidth="1"/>
    <col min="14423" max="14423" width="5.42578125" style="71" customWidth="1"/>
    <col min="14424" max="14425" width="7" style="71" hidden="1" customWidth="1"/>
    <col min="14426" max="14426" width="6" style="71" customWidth="1"/>
    <col min="14427" max="14431" width="7" style="71" hidden="1" customWidth="1"/>
    <col min="14432" max="14432" width="5" style="71" customWidth="1"/>
    <col min="14433" max="14440" width="7" style="71" hidden="1" customWidth="1"/>
    <col min="14441" max="14441" width="5" style="71" customWidth="1"/>
    <col min="14442" max="14442" width="7" style="71" hidden="1" customWidth="1"/>
    <col min="14443" max="14443" width="5" style="71" customWidth="1"/>
    <col min="14444" max="14444" width="9.42578125" style="71" customWidth="1"/>
    <col min="14445" max="14445" width="7" style="71" hidden="1" customWidth="1"/>
    <col min="14446" max="14446" width="5" style="71" customWidth="1"/>
    <col min="14447" max="14448" width="7" style="71" hidden="1" customWidth="1"/>
    <col min="14449" max="14449" width="5" style="71" customWidth="1"/>
    <col min="14450" max="14454" width="7" style="71" hidden="1" customWidth="1"/>
    <col min="14455" max="14455" width="5" style="71" customWidth="1"/>
    <col min="14456" max="14460" width="7" style="71" hidden="1" customWidth="1"/>
    <col min="14461" max="14461" width="5" style="71" customWidth="1"/>
    <col min="14462" max="14462" width="7" style="71" hidden="1" customWidth="1"/>
    <col min="14463" max="14463" width="6.42578125" style="71" customWidth="1"/>
    <col min="14464" max="14467" width="7" style="71" hidden="1" customWidth="1"/>
    <col min="14468" max="14468" width="7.140625" style="71" customWidth="1"/>
    <col min="14469" max="14473" width="7" style="71" hidden="1" customWidth="1"/>
    <col min="14474" max="14474" width="7.140625" style="71" customWidth="1"/>
    <col min="14475" max="14479" width="7" style="71" hidden="1" customWidth="1"/>
    <col min="14480" max="14480" width="7.140625" style="71" customWidth="1"/>
    <col min="14481" max="14482" width="7" style="71" hidden="1" customWidth="1"/>
    <col min="14483" max="14483" width="7.140625" style="71" customWidth="1"/>
    <col min="14484" max="14487" width="7" style="71" hidden="1" customWidth="1"/>
    <col min="14488" max="14488" width="6.42578125" style="71" customWidth="1"/>
    <col min="14489" max="14490" width="7" style="71" hidden="1" customWidth="1"/>
    <col min="14491" max="14491" width="6.85546875" style="71" customWidth="1"/>
    <col min="14492" max="14493" width="7" style="71" hidden="1" customWidth="1"/>
    <col min="14494" max="14494" width="6.85546875" style="71" customWidth="1"/>
    <col min="14495" max="14496" width="7" style="71" hidden="1" customWidth="1"/>
    <col min="14497" max="14497" width="6.42578125" style="71" customWidth="1"/>
    <col min="14498" max="14502" width="7" style="71" hidden="1" customWidth="1"/>
    <col min="14503" max="14503" width="6.42578125" style="71" customWidth="1"/>
    <col min="14504" max="14505" width="7" style="71" hidden="1" customWidth="1"/>
    <col min="14506" max="14506" width="7.5703125" style="71" customWidth="1"/>
    <col min="14507" max="14507" width="7" style="71" hidden="1" customWidth="1"/>
    <col min="14508" max="14508" width="9.42578125" style="71" customWidth="1"/>
    <col min="14509" max="14509" width="7" style="71" hidden="1" customWidth="1"/>
    <col min="14510" max="14513" width="6.42578125" style="71" customWidth="1"/>
    <col min="14514" max="14514" width="6.85546875" style="71" customWidth="1"/>
    <col min="14515" max="14532" width="7" style="71" hidden="1" customWidth="1"/>
    <col min="14533" max="14533" width="6.5703125" style="71" customWidth="1"/>
    <col min="14534" max="14534" width="6.42578125" style="71" customWidth="1"/>
    <col min="14535" max="14536" width="7" style="71" hidden="1" customWidth="1"/>
    <col min="14537" max="14537" width="6.42578125" style="71" customWidth="1"/>
    <col min="14538" max="14539" width="7" style="71" hidden="1" customWidth="1"/>
    <col min="14540" max="14540" width="7.42578125" style="71" customWidth="1"/>
    <col min="14541" max="14541" width="7" style="71" hidden="1" customWidth="1"/>
    <col min="14542" max="14542" width="6.42578125" style="71" customWidth="1"/>
    <col min="14543" max="14543" width="7" style="71" hidden="1" customWidth="1"/>
    <col min="14544" max="14544" width="9" style="71" customWidth="1"/>
    <col min="14545" max="14546" width="7" style="71" hidden="1" customWidth="1"/>
    <col min="14547" max="14547" width="8.5703125" style="71" customWidth="1"/>
    <col min="14548" max="14549" width="7" style="71" hidden="1" customWidth="1"/>
    <col min="14550" max="14550" width="6.42578125" style="71" customWidth="1"/>
    <col min="14551" max="14552" width="7" style="71" hidden="1" customWidth="1"/>
    <col min="14553" max="14553" width="7" style="71" customWidth="1"/>
    <col min="14554" max="14555" width="7" style="71" hidden="1" customWidth="1"/>
    <col min="14556" max="14557" width="7" style="71" customWidth="1"/>
    <col min="14558" max="14559" width="7" style="71" hidden="1" customWidth="1"/>
    <col min="14560" max="14560" width="7.5703125" style="71" customWidth="1"/>
    <col min="14561" max="14562" width="7" style="71" hidden="1" customWidth="1"/>
    <col min="14563" max="14563" width="7" style="71" customWidth="1"/>
    <col min="14564" max="14565" width="7" style="71" hidden="1" customWidth="1"/>
    <col min="14566" max="14566" width="7" style="71" customWidth="1"/>
    <col min="14567" max="14568" width="7" style="71" hidden="1" customWidth="1"/>
    <col min="14569" max="14569" width="7" style="71" customWidth="1"/>
    <col min="14570" max="14570" width="7" style="71" hidden="1" customWidth="1"/>
    <col min="14571" max="14571" width="6.42578125" style="71" customWidth="1"/>
    <col min="14572" max="14581" width="7" style="71" hidden="1" customWidth="1"/>
    <col min="14582" max="14582" width="7" style="71" hidden="1"/>
    <col min="14583" max="14583" width="41.42578125" style="71" customWidth="1"/>
    <col min="14584" max="14584" width="6.42578125" style="71" customWidth="1"/>
    <col min="14585" max="14585" width="14.7109375" style="71" customWidth="1"/>
    <col min="14586" max="14586" width="11.42578125" style="71" customWidth="1"/>
    <col min="14587" max="14588" width="13" style="71" customWidth="1"/>
    <col min="14589" max="14598" width="9.42578125" style="71" customWidth="1"/>
    <col min="14599" max="14599" width="8.85546875" style="71" customWidth="1"/>
    <col min="14600" max="14600" width="9.42578125" style="71" customWidth="1"/>
    <col min="14601" max="14601" width="10.140625" style="71" customWidth="1"/>
    <col min="14602" max="14602" width="6.42578125" style="71" customWidth="1"/>
    <col min="14603" max="14603" width="6.85546875" style="71" customWidth="1"/>
    <col min="14604" max="14605" width="6.5703125" style="71" customWidth="1"/>
    <col min="14606" max="14606" width="6.28515625" style="71" customWidth="1"/>
    <col min="14607" max="14608" width="7.5703125" style="71" customWidth="1"/>
    <col min="14609" max="14609" width="14.5703125" style="71" customWidth="1"/>
    <col min="14610" max="14611" width="11.42578125" style="71" customWidth="1"/>
    <col min="14612" max="14612" width="56.85546875" style="71" customWidth="1"/>
    <col min="14613" max="14613" width="9.140625" style="71" customWidth="1"/>
    <col min="14614" max="14614" width="24.5703125" style="71" customWidth="1"/>
    <col min="14615" max="14615" width="22.85546875" style="71" customWidth="1"/>
    <col min="14616" max="14618" width="9.140625" style="71" customWidth="1"/>
    <col min="14619" max="14620" width="12.140625" style="71" customWidth="1"/>
    <col min="14621" max="14621" width="14.5703125" style="71" customWidth="1"/>
    <col min="14622" max="14622" width="5" style="71" customWidth="1"/>
    <col min="14623" max="14624" width="7" style="71" hidden="1" customWidth="1"/>
    <col min="14625" max="14625" width="5" style="71" customWidth="1"/>
    <col min="14626" max="14627" width="7" style="71" hidden="1" customWidth="1"/>
    <col min="14628" max="14628" width="5" style="71" customWidth="1"/>
    <col min="14629" max="14630" width="7" style="71" hidden="1" customWidth="1"/>
    <col min="14631" max="14631" width="5" style="71" customWidth="1"/>
    <col min="14632" max="14633" width="7" style="71" hidden="1" customWidth="1"/>
    <col min="14634" max="14634" width="5" style="71" customWidth="1"/>
    <col min="14635" max="14636" width="7" style="71" hidden="1" customWidth="1"/>
    <col min="14637" max="14637" width="5" style="71" customWidth="1"/>
    <col min="14638" max="14648" width="7" style="71" hidden="1" customWidth="1"/>
    <col min="14649" max="14649" width="6.85546875" style="71" customWidth="1"/>
    <col min="14650" max="14651" width="7" style="71" hidden="1" customWidth="1"/>
    <col min="14652" max="14652" width="6.42578125" style="71" customWidth="1"/>
    <col min="14653" max="14654" width="7" style="71" hidden="1" customWidth="1"/>
    <col min="14655" max="14655" width="5.42578125" style="71" customWidth="1"/>
    <col min="14656" max="14657" width="7" style="71" hidden="1" customWidth="1"/>
    <col min="14658" max="14658" width="4.85546875" style="71" customWidth="1"/>
    <col min="14659" max="14666" width="7" style="71" hidden="1" customWidth="1"/>
    <col min="14667" max="14667" width="5.42578125" style="71" customWidth="1"/>
    <col min="14668" max="14672" width="7" style="71" hidden="1" customWidth="1"/>
    <col min="14673" max="14673" width="5.85546875" style="71" customWidth="1"/>
    <col min="14674" max="14675" width="7" style="71" hidden="1" customWidth="1"/>
    <col min="14676" max="14676" width="5.42578125" style="71" customWidth="1"/>
    <col min="14677" max="14678" width="7" style="71" hidden="1" customWidth="1"/>
    <col min="14679" max="14679" width="5.42578125" style="71" customWidth="1"/>
    <col min="14680" max="14681" width="7" style="71" hidden="1" customWidth="1"/>
    <col min="14682" max="14682" width="6" style="71" customWidth="1"/>
    <col min="14683" max="14687" width="7" style="71" hidden="1" customWidth="1"/>
    <col min="14688" max="14688" width="5" style="71" customWidth="1"/>
    <col min="14689" max="14696" width="7" style="71" hidden="1" customWidth="1"/>
    <col min="14697" max="14697" width="5" style="71" customWidth="1"/>
    <col min="14698" max="14698" width="7" style="71" hidden="1" customWidth="1"/>
    <col min="14699" max="14699" width="5" style="71" customWidth="1"/>
    <col min="14700" max="14700" width="9.42578125" style="71" customWidth="1"/>
    <col min="14701" max="14701" width="7" style="71" hidden="1" customWidth="1"/>
    <col min="14702" max="14702" width="5" style="71" customWidth="1"/>
    <col min="14703" max="14704" width="7" style="71" hidden="1" customWidth="1"/>
    <col min="14705" max="14705" width="5" style="71" customWidth="1"/>
    <col min="14706" max="14710" width="7" style="71" hidden="1" customWidth="1"/>
    <col min="14711" max="14711" width="5" style="71" customWidth="1"/>
    <col min="14712" max="14716" width="7" style="71" hidden="1" customWidth="1"/>
    <col min="14717" max="14717" width="5" style="71" customWidth="1"/>
    <col min="14718" max="14718" width="7" style="71" hidden="1" customWidth="1"/>
    <col min="14719" max="14719" width="6.42578125" style="71" customWidth="1"/>
    <col min="14720" max="14723" width="7" style="71" hidden="1" customWidth="1"/>
    <col min="14724" max="14724" width="7.140625" style="71" customWidth="1"/>
    <col min="14725" max="14729" width="7" style="71" hidden="1" customWidth="1"/>
    <col min="14730" max="14730" width="7.140625" style="71" customWidth="1"/>
    <col min="14731" max="14735" width="7" style="71" hidden="1" customWidth="1"/>
    <col min="14736" max="14736" width="7.140625" style="71" customWidth="1"/>
    <col min="14737" max="14738" width="7" style="71" hidden="1" customWidth="1"/>
    <col min="14739" max="14739" width="7.140625" style="71" customWidth="1"/>
    <col min="14740" max="14743" width="7" style="71" hidden="1" customWidth="1"/>
    <col min="14744" max="14744" width="6.42578125" style="71" customWidth="1"/>
    <col min="14745" max="14746" width="7" style="71" hidden="1" customWidth="1"/>
    <col min="14747" max="14747" width="6.85546875" style="71" customWidth="1"/>
    <col min="14748" max="14749" width="7" style="71" hidden="1" customWidth="1"/>
    <col min="14750" max="14750" width="6.85546875" style="71" customWidth="1"/>
    <col min="14751" max="14752" width="7" style="71" hidden="1" customWidth="1"/>
    <col min="14753" max="14753" width="6.42578125" style="71" customWidth="1"/>
    <col min="14754" max="14758" width="7" style="71" hidden="1" customWidth="1"/>
    <col min="14759" max="14759" width="6.42578125" style="71" customWidth="1"/>
    <col min="14760" max="14761" width="7" style="71" hidden="1" customWidth="1"/>
    <col min="14762" max="14762" width="7.5703125" style="71" customWidth="1"/>
    <col min="14763" max="14763" width="7" style="71" hidden="1" customWidth="1"/>
    <col min="14764" max="14764" width="9.42578125" style="71" customWidth="1"/>
    <col min="14765" max="14765" width="7" style="71" hidden="1" customWidth="1"/>
    <col min="14766" max="14769" width="6.42578125" style="71" customWidth="1"/>
    <col min="14770" max="14770" width="6.85546875" style="71" customWidth="1"/>
    <col min="14771" max="14788" width="7" style="71" hidden="1" customWidth="1"/>
    <col min="14789" max="14789" width="6.5703125" style="71" customWidth="1"/>
    <col min="14790" max="14790" width="6.42578125" style="71" customWidth="1"/>
    <col min="14791" max="14792" width="7" style="71" hidden="1" customWidth="1"/>
    <col min="14793" max="14793" width="6.42578125" style="71" customWidth="1"/>
    <col min="14794" max="14795" width="7" style="71" hidden="1" customWidth="1"/>
    <col min="14796" max="14796" width="7.42578125" style="71" customWidth="1"/>
    <col min="14797" max="14797" width="7" style="71" hidden="1" customWidth="1"/>
    <col min="14798" max="14798" width="6.42578125" style="71" customWidth="1"/>
    <col min="14799" max="14799" width="7" style="71" hidden="1" customWidth="1"/>
    <col min="14800" max="14800" width="9" style="71" customWidth="1"/>
    <col min="14801" max="14802" width="7" style="71" hidden="1" customWidth="1"/>
    <col min="14803" max="14803" width="8.5703125" style="71" customWidth="1"/>
    <col min="14804" max="14805" width="7" style="71" hidden="1" customWidth="1"/>
    <col min="14806" max="14806" width="6.42578125" style="71" customWidth="1"/>
    <col min="14807" max="14808" width="7" style="71" hidden="1" customWidth="1"/>
    <col min="14809" max="14809" width="7" style="71" customWidth="1"/>
    <col min="14810" max="14811" width="7" style="71" hidden="1" customWidth="1"/>
    <col min="14812" max="14813" width="7" style="71" customWidth="1"/>
    <col min="14814" max="14815" width="7" style="71" hidden="1" customWidth="1"/>
    <col min="14816" max="14816" width="7.5703125" style="71" customWidth="1"/>
    <col min="14817" max="14818" width="7" style="71" hidden="1" customWidth="1"/>
    <col min="14819" max="14819" width="7" style="71" customWidth="1"/>
    <col min="14820" max="14821" width="7" style="71" hidden="1" customWidth="1"/>
    <col min="14822" max="14822" width="7" style="71" customWidth="1"/>
    <col min="14823" max="14824" width="7" style="71" hidden="1" customWidth="1"/>
    <col min="14825" max="14825" width="7" style="71" customWidth="1"/>
    <col min="14826" max="14826" width="7" style="71" hidden="1" customWidth="1"/>
    <col min="14827" max="14827" width="6.42578125" style="71" customWidth="1"/>
    <col min="14828" max="14837" width="7" style="71" hidden="1" customWidth="1"/>
    <col min="14838" max="14838" width="7" style="71" hidden="1"/>
    <col min="14839" max="14839" width="41.42578125" style="71" customWidth="1"/>
    <col min="14840" max="14840" width="6.42578125" style="71" customWidth="1"/>
    <col min="14841" max="14841" width="14.7109375" style="71" customWidth="1"/>
    <col min="14842" max="14842" width="11.42578125" style="71" customWidth="1"/>
    <col min="14843" max="14844" width="13" style="71" customWidth="1"/>
    <col min="14845" max="14854" width="9.42578125" style="71" customWidth="1"/>
    <col min="14855" max="14855" width="8.85546875" style="71" customWidth="1"/>
    <col min="14856" max="14856" width="9.42578125" style="71" customWidth="1"/>
    <col min="14857" max="14857" width="10.140625" style="71" customWidth="1"/>
    <col min="14858" max="14858" width="6.42578125" style="71" customWidth="1"/>
    <col min="14859" max="14859" width="6.85546875" style="71" customWidth="1"/>
    <col min="14860" max="14861" width="6.5703125" style="71" customWidth="1"/>
    <col min="14862" max="14862" width="6.28515625" style="71" customWidth="1"/>
    <col min="14863" max="14864" width="7.5703125" style="71" customWidth="1"/>
    <col min="14865" max="14865" width="14.5703125" style="71" customWidth="1"/>
    <col min="14866" max="14867" width="11.42578125" style="71" customWidth="1"/>
    <col min="14868" max="14868" width="56.85546875" style="71" customWidth="1"/>
    <col min="14869" max="14869" width="9.140625" style="71" customWidth="1"/>
    <col min="14870" max="14870" width="24.5703125" style="71" customWidth="1"/>
    <col min="14871" max="14871" width="22.85546875" style="71" customWidth="1"/>
    <col min="14872" max="14874" width="9.140625" style="71" customWidth="1"/>
    <col min="14875" max="14876" width="12.140625" style="71" customWidth="1"/>
    <col min="14877" max="14877" width="14.5703125" style="71" customWidth="1"/>
    <col min="14878" max="14878" width="5" style="71" customWidth="1"/>
    <col min="14879" max="14880" width="7" style="71" hidden="1" customWidth="1"/>
    <col min="14881" max="14881" width="5" style="71" customWidth="1"/>
    <col min="14882" max="14883" width="7" style="71" hidden="1" customWidth="1"/>
    <col min="14884" max="14884" width="5" style="71" customWidth="1"/>
    <col min="14885" max="14886" width="7" style="71" hidden="1" customWidth="1"/>
    <col min="14887" max="14887" width="5" style="71" customWidth="1"/>
    <col min="14888" max="14889" width="7" style="71" hidden="1" customWidth="1"/>
    <col min="14890" max="14890" width="5" style="71" customWidth="1"/>
    <col min="14891" max="14892" width="7" style="71" hidden="1" customWidth="1"/>
    <col min="14893" max="14893" width="5" style="71" customWidth="1"/>
    <col min="14894" max="14904" width="7" style="71" hidden="1" customWidth="1"/>
    <col min="14905" max="14905" width="6.85546875" style="71" customWidth="1"/>
    <col min="14906" max="14907" width="7" style="71" hidden="1" customWidth="1"/>
    <col min="14908" max="14908" width="6.42578125" style="71" customWidth="1"/>
    <col min="14909" max="14910" width="7" style="71" hidden="1" customWidth="1"/>
    <col min="14911" max="14911" width="5.42578125" style="71" customWidth="1"/>
    <col min="14912" max="14913" width="7" style="71" hidden="1" customWidth="1"/>
    <col min="14914" max="14914" width="4.85546875" style="71" customWidth="1"/>
    <col min="14915" max="14922" width="7" style="71" hidden="1" customWidth="1"/>
    <col min="14923" max="14923" width="5.42578125" style="71" customWidth="1"/>
    <col min="14924" max="14928" width="7" style="71" hidden="1" customWidth="1"/>
    <col min="14929" max="14929" width="5.85546875" style="71" customWidth="1"/>
    <col min="14930" max="14931" width="7" style="71" hidden="1" customWidth="1"/>
    <col min="14932" max="14932" width="5.42578125" style="71" customWidth="1"/>
    <col min="14933" max="14934" width="7" style="71" hidden="1" customWidth="1"/>
    <col min="14935" max="14935" width="5.42578125" style="71" customWidth="1"/>
    <col min="14936" max="14937" width="7" style="71" hidden="1" customWidth="1"/>
    <col min="14938" max="14938" width="6" style="71" customWidth="1"/>
    <col min="14939" max="14943" width="7" style="71" hidden="1" customWidth="1"/>
    <col min="14944" max="14944" width="5" style="71" customWidth="1"/>
    <col min="14945" max="14952" width="7" style="71" hidden="1" customWidth="1"/>
    <col min="14953" max="14953" width="5" style="71" customWidth="1"/>
    <col min="14954" max="14954" width="7" style="71" hidden="1" customWidth="1"/>
    <col min="14955" max="14955" width="5" style="71" customWidth="1"/>
    <col min="14956" max="14956" width="9.42578125" style="71" customWidth="1"/>
    <col min="14957" max="14957" width="7" style="71" hidden="1" customWidth="1"/>
    <col min="14958" max="14958" width="5" style="71" customWidth="1"/>
    <col min="14959" max="14960" width="7" style="71" hidden="1" customWidth="1"/>
    <col min="14961" max="14961" width="5" style="71" customWidth="1"/>
    <col min="14962" max="14966" width="7" style="71" hidden="1" customWidth="1"/>
    <col min="14967" max="14967" width="5" style="71" customWidth="1"/>
    <col min="14968" max="14972" width="7" style="71" hidden="1" customWidth="1"/>
    <col min="14973" max="14973" width="5" style="71" customWidth="1"/>
    <col min="14974" max="14974" width="7" style="71" hidden="1" customWidth="1"/>
    <col min="14975" max="14975" width="6.42578125" style="71" customWidth="1"/>
    <col min="14976" max="14979" width="7" style="71" hidden="1" customWidth="1"/>
    <col min="14980" max="14980" width="7.140625" style="71" customWidth="1"/>
    <col min="14981" max="14985" width="7" style="71" hidden="1" customWidth="1"/>
    <col min="14986" max="14986" width="7.140625" style="71" customWidth="1"/>
    <col min="14987" max="14991" width="7" style="71" hidden="1" customWidth="1"/>
    <col min="14992" max="14992" width="7.140625" style="71" customWidth="1"/>
    <col min="14993" max="14994" width="7" style="71" hidden="1" customWidth="1"/>
    <col min="14995" max="14995" width="7.140625" style="71" customWidth="1"/>
    <col min="14996" max="14999" width="7" style="71" hidden="1" customWidth="1"/>
    <col min="15000" max="15000" width="6.42578125" style="71" customWidth="1"/>
    <col min="15001" max="15002" width="7" style="71" hidden="1" customWidth="1"/>
    <col min="15003" max="15003" width="6.85546875" style="71" customWidth="1"/>
    <col min="15004" max="15005" width="7" style="71" hidden="1" customWidth="1"/>
    <col min="15006" max="15006" width="6.85546875" style="71" customWidth="1"/>
    <col min="15007" max="15008" width="7" style="71" hidden="1" customWidth="1"/>
    <col min="15009" max="15009" width="6.42578125" style="71" customWidth="1"/>
    <col min="15010" max="15014" width="7" style="71" hidden="1" customWidth="1"/>
    <col min="15015" max="15015" width="6.42578125" style="71" customWidth="1"/>
    <col min="15016" max="15017" width="7" style="71" hidden="1" customWidth="1"/>
    <col min="15018" max="15018" width="7.5703125" style="71" customWidth="1"/>
    <col min="15019" max="15019" width="7" style="71" hidden="1" customWidth="1"/>
    <col min="15020" max="15020" width="9.42578125" style="71" customWidth="1"/>
    <col min="15021" max="15021" width="7" style="71" hidden="1" customWidth="1"/>
    <col min="15022" max="15025" width="6.42578125" style="71" customWidth="1"/>
    <col min="15026" max="15026" width="6.85546875" style="71" customWidth="1"/>
    <col min="15027" max="15044" width="7" style="71" hidden="1" customWidth="1"/>
    <col min="15045" max="15045" width="6.5703125" style="71" customWidth="1"/>
    <col min="15046" max="15046" width="6.42578125" style="71" customWidth="1"/>
    <col min="15047" max="15048" width="7" style="71" hidden="1" customWidth="1"/>
    <col min="15049" max="15049" width="6.42578125" style="71" customWidth="1"/>
    <col min="15050" max="15051" width="7" style="71" hidden="1" customWidth="1"/>
    <col min="15052" max="15052" width="7.42578125" style="71" customWidth="1"/>
    <col min="15053" max="15053" width="7" style="71" hidden="1" customWidth="1"/>
    <col min="15054" max="15054" width="6.42578125" style="71" customWidth="1"/>
    <col min="15055" max="15055" width="7" style="71" hidden="1" customWidth="1"/>
    <col min="15056" max="15056" width="9" style="71" customWidth="1"/>
    <col min="15057" max="15058" width="7" style="71" hidden="1" customWidth="1"/>
    <col min="15059" max="15059" width="8.5703125" style="71" customWidth="1"/>
    <col min="15060" max="15061" width="7" style="71" hidden="1" customWidth="1"/>
    <col min="15062" max="15062" width="6.42578125" style="71" customWidth="1"/>
    <col min="15063" max="15064" width="7" style="71" hidden="1" customWidth="1"/>
    <col min="15065" max="15065" width="7" style="71" customWidth="1"/>
    <col min="15066" max="15067" width="7" style="71" hidden="1" customWidth="1"/>
    <col min="15068" max="15069" width="7" style="71" customWidth="1"/>
    <col min="15070" max="15071" width="7" style="71" hidden="1" customWidth="1"/>
    <col min="15072" max="15072" width="7.5703125" style="71" customWidth="1"/>
    <col min="15073" max="15074" width="7" style="71" hidden="1" customWidth="1"/>
    <col min="15075" max="15075" width="7" style="71" customWidth="1"/>
    <col min="15076" max="15077" width="7" style="71" hidden="1" customWidth="1"/>
    <col min="15078" max="15078" width="7" style="71" customWidth="1"/>
    <col min="15079" max="15080" width="7" style="71" hidden="1" customWidth="1"/>
    <col min="15081" max="15081" width="7" style="71" customWidth="1"/>
    <col min="15082" max="15082" width="7" style="71" hidden="1" customWidth="1"/>
    <col min="15083" max="15083" width="6.42578125" style="71" customWidth="1"/>
    <col min="15084" max="15093" width="7" style="71" hidden="1" customWidth="1"/>
    <col min="15094" max="15094" width="7" style="71" hidden="1"/>
    <col min="15095" max="15095" width="41.42578125" style="71" customWidth="1"/>
    <col min="15096" max="15096" width="6.42578125" style="71" customWidth="1"/>
    <col min="15097" max="15097" width="14.7109375" style="71" customWidth="1"/>
    <col min="15098" max="15098" width="11.42578125" style="71" customWidth="1"/>
    <col min="15099" max="15100" width="13" style="71" customWidth="1"/>
    <col min="15101" max="15110" width="9.42578125" style="71" customWidth="1"/>
    <col min="15111" max="15111" width="8.85546875" style="71" customWidth="1"/>
    <col min="15112" max="15112" width="9.42578125" style="71" customWidth="1"/>
    <col min="15113" max="15113" width="10.140625" style="71" customWidth="1"/>
    <col min="15114" max="15114" width="6.42578125" style="71" customWidth="1"/>
    <col min="15115" max="15115" width="6.85546875" style="71" customWidth="1"/>
    <col min="15116" max="15117" width="6.5703125" style="71" customWidth="1"/>
    <col min="15118" max="15118" width="6.28515625" style="71" customWidth="1"/>
    <col min="15119" max="15120" width="7.5703125" style="71" customWidth="1"/>
    <col min="15121" max="15121" width="14.5703125" style="71" customWidth="1"/>
    <col min="15122" max="15123" width="11.42578125" style="71" customWidth="1"/>
    <col min="15124" max="15124" width="56.85546875" style="71" customWidth="1"/>
    <col min="15125" max="15125" width="9.140625" style="71" customWidth="1"/>
    <col min="15126" max="15126" width="24.5703125" style="71" customWidth="1"/>
    <col min="15127" max="15127" width="22.85546875" style="71" customWidth="1"/>
    <col min="15128" max="15130" width="9.140625" style="71" customWidth="1"/>
    <col min="15131" max="15132" width="12.140625" style="71" customWidth="1"/>
    <col min="15133" max="15133" width="14.5703125" style="71" customWidth="1"/>
    <col min="15134" max="15134" width="5" style="71" customWidth="1"/>
    <col min="15135" max="15136" width="7" style="71" hidden="1" customWidth="1"/>
    <col min="15137" max="15137" width="5" style="71" customWidth="1"/>
    <col min="15138" max="15139" width="7" style="71" hidden="1" customWidth="1"/>
    <col min="15140" max="15140" width="5" style="71" customWidth="1"/>
    <col min="15141" max="15142" width="7" style="71" hidden="1" customWidth="1"/>
    <col min="15143" max="15143" width="5" style="71" customWidth="1"/>
    <col min="15144" max="15145" width="7" style="71" hidden="1" customWidth="1"/>
    <col min="15146" max="15146" width="5" style="71" customWidth="1"/>
    <col min="15147" max="15148" width="7" style="71" hidden="1" customWidth="1"/>
    <col min="15149" max="15149" width="5" style="71" customWidth="1"/>
    <col min="15150" max="15160" width="7" style="71" hidden="1" customWidth="1"/>
    <col min="15161" max="15161" width="6.85546875" style="71" customWidth="1"/>
    <col min="15162" max="15163" width="7" style="71" hidden="1" customWidth="1"/>
    <col min="15164" max="15164" width="6.42578125" style="71" customWidth="1"/>
    <col min="15165" max="15166" width="7" style="71" hidden="1" customWidth="1"/>
    <col min="15167" max="15167" width="5.42578125" style="71" customWidth="1"/>
    <col min="15168" max="15169" width="7" style="71" hidden="1" customWidth="1"/>
    <col min="15170" max="15170" width="4.85546875" style="71" customWidth="1"/>
    <col min="15171" max="15178" width="7" style="71" hidden="1" customWidth="1"/>
    <col min="15179" max="15179" width="5.42578125" style="71" customWidth="1"/>
    <col min="15180" max="15184" width="7" style="71" hidden="1" customWidth="1"/>
    <col min="15185" max="15185" width="5.85546875" style="71" customWidth="1"/>
    <col min="15186" max="15187" width="7" style="71" hidden="1" customWidth="1"/>
    <col min="15188" max="15188" width="5.42578125" style="71" customWidth="1"/>
    <col min="15189" max="15190" width="7" style="71" hidden="1" customWidth="1"/>
    <col min="15191" max="15191" width="5.42578125" style="71" customWidth="1"/>
    <col min="15192" max="15193" width="7" style="71" hidden="1" customWidth="1"/>
    <col min="15194" max="15194" width="6" style="71" customWidth="1"/>
    <col min="15195" max="15199" width="7" style="71" hidden="1" customWidth="1"/>
    <col min="15200" max="15200" width="5" style="71" customWidth="1"/>
    <col min="15201" max="15208" width="7" style="71" hidden="1" customWidth="1"/>
    <col min="15209" max="15209" width="5" style="71" customWidth="1"/>
    <col min="15210" max="15210" width="7" style="71" hidden="1" customWidth="1"/>
    <col min="15211" max="15211" width="5" style="71" customWidth="1"/>
    <col min="15212" max="15212" width="9.42578125" style="71" customWidth="1"/>
    <col min="15213" max="15213" width="7" style="71" hidden="1" customWidth="1"/>
    <col min="15214" max="15214" width="5" style="71" customWidth="1"/>
    <col min="15215" max="15216" width="7" style="71" hidden="1" customWidth="1"/>
    <col min="15217" max="15217" width="5" style="71" customWidth="1"/>
    <col min="15218" max="15222" width="7" style="71" hidden="1" customWidth="1"/>
    <col min="15223" max="15223" width="5" style="71" customWidth="1"/>
    <col min="15224" max="15228" width="7" style="71" hidden="1" customWidth="1"/>
    <col min="15229" max="15229" width="5" style="71" customWidth="1"/>
    <col min="15230" max="15230" width="7" style="71" hidden="1" customWidth="1"/>
    <col min="15231" max="15231" width="6.42578125" style="71" customWidth="1"/>
    <col min="15232" max="15235" width="7" style="71" hidden="1" customWidth="1"/>
    <col min="15236" max="15236" width="7.140625" style="71" customWidth="1"/>
    <col min="15237" max="15241" width="7" style="71" hidden="1" customWidth="1"/>
    <col min="15242" max="15242" width="7.140625" style="71" customWidth="1"/>
    <col min="15243" max="15247" width="7" style="71" hidden="1" customWidth="1"/>
    <col min="15248" max="15248" width="7.140625" style="71" customWidth="1"/>
    <col min="15249" max="15250" width="7" style="71" hidden="1" customWidth="1"/>
    <col min="15251" max="15251" width="7.140625" style="71" customWidth="1"/>
    <col min="15252" max="15255" width="7" style="71" hidden="1" customWidth="1"/>
    <col min="15256" max="15256" width="6.42578125" style="71" customWidth="1"/>
    <col min="15257" max="15258" width="7" style="71" hidden="1" customWidth="1"/>
    <col min="15259" max="15259" width="6.85546875" style="71" customWidth="1"/>
    <col min="15260" max="15261" width="7" style="71" hidden="1" customWidth="1"/>
    <col min="15262" max="15262" width="6.85546875" style="71" customWidth="1"/>
    <col min="15263" max="15264" width="7" style="71" hidden="1" customWidth="1"/>
    <col min="15265" max="15265" width="6.42578125" style="71" customWidth="1"/>
    <col min="15266" max="15270" width="7" style="71" hidden="1" customWidth="1"/>
    <col min="15271" max="15271" width="6.42578125" style="71" customWidth="1"/>
    <col min="15272" max="15273" width="7" style="71" hidden="1" customWidth="1"/>
    <col min="15274" max="15274" width="7.5703125" style="71" customWidth="1"/>
    <col min="15275" max="15275" width="7" style="71" hidden="1" customWidth="1"/>
    <col min="15276" max="15276" width="9.42578125" style="71" customWidth="1"/>
    <col min="15277" max="15277" width="7" style="71" hidden="1" customWidth="1"/>
    <col min="15278" max="15281" width="6.42578125" style="71" customWidth="1"/>
    <col min="15282" max="15282" width="6.85546875" style="71" customWidth="1"/>
    <col min="15283" max="15300" width="7" style="71" hidden="1" customWidth="1"/>
    <col min="15301" max="15301" width="6.5703125" style="71" customWidth="1"/>
    <col min="15302" max="15302" width="6.42578125" style="71" customWidth="1"/>
    <col min="15303" max="15304" width="7" style="71" hidden="1" customWidth="1"/>
    <col min="15305" max="15305" width="6.42578125" style="71" customWidth="1"/>
    <col min="15306" max="15307" width="7" style="71" hidden="1" customWidth="1"/>
    <col min="15308" max="15308" width="7.42578125" style="71" customWidth="1"/>
    <col min="15309" max="15309" width="7" style="71" hidden="1" customWidth="1"/>
    <col min="15310" max="15310" width="6.42578125" style="71" customWidth="1"/>
    <col min="15311" max="15311" width="7" style="71" hidden="1" customWidth="1"/>
    <col min="15312" max="15312" width="9" style="71" customWidth="1"/>
    <col min="15313" max="15314" width="7" style="71" hidden="1" customWidth="1"/>
    <col min="15315" max="15315" width="8.5703125" style="71" customWidth="1"/>
    <col min="15316" max="15317" width="7" style="71" hidden="1" customWidth="1"/>
    <col min="15318" max="15318" width="6.42578125" style="71" customWidth="1"/>
    <col min="15319" max="15320" width="7" style="71" hidden="1" customWidth="1"/>
    <col min="15321" max="15321" width="7" style="71" customWidth="1"/>
    <col min="15322" max="15323" width="7" style="71" hidden="1" customWidth="1"/>
    <col min="15324" max="15325" width="7" style="71" customWidth="1"/>
    <col min="15326" max="15327" width="7" style="71" hidden="1" customWidth="1"/>
    <col min="15328" max="15328" width="7.5703125" style="71" customWidth="1"/>
    <col min="15329" max="15330" width="7" style="71" hidden="1" customWidth="1"/>
    <col min="15331" max="15331" width="7" style="71" customWidth="1"/>
    <col min="15332" max="15333" width="7" style="71" hidden="1" customWidth="1"/>
    <col min="15334" max="15334" width="7" style="71" customWidth="1"/>
    <col min="15335" max="15336" width="7" style="71" hidden="1" customWidth="1"/>
    <col min="15337" max="15337" width="7" style="71" customWidth="1"/>
    <col min="15338" max="15338" width="7" style="71" hidden="1" customWidth="1"/>
    <col min="15339" max="15339" width="6.42578125" style="71" customWidth="1"/>
    <col min="15340" max="15349" width="7" style="71" hidden="1" customWidth="1"/>
    <col min="15350" max="15350" width="7" style="71" hidden="1"/>
    <col min="15351" max="15351" width="41.42578125" style="71" customWidth="1"/>
    <col min="15352" max="15352" width="6.42578125" style="71" customWidth="1"/>
    <col min="15353" max="15353" width="14.7109375" style="71" customWidth="1"/>
    <col min="15354" max="15354" width="11.42578125" style="71" customWidth="1"/>
    <col min="15355" max="15356" width="13" style="71" customWidth="1"/>
    <col min="15357" max="15366" width="9.42578125" style="71" customWidth="1"/>
    <col min="15367" max="15367" width="8.85546875" style="71" customWidth="1"/>
    <col min="15368" max="15368" width="9.42578125" style="71" customWidth="1"/>
    <col min="15369" max="15369" width="10.140625" style="71" customWidth="1"/>
    <col min="15370" max="15370" width="6.42578125" style="71" customWidth="1"/>
    <col min="15371" max="15371" width="6.85546875" style="71" customWidth="1"/>
    <col min="15372" max="15373" width="6.5703125" style="71" customWidth="1"/>
    <col min="15374" max="15374" width="6.28515625" style="71" customWidth="1"/>
    <col min="15375" max="15376" width="7.5703125" style="71" customWidth="1"/>
    <col min="15377" max="15377" width="14.5703125" style="71" customWidth="1"/>
    <col min="15378" max="15379" width="11.42578125" style="71" customWidth="1"/>
    <col min="15380" max="15380" width="56.85546875" style="71" customWidth="1"/>
    <col min="15381" max="15381" width="9.140625" style="71" customWidth="1"/>
    <col min="15382" max="15382" width="24.5703125" style="71" customWidth="1"/>
    <col min="15383" max="15383" width="22.85546875" style="71" customWidth="1"/>
    <col min="15384" max="15386" width="9.140625" style="71" customWidth="1"/>
    <col min="15387" max="15388" width="12.140625" style="71" customWidth="1"/>
    <col min="15389" max="15389" width="14.5703125" style="71" customWidth="1"/>
    <col min="15390" max="15390" width="5" style="71" customWidth="1"/>
    <col min="15391" max="15392" width="7" style="71" hidden="1" customWidth="1"/>
    <col min="15393" max="15393" width="5" style="71" customWidth="1"/>
    <col min="15394" max="15395" width="7" style="71" hidden="1" customWidth="1"/>
    <col min="15396" max="15396" width="5" style="71" customWidth="1"/>
    <col min="15397" max="15398" width="7" style="71" hidden="1" customWidth="1"/>
    <col min="15399" max="15399" width="5" style="71" customWidth="1"/>
    <col min="15400" max="15401" width="7" style="71" hidden="1" customWidth="1"/>
    <col min="15402" max="15402" width="5" style="71" customWidth="1"/>
    <col min="15403" max="15404" width="7" style="71" hidden="1" customWidth="1"/>
    <col min="15405" max="15405" width="5" style="71" customWidth="1"/>
    <col min="15406" max="15416" width="7" style="71" hidden="1" customWidth="1"/>
    <col min="15417" max="15417" width="6.85546875" style="71" customWidth="1"/>
    <col min="15418" max="15419" width="7" style="71" hidden="1" customWidth="1"/>
    <col min="15420" max="15420" width="6.42578125" style="71" customWidth="1"/>
    <col min="15421" max="15422" width="7" style="71" hidden="1" customWidth="1"/>
    <col min="15423" max="15423" width="5.42578125" style="71" customWidth="1"/>
    <col min="15424" max="15425" width="7" style="71" hidden="1" customWidth="1"/>
    <col min="15426" max="15426" width="4.85546875" style="71" customWidth="1"/>
    <col min="15427" max="15434" width="7" style="71" hidden="1" customWidth="1"/>
    <col min="15435" max="15435" width="5.42578125" style="71" customWidth="1"/>
    <col min="15436" max="15440" width="7" style="71" hidden="1" customWidth="1"/>
    <col min="15441" max="15441" width="5.85546875" style="71" customWidth="1"/>
    <col min="15442" max="15443" width="7" style="71" hidden="1" customWidth="1"/>
    <col min="15444" max="15444" width="5.42578125" style="71" customWidth="1"/>
    <col min="15445" max="15446" width="7" style="71" hidden="1" customWidth="1"/>
    <col min="15447" max="15447" width="5.42578125" style="71" customWidth="1"/>
    <col min="15448" max="15449" width="7" style="71" hidden="1" customWidth="1"/>
    <col min="15450" max="15450" width="6" style="71" customWidth="1"/>
    <col min="15451" max="15455" width="7" style="71" hidden="1" customWidth="1"/>
    <col min="15456" max="15456" width="5" style="71" customWidth="1"/>
    <col min="15457" max="15464" width="7" style="71" hidden="1" customWidth="1"/>
    <col min="15465" max="15465" width="5" style="71" customWidth="1"/>
    <col min="15466" max="15466" width="7" style="71" hidden="1" customWidth="1"/>
    <col min="15467" max="15467" width="5" style="71" customWidth="1"/>
    <col min="15468" max="15468" width="9.42578125" style="71" customWidth="1"/>
    <col min="15469" max="15469" width="7" style="71" hidden="1" customWidth="1"/>
    <col min="15470" max="15470" width="5" style="71" customWidth="1"/>
    <col min="15471" max="15472" width="7" style="71" hidden="1" customWidth="1"/>
    <col min="15473" max="15473" width="5" style="71" customWidth="1"/>
    <col min="15474" max="15478" width="7" style="71" hidden="1" customWidth="1"/>
    <col min="15479" max="15479" width="5" style="71" customWidth="1"/>
    <col min="15480" max="15484" width="7" style="71" hidden="1" customWidth="1"/>
    <col min="15485" max="15485" width="5" style="71" customWidth="1"/>
    <col min="15486" max="15486" width="7" style="71" hidden="1" customWidth="1"/>
    <col min="15487" max="15487" width="6.42578125" style="71" customWidth="1"/>
    <col min="15488" max="15491" width="7" style="71" hidden="1" customWidth="1"/>
    <col min="15492" max="15492" width="7.140625" style="71" customWidth="1"/>
    <col min="15493" max="15497" width="7" style="71" hidden="1" customWidth="1"/>
    <col min="15498" max="15498" width="7.140625" style="71" customWidth="1"/>
    <col min="15499" max="15503" width="7" style="71" hidden="1" customWidth="1"/>
    <col min="15504" max="15504" width="7.140625" style="71" customWidth="1"/>
    <col min="15505" max="15506" width="7" style="71" hidden="1" customWidth="1"/>
    <col min="15507" max="15507" width="7.140625" style="71" customWidth="1"/>
    <col min="15508" max="15511" width="7" style="71" hidden="1" customWidth="1"/>
    <col min="15512" max="15512" width="6.42578125" style="71" customWidth="1"/>
    <col min="15513" max="15514" width="7" style="71" hidden="1" customWidth="1"/>
    <col min="15515" max="15515" width="6.85546875" style="71" customWidth="1"/>
    <col min="15516" max="15517" width="7" style="71" hidden="1" customWidth="1"/>
    <col min="15518" max="15518" width="6.85546875" style="71" customWidth="1"/>
    <col min="15519" max="15520" width="7" style="71" hidden="1" customWidth="1"/>
    <col min="15521" max="15521" width="6.42578125" style="71" customWidth="1"/>
    <col min="15522" max="15526" width="7" style="71" hidden="1" customWidth="1"/>
    <col min="15527" max="15527" width="6.42578125" style="71" customWidth="1"/>
    <col min="15528" max="15529" width="7" style="71" hidden="1" customWidth="1"/>
    <col min="15530" max="15530" width="7.5703125" style="71" customWidth="1"/>
    <col min="15531" max="15531" width="7" style="71" hidden="1" customWidth="1"/>
    <col min="15532" max="15532" width="9.42578125" style="71" customWidth="1"/>
    <col min="15533" max="15533" width="7" style="71" hidden="1" customWidth="1"/>
    <col min="15534" max="15537" width="6.42578125" style="71" customWidth="1"/>
    <col min="15538" max="15538" width="6.85546875" style="71" customWidth="1"/>
    <col min="15539" max="15556" width="7" style="71" hidden="1" customWidth="1"/>
    <col min="15557" max="15557" width="6.5703125" style="71" customWidth="1"/>
    <col min="15558" max="15558" width="6.42578125" style="71" customWidth="1"/>
    <col min="15559" max="15560" width="7" style="71" hidden="1" customWidth="1"/>
    <col min="15561" max="15561" width="6.42578125" style="71" customWidth="1"/>
    <col min="15562" max="15563" width="7" style="71" hidden="1" customWidth="1"/>
    <col min="15564" max="15564" width="7.42578125" style="71" customWidth="1"/>
    <col min="15565" max="15565" width="7" style="71" hidden="1" customWidth="1"/>
    <col min="15566" max="15566" width="6.42578125" style="71" customWidth="1"/>
    <col min="15567" max="15567" width="7" style="71" hidden="1" customWidth="1"/>
    <col min="15568" max="15568" width="9" style="71" customWidth="1"/>
    <col min="15569" max="15570" width="7" style="71" hidden="1" customWidth="1"/>
    <col min="15571" max="15571" width="8.5703125" style="71" customWidth="1"/>
    <col min="15572" max="15573" width="7" style="71" hidden="1" customWidth="1"/>
    <col min="15574" max="15574" width="6.42578125" style="71" customWidth="1"/>
    <col min="15575" max="15576" width="7" style="71" hidden="1" customWidth="1"/>
    <col min="15577" max="15577" width="7" style="71" customWidth="1"/>
    <col min="15578" max="15579" width="7" style="71" hidden="1" customWidth="1"/>
    <col min="15580" max="15581" width="7" style="71" customWidth="1"/>
    <col min="15582" max="15583" width="7" style="71" hidden="1" customWidth="1"/>
    <col min="15584" max="15584" width="7.5703125" style="71" customWidth="1"/>
    <col min="15585" max="15586" width="7" style="71" hidden="1" customWidth="1"/>
    <col min="15587" max="15587" width="7" style="71" customWidth="1"/>
    <col min="15588" max="15589" width="7" style="71" hidden="1" customWidth="1"/>
    <col min="15590" max="15590" width="7" style="71" customWidth="1"/>
    <col min="15591" max="15592" width="7" style="71" hidden="1" customWidth="1"/>
    <col min="15593" max="15593" width="7" style="71" customWidth="1"/>
    <col min="15594" max="15594" width="7" style="71" hidden="1" customWidth="1"/>
    <col min="15595" max="15595" width="6.42578125" style="71" customWidth="1"/>
    <col min="15596" max="15605" width="7" style="71" hidden="1" customWidth="1"/>
    <col min="15606" max="15606" width="7" style="71" hidden="1"/>
    <col min="15607" max="15607" width="41.42578125" style="71" customWidth="1"/>
    <col min="15608" max="15608" width="6.42578125" style="71" customWidth="1"/>
    <col min="15609" max="15609" width="14.7109375" style="71" customWidth="1"/>
    <col min="15610" max="15610" width="11.42578125" style="71" customWidth="1"/>
    <col min="15611" max="15612" width="13" style="71" customWidth="1"/>
    <col min="15613" max="15622" width="9.42578125" style="71" customWidth="1"/>
    <col min="15623" max="15623" width="8.85546875" style="71" customWidth="1"/>
    <col min="15624" max="15624" width="9.42578125" style="71" customWidth="1"/>
    <col min="15625" max="15625" width="10.140625" style="71" customWidth="1"/>
    <col min="15626" max="15626" width="6.42578125" style="71" customWidth="1"/>
    <col min="15627" max="15627" width="6.85546875" style="71" customWidth="1"/>
    <col min="15628" max="15629" width="6.5703125" style="71" customWidth="1"/>
    <col min="15630" max="15630" width="6.28515625" style="71" customWidth="1"/>
    <col min="15631" max="15632" width="7.5703125" style="71" customWidth="1"/>
    <col min="15633" max="15633" width="14.5703125" style="71" customWidth="1"/>
    <col min="15634" max="15635" width="11.42578125" style="71" customWidth="1"/>
    <col min="15636" max="15636" width="56.85546875" style="71" customWidth="1"/>
    <col min="15637" max="15637" width="9.140625" style="71" customWidth="1"/>
    <col min="15638" max="15638" width="24.5703125" style="71" customWidth="1"/>
    <col min="15639" max="15639" width="22.85546875" style="71" customWidth="1"/>
    <col min="15640" max="15642" width="9.140625" style="71" customWidth="1"/>
    <col min="15643" max="15644" width="12.140625" style="71" customWidth="1"/>
    <col min="15645" max="15645" width="14.5703125" style="71" customWidth="1"/>
    <col min="15646" max="15646" width="5" style="71" customWidth="1"/>
    <col min="15647" max="15648" width="7" style="71" hidden="1" customWidth="1"/>
    <col min="15649" max="15649" width="5" style="71" customWidth="1"/>
    <col min="15650" max="15651" width="7" style="71" hidden="1" customWidth="1"/>
    <col min="15652" max="15652" width="5" style="71" customWidth="1"/>
    <col min="15653" max="15654" width="7" style="71" hidden="1" customWidth="1"/>
    <col min="15655" max="15655" width="5" style="71" customWidth="1"/>
    <col min="15656" max="15657" width="7" style="71" hidden="1" customWidth="1"/>
    <col min="15658" max="15658" width="5" style="71" customWidth="1"/>
    <col min="15659" max="15660" width="7" style="71" hidden="1" customWidth="1"/>
    <col min="15661" max="15661" width="5" style="71" customWidth="1"/>
    <col min="15662" max="15672" width="7" style="71" hidden="1" customWidth="1"/>
    <col min="15673" max="15673" width="6.85546875" style="71" customWidth="1"/>
    <col min="15674" max="15675" width="7" style="71" hidden="1" customWidth="1"/>
    <col min="15676" max="15676" width="6.42578125" style="71" customWidth="1"/>
    <col min="15677" max="15678" width="7" style="71" hidden="1" customWidth="1"/>
    <col min="15679" max="15679" width="5.42578125" style="71" customWidth="1"/>
    <col min="15680" max="15681" width="7" style="71" hidden="1" customWidth="1"/>
    <col min="15682" max="15682" width="4.85546875" style="71" customWidth="1"/>
    <col min="15683" max="15690" width="7" style="71" hidden="1" customWidth="1"/>
    <col min="15691" max="15691" width="5.42578125" style="71" customWidth="1"/>
    <col min="15692" max="15696" width="7" style="71" hidden="1" customWidth="1"/>
    <col min="15697" max="15697" width="5.85546875" style="71" customWidth="1"/>
    <col min="15698" max="15699" width="7" style="71" hidden="1" customWidth="1"/>
    <col min="15700" max="15700" width="5.42578125" style="71" customWidth="1"/>
    <col min="15701" max="15702" width="7" style="71" hidden="1" customWidth="1"/>
    <col min="15703" max="15703" width="5.42578125" style="71" customWidth="1"/>
    <col min="15704" max="15705" width="7" style="71" hidden="1" customWidth="1"/>
    <col min="15706" max="15706" width="6" style="71" customWidth="1"/>
    <col min="15707" max="15711" width="7" style="71" hidden="1" customWidth="1"/>
    <col min="15712" max="15712" width="5" style="71" customWidth="1"/>
    <col min="15713" max="15720" width="7" style="71" hidden="1" customWidth="1"/>
    <col min="15721" max="15721" width="5" style="71" customWidth="1"/>
    <col min="15722" max="15722" width="7" style="71" hidden="1" customWidth="1"/>
    <col min="15723" max="15723" width="5" style="71" customWidth="1"/>
    <col min="15724" max="15724" width="9.42578125" style="71" customWidth="1"/>
    <col min="15725" max="15725" width="7" style="71" hidden="1" customWidth="1"/>
    <col min="15726" max="15726" width="5" style="71" customWidth="1"/>
    <col min="15727" max="15728" width="7" style="71" hidden="1" customWidth="1"/>
    <col min="15729" max="15729" width="5" style="71" customWidth="1"/>
    <col min="15730" max="15734" width="7" style="71" hidden="1" customWidth="1"/>
    <col min="15735" max="15735" width="5" style="71" customWidth="1"/>
    <col min="15736" max="15740" width="7" style="71" hidden="1" customWidth="1"/>
    <col min="15741" max="15741" width="5" style="71" customWidth="1"/>
    <col min="15742" max="15742" width="7" style="71" hidden="1" customWidth="1"/>
    <col min="15743" max="15743" width="6.42578125" style="71" customWidth="1"/>
    <col min="15744" max="15747" width="7" style="71" hidden="1" customWidth="1"/>
    <col min="15748" max="15748" width="7.140625" style="71" customWidth="1"/>
    <col min="15749" max="15753" width="7" style="71" hidden="1" customWidth="1"/>
    <col min="15754" max="15754" width="7.140625" style="71" customWidth="1"/>
    <col min="15755" max="15759" width="7" style="71" hidden="1" customWidth="1"/>
    <col min="15760" max="15760" width="7.140625" style="71" customWidth="1"/>
    <col min="15761" max="15762" width="7" style="71" hidden="1" customWidth="1"/>
    <col min="15763" max="15763" width="7.140625" style="71" customWidth="1"/>
    <col min="15764" max="15767" width="7" style="71" hidden="1" customWidth="1"/>
    <col min="15768" max="15768" width="6.42578125" style="71" customWidth="1"/>
    <col min="15769" max="15770" width="7" style="71" hidden="1" customWidth="1"/>
    <col min="15771" max="15771" width="6.85546875" style="71" customWidth="1"/>
    <col min="15772" max="15773" width="7" style="71" hidden="1" customWidth="1"/>
    <col min="15774" max="15774" width="6.85546875" style="71" customWidth="1"/>
    <col min="15775" max="15776" width="7" style="71" hidden="1" customWidth="1"/>
    <col min="15777" max="15777" width="6.42578125" style="71" customWidth="1"/>
    <col min="15778" max="15782" width="7" style="71" hidden="1" customWidth="1"/>
    <col min="15783" max="15783" width="6.42578125" style="71" customWidth="1"/>
    <col min="15784" max="15785" width="7" style="71" hidden="1" customWidth="1"/>
    <col min="15786" max="15786" width="7.5703125" style="71" customWidth="1"/>
    <col min="15787" max="15787" width="7" style="71" hidden="1" customWidth="1"/>
    <col min="15788" max="15788" width="9.42578125" style="71" customWidth="1"/>
    <col min="15789" max="15789" width="7" style="71" hidden="1" customWidth="1"/>
    <col min="15790" max="15793" width="6.42578125" style="71" customWidth="1"/>
    <col min="15794" max="15794" width="6.85546875" style="71" customWidth="1"/>
    <col min="15795" max="15812" width="7" style="71" hidden="1" customWidth="1"/>
    <col min="15813" max="15813" width="6.5703125" style="71" customWidth="1"/>
    <col min="15814" max="15814" width="6.42578125" style="71" customWidth="1"/>
    <col min="15815" max="15816" width="7" style="71" hidden="1" customWidth="1"/>
    <col min="15817" max="15817" width="6.42578125" style="71" customWidth="1"/>
    <col min="15818" max="15819" width="7" style="71" hidden="1" customWidth="1"/>
    <col min="15820" max="15820" width="7.42578125" style="71" customWidth="1"/>
    <col min="15821" max="15821" width="7" style="71" hidden="1" customWidth="1"/>
    <col min="15822" max="15822" width="6.42578125" style="71" customWidth="1"/>
    <col min="15823" max="15823" width="7" style="71" hidden="1" customWidth="1"/>
    <col min="15824" max="15824" width="9" style="71" customWidth="1"/>
    <col min="15825" max="15826" width="7" style="71" hidden="1" customWidth="1"/>
    <col min="15827" max="15827" width="8.5703125" style="71" customWidth="1"/>
    <col min="15828" max="15829" width="7" style="71" hidden="1" customWidth="1"/>
    <col min="15830" max="15830" width="6.42578125" style="71" customWidth="1"/>
    <col min="15831" max="15832" width="7" style="71" hidden="1" customWidth="1"/>
    <col min="15833" max="15833" width="7" style="71" customWidth="1"/>
    <col min="15834" max="15835" width="7" style="71" hidden="1" customWidth="1"/>
    <col min="15836" max="15837" width="7" style="71" customWidth="1"/>
    <col min="15838" max="15839" width="7" style="71" hidden="1" customWidth="1"/>
    <col min="15840" max="15840" width="7.5703125" style="71" customWidth="1"/>
    <col min="15841" max="15842" width="7" style="71" hidden="1" customWidth="1"/>
    <col min="15843" max="15843" width="7" style="71" customWidth="1"/>
    <col min="15844" max="15845" width="7" style="71" hidden="1" customWidth="1"/>
    <col min="15846" max="15846" width="7" style="71" customWidth="1"/>
    <col min="15847" max="15848" width="7" style="71" hidden="1" customWidth="1"/>
    <col min="15849" max="15849" width="7" style="71" customWidth="1"/>
    <col min="15850" max="15850" width="7" style="71" hidden="1" customWidth="1"/>
    <col min="15851" max="15851" width="6.42578125" style="71" customWidth="1"/>
    <col min="15852" max="15861" width="7" style="71" hidden="1" customWidth="1"/>
    <col min="15862" max="15862" width="7" style="71" hidden="1"/>
    <col min="15863" max="15863" width="41.42578125" style="71" customWidth="1"/>
    <col min="15864" max="15864" width="6.42578125" style="71" customWidth="1"/>
    <col min="15865" max="15865" width="14.7109375" style="71" customWidth="1"/>
    <col min="15866" max="15866" width="11.42578125" style="71" customWidth="1"/>
    <col min="15867" max="15868" width="13" style="71" customWidth="1"/>
    <col min="15869" max="15878" width="9.42578125" style="71" customWidth="1"/>
    <col min="15879" max="15879" width="8.85546875" style="71" customWidth="1"/>
    <col min="15880" max="15880" width="9.42578125" style="71" customWidth="1"/>
    <col min="15881" max="15881" width="10.140625" style="71" customWidth="1"/>
    <col min="15882" max="15882" width="6.42578125" style="71" customWidth="1"/>
    <col min="15883" max="15883" width="6.85546875" style="71" customWidth="1"/>
    <col min="15884" max="15885" width="6.5703125" style="71" customWidth="1"/>
    <col min="15886" max="15886" width="6.28515625" style="71" customWidth="1"/>
    <col min="15887" max="15888" width="7.5703125" style="71" customWidth="1"/>
    <col min="15889" max="15889" width="14.5703125" style="71" customWidth="1"/>
    <col min="15890" max="15891" width="11.42578125" style="71" customWidth="1"/>
    <col min="15892" max="15892" width="56.85546875" style="71" customWidth="1"/>
    <col min="15893" max="15893" width="9.140625" style="71" customWidth="1"/>
    <col min="15894" max="15894" width="24.5703125" style="71" customWidth="1"/>
    <col min="15895" max="15895" width="22.85546875" style="71" customWidth="1"/>
    <col min="15896" max="15898" width="9.140625" style="71" customWidth="1"/>
    <col min="15899" max="15900" width="12.140625" style="71" customWidth="1"/>
    <col min="15901" max="15901" width="14.5703125" style="71" customWidth="1"/>
    <col min="15902" max="15902" width="5" style="71" customWidth="1"/>
    <col min="15903" max="15904" width="7" style="71" hidden="1" customWidth="1"/>
    <col min="15905" max="15905" width="5" style="71" customWidth="1"/>
    <col min="15906" max="15907" width="7" style="71" hidden="1" customWidth="1"/>
    <col min="15908" max="15908" width="5" style="71" customWidth="1"/>
    <col min="15909" max="15910" width="7" style="71" hidden="1" customWidth="1"/>
    <col min="15911" max="15911" width="5" style="71" customWidth="1"/>
    <col min="15912" max="15913" width="7" style="71" hidden="1" customWidth="1"/>
    <col min="15914" max="15914" width="5" style="71" customWidth="1"/>
    <col min="15915" max="15916" width="7" style="71" hidden="1" customWidth="1"/>
    <col min="15917" max="15917" width="5" style="71" customWidth="1"/>
    <col min="15918" max="15928" width="7" style="71" hidden="1" customWidth="1"/>
    <col min="15929" max="15929" width="6.85546875" style="71" customWidth="1"/>
    <col min="15930" max="15931" width="7" style="71" hidden="1" customWidth="1"/>
    <col min="15932" max="15932" width="6.42578125" style="71" customWidth="1"/>
    <col min="15933" max="15934" width="7" style="71" hidden="1" customWidth="1"/>
    <col min="15935" max="15935" width="5.42578125" style="71" customWidth="1"/>
    <col min="15936" max="15937" width="7" style="71" hidden="1" customWidth="1"/>
    <col min="15938" max="15938" width="4.85546875" style="71" customWidth="1"/>
    <col min="15939" max="15946" width="7" style="71" hidden="1" customWidth="1"/>
    <col min="15947" max="15947" width="5.42578125" style="71" customWidth="1"/>
    <col min="15948" max="15952" width="7" style="71" hidden="1" customWidth="1"/>
    <col min="15953" max="15953" width="5.85546875" style="71" customWidth="1"/>
    <col min="15954" max="15955" width="7" style="71" hidden="1" customWidth="1"/>
    <col min="15956" max="15956" width="5.42578125" style="71" customWidth="1"/>
    <col min="15957" max="15958" width="7" style="71" hidden="1" customWidth="1"/>
    <col min="15959" max="15959" width="5.42578125" style="71" customWidth="1"/>
    <col min="15960" max="15961" width="7" style="71" hidden="1" customWidth="1"/>
    <col min="15962" max="15962" width="6" style="71" customWidth="1"/>
    <col min="15963" max="15967" width="7" style="71" hidden="1" customWidth="1"/>
    <col min="15968" max="15968" width="5" style="71" customWidth="1"/>
    <col min="15969" max="15976" width="7" style="71" hidden="1" customWidth="1"/>
    <col min="15977" max="15977" width="5" style="71" customWidth="1"/>
    <col min="15978" max="15978" width="7" style="71" hidden="1" customWidth="1"/>
    <col min="15979" max="15979" width="5" style="71" customWidth="1"/>
    <col min="15980" max="15980" width="9.42578125" style="71" customWidth="1"/>
    <col min="15981" max="15981" width="7" style="71" hidden="1" customWidth="1"/>
    <col min="15982" max="15982" width="5" style="71" customWidth="1"/>
    <col min="15983" max="15984" width="7" style="71" hidden="1" customWidth="1"/>
    <col min="15985" max="15985" width="5" style="71" customWidth="1"/>
    <col min="15986" max="15990" width="7" style="71" hidden="1" customWidth="1"/>
    <col min="15991" max="15991" width="5" style="71" customWidth="1"/>
    <col min="15992" max="15996" width="7" style="71" hidden="1" customWidth="1"/>
    <col min="15997" max="15997" width="5" style="71" customWidth="1"/>
    <col min="15998" max="15998" width="7" style="71" hidden="1" customWidth="1"/>
    <col min="15999" max="15999" width="6.42578125" style="71" customWidth="1"/>
    <col min="16000" max="16003" width="7" style="71" hidden="1" customWidth="1"/>
    <col min="16004" max="16004" width="7.140625" style="71" customWidth="1"/>
    <col min="16005" max="16009" width="7" style="71" hidden="1" customWidth="1"/>
    <col min="16010" max="16010" width="7.140625" style="71" customWidth="1"/>
    <col min="16011" max="16015" width="7" style="71" hidden="1" customWidth="1"/>
    <col min="16016" max="16016" width="7.140625" style="71" customWidth="1"/>
    <col min="16017" max="16018" width="7" style="71" hidden="1" customWidth="1"/>
    <col min="16019" max="16019" width="7.140625" style="71" customWidth="1"/>
    <col min="16020" max="16023" width="7" style="71" hidden="1" customWidth="1"/>
    <col min="16024" max="16024" width="6.42578125" style="71" customWidth="1"/>
    <col min="16025" max="16026" width="7" style="71" hidden="1" customWidth="1"/>
    <col min="16027" max="16027" width="6.85546875" style="71" customWidth="1"/>
    <col min="16028" max="16029" width="7" style="71" hidden="1" customWidth="1"/>
    <col min="16030" max="16030" width="6.85546875" style="71" customWidth="1"/>
    <col min="16031" max="16032" width="7" style="71" hidden="1" customWidth="1"/>
    <col min="16033" max="16033" width="6.42578125" style="71" customWidth="1"/>
    <col min="16034" max="16038" width="7" style="71" hidden="1" customWidth="1"/>
    <col min="16039" max="16039" width="6.42578125" style="71" customWidth="1"/>
    <col min="16040" max="16041" width="7" style="71" hidden="1" customWidth="1"/>
    <col min="16042" max="16042" width="7.5703125" style="71" customWidth="1"/>
    <col min="16043" max="16043" width="7" style="71" hidden="1" customWidth="1"/>
    <col min="16044" max="16044" width="9.42578125" style="71" customWidth="1"/>
    <col min="16045" max="16045" width="7" style="71" hidden="1" customWidth="1"/>
    <col min="16046" max="16049" width="6.42578125" style="71" customWidth="1"/>
    <col min="16050" max="16050" width="6.85546875" style="71" customWidth="1"/>
    <col min="16051" max="16068" width="7" style="71" hidden="1" customWidth="1"/>
    <col min="16069" max="16069" width="6.5703125" style="71" customWidth="1"/>
    <col min="16070" max="16070" width="6.42578125" style="71" customWidth="1"/>
    <col min="16071" max="16072" width="7" style="71" hidden="1" customWidth="1"/>
    <col min="16073" max="16073" width="6.42578125" style="71" customWidth="1"/>
    <col min="16074" max="16075" width="7" style="71" hidden="1" customWidth="1"/>
    <col min="16076" max="16076" width="7.42578125" style="71" customWidth="1"/>
    <col min="16077" max="16077" width="7" style="71" hidden="1" customWidth="1"/>
    <col min="16078" max="16078" width="6.42578125" style="71" customWidth="1"/>
    <col min="16079" max="16079" width="7" style="71" hidden="1" customWidth="1"/>
    <col min="16080" max="16080" width="9" style="71" customWidth="1"/>
    <col min="16081" max="16082" width="7" style="71" hidden="1" customWidth="1"/>
    <col min="16083" max="16083" width="8.5703125" style="71" customWidth="1"/>
    <col min="16084" max="16085" width="7" style="71" hidden="1" customWidth="1"/>
    <col min="16086" max="16086" width="6.42578125" style="71" customWidth="1"/>
    <col min="16087" max="16088" width="7" style="71" hidden="1" customWidth="1"/>
    <col min="16089" max="16089" width="7" style="71" customWidth="1"/>
    <col min="16090" max="16091" width="7" style="71" hidden="1" customWidth="1"/>
    <col min="16092" max="16093" width="7" style="71" customWidth="1"/>
    <col min="16094" max="16095" width="7" style="71" hidden="1" customWidth="1"/>
    <col min="16096" max="16096" width="7.5703125" style="71" customWidth="1"/>
    <col min="16097" max="16098" width="7" style="71" hidden="1" customWidth="1"/>
    <col min="16099" max="16099" width="7" style="71" customWidth="1"/>
    <col min="16100" max="16101" width="7" style="71" hidden="1" customWidth="1"/>
    <col min="16102" max="16102" width="7" style="71" customWidth="1"/>
    <col min="16103" max="16104" width="7" style="71" hidden="1" customWidth="1"/>
    <col min="16105" max="16105" width="7" style="71" customWidth="1"/>
    <col min="16106" max="16106" width="7" style="71" hidden="1" customWidth="1"/>
    <col min="16107" max="16107" width="6.42578125" style="71" customWidth="1"/>
    <col min="16108" max="16117" width="7" style="71" hidden="1" customWidth="1"/>
    <col min="16118" max="16384" width="7" style="71" hidden="1"/>
  </cols>
  <sheetData>
    <row r="1" spans="1:5" s="65" customFormat="1" ht="18.75" customHeight="1">
      <c r="A1" s="74">
        <v>45316</v>
      </c>
      <c r="B1" s="75"/>
      <c r="C1" s="65" t="s">
        <v>336</v>
      </c>
      <c r="D1" s="76"/>
      <c r="E1" s="76"/>
    </row>
    <row r="2" spans="1:5" s="66" customFormat="1" ht="77.25" customHeight="1">
      <c r="A2" s="279" t="s">
        <v>1</v>
      </c>
      <c r="B2" s="78" t="s">
        <v>320</v>
      </c>
      <c r="C2" s="79" t="s">
        <v>2</v>
      </c>
      <c r="D2" s="80" t="s">
        <v>3</v>
      </c>
      <c r="E2" s="81" t="s">
        <v>4</v>
      </c>
    </row>
    <row r="3" spans="1:5" s="67" customFormat="1" hidden="1">
      <c r="A3" s="280"/>
      <c r="B3" s="78"/>
      <c r="C3" s="82"/>
      <c r="D3" s="80"/>
      <c r="E3" s="81"/>
    </row>
    <row r="4" spans="1:5" s="68" customFormat="1" ht="36" hidden="1" customHeight="1">
      <c r="A4" s="88" t="s">
        <v>76</v>
      </c>
      <c r="B4" s="84" t="s">
        <v>323</v>
      </c>
      <c r="C4" s="85"/>
      <c r="D4" s="86"/>
      <c r="E4" s="87"/>
    </row>
    <row r="5" spans="1:5" s="68" customFormat="1" ht="36" hidden="1" customHeight="1">
      <c r="A5" s="102" t="s">
        <v>77</v>
      </c>
      <c r="B5" s="84" t="s">
        <v>328</v>
      </c>
      <c r="C5" s="85"/>
      <c r="D5" s="86"/>
      <c r="E5" s="87"/>
    </row>
    <row r="6" spans="1:5" s="68" customFormat="1" ht="21.75" hidden="1" customHeight="1">
      <c r="A6" s="88" t="s">
        <v>78</v>
      </c>
      <c r="B6" s="84" t="s">
        <v>323</v>
      </c>
      <c r="C6" s="85"/>
      <c r="D6" s="86"/>
      <c r="E6" s="87"/>
    </row>
    <row r="7" spans="1:5" s="68" customFormat="1" ht="20.25" customHeight="1">
      <c r="A7" s="88" t="s">
        <v>196</v>
      </c>
      <c r="B7" s="84" t="s">
        <v>323</v>
      </c>
      <c r="C7" s="85">
        <v>150</v>
      </c>
      <c r="D7" s="86">
        <v>6500</v>
      </c>
      <c r="E7" s="87">
        <f>+D7*C7</f>
        <v>975000</v>
      </c>
    </row>
    <row r="8" spans="1:5" s="68" customFormat="1" ht="20.25" hidden="1" customHeight="1">
      <c r="A8" s="90" t="s">
        <v>197</v>
      </c>
      <c r="B8" s="84" t="s">
        <v>328</v>
      </c>
      <c r="C8" s="85"/>
      <c r="D8" s="86"/>
      <c r="E8" s="87"/>
    </row>
    <row r="9" spans="1:5" s="68" customFormat="1" ht="21.75" hidden="1" customHeight="1">
      <c r="A9" s="105" t="s">
        <v>295</v>
      </c>
      <c r="B9" s="84" t="s">
        <v>323</v>
      </c>
      <c r="C9" s="85"/>
      <c r="D9" s="86"/>
      <c r="E9" s="87"/>
    </row>
    <row r="10" spans="1:5" s="68" customFormat="1" ht="21.75" hidden="1" customHeight="1">
      <c r="A10" s="88" t="s">
        <v>198</v>
      </c>
      <c r="B10" s="84" t="s">
        <v>323</v>
      </c>
      <c r="C10" s="85"/>
      <c r="D10" s="86"/>
      <c r="E10" s="87"/>
    </row>
    <row r="11" spans="1:5" s="68" customFormat="1" ht="20.25" hidden="1" customHeight="1">
      <c r="A11" s="83" t="s">
        <v>229</v>
      </c>
      <c r="B11" s="84" t="s">
        <v>323</v>
      </c>
      <c r="C11" s="85"/>
      <c r="D11" s="86"/>
      <c r="E11" s="87"/>
    </row>
    <row r="12" spans="1:5" s="68" customFormat="1" ht="21.75" hidden="1" customHeight="1">
      <c r="A12" s="90" t="s">
        <v>53</v>
      </c>
      <c r="B12" s="84" t="s">
        <v>323</v>
      </c>
      <c r="C12" s="85"/>
      <c r="D12" s="86"/>
      <c r="E12" s="87"/>
    </row>
    <row r="13" spans="1:5" s="68" customFormat="1" ht="20.25" hidden="1" customHeight="1">
      <c r="A13" s="90" t="s">
        <v>54</v>
      </c>
      <c r="B13" s="84" t="s">
        <v>323</v>
      </c>
      <c r="C13" s="85"/>
      <c r="D13" s="86"/>
      <c r="E13" s="87"/>
    </row>
    <row r="14" spans="1:5" s="68" customFormat="1" ht="39.950000000000003" hidden="1" customHeight="1">
      <c r="A14" s="83" t="s">
        <v>55</v>
      </c>
      <c r="B14" s="84" t="s">
        <v>326</v>
      </c>
      <c r="C14" s="85"/>
      <c r="D14" s="86"/>
      <c r="E14" s="87"/>
    </row>
    <row r="15" spans="1:5" s="68" customFormat="1" ht="21.75" customHeight="1">
      <c r="A15" s="83" t="s">
        <v>206</v>
      </c>
      <c r="B15" s="84" t="s">
        <v>323</v>
      </c>
      <c r="C15" s="85">
        <v>13</v>
      </c>
      <c r="D15" s="86">
        <v>10000</v>
      </c>
      <c r="E15" s="87">
        <f>+D15*C15</f>
        <v>130000</v>
      </c>
    </row>
    <row r="16" spans="1:5" s="68" customFormat="1" ht="21.75" hidden="1" customHeight="1">
      <c r="A16" s="90" t="s">
        <v>120</v>
      </c>
      <c r="B16" s="84" t="s">
        <v>323</v>
      </c>
      <c r="C16" s="85"/>
      <c r="D16" s="86"/>
      <c r="E16" s="87"/>
    </row>
    <row r="17" spans="1:5" s="68" customFormat="1" ht="21.75" hidden="1" customHeight="1">
      <c r="A17" s="90" t="s">
        <v>288</v>
      </c>
      <c r="B17" s="84" t="s">
        <v>323</v>
      </c>
      <c r="C17" s="85"/>
      <c r="D17" s="86"/>
      <c r="E17" s="87"/>
    </row>
    <row r="18" spans="1:5" s="68" customFormat="1" ht="20.25" hidden="1" customHeight="1">
      <c r="A18" s="97" t="s">
        <v>289</v>
      </c>
      <c r="B18" s="84" t="s">
        <v>326</v>
      </c>
      <c r="C18" s="85"/>
      <c r="D18" s="86"/>
      <c r="E18" s="87"/>
    </row>
    <row r="19" spans="1:5" s="68" customFormat="1" ht="21.75" hidden="1" customHeight="1">
      <c r="A19" s="83" t="s">
        <v>290</v>
      </c>
      <c r="B19" s="84" t="s">
        <v>323</v>
      </c>
      <c r="C19" s="85"/>
      <c r="D19" s="86"/>
      <c r="E19" s="87"/>
    </row>
    <row r="20" spans="1:5" s="68" customFormat="1" ht="21.75" customHeight="1">
      <c r="A20" s="90" t="s">
        <v>123</v>
      </c>
      <c r="B20" s="84" t="s">
        <v>323</v>
      </c>
      <c r="C20" s="85">
        <v>2545</v>
      </c>
      <c r="D20" s="86">
        <v>6000</v>
      </c>
      <c r="E20" s="87">
        <f>+D20*C20</f>
        <v>15270000</v>
      </c>
    </row>
    <row r="21" spans="1:5" s="68" customFormat="1" ht="21.75" hidden="1" customHeight="1">
      <c r="A21" s="83" t="s">
        <v>63</v>
      </c>
      <c r="B21" s="84" t="s">
        <v>326</v>
      </c>
      <c r="C21" s="85"/>
      <c r="D21" s="86"/>
      <c r="E21" s="87"/>
    </row>
    <row r="22" spans="1:5" s="68" customFormat="1" ht="20.25" hidden="1" customHeight="1">
      <c r="A22" s="83" t="s">
        <v>64</v>
      </c>
      <c r="B22" s="84" t="s">
        <v>323</v>
      </c>
      <c r="C22" s="85"/>
      <c r="D22" s="86"/>
      <c r="E22" s="87"/>
    </row>
    <row r="23" spans="1:5" s="68" customFormat="1" ht="21.75" hidden="1" customHeight="1">
      <c r="A23" s="90" t="s">
        <v>272</v>
      </c>
      <c r="B23" s="84" t="s">
        <v>323</v>
      </c>
      <c r="C23" s="85"/>
      <c r="D23" s="86"/>
      <c r="E23" s="87"/>
    </row>
    <row r="24" spans="1:5" s="68" customFormat="1" ht="21.75" hidden="1" customHeight="1">
      <c r="A24" s="90" t="s">
        <v>273</v>
      </c>
      <c r="B24" s="84" t="s">
        <v>326</v>
      </c>
      <c r="C24" s="85"/>
      <c r="D24" s="86"/>
      <c r="E24" s="87"/>
    </row>
    <row r="25" spans="1:5" s="68" customFormat="1" ht="20.25" customHeight="1">
      <c r="A25" s="90" t="s">
        <v>274</v>
      </c>
      <c r="B25" s="84" t="s">
        <v>323</v>
      </c>
      <c r="C25" s="85">
        <v>80</v>
      </c>
      <c r="D25" s="86">
        <v>10000</v>
      </c>
      <c r="E25" s="87">
        <f>+D25*C25</f>
        <v>800000</v>
      </c>
    </row>
    <row r="26" spans="1:5" s="68" customFormat="1" ht="21.75" hidden="1" customHeight="1">
      <c r="A26" s="90" t="s">
        <v>275</v>
      </c>
      <c r="B26" s="84" t="s">
        <v>326</v>
      </c>
      <c r="C26" s="85"/>
      <c r="D26" s="86"/>
      <c r="E26" s="87"/>
    </row>
    <row r="27" spans="1:5" s="68" customFormat="1" ht="21.75" hidden="1" customHeight="1">
      <c r="A27" s="90" t="s">
        <v>276</v>
      </c>
      <c r="B27" s="84" t="s">
        <v>323</v>
      </c>
      <c r="C27" s="85"/>
      <c r="D27" s="86"/>
      <c r="E27" s="87"/>
    </row>
    <row r="28" spans="1:5" s="68" customFormat="1" ht="20.25" hidden="1" customHeight="1">
      <c r="A28" s="90" t="s">
        <v>67</v>
      </c>
      <c r="B28" s="84" t="s">
        <v>323</v>
      </c>
      <c r="C28" s="85"/>
      <c r="D28" s="86"/>
      <c r="E28" s="87"/>
    </row>
    <row r="29" spans="1:5" s="68" customFormat="1" ht="20.25" hidden="1" customHeight="1">
      <c r="A29" s="83" t="s">
        <v>68</v>
      </c>
      <c r="B29" s="84" t="s">
        <v>323</v>
      </c>
      <c r="C29" s="85"/>
      <c r="D29" s="86"/>
      <c r="E29" s="87"/>
    </row>
    <row r="30" spans="1:5" s="68" customFormat="1" ht="21.75" hidden="1" customHeight="1">
      <c r="A30" s="83" t="s">
        <v>69</v>
      </c>
      <c r="B30" s="84" t="s">
        <v>323</v>
      </c>
      <c r="C30" s="85"/>
      <c r="D30" s="86"/>
      <c r="E30" s="87"/>
    </row>
    <row r="31" spans="1:5" s="68" customFormat="1" ht="21.75" hidden="1" customHeight="1">
      <c r="A31" s="90" t="s">
        <v>230</v>
      </c>
      <c r="B31" s="84" t="s">
        <v>323</v>
      </c>
      <c r="C31" s="85"/>
      <c r="D31" s="86"/>
      <c r="E31" s="87"/>
    </row>
    <row r="32" spans="1:5" s="68" customFormat="1" ht="21.75" hidden="1" customHeight="1">
      <c r="A32" s="90" t="s">
        <v>231</v>
      </c>
      <c r="B32" s="84" t="s">
        <v>325</v>
      </c>
      <c r="C32" s="85"/>
      <c r="D32" s="86"/>
      <c r="E32" s="87"/>
    </row>
    <row r="33" spans="1:5" s="68" customFormat="1" ht="21.75" hidden="1" customHeight="1">
      <c r="A33" s="83" t="s">
        <v>232</v>
      </c>
      <c r="B33" s="84" t="s">
        <v>323</v>
      </c>
      <c r="C33" s="91"/>
      <c r="D33" s="86"/>
      <c r="E33" s="87"/>
    </row>
    <row r="34" spans="1:5" s="68" customFormat="1" ht="21.75" hidden="1" customHeight="1">
      <c r="A34" s="83" t="s">
        <v>233</v>
      </c>
      <c r="B34" s="84" t="s">
        <v>323</v>
      </c>
      <c r="C34" s="91"/>
      <c r="D34" s="86"/>
      <c r="E34" s="87"/>
    </row>
    <row r="35" spans="1:5" s="68" customFormat="1" ht="20.25" hidden="1" customHeight="1">
      <c r="A35" s="90" t="s">
        <v>124</v>
      </c>
      <c r="B35" s="84" t="s">
        <v>323</v>
      </c>
      <c r="C35" s="85"/>
      <c r="D35" s="86"/>
      <c r="E35" s="87"/>
    </row>
    <row r="36" spans="1:5" s="68" customFormat="1" ht="21.75" hidden="1" customHeight="1">
      <c r="A36" s="90" t="s">
        <v>149</v>
      </c>
      <c r="B36" s="84" t="s">
        <v>323</v>
      </c>
      <c r="C36" s="85"/>
      <c r="D36" s="86"/>
      <c r="E36" s="87"/>
    </row>
    <row r="37" spans="1:5" s="68" customFormat="1" ht="20.25" hidden="1" customHeight="1">
      <c r="A37" s="92" t="s">
        <v>99</v>
      </c>
      <c r="B37" s="84" t="s">
        <v>324</v>
      </c>
      <c r="C37" s="85"/>
      <c r="D37" s="86"/>
      <c r="E37" s="87"/>
    </row>
    <row r="38" spans="1:5" s="68" customFormat="1" ht="20.25" customHeight="1">
      <c r="A38" s="90" t="s">
        <v>100</v>
      </c>
      <c r="B38" s="84" t="s">
        <v>323</v>
      </c>
      <c r="C38" s="85">
        <v>23</v>
      </c>
      <c r="D38" s="86">
        <v>11000</v>
      </c>
      <c r="E38" s="87">
        <f>+D38*C38</f>
        <v>253000</v>
      </c>
    </row>
    <row r="39" spans="1:5" s="68" customFormat="1" ht="21.75" hidden="1" customHeight="1">
      <c r="A39" s="90" t="s">
        <v>101</v>
      </c>
      <c r="B39" s="84" t="s">
        <v>327</v>
      </c>
      <c r="C39" s="85"/>
      <c r="D39" s="86"/>
      <c r="E39" s="87"/>
    </row>
    <row r="40" spans="1:5" s="68" customFormat="1" ht="21.75" hidden="1" customHeight="1">
      <c r="A40" s="90" t="s">
        <v>277</v>
      </c>
      <c r="B40" s="84" t="s">
        <v>323</v>
      </c>
      <c r="C40" s="85"/>
      <c r="D40" s="86"/>
      <c r="E40" s="87"/>
    </row>
    <row r="41" spans="1:5" s="68" customFormat="1" ht="21.75" hidden="1" customHeight="1">
      <c r="A41" s="90" t="s">
        <v>278</v>
      </c>
      <c r="B41" s="84" t="s">
        <v>323</v>
      </c>
      <c r="C41" s="85"/>
      <c r="D41" s="86"/>
      <c r="E41" s="87"/>
    </row>
    <row r="42" spans="1:5" s="68" customFormat="1" ht="20.25" hidden="1" customHeight="1">
      <c r="A42" s="97" t="s">
        <v>279</v>
      </c>
      <c r="B42" s="84" t="s">
        <v>327</v>
      </c>
      <c r="C42" s="85"/>
      <c r="D42" s="86"/>
      <c r="E42" s="87"/>
    </row>
    <row r="43" spans="1:5" s="68" customFormat="1" ht="20.25" hidden="1" customHeight="1">
      <c r="A43" s="83" t="s">
        <v>125</v>
      </c>
      <c r="B43" s="84" t="s">
        <v>323</v>
      </c>
      <c r="C43" s="85"/>
      <c r="D43" s="86"/>
      <c r="E43" s="87"/>
    </row>
    <row r="44" spans="1:5" s="68" customFormat="1" ht="20.25" hidden="1" customHeight="1">
      <c r="A44" s="97" t="s">
        <v>126</v>
      </c>
      <c r="B44" s="84" t="s">
        <v>324</v>
      </c>
      <c r="C44" s="85"/>
      <c r="D44" s="86"/>
      <c r="E44" s="87"/>
    </row>
    <row r="45" spans="1:5" s="68" customFormat="1" ht="20.25" hidden="1" customHeight="1">
      <c r="A45" s="90" t="s">
        <v>280</v>
      </c>
      <c r="B45" s="84" t="s">
        <v>323</v>
      </c>
      <c r="C45" s="85"/>
      <c r="D45" s="86"/>
      <c r="E45" s="87"/>
    </row>
    <row r="46" spans="1:5" s="68" customFormat="1" ht="21.75" hidden="1" customHeight="1">
      <c r="A46" s="90" t="s">
        <v>281</v>
      </c>
      <c r="B46" s="84" t="s">
        <v>323</v>
      </c>
      <c r="C46" s="85"/>
      <c r="D46" s="86"/>
      <c r="E46" s="87"/>
    </row>
    <row r="47" spans="1:5" s="68" customFormat="1" ht="21.75" customHeight="1">
      <c r="A47" s="83" t="s">
        <v>116</v>
      </c>
      <c r="B47" s="84" t="s">
        <v>323</v>
      </c>
      <c r="C47" s="85">
        <v>275</v>
      </c>
      <c r="D47" s="86">
        <v>8000</v>
      </c>
      <c r="E47" s="87">
        <f>+D47*C47</f>
        <v>2200000</v>
      </c>
    </row>
    <row r="48" spans="1:5" s="68" customFormat="1" ht="21.75" hidden="1" customHeight="1">
      <c r="A48" s="94" t="s">
        <v>151</v>
      </c>
      <c r="B48" s="84" t="s">
        <v>323</v>
      </c>
      <c r="C48" s="85"/>
      <c r="D48" s="86"/>
      <c r="E48" s="87"/>
    </row>
    <row r="49" spans="1:5" s="68" customFormat="1" ht="21.75" hidden="1" customHeight="1">
      <c r="A49" s="92" t="s">
        <v>152</v>
      </c>
      <c r="B49" s="84" t="s">
        <v>322</v>
      </c>
      <c r="C49" s="85"/>
      <c r="D49" s="86"/>
      <c r="E49" s="87"/>
    </row>
    <row r="50" spans="1:5" s="68" customFormat="1" ht="21.75" hidden="1" customHeight="1">
      <c r="A50" s="92" t="s">
        <v>153</v>
      </c>
      <c r="B50" s="84" t="s">
        <v>322</v>
      </c>
      <c r="C50" s="85"/>
      <c r="D50" s="86"/>
      <c r="E50" s="87"/>
    </row>
    <row r="51" spans="1:5" s="68" customFormat="1" ht="21.75" hidden="1" customHeight="1">
      <c r="A51" s="92" t="s">
        <v>154</v>
      </c>
      <c r="B51" s="84" t="s">
        <v>323</v>
      </c>
      <c r="C51" s="85"/>
      <c r="D51" s="86"/>
      <c r="E51" s="87"/>
    </row>
    <row r="52" spans="1:5" s="68" customFormat="1" ht="20.25" hidden="1" customHeight="1">
      <c r="A52" s="90" t="s">
        <v>155</v>
      </c>
      <c r="B52" s="84" t="s">
        <v>323</v>
      </c>
      <c r="C52" s="85"/>
      <c r="D52" s="86"/>
      <c r="E52" s="87"/>
    </row>
    <row r="53" spans="1:5" s="68" customFormat="1" ht="20.25" hidden="1" customHeight="1">
      <c r="A53" s="83" t="s">
        <v>156</v>
      </c>
      <c r="B53" s="84" t="s">
        <v>323</v>
      </c>
      <c r="C53" s="85"/>
      <c r="D53" s="86"/>
      <c r="E53" s="87"/>
    </row>
    <row r="54" spans="1:5" s="68" customFormat="1" ht="20.25" customHeight="1">
      <c r="A54" s="90" t="s">
        <v>157</v>
      </c>
      <c r="B54" s="84" t="s">
        <v>323</v>
      </c>
      <c r="C54" s="85">
        <v>2</v>
      </c>
      <c r="D54" s="86">
        <v>14000</v>
      </c>
      <c r="E54" s="87">
        <f>+D54*C54</f>
        <v>28000</v>
      </c>
    </row>
    <row r="55" spans="1:5" s="68" customFormat="1" ht="20.25" hidden="1" customHeight="1">
      <c r="A55" s="90" t="s">
        <v>158</v>
      </c>
      <c r="B55" s="84" t="s">
        <v>323</v>
      </c>
      <c r="C55" s="85"/>
      <c r="D55" s="86"/>
      <c r="E55" s="87"/>
    </row>
    <row r="56" spans="1:5" s="68" customFormat="1" ht="20.25" hidden="1" customHeight="1">
      <c r="A56" s="92" t="s">
        <v>79</v>
      </c>
      <c r="B56" s="84" t="s">
        <v>322</v>
      </c>
      <c r="C56" s="85"/>
      <c r="D56" s="86"/>
      <c r="E56" s="87"/>
    </row>
    <row r="57" spans="1:5" s="68" customFormat="1" ht="20.25" hidden="1" customHeight="1">
      <c r="A57" s="90" t="s">
        <v>117</v>
      </c>
      <c r="B57" s="84" t="s">
        <v>325</v>
      </c>
      <c r="C57" s="85"/>
      <c r="D57" s="86"/>
      <c r="E57" s="87"/>
    </row>
    <row r="58" spans="1:5" s="68" customFormat="1" ht="20.25" hidden="1" customHeight="1">
      <c r="A58" s="114" t="s">
        <v>296</v>
      </c>
      <c r="B58" s="84" t="s">
        <v>323</v>
      </c>
      <c r="C58" s="85"/>
      <c r="D58" s="86"/>
      <c r="E58" s="87"/>
    </row>
    <row r="59" spans="1:5" s="68" customFormat="1" ht="21.75" hidden="1" customHeight="1">
      <c r="A59" s="90" t="s">
        <v>159</v>
      </c>
      <c r="B59" s="84" t="s">
        <v>323</v>
      </c>
      <c r="C59" s="85"/>
      <c r="D59" s="86"/>
      <c r="E59" s="87"/>
    </row>
    <row r="60" spans="1:5" s="68" customFormat="1" ht="21.75" hidden="1" customHeight="1">
      <c r="A60" s="90" t="s">
        <v>160</v>
      </c>
      <c r="B60" s="84" t="s">
        <v>323</v>
      </c>
      <c r="C60" s="85"/>
      <c r="D60" s="86"/>
      <c r="E60" s="87"/>
    </row>
    <row r="61" spans="1:5" s="68" customFormat="1" ht="21.75" hidden="1" customHeight="1">
      <c r="A61" s="89" t="s">
        <v>161</v>
      </c>
      <c r="B61" s="84" t="s">
        <v>323</v>
      </c>
      <c r="C61" s="85"/>
      <c r="D61" s="86"/>
      <c r="E61" s="87"/>
    </row>
    <row r="62" spans="1:5" s="68" customFormat="1" ht="21.75" hidden="1" customHeight="1">
      <c r="A62" s="96" t="s">
        <v>297</v>
      </c>
      <c r="B62" s="84" t="s">
        <v>323</v>
      </c>
      <c r="C62" s="85"/>
      <c r="D62" s="86"/>
      <c r="E62" s="87"/>
    </row>
    <row r="63" spans="1:5" s="68" customFormat="1" ht="21.75" hidden="1" customHeight="1">
      <c r="A63" s="83" t="s">
        <v>5</v>
      </c>
      <c r="B63" s="84" t="s">
        <v>322</v>
      </c>
      <c r="C63" s="85"/>
      <c r="D63" s="86"/>
      <c r="E63" s="87"/>
    </row>
    <row r="64" spans="1:5" s="68" customFormat="1" ht="20.25" hidden="1" customHeight="1">
      <c r="A64" s="83" t="s">
        <v>6</v>
      </c>
      <c r="B64" s="84" t="s">
        <v>323</v>
      </c>
      <c r="C64" s="85"/>
      <c r="D64" s="100"/>
      <c r="E64" s="101"/>
    </row>
    <row r="65" spans="1:5" s="68" customFormat="1" ht="21.75" hidden="1" customHeight="1">
      <c r="A65" s="83" t="s">
        <v>7</v>
      </c>
      <c r="B65" s="84" t="s">
        <v>323</v>
      </c>
      <c r="C65" s="85"/>
      <c r="D65" s="86"/>
      <c r="E65" s="87"/>
    </row>
    <row r="66" spans="1:5" s="68" customFormat="1" ht="20.25" hidden="1" customHeight="1">
      <c r="A66" s="83" t="s">
        <v>8</v>
      </c>
      <c r="B66" s="84" t="s">
        <v>323</v>
      </c>
      <c r="C66" s="85"/>
      <c r="D66" s="86"/>
      <c r="E66" s="87"/>
    </row>
    <row r="67" spans="1:5" s="68" customFormat="1" ht="21.75" hidden="1" customHeight="1">
      <c r="A67" s="83" t="s">
        <v>9</v>
      </c>
      <c r="B67" s="84" t="s">
        <v>322</v>
      </c>
      <c r="C67" s="85"/>
      <c r="D67" s="86"/>
      <c r="E67" s="87"/>
    </row>
    <row r="68" spans="1:5" s="68" customFormat="1" ht="20.25" hidden="1" customHeight="1">
      <c r="A68" s="89" t="s">
        <v>10</v>
      </c>
      <c r="B68" s="84" t="s">
        <v>323</v>
      </c>
      <c r="C68" s="85"/>
      <c r="D68" s="86"/>
      <c r="E68" s="87"/>
    </row>
    <row r="69" spans="1:5" s="68" customFormat="1" ht="20.25" hidden="1" customHeight="1">
      <c r="A69" s="90" t="s">
        <v>11</v>
      </c>
      <c r="B69" s="84" t="s">
        <v>322</v>
      </c>
      <c r="C69" s="85"/>
      <c r="D69" s="86"/>
      <c r="E69" s="120"/>
    </row>
    <row r="70" spans="1:5" s="68" customFormat="1" ht="21.75" hidden="1" customHeight="1">
      <c r="A70" s="90" t="s">
        <v>118</v>
      </c>
      <c r="B70" s="84" t="s">
        <v>324</v>
      </c>
      <c r="C70" s="85"/>
      <c r="D70" s="86"/>
      <c r="E70" s="87"/>
    </row>
    <row r="71" spans="1:5" s="68" customFormat="1" ht="20.25" hidden="1" customHeight="1">
      <c r="A71" s="83" t="s">
        <v>119</v>
      </c>
      <c r="B71" s="84" t="s">
        <v>323</v>
      </c>
      <c r="C71" s="85"/>
      <c r="D71" s="86"/>
      <c r="E71" s="87"/>
    </row>
    <row r="72" spans="1:5" s="68" customFormat="1" ht="21.75" customHeight="1">
      <c r="A72" s="90" t="s">
        <v>168</v>
      </c>
      <c r="B72" s="84" t="s">
        <v>323</v>
      </c>
      <c r="C72" s="85">
        <v>180</v>
      </c>
      <c r="D72" s="86">
        <v>13000</v>
      </c>
      <c r="E72" s="87">
        <f>+D72*C72</f>
        <v>2340000</v>
      </c>
    </row>
    <row r="73" spans="1:5" s="68" customFormat="1" ht="21.75" hidden="1" customHeight="1">
      <c r="A73" s="97" t="s">
        <v>169</v>
      </c>
      <c r="B73" s="84" t="s">
        <v>324</v>
      </c>
      <c r="C73" s="85"/>
      <c r="D73" s="86"/>
      <c r="E73" s="87"/>
    </row>
    <row r="74" spans="1:5" s="68" customFormat="1" ht="43.5" hidden="1" customHeight="1">
      <c r="A74" s="90" t="s">
        <v>170</v>
      </c>
      <c r="B74" s="84" t="s">
        <v>329</v>
      </c>
      <c r="C74" s="85"/>
      <c r="D74" s="86"/>
      <c r="E74" s="87"/>
    </row>
    <row r="75" spans="1:5" s="68" customFormat="1" ht="20.25" customHeight="1">
      <c r="A75" s="90" t="s">
        <v>171</v>
      </c>
      <c r="B75" s="84" t="s">
        <v>323</v>
      </c>
      <c r="C75" s="85">
        <v>8</v>
      </c>
      <c r="D75" s="86">
        <v>11000</v>
      </c>
      <c r="E75" s="87">
        <f>+D75*C75</f>
        <v>88000</v>
      </c>
    </row>
    <row r="76" spans="1:5" s="68" customFormat="1" ht="20.25" hidden="1" customHeight="1">
      <c r="A76" s="90" t="s">
        <v>172</v>
      </c>
      <c r="B76" s="84" t="s">
        <v>323</v>
      </c>
      <c r="C76" s="85"/>
      <c r="D76" s="86"/>
      <c r="E76" s="87"/>
    </row>
    <row r="77" spans="1:5" s="68" customFormat="1" ht="21.75" hidden="1" customHeight="1">
      <c r="A77" s="83" t="s">
        <v>12</v>
      </c>
      <c r="B77" s="84" t="s">
        <v>323</v>
      </c>
      <c r="C77" s="91"/>
      <c r="D77" s="86"/>
      <c r="E77" s="87"/>
    </row>
    <row r="78" spans="1:5" s="68" customFormat="1" ht="21.75" hidden="1" customHeight="1">
      <c r="A78" s="83" t="s">
        <v>13</v>
      </c>
      <c r="B78" s="84" t="s">
        <v>323</v>
      </c>
      <c r="C78" s="91"/>
      <c r="D78" s="86"/>
      <c r="E78" s="87"/>
    </row>
    <row r="79" spans="1:5" s="68" customFormat="1" ht="21.75" hidden="1" customHeight="1">
      <c r="A79" s="83" t="s">
        <v>14</v>
      </c>
      <c r="B79" s="84" t="s">
        <v>324</v>
      </c>
      <c r="C79" s="91"/>
      <c r="D79" s="86"/>
      <c r="E79" s="87"/>
    </row>
    <row r="80" spans="1:5" s="68" customFormat="1" ht="21.75" hidden="1" customHeight="1">
      <c r="A80" s="90" t="s">
        <v>85</v>
      </c>
      <c r="B80" s="84" t="s">
        <v>323</v>
      </c>
      <c r="C80" s="85"/>
      <c r="D80" s="86"/>
      <c r="E80" s="87"/>
    </row>
    <row r="81" spans="1:5" s="68" customFormat="1" ht="20.25" customHeight="1">
      <c r="A81" s="90" t="s">
        <v>86</v>
      </c>
      <c r="B81" s="84" t="s">
        <v>323</v>
      </c>
      <c r="C81" s="85">
        <v>120</v>
      </c>
      <c r="D81" s="86">
        <v>10500</v>
      </c>
      <c r="E81" s="87">
        <f>+D81*C81</f>
        <v>1260000</v>
      </c>
    </row>
    <row r="82" spans="1:5" s="68" customFormat="1" ht="20.25" hidden="1" customHeight="1">
      <c r="A82" s="90" t="s">
        <v>87</v>
      </c>
      <c r="B82" s="84" t="s">
        <v>325</v>
      </c>
      <c r="C82" s="85"/>
      <c r="D82" s="86"/>
      <c r="E82" s="87"/>
    </row>
    <row r="83" spans="1:5" s="68" customFormat="1" ht="20.25" customHeight="1">
      <c r="A83" s="90" t="s">
        <v>88</v>
      </c>
      <c r="B83" s="84" t="s">
        <v>323</v>
      </c>
      <c r="C83" s="85">
        <v>28</v>
      </c>
      <c r="D83" s="86">
        <v>8000</v>
      </c>
      <c r="E83" s="87">
        <f>+D83*C83</f>
        <v>224000</v>
      </c>
    </row>
    <row r="84" spans="1:5" s="68" customFormat="1" ht="20.25" hidden="1" customHeight="1">
      <c r="A84" s="90" t="s">
        <v>89</v>
      </c>
      <c r="B84" s="84" t="s">
        <v>325</v>
      </c>
      <c r="C84" s="85"/>
      <c r="D84" s="86"/>
      <c r="E84" s="87"/>
    </row>
    <row r="85" spans="1:5" s="68" customFormat="1" ht="20.25" hidden="1" customHeight="1">
      <c r="A85" s="90" t="s">
        <v>194</v>
      </c>
      <c r="B85" s="84" t="s">
        <v>323</v>
      </c>
      <c r="C85" s="85"/>
      <c r="D85" s="86"/>
      <c r="E85" s="87"/>
    </row>
    <row r="86" spans="1:5" s="68" customFormat="1" ht="20.25" hidden="1" customHeight="1">
      <c r="A86" s="90" t="s">
        <v>195</v>
      </c>
      <c r="B86" s="84" t="s">
        <v>330</v>
      </c>
      <c r="C86" s="85"/>
      <c r="D86" s="86"/>
      <c r="E86" s="87"/>
    </row>
    <row r="87" spans="1:5" s="68" customFormat="1" ht="21.75" hidden="1" customHeight="1">
      <c r="A87" s="90" t="s">
        <v>177</v>
      </c>
      <c r="B87" s="84" t="s">
        <v>322</v>
      </c>
      <c r="C87" s="85"/>
      <c r="D87" s="86"/>
      <c r="E87" s="87"/>
    </row>
    <row r="88" spans="1:5" s="69" customFormat="1" ht="20.25" hidden="1" customHeight="1">
      <c r="A88" s="90" t="s">
        <v>178</v>
      </c>
      <c r="B88" s="84" t="s">
        <v>322</v>
      </c>
      <c r="C88" s="85"/>
      <c r="D88" s="86"/>
      <c r="E88" s="87"/>
    </row>
    <row r="89" spans="1:5" s="69" customFormat="1" ht="20.25" hidden="1" customHeight="1">
      <c r="A89" s="83" t="s">
        <v>179</v>
      </c>
      <c r="B89" s="84" t="s">
        <v>323</v>
      </c>
      <c r="C89" s="85"/>
      <c r="D89" s="86"/>
      <c r="E89" s="87"/>
    </row>
    <row r="90" spans="1:5" s="68" customFormat="1" ht="21.75" hidden="1" customHeight="1">
      <c r="A90" s="97" t="s">
        <v>173</v>
      </c>
      <c r="B90" s="84" t="s">
        <v>324</v>
      </c>
      <c r="C90" s="85"/>
      <c r="D90" s="86"/>
      <c r="E90" s="87"/>
    </row>
    <row r="91" spans="1:5" s="68" customFormat="1" ht="21.75" hidden="1" customHeight="1">
      <c r="A91" s="83" t="s">
        <v>207</v>
      </c>
      <c r="B91" s="84" t="s">
        <v>323</v>
      </c>
      <c r="C91" s="85"/>
      <c r="D91" s="86"/>
      <c r="E91" s="87"/>
    </row>
    <row r="92" spans="1:5" s="68" customFormat="1" ht="21.75" hidden="1" customHeight="1">
      <c r="A92" s="90" t="s">
        <v>15</v>
      </c>
      <c r="B92" s="84" t="s">
        <v>323</v>
      </c>
      <c r="C92" s="85"/>
      <c r="D92" s="86"/>
      <c r="E92" s="87"/>
    </row>
    <row r="93" spans="1:5" s="68" customFormat="1" ht="21.75" hidden="1" customHeight="1">
      <c r="A93" s="90" t="s">
        <v>16</v>
      </c>
      <c r="B93" s="84" t="s">
        <v>325</v>
      </c>
      <c r="C93" s="85"/>
      <c r="D93" s="86"/>
      <c r="E93" s="87"/>
    </row>
    <row r="94" spans="1:5" s="68" customFormat="1" ht="21.75" hidden="1" customHeight="1">
      <c r="A94" s="83" t="s">
        <v>208</v>
      </c>
      <c r="B94" s="84" t="s">
        <v>323</v>
      </c>
      <c r="C94" s="85"/>
      <c r="D94" s="86"/>
      <c r="E94" s="87"/>
    </row>
    <row r="95" spans="1:5" s="68" customFormat="1" ht="21.75" hidden="1" customHeight="1">
      <c r="A95" s="83" t="s">
        <v>209</v>
      </c>
      <c r="B95" s="84" t="s">
        <v>325</v>
      </c>
      <c r="C95" s="85"/>
      <c r="D95" s="86"/>
      <c r="E95" s="87"/>
    </row>
    <row r="96" spans="1:5" s="68" customFormat="1" ht="21.75" hidden="1" customHeight="1">
      <c r="A96" s="90" t="s">
        <v>17</v>
      </c>
      <c r="B96" s="84" t="s">
        <v>323</v>
      </c>
      <c r="C96" s="91"/>
      <c r="D96" s="86"/>
      <c r="E96" s="87"/>
    </row>
    <row r="97" spans="1:5" s="68" customFormat="1" ht="21.75" hidden="1" customHeight="1">
      <c r="A97" s="90" t="s">
        <v>18</v>
      </c>
      <c r="B97" s="84" t="s">
        <v>325</v>
      </c>
      <c r="C97" s="85"/>
      <c r="D97" s="86"/>
      <c r="E97" s="87"/>
    </row>
    <row r="98" spans="1:5" s="68" customFormat="1" ht="20.25" hidden="1" customHeight="1">
      <c r="A98" s="83" t="s">
        <v>298</v>
      </c>
      <c r="B98" s="84" t="s">
        <v>323</v>
      </c>
      <c r="C98" s="85"/>
      <c r="D98" s="86"/>
      <c r="E98" s="87"/>
    </row>
    <row r="99" spans="1:5" s="68" customFormat="1" ht="20.25" hidden="1" customHeight="1">
      <c r="A99" s="83" t="s">
        <v>210</v>
      </c>
      <c r="B99" s="84" t="s">
        <v>323</v>
      </c>
      <c r="C99" s="85"/>
      <c r="D99" s="86"/>
      <c r="E99" s="87"/>
    </row>
    <row r="100" spans="1:5" s="68" customFormat="1" ht="20.25" hidden="1" customHeight="1">
      <c r="A100" s="90" t="s">
        <v>49</v>
      </c>
      <c r="B100" s="84" t="s">
        <v>323</v>
      </c>
      <c r="C100" s="85"/>
      <c r="D100" s="86"/>
      <c r="E100" s="87"/>
    </row>
    <row r="101" spans="1:5" s="68" customFormat="1" ht="20.25" hidden="1" customHeight="1">
      <c r="A101" s="92" t="s">
        <v>50</v>
      </c>
      <c r="B101" s="84" t="s">
        <v>328</v>
      </c>
      <c r="C101" s="85"/>
      <c r="D101" s="86"/>
      <c r="E101" s="87"/>
    </row>
    <row r="102" spans="1:5" s="68" customFormat="1" ht="21.75" hidden="1" customHeight="1">
      <c r="A102" s="104" t="s">
        <v>192</v>
      </c>
      <c r="B102" s="84" t="s">
        <v>323</v>
      </c>
      <c r="C102" s="85"/>
      <c r="D102" s="86"/>
      <c r="E102" s="87"/>
    </row>
    <row r="103" spans="1:5" s="68" customFormat="1" ht="20.25" hidden="1" customHeight="1">
      <c r="A103" s="104" t="s">
        <v>193</v>
      </c>
      <c r="B103" s="84" t="s">
        <v>328</v>
      </c>
      <c r="C103" s="85"/>
      <c r="D103" s="86"/>
      <c r="E103" s="87"/>
    </row>
    <row r="104" spans="1:5" s="68" customFormat="1" ht="20.25" hidden="1" customHeight="1">
      <c r="A104" s="121" t="s">
        <v>51</v>
      </c>
      <c r="B104" s="84" t="s">
        <v>323</v>
      </c>
      <c r="C104" s="85"/>
      <c r="D104" s="86"/>
      <c r="E104" s="87"/>
    </row>
    <row r="105" spans="1:5" s="68" customFormat="1" ht="20.25" hidden="1" customHeight="1">
      <c r="A105" s="115" t="s">
        <v>299</v>
      </c>
      <c r="B105" s="84" t="s">
        <v>331</v>
      </c>
      <c r="C105" s="85"/>
      <c r="D105" s="86"/>
      <c r="E105" s="87"/>
    </row>
    <row r="106" spans="1:5" s="68" customFormat="1" ht="20.25" hidden="1" customHeight="1">
      <c r="A106" s="90" t="s">
        <v>52</v>
      </c>
      <c r="B106" s="84" t="s">
        <v>323</v>
      </c>
      <c r="C106" s="85"/>
      <c r="D106" s="86"/>
      <c r="E106" s="87"/>
    </row>
    <row r="107" spans="1:5" s="68" customFormat="1" ht="20.25" hidden="1" customHeight="1">
      <c r="A107" s="90" t="s">
        <v>21</v>
      </c>
      <c r="B107" s="84" t="s">
        <v>323</v>
      </c>
      <c r="C107" s="85"/>
      <c r="D107" s="86"/>
      <c r="E107" s="87"/>
    </row>
    <row r="108" spans="1:5" s="68" customFormat="1" ht="21.75" hidden="1" customHeight="1">
      <c r="A108" s="90" t="s">
        <v>22</v>
      </c>
      <c r="B108" s="84" t="s">
        <v>323</v>
      </c>
      <c r="C108" s="85"/>
      <c r="D108" s="86"/>
      <c r="E108" s="87"/>
    </row>
    <row r="109" spans="1:5" s="68" customFormat="1" ht="21.75" hidden="1" customHeight="1">
      <c r="A109" s="90" t="s">
        <v>23</v>
      </c>
      <c r="B109" s="84" t="s">
        <v>327</v>
      </c>
      <c r="C109" s="85"/>
      <c r="D109" s="86"/>
      <c r="E109" s="87"/>
    </row>
    <row r="110" spans="1:5" s="68" customFormat="1" ht="21.75" hidden="1" customHeight="1">
      <c r="A110" s="90" t="s">
        <v>211</v>
      </c>
      <c r="B110" s="84" t="s">
        <v>323</v>
      </c>
      <c r="C110" s="85"/>
      <c r="D110" s="86"/>
      <c r="E110" s="87"/>
    </row>
    <row r="111" spans="1:5" s="68" customFormat="1" ht="21.75" hidden="1" customHeight="1">
      <c r="A111" s="90" t="s">
        <v>212</v>
      </c>
      <c r="B111" s="84" t="s">
        <v>323</v>
      </c>
      <c r="C111" s="85"/>
      <c r="D111" s="86"/>
      <c r="E111" s="87"/>
    </row>
    <row r="112" spans="1:5" s="68" customFormat="1" ht="21.75" hidden="1" customHeight="1">
      <c r="A112" s="90" t="s">
        <v>213</v>
      </c>
      <c r="B112" s="84" t="s">
        <v>324</v>
      </c>
      <c r="C112" s="85"/>
      <c r="D112" s="86"/>
      <c r="E112" s="87"/>
    </row>
    <row r="113" spans="1:5" s="68" customFormat="1" ht="21.75" hidden="1" customHeight="1">
      <c r="A113" s="90" t="s">
        <v>214</v>
      </c>
      <c r="B113" s="84" t="s">
        <v>323</v>
      </c>
      <c r="C113" s="85"/>
      <c r="D113" s="86"/>
      <c r="E113" s="87"/>
    </row>
    <row r="114" spans="1:5" s="68" customFormat="1" ht="21.75" hidden="1" customHeight="1">
      <c r="A114" s="83" t="s">
        <v>19</v>
      </c>
      <c r="B114" s="84" t="s">
        <v>323</v>
      </c>
      <c r="C114" s="85"/>
      <c r="D114" s="86"/>
      <c r="E114" s="107"/>
    </row>
    <row r="115" spans="1:5" s="68" customFormat="1" ht="21.75" hidden="1" customHeight="1">
      <c r="A115" s="90" t="s">
        <v>20</v>
      </c>
      <c r="B115" s="84" t="s">
        <v>326</v>
      </c>
      <c r="C115" s="85"/>
      <c r="D115" s="86"/>
      <c r="E115" s="107"/>
    </row>
    <row r="116" spans="1:5" s="68" customFormat="1" ht="21.75" hidden="1" customHeight="1">
      <c r="A116" s="90" t="s">
        <v>300</v>
      </c>
      <c r="B116" s="84" t="s">
        <v>332</v>
      </c>
      <c r="C116" s="85"/>
      <c r="D116" s="86"/>
      <c r="E116" s="87"/>
    </row>
    <row r="117" spans="1:5" s="68" customFormat="1" ht="21.75" hidden="1" customHeight="1">
      <c r="A117" s="83" t="s">
        <v>301</v>
      </c>
      <c r="B117" s="84" t="s">
        <v>332</v>
      </c>
      <c r="C117" s="85"/>
      <c r="D117" s="86"/>
      <c r="E117" s="87"/>
    </row>
    <row r="118" spans="1:5" s="68" customFormat="1" ht="21.75" hidden="1" customHeight="1">
      <c r="A118" s="83" t="s">
        <v>302</v>
      </c>
      <c r="B118" s="84" t="s">
        <v>332</v>
      </c>
      <c r="C118" s="85"/>
      <c r="D118" s="86"/>
      <c r="E118" s="87"/>
    </row>
    <row r="119" spans="1:5" s="68" customFormat="1" ht="21.75" customHeight="1">
      <c r="A119" s="90" t="s">
        <v>98</v>
      </c>
      <c r="B119" s="84" t="s">
        <v>323</v>
      </c>
      <c r="C119" s="85">
        <v>10</v>
      </c>
      <c r="D119" s="86">
        <v>10000</v>
      </c>
      <c r="E119" s="87">
        <f>+D119*C119</f>
        <v>100000</v>
      </c>
    </row>
    <row r="120" spans="1:5" s="68" customFormat="1" ht="20.25" hidden="1" customHeight="1">
      <c r="A120" s="105" t="s">
        <v>127</v>
      </c>
      <c r="B120" s="84" t="s">
        <v>323</v>
      </c>
      <c r="C120" s="85"/>
      <c r="D120" s="86"/>
      <c r="E120" s="87"/>
    </row>
    <row r="121" spans="1:5" s="68" customFormat="1" ht="21.75" hidden="1" customHeight="1">
      <c r="A121" s="97" t="s">
        <v>128</v>
      </c>
      <c r="B121" s="84" t="s">
        <v>322</v>
      </c>
      <c r="C121" s="85"/>
      <c r="D121" s="86"/>
      <c r="E121" s="87"/>
    </row>
    <row r="122" spans="1:5" s="68" customFormat="1" ht="21.75" hidden="1" customHeight="1">
      <c r="A122" s="83" t="s">
        <v>129</v>
      </c>
      <c r="B122" s="84" t="s">
        <v>322</v>
      </c>
      <c r="C122" s="91"/>
      <c r="D122" s="86"/>
      <c r="E122" s="87"/>
    </row>
    <row r="123" spans="1:5" s="68" customFormat="1" ht="20.25" hidden="1" customHeight="1">
      <c r="A123" s="83" t="s">
        <v>130</v>
      </c>
      <c r="B123" s="84" t="s">
        <v>323</v>
      </c>
      <c r="C123" s="91"/>
      <c r="D123" s="86"/>
      <c r="E123" s="87"/>
    </row>
    <row r="124" spans="1:5" s="68" customFormat="1" ht="21.75" hidden="1" customHeight="1">
      <c r="A124" s="83" t="s">
        <v>131</v>
      </c>
      <c r="B124" s="84" t="s">
        <v>323</v>
      </c>
      <c r="C124" s="91"/>
      <c r="D124" s="86"/>
      <c r="E124" s="87"/>
    </row>
    <row r="125" spans="1:5" s="68" customFormat="1" ht="21.75" hidden="1" customHeight="1">
      <c r="A125" s="83" t="s">
        <v>132</v>
      </c>
      <c r="B125" s="84" t="s">
        <v>323</v>
      </c>
      <c r="C125" s="106"/>
      <c r="D125" s="86"/>
      <c r="E125" s="87"/>
    </row>
    <row r="126" spans="1:5" s="68" customFormat="1" ht="20.25" hidden="1" customHeight="1">
      <c r="A126" s="112" t="s">
        <v>282</v>
      </c>
      <c r="B126" s="84" t="s">
        <v>324</v>
      </c>
      <c r="C126" s="85"/>
      <c r="D126" s="86"/>
      <c r="E126" s="87"/>
    </row>
    <row r="127" spans="1:5" s="68" customFormat="1" ht="21.75" hidden="1" customHeight="1">
      <c r="A127" s="83" t="s">
        <v>283</v>
      </c>
      <c r="B127" s="84" t="s">
        <v>323</v>
      </c>
      <c r="C127" s="91"/>
      <c r="D127" s="86"/>
      <c r="E127" s="87"/>
    </row>
    <row r="128" spans="1:5" s="68" customFormat="1" ht="21.75" hidden="1" customHeight="1">
      <c r="A128" s="90" t="s">
        <v>284</v>
      </c>
      <c r="B128" s="84" t="s">
        <v>323</v>
      </c>
      <c r="C128" s="85"/>
      <c r="D128" s="86"/>
      <c r="E128" s="87"/>
    </row>
    <row r="129" spans="1:5" s="68" customFormat="1" ht="20.25" hidden="1" customHeight="1">
      <c r="A129" s="90" t="s">
        <v>285</v>
      </c>
      <c r="B129" s="84" t="s">
        <v>330</v>
      </c>
      <c r="C129" s="85"/>
      <c r="D129" s="86"/>
      <c r="E129" s="87"/>
    </row>
    <row r="130" spans="1:5" s="68" customFormat="1" ht="20.25" customHeight="1">
      <c r="A130" s="90" t="s">
        <v>37</v>
      </c>
      <c r="B130" s="84" t="s">
        <v>323</v>
      </c>
      <c r="C130" s="85">
        <v>60</v>
      </c>
      <c r="D130" s="86">
        <v>10000</v>
      </c>
      <c r="E130" s="87">
        <f>+D130*C130</f>
        <v>600000</v>
      </c>
    </row>
    <row r="131" spans="1:5" s="68" customFormat="1" ht="21.75" hidden="1" customHeight="1">
      <c r="A131" s="92" t="s">
        <v>38</v>
      </c>
      <c r="B131" s="84" t="s">
        <v>325</v>
      </c>
      <c r="C131" s="85"/>
      <c r="D131" s="86"/>
      <c r="E131" s="87"/>
    </row>
    <row r="132" spans="1:5" s="68" customFormat="1" ht="20.25" hidden="1" customHeight="1">
      <c r="A132" s="83" t="s">
        <v>215</v>
      </c>
      <c r="B132" s="84" t="s">
        <v>323</v>
      </c>
      <c r="C132" s="85"/>
      <c r="D132" s="86"/>
      <c r="E132" s="87"/>
    </row>
    <row r="133" spans="1:5" s="68" customFormat="1" ht="20.25" hidden="1" customHeight="1">
      <c r="A133" s="83" t="s">
        <v>216</v>
      </c>
      <c r="B133" s="84" t="s">
        <v>325</v>
      </c>
      <c r="C133" s="85"/>
      <c r="D133" s="86"/>
      <c r="E133" s="87"/>
    </row>
    <row r="134" spans="1:5" s="68" customFormat="1" ht="21.75" hidden="1" customHeight="1">
      <c r="A134" s="90" t="s">
        <v>217</v>
      </c>
      <c r="B134" s="84" t="s">
        <v>323</v>
      </c>
      <c r="C134" s="85"/>
      <c r="D134" s="86"/>
      <c r="E134" s="87"/>
    </row>
    <row r="135" spans="1:5" s="68" customFormat="1" ht="20.25" hidden="1" customHeight="1">
      <c r="A135" s="90" t="s">
        <v>218</v>
      </c>
      <c r="B135" s="84" t="s">
        <v>323</v>
      </c>
      <c r="C135" s="85"/>
      <c r="D135" s="86"/>
      <c r="E135" s="87"/>
    </row>
    <row r="136" spans="1:5" s="68" customFormat="1" ht="20.25" hidden="1" customHeight="1">
      <c r="A136" s="90" t="s">
        <v>104</v>
      </c>
      <c r="B136" s="84" t="s">
        <v>323</v>
      </c>
      <c r="C136" s="91"/>
      <c r="D136" s="86"/>
      <c r="E136" s="87"/>
    </row>
    <row r="137" spans="1:5" s="68" customFormat="1" ht="21.75" hidden="1" customHeight="1">
      <c r="A137" s="90" t="s">
        <v>105</v>
      </c>
      <c r="B137" s="84" t="s">
        <v>324</v>
      </c>
      <c r="C137" s="91"/>
      <c r="D137" s="86"/>
      <c r="E137" s="87"/>
    </row>
    <row r="138" spans="1:5" s="68" customFormat="1" ht="21.75" hidden="1" customHeight="1">
      <c r="A138" s="90" t="s">
        <v>303</v>
      </c>
      <c r="B138" s="84"/>
      <c r="C138" s="85"/>
      <c r="D138" s="86"/>
      <c r="E138" s="87"/>
    </row>
    <row r="139" spans="1:5" s="68" customFormat="1" ht="20.25" hidden="1" customHeight="1">
      <c r="A139" s="90" t="s">
        <v>106</v>
      </c>
      <c r="B139" s="84" t="s">
        <v>323</v>
      </c>
      <c r="C139" s="91"/>
      <c r="D139" s="86"/>
      <c r="E139" s="87"/>
    </row>
    <row r="140" spans="1:5" s="68" customFormat="1" ht="20.25" hidden="1" customHeight="1">
      <c r="A140" s="90" t="s">
        <v>107</v>
      </c>
      <c r="B140" s="84" t="s">
        <v>324</v>
      </c>
      <c r="C140" s="91"/>
      <c r="D140" s="86"/>
      <c r="E140" s="87"/>
    </row>
    <row r="141" spans="1:5" s="68" customFormat="1" ht="20.25" hidden="1" customHeight="1">
      <c r="A141" s="90" t="s">
        <v>108</v>
      </c>
      <c r="B141" s="84" t="s">
        <v>323</v>
      </c>
      <c r="C141" s="91"/>
      <c r="D141" s="86"/>
      <c r="E141" s="87"/>
    </row>
    <row r="142" spans="1:5" s="68" customFormat="1" ht="20.25" hidden="1" customHeight="1">
      <c r="A142" s="90" t="s">
        <v>109</v>
      </c>
      <c r="B142" s="84" t="s">
        <v>324</v>
      </c>
      <c r="C142" s="91"/>
      <c r="D142" s="86"/>
      <c r="E142" s="87"/>
    </row>
    <row r="143" spans="1:5" s="68" customFormat="1" ht="23.25">
      <c r="A143" s="90" t="s">
        <v>133</v>
      </c>
      <c r="B143" s="84" t="s">
        <v>323</v>
      </c>
      <c r="C143" s="91">
        <v>1</v>
      </c>
      <c r="D143" s="86">
        <v>60000</v>
      </c>
      <c r="E143" s="87">
        <f>+D143*C143</f>
        <v>60000</v>
      </c>
    </row>
    <row r="144" spans="1:5" s="68" customFormat="1" ht="41.45" hidden="1" customHeight="1">
      <c r="A144" s="90" t="s">
        <v>110</v>
      </c>
      <c r="B144" s="84" t="s">
        <v>323</v>
      </c>
      <c r="C144" s="91"/>
      <c r="D144" s="86"/>
      <c r="E144" s="87"/>
    </row>
    <row r="145" spans="1:5" s="68" customFormat="1" ht="21.75" hidden="1" customHeight="1">
      <c r="A145" s="90" t="s">
        <v>111</v>
      </c>
      <c r="B145" s="84" t="s">
        <v>323</v>
      </c>
      <c r="C145" s="91"/>
      <c r="D145" s="86"/>
      <c r="E145" s="120"/>
    </row>
    <row r="146" spans="1:5" s="68" customFormat="1" ht="21.75" hidden="1" customHeight="1">
      <c r="A146" s="90" t="s">
        <v>112</v>
      </c>
      <c r="B146" s="84" t="s">
        <v>324</v>
      </c>
      <c r="C146" s="91"/>
      <c r="D146" s="86"/>
      <c r="E146" s="87"/>
    </row>
    <row r="147" spans="1:5" s="68" customFormat="1" ht="21.75" hidden="1" customHeight="1">
      <c r="A147" s="90" t="s">
        <v>162</v>
      </c>
      <c r="B147" s="84" t="s">
        <v>323</v>
      </c>
      <c r="C147" s="85"/>
      <c r="D147" s="86"/>
      <c r="E147" s="87"/>
    </row>
    <row r="148" spans="1:5" s="68" customFormat="1" ht="21.75" hidden="1" customHeight="1">
      <c r="A148" s="90" t="s">
        <v>163</v>
      </c>
      <c r="B148" s="84" t="s">
        <v>323</v>
      </c>
      <c r="C148" s="85"/>
      <c r="D148" s="86"/>
      <c r="E148" s="87"/>
    </row>
    <row r="149" spans="1:5" s="68" customFormat="1" ht="20.25" hidden="1" customHeight="1">
      <c r="A149" s="90" t="s">
        <v>164</v>
      </c>
      <c r="B149" s="84" t="s">
        <v>323</v>
      </c>
      <c r="C149" s="85"/>
      <c r="D149" s="86"/>
      <c r="E149" s="87"/>
    </row>
    <row r="150" spans="1:5" s="68" customFormat="1" ht="20.25" hidden="1" customHeight="1">
      <c r="A150" s="90" t="s">
        <v>165</v>
      </c>
      <c r="B150" s="84" t="s">
        <v>325</v>
      </c>
      <c r="C150" s="85"/>
      <c r="D150" s="86"/>
      <c r="E150" s="107"/>
    </row>
    <row r="151" spans="1:5" s="68" customFormat="1" ht="21.75" customHeight="1">
      <c r="A151" s="90" t="s">
        <v>166</v>
      </c>
      <c r="B151" s="84" t="s">
        <v>325</v>
      </c>
      <c r="C151" s="85">
        <v>5</v>
      </c>
      <c r="D151" s="86">
        <v>7000</v>
      </c>
      <c r="E151" s="87">
        <f>+D151*C151</f>
        <v>35000</v>
      </c>
    </row>
    <row r="152" spans="1:5" s="68" customFormat="1" ht="20.25" hidden="1" customHeight="1">
      <c r="A152" s="92" t="s">
        <v>167</v>
      </c>
      <c r="B152" s="84" t="s">
        <v>325</v>
      </c>
      <c r="C152" s="85"/>
      <c r="D152" s="86"/>
      <c r="E152" s="87"/>
    </row>
    <row r="153" spans="1:5" s="68" customFormat="1" ht="21.75" hidden="1" customHeight="1">
      <c r="A153" s="90" t="s">
        <v>291</v>
      </c>
      <c r="B153" s="84" t="s">
        <v>323</v>
      </c>
      <c r="C153" s="85"/>
      <c r="D153" s="86"/>
      <c r="E153" s="107"/>
    </row>
    <row r="154" spans="1:5" s="68" customFormat="1" ht="21.75" hidden="1" customHeight="1">
      <c r="A154" s="90" t="s">
        <v>292</v>
      </c>
      <c r="B154" s="84" t="s">
        <v>323</v>
      </c>
      <c r="C154" s="85"/>
      <c r="D154" s="86"/>
      <c r="E154" s="107"/>
    </row>
    <row r="155" spans="1:5" s="68" customFormat="1" ht="63" hidden="1" customHeight="1">
      <c r="A155" s="90" t="s">
        <v>293</v>
      </c>
      <c r="B155" s="84" t="s">
        <v>325</v>
      </c>
      <c r="C155" s="85"/>
      <c r="D155" s="86"/>
      <c r="E155" s="87"/>
    </row>
    <row r="156" spans="1:5" s="68" customFormat="1" ht="57" hidden="1" customHeight="1">
      <c r="A156" s="90" t="s">
        <v>294</v>
      </c>
      <c r="B156" s="84" t="s">
        <v>325</v>
      </c>
      <c r="C156" s="85"/>
      <c r="D156" s="86"/>
      <c r="E156" s="107"/>
    </row>
    <row r="157" spans="1:5" s="68" customFormat="1" ht="21.75" hidden="1" customHeight="1">
      <c r="A157" s="90" t="s">
        <v>113</v>
      </c>
      <c r="B157" s="84" t="s">
        <v>325</v>
      </c>
      <c r="C157" s="91"/>
      <c r="D157" s="86"/>
      <c r="E157" s="87"/>
    </row>
    <row r="158" spans="1:5" s="68" customFormat="1" ht="21.75" hidden="1" customHeight="1">
      <c r="A158" s="94" t="s">
        <v>114</v>
      </c>
      <c r="B158" s="84" t="s">
        <v>323</v>
      </c>
      <c r="C158" s="91"/>
      <c r="D158" s="86"/>
      <c r="E158" s="107"/>
    </row>
    <row r="159" spans="1:5" s="68" customFormat="1" ht="20.25" hidden="1" customHeight="1">
      <c r="A159" s="90" t="s">
        <v>115</v>
      </c>
      <c r="B159" s="84" t="s">
        <v>324</v>
      </c>
      <c r="C159" s="91"/>
      <c r="D159" s="86"/>
      <c r="E159" s="107"/>
    </row>
    <row r="160" spans="1:5" s="68" customFormat="1" ht="21.75" customHeight="1">
      <c r="A160" s="90" t="s">
        <v>56</v>
      </c>
      <c r="B160" s="84" t="s">
        <v>323</v>
      </c>
      <c r="C160" s="85">
        <v>14</v>
      </c>
      <c r="D160" s="86">
        <v>13000</v>
      </c>
      <c r="E160" s="87">
        <f>+D160*C160</f>
        <v>182000</v>
      </c>
    </row>
    <row r="161" spans="1:5" s="68" customFormat="1" ht="21.75" hidden="1" customHeight="1">
      <c r="A161" s="92" t="s">
        <v>57</v>
      </c>
      <c r="B161" s="84" t="s">
        <v>324</v>
      </c>
      <c r="C161" s="85"/>
      <c r="D161" s="86"/>
      <c r="E161" s="87"/>
    </row>
    <row r="162" spans="1:5" s="68" customFormat="1" ht="21.75" customHeight="1">
      <c r="A162" s="90" t="s">
        <v>199</v>
      </c>
      <c r="B162" s="84" t="s">
        <v>324</v>
      </c>
      <c r="C162" s="85">
        <v>315</v>
      </c>
      <c r="D162" s="86">
        <v>6000</v>
      </c>
      <c r="E162" s="87">
        <f>+D162*C162</f>
        <v>1890000</v>
      </c>
    </row>
    <row r="163" spans="1:5" s="68" customFormat="1" ht="20.25" hidden="1" customHeight="1">
      <c r="A163" s="83" t="s">
        <v>200</v>
      </c>
      <c r="B163" s="84" t="s">
        <v>323</v>
      </c>
      <c r="C163" s="85"/>
      <c r="D163" s="86"/>
      <c r="E163" s="87"/>
    </row>
    <row r="164" spans="1:5" s="70" customFormat="1" ht="20.25" customHeight="1">
      <c r="A164" s="90" t="s">
        <v>201</v>
      </c>
      <c r="B164" s="84" t="s">
        <v>324</v>
      </c>
      <c r="C164" s="85">
        <v>297</v>
      </c>
      <c r="D164" s="86">
        <v>6000</v>
      </c>
      <c r="E164" s="87">
        <f t="shared" ref="E164:E165" si="0">+D164*C164</f>
        <v>1782000</v>
      </c>
    </row>
    <row r="165" spans="1:5" s="68" customFormat="1" ht="21.75" customHeight="1">
      <c r="A165" s="90" t="s">
        <v>202</v>
      </c>
      <c r="B165" s="84" t="s">
        <v>323</v>
      </c>
      <c r="C165" s="85">
        <v>34</v>
      </c>
      <c r="D165" s="86">
        <v>12000</v>
      </c>
      <c r="E165" s="87">
        <f t="shared" si="0"/>
        <v>408000</v>
      </c>
    </row>
    <row r="166" spans="1:5" s="68" customFormat="1" ht="20.25" hidden="1" customHeight="1">
      <c r="A166" s="90" t="s">
        <v>203</v>
      </c>
      <c r="B166" s="84" t="s">
        <v>323</v>
      </c>
      <c r="C166" s="85"/>
      <c r="D166" s="86"/>
      <c r="E166" s="87"/>
    </row>
    <row r="167" spans="1:5" s="68" customFormat="1" ht="20.25" hidden="1" customHeight="1">
      <c r="A167" s="89" t="s">
        <v>204</v>
      </c>
      <c r="B167" s="84" t="s">
        <v>323</v>
      </c>
      <c r="C167" s="85"/>
      <c r="D167" s="86"/>
      <c r="E167" s="87"/>
    </row>
    <row r="168" spans="1:5" s="68" customFormat="1" ht="20.25" hidden="1" customHeight="1">
      <c r="A168" s="90" t="s">
        <v>65</v>
      </c>
      <c r="B168" s="84" t="s">
        <v>325</v>
      </c>
      <c r="C168" s="85"/>
      <c r="D168" s="86"/>
      <c r="E168" s="87"/>
    </row>
    <row r="169" spans="1:5" s="68" customFormat="1" ht="21.75" hidden="1" customHeight="1">
      <c r="A169" s="97" t="s">
        <v>66</v>
      </c>
      <c r="B169" s="98" t="s">
        <v>323</v>
      </c>
      <c r="C169" s="99"/>
      <c r="D169" s="86"/>
      <c r="E169" s="87"/>
    </row>
    <row r="170" spans="1:5" s="68" customFormat="1" ht="21.75" customHeight="1">
      <c r="A170" s="90" t="s">
        <v>90</v>
      </c>
      <c r="B170" s="84" t="s">
        <v>323</v>
      </c>
      <c r="C170" s="85">
        <v>5</v>
      </c>
      <c r="D170" s="86">
        <v>29000</v>
      </c>
      <c r="E170" s="87">
        <f>+D170*C170</f>
        <v>145000</v>
      </c>
    </row>
    <row r="171" spans="1:5" s="68" customFormat="1" ht="21.75" hidden="1" customHeight="1">
      <c r="A171" s="90" t="s">
        <v>39</v>
      </c>
      <c r="B171" s="84" t="s">
        <v>323</v>
      </c>
      <c r="C171" s="85"/>
      <c r="D171" s="86"/>
      <c r="E171" s="87"/>
    </row>
    <row r="172" spans="1:5" s="68" customFormat="1" ht="20.25" hidden="1" customHeight="1">
      <c r="A172" s="83" t="s">
        <v>243</v>
      </c>
      <c r="B172" s="84" t="s">
        <v>323</v>
      </c>
      <c r="C172" s="85"/>
      <c r="D172" s="86"/>
      <c r="E172" s="87"/>
    </row>
    <row r="173" spans="1:5" s="68" customFormat="1" ht="21.75" hidden="1" customHeight="1">
      <c r="A173" s="90" t="s">
        <v>244</v>
      </c>
      <c r="B173" s="84" t="s">
        <v>323</v>
      </c>
      <c r="C173" s="85"/>
      <c r="D173" s="86"/>
      <c r="E173" s="87"/>
    </row>
    <row r="174" spans="1:5" s="68" customFormat="1" ht="20.25" hidden="1" customHeight="1">
      <c r="A174" s="90" t="s">
        <v>245</v>
      </c>
      <c r="B174" s="84" t="s">
        <v>323</v>
      </c>
      <c r="C174" s="85"/>
      <c r="D174" s="86"/>
      <c r="E174" s="87"/>
    </row>
    <row r="175" spans="1:5" s="68" customFormat="1" ht="21.75" hidden="1" customHeight="1">
      <c r="A175" s="83" t="s">
        <v>180</v>
      </c>
      <c r="B175" s="84" t="s">
        <v>323</v>
      </c>
      <c r="C175" s="85"/>
      <c r="D175" s="86"/>
      <c r="E175" s="87"/>
    </row>
    <row r="176" spans="1:5" s="68" customFormat="1" ht="21.75" hidden="1" customHeight="1">
      <c r="A176" s="83" t="s">
        <v>181</v>
      </c>
      <c r="B176" s="84" t="s">
        <v>323</v>
      </c>
      <c r="C176" s="85"/>
      <c r="D176" s="86"/>
      <c r="E176" s="87"/>
    </row>
    <row r="177" spans="1:5" s="68" customFormat="1" ht="21.75" customHeight="1">
      <c r="A177" s="83" t="s">
        <v>182</v>
      </c>
      <c r="B177" s="84" t="s">
        <v>323</v>
      </c>
      <c r="C177" s="85">
        <v>340</v>
      </c>
      <c r="D177" s="86">
        <v>12000</v>
      </c>
      <c r="E177" s="87">
        <f t="shared" ref="E177:E178" si="1">+D177*C177</f>
        <v>4080000</v>
      </c>
    </row>
    <row r="178" spans="1:5" s="68" customFormat="1" ht="20.25" customHeight="1">
      <c r="A178" s="90" t="s">
        <v>183</v>
      </c>
      <c r="B178" s="84" t="s">
        <v>325</v>
      </c>
      <c r="C178" s="85">
        <v>60</v>
      </c>
      <c r="D178" s="86">
        <v>3300</v>
      </c>
      <c r="E178" s="87">
        <f t="shared" si="1"/>
        <v>198000</v>
      </c>
    </row>
    <row r="179" spans="1:5" s="68" customFormat="1" ht="21.75" hidden="1" customHeight="1">
      <c r="A179" s="83" t="s">
        <v>184</v>
      </c>
      <c r="B179" s="84" t="s">
        <v>323</v>
      </c>
      <c r="C179" s="85"/>
      <c r="D179" s="86"/>
      <c r="E179" s="87"/>
    </row>
    <row r="180" spans="1:5" s="68" customFormat="1" ht="21.75" customHeight="1">
      <c r="A180" s="83" t="s">
        <v>185</v>
      </c>
      <c r="B180" s="84" t="s">
        <v>323</v>
      </c>
      <c r="C180" s="85">
        <v>5</v>
      </c>
      <c r="D180" s="86">
        <v>28000</v>
      </c>
      <c r="E180" s="87">
        <f>+D180*C180</f>
        <v>140000</v>
      </c>
    </row>
    <row r="181" spans="1:5" s="68" customFormat="1" ht="20.25" hidden="1" customHeight="1">
      <c r="A181" s="83" t="s">
        <v>186</v>
      </c>
      <c r="B181" s="84" t="s">
        <v>325</v>
      </c>
      <c r="C181" s="85"/>
      <c r="D181" s="86"/>
      <c r="E181" s="87"/>
    </row>
    <row r="182" spans="1:5" s="68" customFormat="1" ht="20.25" hidden="1" customHeight="1">
      <c r="A182" s="90" t="s">
        <v>187</v>
      </c>
      <c r="B182" s="84" t="s">
        <v>325</v>
      </c>
      <c r="C182" s="85"/>
      <c r="D182" s="86"/>
      <c r="E182" s="87"/>
    </row>
    <row r="183" spans="1:5" s="68" customFormat="1" ht="20.25" hidden="1" customHeight="1">
      <c r="A183" s="92" t="s">
        <v>367</v>
      </c>
      <c r="B183" s="84" t="s">
        <v>323</v>
      </c>
      <c r="C183" s="85"/>
      <c r="D183" s="86"/>
      <c r="E183" s="87"/>
    </row>
    <row r="184" spans="1:5" s="68" customFormat="1" ht="20.25" hidden="1" customHeight="1">
      <c r="A184" s="92" t="s">
        <v>304</v>
      </c>
      <c r="B184" s="84" t="s">
        <v>323</v>
      </c>
      <c r="C184" s="85"/>
      <c r="D184" s="86"/>
      <c r="E184" s="87"/>
    </row>
    <row r="185" spans="1:5" s="68" customFormat="1" ht="20.25" hidden="1" customHeight="1">
      <c r="A185" s="92" t="s">
        <v>305</v>
      </c>
      <c r="B185" s="84" t="s">
        <v>323</v>
      </c>
      <c r="C185" s="85"/>
      <c r="D185" s="86"/>
      <c r="E185" s="87"/>
    </row>
    <row r="186" spans="1:5" s="68" customFormat="1" ht="20.25" customHeight="1">
      <c r="A186" s="92" t="s">
        <v>306</v>
      </c>
      <c r="B186" s="84" t="s">
        <v>325</v>
      </c>
      <c r="C186" s="85">
        <v>4</v>
      </c>
      <c r="D186" s="86">
        <v>85000</v>
      </c>
      <c r="E186" s="87">
        <f>+D186*C186</f>
        <v>340000</v>
      </c>
    </row>
    <row r="187" spans="1:5" s="68" customFormat="1" ht="21.75" hidden="1" customHeight="1">
      <c r="A187" s="83" t="s">
        <v>40</v>
      </c>
      <c r="B187" s="84" t="s">
        <v>323</v>
      </c>
      <c r="C187" s="85"/>
      <c r="D187" s="86"/>
      <c r="E187" s="87"/>
    </row>
    <row r="188" spans="1:5" s="68" customFormat="1" ht="21.75" hidden="1" customHeight="1">
      <c r="A188" s="90" t="s">
        <v>335</v>
      </c>
      <c r="B188" s="84" t="s">
        <v>325</v>
      </c>
      <c r="C188" s="85"/>
      <c r="D188" s="86"/>
      <c r="E188" s="87"/>
    </row>
    <row r="189" spans="1:5" s="68" customFormat="1" ht="21.75" hidden="1" customHeight="1">
      <c r="A189" s="108" t="s">
        <v>342</v>
      </c>
      <c r="B189" s="84" t="s">
        <v>325</v>
      </c>
      <c r="C189" s="85"/>
      <c r="D189" s="86"/>
      <c r="E189" s="87"/>
    </row>
    <row r="190" spans="1:5" s="68" customFormat="1" ht="20.25" hidden="1" customHeight="1">
      <c r="A190" s="108" t="s">
        <v>343</v>
      </c>
      <c r="B190" s="84" t="s">
        <v>325</v>
      </c>
      <c r="C190" s="85"/>
      <c r="D190" s="86"/>
      <c r="E190" s="87"/>
    </row>
    <row r="191" spans="1:5" s="68" customFormat="1" ht="20.25" hidden="1" customHeight="1">
      <c r="A191" s="108" t="s">
        <v>344</v>
      </c>
      <c r="B191" s="84" t="s">
        <v>325</v>
      </c>
      <c r="C191" s="85"/>
      <c r="D191" s="86"/>
      <c r="E191" s="87"/>
    </row>
    <row r="192" spans="1:5" s="68" customFormat="1" ht="20.25" hidden="1" customHeight="1">
      <c r="A192" s="108" t="s">
        <v>345</v>
      </c>
      <c r="B192" s="84" t="s">
        <v>325</v>
      </c>
      <c r="C192" s="85"/>
      <c r="D192" s="86"/>
      <c r="E192" s="87"/>
    </row>
    <row r="193" spans="1:5" s="68" customFormat="1" ht="20.25" hidden="1" customHeight="1">
      <c r="A193" s="90" t="s">
        <v>58</v>
      </c>
      <c r="B193" s="84" t="s">
        <v>323</v>
      </c>
      <c r="C193" s="85"/>
      <c r="D193" s="86"/>
      <c r="E193" s="87"/>
    </row>
    <row r="194" spans="1:5" s="68" customFormat="1" ht="21.75" hidden="1" customHeight="1">
      <c r="A194" s="95" t="s">
        <v>59</v>
      </c>
      <c r="B194" s="84" t="s">
        <v>324</v>
      </c>
      <c r="C194" s="85"/>
      <c r="D194" s="86"/>
      <c r="E194" s="87"/>
    </row>
    <row r="195" spans="1:5" s="68" customFormat="1" ht="21.75" customHeight="1">
      <c r="A195" s="90" t="s">
        <v>70</v>
      </c>
      <c r="B195" s="84" t="s">
        <v>323</v>
      </c>
      <c r="C195" s="85">
        <v>460</v>
      </c>
      <c r="D195" s="86">
        <v>27000</v>
      </c>
      <c r="E195" s="87">
        <f t="shared" ref="E195:E196" si="2">+D195*C195</f>
        <v>12420000</v>
      </c>
    </row>
    <row r="196" spans="1:5" s="68" customFormat="1" ht="21.75" customHeight="1">
      <c r="A196" s="83" t="s">
        <v>71</v>
      </c>
      <c r="B196" s="84" t="s">
        <v>323</v>
      </c>
      <c r="C196" s="85">
        <v>360</v>
      </c>
      <c r="D196" s="86">
        <v>26000</v>
      </c>
      <c r="E196" s="87">
        <f t="shared" si="2"/>
        <v>9360000</v>
      </c>
    </row>
    <row r="197" spans="1:5" s="68" customFormat="1" ht="20.25" hidden="1" customHeight="1">
      <c r="A197" s="90" t="s">
        <v>72</v>
      </c>
      <c r="B197" s="84" t="s">
        <v>325</v>
      </c>
      <c r="C197" s="85"/>
      <c r="D197" s="86"/>
      <c r="E197" s="87"/>
    </row>
    <row r="198" spans="1:5" s="68" customFormat="1" ht="21.75" hidden="1" customHeight="1">
      <c r="A198" s="90" t="s">
        <v>73</v>
      </c>
      <c r="B198" s="84" t="s">
        <v>325</v>
      </c>
      <c r="C198" s="85"/>
      <c r="D198" s="122"/>
      <c r="E198" s="87"/>
    </row>
    <row r="199" spans="1:5" s="68" customFormat="1" ht="20.25" customHeight="1">
      <c r="A199" s="90" t="s">
        <v>146</v>
      </c>
      <c r="B199" s="84" t="s">
        <v>323</v>
      </c>
      <c r="C199" s="85">
        <v>610</v>
      </c>
      <c r="D199" s="86">
        <v>16000</v>
      </c>
      <c r="E199" s="87">
        <f>+D199*C199</f>
        <v>9760000</v>
      </c>
    </row>
    <row r="200" spans="1:5" s="68" customFormat="1" ht="20.25" hidden="1" customHeight="1">
      <c r="A200" s="93" t="s">
        <v>147</v>
      </c>
      <c r="B200" s="84" t="s">
        <v>325</v>
      </c>
      <c r="C200" s="85"/>
      <c r="D200" s="123"/>
      <c r="E200" s="87"/>
    </row>
    <row r="201" spans="1:5" s="68" customFormat="1" ht="21.75" hidden="1" customHeight="1">
      <c r="A201" s="93" t="s">
        <v>148</v>
      </c>
      <c r="B201" s="84" t="s">
        <v>325</v>
      </c>
      <c r="C201" s="85"/>
      <c r="D201" s="122"/>
      <c r="E201" s="87"/>
    </row>
    <row r="202" spans="1:5" s="68" customFormat="1" ht="20.25" hidden="1" customHeight="1">
      <c r="A202" s="90" t="s">
        <v>219</v>
      </c>
      <c r="B202" s="84" t="s">
        <v>323</v>
      </c>
      <c r="C202" s="85"/>
      <c r="D202" s="86"/>
      <c r="E202" s="87"/>
    </row>
    <row r="203" spans="1:5" s="68" customFormat="1" ht="21.75" customHeight="1">
      <c r="A203" s="83" t="s">
        <v>220</v>
      </c>
      <c r="B203" s="84" t="s">
        <v>323</v>
      </c>
      <c r="C203" s="85">
        <v>10</v>
      </c>
      <c r="D203" s="86">
        <v>38000</v>
      </c>
      <c r="E203" s="87">
        <f>+D203*C203</f>
        <v>380000</v>
      </c>
    </row>
    <row r="204" spans="1:5" s="68" customFormat="1" ht="21.75" hidden="1" customHeight="1">
      <c r="A204" s="90" t="s">
        <v>221</v>
      </c>
      <c r="B204" s="84" t="s">
        <v>323</v>
      </c>
      <c r="C204" s="85"/>
      <c r="D204" s="109"/>
      <c r="E204" s="87"/>
    </row>
    <row r="205" spans="1:5" s="68" customFormat="1" ht="21.6" hidden="1" customHeight="1">
      <c r="A205" s="83" t="s">
        <v>222</v>
      </c>
      <c r="B205" s="84" t="s">
        <v>323</v>
      </c>
      <c r="C205" s="85"/>
      <c r="D205" s="86"/>
      <c r="E205" s="87"/>
    </row>
    <row r="206" spans="1:5" s="68" customFormat="1" ht="23.25">
      <c r="A206" s="90" t="s">
        <v>188</v>
      </c>
      <c r="B206" s="84" t="s">
        <v>323</v>
      </c>
      <c r="C206" s="85">
        <v>23</v>
      </c>
      <c r="D206" s="86">
        <v>12000</v>
      </c>
      <c r="E206" s="87">
        <f>+D206*C206</f>
        <v>276000</v>
      </c>
    </row>
    <row r="207" spans="1:5" s="68" customFormat="1" ht="20.25" hidden="1" customHeight="1">
      <c r="A207" s="90" t="s">
        <v>189</v>
      </c>
      <c r="B207" s="84" t="s">
        <v>325</v>
      </c>
      <c r="C207" s="85"/>
      <c r="D207" s="109"/>
      <c r="E207" s="87"/>
    </row>
    <row r="208" spans="1:5" s="68" customFormat="1" ht="21.75" hidden="1" customHeight="1">
      <c r="A208" s="90" t="s">
        <v>190</v>
      </c>
      <c r="B208" s="84" t="s">
        <v>325</v>
      </c>
      <c r="C208" s="85"/>
      <c r="D208" s="86"/>
      <c r="E208" s="87"/>
    </row>
    <row r="209" spans="1:5" s="68" customFormat="1" ht="21.75" hidden="1" customHeight="1">
      <c r="A209" s="90" t="s">
        <v>191</v>
      </c>
      <c r="B209" s="84" t="s">
        <v>325</v>
      </c>
      <c r="C209" s="85"/>
      <c r="D209" s="86"/>
      <c r="E209" s="87"/>
    </row>
    <row r="210" spans="1:5" s="68" customFormat="1" ht="21.75" hidden="1" customHeight="1">
      <c r="A210" s="90" t="s">
        <v>42</v>
      </c>
      <c r="B210" s="84" t="s">
        <v>323</v>
      </c>
      <c r="C210" s="85"/>
      <c r="D210" s="86"/>
      <c r="E210" s="87"/>
    </row>
    <row r="211" spans="1:5" s="68" customFormat="1" ht="21.75" hidden="1" customHeight="1">
      <c r="A211" s="93" t="s">
        <v>43</v>
      </c>
      <c r="B211" s="84" t="s">
        <v>325</v>
      </c>
      <c r="C211" s="85"/>
      <c r="D211" s="86"/>
      <c r="E211" s="87"/>
    </row>
    <row r="212" spans="1:5" s="68" customFormat="1" ht="21.75" hidden="1" customHeight="1">
      <c r="A212" s="90" t="s">
        <v>44</v>
      </c>
      <c r="B212" s="84" t="s">
        <v>323</v>
      </c>
      <c r="C212" s="85"/>
      <c r="D212" s="86"/>
      <c r="E212" s="87"/>
    </row>
    <row r="213" spans="1:5" s="68" customFormat="1" ht="21.75" customHeight="1">
      <c r="A213" s="90" t="s">
        <v>45</v>
      </c>
      <c r="B213" s="84" t="s">
        <v>323</v>
      </c>
      <c r="C213" s="85">
        <v>120</v>
      </c>
      <c r="D213" s="86">
        <v>14000</v>
      </c>
      <c r="E213" s="87">
        <f>+D213*C213</f>
        <v>1680000</v>
      </c>
    </row>
    <row r="214" spans="1:5" s="68" customFormat="1" ht="21.75" hidden="1" customHeight="1">
      <c r="A214" s="90" t="s">
        <v>46</v>
      </c>
      <c r="B214" s="84" t="s">
        <v>325</v>
      </c>
      <c r="C214" s="85"/>
      <c r="D214" s="86"/>
      <c r="E214" s="87"/>
    </row>
    <row r="215" spans="1:5" s="68" customFormat="1" ht="21.75" hidden="1" customHeight="1">
      <c r="A215" s="90" t="s">
        <v>47</v>
      </c>
      <c r="B215" s="84" t="s">
        <v>323</v>
      </c>
      <c r="C215" s="85"/>
      <c r="D215" s="86"/>
      <c r="E215" s="87"/>
    </row>
    <row r="216" spans="1:5" s="68" customFormat="1" ht="21.75" hidden="1" customHeight="1">
      <c r="A216" s="90" t="s">
        <v>48</v>
      </c>
      <c r="B216" s="84" t="s">
        <v>325</v>
      </c>
      <c r="C216" s="85"/>
      <c r="D216" s="86"/>
      <c r="E216" s="87"/>
    </row>
    <row r="217" spans="1:5" s="68" customFormat="1" ht="21.75" hidden="1" customHeight="1">
      <c r="A217" s="92" t="s">
        <v>355</v>
      </c>
      <c r="B217" s="84" t="s">
        <v>323</v>
      </c>
      <c r="C217" s="85"/>
      <c r="D217" s="86"/>
      <c r="E217" s="87"/>
    </row>
    <row r="218" spans="1:5" s="68" customFormat="1" ht="21.75" hidden="1" customHeight="1">
      <c r="A218" s="92" t="s">
        <v>134</v>
      </c>
      <c r="B218" s="84" t="s">
        <v>325</v>
      </c>
      <c r="C218" s="85"/>
      <c r="D218" s="86"/>
      <c r="E218" s="87"/>
    </row>
    <row r="219" spans="1:5" s="68" customFormat="1" ht="20.25" hidden="1" customHeight="1">
      <c r="A219" s="92" t="s">
        <v>135</v>
      </c>
      <c r="B219" s="84" t="s">
        <v>323</v>
      </c>
      <c r="C219" s="85"/>
      <c r="D219" s="86"/>
      <c r="E219" s="87"/>
    </row>
    <row r="220" spans="1:5" s="68" customFormat="1" ht="20.25" hidden="1" customHeight="1">
      <c r="A220" s="92" t="s">
        <v>136</v>
      </c>
      <c r="B220" s="84" t="s">
        <v>325</v>
      </c>
      <c r="C220" s="85"/>
      <c r="D220" s="86"/>
      <c r="E220" s="87"/>
    </row>
    <row r="221" spans="1:5" s="68" customFormat="1" ht="21.75" hidden="1" customHeight="1">
      <c r="A221" s="90" t="s">
        <v>137</v>
      </c>
      <c r="B221" s="84" t="s">
        <v>323</v>
      </c>
      <c r="C221" s="85"/>
      <c r="D221" s="86"/>
      <c r="E221" s="87"/>
    </row>
    <row r="222" spans="1:5" s="68" customFormat="1" ht="20.25" hidden="1" customHeight="1">
      <c r="A222" s="90" t="s">
        <v>138</v>
      </c>
      <c r="B222" s="84" t="s">
        <v>323</v>
      </c>
      <c r="C222" s="85"/>
      <c r="D222" s="86"/>
      <c r="E222" s="87"/>
    </row>
    <row r="223" spans="1:5" s="68" customFormat="1" ht="21.75" hidden="1" customHeight="1">
      <c r="A223" s="92" t="s">
        <v>139</v>
      </c>
      <c r="B223" s="84" t="s">
        <v>325</v>
      </c>
      <c r="C223" s="85"/>
      <c r="D223" s="86"/>
      <c r="E223" s="87"/>
    </row>
    <row r="224" spans="1:5" s="68" customFormat="1" ht="20.25" hidden="1" customHeight="1">
      <c r="A224" s="83" t="s">
        <v>319</v>
      </c>
      <c r="B224" s="84" t="s">
        <v>323</v>
      </c>
      <c r="C224" s="85"/>
      <c r="D224" s="86"/>
      <c r="E224" s="87"/>
    </row>
    <row r="225" spans="1:5" s="68" customFormat="1" ht="21.75" hidden="1" customHeight="1">
      <c r="A225" s="83" t="s">
        <v>205</v>
      </c>
      <c r="B225" s="84" t="s">
        <v>322</v>
      </c>
      <c r="C225" s="85"/>
      <c r="D225" s="86"/>
      <c r="E225" s="87"/>
    </row>
    <row r="226" spans="1:5" s="68" customFormat="1" ht="21.75" hidden="1" customHeight="1">
      <c r="A226" s="83" t="s">
        <v>307</v>
      </c>
      <c r="B226" s="84" t="s">
        <v>323</v>
      </c>
      <c r="C226" s="85"/>
      <c r="D226" s="86"/>
      <c r="E226" s="87"/>
    </row>
    <row r="227" spans="1:5" s="68" customFormat="1" ht="20.25" hidden="1" customHeight="1">
      <c r="A227" s="83" t="s">
        <v>308</v>
      </c>
      <c r="B227" s="84" t="s">
        <v>331</v>
      </c>
      <c r="C227" s="85"/>
      <c r="D227" s="86"/>
      <c r="E227" s="87"/>
    </row>
    <row r="228" spans="1:5" s="68" customFormat="1" ht="21.75" hidden="1" customHeight="1">
      <c r="A228" s="93" t="s">
        <v>91</v>
      </c>
      <c r="B228" s="84" t="s">
        <v>323</v>
      </c>
      <c r="C228" s="85"/>
      <c r="D228" s="86"/>
      <c r="E228" s="87"/>
    </row>
    <row r="229" spans="1:5" s="68" customFormat="1" ht="20.25" hidden="1" customHeight="1">
      <c r="A229" s="90" t="s">
        <v>61</v>
      </c>
      <c r="B229" s="84" t="s">
        <v>323</v>
      </c>
      <c r="C229" s="85"/>
      <c r="D229" s="86"/>
      <c r="E229" s="87"/>
    </row>
    <row r="230" spans="1:5" s="68" customFormat="1" ht="20.25" hidden="1" customHeight="1">
      <c r="A230" s="90" t="s">
        <v>62</v>
      </c>
      <c r="B230" s="84" t="s">
        <v>326</v>
      </c>
      <c r="C230" s="85"/>
      <c r="D230" s="86"/>
      <c r="E230" s="87"/>
    </row>
    <row r="231" spans="1:5" s="68" customFormat="1" ht="21.75" hidden="1" customHeight="1">
      <c r="A231" s="97" t="s">
        <v>368</v>
      </c>
      <c r="B231" s="84" t="s">
        <v>322</v>
      </c>
      <c r="C231" s="85"/>
      <c r="D231" s="86"/>
      <c r="E231" s="87"/>
    </row>
    <row r="232" spans="1:5" s="68" customFormat="1" ht="20.25" hidden="1" customHeight="1">
      <c r="A232" s="97" t="s">
        <v>369</v>
      </c>
      <c r="B232" s="84" t="s">
        <v>322</v>
      </c>
      <c r="C232" s="85"/>
      <c r="D232" s="86"/>
      <c r="E232" s="87"/>
    </row>
    <row r="233" spans="1:5" s="68" customFormat="1" ht="21.75" hidden="1" customHeight="1">
      <c r="A233" s="108" t="s">
        <v>346</v>
      </c>
      <c r="B233" s="84" t="s">
        <v>325</v>
      </c>
      <c r="C233" s="85"/>
      <c r="D233" s="86"/>
      <c r="E233" s="87"/>
    </row>
    <row r="234" spans="1:5" s="68" customFormat="1" ht="21.75" hidden="1" customHeight="1">
      <c r="A234" s="90" t="s">
        <v>92</v>
      </c>
      <c r="B234" s="84" t="s">
        <v>323</v>
      </c>
      <c r="C234" s="85"/>
      <c r="D234" s="86"/>
      <c r="E234" s="87"/>
    </row>
    <row r="235" spans="1:5" s="68" customFormat="1" ht="20.25" hidden="1" customHeight="1">
      <c r="A235" s="90" t="s">
        <v>93</v>
      </c>
      <c r="B235" s="84" t="s">
        <v>325</v>
      </c>
      <c r="C235" s="85"/>
      <c r="D235" s="86"/>
      <c r="E235" s="87"/>
    </row>
    <row r="236" spans="1:5" s="68" customFormat="1" ht="20.25" hidden="1" customHeight="1">
      <c r="A236" s="90" t="s">
        <v>140</v>
      </c>
      <c r="B236" s="84" t="s">
        <v>323</v>
      </c>
      <c r="C236" s="91"/>
      <c r="D236" s="86"/>
      <c r="E236" s="87"/>
    </row>
    <row r="237" spans="1:5" s="68" customFormat="1" ht="20.25" hidden="1" customHeight="1">
      <c r="A237" s="108" t="s">
        <v>347</v>
      </c>
      <c r="B237" s="84" t="s">
        <v>325</v>
      </c>
      <c r="C237" s="85"/>
      <c r="D237" s="86"/>
      <c r="E237" s="87"/>
    </row>
    <row r="238" spans="1:5" s="68" customFormat="1" ht="20.25" hidden="1" customHeight="1">
      <c r="A238" s="90" t="s">
        <v>141</v>
      </c>
      <c r="B238" s="84" t="s">
        <v>325</v>
      </c>
      <c r="C238" s="91"/>
      <c r="D238" s="110"/>
      <c r="E238" s="124"/>
    </row>
    <row r="239" spans="1:5" s="68" customFormat="1" ht="21.75" hidden="1" customHeight="1">
      <c r="A239" s="90" t="s">
        <v>223</v>
      </c>
      <c r="B239" s="84" t="s">
        <v>323</v>
      </c>
      <c r="C239" s="85"/>
      <c r="D239" s="110"/>
      <c r="E239" s="87"/>
    </row>
    <row r="240" spans="1:5" s="68" customFormat="1" ht="20.25" hidden="1" customHeight="1">
      <c r="A240" s="83" t="s">
        <v>24</v>
      </c>
      <c r="B240" s="84" t="s">
        <v>324</v>
      </c>
      <c r="C240" s="85"/>
      <c r="D240" s="86"/>
      <c r="E240" s="87"/>
    </row>
    <row r="241" spans="1:5" s="68" customFormat="1" ht="21.75" customHeight="1">
      <c r="A241" s="90" t="s">
        <v>25</v>
      </c>
      <c r="B241" s="84" t="s">
        <v>323</v>
      </c>
      <c r="C241" s="85">
        <v>88</v>
      </c>
      <c r="D241" s="86">
        <v>33000</v>
      </c>
      <c r="E241" s="87">
        <f t="shared" ref="E241:E242" si="3">+D241*C241</f>
        <v>2904000</v>
      </c>
    </row>
    <row r="242" spans="1:5" s="68" customFormat="1" ht="20.25" customHeight="1">
      <c r="A242" s="90" t="s">
        <v>26</v>
      </c>
      <c r="B242" s="84" t="s">
        <v>323</v>
      </c>
      <c r="C242" s="85">
        <v>5</v>
      </c>
      <c r="D242" s="86">
        <v>28000</v>
      </c>
      <c r="E242" s="87">
        <f t="shared" si="3"/>
        <v>140000</v>
      </c>
    </row>
    <row r="243" spans="1:5" s="68" customFormat="1" ht="21.75" hidden="1" customHeight="1">
      <c r="A243" s="90" t="s">
        <v>27</v>
      </c>
      <c r="B243" s="84" t="s">
        <v>326</v>
      </c>
      <c r="C243" s="85"/>
      <c r="D243" s="86"/>
      <c r="E243" s="87"/>
    </row>
    <row r="244" spans="1:5" s="68" customFormat="1" ht="21.75" hidden="1" customHeight="1">
      <c r="A244" s="90" t="s">
        <v>28</v>
      </c>
      <c r="B244" s="84" t="s">
        <v>324</v>
      </c>
      <c r="C244" s="85"/>
      <c r="D244" s="86"/>
      <c r="E244" s="87"/>
    </row>
    <row r="245" spans="1:5" s="68" customFormat="1" ht="21.75" hidden="1" customHeight="1">
      <c r="A245" s="90" t="s">
        <v>29</v>
      </c>
      <c r="B245" s="84" t="s">
        <v>323</v>
      </c>
      <c r="C245" s="85"/>
      <c r="D245" s="86"/>
      <c r="E245" s="87"/>
    </row>
    <row r="246" spans="1:5" s="68" customFormat="1" ht="21.75" hidden="1" customHeight="1">
      <c r="A246" s="92" t="s">
        <v>234</v>
      </c>
      <c r="B246" s="84" t="s">
        <v>323</v>
      </c>
      <c r="C246" s="85"/>
      <c r="D246" s="111"/>
      <c r="E246" s="87"/>
    </row>
    <row r="247" spans="1:5" s="68" customFormat="1" ht="57" hidden="1" customHeight="1">
      <c r="A247" s="90" t="s">
        <v>235</v>
      </c>
      <c r="B247" s="84" t="s">
        <v>323</v>
      </c>
      <c r="C247" s="85"/>
      <c r="D247" s="111"/>
      <c r="E247" s="87"/>
    </row>
    <row r="248" spans="1:5" s="68" customFormat="1" ht="39.950000000000003" hidden="1" customHeight="1">
      <c r="A248" s="90" t="s">
        <v>236</v>
      </c>
      <c r="B248" s="84" t="s">
        <v>323</v>
      </c>
      <c r="C248" s="85"/>
      <c r="D248" s="86"/>
      <c r="E248" s="87"/>
    </row>
    <row r="249" spans="1:5" s="68" customFormat="1" ht="23.25">
      <c r="A249" s="90" t="s">
        <v>30</v>
      </c>
      <c r="B249" s="84" t="s">
        <v>323</v>
      </c>
      <c r="C249" s="85">
        <v>66</v>
      </c>
      <c r="D249" s="86">
        <v>40000</v>
      </c>
      <c r="E249" s="87">
        <f t="shared" ref="E249:E250" si="4">+D249*C249</f>
        <v>2640000</v>
      </c>
    </row>
    <row r="250" spans="1:5" s="68" customFormat="1" ht="20.25" customHeight="1">
      <c r="A250" s="90" t="s">
        <v>31</v>
      </c>
      <c r="B250" s="84" t="s">
        <v>323</v>
      </c>
      <c r="C250" s="85">
        <v>5</v>
      </c>
      <c r="D250" s="86">
        <v>41000</v>
      </c>
      <c r="E250" s="87">
        <f t="shared" si="4"/>
        <v>205000</v>
      </c>
    </row>
    <row r="251" spans="1:5" s="68" customFormat="1" ht="20.25" hidden="1" customHeight="1">
      <c r="A251" s="90" t="s">
        <v>32</v>
      </c>
      <c r="B251" s="84" t="s">
        <v>326</v>
      </c>
      <c r="C251" s="85"/>
      <c r="D251" s="86"/>
      <c r="E251" s="87"/>
    </row>
    <row r="252" spans="1:5" s="68" customFormat="1" ht="21.75" hidden="1" customHeight="1">
      <c r="A252" s="90" t="s">
        <v>33</v>
      </c>
      <c r="B252" s="84" t="s">
        <v>324</v>
      </c>
      <c r="C252" s="85"/>
      <c r="D252" s="86"/>
      <c r="E252" s="87"/>
    </row>
    <row r="253" spans="1:5" s="68" customFormat="1" ht="20.25" customHeight="1">
      <c r="A253" s="90" t="s">
        <v>34</v>
      </c>
      <c r="B253" s="84" t="s">
        <v>323</v>
      </c>
      <c r="C253" s="85">
        <v>41</v>
      </c>
      <c r="D253" s="86">
        <v>25000</v>
      </c>
      <c r="E253" s="87">
        <f t="shared" ref="E253:E254" si="5">+D253*C253</f>
        <v>1025000</v>
      </c>
    </row>
    <row r="254" spans="1:5" s="68" customFormat="1" ht="20.25" customHeight="1">
      <c r="A254" s="90" t="s">
        <v>35</v>
      </c>
      <c r="B254" s="84" t="s">
        <v>323</v>
      </c>
      <c r="C254" s="85">
        <v>7</v>
      </c>
      <c r="D254" s="86">
        <v>20000</v>
      </c>
      <c r="E254" s="87">
        <f t="shared" si="5"/>
        <v>140000</v>
      </c>
    </row>
    <row r="255" spans="1:5" s="68" customFormat="1" ht="20.25" hidden="1" customHeight="1">
      <c r="A255" s="90" t="s">
        <v>36</v>
      </c>
      <c r="B255" s="84" t="s">
        <v>326</v>
      </c>
      <c r="C255" s="85"/>
      <c r="D255" s="86"/>
      <c r="E255" s="87"/>
    </row>
    <row r="256" spans="1:5" s="68" customFormat="1" ht="20.25" customHeight="1">
      <c r="A256" s="90" t="s">
        <v>94</v>
      </c>
      <c r="B256" s="84" t="s">
        <v>323</v>
      </c>
      <c r="C256" s="91">
        <v>1</v>
      </c>
      <c r="D256" s="86">
        <v>35000</v>
      </c>
      <c r="E256" s="87">
        <f>+D256*C256</f>
        <v>35000</v>
      </c>
    </row>
    <row r="257" spans="1:5" s="68" customFormat="1" ht="20.25" hidden="1" customHeight="1">
      <c r="A257" s="97" t="s">
        <v>95</v>
      </c>
      <c r="B257" s="84" t="s">
        <v>323</v>
      </c>
      <c r="C257" s="85"/>
      <c r="D257" s="86"/>
      <c r="E257" s="87"/>
    </row>
    <row r="258" spans="1:5" s="68" customFormat="1" ht="21.75" hidden="1" customHeight="1">
      <c r="A258" s="90" t="s">
        <v>224</v>
      </c>
      <c r="B258" s="84" t="s">
        <v>323</v>
      </c>
      <c r="C258" s="85"/>
      <c r="D258" s="86"/>
      <c r="E258" s="87"/>
    </row>
    <row r="259" spans="1:5" s="68" customFormat="1" ht="21.75" hidden="1" customHeight="1">
      <c r="A259" s="83" t="s">
        <v>237</v>
      </c>
      <c r="B259" s="84" t="s">
        <v>323</v>
      </c>
      <c r="C259" s="85"/>
      <c r="D259" s="86"/>
      <c r="E259" s="87"/>
    </row>
    <row r="260" spans="1:5" s="68" customFormat="1" ht="20.25" hidden="1" customHeight="1">
      <c r="A260" s="83" t="s">
        <v>238</v>
      </c>
      <c r="B260" s="84" t="s">
        <v>323</v>
      </c>
      <c r="C260" s="85"/>
      <c r="D260" s="86"/>
      <c r="E260" s="87"/>
    </row>
    <row r="261" spans="1:5" s="68" customFormat="1" ht="20.25" customHeight="1">
      <c r="A261" s="90" t="s">
        <v>239</v>
      </c>
      <c r="B261" s="84" t="s">
        <v>325</v>
      </c>
      <c r="C261" s="85">
        <v>22</v>
      </c>
      <c r="D261" s="86">
        <v>18000</v>
      </c>
      <c r="E261" s="87">
        <f>+D261*C261</f>
        <v>396000</v>
      </c>
    </row>
    <row r="262" spans="1:5" s="68" customFormat="1" ht="20.25" hidden="1" customHeight="1">
      <c r="A262" s="90" t="s">
        <v>240</v>
      </c>
      <c r="B262" s="84" t="s">
        <v>325</v>
      </c>
      <c r="C262" s="85"/>
      <c r="D262" s="86"/>
      <c r="E262" s="87"/>
    </row>
    <row r="263" spans="1:5" s="68" customFormat="1" ht="20.25" hidden="1" customHeight="1">
      <c r="A263" s="90" t="s">
        <v>225</v>
      </c>
      <c r="B263" s="84" t="s">
        <v>323</v>
      </c>
      <c r="C263" s="85"/>
      <c r="D263" s="86"/>
      <c r="E263" s="87"/>
    </row>
    <row r="264" spans="1:5" s="68" customFormat="1" ht="20.25" hidden="1" customHeight="1">
      <c r="A264" s="90" t="s">
        <v>121</v>
      </c>
      <c r="B264" s="84"/>
      <c r="C264" s="85"/>
      <c r="D264" s="86"/>
      <c r="E264" s="87"/>
    </row>
    <row r="265" spans="1:5" s="68" customFormat="1" ht="21.75" hidden="1" customHeight="1">
      <c r="A265" s="90" t="s">
        <v>241</v>
      </c>
      <c r="B265" s="84" t="s">
        <v>322</v>
      </c>
      <c r="C265" s="85"/>
      <c r="D265" s="86"/>
      <c r="E265" s="87"/>
    </row>
    <row r="266" spans="1:5" s="68" customFormat="1" ht="20.25" hidden="1" customHeight="1">
      <c r="A266" s="90" t="s">
        <v>74</v>
      </c>
      <c r="B266" s="84" t="s">
        <v>323</v>
      </c>
      <c r="C266" s="85"/>
      <c r="D266" s="86"/>
      <c r="E266" s="87"/>
    </row>
    <row r="267" spans="1:5" s="68" customFormat="1" ht="21.75" hidden="1" customHeight="1">
      <c r="A267" s="90" t="s">
        <v>75</v>
      </c>
      <c r="B267" s="84" t="s">
        <v>327</v>
      </c>
      <c r="C267" s="85"/>
      <c r="D267" s="86"/>
      <c r="E267" s="87"/>
    </row>
    <row r="268" spans="1:5" s="68" customFormat="1" ht="20.25" hidden="1" customHeight="1">
      <c r="A268" s="108" t="s">
        <v>348</v>
      </c>
      <c r="B268" s="84" t="s">
        <v>325</v>
      </c>
      <c r="C268" s="85"/>
      <c r="D268" s="86"/>
      <c r="E268" s="87"/>
    </row>
    <row r="269" spans="1:5" s="68" customFormat="1" ht="20.25" hidden="1" customHeight="1">
      <c r="A269" s="90" t="s">
        <v>150</v>
      </c>
      <c r="B269" s="84" t="s">
        <v>325</v>
      </c>
      <c r="C269" s="85"/>
      <c r="D269" s="86"/>
      <c r="E269" s="87"/>
    </row>
    <row r="270" spans="1:5" s="68" customFormat="1" ht="21.75" hidden="1" customHeight="1">
      <c r="A270" s="108" t="s">
        <v>356</v>
      </c>
      <c r="B270" s="84" t="s">
        <v>325</v>
      </c>
      <c r="C270" s="85"/>
      <c r="D270" s="86"/>
      <c r="E270" s="87"/>
    </row>
    <row r="271" spans="1:5" s="68" customFormat="1" ht="21.75" hidden="1" customHeight="1">
      <c r="A271" s="83" t="s">
        <v>309</v>
      </c>
      <c r="B271" s="84" t="s">
        <v>323</v>
      </c>
      <c r="C271" s="85"/>
      <c r="D271" s="86"/>
      <c r="E271" s="87"/>
    </row>
    <row r="272" spans="1:5" s="68" customFormat="1" ht="21.75" hidden="1" customHeight="1">
      <c r="A272" s="108" t="s">
        <v>349</v>
      </c>
      <c r="B272" s="84" t="s">
        <v>325</v>
      </c>
      <c r="C272" s="85"/>
      <c r="D272" s="86"/>
      <c r="E272" s="87"/>
    </row>
    <row r="273" spans="1:5" s="68" customFormat="1" ht="20.25" hidden="1" customHeight="1">
      <c r="A273" s="83" t="s">
        <v>142</v>
      </c>
      <c r="B273" s="84" t="s">
        <v>323</v>
      </c>
      <c r="C273" s="91"/>
      <c r="D273" s="86"/>
      <c r="E273" s="87"/>
    </row>
    <row r="274" spans="1:5" s="68" customFormat="1" ht="20.25" hidden="1" customHeight="1">
      <c r="A274" s="92" t="s">
        <v>242</v>
      </c>
      <c r="B274" s="84" t="s">
        <v>322</v>
      </c>
      <c r="C274" s="85"/>
      <c r="D274" s="86"/>
      <c r="E274" s="87"/>
    </row>
    <row r="275" spans="1:5" s="68" customFormat="1" ht="21.75" hidden="1" customHeight="1">
      <c r="A275" s="92" t="s">
        <v>102</v>
      </c>
      <c r="B275" s="84" t="s">
        <v>324</v>
      </c>
      <c r="C275" s="85"/>
      <c r="D275" s="86"/>
      <c r="E275" s="87"/>
    </row>
    <row r="276" spans="1:5" s="68" customFormat="1" ht="20.25" hidden="1" customHeight="1">
      <c r="A276" s="92" t="s">
        <v>103</v>
      </c>
      <c r="B276" s="84" t="s">
        <v>324</v>
      </c>
      <c r="C276" s="85"/>
      <c r="D276" s="86"/>
      <c r="E276" s="87"/>
    </row>
    <row r="277" spans="1:5" s="68" customFormat="1" ht="20.25" hidden="1" customHeight="1">
      <c r="A277" s="90" t="s">
        <v>269</v>
      </c>
      <c r="B277" s="84" t="s">
        <v>323</v>
      </c>
      <c r="C277" s="85"/>
      <c r="D277" s="86"/>
      <c r="E277" s="87"/>
    </row>
    <row r="278" spans="1:5" s="68" customFormat="1" ht="21.75" hidden="1" customHeight="1">
      <c r="A278" s="92" t="s">
        <v>270</v>
      </c>
      <c r="B278" s="84" t="s">
        <v>325</v>
      </c>
      <c r="C278" s="85"/>
      <c r="D278" s="86"/>
      <c r="E278" s="87"/>
    </row>
    <row r="279" spans="1:5" s="68" customFormat="1" ht="21.75" hidden="1" customHeight="1">
      <c r="A279" s="90" t="s">
        <v>271</v>
      </c>
      <c r="B279" s="84" t="s">
        <v>323</v>
      </c>
      <c r="C279" s="85"/>
      <c r="D279" s="86"/>
      <c r="E279" s="87"/>
    </row>
    <row r="280" spans="1:5" s="68" customFormat="1" ht="21.75" customHeight="1">
      <c r="A280" s="90" t="s">
        <v>286</v>
      </c>
      <c r="B280" s="84" t="s">
        <v>323</v>
      </c>
      <c r="C280" s="85">
        <v>43</v>
      </c>
      <c r="D280" s="86">
        <v>6000</v>
      </c>
      <c r="E280" s="87">
        <f>+D280*C280</f>
        <v>258000</v>
      </c>
    </row>
    <row r="281" spans="1:5" s="68" customFormat="1" ht="21.75" hidden="1" customHeight="1">
      <c r="A281" s="92" t="s">
        <v>287</v>
      </c>
      <c r="B281" s="84" t="s">
        <v>324</v>
      </c>
      <c r="C281" s="85"/>
      <c r="D281" s="86"/>
      <c r="E281" s="87"/>
    </row>
    <row r="282" spans="1:5" s="68" customFormat="1" ht="21.75" hidden="1" customHeight="1">
      <c r="A282" s="115" t="s">
        <v>310</v>
      </c>
      <c r="B282" s="84" t="s">
        <v>323</v>
      </c>
      <c r="C282" s="85"/>
      <c r="D282" s="86"/>
      <c r="E282" s="87"/>
    </row>
    <row r="283" spans="1:5" s="68" customFormat="1" ht="20.25" customHeight="1">
      <c r="A283" s="90" t="s">
        <v>143</v>
      </c>
      <c r="B283" s="84" t="s">
        <v>323</v>
      </c>
      <c r="C283" s="85">
        <v>22</v>
      </c>
      <c r="D283" s="86">
        <v>7000</v>
      </c>
      <c r="E283" s="87">
        <f>+D283*C283</f>
        <v>154000</v>
      </c>
    </row>
    <row r="284" spans="1:5" s="68" customFormat="1" ht="20.25" hidden="1" customHeight="1">
      <c r="A284" s="97" t="s">
        <v>144</v>
      </c>
      <c r="B284" s="84" t="s">
        <v>328</v>
      </c>
      <c r="C284" s="85"/>
      <c r="D284" s="86"/>
      <c r="E284" s="87"/>
    </row>
    <row r="285" spans="1:5" s="68" customFormat="1" ht="20.25" hidden="1" customHeight="1">
      <c r="A285" s="83" t="s">
        <v>96</v>
      </c>
      <c r="B285" s="84" t="s">
        <v>323</v>
      </c>
      <c r="C285" s="85"/>
      <c r="D285" s="86"/>
      <c r="E285" s="87"/>
    </row>
    <row r="286" spans="1:5" s="68" customFormat="1" ht="21.75" hidden="1" customHeight="1">
      <c r="A286" s="92" t="s">
        <v>97</v>
      </c>
      <c r="B286" s="84" t="s">
        <v>325</v>
      </c>
      <c r="C286" s="85"/>
      <c r="D286" s="113"/>
      <c r="E286" s="87"/>
    </row>
    <row r="287" spans="1:5" s="68" customFormat="1" ht="21.6" hidden="1" customHeight="1">
      <c r="A287" s="97" t="s">
        <v>80</v>
      </c>
      <c r="B287" s="84" t="s">
        <v>325</v>
      </c>
      <c r="C287" s="85"/>
      <c r="D287" s="86"/>
      <c r="E287" s="87"/>
    </row>
    <row r="288" spans="1:5" s="68" customFormat="1" ht="20.25" hidden="1" customHeight="1">
      <c r="A288" s="90" t="s">
        <v>226</v>
      </c>
      <c r="B288" s="84" t="s">
        <v>323</v>
      </c>
      <c r="C288" s="85"/>
      <c r="D288" s="113"/>
      <c r="E288" s="87"/>
    </row>
    <row r="289" spans="1:5" s="68" customFormat="1" ht="21.75" hidden="1" customHeight="1">
      <c r="A289" s="92" t="s">
        <v>227</v>
      </c>
      <c r="B289" s="84" t="s">
        <v>322</v>
      </c>
      <c r="C289" s="85"/>
      <c r="D289" s="86"/>
      <c r="E289" s="87"/>
    </row>
    <row r="290" spans="1:5" s="68" customFormat="1" ht="21.75" hidden="1" customHeight="1">
      <c r="A290" s="83" t="s">
        <v>228</v>
      </c>
      <c r="B290" s="84" t="s">
        <v>323</v>
      </c>
      <c r="C290" s="85"/>
      <c r="D290" s="86"/>
      <c r="E290" s="87"/>
    </row>
    <row r="291" spans="1:5" s="68" customFormat="1" ht="21.75" hidden="1" customHeight="1">
      <c r="A291" s="90" t="s">
        <v>311</v>
      </c>
      <c r="B291" s="84" t="s">
        <v>323</v>
      </c>
      <c r="C291" s="85"/>
      <c r="D291" s="86"/>
      <c r="E291" s="87"/>
    </row>
    <row r="292" spans="1:5" s="68" customFormat="1" ht="21.75" hidden="1" customHeight="1">
      <c r="A292" s="83" t="s">
        <v>360</v>
      </c>
      <c r="B292" s="84" t="s">
        <v>323</v>
      </c>
      <c r="C292" s="85"/>
      <c r="D292" s="86"/>
      <c r="E292" s="87"/>
    </row>
    <row r="293" spans="1:5" s="68" customFormat="1" ht="21.75" hidden="1" customHeight="1">
      <c r="A293" s="90" t="s">
        <v>122</v>
      </c>
      <c r="B293" s="84" t="s">
        <v>323</v>
      </c>
      <c r="C293" s="85"/>
      <c r="D293" s="86"/>
      <c r="E293" s="87"/>
    </row>
    <row r="294" spans="1:5" s="68" customFormat="1" ht="21.75" hidden="1" customHeight="1">
      <c r="A294" s="83" t="s">
        <v>145</v>
      </c>
      <c r="B294" s="84" t="s">
        <v>323</v>
      </c>
      <c r="C294" s="85"/>
      <c r="D294" s="86"/>
      <c r="E294" s="87"/>
    </row>
    <row r="295" spans="1:5" s="68" customFormat="1" ht="21.75" hidden="1" customHeight="1">
      <c r="A295" s="83" t="s">
        <v>246</v>
      </c>
      <c r="B295" s="84" t="s">
        <v>323</v>
      </c>
      <c r="C295" s="85"/>
      <c r="D295" s="109"/>
      <c r="E295" s="87"/>
    </row>
    <row r="296" spans="1:5" s="68" customFormat="1" ht="21.75" hidden="1" customHeight="1">
      <c r="A296" s="90" t="s">
        <v>174</v>
      </c>
      <c r="B296" s="84" t="s">
        <v>323</v>
      </c>
      <c r="C296" s="85"/>
      <c r="D296" s="109"/>
      <c r="E296" s="87"/>
    </row>
    <row r="297" spans="1:5" s="68" customFormat="1" ht="21.75" hidden="1" customHeight="1">
      <c r="A297" s="90" t="s">
        <v>247</v>
      </c>
      <c r="B297" s="84" t="s">
        <v>329</v>
      </c>
      <c r="C297" s="85"/>
      <c r="D297" s="86"/>
      <c r="E297" s="87"/>
    </row>
    <row r="298" spans="1:5" s="68" customFormat="1" ht="38.450000000000003" hidden="1" customHeight="1">
      <c r="A298" s="90" t="s">
        <v>314</v>
      </c>
      <c r="B298" s="84" t="s">
        <v>325</v>
      </c>
      <c r="C298" s="85"/>
      <c r="D298" s="86"/>
      <c r="E298" s="87"/>
    </row>
    <row r="299" spans="1:5" s="68" customFormat="1" ht="21.75" hidden="1" customHeight="1">
      <c r="A299" s="97" t="s">
        <v>81</v>
      </c>
      <c r="B299" s="84" t="s">
        <v>323</v>
      </c>
      <c r="C299" s="85"/>
      <c r="D299" s="86"/>
      <c r="E299" s="87"/>
    </row>
    <row r="300" spans="1:5" s="68" customFormat="1" ht="21.75" customHeight="1">
      <c r="A300" s="97" t="s">
        <v>82</v>
      </c>
      <c r="B300" s="84" t="s">
        <v>323</v>
      </c>
      <c r="C300" s="85">
        <v>3</v>
      </c>
      <c r="D300" s="86">
        <v>30000</v>
      </c>
      <c r="E300" s="87">
        <f>+D300*C300</f>
        <v>90000</v>
      </c>
    </row>
    <row r="301" spans="1:5" s="68" customFormat="1" ht="21.75" hidden="1" customHeight="1">
      <c r="A301" s="90" t="s">
        <v>248</v>
      </c>
      <c r="B301" s="84" t="s">
        <v>323</v>
      </c>
      <c r="C301" s="85"/>
      <c r="D301" s="86"/>
      <c r="E301" s="87"/>
    </row>
    <row r="302" spans="1:5" s="68" customFormat="1" ht="21.75" hidden="1" customHeight="1">
      <c r="A302" s="97" t="s">
        <v>83</v>
      </c>
      <c r="B302" s="84" t="s">
        <v>325</v>
      </c>
      <c r="C302" s="85"/>
      <c r="D302" s="86"/>
      <c r="E302" s="87"/>
    </row>
    <row r="303" spans="1:5" s="68" customFormat="1" ht="21.75" hidden="1" customHeight="1">
      <c r="A303" s="90" t="s">
        <v>249</v>
      </c>
      <c r="B303" s="84" t="s">
        <v>327</v>
      </c>
      <c r="C303" s="85"/>
      <c r="D303" s="86"/>
      <c r="E303" s="87"/>
    </row>
    <row r="304" spans="1:5" s="68" customFormat="1" ht="21.75" hidden="1" customHeight="1">
      <c r="A304" s="90" t="s">
        <v>250</v>
      </c>
      <c r="B304" s="84" t="s">
        <v>327</v>
      </c>
      <c r="C304" s="85"/>
      <c r="D304" s="86"/>
      <c r="E304" s="87"/>
    </row>
    <row r="305" spans="1:5" s="68" customFormat="1" ht="21.75" hidden="1" customHeight="1">
      <c r="A305" s="90" t="s">
        <v>251</v>
      </c>
      <c r="B305" s="84" t="s">
        <v>329</v>
      </c>
      <c r="C305" s="85"/>
      <c r="D305" s="86"/>
      <c r="E305" s="87"/>
    </row>
    <row r="306" spans="1:5" s="68" customFormat="1" ht="21.75" hidden="1" customHeight="1">
      <c r="A306" s="90" t="s">
        <v>252</v>
      </c>
      <c r="B306" s="84" t="s">
        <v>323</v>
      </c>
      <c r="C306" s="85"/>
      <c r="D306" s="86"/>
      <c r="E306" s="87"/>
    </row>
    <row r="307" spans="1:5" s="68" customFormat="1" ht="21.75" hidden="1" customHeight="1">
      <c r="A307" s="90" t="s">
        <v>253</v>
      </c>
      <c r="B307" s="84" t="s">
        <v>323</v>
      </c>
      <c r="C307" s="85"/>
      <c r="D307" s="86"/>
      <c r="E307" s="87"/>
    </row>
    <row r="308" spans="1:5" s="68" customFormat="1" ht="21.75" hidden="1" customHeight="1">
      <c r="A308" s="90" t="s">
        <v>254</v>
      </c>
      <c r="B308" s="84" t="s">
        <v>327</v>
      </c>
      <c r="C308" s="85"/>
      <c r="D308" s="86"/>
      <c r="E308" s="87"/>
    </row>
    <row r="309" spans="1:5" s="68" customFormat="1" ht="21.75" hidden="1" customHeight="1">
      <c r="A309" s="90" t="s">
        <v>41</v>
      </c>
      <c r="B309" s="84" t="s">
        <v>323</v>
      </c>
      <c r="C309" s="85"/>
      <c r="D309" s="86"/>
      <c r="E309" s="87"/>
    </row>
    <row r="310" spans="1:5" s="68" customFormat="1" ht="21.75" hidden="1" customHeight="1">
      <c r="A310" s="83" t="s">
        <v>175</v>
      </c>
      <c r="B310" s="84" t="s">
        <v>323</v>
      </c>
      <c r="C310" s="85"/>
      <c r="D310" s="86"/>
      <c r="E310" s="87"/>
    </row>
    <row r="311" spans="1:5" s="68" customFormat="1" ht="21.75" hidden="1" customHeight="1">
      <c r="A311" s="90" t="s">
        <v>84</v>
      </c>
      <c r="B311" s="84" t="s">
        <v>323</v>
      </c>
      <c r="C311" s="103"/>
      <c r="D311" s="86"/>
      <c r="E311" s="87"/>
    </row>
    <row r="312" spans="1:5" s="68" customFormat="1" ht="21.75" hidden="1" customHeight="1">
      <c r="A312" s="90" t="s">
        <v>255</v>
      </c>
      <c r="B312" s="84" t="s">
        <v>327</v>
      </c>
      <c r="C312" s="85"/>
      <c r="D312" s="86"/>
      <c r="E312" s="87"/>
    </row>
    <row r="313" spans="1:5" s="68" customFormat="1" ht="21.75" hidden="1" customHeight="1">
      <c r="A313" s="90" t="s">
        <v>176</v>
      </c>
      <c r="B313" s="84" t="s">
        <v>325</v>
      </c>
      <c r="C313" s="85"/>
      <c r="D313" s="86"/>
      <c r="E313" s="87"/>
    </row>
    <row r="314" spans="1:5" s="68" customFormat="1" ht="21.75" hidden="1" customHeight="1">
      <c r="A314" s="90" t="s">
        <v>256</v>
      </c>
      <c r="B314" s="84" t="s">
        <v>323</v>
      </c>
      <c r="C314" s="85"/>
      <c r="D314" s="86"/>
      <c r="E314" s="87"/>
    </row>
    <row r="315" spans="1:5" s="68" customFormat="1" ht="21.75" hidden="1" customHeight="1">
      <c r="A315" s="90" t="s">
        <v>257</v>
      </c>
      <c r="B315" s="84" t="s">
        <v>323</v>
      </c>
      <c r="C315" s="85"/>
      <c r="D315" s="86"/>
      <c r="E315" s="87"/>
    </row>
    <row r="316" spans="1:5" s="68" customFormat="1" ht="21.75" hidden="1" customHeight="1">
      <c r="A316" s="90" t="s">
        <v>258</v>
      </c>
      <c r="B316" s="84" t="s">
        <v>323</v>
      </c>
      <c r="C316" s="85"/>
      <c r="D316" s="86"/>
      <c r="E316" s="87"/>
    </row>
    <row r="317" spans="1:5" s="68" customFormat="1" ht="21.75" hidden="1" customHeight="1">
      <c r="A317" s="90" t="s">
        <v>259</v>
      </c>
      <c r="B317" s="84" t="s">
        <v>323</v>
      </c>
      <c r="C317" s="85"/>
      <c r="D317" s="86"/>
      <c r="E317" s="87"/>
    </row>
    <row r="318" spans="1:5" s="68" customFormat="1" ht="21.75" hidden="1" customHeight="1">
      <c r="A318" s="90" t="s">
        <v>260</v>
      </c>
      <c r="B318" s="84" t="s">
        <v>323</v>
      </c>
      <c r="C318" s="85"/>
      <c r="D318" s="86"/>
      <c r="E318" s="87"/>
    </row>
    <row r="319" spans="1:5" s="68" customFormat="1" ht="21.75" hidden="1" customHeight="1">
      <c r="A319" s="90" t="s">
        <v>261</v>
      </c>
      <c r="B319" s="84" t="s">
        <v>327</v>
      </c>
      <c r="C319" s="85"/>
      <c r="D319" s="86"/>
      <c r="E319" s="87"/>
    </row>
    <row r="320" spans="1:5" s="68" customFormat="1" ht="21.75" hidden="1" customHeight="1">
      <c r="A320" s="90" t="s">
        <v>262</v>
      </c>
      <c r="B320" s="84" t="s">
        <v>327</v>
      </c>
      <c r="C320" s="85"/>
      <c r="D320" s="86"/>
      <c r="E320" s="87"/>
    </row>
    <row r="321" spans="1:5" s="68" customFormat="1" ht="21.75" hidden="1" customHeight="1">
      <c r="A321" s="90" t="s">
        <v>263</v>
      </c>
      <c r="B321" s="84" t="s">
        <v>327</v>
      </c>
      <c r="C321" s="85"/>
      <c r="D321" s="86"/>
      <c r="E321" s="87"/>
    </row>
    <row r="322" spans="1:5" s="68" customFormat="1" ht="21.75" hidden="1" customHeight="1">
      <c r="A322" s="90" t="s">
        <v>264</v>
      </c>
      <c r="B322" s="84" t="s">
        <v>327</v>
      </c>
      <c r="C322" s="85"/>
      <c r="D322" s="86"/>
      <c r="E322" s="87"/>
    </row>
    <row r="323" spans="1:5" s="68" customFormat="1" ht="21.75" hidden="1" customHeight="1">
      <c r="A323" s="90" t="s">
        <v>265</v>
      </c>
      <c r="B323" s="84" t="s">
        <v>327</v>
      </c>
      <c r="C323" s="85"/>
      <c r="D323" s="86"/>
      <c r="E323" s="87"/>
    </row>
    <row r="324" spans="1:5" s="68" customFormat="1" ht="21.75" hidden="1" customHeight="1">
      <c r="A324" s="90" t="s">
        <v>266</v>
      </c>
      <c r="B324" s="84" t="s">
        <v>329</v>
      </c>
      <c r="C324" s="85"/>
      <c r="D324" s="86"/>
      <c r="E324" s="87"/>
    </row>
    <row r="325" spans="1:5" s="68" customFormat="1" ht="21.75" hidden="1" customHeight="1">
      <c r="A325" s="90" t="s">
        <v>267</v>
      </c>
      <c r="B325" s="84" t="s">
        <v>323</v>
      </c>
      <c r="C325" s="85"/>
      <c r="D325" s="86"/>
      <c r="E325" s="87"/>
    </row>
    <row r="326" spans="1:5" s="68" customFormat="1" ht="21.75" hidden="1" customHeight="1">
      <c r="A326" s="90" t="s">
        <v>268</v>
      </c>
      <c r="B326" s="84" t="s">
        <v>323</v>
      </c>
      <c r="C326" s="85"/>
      <c r="D326" s="86"/>
      <c r="E326" s="87"/>
    </row>
    <row r="327" spans="1:5" s="68" customFormat="1" ht="21.75" hidden="1" customHeight="1">
      <c r="A327" s="83" t="s">
        <v>312</v>
      </c>
      <c r="B327" s="84" t="s">
        <v>323</v>
      </c>
      <c r="C327" s="85"/>
      <c r="D327" s="86"/>
      <c r="E327" s="87"/>
    </row>
    <row r="328" spans="1:5" s="68" customFormat="1" ht="20.25" customHeight="1">
      <c r="A328" s="116"/>
      <c r="B328" s="103">
        <v>0</v>
      </c>
      <c r="C328" s="103">
        <v>6460</v>
      </c>
      <c r="D328" s="117"/>
      <c r="E328" s="118">
        <f>SUBTOTAL(9,E7:E300)</f>
        <v>75391000</v>
      </c>
    </row>
    <row r="329" spans="1:5" ht="18.75" customHeight="1"/>
    <row r="330" spans="1:5" ht="18.75" customHeight="1">
      <c r="D330" s="119"/>
      <c r="E330" s="119"/>
    </row>
  </sheetData>
  <protectedRanges>
    <protectedRange password="CF71" sqref="C1:C327 C329:C65536" name="tho"/>
  </protectedRanges>
  <autoFilter ref="A2:IV327" xr:uid="{00000000-0009-0000-0000-000018000000}">
    <filterColumn colId="2">
      <customFilters>
        <customFilter operator="notEqual" val=""/>
      </customFilters>
    </filterColumn>
  </autoFilter>
  <mergeCells count="1">
    <mergeCell ref="A2:A3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WUN329"/>
  <sheetViews>
    <sheetView workbookViewId="0">
      <pane xSplit="1" ySplit="5" topLeftCell="B201" activePane="bottomRight" state="frozen"/>
      <selection pane="topRight"/>
      <selection pane="bottomLeft"/>
      <selection pane="bottomRight" activeCell="C310" sqref="C310"/>
    </sheetView>
  </sheetViews>
  <sheetFormatPr defaultColWidth="0" defaultRowHeight="15.75"/>
  <cols>
    <col min="1" max="1" width="41.42578125" style="71" customWidth="1"/>
    <col min="2" max="2" width="6.42578125" style="72" customWidth="1"/>
    <col min="3" max="3" width="13" style="71" customWidth="1"/>
    <col min="4" max="4" width="18.85546875" style="73" customWidth="1"/>
    <col min="5" max="5" width="21.7109375" style="73" customWidth="1"/>
    <col min="6" max="7" width="9.42578125" style="71" customWidth="1"/>
    <col min="8" max="8" width="8.7109375" style="71" customWidth="1"/>
    <col min="9" max="9" width="9.42578125" style="71" customWidth="1"/>
    <col min="10" max="10" width="10.28515625" style="71" customWidth="1"/>
    <col min="11" max="11" width="6.42578125" style="71" customWidth="1"/>
    <col min="12" max="12" width="6.7109375" style="71" customWidth="1"/>
    <col min="13" max="14" width="6.5703125" style="71" customWidth="1"/>
    <col min="15" max="15" width="6.28515625" style="71" customWidth="1"/>
    <col min="16" max="17" width="7.5703125" style="71" customWidth="1"/>
    <col min="18" max="18" width="14.5703125" style="71" customWidth="1"/>
    <col min="19" max="19" width="16.28515625" style="71" customWidth="1"/>
    <col min="20" max="20" width="11.42578125" style="71" customWidth="1"/>
    <col min="21" max="21" width="36.28515625" style="71" customWidth="1"/>
    <col min="22" max="22" width="9.28515625" style="71" customWidth="1"/>
    <col min="23" max="23" width="24.5703125" style="71" customWidth="1"/>
    <col min="24" max="24" width="12.28515625" style="71" customWidth="1"/>
    <col min="25" max="25" width="21.7109375" style="71" customWidth="1"/>
    <col min="26" max="26" width="9.28515625" style="71" customWidth="1"/>
    <col min="27" max="27" width="14" style="71" customWidth="1"/>
    <col min="28" max="28" width="10" style="71" hidden="1" customWidth="1"/>
    <col min="29" max="30" width="6.42578125" style="71" hidden="1" customWidth="1"/>
    <col min="31" max="31" width="5" style="71" customWidth="1"/>
    <col min="32" max="33" width="6.42578125" style="71" hidden="1" customWidth="1"/>
    <col min="34" max="34" width="5" style="71" customWidth="1"/>
    <col min="35" max="36" width="6.42578125" style="71" hidden="1" customWidth="1"/>
    <col min="37" max="37" width="5" style="71" customWidth="1"/>
    <col min="38" max="38" width="6.7109375" style="71" hidden="1" customWidth="1"/>
    <col min="39" max="39" width="6.42578125" style="71" hidden="1" customWidth="1"/>
    <col min="40" max="40" width="5" style="71" customWidth="1"/>
    <col min="41" max="41" width="0" style="71" hidden="1" customWidth="1"/>
    <col min="42" max="42" width="6.42578125" style="71" hidden="1" customWidth="1"/>
    <col min="43" max="43" width="5" style="71" customWidth="1"/>
    <col min="44" max="44" width="0" style="71" hidden="1" customWidth="1"/>
    <col min="45" max="45" width="6.42578125" style="71" hidden="1" customWidth="1"/>
    <col min="46" max="46" width="5" style="71" customWidth="1"/>
    <col min="47" max="47" width="0" style="71" hidden="1" customWidth="1"/>
    <col min="48" max="52" width="6.42578125" style="71" hidden="1" customWidth="1"/>
    <col min="53" max="53" width="8.42578125" style="71" hidden="1" customWidth="1"/>
    <col min="54" max="54" width="9" style="71" hidden="1" customWidth="1"/>
    <col min="55" max="55" width="6" style="71" hidden="1" customWidth="1"/>
    <col min="56" max="56" width="0" style="71" hidden="1" customWidth="1"/>
    <col min="57" max="58" width="6.42578125" style="71" hidden="1" customWidth="1"/>
    <col min="59" max="59" width="8.42578125" style="71" hidden="1" customWidth="1"/>
    <col min="60" max="60" width="6.42578125" style="71" hidden="1" customWidth="1"/>
    <col min="61" max="61" width="6.42578125" style="71" customWidth="1"/>
    <col min="62" max="62" width="0" style="71" hidden="1" customWidth="1"/>
    <col min="63" max="63" width="7.28515625" style="71" hidden="1" customWidth="1"/>
    <col min="64" max="64" width="5.42578125" style="71" customWidth="1"/>
    <col min="65" max="65" width="0" style="71" hidden="1" customWidth="1"/>
    <col min="66" max="66" width="6.42578125" style="71" hidden="1" customWidth="1"/>
    <col min="67" max="67" width="4.7109375" style="71" customWidth="1"/>
    <col min="68" max="68" width="0" style="71" hidden="1" customWidth="1"/>
    <col min="69" max="70" width="6.42578125" style="71" hidden="1" customWidth="1"/>
    <col min="71" max="71" width="0" style="71" hidden="1" customWidth="1"/>
    <col min="72" max="73" width="6.42578125" style="71" hidden="1" customWidth="1"/>
    <col min="74" max="74" width="6.28515625" style="71" hidden="1" customWidth="1"/>
    <col min="75" max="75" width="9.28515625" style="71" hidden="1" customWidth="1"/>
    <col min="76" max="76" width="5.42578125" style="71" customWidth="1"/>
    <col min="77" max="77" width="0" style="71" hidden="1" customWidth="1"/>
    <col min="78" max="79" width="6.42578125" style="71" hidden="1" customWidth="1"/>
    <col min="80" max="80" width="7.42578125" style="71" hidden="1" customWidth="1"/>
    <col min="81" max="81" width="6.42578125" style="71" hidden="1" customWidth="1"/>
    <col min="82" max="82" width="5.7109375" style="71" customWidth="1"/>
    <col min="83" max="84" width="6.42578125" style="71" hidden="1" customWidth="1"/>
    <col min="85" max="85" width="5.42578125" style="71" customWidth="1"/>
    <col min="86" max="86" width="5" style="71" hidden="1" customWidth="1"/>
    <col min="87" max="87" width="9.42578125" style="71" hidden="1" customWidth="1"/>
    <col min="88" max="88" width="5.42578125" style="71" customWidth="1"/>
    <col min="89" max="89" width="0" style="71" hidden="1" customWidth="1"/>
    <col min="90" max="90" width="6.42578125" style="71" hidden="1" customWidth="1"/>
    <col min="91" max="91" width="6" style="71" customWidth="1"/>
    <col min="92" max="93" width="6.42578125" style="71" hidden="1" customWidth="1"/>
    <col min="94" max="94" width="0" style="71" hidden="1" customWidth="1"/>
    <col min="95" max="96" width="6.42578125" style="71" hidden="1" customWidth="1"/>
    <col min="97" max="97" width="5" style="71" customWidth="1"/>
    <col min="98" max="99" width="6.42578125" style="71" hidden="1" customWidth="1"/>
    <col min="100" max="100" width="0" style="71" hidden="1" customWidth="1"/>
    <col min="101" max="102" width="6.42578125" style="71" hidden="1" customWidth="1"/>
    <col min="103" max="103" width="5" style="71" hidden="1" customWidth="1"/>
    <col min="104" max="105" width="6.42578125" style="71" hidden="1" customWidth="1"/>
    <col min="106" max="106" width="0" style="71" hidden="1" customWidth="1"/>
    <col min="107" max="107" width="9.42578125" style="71" hidden="1" customWidth="1"/>
    <col min="108" max="108" width="0" style="71" hidden="1" customWidth="1"/>
    <col min="109" max="109" width="9.42578125" style="71" customWidth="1"/>
    <col min="110" max="110" width="7.28515625" style="71" hidden="1" customWidth="1"/>
    <col min="111" max="111" width="5" style="71" customWidth="1"/>
    <col min="112" max="112" width="6.42578125" style="71" hidden="1" customWidth="1"/>
    <col min="113" max="113" width="0" style="71" hidden="1" customWidth="1"/>
    <col min="114" max="114" width="5" style="71" customWidth="1"/>
    <col min="115" max="115" width="6.42578125" style="71" hidden="1" customWidth="1"/>
    <col min="116" max="116" width="0" style="71" hidden="1" customWidth="1"/>
    <col min="117" max="118" width="6.42578125" style="71" hidden="1" customWidth="1"/>
    <col min="119" max="119" width="7.28515625" style="71" hidden="1" customWidth="1"/>
    <col min="120" max="120" width="5" style="71" customWidth="1"/>
    <col min="121" max="121" width="6.42578125" style="71" hidden="1" customWidth="1"/>
    <col min="122" max="122" width="0" style="71" hidden="1" customWidth="1"/>
    <col min="123" max="124" width="6.42578125" style="71" hidden="1" customWidth="1"/>
    <col min="125" max="125" width="0" style="71" hidden="1" customWidth="1"/>
    <col min="126" max="126" width="5" style="71" customWidth="1"/>
    <col min="127" max="127" width="6.42578125" style="71" hidden="1" customWidth="1"/>
    <col min="128" max="128" width="6.42578125" style="71" customWidth="1"/>
    <col min="129" max="130" width="6.42578125" style="71" hidden="1" customWidth="1"/>
    <col min="131" max="131" width="7.28515625" style="71" hidden="1" customWidth="1"/>
    <col min="132" max="132" width="6.42578125" style="71" hidden="1" customWidth="1"/>
    <col min="133" max="133" width="7.28515625" style="71" customWidth="1"/>
    <col min="134" max="135" width="6.42578125" style="71" hidden="1" customWidth="1"/>
    <col min="136" max="136" width="7.28515625" style="71" customWidth="1"/>
    <col min="137" max="137" width="9.42578125" style="71" hidden="1" customWidth="1"/>
    <col min="138" max="138" width="6.42578125" style="71" hidden="1" customWidth="1"/>
    <col min="139" max="139" width="6.7109375" style="71" hidden="1" customWidth="1"/>
    <col min="140" max="140" width="9.42578125" style="71" hidden="1" customWidth="1"/>
    <col min="141" max="141" width="6.42578125" style="71" hidden="1" customWidth="1"/>
    <col min="142" max="142" width="7.28515625" style="71" customWidth="1"/>
    <col min="143" max="143" width="9.42578125" style="71" hidden="1" customWidth="1"/>
    <col min="144" max="144" width="6.42578125" style="71" hidden="1" customWidth="1"/>
    <col min="145" max="145" width="7.28515625" style="71" customWidth="1"/>
    <col min="146" max="146" width="9.42578125" style="71" hidden="1" customWidth="1"/>
    <col min="147" max="147" width="6.42578125" style="71" hidden="1" customWidth="1"/>
    <col min="148" max="148" width="7.28515625" style="71" customWidth="1"/>
    <col min="149" max="149" width="9.42578125" style="71" hidden="1" customWidth="1"/>
    <col min="150" max="150" width="6.42578125" style="71" hidden="1" customWidth="1"/>
    <col min="151" max="151" width="7.5703125" style="71" hidden="1" customWidth="1"/>
    <col min="152" max="152" width="9.42578125" style="71" hidden="1" customWidth="1"/>
    <col min="153" max="153" width="6.42578125" style="71" customWidth="1"/>
    <col min="154" max="154" width="5" style="71" hidden="1" customWidth="1"/>
    <col min="155" max="160" width="0" style="71" hidden="1" customWidth="1"/>
    <col min="161" max="161" width="6.42578125" style="71" hidden="1" customWidth="1"/>
    <col min="162" max="162" width="5.7109375" style="71" hidden="1" customWidth="1"/>
    <col min="163" max="163" width="7" style="71" hidden="1" customWidth="1"/>
    <col min="164" max="164" width="7.42578125" style="71" hidden="1" customWidth="1"/>
    <col min="165" max="167" width="6.42578125" style="71" hidden="1" customWidth="1"/>
    <col min="168" max="168" width="8.42578125" style="71" hidden="1" customWidth="1"/>
    <col min="169" max="169" width="6.42578125" style="71" hidden="1" customWidth="1"/>
    <col min="170" max="170" width="5" style="71" hidden="1" customWidth="1"/>
    <col min="171" max="173" width="6.42578125" style="71" hidden="1" customWidth="1"/>
    <col min="174" max="174" width="7.5703125" style="71" hidden="1" customWidth="1"/>
    <col min="175" max="178" width="6.42578125" style="71" customWidth="1"/>
    <col min="179" max="179" width="6.7109375" style="71" customWidth="1"/>
    <col min="180" max="180" width="6.42578125" style="71" customWidth="1"/>
    <col min="181" max="181" width="8.42578125" style="71" hidden="1" customWidth="1"/>
    <col min="182" max="182" width="0" style="71" hidden="1" customWidth="1"/>
    <col min="183" max="183" width="6.42578125" style="71" hidden="1" customWidth="1"/>
    <col min="184" max="184" width="8.42578125" style="71" hidden="1" customWidth="1"/>
    <col min="185" max="185" width="0" style="71" hidden="1" customWidth="1"/>
    <col min="186" max="186" width="6.42578125" style="71" hidden="1" customWidth="1"/>
    <col min="187" max="187" width="0" style="71" hidden="1" customWidth="1"/>
    <col min="188" max="188" width="9" style="71" hidden="1" customWidth="1"/>
    <col min="189" max="189" width="0" style="71" hidden="1" customWidth="1"/>
    <col min="190" max="190" width="11" style="71" hidden="1" customWidth="1"/>
    <col min="191" max="191" width="6.42578125" style="71" hidden="1" customWidth="1"/>
    <col min="192" max="192" width="0" style="71" hidden="1" customWidth="1"/>
    <col min="193" max="194" width="6.42578125" style="71" hidden="1" customWidth="1"/>
    <col min="195" max="195" width="0" style="71" hidden="1" customWidth="1"/>
    <col min="196" max="196" width="7" style="71" hidden="1" customWidth="1"/>
    <col min="197" max="197" width="8.7109375" style="71" hidden="1" customWidth="1"/>
    <col min="198" max="198" width="6.5703125" style="71" customWidth="1"/>
    <col min="199" max="199" width="6.42578125" style="71" customWidth="1"/>
    <col min="200" max="200" width="8.7109375" style="71" hidden="1" customWidth="1"/>
    <col min="201" max="201" width="0" style="71" hidden="1" customWidth="1"/>
    <col min="202" max="202" width="6.42578125" style="71" customWidth="1"/>
    <col min="203" max="203" width="7" style="71" hidden="1" customWidth="1"/>
    <col min="204" max="204" width="8.7109375" style="71" hidden="1" customWidth="1"/>
    <col min="205" max="205" width="7.42578125" style="71" customWidth="1"/>
    <col min="206" max="206" width="7" style="71" hidden="1" customWidth="1"/>
    <col min="207" max="207" width="6.42578125" style="71" customWidth="1"/>
    <col min="208" max="208" width="0" style="71" hidden="1" customWidth="1"/>
    <col min="209" max="209" width="9" style="71" customWidth="1"/>
    <col min="210" max="210" width="8.7109375" style="71" hidden="1" customWidth="1"/>
    <col min="211" max="211" width="0" style="71" hidden="1" customWidth="1"/>
    <col min="212" max="212" width="8.5703125" style="71" customWidth="1"/>
    <col min="213" max="213" width="8.7109375" style="71" hidden="1" customWidth="1"/>
    <col min="214" max="214" width="0" style="71" hidden="1" customWidth="1"/>
    <col min="215" max="215" width="6.42578125" style="71" customWidth="1"/>
    <col min="216" max="216" width="0" style="71" hidden="1" customWidth="1"/>
    <col min="217" max="217" width="8.42578125" style="71" hidden="1" customWidth="1"/>
    <col min="218" max="218" width="7" style="71" customWidth="1"/>
    <col min="219" max="220" width="11.42578125" style="71" hidden="1" customWidth="1"/>
    <col min="221" max="222" width="7" style="71" customWidth="1"/>
    <col min="223" max="224" width="11.42578125" style="71" hidden="1" customWidth="1"/>
    <col min="225" max="225" width="7.5703125" style="71" customWidth="1"/>
    <col min="226" max="226" width="11.42578125" style="71" hidden="1" customWidth="1"/>
    <col min="227" max="227" width="7" style="71" hidden="1" customWidth="1"/>
    <col min="228" max="228" width="7" style="71" customWidth="1"/>
    <col min="229" max="230" width="7" style="71" hidden="1" customWidth="1"/>
    <col min="231" max="231" width="7" style="71" customWidth="1"/>
    <col min="232" max="232" width="0" style="71" hidden="1" customWidth="1"/>
    <col min="233" max="233" width="7" style="71" hidden="1" customWidth="1"/>
    <col min="234" max="234" width="7" style="71" customWidth="1"/>
    <col min="235" max="235" width="0" style="71" hidden="1" customWidth="1"/>
    <col min="236" max="236" width="6.42578125" style="71" customWidth="1"/>
    <col min="237" max="237" width="8.7109375" style="71" hidden="1" customWidth="1"/>
    <col min="238" max="238" width="0" style="71" hidden="1" customWidth="1"/>
    <col min="239" max="239" width="7" style="71" hidden="1" customWidth="1"/>
    <col min="240" max="240" width="8.7109375" style="71" hidden="1" customWidth="1"/>
    <col min="241" max="241" width="0" style="71" hidden="1" customWidth="1"/>
    <col min="242" max="242" width="7" style="71" hidden="1" customWidth="1"/>
    <col min="243" max="243" width="0" style="71" hidden="1" customWidth="1"/>
    <col min="244" max="244" width="8.42578125" style="71" hidden="1" customWidth="1"/>
    <col min="245" max="246" width="11.42578125" style="71" hidden="1" customWidth="1"/>
    <col min="247" max="247" width="11.42578125" style="71" hidden="1"/>
    <col min="248" max="248" width="41.42578125" style="71" customWidth="1"/>
    <col min="249" max="249" width="6.42578125" style="71" customWidth="1"/>
    <col min="250" max="250" width="14.7109375" style="71" customWidth="1"/>
    <col min="251" max="251" width="11.42578125" style="71" customWidth="1"/>
    <col min="252" max="253" width="13" style="71" customWidth="1"/>
    <col min="254" max="263" width="9.42578125" style="71" customWidth="1"/>
    <col min="264" max="264" width="8.7109375" style="71" customWidth="1"/>
    <col min="265" max="265" width="9.42578125" style="71" customWidth="1"/>
    <col min="266" max="266" width="10.28515625" style="71" customWidth="1"/>
    <col min="267" max="267" width="6.42578125" style="71" customWidth="1"/>
    <col min="268" max="268" width="6.7109375" style="71" customWidth="1"/>
    <col min="269" max="270" width="6.5703125" style="71" customWidth="1"/>
    <col min="271" max="271" width="6.28515625" style="71" customWidth="1"/>
    <col min="272" max="273" width="7.5703125" style="71" customWidth="1"/>
    <col min="274" max="274" width="14.5703125" style="71" customWidth="1"/>
    <col min="275" max="275" width="16.28515625" style="71" customWidth="1"/>
    <col min="276" max="276" width="11.42578125" style="71" customWidth="1"/>
    <col min="277" max="277" width="36.28515625" style="71" customWidth="1"/>
    <col min="278" max="278" width="9.28515625" style="71" customWidth="1"/>
    <col min="279" max="279" width="24.5703125" style="71" customWidth="1"/>
    <col min="280" max="280" width="12.28515625" style="71" customWidth="1"/>
    <col min="281" max="281" width="21.7109375" style="71" customWidth="1"/>
    <col min="282" max="282" width="9.28515625" style="71" customWidth="1"/>
    <col min="283" max="283" width="14" style="71" customWidth="1"/>
    <col min="284" max="286" width="7" style="71" hidden="1" customWidth="1"/>
    <col min="287" max="287" width="5" style="71" customWidth="1"/>
    <col min="288" max="289" width="7" style="71" hidden="1" customWidth="1"/>
    <col min="290" max="290" width="5" style="71" customWidth="1"/>
    <col min="291" max="292" width="7" style="71" hidden="1" customWidth="1"/>
    <col min="293" max="293" width="5" style="71" customWidth="1"/>
    <col min="294" max="295" width="7" style="71" hidden="1" customWidth="1"/>
    <col min="296" max="296" width="5" style="71" customWidth="1"/>
    <col min="297" max="298" width="7" style="71" hidden="1" customWidth="1"/>
    <col min="299" max="299" width="5" style="71" customWidth="1"/>
    <col min="300" max="301" width="7" style="71" hidden="1" customWidth="1"/>
    <col min="302" max="302" width="5" style="71" customWidth="1"/>
    <col min="303" max="316" width="7" style="71" hidden="1" customWidth="1"/>
    <col min="317" max="317" width="6.42578125" style="71" customWidth="1"/>
    <col min="318" max="319" width="7" style="71" hidden="1" customWidth="1"/>
    <col min="320" max="320" width="5.42578125" style="71" customWidth="1"/>
    <col min="321" max="322" width="7" style="71" hidden="1" customWidth="1"/>
    <col min="323" max="323" width="4.7109375" style="71" customWidth="1"/>
    <col min="324" max="331" width="7" style="71" hidden="1" customWidth="1"/>
    <col min="332" max="332" width="5.42578125" style="71" customWidth="1"/>
    <col min="333" max="337" width="7" style="71" hidden="1" customWidth="1"/>
    <col min="338" max="338" width="5.7109375" style="71" customWidth="1"/>
    <col min="339" max="340" width="7" style="71" hidden="1" customWidth="1"/>
    <col min="341" max="341" width="5.42578125" style="71" customWidth="1"/>
    <col min="342" max="343" width="7" style="71" hidden="1" customWidth="1"/>
    <col min="344" max="344" width="5.42578125" style="71" customWidth="1"/>
    <col min="345" max="346" width="7" style="71" hidden="1" customWidth="1"/>
    <col min="347" max="347" width="6" style="71" customWidth="1"/>
    <col min="348" max="352" width="7" style="71" hidden="1" customWidth="1"/>
    <col min="353" max="353" width="5" style="71" customWidth="1"/>
    <col min="354" max="364" width="7" style="71" hidden="1" customWidth="1"/>
    <col min="365" max="365" width="9.42578125" style="71" customWidth="1"/>
    <col min="366" max="366" width="7" style="71" hidden="1" customWidth="1"/>
    <col min="367" max="367" width="5" style="71" customWidth="1"/>
    <col min="368" max="369" width="7" style="71" hidden="1" customWidth="1"/>
    <col min="370" max="370" width="5" style="71" customWidth="1"/>
    <col min="371" max="375" width="7" style="71" hidden="1" customWidth="1"/>
    <col min="376" max="376" width="5" style="71" customWidth="1"/>
    <col min="377" max="381" width="7" style="71" hidden="1" customWidth="1"/>
    <col min="382" max="382" width="5" style="71" customWidth="1"/>
    <col min="383" max="383" width="7" style="71" hidden="1" customWidth="1"/>
    <col min="384" max="384" width="6.42578125" style="71" customWidth="1"/>
    <col min="385" max="388" width="7" style="71" hidden="1" customWidth="1"/>
    <col min="389" max="389" width="7.28515625" style="71" customWidth="1"/>
    <col min="390" max="391" width="7" style="71" hidden="1" customWidth="1"/>
    <col min="392" max="392" width="7.28515625" style="71" customWidth="1"/>
    <col min="393" max="397" width="7" style="71" hidden="1" customWidth="1"/>
    <col min="398" max="398" width="7.28515625" style="71" customWidth="1"/>
    <col min="399" max="400" width="7" style="71" hidden="1" customWidth="1"/>
    <col min="401" max="401" width="7.28515625" style="71" customWidth="1"/>
    <col min="402" max="403" width="7" style="71" hidden="1" customWidth="1"/>
    <col min="404" max="404" width="7.28515625" style="71" customWidth="1"/>
    <col min="405" max="408" width="7" style="71" hidden="1" customWidth="1"/>
    <col min="409" max="409" width="6.42578125" style="71" customWidth="1"/>
    <col min="410" max="430" width="7" style="71" hidden="1" customWidth="1"/>
    <col min="431" max="434" width="6.42578125" style="71" customWidth="1"/>
    <col min="435" max="435" width="6.7109375" style="71" customWidth="1"/>
    <col min="436" max="436" width="6.42578125" style="71" customWidth="1"/>
    <col min="437" max="453" width="7" style="71" hidden="1" customWidth="1"/>
    <col min="454" max="454" width="6.5703125" style="71" customWidth="1"/>
    <col min="455" max="455" width="6.42578125" style="71" customWidth="1"/>
    <col min="456" max="457" width="7" style="71" hidden="1" customWidth="1"/>
    <col min="458" max="458" width="6.42578125" style="71" customWidth="1"/>
    <col min="459" max="460" width="7" style="71" hidden="1" customWidth="1"/>
    <col min="461" max="461" width="7.42578125" style="71" customWidth="1"/>
    <col min="462" max="462" width="7" style="71" hidden="1" customWidth="1"/>
    <col min="463" max="463" width="6.42578125" style="71" customWidth="1"/>
    <col min="464" max="464" width="7" style="71" hidden="1" customWidth="1"/>
    <col min="465" max="465" width="9" style="71" customWidth="1"/>
    <col min="466" max="467" width="7" style="71" hidden="1" customWidth="1"/>
    <col min="468" max="468" width="8.5703125" style="71" customWidth="1"/>
    <col min="469" max="470" width="7" style="71" hidden="1" customWidth="1"/>
    <col min="471" max="471" width="6.42578125" style="71" customWidth="1"/>
    <col min="472" max="473" width="7" style="71" hidden="1" customWidth="1"/>
    <col min="474" max="474" width="7" style="71" customWidth="1"/>
    <col min="475" max="476" width="7" style="71" hidden="1" customWidth="1"/>
    <col min="477" max="478" width="7" style="71" customWidth="1"/>
    <col min="479" max="480" width="7" style="71" hidden="1" customWidth="1"/>
    <col min="481" max="481" width="7.5703125" style="71" customWidth="1"/>
    <col min="482" max="483" width="7" style="71" hidden="1" customWidth="1"/>
    <col min="484" max="484" width="7" style="71" customWidth="1"/>
    <col min="485" max="486" width="7" style="71" hidden="1" customWidth="1"/>
    <col min="487" max="487" width="7" style="71" customWidth="1"/>
    <col min="488" max="489" width="7" style="71" hidden="1" customWidth="1"/>
    <col min="490" max="490" width="7" style="71" customWidth="1"/>
    <col min="491" max="491" width="7" style="71" hidden="1" customWidth="1"/>
    <col min="492" max="492" width="6.42578125" style="71" customWidth="1"/>
    <col min="493" max="502" width="7" style="71" hidden="1" customWidth="1"/>
    <col min="503" max="503" width="7" style="71" hidden="1"/>
    <col min="504" max="504" width="41.42578125" style="71" customWidth="1"/>
    <col min="505" max="505" width="6.42578125" style="71" customWidth="1"/>
    <col min="506" max="506" width="14.7109375" style="71" customWidth="1"/>
    <col min="507" max="507" width="11.42578125" style="71" customWidth="1"/>
    <col min="508" max="509" width="13" style="71" customWidth="1"/>
    <col min="510" max="519" width="9.42578125" style="71" customWidth="1"/>
    <col min="520" max="520" width="8.7109375" style="71" customWidth="1"/>
    <col min="521" max="521" width="9.42578125" style="71" customWidth="1"/>
    <col min="522" max="522" width="10.28515625" style="71" customWidth="1"/>
    <col min="523" max="523" width="6.42578125" style="71" customWidth="1"/>
    <col min="524" max="524" width="6.7109375" style="71" customWidth="1"/>
    <col min="525" max="526" width="6.5703125" style="71" customWidth="1"/>
    <col min="527" max="527" width="6.28515625" style="71" customWidth="1"/>
    <col min="528" max="529" width="7.5703125" style="71" customWidth="1"/>
    <col min="530" max="530" width="14.5703125" style="71" customWidth="1"/>
    <col min="531" max="531" width="16.28515625" style="71" customWidth="1"/>
    <col min="532" max="532" width="11.42578125" style="71" customWidth="1"/>
    <col min="533" max="533" width="36.28515625" style="71" customWidth="1"/>
    <col min="534" max="534" width="9.28515625" style="71" customWidth="1"/>
    <col min="535" max="535" width="24.5703125" style="71" customWidth="1"/>
    <col min="536" max="536" width="12.28515625" style="71" customWidth="1"/>
    <col min="537" max="537" width="21.7109375" style="71" customWidth="1"/>
    <col min="538" max="538" width="9.28515625" style="71" customWidth="1"/>
    <col min="539" max="539" width="14" style="71" customWidth="1"/>
    <col min="540" max="542" width="7" style="71" hidden="1" customWidth="1"/>
    <col min="543" max="543" width="5" style="71" customWidth="1"/>
    <col min="544" max="545" width="7" style="71" hidden="1" customWidth="1"/>
    <col min="546" max="546" width="5" style="71" customWidth="1"/>
    <col min="547" max="548" width="7" style="71" hidden="1" customWidth="1"/>
    <col min="549" max="549" width="5" style="71" customWidth="1"/>
    <col min="550" max="551" width="7" style="71" hidden="1" customWidth="1"/>
    <col min="552" max="552" width="5" style="71" customWidth="1"/>
    <col min="553" max="554" width="7" style="71" hidden="1" customWidth="1"/>
    <col min="555" max="555" width="5" style="71" customWidth="1"/>
    <col min="556" max="557" width="7" style="71" hidden="1" customWidth="1"/>
    <col min="558" max="558" width="5" style="71" customWidth="1"/>
    <col min="559" max="572" width="7" style="71" hidden="1" customWidth="1"/>
    <col min="573" max="573" width="6.42578125" style="71" customWidth="1"/>
    <col min="574" max="575" width="7" style="71" hidden="1" customWidth="1"/>
    <col min="576" max="576" width="5.42578125" style="71" customWidth="1"/>
    <col min="577" max="578" width="7" style="71" hidden="1" customWidth="1"/>
    <col min="579" max="579" width="4.7109375" style="71" customWidth="1"/>
    <col min="580" max="587" width="7" style="71" hidden="1" customWidth="1"/>
    <col min="588" max="588" width="5.42578125" style="71" customWidth="1"/>
    <col min="589" max="593" width="7" style="71" hidden="1" customWidth="1"/>
    <col min="594" max="594" width="5.7109375" style="71" customWidth="1"/>
    <col min="595" max="596" width="7" style="71" hidden="1" customWidth="1"/>
    <col min="597" max="597" width="5.42578125" style="71" customWidth="1"/>
    <col min="598" max="599" width="7" style="71" hidden="1" customWidth="1"/>
    <col min="600" max="600" width="5.42578125" style="71" customWidth="1"/>
    <col min="601" max="602" width="7" style="71" hidden="1" customWidth="1"/>
    <col min="603" max="603" width="6" style="71" customWidth="1"/>
    <col min="604" max="608" width="7" style="71" hidden="1" customWidth="1"/>
    <col min="609" max="609" width="5" style="71" customWidth="1"/>
    <col min="610" max="620" width="7" style="71" hidden="1" customWidth="1"/>
    <col min="621" max="621" width="9.42578125" style="71" customWidth="1"/>
    <col min="622" max="622" width="7" style="71" hidden="1" customWidth="1"/>
    <col min="623" max="623" width="5" style="71" customWidth="1"/>
    <col min="624" max="625" width="7" style="71" hidden="1" customWidth="1"/>
    <col min="626" max="626" width="5" style="71" customWidth="1"/>
    <col min="627" max="631" width="7" style="71" hidden="1" customWidth="1"/>
    <col min="632" max="632" width="5" style="71" customWidth="1"/>
    <col min="633" max="637" width="7" style="71" hidden="1" customWidth="1"/>
    <col min="638" max="638" width="5" style="71" customWidth="1"/>
    <col min="639" max="639" width="7" style="71" hidden="1" customWidth="1"/>
    <col min="640" max="640" width="6.42578125" style="71" customWidth="1"/>
    <col min="641" max="644" width="7" style="71" hidden="1" customWidth="1"/>
    <col min="645" max="645" width="7.28515625" style="71" customWidth="1"/>
    <col min="646" max="647" width="7" style="71" hidden="1" customWidth="1"/>
    <col min="648" max="648" width="7.28515625" style="71" customWidth="1"/>
    <col min="649" max="653" width="7" style="71" hidden="1" customWidth="1"/>
    <col min="654" max="654" width="7.28515625" style="71" customWidth="1"/>
    <col min="655" max="656" width="7" style="71" hidden="1" customWidth="1"/>
    <col min="657" max="657" width="7.28515625" style="71" customWidth="1"/>
    <col min="658" max="659" width="7" style="71" hidden="1" customWidth="1"/>
    <col min="660" max="660" width="7.28515625" style="71" customWidth="1"/>
    <col min="661" max="664" width="7" style="71" hidden="1" customWidth="1"/>
    <col min="665" max="665" width="6.42578125" style="71" customWidth="1"/>
    <col min="666" max="686" width="7" style="71" hidden="1" customWidth="1"/>
    <col min="687" max="690" width="6.42578125" style="71" customWidth="1"/>
    <col min="691" max="691" width="6.7109375" style="71" customWidth="1"/>
    <col min="692" max="692" width="6.42578125" style="71" customWidth="1"/>
    <col min="693" max="709" width="7" style="71" hidden="1" customWidth="1"/>
    <col min="710" max="710" width="6.5703125" style="71" customWidth="1"/>
    <col min="711" max="711" width="6.42578125" style="71" customWidth="1"/>
    <col min="712" max="713" width="7" style="71" hidden="1" customWidth="1"/>
    <col min="714" max="714" width="6.42578125" style="71" customWidth="1"/>
    <col min="715" max="716" width="7" style="71" hidden="1" customWidth="1"/>
    <col min="717" max="717" width="7.42578125" style="71" customWidth="1"/>
    <col min="718" max="718" width="7" style="71" hidden="1" customWidth="1"/>
    <col min="719" max="719" width="6.42578125" style="71" customWidth="1"/>
    <col min="720" max="720" width="7" style="71" hidden="1" customWidth="1"/>
    <col min="721" max="721" width="9" style="71" customWidth="1"/>
    <col min="722" max="723" width="7" style="71" hidden="1" customWidth="1"/>
    <col min="724" max="724" width="8.5703125" style="71" customWidth="1"/>
    <col min="725" max="726" width="7" style="71" hidden="1" customWidth="1"/>
    <col min="727" max="727" width="6.42578125" style="71" customWidth="1"/>
    <col min="728" max="729" width="7" style="71" hidden="1" customWidth="1"/>
    <col min="730" max="730" width="7" style="71" customWidth="1"/>
    <col min="731" max="732" width="7" style="71" hidden="1" customWidth="1"/>
    <col min="733" max="734" width="7" style="71" customWidth="1"/>
    <col min="735" max="736" width="7" style="71" hidden="1" customWidth="1"/>
    <col min="737" max="737" width="7.5703125" style="71" customWidth="1"/>
    <col min="738" max="739" width="7" style="71" hidden="1" customWidth="1"/>
    <col min="740" max="740" width="7" style="71" customWidth="1"/>
    <col min="741" max="742" width="7" style="71" hidden="1" customWidth="1"/>
    <col min="743" max="743" width="7" style="71" customWidth="1"/>
    <col min="744" max="745" width="7" style="71" hidden="1" customWidth="1"/>
    <col min="746" max="746" width="7" style="71" customWidth="1"/>
    <col min="747" max="747" width="7" style="71" hidden="1" customWidth="1"/>
    <col min="748" max="748" width="6.42578125" style="71" customWidth="1"/>
    <col min="749" max="758" width="7" style="71" hidden="1" customWidth="1"/>
    <col min="759" max="759" width="7" style="71" hidden="1"/>
    <col min="760" max="760" width="41.42578125" style="71" customWidth="1"/>
    <col min="761" max="761" width="6.42578125" style="71" customWidth="1"/>
    <col min="762" max="762" width="14.7109375" style="71" customWidth="1"/>
    <col min="763" max="763" width="11.42578125" style="71" customWidth="1"/>
    <col min="764" max="765" width="13" style="71" customWidth="1"/>
    <col min="766" max="775" width="9.42578125" style="71" customWidth="1"/>
    <col min="776" max="776" width="8.7109375" style="71" customWidth="1"/>
    <col min="777" max="777" width="9.42578125" style="71" customWidth="1"/>
    <col min="778" max="778" width="10.28515625" style="71" customWidth="1"/>
    <col min="779" max="779" width="6.42578125" style="71" customWidth="1"/>
    <col min="780" max="780" width="6.7109375" style="71" customWidth="1"/>
    <col min="781" max="782" width="6.5703125" style="71" customWidth="1"/>
    <col min="783" max="783" width="6.28515625" style="71" customWidth="1"/>
    <col min="784" max="785" width="7.5703125" style="71" customWidth="1"/>
    <col min="786" max="786" width="14.5703125" style="71" customWidth="1"/>
    <col min="787" max="787" width="16.28515625" style="71" customWidth="1"/>
    <col min="788" max="788" width="11.42578125" style="71" customWidth="1"/>
    <col min="789" max="789" width="36.28515625" style="71" customWidth="1"/>
    <col min="790" max="790" width="9.28515625" style="71" customWidth="1"/>
    <col min="791" max="791" width="24.5703125" style="71" customWidth="1"/>
    <col min="792" max="792" width="12.28515625" style="71" customWidth="1"/>
    <col min="793" max="793" width="21.7109375" style="71" customWidth="1"/>
    <col min="794" max="794" width="9.28515625" style="71" customWidth="1"/>
    <col min="795" max="795" width="14" style="71" customWidth="1"/>
    <col min="796" max="798" width="7" style="71" hidden="1" customWidth="1"/>
    <col min="799" max="799" width="5" style="71" customWidth="1"/>
    <col min="800" max="801" width="7" style="71" hidden="1" customWidth="1"/>
    <col min="802" max="802" width="5" style="71" customWidth="1"/>
    <col min="803" max="804" width="7" style="71" hidden="1" customWidth="1"/>
    <col min="805" max="805" width="5" style="71" customWidth="1"/>
    <col min="806" max="807" width="7" style="71" hidden="1" customWidth="1"/>
    <col min="808" max="808" width="5" style="71" customWidth="1"/>
    <col min="809" max="810" width="7" style="71" hidden="1" customWidth="1"/>
    <col min="811" max="811" width="5" style="71" customWidth="1"/>
    <col min="812" max="813" width="7" style="71" hidden="1" customWidth="1"/>
    <col min="814" max="814" width="5" style="71" customWidth="1"/>
    <col min="815" max="828" width="7" style="71" hidden="1" customWidth="1"/>
    <col min="829" max="829" width="6.42578125" style="71" customWidth="1"/>
    <col min="830" max="831" width="7" style="71" hidden="1" customWidth="1"/>
    <col min="832" max="832" width="5.42578125" style="71" customWidth="1"/>
    <col min="833" max="834" width="7" style="71" hidden="1" customWidth="1"/>
    <col min="835" max="835" width="4.7109375" style="71" customWidth="1"/>
    <col min="836" max="843" width="7" style="71" hidden="1" customWidth="1"/>
    <col min="844" max="844" width="5.42578125" style="71" customWidth="1"/>
    <col min="845" max="849" width="7" style="71" hidden="1" customWidth="1"/>
    <col min="850" max="850" width="5.7109375" style="71" customWidth="1"/>
    <col min="851" max="852" width="7" style="71" hidden="1" customWidth="1"/>
    <col min="853" max="853" width="5.42578125" style="71" customWidth="1"/>
    <col min="854" max="855" width="7" style="71" hidden="1" customWidth="1"/>
    <col min="856" max="856" width="5.42578125" style="71" customWidth="1"/>
    <col min="857" max="858" width="7" style="71" hidden="1" customWidth="1"/>
    <col min="859" max="859" width="6" style="71" customWidth="1"/>
    <col min="860" max="864" width="7" style="71" hidden="1" customWidth="1"/>
    <col min="865" max="865" width="5" style="71" customWidth="1"/>
    <col min="866" max="876" width="7" style="71" hidden="1" customWidth="1"/>
    <col min="877" max="877" width="9.42578125" style="71" customWidth="1"/>
    <col min="878" max="878" width="7" style="71" hidden="1" customWidth="1"/>
    <col min="879" max="879" width="5" style="71" customWidth="1"/>
    <col min="880" max="881" width="7" style="71" hidden="1" customWidth="1"/>
    <col min="882" max="882" width="5" style="71" customWidth="1"/>
    <col min="883" max="887" width="7" style="71" hidden="1" customWidth="1"/>
    <col min="888" max="888" width="5" style="71" customWidth="1"/>
    <col min="889" max="893" width="7" style="71" hidden="1" customWidth="1"/>
    <col min="894" max="894" width="5" style="71" customWidth="1"/>
    <col min="895" max="895" width="7" style="71" hidden="1" customWidth="1"/>
    <col min="896" max="896" width="6.42578125" style="71" customWidth="1"/>
    <col min="897" max="900" width="7" style="71" hidden="1" customWidth="1"/>
    <col min="901" max="901" width="7.28515625" style="71" customWidth="1"/>
    <col min="902" max="903" width="7" style="71" hidden="1" customWidth="1"/>
    <col min="904" max="904" width="7.28515625" style="71" customWidth="1"/>
    <col min="905" max="909" width="7" style="71" hidden="1" customWidth="1"/>
    <col min="910" max="910" width="7.28515625" style="71" customWidth="1"/>
    <col min="911" max="912" width="7" style="71" hidden="1" customWidth="1"/>
    <col min="913" max="913" width="7.28515625" style="71" customWidth="1"/>
    <col min="914" max="915" width="7" style="71" hidden="1" customWidth="1"/>
    <col min="916" max="916" width="7.28515625" style="71" customWidth="1"/>
    <col min="917" max="920" width="7" style="71" hidden="1" customWidth="1"/>
    <col min="921" max="921" width="6.42578125" style="71" customWidth="1"/>
    <col min="922" max="942" width="7" style="71" hidden="1" customWidth="1"/>
    <col min="943" max="946" width="6.42578125" style="71" customWidth="1"/>
    <col min="947" max="947" width="6.7109375" style="71" customWidth="1"/>
    <col min="948" max="948" width="6.42578125" style="71" customWidth="1"/>
    <col min="949" max="965" width="7" style="71" hidden="1" customWidth="1"/>
    <col min="966" max="966" width="6.5703125" style="71" customWidth="1"/>
    <col min="967" max="967" width="6.42578125" style="71" customWidth="1"/>
    <col min="968" max="969" width="7" style="71" hidden="1" customWidth="1"/>
    <col min="970" max="970" width="6.42578125" style="71" customWidth="1"/>
    <col min="971" max="972" width="7" style="71" hidden="1" customWidth="1"/>
    <col min="973" max="973" width="7.42578125" style="71" customWidth="1"/>
    <col min="974" max="974" width="7" style="71" hidden="1" customWidth="1"/>
    <col min="975" max="975" width="6.42578125" style="71" customWidth="1"/>
    <col min="976" max="976" width="7" style="71" hidden="1" customWidth="1"/>
    <col min="977" max="977" width="9" style="71" customWidth="1"/>
    <col min="978" max="979" width="7" style="71" hidden="1" customWidth="1"/>
    <col min="980" max="980" width="8.5703125" style="71" customWidth="1"/>
    <col min="981" max="982" width="7" style="71" hidden="1" customWidth="1"/>
    <col min="983" max="983" width="6.42578125" style="71" customWidth="1"/>
    <col min="984" max="985" width="7" style="71" hidden="1" customWidth="1"/>
    <col min="986" max="986" width="7" style="71" customWidth="1"/>
    <col min="987" max="988" width="7" style="71" hidden="1" customWidth="1"/>
    <col min="989" max="990" width="7" style="71" customWidth="1"/>
    <col min="991" max="992" width="7" style="71" hidden="1" customWidth="1"/>
    <col min="993" max="993" width="7.5703125" style="71" customWidth="1"/>
    <col min="994" max="995" width="7" style="71" hidden="1" customWidth="1"/>
    <col min="996" max="996" width="7" style="71" customWidth="1"/>
    <col min="997" max="998" width="7" style="71" hidden="1" customWidth="1"/>
    <col min="999" max="999" width="7" style="71" customWidth="1"/>
    <col min="1000" max="1001" width="7" style="71" hidden="1" customWidth="1"/>
    <col min="1002" max="1002" width="7" style="71" customWidth="1"/>
    <col min="1003" max="1003" width="7" style="71" hidden="1" customWidth="1"/>
    <col min="1004" max="1004" width="6.42578125" style="71" customWidth="1"/>
    <col min="1005" max="1014" width="7" style="71" hidden="1" customWidth="1"/>
    <col min="1015" max="1015" width="7" style="71" hidden="1"/>
    <col min="1016" max="1016" width="41.42578125" style="71" customWidth="1"/>
    <col min="1017" max="1017" width="6.42578125" style="71" customWidth="1"/>
    <col min="1018" max="1018" width="14.7109375" style="71" customWidth="1"/>
    <col min="1019" max="1019" width="11.42578125" style="71" customWidth="1"/>
    <col min="1020" max="1021" width="13" style="71" customWidth="1"/>
    <col min="1022" max="1031" width="9.42578125" style="71" customWidth="1"/>
    <col min="1032" max="1032" width="8.7109375" style="71" customWidth="1"/>
    <col min="1033" max="1033" width="9.42578125" style="71" customWidth="1"/>
    <col min="1034" max="1034" width="10.28515625" style="71" customWidth="1"/>
    <col min="1035" max="1035" width="6.42578125" style="71" customWidth="1"/>
    <col min="1036" max="1036" width="6.7109375" style="71" customWidth="1"/>
    <col min="1037" max="1038" width="6.5703125" style="71" customWidth="1"/>
    <col min="1039" max="1039" width="6.28515625" style="71" customWidth="1"/>
    <col min="1040" max="1041" width="7.5703125" style="71" customWidth="1"/>
    <col min="1042" max="1042" width="14.5703125" style="71" customWidth="1"/>
    <col min="1043" max="1043" width="16.28515625" style="71" customWidth="1"/>
    <col min="1044" max="1044" width="11.42578125" style="71" customWidth="1"/>
    <col min="1045" max="1045" width="36.28515625" style="71" customWidth="1"/>
    <col min="1046" max="1046" width="9.28515625" style="71" customWidth="1"/>
    <col min="1047" max="1047" width="24.5703125" style="71" customWidth="1"/>
    <col min="1048" max="1048" width="12.28515625" style="71" customWidth="1"/>
    <col min="1049" max="1049" width="21.7109375" style="71" customWidth="1"/>
    <col min="1050" max="1050" width="9.28515625" style="71" customWidth="1"/>
    <col min="1051" max="1051" width="14" style="71" customWidth="1"/>
    <col min="1052" max="1054" width="7" style="71" hidden="1" customWidth="1"/>
    <col min="1055" max="1055" width="5" style="71" customWidth="1"/>
    <col min="1056" max="1057" width="7" style="71" hidden="1" customWidth="1"/>
    <col min="1058" max="1058" width="5" style="71" customWidth="1"/>
    <col min="1059" max="1060" width="7" style="71" hidden="1" customWidth="1"/>
    <col min="1061" max="1061" width="5" style="71" customWidth="1"/>
    <col min="1062" max="1063" width="7" style="71" hidden="1" customWidth="1"/>
    <col min="1064" max="1064" width="5" style="71" customWidth="1"/>
    <col min="1065" max="1066" width="7" style="71" hidden="1" customWidth="1"/>
    <col min="1067" max="1067" width="5" style="71" customWidth="1"/>
    <col min="1068" max="1069" width="7" style="71" hidden="1" customWidth="1"/>
    <col min="1070" max="1070" width="5" style="71" customWidth="1"/>
    <col min="1071" max="1084" width="7" style="71" hidden="1" customWidth="1"/>
    <col min="1085" max="1085" width="6.42578125" style="71" customWidth="1"/>
    <col min="1086" max="1087" width="7" style="71" hidden="1" customWidth="1"/>
    <col min="1088" max="1088" width="5.42578125" style="71" customWidth="1"/>
    <col min="1089" max="1090" width="7" style="71" hidden="1" customWidth="1"/>
    <col min="1091" max="1091" width="4.7109375" style="71" customWidth="1"/>
    <col min="1092" max="1099" width="7" style="71" hidden="1" customWidth="1"/>
    <col min="1100" max="1100" width="5.42578125" style="71" customWidth="1"/>
    <col min="1101" max="1105" width="7" style="71" hidden="1" customWidth="1"/>
    <col min="1106" max="1106" width="5.7109375" style="71" customWidth="1"/>
    <col min="1107" max="1108" width="7" style="71" hidden="1" customWidth="1"/>
    <col min="1109" max="1109" width="5.42578125" style="71" customWidth="1"/>
    <col min="1110" max="1111" width="7" style="71" hidden="1" customWidth="1"/>
    <col min="1112" max="1112" width="5.42578125" style="71" customWidth="1"/>
    <col min="1113" max="1114" width="7" style="71" hidden="1" customWidth="1"/>
    <col min="1115" max="1115" width="6" style="71" customWidth="1"/>
    <col min="1116" max="1120" width="7" style="71" hidden="1" customWidth="1"/>
    <col min="1121" max="1121" width="5" style="71" customWidth="1"/>
    <col min="1122" max="1132" width="7" style="71" hidden="1" customWidth="1"/>
    <col min="1133" max="1133" width="9.42578125" style="71" customWidth="1"/>
    <col min="1134" max="1134" width="7" style="71" hidden="1" customWidth="1"/>
    <col min="1135" max="1135" width="5" style="71" customWidth="1"/>
    <col min="1136" max="1137" width="7" style="71" hidden="1" customWidth="1"/>
    <col min="1138" max="1138" width="5" style="71" customWidth="1"/>
    <col min="1139" max="1143" width="7" style="71" hidden="1" customWidth="1"/>
    <col min="1144" max="1144" width="5" style="71" customWidth="1"/>
    <col min="1145" max="1149" width="7" style="71" hidden="1" customWidth="1"/>
    <col min="1150" max="1150" width="5" style="71" customWidth="1"/>
    <col min="1151" max="1151" width="7" style="71" hidden="1" customWidth="1"/>
    <col min="1152" max="1152" width="6.42578125" style="71" customWidth="1"/>
    <col min="1153" max="1156" width="7" style="71" hidden="1" customWidth="1"/>
    <col min="1157" max="1157" width="7.28515625" style="71" customWidth="1"/>
    <col min="1158" max="1159" width="7" style="71" hidden="1" customWidth="1"/>
    <col min="1160" max="1160" width="7.28515625" style="71" customWidth="1"/>
    <col min="1161" max="1165" width="7" style="71" hidden="1" customWidth="1"/>
    <col min="1166" max="1166" width="7.28515625" style="71" customWidth="1"/>
    <col min="1167" max="1168" width="7" style="71" hidden="1" customWidth="1"/>
    <col min="1169" max="1169" width="7.28515625" style="71" customWidth="1"/>
    <col min="1170" max="1171" width="7" style="71" hidden="1" customWidth="1"/>
    <col min="1172" max="1172" width="7.28515625" style="71" customWidth="1"/>
    <col min="1173" max="1176" width="7" style="71" hidden="1" customWidth="1"/>
    <col min="1177" max="1177" width="6.42578125" style="71" customWidth="1"/>
    <col min="1178" max="1198" width="7" style="71" hidden="1" customWidth="1"/>
    <col min="1199" max="1202" width="6.42578125" style="71" customWidth="1"/>
    <col min="1203" max="1203" width="6.7109375" style="71" customWidth="1"/>
    <col min="1204" max="1204" width="6.42578125" style="71" customWidth="1"/>
    <col min="1205" max="1221" width="7" style="71" hidden="1" customWidth="1"/>
    <col min="1222" max="1222" width="6.5703125" style="71" customWidth="1"/>
    <col min="1223" max="1223" width="6.42578125" style="71" customWidth="1"/>
    <col min="1224" max="1225" width="7" style="71" hidden="1" customWidth="1"/>
    <col min="1226" max="1226" width="6.42578125" style="71" customWidth="1"/>
    <col min="1227" max="1228" width="7" style="71" hidden="1" customWidth="1"/>
    <col min="1229" max="1229" width="7.42578125" style="71" customWidth="1"/>
    <col min="1230" max="1230" width="7" style="71" hidden="1" customWidth="1"/>
    <col min="1231" max="1231" width="6.42578125" style="71" customWidth="1"/>
    <col min="1232" max="1232" width="7" style="71" hidden="1" customWidth="1"/>
    <col min="1233" max="1233" width="9" style="71" customWidth="1"/>
    <col min="1234" max="1235" width="7" style="71" hidden="1" customWidth="1"/>
    <col min="1236" max="1236" width="8.5703125" style="71" customWidth="1"/>
    <col min="1237" max="1238" width="7" style="71" hidden="1" customWidth="1"/>
    <col min="1239" max="1239" width="6.42578125" style="71" customWidth="1"/>
    <col min="1240" max="1241" width="7" style="71" hidden="1" customWidth="1"/>
    <col min="1242" max="1242" width="7" style="71" customWidth="1"/>
    <col min="1243" max="1244" width="7" style="71" hidden="1" customWidth="1"/>
    <col min="1245" max="1246" width="7" style="71" customWidth="1"/>
    <col min="1247" max="1248" width="7" style="71" hidden="1" customWidth="1"/>
    <col min="1249" max="1249" width="7.5703125" style="71" customWidth="1"/>
    <col min="1250" max="1251" width="7" style="71" hidden="1" customWidth="1"/>
    <col min="1252" max="1252" width="7" style="71" customWidth="1"/>
    <col min="1253" max="1254" width="7" style="71" hidden="1" customWidth="1"/>
    <col min="1255" max="1255" width="7" style="71" customWidth="1"/>
    <col min="1256" max="1257" width="7" style="71" hidden="1" customWidth="1"/>
    <col min="1258" max="1258" width="7" style="71" customWidth="1"/>
    <col min="1259" max="1259" width="7" style="71" hidden="1" customWidth="1"/>
    <col min="1260" max="1260" width="6.42578125" style="71" customWidth="1"/>
    <col min="1261" max="1270" width="7" style="71" hidden="1" customWidth="1"/>
    <col min="1271" max="1271" width="7" style="71" hidden="1"/>
    <col min="1272" max="1272" width="41.42578125" style="71" customWidth="1"/>
    <col min="1273" max="1273" width="6.42578125" style="71" customWidth="1"/>
    <col min="1274" max="1274" width="14.7109375" style="71" customWidth="1"/>
    <col min="1275" max="1275" width="11.42578125" style="71" customWidth="1"/>
    <col min="1276" max="1277" width="13" style="71" customWidth="1"/>
    <col min="1278" max="1287" width="9.42578125" style="71" customWidth="1"/>
    <col min="1288" max="1288" width="8.7109375" style="71" customWidth="1"/>
    <col min="1289" max="1289" width="9.42578125" style="71" customWidth="1"/>
    <col min="1290" max="1290" width="10.28515625" style="71" customWidth="1"/>
    <col min="1291" max="1291" width="6.42578125" style="71" customWidth="1"/>
    <col min="1292" max="1292" width="6.7109375" style="71" customWidth="1"/>
    <col min="1293" max="1294" width="6.5703125" style="71" customWidth="1"/>
    <col min="1295" max="1295" width="6.28515625" style="71" customWidth="1"/>
    <col min="1296" max="1297" width="7.5703125" style="71" customWidth="1"/>
    <col min="1298" max="1298" width="14.5703125" style="71" customWidth="1"/>
    <col min="1299" max="1299" width="16.28515625" style="71" customWidth="1"/>
    <col min="1300" max="1300" width="11.42578125" style="71" customWidth="1"/>
    <col min="1301" max="1301" width="36.28515625" style="71" customWidth="1"/>
    <col min="1302" max="1302" width="9.28515625" style="71" customWidth="1"/>
    <col min="1303" max="1303" width="24.5703125" style="71" customWidth="1"/>
    <col min="1304" max="1304" width="12.28515625" style="71" customWidth="1"/>
    <col min="1305" max="1305" width="21.7109375" style="71" customWidth="1"/>
    <col min="1306" max="1306" width="9.28515625" style="71" customWidth="1"/>
    <col min="1307" max="1307" width="14" style="71" customWidth="1"/>
    <col min="1308" max="1310" width="7" style="71" hidden="1" customWidth="1"/>
    <col min="1311" max="1311" width="5" style="71" customWidth="1"/>
    <col min="1312" max="1313" width="7" style="71" hidden="1" customWidth="1"/>
    <col min="1314" max="1314" width="5" style="71" customWidth="1"/>
    <col min="1315" max="1316" width="7" style="71" hidden="1" customWidth="1"/>
    <col min="1317" max="1317" width="5" style="71" customWidth="1"/>
    <col min="1318" max="1319" width="7" style="71" hidden="1" customWidth="1"/>
    <col min="1320" max="1320" width="5" style="71" customWidth="1"/>
    <col min="1321" max="1322" width="7" style="71" hidden="1" customWidth="1"/>
    <col min="1323" max="1323" width="5" style="71" customWidth="1"/>
    <col min="1324" max="1325" width="7" style="71" hidden="1" customWidth="1"/>
    <col min="1326" max="1326" width="5" style="71" customWidth="1"/>
    <col min="1327" max="1340" width="7" style="71" hidden="1" customWidth="1"/>
    <col min="1341" max="1341" width="6.42578125" style="71" customWidth="1"/>
    <col min="1342" max="1343" width="7" style="71" hidden="1" customWidth="1"/>
    <col min="1344" max="1344" width="5.42578125" style="71" customWidth="1"/>
    <col min="1345" max="1346" width="7" style="71" hidden="1" customWidth="1"/>
    <col min="1347" max="1347" width="4.7109375" style="71" customWidth="1"/>
    <col min="1348" max="1355" width="7" style="71" hidden="1" customWidth="1"/>
    <col min="1356" max="1356" width="5.42578125" style="71" customWidth="1"/>
    <col min="1357" max="1361" width="7" style="71" hidden="1" customWidth="1"/>
    <col min="1362" max="1362" width="5.7109375" style="71" customWidth="1"/>
    <col min="1363" max="1364" width="7" style="71" hidden="1" customWidth="1"/>
    <col min="1365" max="1365" width="5.42578125" style="71" customWidth="1"/>
    <col min="1366" max="1367" width="7" style="71" hidden="1" customWidth="1"/>
    <col min="1368" max="1368" width="5.42578125" style="71" customWidth="1"/>
    <col min="1369" max="1370" width="7" style="71" hidden="1" customWidth="1"/>
    <col min="1371" max="1371" width="6" style="71" customWidth="1"/>
    <col min="1372" max="1376" width="7" style="71" hidden="1" customWidth="1"/>
    <col min="1377" max="1377" width="5" style="71" customWidth="1"/>
    <col min="1378" max="1388" width="7" style="71" hidden="1" customWidth="1"/>
    <col min="1389" max="1389" width="9.42578125" style="71" customWidth="1"/>
    <col min="1390" max="1390" width="7" style="71" hidden="1" customWidth="1"/>
    <col min="1391" max="1391" width="5" style="71" customWidth="1"/>
    <col min="1392" max="1393" width="7" style="71" hidden="1" customWidth="1"/>
    <col min="1394" max="1394" width="5" style="71" customWidth="1"/>
    <col min="1395" max="1399" width="7" style="71" hidden="1" customWidth="1"/>
    <col min="1400" max="1400" width="5" style="71" customWidth="1"/>
    <col min="1401" max="1405" width="7" style="71" hidden="1" customWidth="1"/>
    <col min="1406" max="1406" width="5" style="71" customWidth="1"/>
    <col min="1407" max="1407" width="7" style="71" hidden="1" customWidth="1"/>
    <col min="1408" max="1408" width="6.42578125" style="71" customWidth="1"/>
    <col min="1409" max="1412" width="7" style="71" hidden="1" customWidth="1"/>
    <col min="1413" max="1413" width="7.28515625" style="71" customWidth="1"/>
    <col min="1414" max="1415" width="7" style="71" hidden="1" customWidth="1"/>
    <col min="1416" max="1416" width="7.28515625" style="71" customWidth="1"/>
    <col min="1417" max="1421" width="7" style="71" hidden="1" customWidth="1"/>
    <col min="1422" max="1422" width="7.28515625" style="71" customWidth="1"/>
    <col min="1423" max="1424" width="7" style="71" hidden="1" customWidth="1"/>
    <col min="1425" max="1425" width="7.28515625" style="71" customWidth="1"/>
    <col min="1426" max="1427" width="7" style="71" hidden="1" customWidth="1"/>
    <col min="1428" max="1428" width="7.28515625" style="71" customWidth="1"/>
    <col min="1429" max="1432" width="7" style="71" hidden="1" customWidth="1"/>
    <col min="1433" max="1433" width="6.42578125" style="71" customWidth="1"/>
    <col min="1434" max="1454" width="7" style="71" hidden="1" customWidth="1"/>
    <col min="1455" max="1458" width="6.42578125" style="71" customWidth="1"/>
    <col min="1459" max="1459" width="6.7109375" style="71" customWidth="1"/>
    <col min="1460" max="1460" width="6.42578125" style="71" customWidth="1"/>
    <col min="1461" max="1477" width="7" style="71" hidden="1" customWidth="1"/>
    <col min="1478" max="1478" width="6.5703125" style="71" customWidth="1"/>
    <col min="1479" max="1479" width="6.42578125" style="71" customWidth="1"/>
    <col min="1480" max="1481" width="7" style="71" hidden="1" customWidth="1"/>
    <col min="1482" max="1482" width="6.42578125" style="71" customWidth="1"/>
    <col min="1483" max="1484" width="7" style="71" hidden="1" customWidth="1"/>
    <col min="1485" max="1485" width="7.42578125" style="71" customWidth="1"/>
    <col min="1486" max="1486" width="7" style="71" hidden="1" customWidth="1"/>
    <col min="1487" max="1487" width="6.42578125" style="71" customWidth="1"/>
    <col min="1488" max="1488" width="7" style="71" hidden="1" customWidth="1"/>
    <col min="1489" max="1489" width="9" style="71" customWidth="1"/>
    <col min="1490" max="1491" width="7" style="71" hidden="1" customWidth="1"/>
    <col min="1492" max="1492" width="8.5703125" style="71" customWidth="1"/>
    <col min="1493" max="1494" width="7" style="71" hidden="1" customWidth="1"/>
    <col min="1495" max="1495" width="6.42578125" style="71" customWidth="1"/>
    <col min="1496" max="1497" width="7" style="71" hidden="1" customWidth="1"/>
    <col min="1498" max="1498" width="7" style="71" customWidth="1"/>
    <col min="1499" max="1500" width="7" style="71" hidden="1" customWidth="1"/>
    <col min="1501" max="1502" width="7" style="71" customWidth="1"/>
    <col min="1503" max="1504" width="7" style="71" hidden="1" customWidth="1"/>
    <col min="1505" max="1505" width="7.5703125" style="71" customWidth="1"/>
    <col min="1506" max="1507" width="7" style="71" hidden="1" customWidth="1"/>
    <col min="1508" max="1508" width="7" style="71" customWidth="1"/>
    <col min="1509" max="1510" width="7" style="71" hidden="1" customWidth="1"/>
    <col min="1511" max="1511" width="7" style="71" customWidth="1"/>
    <col min="1512" max="1513" width="7" style="71" hidden="1" customWidth="1"/>
    <col min="1514" max="1514" width="7" style="71" customWidth="1"/>
    <col min="1515" max="1515" width="7" style="71" hidden="1" customWidth="1"/>
    <col min="1516" max="1516" width="6.42578125" style="71" customWidth="1"/>
    <col min="1517" max="1526" width="7" style="71" hidden="1" customWidth="1"/>
    <col min="1527" max="1527" width="7" style="71" hidden="1"/>
    <col min="1528" max="1528" width="41.42578125" style="71" customWidth="1"/>
    <col min="1529" max="1529" width="6.42578125" style="71" customWidth="1"/>
    <col min="1530" max="1530" width="14.7109375" style="71" customWidth="1"/>
    <col min="1531" max="1531" width="11.42578125" style="71" customWidth="1"/>
    <col min="1532" max="1533" width="13" style="71" customWidth="1"/>
    <col min="1534" max="1543" width="9.42578125" style="71" customWidth="1"/>
    <col min="1544" max="1544" width="8.7109375" style="71" customWidth="1"/>
    <col min="1545" max="1545" width="9.42578125" style="71" customWidth="1"/>
    <col min="1546" max="1546" width="10.28515625" style="71" customWidth="1"/>
    <col min="1547" max="1547" width="6.42578125" style="71" customWidth="1"/>
    <col min="1548" max="1548" width="6.7109375" style="71" customWidth="1"/>
    <col min="1549" max="1550" width="6.5703125" style="71" customWidth="1"/>
    <col min="1551" max="1551" width="6.28515625" style="71" customWidth="1"/>
    <col min="1552" max="1553" width="7.5703125" style="71" customWidth="1"/>
    <col min="1554" max="1554" width="14.5703125" style="71" customWidth="1"/>
    <col min="1555" max="1555" width="16.28515625" style="71" customWidth="1"/>
    <col min="1556" max="1556" width="11.42578125" style="71" customWidth="1"/>
    <col min="1557" max="1557" width="36.28515625" style="71" customWidth="1"/>
    <col min="1558" max="1558" width="9.28515625" style="71" customWidth="1"/>
    <col min="1559" max="1559" width="24.5703125" style="71" customWidth="1"/>
    <col min="1560" max="1560" width="12.28515625" style="71" customWidth="1"/>
    <col min="1561" max="1561" width="21.7109375" style="71" customWidth="1"/>
    <col min="1562" max="1562" width="9.28515625" style="71" customWidth="1"/>
    <col min="1563" max="1563" width="14" style="71" customWidth="1"/>
    <col min="1564" max="1566" width="7" style="71" hidden="1" customWidth="1"/>
    <col min="1567" max="1567" width="5" style="71" customWidth="1"/>
    <col min="1568" max="1569" width="7" style="71" hidden="1" customWidth="1"/>
    <col min="1570" max="1570" width="5" style="71" customWidth="1"/>
    <col min="1571" max="1572" width="7" style="71" hidden="1" customWidth="1"/>
    <col min="1573" max="1573" width="5" style="71" customWidth="1"/>
    <col min="1574" max="1575" width="7" style="71" hidden="1" customWidth="1"/>
    <col min="1576" max="1576" width="5" style="71" customWidth="1"/>
    <col min="1577" max="1578" width="7" style="71" hidden="1" customWidth="1"/>
    <col min="1579" max="1579" width="5" style="71" customWidth="1"/>
    <col min="1580" max="1581" width="7" style="71" hidden="1" customWidth="1"/>
    <col min="1582" max="1582" width="5" style="71" customWidth="1"/>
    <col min="1583" max="1596" width="7" style="71" hidden="1" customWidth="1"/>
    <col min="1597" max="1597" width="6.42578125" style="71" customWidth="1"/>
    <col min="1598" max="1599" width="7" style="71" hidden="1" customWidth="1"/>
    <col min="1600" max="1600" width="5.42578125" style="71" customWidth="1"/>
    <col min="1601" max="1602" width="7" style="71" hidden="1" customWidth="1"/>
    <col min="1603" max="1603" width="4.7109375" style="71" customWidth="1"/>
    <col min="1604" max="1611" width="7" style="71" hidden="1" customWidth="1"/>
    <col min="1612" max="1612" width="5.42578125" style="71" customWidth="1"/>
    <col min="1613" max="1617" width="7" style="71" hidden="1" customWidth="1"/>
    <col min="1618" max="1618" width="5.7109375" style="71" customWidth="1"/>
    <col min="1619" max="1620" width="7" style="71" hidden="1" customWidth="1"/>
    <col min="1621" max="1621" width="5.42578125" style="71" customWidth="1"/>
    <col min="1622" max="1623" width="7" style="71" hidden="1" customWidth="1"/>
    <col min="1624" max="1624" width="5.42578125" style="71" customWidth="1"/>
    <col min="1625" max="1626" width="7" style="71" hidden="1" customWidth="1"/>
    <col min="1627" max="1627" width="6" style="71" customWidth="1"/>
    <col min="1628" max="1632" width="7" style="71" hidden="1" customWidth="1"/>
    <col min="1633" max="1633" width="5" style="71" customWidth="1"/>
    <col min="1634" max="1644" width="7" style="71" hidden="1" customWidth="1"/>
    <col min="1645" max="1645" width="9.42578125" style="71" customWidth="1"/>
    <col min="1646" max="1646" width="7" style="71" hidden="1" customWidth="1"/>
    <col min="1647" max="1647" width="5" style="71" customWidth="1"/>
    <col min="1648" max="1649" width="7" style="71" hidden="1" customWidth="1"/>
    <col min="1650" max="1650" width="5" style="71" customWidth="1"/>
    <col min="1651" max="1655" width="7" style="71" hidden="1" customWidth="1"/>
    <col min="1656" max="1656" width="5" style="71" customWidth="1"/>
    <col min="1657" max="1661" width="7" style="71" hidden="1" customWidth="1"/>
    <col min="1662" max="1662" width="5" style="71" customWidth="1"/>
    <col min="1663" max="1663" width="7" style="71" hidden="1" customWidth="1"/>
    <col min="1664" max="1664" width="6.42578125" style="71" customWidth="1"/>
    <col min="1665" max="1668" width="7" style="71" hidden="1" customWidth="1"/>
    <col min="1669" max="1669" width="7.28515625" style="71" customWidth="1"/>
    <col min="1670" max="1671" width="7" style="71" hidden="1" customWidth="1"/>
    <col min="1672" max="1672" width="7.28515625" style="71" customWidth="1"/>
    <col min="1673" max="1677" width="7" style="71" hidden="1" customWidth="1"/>
    <col min="1678" max="1678" width="7.28515625" style="71" customWidth="1"/>
    <col min="1679" max="1680" width="7" style="71" hidden="1" customWidth="1"/>
    <col min="1681" max="1681" width="7.28515625" style="71" customWidth="1"/>
    <col min="1682" max="1683" width="7" style="71" hidden="1" customWidth="1"/>
    <col min="1684" max="1684" width="7.28515625" style="71" customWidth="1"/>
    <col min="1685" max="1688" width="7" style="71" hidden="1" customWidth="1"/>
    <col min="1689" max="1689" width="6.42578125" style="71" customWidth="1"/>
    <col min="1690" max="1710" width="7" style="71" hidden="1" customWidth="1"/>
    <col min="1711" max="1714" width="6.42578125" style="71" customWidth="1"/>
    <col min="1715" max="1715" width="6.7109375" style="71" customWidth="1"/>
    <col min="1716" max="1716" width="6.42578125" style="71" customWidth="1"/>
    <col min="1717" max="1733" width="7" style="71" hidden="1" customWidth="1"/>
    <col min="1734" max="1734" width="6.5703125" style="71" customWidth="1"/>
    <col min="1735" max="1735" width="6.42578125" style="71" customWidth="1"/>
    <col min="1736" max="1737" width="7" style="71" hidden="1" customWidth="1"/>
    <col min="1738" max="1738" width="6.42578125" style="71" customWidth="1"/>
    <col min="1739" max="1740" width="7" style="71" hidden="1" customWidth="1"/>
    <col min="1741" max="1741" width="7.42578125" style="71" customWidth="1"/>
    <col min="1742" max="1742" width="7" style="71" hidden="1" customWidth="1"/>
    <col min="1743" max="1743" width="6.42578125" style="71" customWidth="1"/>
    <col min="1744" max="1744" width="7" style="71" hidden="1" customWidth="1"/>
    <col min="1745" max="1745" width="9" style="71" customWidth="1"/>
    <col min="1746" max="1747" width="7" style="71" hidden="1" customWidth="1"/>
    <col min="1748" max="1748" width="8.5703125" style="71" customWidth="1"/>
    <col min="1749" max="1750" width="7" style="71" hidden="1" customWidth="1"/>
    <col min="1751" max="1751" width="6.42578125" style="71" customWidth="1"/>
    <col min="1752" max="1753" width="7" style="71" hidden="1" customWidth="1"/>
    <col min="1754" max="1754" width="7" style="71" customWidth="1"/>
    <col min="1755" max="1756" width="7" style="71" hidden="1" customWidth="1"/>
    <col min="1757" max="1758" width="7" style="71" customWidth="1"/>
    <col min="1759" max="1760" width="7" style="71" hidden="1" customWidth="1"/>
    <col min="1761" max="1761" width="7.5703125" style="71" customWidth="1"/>
    <col min="1762" max="1763" width="7" style="71" hidden="1" customWidth="1"/>
    <col min="1764" max="1764" width="7" style="71" customWidth="1"/>
    <col min="1765" max="1766" width="7" style="71" hidden="1" customWidth="1"/>
    <col min="1767" max="1767" width="7" style="71" customWidth="1"/>
    <col min="1768" max="1769" width="7" style="71" hidden="1" customWidth="1"/>
    <col min="1770" max="1770" width="7" style="71" customWidth="1"/>
    <col min="1771" max="1771" width="7" style="71" hidden="1" customWidth="1"/>
    <col min="1772" max="1772" width="6.42578125" style="71" customWidth="1"/>
    <col min="1773" max="1782" width="7" style="71" hidden="1" customWidth="1"/>
    <col min="1783" max="1783" width="7" style="71" hidden="1"/>
    <col min="1784" max="1784" width="41.42578125" style="71" customWidth="1"/>
    <col min="1785" max="1785" width="6.42578125" style="71" customWidth="1"/>
    <col min="1786" max="1786" width="14.7109375" style="71" customWidth="1"/>
    <col min="1787" max="1787" width="11.42578125" style="71" customWidth="1"/>
    <col min="1788" max="1789" width="13" style="71" customWidth="1"/>
    <col min="1790" max="1799" width="9.42578125" style="71" customWidth="1"/>
    <col min="1800" max="1800" width="8.7109375" style="71" customWidth="1"/>
    <col min="1801" max="1801" width="9.42578125" style="71" customWidth="1"/>
    <col min="1802" max="1802" width="10.28515625" style="71" customWidth="1"/>
    <col min="1803" max="1803" width="6.42578125" style="71" customWidth="1"/>
    <col min="1804" max="1804" width="6.7109375" style="71" customWidth="1"/>
    <col min="1805" max="1806" width="6.5703125" style="71" customWidth="1"/>
    <col min="1807" max="1807" width="6.28515625" style="71" customWidth="1"/>
    <col min="1808" max="1809" width="7.5703125" style="71" customWidth="1"/>
    <col min="1810" max="1810" width="14.5703125" style="71" customWidth="1"/>
    <col min="1811" max="1811" width="16.28515625" style="71" customWidth="1"/>
    <col min="1812" max="1812" width="11.42578125" style="71" customWidth="1"/>
    <col min="1813" max="1813" width="36.28515625" style="71" customWidth="1"/>
    <col min="1814" max="1814" width="9.28515625" style="71" customWidth="1"/>
    <col min="1815" max="1815" width="24.5703125" style="71" customWidth="1"/>
    <col min="1816" max="1816" width="12.28515625" style="71" customWidth="1"/>
    <col min="1817" max="1817" width="21.7109375" style="71" customWidth="1"/>
    <col min="1818" max="1818" width="9.28515625" style="71" customWidth="1"/>
    <col min="1819" max="1819" width="14" style="71" customWidth="1"/>
    <col min="1820" max="1822" width="7" style="71" hidden="1" customWidth="1"/>
    <col min="1823" max="1823" width="5" style="71" customWidth="1"/>
    <col min="1824" max="1825" width="7" style="71" hidden="1" customWidth="1"/>
    <col min="1826" max="1826" width="5" style="71" customWidth="1"/>
    <col min="1827" max="1828" width="7" style="71" hidden="1" customWidth="1"/>
    <col min="1829" max="1829" width="5" style="71" customWidth="1"/>
    <col min="1830" max="1831" width="7" style="71" hidden="1" customWidth="1"/>
    <col min="1832" max="1832" width="5" style="71" customWidth="1"/>
    <col min="1833" max="1834" width="7" style="71" hidden="1" customWidth="1"/>
    <col min="1835" max="1835" width="5" style="71" customWidth="1"/>
    <col min="1836" max="1837" width="7" style="71" hidden="1" customWidth="1"/>
    <col min="1838" max="1838" width="5" style="71" customWidth="1"/>
    <col min="1839" max="1852" width="7" style="71" hidden="1" customWidth="1"/>
    <col min="1853" max="1853" width="6.42578125" style="71" customWidth="1"/>
    <col min="1854" max="1855" width="7" style="71" hidden="1" customWidth="1"/>
    <col min="1856" max="1856" width="5.42578125" style="71" customWidth="1"/>
    <col min="1857" max="1858" width="7" style="71" hidden="1" customWidth="1"/>
    <col min="1859" max="1859" width="4.7109375" style="71" customWidth="1"/>
    <col min="1860" max="1867" width="7" style="71" hidden="1" customWidth="1"/>
    <col min="1868" max="1868" width="5.42578125" style="71" customWidth="1"/>
    <col min="1869" max="1873" width="7" style="71" hidden="1" customWidth="1"/>
    <col min="1874" max="1874" width="5.7109375" style="71" customWidth="1"/>
    <col min="1875" max="1876" width="7" style="71" hidden="1" customWidth="1"/>
    <col min="1877" max="1877" width="5.42578125" style="71" customWidth="1"/>
    <col min="1878" max="1879" width="7" style="71" hidden="1" customWidth="1"/>
    <col min="1880" max="1880" width="5.42578125" style="71" customWidth="1"/>
    <col min="1881" max="1882" width="7" style="71" hidden="1" customWidth="1"/>
    <col min="1883" max="1883" width="6" style="71" customWidth="1"/>
    <col min="1884" max="1888" width="7" style="71" hidden="1" customWidth="1"/>
    <col min="1889" max="1889" width="5" style="71" customWidth="1"/>
    <col min="1890" max="1900" width="7" style="71" hidden="1" customWidth="1"/>
    <col min="1901" max="1901" width="9.42578125" style="71" customWidth="1"/>
    <col min="1902" max="1902" width="7" style="71" hidden="1" customWidth="1"/>
    <col min="1903" max="1903" width="5" style="71" customWidth="1"/>
    <col min="1904" max="1905" width="7" style="71" hidden="1" customWidth="1"/>
    <col min="1906" max="1906" width="5" style="71" customWidth="1"/>
    <col min="1907" max="1911" width="7" style="71" hidden="1" customWidth="1"/>
    <col min="1912" max="1912" width="5" style="71" customWidth="1"/>
    <col min="1913" max="1917" width="7" style="71" hidden="1" customWidth="1"/>
    <col min="1918" max="1918" width="5" style="71" customWidth="1"/>
    <col min="1919" max="1919" width="7" style="71" hidden="1" customWidth="1"/>
    <col min="1920" max="1920" width="6.42578125" style="71" customWidth="1"/>
    <col min="1921" max="1924" width="7" style="71" hidden="1" customWidth="1"/>
    <col min="1925" max="1925" width="7.28515625" style="71" customWidth="1"/>
    <col min="1926" max="1927" width="7" style="71" hidden="1" customWidth="1"/>
    <col min="1928" max="1928" width="7.28515625" style="71" customWidth="1"/>
    <col min="1929" max="1933" width="7" style="71" hidden="1" customWidth="1"/>
    <col min="1934" max="1934" width="7.28515625" style="71" customWidth="1"/>
    <col min="1935" max="1936" width="7" style="71" hidden="1" customWidth="1"/>
    <col min="1937" max="1937" width="7.28515625" style="71" customWidth="1"/>
    <col min="1938" max="1939" width="7" style="71" hidden="1" customWidth="1"/>
    <col min="1940" max="1940" width="7.28515625" style="71" customWidth="1"/>
    <col min="1941" max="1944" width="7" style="71" hidden="1" customWidth="1"/>
    <col min="1945" max="1945" width="6.42578125" style="71" customWidth="1"/>
    <col min="1946" max="1966" width="7" style="71" hidden="1" customWidth="1"/>
    <col min="1967" max="1970" width="6.42578125" style="71" customWidth="1"/>
    <col min="1971" max="1971" width="6.7109375" style="71" customWidth="1"/>
    <col min="1972" max="1972" width="6.42578125" style="71" customWidth="1"/>
    <col min="1973" max="1989" width="7" style="71" hidden="1" customWidth="1"/>
    <col min="1990" max="1990" width="6.5703125" style="71" customWidth="1"/>
    <col min="1991" max="1991" width="6.42578125" style="71" customWidth="1"/>
    <col min="1992" max="1993" width="7" style="71" hidden="1" customWidth="1"/>
    <col min="1994" max="1994" width="6.42578125" style="71" customWidth="1"/>
    <col min="1995" max="1996" width="7" style="71" hidden="1" customWidth="1"/>
    <col min="1997" max="1997" width="7.42578125" style="71" customWidth="1"/>
    <col min="1998" max="1998" width="7" style="71" hidden="1" customWidth="1"/>
    <col min="1999" max="1999" width="6.42578125" style="71" customWidth="1"/>
    <col min="2000" max="2000" width="7" style="71" hidden="1" customWidth="1"/>
    <col min="2001" max="2001" width="9" style="71" customWidth="1"/>
    <col min="2002" max="2003" width="7" style="71" hidden="1" customWidth="1"/>
    <col min="2004" max="2004" width="8.5703125" style="71" customWidth="1"/>
    <col min="2005" max="2006" width="7" style="71" hidden="1" customWidth="1"/>
    <col min="2007" max="2007" width="6.42578125" style="71" customWidth="1"/>
    <col min="2008" max="2009" width="7" style="71" hidden="1" customWidth="1"/>
    <col min="2010" max="2010" width="7" style="71" customWidth="1"/>
    <col min="2011" max="2012" width="7" style="71" hidden="1" customWidth="1"/>
    <col min="2013" max="2014" width="7" style="71" customWidth="1"/>
    <col min="2015" max="2016" width="7" style="71" hidden="1" customWidth="1"/>
    <col min="2017" max="2017" width="7.5703125" style="71" customWidth="1"/>
    <col min="2018" max="2019" width="7" style="71" hidden="1" customWidth="1"/>
    <col min="2020" max="2020" width="7" style="71" customWidth="1"/>
    <col min="2021" max="2022" width="7" style="71" hidden="1" customWidth="1"/>
    <col min="2023" max="2023" width="7" style="71" customWidth="1"/>
    <col min="2024" max="2025" width="7" style="71" hidden="1" customWidth="1"/>
    <col min="2026" max="2026" width="7" style="71" customWidth="1"/>
    <col min="2027" max="2027" width="7" style="71" hidden="1" customWidth="1"/>
    <col min="2028" max="2028" width="6.42578125" style="71" customWidth="1"/>
    <col min="2029" max="2038" width="7" style="71" hidden="1" customWidth="1"/>
    <col min="2039" max="2039" width="7" style="71" hidden="1"/>
    <col min="2040" max="2040" width="41.42578125" style="71" customWidth="1"/>
    <col min="2041" max="2041" width="6.42578125" style="71" customWidth="1"/>
    <col min="2042" max="2042" width="14.7109375" style="71" customWidth="1"/>
    <col min="2043" max="2043" width="11.42578125" style="71" customWidth="1"/>
    <col min="2044" max="2045" width="13" style="71" customWidth="1"/>
    <col min="2046" max="2055" width="9.42578125" style="71" customWidth="1"/>
    <col min="2056" max="2056" width="8.7109375" style="71" customWidth="1"/>
    <col min="2057" max="2057" width="9.42578125" style="71" customWidth="1"/>
    <col min="2058" max="2058" width="10.28515625" style="71" customWidth="1"/>
    <col min="2059" max="2059" width="6.42578125" style="71" customWidth="1"/>
    <col min="2060" max="2060" width="6.7109375" style="71" customWidth="1"/>
    <col min="2061" max="2062" width="6.5703125" style="71" customWidth="1"/>
    <col min="2063" max="2063" width="6.28515625" style="71" customWidth="1"/>
    <col min="2064" max="2065" width="7.5703125" style="71" customWidth="1"/>
    <col min="2066" max="2066" width="14.5703125" style="71" customWidth="1"/>
    <col min="2067" max="2067" width="16.28515625" style="71" customWidth="1"/>
    <col min="2068" max="2068" width="11.42578125" style="71" customWidth="1"/>
    <col min="2069" max="2069" width="36.28515625" style="71" customWidth="1"/>
    <col min="2070" max="2070" width="9.28515625" style="71" customWidth="1"/>
    <col min="2071" max="2071" width="24.5703125" style="71" customWidth="1"/>
    <col min="2072" max="2072" width="12.28515625" style="71" customWidth="1"/>
    <col min="2073" max="2073" width="21.7109375" style="71" customWidth="1"/>
    <col min="2074" max="2074" width="9.28515625" style="71" customWidth="1"/>
    <col min="2075" max="2075" width="14" style="71" customWidth="1"/>
    <col min="2076" max="2078" width="7" style="71" hidden="1" customWidth="1"/>
    <col min="2079" max="2079" width="5" style="71" customWidth="1"/>
    <col min="2080" max="2081" width="7" style="71" hidden="1" customWidth="1"/>
    <col min="2082" max="2082" width="5" style="71" customWidth="1"/>
    <col min="2083" max="2084" width="7" style="71" hidden="1" customWidth="1"/>
    <col min="2085" max="2085" width="5" style="71" customWidth="1"/>
    <col min="2086" max="2087" width="7" style="71" hidden="1" customWidth="1"/>
    <col min="2088" max="2088" width="5" style="71" customWidth="1"/>
    <col min="2089" max="2090" width="7" style="71" hidden="1" customWidth="1"/>
    <col min="2091" max="2091" width="5" style="71" customWidth="1"/>
    <col min="2092" max="2093" width="7" style="71" hidden="1" customWidth="1"/>
    <col min="2094" max="2094" width="5" style="71" customWidth="1"/>
    <col min="2095" max="2108" width="7" style="71" hidden="1" customWidth="1"/>
    <col min="2109" max="2109" width="6.42578125" style="71" customWidth="1"/>
    <col min="2110" max="2111" width="7" style="71" hidden="1" customWidth="1"/>
    <col min="2112" max="2112" width="5.42578125" style="71" customWidth="1"/>
    <col min="2113" max="2114" width="7" style="71" hidden="1" customWidth="1"/>
    <col min="2115" max="2115" width="4.7109375" style="71" customWidth="1"/>
    <col min="2116" max="2123" width="7" style="71" hidden="1" customWidth="1"/>
    <col min="2124" max="2124" width="5.42578125" style="71" customWidth="1"/>
    <col min="2125" max="2129" width="7" style="71" hidden="1" customWidth="1"/>
    <col min="2130" max="2130" width="5.7109375" style="71" customWidth="1"/>
    <col min="2131" max="2132" width="7" style="71" hidden="1" customWidth="1"/>
    <col min="2133" max="2133" width="5.42578125" style="71" customWidth="1"/>
    <col min="2134" max="2135" width="7" style="71" hidden="1" customWidth="1"/>
    <col min="2136" max="2136" width="5.42578125" style="71" customWidth="1"/>
    <col min="2137" max="2138" width="7" style="71" hidden="1" customWidth="1"/>
    <col min="2139" max="2139" width="6" style="71" customWidth="1"/>
    <col min="2140" max="2144" width="7" style="71" hidden="1" customWidth="1"/>
    <col min="2145" max="2145" width="5" style="71" customWidth="1"/>
    <col min="2146" max="2156" width="7" style="71" hidden="1" customWidth="1"/>
    <col min="2157" max="2157" width="9.42578125" style="71" customWidth="1"/>
    <col min="2158" max="2158" width="7" style="71" hidden="1" customWidth="1"/>
    <col min="2159" max="2159" width="5" style="71" customWidth="1"/>
    <col min="2160" max="2161" width="7" style="71" hidden="1" customWidth="1"/>
    <col min="2162" max="2162" width="5" style="71" customWidth="1"/>
    <col min="2163" max="2167" width="7" style="71" hidden="1" customWidth="1"/>
    <col min="2168" max="2168" width="5" style="71" customWidth="1"/>
    <col min="2169" max="2173" width="7" style="71" hidden="1" customWidth="1"/>
    <col min="2174" max="2174" width="5" style="71" customWidth="1"/>
    <col min="2175" max="2175" width="7" style="71" hidden="1" customWidth="1"/>
    <col min="2176" max="2176" width="6.42578125" style="71" customWidth="1"/>
    <col min="2177" max="2180" width="7" style="71" hidden="1" customWidth="1"/>
    <col min="2181" max="2181" width="7.28515625" style="71" customWidth="1"/>
    <col min="2182" max="2183" width="7" style="71" hidden="1" customWidth="1"/>
    <col min="2184" max="2184" width="7.28515625" style="71" customWidth="1"/>
    <col min="2185" max="2189" width="7" style="71" hidden="1" customWidth="1"/>
    <col min="2190" max="2190" width="7.28515625" style="71" customWidth="1"/>
    <col min="2191" max="2192" width="7" style="71" hidden="1" customWidth="1"/>
    <col min="2193" max="2193" width="7.28515625" style="71" customWidth="1"/>
    <col min="2194" max="2195" width="7" style="71" hidden="1" customWidth="1"/>
    <col min="2196" max="2196" width="7.28515625" style="71" customWidth="1"/>
    <col min="2197" max="2200" width="7" style="71" hidden="1" customWidth="1"/>
    <col min="2201" max="2201" width="6.42578125" style="71" customWidth="1"/>
    <col min="2202" max="2222" width="7" style="71" hidden="1" customWidth="1"/>
    <col min="2223" max="2226" width="6.42578125" style="71" customWidth="1"/>
    <col min="2227" max="2227" width="6.7109375" style="71" customWidth="1"/>
    <col min="2228" max="2228" width="6.42578125" style="71" customWidth="1"/>
    <col min="2229" max="2245" width="7" style="71" hidden="1" customWidth="1"/>
    <col min="2246" max="2246" width="6.5703125" style="71" customWidth="1"/>
    <col min="2247" max="2247" width="6.42578125" style="71" customWidth="1"/>
    <col min="2248" max="2249" width="7" style="71" hidden="1" customWidth="1"/>
    <col min="2250" max="2250" width="6.42578125" style="71" customWidth="1"/>
    <col min="2251" max="2252" width="7" style="71" hidden="1" customWidth="1"/>
    <col min="2253" max="2253" width="7.42578125" style="71" customWidth="1"/>
    <col min="2254" max="2254" width="7" style="71" hidden="1" customWidth="1"/>
    <col min="2255" max="2255" width="6.42578125" style="71" customWidth="1"/>
    <col min="2256" max="2256" width="7" style="71" hidden="1" customWidth="1"/>
    <col min="2257" max="2257" width="9" style="71" customWidth="1"/>
    <col min="2258" max="2259" width="7" style="71" hidden="1" customWidth="1"/>
    <col min="2260" max="2260" width="8.5703125" style="71" customWidth="1"/>
    <col min="2261" max="2262" width="7" style="71" hidden="1" customWidth="1"/>
    <col min="2263" max="2263" width="6.42578125" style="71" customWidth="1"/>
    <col min="2264" max="2265" width="7" style="71" hidden="1" customWidth="1"/>
    <col min="2266" max="2266" width="7" style="71" customWidth="1"/>
    <col min="2267" max="2268" width="7" style="71" hidden="1" customWidth="1"/>
    <col min="2269" max="2270" width="7" style="71" customWidth="1"/>
    <col min="2271" max="2272" width="7" style="71" hidden="1" customWidth="1"/>
    <col min="2273" max="2273" width="7.5703125" style="71" customWidth="1"/>
    <col min="2274" max="2275" width="7" style="71" hidden="1" customWidth="1"/>
    <col min="2276" max="2276" width="7" style="71" customWidth="1"/>
    <col min="2277" max="2278" width="7" style="71" hidden="1" customWidth="1"/>
    <col min="2279" max="2279" width="7" style="71" customWidth="1"/>
    <col min="2280" max="2281" width="7" style="71" hidden="1" customWidth="1"/>
    <col min="2282" max="2282" width="7" style="71" customWidth="1"/>
    <col min="2283" max="2283" width="7" style="71" hidden="1" customWidth="1"/>
    <col min="2284" max="2284" width="6.42578125" style="71" customWidth="1"/>
    <col min="2285" max="2294" width="7" style="71" hidden="1" customWidth="1"/>
    <col min="2295" max="2295" width="7" style="71" hidden="1"/>
    <col min="2296" max="2296" width="41.42578125" style="71" customWidth="1"/>
    <col min="2297" max="2297" width="6.42578125" style="71" customWidth="1"/>
    <col min="2298" max="2298" width="14.7109375" style="71" customWidth="1"/>
    <col min="2299" max="2299" width="11.42578125" style="71" customWidth="1"/>
    <col min="2300" max="2301" width="13" style="71" customWidth="1"/>
    <col min="2302" max="2311" width="9.42578125" style="71" customWidth="1"/>
    <col min="2312" max="2312" width="8.7109375" style="71" customWidth="1"/>
    <col min="2313" max="2313" width="9.42578125" style="71" customWidth="1"/>
    <col min="2314" max="2314" width="10.28515625" style="71" customWidth="1"/>
    <col min="2315" max="2315" width="6.42578125" style="71" customWidth="1"/>
    <col min="2316" max="2316" width="6.7109375" style="71" customWidth="1"/>
    <col min="2317" max="2318" width="6.5703125" style="71" customWidth="1"/>
    <col min="2319" max="2319" width="6.28515625" style="71" customWidth="1"/>
    <col min="2320" max="2321" width="7.5703125" style="71" customWidth="1"/>
    <col min="2322" max="2322" width="14.5703125" style="71" customWidth="1"/>
    <col min="2323" max="2323" width="16.28515625" style="71" customWidth="1"/>
    <col min="2324" max="2324" width="11.42578125" style="71" customWidth="1"/>
    <col min="2325" max="2325" width="36.28515625" style="71" customWidth="1"/>
    <col min="2326" max="2326" width="9.28515625" style="71" customWidth="1"/>
    <col min="2327" max="2327" width="24.5703125" style="71" customWidth="1"/>
    <col min="2328" max="2328" width="12.28515625" style="71" customWidth="1"/>
    <col min="2329" max="2329" width="21.7109375" style="71" customWidth="1"/>
    <col min="2330" max="2330" width="9.28515625" style="71" customWidth="1"/>
    <col min="2331" max="2331" width="14" style="71" customWidth="1"/>
    <col min="2332" max="2334" width="7" style="71" hidden="1" customWidth="1"/>
    <col min="2335" max="2335" width="5" style="71" customWidth="1"/>
    <col min="2336" max="2337" width="7" style="71" hidden="1" customWidth="1"/>
    <col min="2338" max="2338" width="5" style="71" customWidth="1"/>
    <col min="2339" max="2340" width="7" style="71" hidden="1" customWidth="1"/>
    <col min="2341" max="2341" width="5" style="71" customWidth="1"/>
    <col min="2342" max="2343" width="7" style="71" hidden="1" customWidth="1"/>
    <col min="2344" max="2344" width="5" style="71" customWidth="1"/>
    <col min="2345" max="2346" width="7" style="71" hidden="1" customWidth="1"/>
    <col min="2347" max="2347" width="5" style="71" customWidth="1"/>
    <col min="2348" max="2349" width="7" style="71" hidden="1" customWidth="1"/>
    <col min="2350" max="2350" width="5" style="71" customWidth="1"/>
    <col min="2351" max="2364" width="7" style="71" hidden="1" customWidth="1"/>
    <col min="2365" max="2365" width="6.42578125" style="71" customWidth="1"/>
    <col min="2366" max="2367" width="7" style="71" hidden="1" customWidth="1"/>
    <col min="2368" max="2368" width="5.42578125" style="71" customWidth="1"/>
    <col min="2369" max="2370" width="7" style="71" hidden="1" customWidth="1"/>
    <col min="2371" max="2371" width="4.7109375" style="71" customWidth="1"/>
    <col min="2372" max="2379" width="7" style="71" hidden="1" customWidth="1"/>
    <col min="2380" max="2380" width="5.42578125" style="71" customWidth="1"/>
    <col min="2381" max="2385" width="7" style="71" hidden="1" customWidth="1"/>
    <col min="2386" max="2386" width="5.7109375" style="71" customWidth="1"/>
    <col min="2387" max="2388" width="7" style="71" hidden="1" customWidth="1"/>
    <col min="2389" max="2389" width="5.42578125" style="71" customWidth="1"/>
    <col min="2390" max="2391" width="7" style="71" hidden="1" customWidth="1"/>
    <col min="2392" max="2392" width="5.42578125" style="71" customWidth="1"/>
    <col min="2393" max="2394" width="7" style="71" hidden="1" customWidth="1"/>
    <col min="2395" max="2395" width="6" style="71" customWidth="1"/>
    <col min="2396" max="2400" width="7" style="71" hidden="1" customWidth="1"/>
    <col min="2401" max="2401" width="5" style="71" customWidth="1"/>
    <col min="2402" max="2412" width="7" style="71" hidden="1" customWidth="1"/>
    <col min="2413" max="2413" width="9.42578125" style="71" customWidth="1"/>
    <col min="2414" max="2414" width="7" style="71" hidden="1" customWidth="1"/>
    <col min="2415" max="2415" width="5" style="71" customWidth="1"/>
    <col min="2416" max="2417" width="7" style="71" hidden="1" customWidth="1"/>
    <col min="2418" max="2418" width="5" style="71" customWidth="1"/>
    <col min="2419" max="2423" width="7" style="71" hidden="1" customWidth="1"/>
    <col min="2424" max="2424" width="5" style="71" customWidth="1"/>
    <col min="2425" max="2429" width="7" style="71" hidden="1" customWidth="1"/>
    <col min="2430" max="2430" width="5" style="71" customWidth="1"/>
    <col min="2431" max="2431" width="7" style="71" hidden="1" customWidth="1"/>
    <col min="2432" max="2432" width="6.42578125" style="71" customWidth="1"/>
    <col min="2433" max="2436" width="7" style="71" hidden="1" customWidth="1"/>
    <col min="2437" max="2437" width="7.28515625" style="71" customWidth="1"/>
    <col min="2438" max="2439" width="7" style="71" hidden="1" customWidth="1"/>
    <col min="2440" max="2440" width="7.28515625" style="71" customWidth="1"/>
    <col min="2441" max="2445" width="7" style="71" hidden="1" customWidth="1"/>
    <col min="2446" max="2446" width="7.28515625" style="71" customWidth="1"/>
    <col min="2447" max="2448" width="7" style="71" hidden="1" customWidth="1"/>
    <col min="2449" max="2449" width="7.28515625" style="71" customWidth="1"/>
    <col min="2450" max="2451" width="7" style="71" hidden="1" customWidth="1"/>
    <col min="2452" max="2452" width="7.28515625" style="71" customWidth="1"/>
    <col min="2453" max="2456" width="7" style="71" hidden="1" customWidth="1"/>
    <col min="2457" max="2457" width="6.42578125" style="71" customWidth="1"/>
    <col min="2458" max="2478" width="7" style="71" hidden="1" customWidth="1"/>
    <col min="2479" max="2482" width="6.42578125" style="71" customWidth="1"/>
    <col min="2483" max="2483" width="6.7109375" style="71" customWidth="1"/>
    <col min="2484" max="2484" width="6.42578125" style="71" customWidth="1"/>
    <col min="2485" max="2501" width="7" style="71" hidden="1" customWidth="1"/>
    <col min="2502" max="2502" width="6.5703125" style="71" customWidth="1"/>
    <col min="2503" max="2503" width="6.42578125" style="71" customWidth="1"/>
    <col min="2504" max="2505" width="7" style="71" hidden="1" customWidth="1"/>
    <col min="2506" max="2506" width="6.42578125" style="71" customWidth="1"/>
    <col min="2507" max="2508" width="7" style="71" hidden="1" customWidth="1"/>
    <col min="2509" max="2509" width="7.42578125" style="71" customWidth="1"/>
    <col min="2510" max="2510" width="7" style="71" hidden="1" customWidth="1"/>
    <col min="2511" max="2511" width="6.42578125" style="71" customWidth="1"/>
    <col min="2512" max="2512" width="7" style="71" hidden="1" customWidth="1"/>
    <col min="2513" max="2513" width="9" style="71" customWidth="1"/>
    <col min="2514" max="2515" width="7" style="71" hidden="1" customWidth="1"/>
    <col min="2516" max="2516" width="8.5703125" style="71" customWidth="1"/>
    <col min="2517" max="2518" width="7" style="71" hidden="1" customWidth="1"/>
    <col min="2519" max="2519" width="6.42578125" style="71" customWidth="1"/>
    <col min="2520" max="2521" width="7" style="71" hidden="1" customWidth="1"/>
    <col min="2522" max="2522" width="7" style="71" customWidth="1"/>
    <col min="2523" max="2524" width="7" style="71" hidden="1" customWidth="1"/>
    <col min="2525" max="2526" width="7" style="71" customWidth="1"/>
    <col min="2527" max="2528" width="7" style="71" hidden="1" customWidth="1"/>
    <col min="2529" max="2529" width="7.5703125" style="71" customWidth="1"/>
    <col min="2530" max="2531" width="7" style="71" hidden="1" customWidth="1"/>
    <col min="2532" max="2532" width="7" style="71" customWidth="1"/>
    <col min="2533" max="2534" width="7" style="71" hidden="1" customWidth="1"/>
    <col min="2535" max="2535" width="7" style="71" customWidth="1"/>
    <col min="2536" max="2537" width="7" style="71" hidden="1" customWidth="1"/>
    <col min="2538" max="2538" width="7" style="71" customWidth="1"/>
    <col min="2539" max="2539" width="7" style="71" hidden="1" customWidth="1"/>
    <col min="2540" max="2540" width="6.42578125" style="71" customWidth="1"/>
    <col min="2541" max="2550" width="7" style="71" hidden="1" customWidth="1"/>
    <col min="2551" max="2551" width="7" style="71" hidden="1"/>
    <col min="2552" max="2552" width="41.42578125" style="71" customWidth="1"/>
    <col min="2553" max="2553" width="6.42578125" style="71" customWidth="1"/>
    <col min="2554" max="2554" width="14.7109375" style="71" customWidth="1"/>
    <col min="2555" max="2555" width="11.42578125" style="71" customWidth="1"/>
    <col min="2556" max="2557" width="13" style="71" customWidth="1"/>
    <col min="2558" max="2567" width="9.42578125" style="71" customWidth="1"/>
    <col min="2568" max="2568" width="8.7109375" style="71" customWidth="1"/>
    <col min="2569" max="2569" width="9.42578125" style="71" customWidth="1"/>
    <col min="2570" max="2570" width="10.28515625" style="71" customWidth="1"/>
    <col min="2571" max="2571" width="6.42578125" style="71" customWidth="1"/>
    <col min="2572" max="2572" width="6.7109375" style="71" customWidth="1"/>
    <col min="2573" max="2574" width="6.5703125" style="71" customWidth="1"/>
    <col min="2575" max="2575" width="6.28515625" style="71" customWidth="1"/>
    <col min="2576" max="2577" width="7.5703125" style="71" customWidth="1"/>
    <col min="2578" max="2578" width="14.5703125" style="71" customWidth="1"/>
    <col min="2579" max="2579" width="16.28515625" style="71" customWidth="1"/>
    <col min="2580" max="2580" width="11.42578125" style="71" customWidth="1"/>
    <col min="2581" max="2581" width="36.28515625" style="71" customWidth="1"/>
    <col min="2582" max="2582" width="9.28515625" style="71" customWidth="1"/>
    <col min="2583" max="2583" width="24.5703125" style="71" customWidth="1"/>
    <col min="2584" max="2584" width="12.28515625" style="71" customWidth="1"/>
    <col min="2585" max="2585" width="21.7109375" style="71" customWidth="1"/>
    <col min="2586" max="2586" width="9.28515625" style="71" customWidth="1"/>
    <col min="2587" max="2587" width="14" style="71" customWidth="1"/>
    <col min="2588" max="2590" width="7" style="71" hidden="1" customWidth="1"/>
    <col min="2591" max="2591" width="5" style="71" customWidth="1"/>
    <col min="2592" max="2593" width="7" style="71" hidden="1" customWidth="1"/>
    <col min="2594" max="2594" width="5" style="71" customWidth="1"/>
    <col min="2595" max="2596" width="7" style="71" hidden="1" customWidth="1"/>
    <col min="2597" max="2597" width="5" style="71" customWidth="1"/>
    <col min="2598" max="2599" width="7" style="71" hidden="1" customWidth="1"/>
    <col min="2600" max="2600" width="5" style="71" customWidth="1"/>
    <col min="2601" max="2602" width="7" style="71" hidden="1" customWidth="1"/>
    <col min="2603" max="2603" width="5" style="71" customWidth="1"/>
    <col min="2604" max="2605" width="7" style="71" hidden="1" customWidth="1"/>
    <col min="2606" max="2606" width="5" style="71" customWidth="1"/>
    <col min="2607" max="2620" width="7" style="71" hidden="1" customWidth="1"/>
    <col min="2621" max="2621" width="6.42578125" style="71" customWidth="1"/>
    <col min="2622" max="2623" width="7" style="71" hidden="1" customWidth="1"/>
    <col min="2624" max="2624" width="5.42578125" style="71" customWidth="1"/>
    <col min="2625" max="2626" width="7" style="71" hidden="1" customWidth="1"/>
    <col min="2627" max="2627" width="4.7109375" style="71" customWidth="1"/>
    <col min="2628" max="2635" width="7" style="71" hidden="1" customWidth="1"/>
    <col min="2636" max="2636" width="5.42578125" style="71" customWidth="1"/>
    <col min="2637" max="2641" width="7" style="71" hidden="1" customWidth="1"/>
    <col min="2642" max="2642" width="5.7109375" style="71" customWidth="1"/>
    <col min="2643" max="2644" width="7" style="71" hidden="1" customWidth="1"/>
    <col min="2645" max="2645" width="5.42578125" style="71" customWidth="1"/>
    <col min="2646" max="2647" width="7" style="71" hidden="1" customWidth="1"/>
    <col min="2648" max="2648" width="5.42578125" style="71" customWidth="1"/>
    <col min="2649" max="2650" width="7" style="71" hidden="1" customWidth="1"/>
    <col min="2651" max="2651" width="6" style="71" customWidth="1"/>
    <col min="2652" max="2656" width="7" style="71" hidden="1" customWidth="1"/>
    <col min="2657" max="2657" width="5" style="71" customWidth="1"/>
    <col min="2658" max="2668" width="7" style="71" hidden="1" customWidth="1"/>
    <col min="2669" max="2669" width="9.42578125" style="71" customWidth="1"/>
    <col min="2670" max="2670" width="7" style="71" hidden="1" customWidth="1"/>
    <col min="2671" max="2671" width="5" style="71" customWidth="1"/>
    <col min="2672" max="2673" width="7" style="71" hidden="1" customWidth="1"/>
    <col min="2674" max="2674" width="5" style="71" customWidth="1"/>
    <col min="2675" max="2679" width="7" style="71" hidden="1" customWidth="1"/>
    <col min="2680" max="2680" width="5" style="71" customWidth="1"/>
    <col min="2681" max="2685" width="7" style="71" hidden="1" customWidth="1"/>
    <col min="2686" max="2686" width="5" style="71" customWidth="1"/>
    <col min="2687" max="2687" width="7" style="71" hidden="1" customWidth="1"/>
    <col min="2688" max="2688" width="6.42578125" style="71" customWidth="1"/>
    <col min="2689" max="2692" width="7" style="71" hidden="1" customWidth="1"/>
    <col min="2693" max="2693" width="7.28515625" style="71" customWidth="1"/>
    <col min="2694" max="2695" width="7" style="71" hidden="1" customWidth="1"/>
    <col min="2696" max="2696" width="7.28515625" style="71" customWidth="1"/>
    <col min="2697" max="2701" width="7" style="71" hidden="1" customWidth="1"/>
    <col min="2702" max="2702" width="7.28515625" style="71" customWidth="1"/>
    <col min="2703" max="2704" width="7" style="71" hidden="1" customWidth="1"/>
    <col min="2705" max="2705" width="7.28515625" style="71" customWidth="1"/>
    <col min="2706" max="2707" width="7" style="71" hidden="1" customWidth="1"/>
    <col min="2708" max="2708" width="7.28515625" style="71" customWidth="1"/>
    <col min="2709" max="2712" width="7" style="71" hidden="1" customWidth="1"/>
    <col min="2713" max="2713" width="6.42578125" style="71" customWidth="1"/>
    <col min="2714" max="2734" width="7" style="71" hidden="1" customWidth="1"/>
    <col min="2735" max="2738" width="6.42578125" style="71" customWidth="1"/>
    <col min="2739" max="2739" width="6.7109375" style="71" customWidth="1"/>
    <col min="2740" max="2740" width="6.42578125" style="71" customWidth="1"/>
    <col min="2741" max="2757" width="7" style="71" hidden="1" customWidth="1"/>
    <col min="2758" max="2758" width="6.5703125" style="71" customWidth="1"/>
    <col min="2759" max="2759" width="6.42578125" style="71" customWidth="1"/>
    <col min="2760" max="2761" width="7" style="71" hidden="1" customWidth="1"/>
    <col min="2762" max="2762" width="6.42578125" style="71" customWidth="1"/>
    <col min="2763" max="2764" width="7" style="71" hidden="1" customWidth="1"/>
    <col min="2765" max="2765" width="7.42578125" style="71" customWidth="1"/>
    <col min="2766" max="2766" width="7" style="71" hidden="1" customWidth="1"/>
    <col min="2767" max="2767" width="6.42578125" style="71" customWidth="1"/>
    <col min="2768" max="2768" width="7" style="71" hidden="1" customWidth="1"/>
    <col min="2769" max="2769" width="9" style="71" customWidth="1"/>
    <col min="2770" max="2771" width="7" style="71" hidden="1" customWidth="1"/>
    <col min="2772" max="2772" width="8.5703125" style="71" customWidth="1"/>
    <col min="2773" max="2774" width="7" style="71" hidden="1" customWidth="1"/>
    <col min="2775" max="2775" width="6.42578125" style="71" customWidth="1"/>
    <col min="2776" max="2777" width="7" style="71" hidden="1" customWidth="1"/>
    <col min="2778" max="2778" width="7" style="71" customWidth="1"/>
    <col min="2779" max="2780" width="7" style="71" hidden="1" customWidth="1"/>
    <col min="2781" max="2782" width="7" style="71" customWidth="1"/>
    <col min="2783" max="2784" width="7" style="71" hidden="1" customWidth="1"/>
    <col min="2785" max="2785" width="7.5703125" style="71" customWidth="1"/>
    <col min="2786" max="2787" width="7" style="71" hidden="1" customWidth="1"/>
    <col min="2788" max="2788" width="7" style="71" customWidth="1"/>
    <col min="2789" max="2790" width="7" style="71" hidden="1" customWidth="1"/>
    <col min="2791" max="2791" width="7" style="71" customWidth="1"/>
    <col min="2792" max="2793" width="7" style="71" hidden="1" customWidth="1"/>
    <col min="2794" max="2794" width="7" style="71" customWidth="1"/>
    <col min="2795" max="2795" width="7" style="71" hidden="1" customWidth="1"/>
    <col min="2796" max="2796" width="6.42578125" style="71" customWidth="1"/>
    <col min="2797" max="2806" width="7" style="71" hidden="1" customWidth="1"/>
    <col min="2807" max="2807" width="7" style="71" hidden="1"/>
    <col min="2808" max="2808" width="41.42578125" style="71" customWidth="1"/>
    <col min="2809" max="2809" width="6.42578125" style="71" customWidth="1"/>
    <col min="2810" max="2810" width="14.7109375" style="71" customWidth="1"/>
    <col min="2811" max="2811" width="11.42578125" style="71" customWidth="1"/>
    <col min="2812" max="2813" width="13" style="71" customWidth="1"/>
    <col min="2814" max="2823" width="9.42578125" style="71" customWidth="1"/>
    <col min="2824" max="2824" width="8.7109375" style="71" customWidth="1"/>
    <col min="2825" max="2825" width="9.42578125" style="71" customWidth="1"/>
    <col min="2826" max="2826" width="10.28515625" style="71" customWidth="1"/>
    <col min="2827" max="2827" width="6.42578125" style="71" customWidth="1"/>
    <col min="2828" max="2828" width="6.7109375" style="71" customWidth="1"/>
    <col min="2829" max="2830" width="6.5703125" style="71" customWidth="1"/>
    <col min="2831" max="2831" width="6.28515625" style="71" customWidth="1"/>
    <col min="2832" max="2833" width="7.5703125" style="71" customWidth="1"/>
    <col min="2834" max="2834" width="14.5703125" style="71" customWidth="1"/>
    <col min="2835" max="2835" width="16.28515625" style="71" customWidth="1"/>
    <col min="2836" max="2836" width="11.42578125" style="71" customWidth="1"/>
    <col min="2837" max="2837" width="36.28515625" style="71" customWidth="1"/>
    <col min="2838" max="2838" width="9.28515625" style="71" customWidth="1"/>
    <col min="2839" max="2839" width="24.5703125" style="71" customWidth="1"/>
    <col min="2840" max="2840" width="12.28515625" style="71" customWidth="1"/>
    <col min="2841" max="2841" width="21.7109375" style="71" customWidth="1"/>
    <col min="2842" max="2842" width="9.28515625" style="71" customWidth="1"/>
    <col min="2843" max="2843" width="14" style="71" customWidth="1"/>
    <col min="2844" max="2846" width="7" style="71" hidden="1" customWidth="1"/>
    <col min="2847" max="2847" width="5" style="71" customWidth="1"/>
    <col min="2848" max="2849" width="7" style="71" hidden="1" customWidth="1"/>
    <col min="2850" max="2850" width="5" style="71" customWidth="1"/>
    <col min="2851" max="2852" width="7" style="71" hidden="1" customWidth="1"/>
    <col min="2853" max="2853" width="5" style="71" customWidth="1"/>
    <col min="2854" max="2855" width="7" style="71" hidden="1" customWidth="1"/>
    <col min="2856" max="2856" width="5" style="71" customWidth="1"/>
    <col min="2857" max="2858" width="7" style="71" hidden="1" customWidth="1"/>
    <col min="2859" max="2859" width="5" style="71" customWidth="1"/>
    <col min="2860" max="2861" width="7" style="71" hidden="1" customWidth="1"/>
    <col min="2862" max="2862" width="5" style="71" customWidth="1"/>
    <col min="2863" max="2876" width="7" style="71" hidden="1" customWidth="1"/>
    <col min="2877" max="2877" width="6.42578125" style="71" customWidth="1"/>
    <col min="2878" max="2879" width="7" style="71" hidden="1" customWidth="1"/>
    <col min="2880" max="2880" width="5.42578125" style="71" customWidth="1"/>
    <col min="2881" max="2882" width="7" style="71" hidden="1" customWidth="1"/>
    <col min="2883" max="2883" width="4.7109375" style="71" customWidth="1"/>
    <col min="2884" max="2891" width="7" style="71" hidden="1" customWidth="1"/>
    <col min="2892" max="2892" width="5.42578125" style="71" customWidth="1"/>
    <col min="2893" max="2897" width="7" style="71" hidden="1" customWidth="1"/>
    <col min="2898" max="2898" width="5.7109375" style="71" customWidth="1"/>
    <col min="2899" max="2900" width="7" style="71" hidden="1" customWidth="1"/>
    <col min="2901" max="2901" width="5.42578125" style="71" customWidth="1"/>
    <col min="2902" max="2903" width="7" style="71" hidden="1" customWidth="1"/>
    <col min="2904" max="2904" width="5.42578125" style="71" customWidth="1"/>
    <col min="2905" max="2906" width="7" style="71" hidden="1" customWidth="1"/>
    <col min="2907" max="2907" width="6" style="71" customWidth="1"/>
    <col min="2908" max="2912" width="7" style="71" hidden="1" customWidth="1"/>
    <col min="2913" max="2913" width="5" style="71" customWidth="1"/>
    <col min="2914" max="2924" width="7" style="71" hidden="1" customWidth="1"/>
    <col min="2925" max="2925" width="9.42578125" style="71" customWidth="1"/>
    <col min="2926" max="2926" width="7" style="71" hidden="1" customWidth="1"/>
    <col min="2927" max="2927" width="5" style="71" customWidth="1"/>
    <col min="2928" max="2929" width="7" style="71" hidden="1" customWidth="1"/>
    <col min="2930" max="2930" width="5" style="71" customWidth="1"/>
    <col min="2931" max="2935" width="7" style="71" hidden="1" customWidth="1"/>
    <col min="2936" max="2936" width="5" style="71" customWidth="1"/>
    <col min="2937" max="2941" width="7" style="71" hidden="1" customWidth="1"/>
    <col min="2942" max="2942" width="5" style="71" customWidth="1"/>
    <col min="2943" max="2943" width="7" style="71" hidden="1" customWidth="1"/>
    <col min="2944" max="2944" width="6.42578125" style="71" customWidth="1"/>
    <col min="2945" max="2948" width="7" style="71" hidden="1" customWidth="1"/>
    <col min="2949" max="2949" width="7.28515625" style="71" customWidth="1"/>
    <col min="2950" max="2951" width="7" style="71" hidden="1" customWidth="1"/>
    <col min="2952" max="2952" width="7.28515625" style="71" customWidth="1"/>
    <col min="2953" max="2957" width="7" style="71" hidden="1" customWidth="1"/>
    <col min="2958" max="2958" width="7.28515625" style="71" customWidth="1"/>
    <col min="2959" max="2960" width="7" style="71" hidden="1" customWidth="1"/>
    <col min="2961" max="2961" width="7.28515625" style="71" customWidth="1"/>
    <col min="2962" max="2963" width="7" style="71" hidden="1" customWidth="1"/>
    <col min="2964" max="2964" width="7.28515625" style="71" customWidth="1"/>
    <col min="2965" max="2968" width="7" style="71" hidden="1" customWidth="1"/>
    <col min="2969" max="2969" width="6.42578125" style="71" customWidth="1"/>
    <col min="2970" max="2990" width="7" style="71" hidden="1" customWidth="1"/>
    <col min="2991" max="2994" width="6.42578125" style="71" customWidth="1"/>
    <col min="2995" max="2995" width="6.7109375" style="71" customWidth="1"/>
    <col min="2996" max="2996" width="6.42578125" style="71" customWidth="1"/>
    <col min="2997" max="3013" width="7" style="71" hidden="1" customWidth="1"/>
    <col min="3014" max="3014" width="6.5703125" style="71" customWidth="1"/>
    <col min="3015" max="3015" width="6.42578125" style="71" customWidth="1"/>
    <col min="3016" max="3017" width="7" style="71" hidden="1" customWidth="1"/>
    <col min="3018" max="3018" width="6.42578125" style="71" customWidth="1"/>
    <col min="3019" max="3020" width="7" style="71" hidden="1" customWidth="1"/>
    <col min="3021" max="3021" width="7.42578125" style="71" customWidth="1"/>
    <col min="3022" max="3022" width="7" style="71" hidden="1" customWidth="1"/>
    <col min="3023" max="3023" width="6.42578125" style="71" customWidth="1"/>
    <col min="3024" max="3024" width="7" style="71" hidden="1" customWidth="1"/>
    <col min="3025" max="3025" width="9" style="71" customWidth="1"/>
    <col min="3026" max="3027" width="7" style="71" hidden="1" customWidth="1"/>
    <col min="3028" max="3028" width="8.5703125" style="71" customWidth="1"/>
    <col min="3029" max="3030" width="7" style="71" hidden="1" customWidth="1"/>
    <col min="3031" max="3031" width="6.42578125" style="71" customWidth="1"/>
    <col min="3032" max="3033" width="7" style="71" hidden="1" customWidth="1"/>
    <col min="3034" max="3034" width="7" style="71" customWidth="1"/>
    <col min="3035" max="3036" width="7" style="71" hidden="1" customWidth="1"/>
    <col min="3037" max="3038" width="7" style="71" customWidth="1"/>
    <col min="3039" max="3040" width="7" style="71" hidden="1" customWidth="1"/>
    <col min="3041" max="3041" width="7.5703125" style="71" customWidth="1"/>
    <col min="3042" max="3043" width="7" style="71" hidden="1" customWidth="1"/>
    <col min="3044" max="3044" width="7" style="71" customWidth="1"/>
    <col min="3045" max="3046" width="7" style="71" hidden="1" customWidth="1"/>
    <col min="3047" max="3047" width="7" style="71" customWidth="1"/>
    <col min="3048" max="3049" width="7" style="71" hidden="1" customWidth="1"/>
    <col min="3050" max="3050" width="7" style="71" customWidth="1"/>
    <col min="3051" max="3051" width="7" style="71" hidden="1" customWidth="1"/>
    <col min="3052" max="3052" width="6.42578125" style="71" customWidth="1"/>
    <col min="3053" max="3062" width="7" style="71" hidden="1" customWidth="1"/>
    <col min="3063" max="3063" width="7" style="71" hidden="1"/>
    <col min="3064" max="3064" width="41.42578125" style="71" customWidth="1"/>
    <col min="3065" max="3065" width="6.42578125" style="71" customWidth="1"/>
    <col min="3066" max="3066" width="14.7109375" style="71" customWidth="1"/>
    <col min="3067" max="3067" width="11.42578125" style="71" customWidth="1"/>
    <col min="3068" max="3069" width="13" style="71" customWidth="1"/>
    <col min="3070" max="3079" width="9.42578125" style="71" customWidth="1"/>
    <col min="3080" max="3080" width="8.7109375" style="71" customWidth="1"/>
    <col min="3081" max="3081" width="9.42578125" style="71" customWidth="1"/>
    <col min="3082" max="3082" width="10.28515625" style="71" customWidth="1"/>
    <col min="3083" max="3083" width="6.42578125" style="71" customWidth="1"/>
    <col min="3084" max="3084" width="6.7109375" style="71" customWidth="1"/>
    <col min="3085" max="3086" width="6.5703125" style="71" customWidth="1"/>
    <col min="3087" max="3087" width="6.28515625" style="71" customWidth="1"/>
    <col min="3088" max="3089" width="7.5703125" style="71" customWidth="1"/>
    <col min="3090" max="3090" width="14.5703125" style="71" customWidth="1"/>
    <col min="3091" max="3091" width="16.28515625" style="71" customWidth="1"/>
    <col min="3092" max="3092" width="11.42578125" style="71" customWidth="1"/>
    <col min="3093" max="3093" width="36.28515625" style="71" customWidth="1"/>
    <col min="3094" max="3094" width="9.28515625" style="71" customWidth="1"/>
    <col min="3095" max="3095" width="24.5703125" style="71" customWidth="1"/>
    <col min="3096" max="3096" width="12.28515625" style="71" customWidth="1"/>
    <col min="3097" max="3097" width="21.7109375" style="71" customWidth="1"/>
    <col min="3098" max="3098" width="9.28515625" style="71" customWidth="1"/>
    <col min="3099" max="3099" width="14" style="71" customWidth="1"/>
    <col min="3100" max="3102" width="7" style="71" hidden="1" customWidth="1"/>
    <col min="3103" max="3103" width="5" style="71" customWidth="1"/>
    <col min="3104" max="3105" width="7" style="71" hidden="1" customWidth="1"/>
    <col min="3106" max="3106" width="5" style="71" customWidth="1"/>
    <col min="3107" max="3108" width="7" style="71" hidden="1" customWidth="1"/>
    <col min="3109" max="3109" width="5" style="71" customWidth="1"/>
    <col min="3110" max="3111" width="7" style="71" hidden="1" customWidth="1"/>
    <col min="3112" max="3112" width="5" style="71" customWidth="1"/>
    <col min="3113" max="3114" width="7" style="71" hidden="1" customWidth="1"/>
    <col min="3115" max="3115" width="5" style="71" customWidth="1"/>
    <col min="3116" max="3117" width="7" style="71" hidden="1" customWidth="1"/>
    <col min="3118" max="3118" width="5" style="71" customWidth="1"/>
    <col min="3119" max="3132" width="7" style="71" hidden="1" customWidth="1"/>
    <col min="3133" max="3133" width="6.42578125" style="71" customWidth="1"/>
    <col min="3134" max="3135" width="7" style="71" hidden="1" customWidth="1"/>
    <col min="3136" max="3136" width="5.42578125" style="71" customWidth="1"/>
    <col min="3137" max="3138" width="7" style="71" hidden="1" customWidth="1"/>
    <col min="3139" max="3139" width="4.7109375" style="71" customWidth="1"/>
    <col min="3140" max="3147" width="7" style="71" hidden="1" customWidth="1"/>
    <col min="3148" max="3148" width="5.42578125" style="71" customWidth="1"/>
    <col min="3149" max="3153" width="7" style="71" hidden="1" customWidth="1"/>
    <col min="3154" max="3154" width="5.7109375" style="71" customWidth="1"/>
    <col min="3155" max="3156" width="7" style="71" hidden="1" customWidth="1"/>
    <col min="3157" max="3157" width="5.42578125" style="71" customWidth="1"/>
    <col min="3158" max="3159" width="7" style="71" hidden="1" customWidth="1"/>
    <col min="3160" max="3160" width="5.42578125" style="71" customWidth="1"/>
    <col min="3161" max="3162" width="7" style="71" hidden="1" customWidth="1"/>
    <col min="3163" max="3163" width="6" style="71" customWidth="1"/>
    <col min="3164" max="3168" width="7" style="71" hidden="1" customWidth="1"/>
    <col min="3169" max="3169" width="5" style="71" customWidth="1"/>
    <col min="3170" max="3180" width="7" style="71" hidden="1" customWidth="1"/>
    <col min="3181" max="3181" width="9.42578125" style="71" customWidth="1"/>
    <col min="3182" max="3182" width="7" style="71" hidden="1" customWidth="1"/>
    <col min="3183" max="3183" width="5" style="71" customWidth="1"/>
    <col min="3184" max="3185" width="7" style="71" hidden="1" customWidth="1"/>
    <col min="3186" max="3186" width="5" style="71" customWidth="1"/>
    <col min="3187" max="3191" width="7" style="71" hidden="1" customWidth="1"/>
    <col min="3192" max="3192" width="5" style="71" customWidth="1"/>
    <col min="3193" max="3197" width="7" style="71" hidden="1" customWidth="1"/>
    <col min="3198" max="3198" width="5" style="71" customWidth="1"/>
    <col min="3199" max="3199" width="7" style="71" hidden="1" customWidth="1"/>
    <col min="3200" max="3200" width="6.42578125" style="71" customWidth="1"/>
    <col min="3201" max="3204" width="7" style="71" hidden="1" customWidth="1"/>
    <col min="3205" max="3205" width="7.28515625" style="71" customWidth="1"/>
    <col min="3206" max="3207" width="7" style="71" hidden="1" customWidth="1"/>
    <col min="3208" max="3208" width="7.28515625" style="71" customWidth="1"/>
    <col min="3209" max="3213" width="7" style="71" hidden="1" customWidth="1"/>
    <col min="3214" max="3214" width="7.28515625" style="71" customWidth="1"/>
    <col min="3215" max="3216" width="7" style="71" hidden="1" customWidth="1"/>
    <col min="3217" max="3217" width="7.28515625" style="71" customWidth="1"/>
    <col min="3218" max="3219" width="7" style="71" hidden="1" customWidth="1"/>
    <col min="3220" max="3220" width="7.28515625" style="71" customWidth="1"/>
    <col min="3221" max="3224" width="7" style="71" hidden="1" customWidth="1"/>
    <col min="3225" max="3225" width="6.42578125" style="71" customWidth="1"/>
    <col min="3226" max="3246" width="7" style="71" hidden="1" customWidth="1"/>
    <col min="3247" max="3250" width="6.42578125" style="71" customWidth="1"/>
    <col min="3251" max="3251" width="6.7109375" style="71" customWidth="1"/>
    <col min="3252" max="3252" width="6.42578125" style="71" customWidth="1"/>
    <col min="3253" max="3269" width="7" style="71" hidden="1" customWidth="1"/>
    <col min="3270" max="3270" width="6.5703125" style="71" customWidth="1"/>
    <col min="3271" max="3271" width="6.42578125" style="71" customWidth="1"/>
    <col min="3272" max="3273" width="7" style="71" hidden="1" customWidth="1"/>
    <col min="3274" max="3274" width="6.42578125" style="71" customWidth="1"/>
    <col min="3275" max="3276" width="7" style="71" hidden="1" customWidth="1"/>
    <col min="3277" max="3277" width="7.42578125" style="71" customWidth="1"/>
    <col min="3278" max="3278" width="7" style="71" hidden="1" customWidth="1"/>
    <col min="3279" max="3279" width="6.42578125" style="71" customWidth="1"/>
    <col min="3280" max="3280" width="7" style="71" hidden="1" customWidth="1"/>
    <col min="3281" max="3281" width="9" style="71" customWidth="1"/>
    <col min="3282" max="3283" width="7" style="71" hidden="1" customWidth="1"/>
    <col min="3284" max="3284" width="8.5703125" style="71" customWidth="1"/>
    <col min="3285" max="3286" width="7" style="71" hidden="1" customWidth="1"/>
    <col min="3287" max="3287" width="6.42578125" style="71" customWidth="1"/>
    <col min="3288" max="3289" width="7" style="71" hidden="1" customWidth="1"/>
    <col min="3290" max="3290" width="7" style="71" customWidth="1"/>
    <col min="3291" max="3292" width="7" style="71" hidden="1" customWidth="1"/>
    <col min="3293" max="3294" width="7" style="71" customWidth="1"/>
    <col min="3295" max="3296" width="7" style="71" hidden="1" customWidth="1"/>
    <col min="3297" max="3297" width="7.5703125" style="71" customWidth="1"/>
    <col min="3298" max="3299" width="7" style="71" hidden="1" customWidth="1"/>
    <col min="3300" max="3300" width="7" style="71" customWidth="1"/>
    <col min="3301" max="3302" width="7" style="71" hidden="1" customWidth="1"/>
    <col min="3303" max="3303" width="7" style="71" customWidth="1"/>
    <col min="3304" max="3305" width="7" style="71" hidden="1" customWidth="1"/>
    <col min="3306" max="3306" width="7" style="71" customWidth="1"/>
    <col min="3307" max="3307" width="7" style="71" hidden="1" customWidth="1"/>
    <col min="3308" max="3308" width="6.42578125" style="71" customWidth="1"/>
    <col min="3309" max="3318" width="7" style="71" hidden="1" customWidth="1"/>
    <col min="3319" max="3319" width="7" style="71" hidden="1"/>
    <col min="3320" max="3320" width="41.42578125" style="71" customWidth="1"/>
    <col min="3321" max="3321" width="6.42578125" style="71" customWidth="1"/>
    <col min="3322" max="3322" width="14.7109375" style="71" customWidth="1"/>
    <col min="3323" max="3323" width="11.42578125" style="71" customWidth="1"/>
    <col min="3324" max="3325" width="13" style="71" customWidth="1"/>
    <col min="3326" max="3335" width="9.42578125" style="71" customWidth="1"/>
    <col min="3336" max="3336" width="8.7109375" style="71" customWidth="1"/>
    <col min="3337" max="3337" width="9.42578125" style="71" customWidth="1"/>
    <col min="3338" max="3338" width="10.28515625" style="71" customWidth="1"/>
    <col min="3339" max="3339" width="6.42578125" style="71" customWidth="1"/>
    <col min="3340" max="3340" width="6.7109375" style="71" customWidth="1"/>
    <col min="3341" max="3342" width="6.5703125" style="71" customWidth="1"/>
    <col min="3343" max="3343" width="6.28515625" style="71" customWidth="1"/>
    <col min="3344" max="3345" width="7.5703125" style="71" customWidth="1"/>
    <col min="3346" max="3346" width="14.5703125" style="71" customWidth="1"/>
    <col min="3347" max="3347" width="16.28515625" style="71" customWidth="1"/>
    <col min="3348" max="3348" width="11.42578125" style="71" customWidth="1"/>
    <col min="3349" max="3349" width="36.28515625" style="71" customWidth="1"/>
    <col min="3350" max="3350" width="9.28515625" style="71" customWidth="1"/>
    <col min="3351" max="3351" width="24.5703125" style="71" customWidth="1"/>
    <col min="3352" max="3352" width="12.28515625" style="71" customWidth="1"/>
    <col min="3353" max="3353" width="21.7109375" style="71" customWidth="1"/>
    <col min="3354" max="3354" width="9.28515625" style="71" customWidth="1"/>
    <col min="3355" max="3355" width="14" style="71" customWidth="1"/>
    <col min="3356" max="3358" width="7" style="71" hidden="1" customWidth="1"/>
    <col min="3359" max="3359" width="5" style="71" customWidth="1"/>
    <col min="3360" max="3361" width="7" style="71" hidden="1" customWidth="1"/>
    <col min="3362" max="3362" width="5" style="71" customWidth="1"/>
    <col min="3363" max="3364" width="7" style="71" hidden="1" customWidth="1"/>
    <col min="3365" max="3365" width="5" style="71" customWidth="1"/>
    <col min="3366" max="3367" width="7" style="71" hidden="1" customWidth="1"/>
    <col min="3368" max="3368" width="5" style="71" customWidth="1"/>
    <col min="3369" max="3370" width="7" style="71" hidden="1" customWidth="1"/>
    <col min="3371" max="3371" width="5" style="71" customWidth="1"/>
    <col min="3372" max="3373" width="7" style="71" hidden="1" customWidth="1"/>
    <col min="3374" max="3374" width="5" style="71" customWidth="1"/>
    <col min="3375" max="3388" width="7" style="71" hidden="1" customWidth="1"/>
    <col min="3389" max="3389" width="6.42578125" style="71" customWidth="1"/>
    <col min="3390" max="3391" width="7" style="71" hidden="1" customWidth="1"/>
    <col min="3392" max="3392" width="5.42578125" style="71" customWidth="1"/>
    <col min="3393" max="3394" width="7" style="71" hidden="1" customWidth="1"/>
    <col min="3395" max="3395" width="4.7109375" style="71" customWidth="1"/>
    <col min="3396" max="3403" width="7" style="71" hidden="1" customWidth="1"/>
    <col min="3404" max="3404" width="5.42578125" style="71" customWidth="1"/>
    <col min="3405" max="3409" width="7" style="71" hidden="1" customWidth="1"/>
    <col min="3410" max="3410" width="5.7109375" style="71" customWidth="1"/>
    <col min="3411" max="3412" width="7" style="71" hidden="1" customWidth="1"/>
    <col min="3413" max="3413" width="5.42578125" style="71" customWidth="1"/>
    <col min="3414" max="3415" width="7" style="71" hidden="1" customWidth="1"/>
    <col min="3416" max="3416" width="5.42578125" style="71" customWidth="1"/>
    <col min="3417" max="3418" width="7" style="71" hidden="1" customWidth="1"/>
    <col min="3419" max="3419" width="6" style="71" customWidth="1"/>
    <col min="3420" max="3424" width="7" style="71" hidden="1" customWidth="1"/>
    <col min="3425" max="3425" width="5" style="71" customWidth="1"/>
    <col min="3426" max="3436" width="7" style="71" hidden="1" customWidth="1"/>
    <col min="3437" max="3437" width="9.42578125" style="71" customWidth="1"/>
    <col min="3438" max="3438" width="7" style="71" hidden="1" customWidth="1"/>
    <col min="3439" max="3439" width="5" style="71" customWidth="1"/>
    <col min="3440" max="3441" width="7" style="71" hidden="1" customWidth="1"/>
    <col min="3442" max="3442" width="5" style="71" customWidth="1"/>
    <col min="3443" max="3447" width="7" style="71" hidden="1" customWidth="1"/>
    <col min="3448" max="3448" width="5" style="71" customWidth="1"/>
    <col min="3449" max="3453" width="7" style="71" hidden="1" customWidth="1"/>
    <col min="3454" max="3454" width="5" style="71" customWidth="1"/>
    <col min="3455" max="3455" width="7" style="71" hidden="1" customWidth="1"/>
    <col min="3456" max="3456" width="6.42578125" style="71" customWidth="1"/>
    <col min="3457" max="3460" width="7" style="71" hidden="1" customWidth="1"/>
    <col min="3461" max="3461" width="7.28515625" style="71" customWidth="1"/>
    <col min="3462" max="3463" width="7" style="71" hidden="1" customWidth="1"/>
    <col min="3464" max="3464" width="7.28515625" style="71" customWidth="1"/>
    <col min="3465" max="3469" width="7" style="71" hidden="1" customWidth="1"/>
    <col min="3470" max="3470" width="7.28515625" style="71" customWidth="1"/>
    <col min="3471" max="3472" width="7" style="71" hidden="1" customWidth="1"/>
    <col min="3473" max="3473" width="7.28515625" style="71" customWidth="1"/>
    <col min="3474" max="3475" width="7" style="71" hidden="1" customWidth="1"/>
    <col min="3476" max="3476" width="7.28515625" style="71" customWidth="1"/>
    <col min="3477" max="3480" width="7" style="71" hidden="1" customWidth="1"/>
    <col min="3481" max="3481" width="6.42578125" style="71" customWidth="1"/>
    <col min="3482" max="3502" width="7" style="71" hidden="1" customWidth="1"/>
    <col min="3503" max="3506" width="6.42578125" style="71" customWidth="1"/>
    <col min="3507" max="3507" width="6.7109375" style="71" customWidth="1"/>
    <col min="3508" max="3508" width="6.42578125" style="71" customWidth="1"/>
    <col min="3509" max="3525" width="7" style="71" hidden="1" customWidth="1"/>
    <col min="3526" max="3526" width="6.5703125" style="71" customWidth="1"/>
    <col min="3527" max="3527" width="6.42578125" style="71" customWidth="1"/>
    <col min="3528" max="3529" width="7" style="71" hidden="1" customWidth="1"/>
    <col min="3530" max="3530" width="6.42578125" style="71" customWidth="1"/>
    <col min="3531" max="3532" width="7" style="71" hidden="1" customWidth="1"/>
    <col min="3533" max="3533" width="7.42578125" style="71" customWidth="1"/>
    <col min="3534" max="3534" width="7" style="71" hidden="1" customWidth="1"/>
    <col min="3535" max="3535" width="6.42578125" style="71" customWidth="1"/>
    <col min="3536" max="3536" width="7" style="71" hidden="1" customWidth="1"/>
    <col min="3537" max="3537" width="9" style="71" customWidth="1"/>
    <col min="3538" max="3539" width="7" style="71" hidden="1" customWidth="1"/>
    <col min="3540" max="3540" width="8.5703125" style="71" customWidth="1"/>
    <col min="3541" max="3542" width="7" style="71" hidden="1" customWidth="1"/>
    <col min="3543" max="3543" width="6.42578125" style="71" customWidth="1"/>
    <col min="3544" max="3545" width="7" style="71" hidden="1" customWidth="1"/>
    <col min="3546" max="3546" width="7" style="71" customWidth="1"/>
    <col min="3547" max="3548" width="7" style="71" hidden="1" customWidth="1"/>
    <col min="3549" max="3550" width="7" style="71" customWidth="1"/>
    <col min="3551" max="3552" width="7" style="71" hidden="1" customWidth="1"/>
    <col min="3553" max="3553" width="7.5703125" style="71" customWidth="1"/>
    <col min="3554" max="3555" width="7" style="71" hidden="1" customWidth="1"/>
    <col min="3556" max="3556" width="7" style="71" customWidth="1"/>
    <col min="3557" max="3558" width="7" style="71" hidden="1" customWidth="1"/>
    <col min="3559" max="3559" width="7" style="71" customWidth="1"/>
    <col min="3560" max="3561" width="7" style="71" hidden="1" customWidth="1"/>
    <col min="3562" max="3562" width="7" style="71" customWidth="1"/>
    <col min="3563" max="3563" width="7" style="71" hidden="1" customWidth="1"/>
    <col min="3564" max="3564" width="6.42578125" style="71" customWidth="1"/>
    <col min="3565" max="3574" width="7" style="71" hidden="1" customWidth="1"/>
    <col min="3575" max="3575" width="7" style="71" hidden="1"/>
    <col min="3576" max="3576" width="41.42578125" style="71" customWidth="1"/>
    <col min="3577" max="3577" width="6.42578125" style="71" customWidth="1"/>
    <col min="3578" max="3578" width="14.7109375" style="71" customWidth="1"/>
    <col min="3579" max="3579" width="11.42578125" style="71" customWidth="1"/>
    <col min="3580" max="3581" width="13" style="71" customWidth="1"/>
    <col min="3582" max="3591" width="9.42578125" style="71" customWidth="1"/>
    <col min="3592" max="3592" width="8.7109375" style="71" customWidth="1"/>
    <col min="3593" max="3593" width="9.42578125" style="71" customWidth="1"/>
    <col min="3594" max="3594" width="10.28515625" style="71" customWidth="1"/>
    <col min="3595" max="3595" width="6.42578125" style="71" customWidth="1"/>
    <col min="3596" max="3596" width="6.7109375" style="71" customWidth="1"/>
    <col min="3597" max="3598" width="6.5703125" style="71" customWidth="1"/>
    <col min="3599" max="3599" width="6.28515625" style="71" customWidth="1"/>
    <col min="3600" max="3601" width="7.5703125" style="71" customWidth="1"/>
    <col min="3602" max="3602" width="14.5703125" style="71" customWidth="1"/>
    <col min="3603" max="3603" width="16.28515625" style="71" customWidth="1"/>
    <col min="3604" max="3604" width="11.42578125" style="71" customWidth="1"/>
    <col min="3605" max="3605" width="36.28515625" style="71" customWidth="1"/>
    <col min="3606" max="3606" width="9.28515625" style="71" customWidth="1"/>
    <col min="3607" max="3607" width="24.5703125" style="71" customWidth="1"/>
    <col min="3608" max="3608" width="12.28515625" style="71" customWidth="1"/>
    <col min="3609" max="3609" width="21.7109375" style="71" customWidth="1"/>
    <col min="3610" max="3610" width="9.28515625" style="71" customWidth="1"/>
    <col min="3611" max="3611" width="14" style="71" customWidth="1"/>
    <col min="3612" max="3614" width="7" style="71" hidden="1" customWidth="1"/>
    <col min="3615" max="3615" width="5" style="71" customWidth="1"/>
    <col min="3616" max="3617" width="7" style="71" hidden="1" customWidth="1"/>
    <col min="3618" max="3618" width="5" style="71" customWidth="1"/>
    <col min="3619" max="3620" width="7" style="71" hidden="1" customWidth="1"/>
    <col min="3621" max="3621" width="5" style="71" customWidth="1"/>
    <col min="3622" max="3623" width="7" style="71" hidden="1" customWidth="1"/>
    <col min="3624" max="3624" width="5" style="71" customWidth="1"/>
    <col min="3625" max="3626" width="7" style="71" hidden="1" customWidth="1"/>
    <col min="3627" max="3627" width="5" style="71" customWidth="1"/>
    <col min="3628" max="3629" width="7" style="71" hidden="1" customWidth="1"/>
    <col min="3630" max="3630" width="5" style="71" customWidth="1"/>
    <col min="3631" max="3644" width="7" style="71" hidden="1" customWidth="1"/>
    <col min="3645" max="3645" width="6.42578125" style="71" customWidth="1"/>
    <col min="3646" max="3647" width="7" style="71" hidden="1" customWidth="1"/>
    <col min="3648" max="3648" width="5.42578125" style="71" customWidth="1"/>
    <col min="3649" max="3650" width="7" style="71" hidden="1" customWidth="1"/>
    <col min="3651" max="3651" width="4.7109375" style="71" customWidth="1"/>
    <col min="3652" max="3659" width="7" style="71" hidden="1" customWidth="1"/>
    <col min="3660" max="3660" width="5.42578125" style="71" customWidth="1"/>
    <col min="3661" max="3665" width="7" style="71" hidden="1" customWidth="1"/>
    <col min="3666" max="3666" width="5.7109375" style="71" customWidth="1"/>
    <col min="3667" max="3668" width="7" style="71" hidden="1" customWidth="1"/>
    <col min="3669" max="3669" width="5.42578125" style="71" customWidth="1"/>
    <col min="3670" max="3671" width="7" style="71" hidden="1" customWidth="1"/>
    <col min="3672" max="3672" width="5.42578125" style="71" customWidth="1"/>
    <col min="3673" max="3674" width="7" style="71" hidden="1" customWidth="1"/>
    <col min="3675" max="3675" width="6" style="71" customWidth="1"/>
    <col min="3676" max="3680" width="7" style="71" hidden="1" customWidth="1"/>
    <col min="3681" max="3681" width="5" style="71" customWidth="1"/>
    <col min="3682" max="3692" width="7" style="71" hidden="1" customWidth="1"/>
    <col min="3693" max="3693" width="9.42578125" style="71" customWidth="1"/>
    <col min="3694" max="3694" width="7" style="71" hidden="1" customWidth="1"/>
    <col min="3695" max="3695" width="5" style="71" customWidth="1"/>
    <col min="3696" max="3697" width="7" style="71" hidden="1" customWidth="1"/>
    <col min="3698" max="3698" width="5" style="71" customWidth="1"/>
    <col min="3699" max="3703" width="7" style="71" hidden="1" customWidth="1"/>
    <col min="3704" max="3704" width="5" style="71" customWidth="1"/>
    <col min="3705" max="3709" width="7" style="71" hidden="1" customWidth="1"/>
    <col min="3710" max="3710" width="5" style="71" customWidth="1"/>
    <col min="3711" max="3711" width="7" style="71" hidden="1" customWidth="1"/>
    <col min="3712" max="3712" width="6.42578125" style="71" customWidth="1"/>
    <col min="3713" max="3716" width="7" style="71" hidden="1" customWidth="1"/>
    <col min="3717" max="3717" width="7.28515625" style="71" customWidth="1"/>
    <col min="3718" max="3719" width="7" style="71" hidden="1" customWidth="1"/>
    <col min="3720" max="3720" width="7.28515625" style="71" customWidth="1"/>
    <col min="3721" max="3725" width="7" style="71" hidden="1" customWidth="1"/>
    <col min="3726" max="3726" width="7.28515625" style="71" customWidth="1"/>
    <col min="3727" max="3728" width="7" style="71" hidden="1" customWidth="1"/>
    <col min="3729" max="3729" width="7.28515625" style="71" customWidth="1"/>
    <col min="3730" max="3731" width="7" style="71" hidden="1" customWidth="1"/>
    <col min="3732" max="3732" width="7.28515625" style="71" customWidth="1"/>
    <col min="3733" max="3736" width="7" style="71" hidden="1" customWidth="1"/>
    <col min="3737" max="3737" width="6.42578125" style="71" customWidth="1"/>
    <col min="3738" max="3758" width="7" style="71" hidden="1" customWidth="1"/>
    <col min="3759" max="3762" width="6.42578125" style="71" customWidth="1"/>
    <col min="3763" max="3763" width="6.7109375" style="71" customWidth="1"/>
    <col min="3764" max="3764" width="6.42578125" style="71" customWidth="1"/>
    <col min="3765" max="3781" width="7" style="71" hidden="1" customWidth="1"/>
    <col min="3782" max="3782" width="6.5703125" style="71" customWidth="1"/>
    <col min="3783" max="3783" width="6.42578125" style="71" customWidth="1"/>
    <col min="3784" max="3785" width="7" style="71" hidden="1" customWidth="1"/>
    <col min="3786" max="3786" width="6.42578125" style="71" customWidth="1"/>
    <col min="3787" max="3788" width="7" style="71" hidden="1" customWidth="1"/>
    <col min="3789" max="3789" width="7.42578125" style="71" customWidth="1"/>
    <col min="3790" max="3790" width="7" style="71" hidden="1" customWidth="1"/>
    <col min="3791" max="3791" width="6.42578125" style="71" customWidth="1"/>
    <col min="3792" max="3792" width="7" style="71" hidden="1" customWidth="1"/>
    <col min="3793" max="3793" width="9" style="71" customWidth="1"/>
    <col min="3794" max="3795" width="7" style="71" hidden="1" customWidth="1"/>
    <col min="3796" max="3796" width="8.5703125" style="71" customWidth="1"/>
    <col min="3797" max="3798" width="7" style="71" hidden="1" customWidth="1"/>
    <col min="3799" max="3799" width="6.42578125" style="71" customWidth="1"/>
    <col min="3800" max="3801" width="7" style="71" hidden="1" customWidth="1"/>
    <col min="3802" max="3802" width="7" style="71" customWidth="1"/>
    <col min="3803" max="3804" width="7" style="71" hidden="1" customWidth="1"/>
    <col min="3805" max="3806" width="7" style="71" customWidth="1"/>
    <col min="3807" max="3808" width="7" style="71" hidden="1" customWidth="1"/>
    <col min="3809" max="3809" width="7.5703125" style="71" customWidth="1"/>
    <col min="3810" max="3811" width="7" style="71" hidden="1" customWidth="1"/>
    <col min="3812" max="3812" width="7" style="71" customWidth="1"/>
    <col min="3813" max="3814" width="7" style="71" hidden="1" customWidth="1"/>
    <col min="3815" max="3815" width="7" style="71" customWidth="1"/>
    <col min="3816" max="3817" width="7" style="71" hidden="1" customWidth="1"/>
    <col min="3818" max="3818" width="7" style="71" customWidth="1"/>
    <col min="3819" max="3819" width="7" style="71" hidden="1" customWidth="1"/>
    <col min="3820" max="3820" width="6.42578125" style="71" customWidth="1"/>
    <col min="3821" max="3830" width="7" style="71" hidden="1" customWidth="1"/>
    <col min="3831" max="3831" width="7" style="71" hidden="1"/>
    <col min="3832" max="3832" width="41.42578125" style="71" customWidth="1"/>
    <col min="3833" max="3833" width="6.42578125" style="71" customWidth="1"/>
    <col min="3834" max="3834" width="14.7109375" style="71" customWidth="1"/>
    <col min="3835" max="3835" width="11.42578125" style="71" customWidth="1"/>
    <col min="3836" max="3837" width="13" style="71" customWidth="1"/>
    <col min="3838" max="3847" width="9.42578125" style="71" customWidth="1"/>
    <col min="3848" max="3848" width="8.7109375" style="71" customWidth="1"/>
    <col min="3849" max="3849" width="9.42578125" style="71" customWidth="1"/>
    <col min="3850" max="3850" width="10.28515625" style="71" customWidth="1"/>
    <col min="3851" max="3851" width="6.42578125" style="71" customWidth="1"/>
    <col min="3852" max="3852" width="6.7109375" style="71" customWidth="1"/>
    <col min="3853" max="3854" width="6.5703125" style="71" customWidth="1"/>
    <col min="3855" max="3855" width="6.28515625" style="71" customWidth="1"/>
    <col min="3856" max="3857" width="7.5703125" style="71" customWidth="1"/>
    <col min="3858" max="3858" width="14.5703125" style="71" customWidth="1"/>
    <col min="3859" max="3859" width="16.28515625" style="71" customWidth="1"/>
    <col min="3860" max="3860" width="11.42578125" style="71" customWidth="1"/>
    <col min="3861" max="3861" width="36.28515625" style="71" customWidth="1"/>
    <col min="3862" max="3862" width="9.28515625" style="71" customWidth="1"/>
    <col min="3863" max="3863" width="24.5703125" style="71" customWidth="1"/>
    <col min="3864" max="3864" width="12.28515625" style="71" customWidth="1"/>
    <col min="3865" max="3865" width="21.7109375" style="71" customWidth="1"/>
    <col min="3866" max="3866" width="9.28515625" style="71" customWidth="1"/>
    <col min="3867" max="3867" width="14" style="71" customWidth="1"/>
    <col min="3868" max="3870" width="7" style="71" hidden="1" customWidth="1"/>
    <col min="3871" max="3871" width="5" style="71" customWidth="1"/>
    <col min="3872" max="3873" width="7" style="71" hidden="1" customWidth="1"/>
    <col min="3874" max="3874" width="5" style="71" customWidth="1"/>
    <col min="3875" max="3876" width="7" style="71" hidden="1" customWidth="1"/>
    <col min="3877" max="3877" width="5" style="71" customWidth="1"/>
    <col min="3878" max="3879" width="7" style="71" hidden="1" customWidth="1"/>
    <col min="3880" max="3880" width="5" style="71" customWidth="1"/>
    <col min="3881" max="3882" width="7" style="71" hidden="1" customWidth="1"/>
    <col min="3883" max="3883" width="5" style="71" customWidth="1"/>
    <col min="3884" max="3885" width="7" style="71" hidden="1" customWidth="1"/>
    <col min="3886" max="3886" width="5" style="71" customWidth="1"/>
    <col min="3887" max="3900" width="7" style="71" hidden="1" customWidth="1"/>
    <col min="3901" max="3901" width="6.42578125" style="71" customWidth="1"/>
    <col min="3902" max="3903" width="7" style="71" hidden="1" customWidth="1"/>
    <col min="3904" max="3904" width="5.42578125" style="71" customWidth="1"/>
    <col min="3905" max="3906" width="7" style="71" hidden="1" customWidth="1"/>
    <col min="3907" max="3907" width="4.7109375" style="71" customWidth="1"/>
    <col min="3908" max="3915" width="7" style="71" hidden="1" customWidth="1"/>
    <col min="3916" max="3916" width="5.42578125" style="71" customWidth="1"/>
    <col min="3917" max="3921" width="7" style="71" hidden="1" customWidth="1"/>
    <col min="3922" max="3922" width="5.7109375" style="71" customWidth="1"/>
    <col min="3923" max="3924" width="7" style="71" hidden="1" customWidth="1"/>
    <col min="3925" max="3925" width="5.42578125" style="71" customWidth="1"/>
    <col min="3926" max="3927" width="7" style="71" hidden="1" customWidth="1"/>
    <col min="3928" max="3928" width="5.42578125" style="71" customWidth="1"/>
    <col min="3929" max="3930" width="7" style="71" hidden="1" customWidth="1"/>
    <col min="3931" max="3931" width="6" style="71" customWidth="1"/>
    <col min="3932" max="3936" width="7" style="71" hidden="1" customWidth="1"/>
    <col min="3937" max="3937" width="5" style="71" customWidth="1"/>
    <col min="3938" max="3948" width="7" style="71" hidden="1" customWidth="1"/>
    <col min="3949" max="3949" width="9.42578125" style="71" customWidth="1"/>
    <col min="3950" max="3950" width="7" style="71" hidden="1" customWidth="1"/>
    <col min="3951" max="3951" width="5" style="71" customWidth="1"/>
    <col min="3952" max="3953" width="7" style="71" hidden="1" customWidth="1"/>
    <col min="3954" max="3954" width="5" style="71" customWidth="1"/>
    <col min="3955" max="3959" width="7" style="71" hidden="1" customWidth="1"/>
    <col min="3960" max="3960" width="5" style="71" customWidth="1"/>
    <col min="3961" max="3965" width="7" style="71" hidden="1" customWidth="1"/>
    <col min="3966" max="3966" width="5" style="71" customWidth="1"/>
    <col min="3967" max="3967" width="7" style="71" hidden="1" customWidth="1"/>
    <col min="3968" max="3968" width="6.42578125" style="71" customWidth="1"/>
    <col min="3969" max="3972" width="7" style="71" hidden="1" customWidth="1"/>
    <col min="3973" max="3973" width="7.28515625" style="71" customWidth="1"/>
    <col min="3974" max="3975" width="7" style="71" hidden="1" customWidth="1"/>
    <col min="3976" max="3976" width="7.28515625" style="71" customWidth="1"/>
    <col min="3977" max="3981" width="7" style="71" hidden="1" customWidth="1"/>
    <col min="3982" max="3982" width="7.28515625" style="71" customWidth="1"/>
    <col min="3983" max="3984" width="7" style="71" hidden="1" customWidth="1"/>
    <col min="3985" max="3985" width="7.28515625" style="71" customWidth="1"/>
    <col min="3986" max="3987" width="7" style="71" hidden="1" customWidth="1"/>
    <col min="3988" max="3988" width="7.28515625" style="71" customWidth="1"/>
    <col min="3989" max="3992" width="7" style="71" hidden="1" customWidth="1"/>
    <col min="3993" max="3993" width="6.42578125" style="71" customWidth="1"/>
    <col min="3994" max="4014" width="7" style="71" hidden="1" customWidth="1"/>
    <col min="4015" max="4018" width="6.42578125" style="71" customWidth="1"/>
    <col min="4019" max="4019" width="6.7109375" style="71" customWidth="1"/>
    <col min="4020" max="4020" width="6.42578125" style="71" customWidth="1"/>
    <col min="4021" max="4037" width="7" style="71" hidden="1" customWidth="1"/>
    <col min="4038" max="4038" width="6.5703125" style="71" customWidth="1"/>
    <col min="4039" max="4039" width="6.42578125" style="71" customWidth="1"/>
    <col min="4040" max="4041" width="7" style="71" hidden="1" customWidth="1"/>
    <col min="4042" max="4042" width="6.42578125" style="71" customWidth="1"/>
    <col min="4043" max="4044" width="7" style="71" hidden="1" customWidth="1"/>
    <col min="4045" max="4045" width="7.42578125" style="71" customWidth="1"/>
    <col min="4046" max="4046" width="7" style="71" hidden="1" customWidth="1"/>
    <col min="4047" max="4047" width="6.42578125" style="71" customWidth="1"/>
    <col min="4048" max="4048" width="7" style="71" hidden="1" customWidth="1"/>
    <col min="4049" max="4049" width="9" style="71" customWidth="1"/>
    <col min="4050" max="4051" width="7" style="71" hidden="1" customWidth="1"/>
    <col min="4052" max="4052" width="8.5703125" style="71" customWidth="1"/>
    <col min="4053" max="4054" width="7" style="71" hidden="1" customWidth="1"/>
    <col min="4055" max="4055" width="6.42578125" style="71" customWidth="1"/>
    <col min="4056" max="4057" width="7" style="71" hidden="1" customWidth="1"/>
    <col min="4058" max="4058" width="7" style="71" customWidth="1"/>
    <col min="4059" max="4060" width="7" style="71" hidden="1" customWidth="1"/>
    <col min="4061" max="4062" width="7" style="71" customWidth="1"/>
    <col min="4063" max="4064" width="7" style="71" hidden="1" customWidth="1"/>
    <col min="4065" max="4065" width="7.5703125" style="71" customWidth="1"/>
    <col min="4066" max="4067" width="7" style="71" hidden="1" customWidth="1"/>
    <col min="4068" max="4068" width="7" style="71" customWidth="1"/>
    <col min="4069" max="4070" width="7" style="71" hidden="1" customWidth="1"/>
    <col min="4071" max="4071" width="7" style="71" customWidth="1"/>
    <col min="4072" max="4073" width="7" style="71" hidden="1" customWidth="1"/>
    <col min="4074" max="4074" width="7" style="71" customWidth="1"/>
    <col min="4075" max="4075" width="7" style="71" hidden="1" customWidth="1"/>
    <col min="4076" max="4076" width="6.42578125" style="71" customWidth="1"/>
    <col min="4077" max="4086" width="7" style="71" hidden="1" customWidth="1"/>
    <col min="4087" max="4087" width="7" style="71" hidden="1"/>
    <col min="4088" max="4088" width="41.42578125" style="71" customWidth="1"/>
    <col min="4089" max="4089" width="6.42578125" style="71" customWidth="1"/>
    <col min="4090" max="4090" width="14.7109375" style="71" customWidth="1"/>
    <col min="4091" max="4091" width="11.42578125" style="71" customWidth="1"/>
    <col min="4092" max="4093" width="13" style="71" customWidth="1"/>
    <col min="4094" max="4103" width="9.42578125" style="71" customWidth="1"/>
    <col min="4104" max="4104" width="8.7109375" style="71" customWidth="1"/>
    <col min="4105" max="4105" width="9.42578125" style="71" customWidth="1"/>
    <col min="4106" max="4106" width="10.28515625" style="71" customWidth="1"/>
    <col min="4107" max="4107" width="6.42578125" style="71" customWidth="1"/>
    <col min="4108" max="4108" width="6.7109375" style="71" customWidth="1"/>
    <col min="4109" max="4110" width="6.5703125" style="71" customWidth="1"/>
    <col min="4111" max="4111" width="6.28515625" style="71" customWidth="1"/>
    <col min="4112" max="4113" width="7.5703125" style="71" customWidth="1"/>
    <col min="4114" max="4114" width="14.5703125" style="71" customWidth="1"/>
    <col min="4115" max="4115" width="16.28515625" style="71" customWidth="1"/>
    <col min="4116" max="4116" width="11.42578125" style="71" customWidth="1"/>
    <col min="4117" max="4117" width="36.28515625" style="71" customWidth="1"/>
    <col min="4118" max="4118" width="9.28515625" style="71" customWidth="1"/>
    <col min="4119" max="4119" width="24.5703125" style="71" customWidth="1"/>
    <col min="4120" max="4120" width="12.28515625" style="71" customWidth="1"/>
    <col min="4121" max="4121" width="21.7109375" style="71" customWidth="1"/>
    <col min="4122" max="4122" width="9.28515625" style="71" customWidth="1"/>
    <col min="4123" max="4123" width="14" style="71" customWidth="1"/>
    <col min="4124" max="4126" width="7" style="71" hidden="1" customWidth="1"/>
    <col min="4127" max="4127" width="5" style="71" customWidth="1"/>
    <col min="4128" max="4129" width="7" style="71" hidden="1" customWidth="1"/>
    <col min="4130" max="4130" width="5" style="71" customWidth="1"/>
    <col min="4131" max="4132" width="7" style="71" hidden="1" customWidth="1"/>
    <col min="4133" max="4133" width="5" style="71" customWidth="1"/>
    <col min="4134" max="4135" width="7" style="71" hidden="1" customWidth="1"/>
    <col min="4136" max="4136" width="5" style="71" customWidth="1"/>
    <col min="4137" max="4138" width="7" style="71" hidden="1" customWidth="1"/>
    <col min="4139" max="4139" width="5" style="71" customWidth="1"/>
    <col min="4140" max="4141" width="7" style="71" hidden="1" customWidth="1"/>
    <col min="4142" max="4142" width="5" style="71" customWidth="1"/>
    <col min="4143" max="4156" width="7" style="71" hidden="1" customWidth="1"/>
    <col min="4157" max="4157" width="6.42578125" style="71" customWidth="1"/>
    <col min="4158" max="4159" width="7" style="71" hidden="1" customWidth="1"/>
    <col min="4160" max="4160" width="5.42578125" style="71" customWidth="1"/>
    <col min="4161" max="4162" width="7" style="71" hidden="1" customWidth="1"/>
    <col min="4163" max="4163" width="4.7109375" style="71" customWidth="1"/>
    <col min="4164" max="4171" width="7" style="71" hidden="1" customWidth="1"/>
    <col min="4172" max="4172" width="5.42578125" style="71" customWidth="1"/>
    <col min="4173" max="4177" width="7" style="71" hidden="1" customWidth="1"/>
    <col min="4178" max="4178" width="5.7109375" style="71" customWidth="1"/>
    <col min="4179" max="4180" width="7" style="71" hidden="1" customWidth="1"/>
    <col min="4181" max="4181" width="5.42578125" style="71" customWidth="1"/>
    <col min="4182" max="4183" width="7" style="71" hidden="1" customWidth="1"/>
    <col min="4184" max="4184" width="5.42578125" style="71" customWidth="1"/>
    <col min="4185" max="4186" width="7" style="71" hidden="1" customWidth="1"/>
    <col min="4187" max="4187" width="6" style="71" customWidth="1"/>
    <col min="4188" max="4192" width="7" style="71" hidden="1" customWidth="1"/>
    <col min="4193" max="4193" width="5" style="71" customWidth="1"/>
    <col min="4194" max="4204" width="7" style="71" hidden="1" customWidth="1"/>
    <col min="4205" max="4205" width="9.42578125" style="71" customWidth="1"/>
    <col min="4206" max="4206" width="7" style="71" hidden="1" customWidth="1"/>
    <col min="4207" max="4207" width="5" style="71" customWidth="1"/>
    <col min="4208" max="4209" width="7" style="71" hidden="1" customWidth="1"/>
    <col min="4210" max="4210" width="5" style="71" customWidth="1"/>
    <col min="4211" max="4215" width="7" style="71" hidden="1" customWidth="1"/>
    <col min="4216" max="4216" width="5" style="71" customWidth="1"/>
    <col min="4217" max="4221" width="7" style="71" hidden="1" customWidth="1"/>
    <col min="4222" max="4222" width="5" style="71" customWidth="1"/>
    <col min="4223" max="4223" width="7" style="71" hidden="1" customWidth="1"/>
    <col min="4224" max="4224" width="6.42578125" style="71" customWidth="1"/>
    <col min="4225" max="4228" width="7" style="71" hidden="1" customWidth="1"/>
    <col min="4229" max="4229" width="7.28515625" style="71" customWidth="1"/>
    <col min="4230" max="4231" width="7" style="71" hidden="1" customWidth="1"/>
    <col min="4232" max="4232" width="7.28515625" style="71" customWidth="1"/>
    <col min="4233" max="4237" width="7" style="71" hidden="1" customWidth="1"/>
    <col min="4238" max="4238" width="7.28515625" style="71" customWidth="1"/>
    <col min="4239" max="4240" width="7" style="71" hidden="1" customWidth="1"/>
    <col min="4241" max="4241" width="7.28515625" style="71" customWidth="1"/>
    <col min="4242" max="4243" width="7" style="71" hidden="1" customWidth="1"/>
    <col min="4244" max="4244" width="7.28515625" style="71" customWidth="1"/>
    <col min="4245" max="4248" width="7" style="71" hidden="1" customWidth="1"/>
    <col min="4249" max="4249" width="6.42578125" style="71" customWidth="1"/>
    <col min="4250" max="4270" width="7" style="71" hidden="1" customWidth="1"/>
    <col min="4271" max="4274" width="6.42578125" style="71" customWidth="1"/>
    <col min="4275" max="4275" width="6.7109375" style="71" customWidth="1"/>
    <col min="4276" max="4276" width="6.42578125" style="71" customWidth="1"/>
    <col min="4277" max="4293" width="7" style="71" hidden="1" customWidth="1"/>
    <col min="4294" max="4294" width="6.5703125" style="71" customWidth="1"/>
    <col min="4295" max="4295" width="6.42578125" style="71" customWidth="1"/>
    <col min="4296" max="4297" width="7" style="71" hidden="1" customWidth="1"/>
    <col min="4298" max="4298" width="6.42578125" style="71" customWidth="1"/>
    <col min="4299" max="4300" width="7" style="71" hidden="1" customWidth="1"/>
    <col min="4301" max="4301" width="7.42578125" style="71" customWidth="1"/>
    <col min="4302" max="4302" width="7" style="71" hidden="1" customWidth="1"/>
    <col min="4303" max="4303" width="6.42578125" style="71" customWidth="1"/>
    <col min="4304" max="4304" width="7" style="71" hidden="1" customWidth="1"/>
    <col min="4305" max="4305" width="9" style="71" customWidth="1"/>
    <col min="4306" max="4307" width="7" style="71" hidden="1" customWidth="1"/>
    <col min="4308" max="4308" width="8.5703125" style="71" customWidth="1"/>
    <col min="4309" max="4310" width="7" style="71" hidden="1" customWidth="1"/>
    <col min="4311" max="4311" width="6.42578125" style="71" customWidth="1"/>
    <col min="4312" max="4313" width="7" style="71" hidden="1" customWidth="1"/>
    <col min="4314" max="4314" width="7" style="71" customWidth="1"/>
    <col min="4315" max="4316" width="7" style="71" hidden="1" customWidth="1"/>
    <col min="4317" max="4318" width="7" style="71" customWidth="1"/>
    <col min="4319" max="4320" width="7" style="71" hidden="1" customWidth="1"/>
    <col min="4321" max="4321" width="7.5703125" style="71" customWidth="1"/>
    <col min="4322" max="4323" width="7" style="71" hidden="1" customWidth="1"/>
    <col min="4324" max="4324" width="7" style="71" customWidth="1"/>
    <col min="4325" max="4326" width="7" style="71" hidden="1" customWidth="1"/>
    <col min="4327" max="4327" width="7" style="71" customWidth="1"/>
    <col min="4328" max="4329" width="7" style="71" hidden="1" customWidth="1"/>
    <col min="4330" max="4330" width="7" style="71" customWidth="1"/>
    <col min="4331" max="4331" width="7" style="71" hidden="1" customWidth="1"/>
    <col min="4332" max="4332" width="6.42578125" style="71" customWidth="1"/>
    <col min="4333" max="4342" width="7" style="71" hidden="1" customWidth="1"/>
    <col min="4343" max="4343" width="7" style="71" hidden="1"/>
    <col min="4344" max="4344" width="41.42578125" style="71" customWidth="1"/>
    <col min="4345" max="4345" width="6.42578125" style="71" customWidth="1"/>
    <col min="4346" max="4346" width="14.7109375" style="71" customWidth="1"/>
    <col min="4347" max="4347" width="11.42578125" style="71" customWidth="1"/>
    <col min="4348" max="4349" width="13" style="71" customWidth="1"/>
    <col min="4350" max="4359" width="9.42578125" style="71" customWidth="1"/>
    <col min="4360" max="4360" width="8.7109375" style="71" customWidth="1"/>
    <col min="4361" max="4361" width="9.42578125" style="71" customWidth="1"/>
    <col min="4362" max="4362" width="10.28515625" style="71" customWidth="1"/>
    <col min="4363" max="4363" width="6.42578125" style="71" customWidth="1"/>
    <col min="4364" max="4364" width="6.7109375" style="71" customWidth="1"/>
    <col min="4365" max="4366" width="6.5703125" style="71" customWidth="1"/>
    <col min="4367" max="4367" width="6.28515625" style="71" customWidth="1"/>
    <col min="4368" max="4369" width="7.5703125" style="71" customWidth="1"/>
    <col min="4370" max="4370" width="14.5703125" style="71" customWidth="1"/>
    <col min="4371" max="4371" width="16.28515625" style="71" customWidth="1"/>
    <col min="4372" max="4372" width="11.42578125" style="71" customWidth="1"/>
    <col min="4373" max="4373" width="36.28515625" style="71" customWidth="1"/>
    <col min="4374" max="4374" width="9.28515625" style="71" customWidth="1"/>
    <col min="4375" max="4375" width="24.5703125" style="71" customWidth="1"/>
    <col min="4376" max="4376" width="12.28515625" style="71" customWidth="1"/>
    <col min="4377" max="4377" width="21.7109375" style="71" customWidth="1"/>
    <col min="4378" max="4378" width="9.28515625" style="71" customWidth="1"/>
    <col min="4379" max="4379" width="14" style="71" customWidth="1"/>
    <col min="4380" max="4382" width="7" style="71" hidden="1" customWidth="1"/>
    <col min="4383" max="4383" width="5" style="71" customWidth="1"/>
    <col min="4384" max="4385" width="7" style="71" hidden="1" customWidth="1"/>
    <col min="4386" max="4386" width="5" style="71" customWidth="1"/>
    <col min="4387" max="4388" width="7" style="71" hidden="1" customWidth="1"/>
    <col min="4389" max="4389" width="5" style="71" customWidth="1"/>
    <col min="4390" max="4391" width="7" style="71" hidden="1" customWidth="1"/>
    <col min="4392" max="4392" width="5" style="71" customWidth="1"/>
    <col min="4393" max="4394" width="7" style="71" hidden="1" customWidth="1"/>
    <col min="4395" max="4395" width="5" style="71" customWidth="1"/>
    <col min="4396" max="4397" width="7" style="71" hidden="1" customWidth="1"/>
    <col min="4398" max="4398" width="5" style="71" customWidth="1"/>
    <col min="4399" max="4412" width="7" style="71" hidden="1" customWidth="1"/>
    <col min="4413" max="4413" width="6.42578125" style="71" customWidth="1"/>
    <col min="4414" max="4415" width="7" style="71" hidden="1" customWidth="1"/>
    <col min="4416" max="4416" width="5.42578125" style="71" customWidth="1"/>
    <col min="4417" max="4418" width="7" style="71" hidden="1" customWidth="1"/>
    <col min="4419" max="4419" width="4.7109375" style="71" customWidth="1"/>
    <col min="4420" max="4427" width="7" style="71" hidden="1" customWidth="1"/>
    <col min="4428" max="4428" width="5.42578125" style="71" customWidth="1"/>
    <col min="4429" max="4433" width="7" style="71" hidden="1" customWidth="1"/>
    <col min="4434" max="4434" width="5.7109375" style="71" customWidth="1"/>
    <col min="4435" max="4436" width="7" style="71" hidden="1" customWidth="1"/>
    <col min="4437" max="4437" width="5.42578125" style="71" customWidth="1"/>
    <col min="4438" max="4439" width="7" style="71" hidden="1" customWidth="1"/>
    <col min="4440" max="4440" width="5.42578125" style="71" customWidth="1"/>
    <col min="4441" max="4442" width="7" style="71" hidden="1" customWidth="1"/>
    <col min="4443" max="4443" width="6" style="71" customWidth="1"/>
    <col min="4444" max="4448" width="7" style="71" hidden="1" customWidth="1"/>
    <col min="4449" max="4449" width="5" style="71" customWidth="1"/>
    <col min="4450" max="4460" width="7" style="71" hidden="1" customWidth="1"/>
    <col min="4461" max="4461" width="9.42578125" style="71" customWidth="1"/>
    <col min="4462" max="4462" width="7" style="71" hidden="1" customWidth="1"/>
    <col min="4463" max="4463" width="5" style="71" customWidth="1"/>
    <col min="4464" max="4465" width="7" style="71" hidden="1" customWidth="1"/>
    <col min="4466" max="4466" width="5" style="71" customWidth="1"/>
    <col min="4467" max="4471" width="7" style="71" hidden="1" customWidth="1"/>
    <col min="4472" max="4472" width="5" style="71" customWidth="1"/>
    <col min="4473" max="4477" width="7" style="71" hidden="1" customWidth="1"/>
    <col min="4478" max="4478" width="5" style="71" customWidth="1"/>
    <col min="4479" max="4479" width="7" style="71" hidden="1" customWidth="1"/>
    <col min="4480" max="4480" width="6.42578125" style="71" customWidth="1"/>
    <col min="4481" max="4484" width="7" style="71" hidden="1" customWidth="1"/>
    <col min="4485" max="4485" width="7.28515625" style="71" customWidth="1"/>
    <col min="4486" max="4487" width="7" style="71" hidden="1" customWidth="1"/>
    <col min="4488" max="4488" width="7.28515625" style="71" customWidth="1"/>
    <col min="4489" max="4493" width="7" style="71" hidden="1" customWidth="1"/>
    <col min="4494" max="4494" width="7.28515625" style="71" customWidth="1"/>
    <col min="4495" max="4496" width="7" style="71" hidden="1" customWidth="1"/>
    <col min="4497" max="4497" width="7.28515625" style="71" customWidth="1"/>
    <col min="4498" max="4499" width="7" style="71" hidden="1" customWidth="1"/>
    <col min="4500" max="4500" width="7.28515625" style="71" customWidth="1"/>
    <col min="4501" max="4504" width="7" style="71" hidden="1" customWidth="1"/>
    <col min="4505" max="4505" width="6.42578125" style="71" customWidth="1"/>
    <col min="4506" max="4526" width="7" style="71" hidden="1" customWidth="1"/>
    <col min="4527" max="4530" width="6.42578125" style="71" customWidth="1"/>
    <col min="4531" max="4531" width="6.7109375" style="71" customWidth="1"/>
    <col min="4532" max="4532" width="6.42578125" style="71" customWidth="1"/>
    <col min="4533" max="4549" width="7" style="71" hidden="1" customWidth="1"/>
    <col min="4550" max="4550" width="6.5703125" style="71" customWidth="1"/>
    <col min="4551" max="4551" width="6.42578125" style="71" customWidth="1"/>
    <col min="4552" max="4553" width="7" style="71" hidden="1" customWidth="1"/>
    <col min="4554" max="4554" width="6.42578125" style="71" customWidth="1"/>
    <col min="4555" max="4556" width="7" style="71" hidden="1" customWidth="1"/>
    <col min="4557" max="4557" width="7.42578125" style="71" customWidth="1"/>
    <col min="4558" max="4558" width="7" style="71" hidden="1" customWidth="1"/>
    <col min="4559" max="4559" width="6.42578125" style="71" customWidth="1"/>
    <col min="4560" max="4560" width="7" style="71" hidden="1" customWidth="1"/>
    <col min="4561" max="4561" width="9" style="71" customWidth="1"/>
    <col min="4562" max="4563" width="7" style="71" hidden="1" customWidth="1"/>
    <col min="4564" max="4564" width="8.5703125" style="71" customWidth="1"/>
    <col min="4565" max="4566" width="7" style="71" hidden="1" customWidth="1"/>
    <col min="4567" max="4567" width="6.42578125" style="71" customWidth="1"/>
    <col min="4568" max="4569" width="7" style="71" hidden="1" customWidth="1"/>
    <col min="4570" max="4570" width="7" style="71" customWidth="1"/>
    <col min="4571" max="4572" width="7" style="71" hidden="1" customWidth="1"/>
    <col min="4573" max="4574" width="7" style="71" customWidth="1"/>
    <col min="4575" max="4576" width="7" style="71" hidden="1" customWidth="1"/>
    <col min="4577" max="4577" width="7.5703125" style="71" customWidth="1"/>
    <col min="4578" max="4579" width="7" style="71" hidden="1" customWidth="1"/>
    <col min="4580" max="4580" width="7" style="71" customWidth="1"/>
    <col min="4581" max="4582" width="7" style="71" hidden="1" customWidth="1"/>
    <col min="4583" max="4583" width="7" style="71" customWidth="1"/>
    <col min="4584" max="4585" width="7" style="71" hidden="1" customWidth="1"/>
    <col min="4586" max="4586" width="7" style="71" customWidth="1"/>
    <col min="4587" max="4587" width="7" style="71" hidden="1" customWidth="1"/>
    <col min="4588" max="4588" width="6.42578125" style="71" customWidth="1"/>
    <col min="4589" max="4598" width="7" style="71" hidden="1" customWidth="1"/>
    <col min="4599" max="4599" width="7" style="71" hidden="1"/>
    <col min="4600" max="4600" width="41.42578125" style="71" customWidth="1"/>
    <col min="4601" max="4601" width="6.42578125" style="71" customWidth="1"/>
    <col min="4602" max="4602" width="14.7109375" style="71" customWidth="1"/>
    <col min="4603" max="4603" width="11.42578125" style="71" customWidth="1"/>
    <col min="4604" max="4605" width="13" style="71" customWidth="1"/>
    <col min="4606" max="4615" width="9.42578125" style="71" customWidth="1"/>
    <col min="4616" max="4616" width="8.7109375" style="71" customWidth="1"/>
    <col min="4617" max="4617" width="9.42578125" style="71" customWidth="1"/>
    <col min="4618" max="4618" width="10.28515625" style="71" customWidth="1"/>
    <col min="4619" max="4619" width="6.42578125" style="71" customWidth="1"/>
    <col min="4620" max="4620" width="6.7109375" style="71" customWidth="1"/>
    <col min="4621" max="4622" width="6.5703125" style="71" customWidth="1"/>
    <col min="4623" max="4623" width="6.28515625" style="71" customWidth="1"/>
    <col min="4624" max="4625" width="7.5703125" style="71" customWidth="1"/>
    <col min="4626" max="4626" width="14.5703125" style="71" customWidth="1"/>
    <col min="4627" max="4627" width="16.28515625" style="71" customWidth="1"/>
    <col min="4628" max="4628" width="11.42578125" style="71" customWidth="1"/>
    <col min="4629" max="4629" width="36.28515625" style="71" customWidth="1"/>
    <col min="4630" max="4630" width="9.28515625" style="71" customWidth="1"/>
    <col min="4631" max="4631" width="24.5703125" style="71" customWidth="1"/>
    <col min="4632" max="4632" width="12.28515625" style="71" customWidth="1"/>
    <col min="4633" max="4633" width="21.7109375" style="71" customWidth="1"/>
    <col min="4634" max="4634" width="9.28515625" style="71" customWidth="1"/>
    <col min="4635" max="4635" width="14" style="71" customWidth="1"/>
    <col min="4636" max="4638" width="7" style="71" hidden="1" customWidth="1"/>
    <col min="4639" max="4639" width="5" style="71" customWidth="1"/>
    <col min="4640" max="4641" width="7" style="71" hidden="1" customWidth="1"/>
    <col min="4642" max="4642" width="5" style="71" customWidth="1"/>
    <col min="4643" max="4644" width="7" style="71" hidden="1" customWidth="1"/>
    <col min="4645" max="4645" width="5" style="71" customWidth="1"/>
    <col min="4646" max="4647" width="7" style="71" hidden="1" customWidth="1"/>
    <col min="4648" max="4648" width="5" style="71" customWidth="1"/>
    <col min="4649" max="4650" width="7" style="71" hidden="1" customWidth="1"/>
    <col min="4651" max="4651" width="5" style="71" customWidth="1"/>
    <col min="4652" max="4653" width="7" style="71" hidden="1" customWidth="1"/>
    <col min="4654" max="4654" width="5" style="71" customWidth="1"/>
    <col min="4655" max="4668" width="7" style="71" hidden="1" customWidth="1"/>
    <col min="4669" max="4669" width="6.42578125" style="71" customWidth="1"/>
    <col min="4670" max="4671" width="7" style="71" hidden="1" customWidth="1"/>
    <col min="4672" max="4672" width="5.42578125" style="71" customWidth="1"/>
    <col min="4673" max="4674" width="7" style="71" hidden="1" customWidth="1"/>
    <col min="4675" max="4675" width="4.7109375" style="71" customWidth="1"/>
    <col min="4676" max="4683" width="7" style="71" hidden="1" customWidth="1"/>
    <col min="4684" max="4684" width="5.42578125" style="71" customWidth="1"/>
    <col min="4685" max="4689" width="7" style="71" hidden="1" customWidth="1"/>
    <col min="4690" max="4690" width="5.7109375" style="71" customWidth="1"/>
    <col min="4691" max="4692" width="7" style="71" hidden="1" customWidth="1"/>
    <col min="4693" max="4693" width="5.42578125" style="71" customWidth="1"/>
    <col min="4694" max="4695" width="7" style="71" hidden="1" customWidth="1"/>
    <col min="4696" max="4696" width="5.42578125" style="71" customWidth="1"/>
    <col min="4697" max="4698" width="7" style="71" hidden="1" customWidth="1"/>
    <col min="4699" max="4699" width="6" style="71" customWidth="1"/>
    <col min="4700" max="4704" width="7" style="71" hidden="1" customWidth="1"/>
    <col min="4705" max="4705" width="5" style="71" customWidth="1"/>
    <col min="4706" max="4716" width="7" style="71" hidden="1" customWidth="1"/>
    <col min="4717" max="4717" width="9.42578125" style="71" customWidth="1"/>
    <col min="4718" max="4718" width="7" style="71" hidden="1" customWidth="1"/>
    <col min="4719" max="4719" width="5" style="71" customWidth="1"/>
    <col min="4720" max="4721" width="7" style="71" hidden="1" customWidth="1"/>
    <col min="4722" max="4722" width="5" style="71" customWidth="1"/>
    <col min="4723" max="4727" width="7" style="71" hidden="1" customWidth="1"/>
    <col min="4728" max="4728" width="5" style="71" customWidth="1"/>
    <col min="4729" max="4733" width="7" style="71" hidden="1" customWidth="1"/>
    <col min="4734" max="4734" width="5" style="71" customWidth="1"/>
    <col min="4735" max="4735" width="7" style="71" hidden="1" customWidth="1"/>
    <col min="4736" max="4736" width="6.42578125" style="71" customWidth="1"/>
    <col min="4737" max="4740" width="7" style="71" hidden="1" customWidth="1"/>
    <col min="4741" max="4741" width="7.28515625" style="71" customWidth="1"/>
    <col min="4742" max="4743" width="7" style="71" hidden="1" customWidth="1"/>
    <col min="4744" max="4744" width="7.28515625" style="71" customWidth="1"/>
    <col min="4745" max="4749" width="7" style="71" hidden="1" customWidth="1"/>
    <col min="4750" max="4750" width="7.28515625" style="71" customWidth="1"/>
    <col min="4751" max="4752" width="7" style="71" hidden="1" customWidth="1"/>
    <col min="4753" max="4753" width="7.28515625" style="71" customWidth="1"/>
    <col min="4754" max="4755" width="7" style="71" hidden="1" customWidth="1"/>
    <col min="4756" max="4756" width="7.28515625" style="71" customWidth="1"/>
    <col min="4757" max="4760" width="7" style="71" hidden="1" customWidth="1"/>
    <col min="4761" max="4761" width="6.42578125" style="71" customWidth="1"/>
    <col min="4762" max="4782" width="7" style="71" hidden="1" customWidth="1"/>
    <col min="4783" max="4786" width="6.42578125" style="71" customWidth="1"/>
    <col min="4787" max="4787" width="6.7109375" style="71" customWidth="1"/>
    <col min="4788" max="4788" width="6.42578125" style="71" customWidth="1"/>
    <col min="4789" max="4805" width="7" style="71" hidden="1" customWidth="1"/>
    <col min="4806" max="4806" width="6.5703125" style="71" customWidth="1"/>
    <col min="4807" max="4807" width="6.42578125" style="71" customWidth="1"/>
    <col min="4808" max="4809" width="7" style="71" hidden="1" customWidth="1"/>
    <col min="4810" max="4810" width="6.42578125" style="71" customWidth="1"/>
    <col min="4811" max="4812" width="7" style="71" hidden="1" customWidth="1"/>
    <col min="4813" max="4813" width="7.42578125" style="71" customWidth="1"/>
    <col min="4814" max="4814" width="7" style="71" hidden="1" customWidth="1"/>
    <col min="4815" max="4815" width="6.42578125" style="71" customWidth="1"/>
    <col min="4816" max="4816" width="7" style="71" hidden="1" customWidth="1"/>
    <col min="4817" max="4817" width="9" style="71" customWidth="1"/>
    <col min="4818" max="4819" width="7" style="71" hidden="1" customWidth="1"/>
    <col min="4820" max="4820" width="8.5703125" style="71" customWidth="1"/>
    <col min="4821" max="4822" width="7" style="71" hidden="1" customWidth="1"/>
    <col min="4823" max="4823" width="6.42578125" style="71" customWidth="1"/>
    <col min="4824" max="4825" width="7" style="71" hidden="1" customWidth="1"/>
    <col min="4826" max="4826" width="7" style="71" customWidth="1"/>
    <col min="4827" max="4828" width="7" style="71" hidden="1" customWidth="1"/>
    <col min="4829" max="4830" width="7" style="71" customWidth="1"/>
    <col min="4831" max="4832" width="7" style="71" hidden="1" customWidth="1"/>
    <col min="4833" max="4833" width="7.5703125" style="71" customWidth="1"/>
    <col min="4834" max="4835" width="7" style="71" hidden="1" customWidth="1"/>
    <col min="4836" max="4836" width="7" style="71" customWidth="1"/>
    <col min="4837" max="4838" width="7" style="71" hidden="1" customWidth="1"/>
    <col min="4839" max="4839" width="7" style="71" customWidth="1"/>
    <col min="4840" max="4841" width="7" style="71" hidden="1" customWidth="1"/>
    <col min="4842" max="4842" width="7" style="71" customWidth="1"/>
    <col min="4843" max="4843" width="7" style="71" hidden="1" customWidth="1"/>
    <col min="4844" max="4844" width="6.42578125" style="71" customWidth="1"/>
    <col min="4845" max="4854" width="7" style="71" hidden="1" customWidth="1"/>
    <col min="4855" max="4855" width="7" style="71" hidden="1"/>
    <col min="4856" max="4856" width="41.42578125" style="71" customWidth="1"/>
    <col min="4857" max="4857" width="6.42578125" style="71" customWidth="1"/>
    <col min="4858" max="4858" width="14.7109375" style="71" customWidth="1"/>
    <col min="4859" max="4859" width="11.42578125" style="71" customWidth="1"/>
    <col min="4860" max="4861" width="13" style="71" customWidth="1"/>
    <col min="4862" max="4871" width="9.42578125" style="71" customWidth="1"/>
    <col min="4872" max="4872" width="8.7109375" style="71" customWidth="1"/>
    <col min="4873" max="4873" width="9.42578125" style="71" customWidth="1"/>
    <col min="4874" max="4874" width="10.28515625" style="71" customWidth="1"/>
    <col min="4875" max="4875" width="6.42578125" style="71" customWidth="1"/>
    <col min="4876" max="4876" width="6.7109375" style="71" customWidth="1"/>
    <col min="4877" max="4878" width="6.5703125" style="71" customWidth="1"/>
    <col min="4879" max="4879" width="6.28515625" style="71" customWidth="1"/>
    <col min="4880" max="4881" width="7.5703125" style="71" customWidth="1"/>
    <col min="4882" max="4882" width="14.5703125" style="71" customWidth="1"/>
    <col min="4883" max="4883" width="16.28515625" style="71" customWidth="1"/>
    <col min="4884" max="4884" width="11.42578125" style="71" customWidth="1"/>
    <col min="4885" max="4885" width="36.28515625" style="71" customWidth="1"/>
    <col min="4886" max="4886" width="9.28515625" style="71" customWidth="1"/>
    <col min="4887" max="4887" width="24.5703125" style="71" customWidth="1"/>
    <col min="4888" max="4888" width="12.28515625" style="71" customWidth="1"/>
    <col min="4889" max="4889" width="21.7109375" style="71" customWidth="1"/>
    <col min="4890" max="4890" width="9.28515625" style="71" customWidth="1"/>
    <col min="4891" max="4891" width="14" style="71" customWidth="1"/>
    <col min="4892" max="4894" width="7" style="71" hidden="1" customWidth="1"/>
    <col min="4895" max="4895" width="5" style="71" customWidth="1"/>
    <col min="4896" max="4897" width="7" style="71" hidden="1" customWidth="1"/>
    <col min="4898" max="4898" width="5" style="71" customWidth="1"/>
    <col min="4899" max="4900" width="7" style="71" hidden="1" customWidth="1"/>
    <col min="4901" max="4901" width="5" style="71" customWidth="1"/>
    <col min="4902" max="4903" width="7" style="71" hidden="1" customWidth="1"/>
    <col min="4904" max="4904" width="5" style="71" customWidth="1"/>
    <col min="4905" max="4906" width="7" style="71" hidden="1" customWidth="1"/>
    <col min="4907" max="4907" width="5" style="71" customWidth="1"/>
    <col min="4908" max="4909" width="7" style="71" hidden="1" customWidth="1"/>
    <col min="4910" max="4910" width="5" style="71" customWidth="1"/>
    <col min="4911" max="4924" width="7" style="71" hidden="1" customWidth="1"/>
    <col min="4925" max="4925" width="6.42578125" style="71" customWidth="1"/>
    <col min="4926" max="4927" width="7" style="71" hidden="1" customWidth="1"/>
    <col min="4928" max="4928" width="5.42578125" style="71" customWidth="1"/>
    <col min="4929" max="4930" width="7" style="71" hidden="1" customWidth="1"/>
    <col min="4931" max="4931" width="4.7109375" style="71" customWidth="1"/>
    <col min="4932" max="4939" width="7" style="71" hidden="1" customWidth="1"/>
    <col min="4940" max="4940" width="5.42578125" style="71" customWidth="1"/>
    <col min="4941" max="4945" width="7" style="71" hidden="1" customWidth="1"/>
    <col min="4946" max="4946" width="5.7109375" style="71" customWidth="1"/>
    <col min="4947" max="4948" width="7" style="71" hidden="1" customWidth="1"/>
    <col min="4949" max="4949" width="5.42578125" style="71" customWidth="1"/>
    <col min="4950" max="4951" width="7" style="71" hidden="1" customWidth="1"/>
    <col min="4952" max="4952" width="5.42578125" style="71" customWidth="1"/>
    <col min="4953" max="4954" width="7" style="71" hidden="1" customWidth="1"/>
    <col min="4955" max="4955" width="6" style="71" customWidth="1"/>
    <col min="4956" max="4960" width="7" style="71" hidden="1" customWidth="1"/>
    <col min="4961" max="4961" width="5" style="71" customWidth="1"/>
    <col min="4962" max="4972" width="7" style="71" hidden="1" customWidth="1"/>
    <col min="4973" max="4973" width="9.42578125" style="71" customWidth="1"/>
    <col min="4974" max="4974" width="7" style="71" hidden="1" customWidth="1"/>
    <col min="4975" max="4975" width="5" style="71" customWidth="1"/>
    <col min="4976" max="4977" width="7" style="71" hidden="1" customWidth="1"/>
    <col min="4978" max="4978" width="5" style="71" customWidth="1"/>
    <col min="4979" max="4983" width="7" style="71" hidden="1" customWidth="1"/>
    <col min="4984" max="4984" width="5" style="71" customWidth="1"/>
    <col min="4985" max="4989" width="7" style="71" hidden="1" customWidth="1"/>
    <col min="4990" max="4990" width="5" style="71" customWidth="1"/>
    <col min="4991" max="4991" width="7" style="71" hidden="1" customWidth="1"/>
    <col min="4992" max="4992" width="6.42578125" style="71" customWidth="1"/>
    <col min="4993" max="4996" width="7" style="71" hidden="1" customWidth="1"/>
    <col min="4997" max="4997" width="7.28515625" style="71" customWidth="1"/>
    <col min="4998" max="4999" width="7" style="71" hidden="1" customWidth="1"/>
    <col min="5000" max="5000" width="7.28515625" style="71" customWidth="1"/>
    <col min="5001" max="5005" width="7" style="71" hidden="1" customWidth="1"/>
    <col min="5006" max="5006" width="7.28515625" style="71" customWidth="1"/>
    <col min="5007" max="5008" width="7" style="71" hidden="1" customWidth="1"/>
    <col min="5009" max="5009" width="7.28515625" style="71" customWidth="1"/>
    <col min="5010" max="5011" width="7" style="71" hidden="1" customWidth="1"/>
    <col min="5012" max="5012" width="7.28515625" style="71" customWidth="1"/>
    <col min="5013" max="5016" width="7" style="71" hidden="1" customWidth="1"/>
    <col min="5017" max="5017" width="6.42578125" style="71" customWidth="1"/>
    <col min="5018" max="5038" width="7" style="71" hidden="1" customWidth="1"/>
    <col min="5039" max="5042" width="6.42578125" style="71" customWidth="1"/>
    <col min="5043" max="5043" width="6.7109375" style="71" customWidth="1"/>
    <col min="5044" max="5044" width="6.42578125" style="71" customWidth="1"/>
    <col min="5045" max="5061" width="7" style="71" hidden="1" customWidth="1"/>
    <col min="5062" max="5062" width="6.5703125" style="71" customWidth="1"/>
    <col min="5063" max="5063" width="6.42578125" style="71" customWidth="1"/>
    <col min="5064" max="5065" width="7" style="71" hidden="1" customWidth="1"/>
    <col min="5066" max="5066" width="6.42578125" style="71" customWidth="1"/>
    <col min="5067" max="5068" width="7" style="71" hidden="1" customWidth="1"/>
    <col min="5069" max="5069" width="7.42578125" style="71" customWidth="1"/>
    <col min="5070" max="5070" width="7" style="71" hidden="1" customWidth="1"/>
    <col min="5071" max="5071" width="6.42578125" style="71" customWidth="1"/>
    <col min="5072" max="5072" width="7" style="71" hidden="1" customWidth="1"/>
    <col min="5073" max="5073" width="9" style="71" customWidth="1"/>
    <col min="5074" max="5075" width="7" style="71" hidden="1" customWidth="1"/>
    <col min="5076" max="5076" width="8.5703125" style="71" customWidth="1"/>
    <col min="5077" max="5078" width="7" style="71" hidden="1" customWidth="1"/>
    <col min="5079" max="5079" width="6.42578125" style="71" customWidth="1"/>
    <col min="5080" max="5081" width="7" style="71" hidden="1" customWidth="1"/>
    <col min="5082" max="5082" width="7" style="71" customWidth="1"/>
    <col min="5083" max="5084" width="7" style="71" hidden="1" customWidth="1"/>
    <col min="5085" max="5086" width="7" style="71" customWidth="1"/>
    <col min="5087" max="5088" width="7" style="71" hidden="1" customWidth="1"/>
    <col min="5089" max="5089" width="7.5703125" style="71" customWidth="1"/>
    <col min="5090" max="5091" width="7" style="71" hidden="1" customWidth="1"/>
    <col min="5092" max="5092" width="7" style="71" customWidth="1"/>
    <col min="5093" max="5094" width="7" style="71" hidden="1" customWidth="1"/>
    <col min="5095" max="5095" width="7" style="71" customWidth="1"/>
    <col min="5096" max="5097" width="7" style="71" hidden="1" customWidth="1"/>
    <col min="5098" max="5098" width="7" style="71" customWidth="1"/>
    <col min="5099" max="5099" width="7" style="71" hidden="1" customWidth="1"/>
    <col min="5100" max="5100" width="6.42578125" style="71" customWidth="1"/>
    <col min="5101" max="5110" width="7" style="71" hidden="1" customWidth="1"/>
    <col min="5111" max="5111" width="7" style="71" hidden="1"/>
    <col min="5112" max="5112" width="41.42578125" style="71" customWidth="1"/>
    <col min="5113" max="5113" width="6.42578125" style="71" customWidth="1"/>
    <col min="5114" max="5114" width="14.7109375" style="71" customWidth="1"/>
    <col min="5115" max="5115" width="11.42578125" style="71" customWidth="1"/>
    <col min="5116" max="5117" width="13" style="71" customWidth="1"/>
    <col min="5118" max="5127" width="9.42578125" style="71" customWidth="1"/>
    <col min="5128" max="5128" width="8.7109375" style="71" customWidth="1"/>
    <col min="5129" max="5129" width="9.42578125" style="71" customWidth="1"/>
    <col min="5130" max="5130" width="10.28515625" style="71" customWidth="1"/>
    <col min="5131" max="5131" width="6.42578125" style="71" customWidth="1"/>
    <col min="5132" max="5132" width="6.7109375" style="71" customWidth="1"/>
    <col min="5133" max="5134" width="6.5703125" style="71" customWidth="1"/>
    <col min="5135" max="5135" width="6.28515625" style="71" customWidth="1"/>
    <col min="5136" max="5137" width="7.5703125" style="71" customWidth="1"/>
    <col min="5138" max="5138" width="14.5703125" style="71" customWidth="1"/>
    <col min="5139" max="5139" width="16.28515625" style="71" customWidth="1"/>
    <col min="5140" max="5140" width="11.42578125" style="71" customWidth="1"/>
    <col min="5141" max="5141" width="36.28515625" style="71" customWidth="1"/>
    <col min="5142" max="5142" width="9.28515625" style="71" customWidth="1"/>
    <col min="5143" max="5143" width="24.5703125" style="71" customWidth="1"/>
    <col min="5144" max="5144" width="12.28515625" style="71" customWidth="1"/>
    <col min="5145" max="5145" width="21.7109375" style="71" customWidth="1"/>
    <col min="5146" max="5146" width="9.28515625" style="71" customWidth="1"/>
    <col min="5147" max="5147" width="14" style="71" customWidth="1"/>
    <col min="5148" max="5150" width="7" style="71" hidden="1" customWidth="1"/>
    <col min="5151" max="5151" width="5" style="71" customWidth="1"/>
    <col min="5152" max="5153" width="7" style="71" hidden="1" customWidth="1"/>
    <col min="5154" max="5154" width="5" style="71" customWidth="1"/>
    <col min="5155" max="5156" width="7" style="71" hidden="1" customWidth="1"/>
    <col min="5157" max="5157" width="5" style="71" customWidth="1"/>
    <col min="5158" max="5159" width="7" style="71" hidden="1" customWidth="1"/>
    <col min="5160" max="5160" width="5" style="71" customWidth="1"/>
    <col min="5161" max="5162" width="7" style="71" hidden="1" customWidth="1"/>
    <col min="5163" max="5163" width="5" style="71" customWidth="1"/>
    <col min="5164" max="5165" width="7" style="71" hidden="1" customWidth="1"/>
    <col min="5166" max="5166" width="5" style="71" customWidth="1"/>
    <col min="5167" max="5180" width="7" style="71" hidden="1" customWidth="1"/>
    <col min="5181" max="5181" width="6.42578125" style="71" customWidth="1"/>
    <col min="5182" max="5183" width="7" style="71" hidden="1" customWidth="1"/>
    <col min="5184" max="5184" width="5.42578125" style="71" customWidth="1"/>
    <col min="5185" max="5186" width="7" style="71" hidden="1" customWidth="1"/>
    <col min="5187" max="5187" width="4.7109375" style="71" customWidth="1"/>
    <col min="5188" max="5195" width="7" style="71" hidden="1" customWidth="1"/>
    <col min="5196" max="5196" width="5.42578125" style="71" customWidth="1"/>
    <col min="5197" max="5201" width="7" style="71" hidden="1" customWidth="1"/>
    <col min="5202" max="5202" width="5.7109375" style="71" customWidth="1"/>
    <col min="5203" max="5204" width="7" style="71" hidden="1" customWidth="1"/>
    <col min="5205" max="5205" width="5.42578125" style="71" customWidth="1"/>
    <col min="5206" max="5207" width="7" style="71" hidden="1" customWidth="1"/>
    <col min="5208" max="5208" width="5.42578125" style="71" customWidth="1"/>
    <col min="5209" max="5210" width="7" style="71" hidden="1" customWidth="1"/>
    <col min="5211" max="5211" width="6" style="71" customWidth="1"/>
    <col min="5212" max="5216" width="7" style="71" hidden="1" customWidth="1"/>
    <col min="5217" max="5217" width="5" style="71" customWidth="1"/>
    <col min="5218" max="5228" width="7" style="71" hidden="1" customWidth="1"/>
    <col min="5229" max="5229" width="9.42578125" style="71" customWidth="1"/>
    <col min="5230" max="5230" width="7" style="71" hidden="1" customWidth="1"/>
    <col min="5231" max="5231" width="5" style="71" customWidth="1"/>
    <col min="5232" max="5233" width="7" style="71" hidden="1" customWidth="1"/>
    <col min="5234" max="5234" width="5" style="71" customWidth="1"/>
    <col min="5235" max="5239" width="7" style="71" hidden="1" customWidth="1"/>
    <col min="5240" max="5240" width="5" style="71" customWidth="1"/>
    <col min="5241" max="5245" width="7" style="71" hidden="1" customWidth="1"/>
    <col min="5246" max="5246" width="5" style="71" customWidth="1"/>
    <col min="5247" max="5247" width="7" style="71" hidden="1" customWidth="1"/>
    <col min="5248" max="5248" width="6.42578125" style="71" customWidth="1"/>
    <col min="5249" max="5252" width="7" style="71" hidden="1" customWidth="1"/>
    <col min="5253" max="5253" width="7.28515625" style="71" customWidth="1"/>
    <col min="5254" max="5255" width="7" style="71" hidden="1" customWidth="1"/>
    <col min="5256" max="5256" width="7.28515625" style="71" customWidth="1"/>
    <col min="5257" max="5261" width="7" style="71" hidden="1" customWidth="1"/>
    <col min="5262" max="5262" width="7.28515625" style="71" customWidth="1"/>
    <col min="5263" max="5264" width="7" style="71" hidden="1" customWidth="1"/>
    <col min="5265" max="5265" width="7.28515625" style="71" customWidth="1"/>
    <col min="5266" max="5267" width="7" style="71" hidden="1" customWidth="1"/>
    <col min="5268" max="5268" width="7.28515625" style="71" customWidth="1"/>
    <col min="5269" max="5272" width="7" style="71" hidden="1" customWidth="1"/>
    <col min="5273" max="5273" width="6.42578125" style="71" customWidth="1"/>
    <col min="5274" max="5294" width="7" style="71" hidden="1" customWidth="1"/>
    <col min="5295" max="5298" width="6.42578125" style="71" customWidth="1"/>
    <col min="5299" max="5299" width="6.7109375" style="71" customWidth="1"/>
    <col min="5300" max="5300" width="6.42578125" style="71" customWidth="1"/>
    <col min="5301" max="5317" width="7" style="71" hidden="1" customWidth="1"/>
    <col min="5318" max="5318" width="6.5703125" style="71" customWidth="1"/>
    <col min="5319" max="5319" width="6.42578125" style="71" customWidth="1"/>
    <col min="5320" max="5321" width="7" style="71" hidden="1" customWidth="1"/>
    <col min="5322" max="5322" width="6.42578125" style="71" customWidth="1"/>
    <col min="5323" max="5324" width="7" style="71" hidden="1" customWidth="1"/>
    <col min="5325" max="5325" width="7.42578125" style="71" customWidth="1"/>
    <col min="5326" max="5326" width="7" style="71" hidden="1" customWidth="1"/>
    <col min="5327" max="5327" width="6.42578125" style="71" customWidth="1"/>
    <col min="5328" max="5328" width="7" style="71" hidden="1" customWidth="1"/>
    <col min="5329" max="5329" width="9" style="71" customWidth="1"/>
    <col min="5330" max="5331" width="7" style="71" hidden="1" customWidth="1"/>
    <col min="5332" max="5332" width="8.5703125" style="71" customWidth="1"/>
    <col min="5333" max="5334" width="7" style="71" hidden="1" customWidth="1"/>
    <col min="5335" max="5335" width="6.42578125" style="71" customWidth="1"/>
    <col min="5336" max="5337" width="7" style="71" hidden="1" customWidth="1"/>
    <col min="5338" max="5338" width="7" style="71" customWidth="1"/>
    <col min="5339" max="5340" width="7" style="71" hidden="1" customWidth="1"/>
    <col min="5341" max="5342" width="7" style="71" customWidth="1"/>
    <col min="5343" max="5344" width="7" style="71" hidden="1" customWidth="1"/>
    <col min="5345" max="5345" width="7.5703125" style="71" customWidth="1"/>
    <col min="5346" max="5347" width="7" style="71" hidden="1" customWidth="1"/>
    <col min="5348" max="5348" width="7" style="71" customWidth="1"/>
    <col min="5349" max="5350" width="7" style="71" hidden="1" customWidth="1"/>
    <col min="5351" max="5351" width="7" style="71" customWidth="1"/>
    <col min="5352" max="5353" width="7" style="71" hidden="1" customWidth="1"/>
    <col min="5354" max="5354" width="7" style="71" customWidth="1"/>
    <col min="5355" max="5355" width="7" style="71" hidden="1" customWidth="1"/>
    <col min="5356" max="5356" width="6.42578125" style="71" customWidth="1"/>
    <col min="5357" max="5366" width="7" style="71" hidden="1" customWidth="1"/>
    <col min="5367" max="5367" width="7" style="71" hidden="1"/>
    <col min="5368" max="5368" width="41.42578125" style="71" customWidth="1"/>
    <col min="5369" max="5369" width="6.42578125" style="71" customWidth="1"/>
    <col min="5370" max="5370" width="14.7109375" style="71" customWidth="1"/>
    <col min="5371" max="5371" width="11.42578125" style="71" customWidth="1"/>
    <col min="5372" max="5373" width="13" style="71" customWidth="1"/>
    <col min="5374" max="5383" width="9.42578125" style="71" customWidth="1"/>
    <col min="5384" max="5384" width="8.7109375" style="71" customWidth="1"/>
    <col min="5385" max="5385" width="9.42578125" style="71" customWidth="1"/>
    <col min="5386" max="5386" width="10.28515625" style="71" customWidth="1"/>
    <col min="5387" max="5387" width="6.42578125" style="71" customWidth="1"/>
    <col min="5388" max="5388" width="6.7109375" style="71" customWidth="1"/>
    <col min="5389" max="5390" width="6.5703125" style="71" customWidth="1"/>
    <col min="5391" max="5391" width="6.28515625" style="71" customWidth="1"/>
    <col min="5392" max="5393" width="7.5703125" style="71" customWidth="1"/>
    <col min="5394" max="5394" width="14.5703125" style="71" customWidth="1"/>
    <col min="5395" max="5395" width="16.28515625" style="71" customWidth="1"/>
    <col min="5396" max="5396" width="11.42578125" style="71" customWidth="1"/>
    <col min="5397" max="5397" width="36.28515625" style="71" customWidth="1"/>
    <col min="5398" max="5398" width="9.28515625" style="71" customWidth="1"/>
    <col min="5399" max="5399" width="24.5703125" style="71" customWidth="1"/>
    <col min="5400" max="5400" width="12.28515625" style="71" customWidth="1"/>
    <col min="5401" max="5401" width="21.7109375" style="71" customWidth="1"/>
    <col min="5402" max="5402" width="9.28515625" style="71" customWidth="1"/>
    <col min="5403" max="5403" width="14" style="71" customWidth="1"/>
    <col min="5404" max="5406" width="7" style="71" hidden="1" customWidth="1"/>
    <col min="5407" max="5407" width="5" style="71" customWidth="1"/>
    <col min="5408" max="5409" width="7" style="71" hidden="1" customWidth="1"/>
    <col min="5410" max="5410" width="5" style="71" customWidth="1"/>
    <col min="5411" max="5412" width="7" style="71" hidden="1" customWidth="1"/>
    <col min="5413" max="5413" width="5" style="71" customWidth="1"/>
    <col min="5414" max="5415" width="7" style="71" hidden="1" customWidth="1"/>
    <col min="5416" max="5416" width="5" style="71" customWidth="1"/>
    <col min="5417" max="5418" width="7" style="71" hidden="1" customWidth="1"/>
    <col min="5419" max="5419" width="5" style="71" customWidth="1"/>
    <col min="5420" max="5421" width="7" style="71" hidden="1" customWidth="1"/>
    <col min="5422" max="5422" width="5" style="71" customWidth="1"/>
    <col min="5423" max="5436" width="7" style="71" hidden="1" customWidth="1"/>
    <col min="5437" max="5437" width="6.42578125" style="71" customWidth="1"/>
    <col min="5438" max="5439" width="7" style="71" hidden="1" customWidth="1"/>
    <col min="5440" max="5440" width="5.42578125" style="71" customWidth="1"/>
    <col min="5441" max="5442" width="7" style="71" hidden="1" customWidth="1"/>
    <col min="5443" max="5443" width="4.7109375" style="71" customWidth="1"/>
    <col min="5444" max="5451" width="7" style="71" hidden="1" customWidth="1"/>
    <col min="5452" max="5452" width="5.42578125" style="71" customWidth="1"/>
    <col min="5453" max="5457" width="7" style="71" hidden="1" customWidth="1"/>
    <col min="5458" max="5458" width="5.7109375" style="71" customWidth="1"/>
    <col min="5459" max="5460" width="7" style="71" hidden="1" customWidth="1"/>
    <col min="5461" max="5461" width="5.42578125" style="71" customWidth="1"/>
    <col min="5462" max="5463" width="7" style="71" hidden="1" customWidth="1"/>
    <col min="5464" max="5464" width="5.42578125" style="71" customWidth="1"/>
    <col min="5465" max="5466" width="7" style="71" hidden="1" customWidth="1"/>
    <col min="5467" max="5467" width="6" style="71" customWidth="1"/>
    <col min="5468" max="5472" width="7" style="71" hidden="1" customWidth="1"/>
    <col min="5473" max="5473" width="5" style="71" customWidth="1"/>
    <col min="5474" max="5484" width="7" style="71" hidden="1" customWidth="1"/>
    <col min="5485" max="5485" width="9.42578125" style="71" customWidth="1"/>
    <col min="5486" max="5486" width="7" style="71" hidden="1" customWidth="1"/>
    <col min="5487" max="5487" width="5" style="71" customWidth="1"/>
    <col min="5488" max="5489" width="7" style="71" hidden="1" customWidth="1"/>
    <col min="5490" max="5490" width="5" style="71" customWidth="1"/>
    <col min="5491" max="5495" width="7" style="71" hidden="1" customWidth="1"/>
    <col min="5496" max="5496" width="5" style="71" customWidth="1"/>
    <col min="5497" max="5501" width="7" style="71" hidden="1" customWidth="1"/>
    <col min="5502" max="5502" width="5" style="71" customWidth="1"/>
    <col min="5503" max="5503" width="7" style="71" hidden="1" customWidth="1"/>
    <col min="5504" max="5504" width="6.42578125" style="71" customWidth="1"/>
    <col min="5505" max="5508" width="7" style="71" hidden="1" customWidth="1"/>
    <col min="5509" max="5509" width="7.28515625" style="71" customWidth="1"/>
    <col min="5510" max="5511" width="7" style="71" hidden="1" customWidth="1"/>
    <col min="5512" max="5512" width="7.28515625" style="71" customWidth="1"/>
    <col min="5513" max="5517" width="7" style="71" hidden="1" customWidth="1"/>
    <col min="5518" max="5518" width="7.28515625" style="71" customWidth="1"/>
    <col min="5519" max="5520" width="7" style="71" hidden="1" customWidth="1"/>
    <col min="5521" max="5521" width="7.28515625" style="71" customWidth="1"/>
    <col min="5522" max="5523" width="7" style="71" hidden="1" customWidth="1"/>
    <col min="5524" max="5524" width="7.28515625" style="71" customWidth="1"/>
    <col min="5525" max="5528" width="7" style="71" hidden="1" customWidth="1"/>
    <col min="5529" max="5529" width="6.42578125" style="71" customWidth="1"/>
    <col min="5530" max="5550" width="7" style="71" hidden="1" customWidth="1"/>
    <col min="5551" max="5554" width="6.42578125" style="71" customWidth="1"/>
    <col min="5555" max="5555" width="6.7109375" style="71" customWidth="1"/>
    <col min="5556" max="5556" width="6.42578125" style="71" customWidth="1"/>
    <col min="5557" max="5573" width="7" style="71" hidden="1" customWidth="1"/>
    <col min="5574" max="5574" width="6.5703125" style="71" customWidth="1"/>
    <col min="5575" max="5575" width="6.42578125" style="71" customWidth="1"/>
    <col min="5576" max="5577" width="7" style="71" hidden="1" customWidth="1"/>
    <col min="5578" max="5578" width="6.42578125" style="71" customWidth="1"/>
    <col min="5579" max="5580" width="7" style="71" hidden="1" customWidth="1"/>
    <col min="5581" max="5581" width="7.42578125" style="71" customWidth="1"/>
    <col min="5582" max="5582" width="7" style="71" hidden="1" customWidth="1"/>
    <col min="5583" max="5583" width="6.42578125" style="71" customWidth="1"/>
    <col min="5584" max="5584" width="7" style="71" hidden="1" customWidth="1"/>
    <col min="5585" max="5585" width="9" style="71" customWidth="1"/>
    <col min="5586" max="5587" width="7" style="71" hidden="1" customWidth="1"/>
    <col min="5588" max="5588" width="8.5703125" style="71" customWidth="1"/>
    <col min="5589" max="5590" width="7" style="71" hidden="1" customWidth="1"/>
    <col min="5591" max="5591" width="6.42578125" style="71" customWidth="1"/>
    <col min="5592" max="5593" width="7" style="71" hidden="1" customWidth="1"/>
    <col min="5594" max="5594" width="7" style="71" customWidth="1"/>
    <col min="5595" max="5596" width="7" style="71" hidden="1" customWidth="1"/>
    <col min="5597" max="5598" width="7" style="71" customWidth="1"/>
    <col min="5599" max="5600" width="7" style="71" hidden="1" customWidth="1"/>
    <col min="5601" max="5601" width="7.5703125" style="71" customWidth="1"/>
    <col min="5602" max="5603" width="7" style="71" hidden="1" customWidth="1"/>
    <col min="5604" max="5604" width="7" style="71" customWidth="1"/>
    <col min="5605" max="5606" width="7" style="71" hidden="1" customWidth="1"/>
    <col min="5607" max="5607" width="7" style="71" customWidth="1"/>
    <col min="5608" max="5609" width="7" style="71" hidden="1" customWidth="1"/>
    <col min="5610" max="5610" width="7" style="71" customWidth="1"/>
    <col min="5611" max="5611" width="7" style="71" hidden="1" customWidth="1"/>
    <col min="5612" max="5612" width="6.42578125" style="71" customWidth="1"/>
    <col min="5613" max="5622" width="7" style="71" hidden="1" customWidth="1"/>
    <col min="5623" max="5623" width="7" style="71" hidden="1"/>
    <col min="5624" max="5624" width="41.42578125" style="71" customWidth="1"/>
    <col min="5625" max="5625" width="6.42578125" style="71" customWidth="1"/>
    <col min="5626" max="5626" width="14.7109375" style="71" customWidth="1"/>
    <col min="5627" max="5627" width="11.42578125" style="71" customWidth="1"/>
    <col min="5628" max="5629" width="13" style="71" customWidth="1"/>
    <col min="5630" max="5639" width="9.42578125" style="71" customWidth="1"/>
    <col min="5640" max="5640" width="8.7109375" style="71" customWidth="1"/>
    <col min="5641" max="5641" width="9.42578125" style="71" customWidth="1"/>
    <col min="5642" max="5642" width="10.28515625" style="71" customWidth="1"/>
    <col min="5643" max="5643" width="6.42578125" style="71" customWidth="1"/>
    <col min="5644" max="5644" width="6.7109375" style="71" customWidth="1"/>
    <col min="5645" max="5646" width="6.5703125" style="71" customWidth="1"/>
    <col min="5647" max="5647" width="6.28515625" style="71" customWidth="1"/>
    <col min="5648" max="5649" width="7.5703125" style="71" customWidth="1"/>
    <col min="5650" max="5650" width="14.5703125" style="71" customWidth="1"/>
    <col min="5651" max="5651" width="16.28515625" style="71" customWidth="1"/>
    <col min="5652" max="5652" width="11.42578125" style="71" customWidth="1"/>
    <col min="5653" max="5653" width="36.28515625" style="71" customWidth="1"/>
    <col min="5654" max="5654" width="9.28515625" style="71" customWidth="1"/>
    <col min="5655" max="5655" width="24.5703125" style="71" customWidth="1"/>
    <col min="5656" max="5656" width="12.28515625" style="71" customWidth="1"/>
    <col min="5657" max="5657" width="21.7109375" style="71" customWidth="1"/>
    <col min="5658" max="5658" width="9.28515625" style="71" customWidth="1"/>
    <col min="5659" max="5659" width="14" style="71" customWidth="1"/>
    <col min="5660" max="5662" width="7" style="71" hidden="1" customWidth="1"/>
    <col min="5663" max="5663" width="5" style="71" customWidth="1"/>
    <col min="5664" max="5665" width="7" style="71" hidden="1" customWidth="1"/>
    <col min="5666" max="5666" width="5" style="71" customWidth="1"/>
    <col min="5667" max="5668" width="7" style="71" hidden="1" customWidth="1"/>
    <col min="5669" max="5669" width="5" style="71" customWidth="1"/>
    <col min="5670" max="5671" width="7" style="71" hidden="1" customWidth="1"/>
    <col min="5672" max="5672" width="5" style="71" customWidth="1"/>
    <col min="5673" max="5674" width="7" style="71" hidden="1" customWidth="1"/>
    <col min="5675" max="5675" width="5" style="71" customWidth="1"/>
    <col min="5676" max="5677" width="7" style="71" hidden="1" customWidth="1"/>
    <col min="5678" max="5678" width="5" style="71" customWidth="1"/>
    <col min="5679" max="5692" width="7" style="71" hidden="1" customWidth="1"/>
    <col min="5693" max="5693" width="6.42578125" style="71" customWidth="1"/>
    <col min="5694" max="5695" width="7" style="71" hidden="1" customWidth="1"/>
    <col min="5696" max="5696" width="5.42578125" style="71" customWidth="1"/>
    <col min="5697" max="5698" width="7" style="71" hidden="1" customWidth="1"/>
    <col min="5699" max="5699" width="4.7109375" style="71" customWidth="1"/>
    <col min="5700" max="5707" width="7" style="71" hidden="1" customWidth="1"/>
    <col min="5708" max="5708" width="5.42578125" style="71" customWidth="1"/>
    <col min="5709" max="5713" width="7" style="71" hidden="1" customWidth="1"/>
    <col min="5714" max="5714" width="5.7109375" style="71" customWidth="1"/>
    <col min="5715" max="5716" width="7" style="71" hidden="1" customWidth="1"/>
    <col min="5717" max="5717" width="5.42578125" style="71" customWidth="1"/>
    <col min="5718" max="5719" width="7" style="71" hidden="1" customWidth="1"/>
    <col min="5720" max="5720" width="5.42578125" style="71" customWidth="1"/>
    <col min="5721" max="5722" width="7" style="71" hidden="1" customWidth="1"/>
    <col min="5723" max="5723" width="6" style="71" customWidth="1"/>
    <col min="5724" max="5728" width="7" style="71" hidden="1" customWidth="1"/>
    <col min="5729" max="5729" width="5" style="71" customWidth="1"/>
    <col min="5730" max="5740" width="7" style="71" hidden="1" customWidth="1"/>
    <col min="5741" max="5741" width="9.42578125" style="71" customWidth="1"/>
    <col min="5742" max="5742" width="7" style="71" hidden="1" customWidth="1"/>
    <col min="5743" max="5743" width="5" style="71" customWidth="1"/>
    <col min="5744" max="5745" width="7" style="71" hidden="1" customWidth="1"/>
    <col min="5746" max="5746" width="5" style="71" customWidth="1"/>
    <col min="5747" max="5751" width="7" style="71" hidden="1" customWidth="1"/>
    <col min="5752" max="5752" width="5" style="71" customWidth="1"/>
    <col min="5753" max="5757" width="7" style="71" hidden="1" customWidth="1"/>
    <col min="5758" max="5758" width="5" style="71" customWidth="1"/>
    <col min="5759" max="5759" width="7" style="71" hidden="1" customWidth="1"/>
    <col min="5760" max="5760" width="6.42578125" style="71" customWidth="1"/>
    <col min="5761" max="5764" width="7" style="71" hidden="1" customWidth="1"/>
    <col min="5765" max="5765" width="7.28515625" style="71" customWidth="1"/>
    <col min="5766" max="5767" width="7" style="71" hidden="1" customWidth="1"/>
    <col min="5768" max="5768" width="7.28515625" style="71" customWidth="1"/>
    <col min="5769" max="5773" width="7" style="71" hidden="1" customWidth="1"/>
    <col min="5774" max="5774" width="7.28515625" style="71" customWidth="1"/>
    <col min="5775" max="5776" width="7" style="71" hidden="1" customWidth="1"/>
    <col min="5777" max="5777" width="7.28515625" style="71" customWidth="1"/>
    <col min="5778" max="5779" width="7" style="71" hidden="1" customWidth="1"/>
    <col min="5780" max="5780" width="7.28515625" style="71" customWidth="1"/>
    <col min="5781" max="5784" width="7" style="71" hidden="1" customWidth="1"/>
    <col min="5785" max="5785" width="6.42578125" style="71" customWidth="1"/>
    <col min="5786" max="5806" width="7" style="71" hidden="1" customWidth="1"/>
    <col min="5807" max="5810" width="6.42578125" style="71" customWidth="1"/>
    <col min="5811" max="5811" width="6.7109375" style="71" customWidth="1"/>
    <col min="5812" max="5812" width="6.42578125" style="71" customWidth="1"/>
    <col min="5813" max="5829" width="7" style="71" hidden="1" customWidth="1"/>
    <col min="5830" max="5830" width="6.5703125" style="71" customWidth="1"/>
    <col min="5831" max="5831" width="6.42578125" style="71" customWidth="1"/>
    <col min="5832" max="5833" width="7" style="71" hidden="1" customWidth="1"/>
    <col min="5834" max="5834" width="6.42578125" style="71" customWidth="1"/>
    <col min="5835" max="5836" width="7" style="71" hidden="1" customWidth="1"/>
    <col min="5837" max="5837" width="7.42578125" style="71" customWidth="1"/>
    <col min="5838" max="5838" width="7" style="71" hidden="1" customWidth="1"/>
    <col min="5839" max="5839" width="6.42578125" style="71" customWidth="1"/>
    <col min="5840" max="5840" width="7" style="71" hidden="1" customWidth="1"/>
    <col min="5841" max="5841" width="9" style="71" customWidth="1"/>
    <col min="5842" max="5843" width="7" style="71" hidden="1" customWidth="1"/>
    <col min="5844" max="5844" width="8.5703125" style="71" customWidth="1"/>
    <col min="5845" max="5846" width="7" style="71" hidden="1" customWidth="1"/>
    <col min="5847" max="5847" width="6.42578125" style="71" customWidth="1"/>
    <col min="5848" max="5849" width="7" style="71" hidden="1" customWidth="1"/>
    <col min="5850" max="5850" width="7" style="71" customWidth="1"/>
    <col min="5851" max="5852" width="7" style="71" hidden="1" customWidth="1"/>
    <col min="5853" max="5854" width="7" style="71" customWidth="1"/>
    <col min="5855" max="5856" width="7" style="71" hidden="1" customWidth="1"/>
    <col min="5857" max="5857" width="7.5703125" style="71" customWidth="1"/>
    <col min="5858" max="5859" width="7" style="71" hidden="1" customWidth="1"/>
    <col min="5860" max="5860" width="7" style="71" customWidth="1"/>
    <col min="5861" max="5862" width="7" style="71" hidden="1" customWidth="1"/>
    <col min="5863" max="5863" width="7" style="71" customWidth="1"/>
    <col min="5864" max="5865" width="7" style="71" hidden="1" customWidth="1"/>
    <col min="5866" max="5866" width="7" style="71" customWidth="1"/>
    <col min="5867" max="5867" width="7" style="71" hidden="1" customWidth="1"/>
    <col min="5868" max="5868" width="6.42578125" style="71" customWidth="1"/>
    <col min="5869" max="5878" width="7" style="71" hidden="1" customWidth="1"/>
    <col min="5879" max="5879" width="7" style="71" hidden="1"/>
    <col min="5880" max="5880" width="41.42578125" style="71" customWidth="1"/>
    <col min="5881" max="5881" width="6.42578125" style="71" customWidth="1"/>
    <col min="5882" max="5882" width="14.7109375" style="71" customWidth="1"/>
    <col min="5883" max="5883" width="11.42578125" style="71" customWidth="1"/>
    <col min="5884" max="5885" width="13" style="71" customWidth="1"/>
    <col min="5886" max="5895" width="9.42578125" style="71" customWidth="1"/>
    <col min="5896" max="5896" width="8.7109375" style="71" customWidth="1"/>
    <col min="5897" max="5897" width="9.42578125" style="71" customWidth="1"/>
    <col min="5898" max="5898" width="10.28515625" style="71" customWidth="1"/>
    <col min="5899" max="5899" width="6.42578125" style="71" customWidth="1"/>
    <col min="5900" max="5900" width="6.7109375" style="71" customWidth="1"/>
    <col min="5901" max="5902" width="6.5703125" style="71" customWidth="1"/>
    <col min="5903" max="5903" width="6.28515625" style="71" customWidth="1"/>
    <col min="5904" max="5905" width="7.5703125" style="71" customWidth="1"/>
    <col min="5906" max="5906" width="14.5703125" style="71" customWidth="1"/>
    <col min="5907" max="5907" width="16.28515625" style="71" customWidth="1"/>
    <col min="5908" max="5908" width="11.42578125" style="71" customWidth="1"/>
    <col min="5909" max="5909" width="36.28515625" style="71" customWidth="1"/>
    <col min="5910" max="5910" width="9.28515625" style="71" customWidth="1"/>
    <col min="5911" max="5911" width="24.5703125" style="71" customWidth="1"/>
    <col min="5912" max="5912" width="12.28515625" style="71" customWidth="1"/>
    <col min="5913" max="5913" width="21.7109375" style="71" customWidth="1"/>
    <col min="5914" max="5914" width="9.28515625" style="71" customWidth="1"/>
    <col min="5915" max="5915" width="14" style="71" customWidth="1"/>
    <col min="5916" max="5918" width="7" style="71" hidden="1" customWidth="1"/>
    <col min="5919" max="5919" width="5" style="71" customWidth="1"/>
    <col min="5920" max="5921" width="7" style="71" hidden="1" customWidth="1"/>
    <col min="5922" max="5922" width="5" style="71" customWidth="1"/>
    <col min="5923" max="5924" width="7" style="71" hidden="1" customWidth="1"/>
    <col min="5925" max="5925" width="5" style="71" customWidth="1"/>
    <col min="5926" max="5927" width="7" style="71" hidden="1" customWidth="1"/>
    <col min="5928" max="5928" width="5" style="71" customWidth="1"/>
    <col min="5929" max="5930" width="7" style="71" hidden="1" customWidth="1"/>
    <col min="5931" max="5931" width="5" style="71" customWidth="1"/>
    <col min="5932" max="5933" width="7" style="71" hidden="1" customWidth="1"/>
    <col min="5934" max="5934" width="5" style="71" customWidth="1"/>
    <col min="5935" max="5948" width="7" style="71" hidden="1" customWidth="1"/>
    <col min="5949" max="5949" width="6.42578125" style="71" customWidth="1"/>
    <col min="5950" max="5951" width="7" style="71" hidden="1" customWidth="1"/>
    <col min="5952" max="5952" width="5.42578125" style="71" customWidth="1"/>
    <col min="5953" max="5954" width="7" style="71" hidden="1" customWidth="1"/>
    <col min="5955" max="5955" width="4.7109375" style="71" customWidth="1"/>
    <col min="5956" max="5963" width="7" style="71" hidden="1" customWidth="1"/>
    <col min="5964" max="5964" width="5.42578125" style="71" customWidth="1"/>
    <col min="5965" max="5969" width="7" style="71" hidden="1" customWidth="1"/>
    <col min="5970" max="5970" width="5.7109375" style="71" customWidth="1"/>
    <col min="5971" max="5972" width="7" style="71" hidden="1" customWidth="1"/>
    <col min="5973" max="5973" width="5.42578125" style="71" customWidth="1"/>
    <col min="5974" max="5975" width="7" style="71" hidden="1" customWidth="1"/>
    <col min="5976" max="5976" width="5.42578125" style="71" customWidth="1"/>
    <col min="5977" max="5978" width="7" style="71" hidden="1" customWidth="1"/>
    <col min="5979" max="5979" width="6" style="71" customWidth="1"/>
    <col min="5980" max="5984" width="7" style="71" hidden="1" customWidth="1"/>
    <col min="5985" max="5985" width="5" style="71" customWidth="1"/>
    <col min="5986" max="5996" width="7" style="71" hidden="1" customWidth="1"/>
    <col min="5997" max="5997" width="9.42578125" style="71" customWidth="1"/>
    <col min="5998" max="5998" width="7" style="71" hidden="1" customWidth="1"/>
    <col min="5999" max="5999" width="5" style="71" customWidth="1"/>
    <col min="6000" max="6001" width="7" style="71" hidden="1" customWidth="1"/>
    <col min="6002" max="6002" width="5" style="71" customWidth="1"/>
    <col min="6003" max="6007" width="7" style="71" hidden="1" customWidth="1"/>
    <col min="6008" max="6008" width="5" style="71" customWidth="1"/>
    <col min="6009" max="6013" width="7" style="71" hidden="1" customWidth="1"/>
    <col min="6014" max="6014" width="5" style="71" customWidth="1"/>
    <col min="6015" max="6015" width="7" style="71" hidden="1" customWidth="1"/>
    <col min="6016" max="6016" width="6.42578125" style="71" customWidth="1"/>
    <col min="6017" max="6020" width="7" style="71" hidden="1" customWidth="1"/>
    <col min="6021" max="6021" width="7.28515625" style="71" customWidth="1"/>
    <col min="6022" max="6023" width="7" style="71" hidden="1" customWidth="1"/>
    <col min="6024" max="6024" width="7.28515625" style="71" customWidth="1"/>
    <col min="6025" max="6029" width="7" style="71" hidden="1" customWidth="1"/>
    <col min="6030" max="6030" width="7.28515625" style="71" customWidth="1"/>
    <col min="6031" max="6032" width="7" style="71" hidden="1" customWidth="1"/>
    <col min="6033" max="6033" width="7.28515625" style="71" customWidth="1"/>
    <col min="6034" max="6035" width="7" style="71" hidden="1" customWidth="1"/>
    <col min="6036" max="6036" width="7.28515625" style="71" customWidth="1"/>
    <col min="6037" max="6040" width="7" style="71" hidden="1" customWidth="1"/>
    <col min="6041" max="6041" width="6.42578125" style="71" customWidth="1"/>
    <col min="6042" max="6062" width="7" style="71" hidden="1" customWidth="1"/>
    <col min="6063" max="6066" width="6.42578125" style="71" customWidth="1"/>
    <col min="6067" max="6067" width="6.7109375" style="71" customWidth="1"/>
    <col min="6068" max="6068" width="6.42578125" style="71" customWidth="1"/>
    <col min="6069" max="6085" width="7" style="71" hidden="1" customWidth="1"/>
    <col min="6086" max="6086" width="6.5703125" style="71" customWidth="1"/>
    <col min="6087" max="6087" width="6.42578125" style="71" customWidth="1"/>
    <col min="6088" max="6089" width="7" style="71" hidden="1" customWidth="1"/>
    <col min="6090" max="6090" width="6.42578125" style="71" customWidth="1"/>
    <col min="6091" max="6092" width="7" style="71" hidden="1" customWidth="1"/>
    <col min="6093" max="6093" width="7.42578125" style="71" customWidth="1"/>
    <col min="6094" max="6094" width="7" style="71" hidden="1" customWidth="1"/>
    <col min="6095" max="6095" width="6.42578125" style="71" customWidth="1"/>
    <col min="6096" max="6096" width="7" style="71" hidden="1" customWidth="1"/>
    <col min="6097" max="6097" width="9" style="71" customWidth="1"/>
    <col min="6098" max="6099" width="7" style="71" hidden="1" customWidth="1"/>
    <col min="6100" max="6100" width="8.5703125" style="71" customWidth="1"/>
    <col min="6101" max="6102" width="7" style="71" hidden="1" customWidth="1"/>
    <col min="6103" max="6103" width="6.42578125" style="71" customWidth="1"/>
    <col min="6104" max="6105" width="7" style="71" hidden="1" customWidth="1"/>
    <col min="6106" max="6106" width="7" style="71" customWidth="1"/>
    <col min="6107" max="6108" width="7" style="71" hidden="1" customWidth="1"/>
    <col min="6109" max="6110" width="7" style="71" customWidth="1"/>
    <col min="6111" max="6112" width="7" style="71" hidden="1" customWidth="1"/>
    <col min="6113" max="6113" width="7.5703125" style="71" customWidth="1"/>
    <col min="6114" max="6115" width="7" style="71" hidden="1" customWidth="1"/>
    <col min="6116" max="6116" width="7" style="71" customWidth="1"/>
    <col min="6117" max="6118" width="7" style="71" hidden="1" customWidth="1"/>
    <col min="6119" max="6119" width="7" style="71" customWidth="1"/>
    <col min="6120" max="6121" width="7" style="71" hidden="1" customWidth="1"/>
    <col min="6122" max="6122" width="7" style="71" customWidth="1"/>
    <col min="6123" max="6123" width="7" style="71" hidden="1" customWidth="1"/>
    <col min="6124" max="6124" width="6.42578125" style="71" customWidth="1"/>
    <col min="6125" max="6134" width="7" style="71" hidden="1" customWidth="1"/>
    <col min="6135" max="6135" width="7" style="71" hidden="1"/>
    <col min="6136" max="6136" width="41.42578125" style="71" customWidth="1"/>
    <col min="6137" max="6137" width="6.42578125" style="71" customWidth="1"/>
    <col min="6138" max="6138" width="14.7109375" style="71" customWidth="1"/>
    <col min="6139" max="6139" width="11.42578125" style="71" customWidth="1"/>
    <col min="6140" max="6141" width="13" style="71" customWidth="1"/>
    <col min="6142" max="6151" width="9.42578125" style="71" customWidth="1"/>
    <col min="6152" max="6152" width="8.7109375" style="71" customWidth="1"/>
    <col min="6153" max="6153" width="9.42578125" style="71" customWidth="1"/>
    <col min="6154" max="6154" width="10.28515625" style="71" customWidth="1"/>
    <col min="6155" max="6155" width="6.42578125" style="71" customWidth="1"/>
    <col min="6156" max="6156" width="6.7109375" style="71" customWidth="1"/>
    <col min="6157" max="6158" width="6.5703125" style="71" customWidth="1"/>
    <col min="6159" max="6159" width="6.28515625" style="71" customWidth="1"/>
    <col min="6160" max="6161" width="7.5703125" style="71" customWidth="1"/>
    <col min="6162" max="6162" width="14.5703125" style="71" customWidth="1"/>
    <col min="6163" max="6163" width="16.28515625" style="71" customWidth="1"/>
    <col min="6164" max="6164" width="11.42578125" style="71" customWidth="1"/>
    <col min="6165" max="6165" width="36.28515625" style="71" customWidth="1"/>
    <col min="6166" max="6166" width="9.28515625" style="71" customWidth="1"/>
    <col min="6167" max="6167" width="24.5703125" style="71" customWidth="1"/>
    <col min="6168" max="6168" width="12.28515625" style="71" customWidth="1"/>
    <col min="6169" max="6169" width="21.7109375" style="71" customWidth="1"/>
    <col min="6170" max="6170" width="9.28515625" style="71" customWidth="1"/>
    <col min="6171" max="6171" width="14" style="71" customWidth="1"/>
    <col min="6172" max="6174" width="7" style="71" hidden="1" customWidth="1"/>
    <col min="6175" max="6175" width="5" style="71" customWidth="1"/>
    <col min="6176" max="6177" width="7" style="71" hidden="1" customWidth="1"/>
    <col min="6178" max="6178" width="5" style="71" customWidth="1"/>
    <col min="6179" max="6180" width="7" style="71" hidden="1" customWidth="1"/>
    <col min="6181" max="6181" width="5" style="71" customWidth="1"/>
    <col min="6182" max="6183" width="7" style="71" hidden="1" customWidth="1"/>
    <col min="6184" max="6184" width="5" style="71" customWidth="1"/>
    <col min="6185" max="6186" width="7" style="71" hidden="1" customWidth="1"/>
    <col min="6187" max="6187" width="5" style="71" customWidth="1"/>
    <col min="6188" max="6189" width="7" style="71" hidden="1" customWidth="1"/>
    <col min="6190" max="6190" width="5" style="71" customWidth="1"/>
    <col min="6191" max="6204" width="7" style="71" hidden="1" customWidth="1"/>
    <col min="6205" max="6205" width="6.42578125" style="71" customWidth="1"/>
    <col min="6206" max="6207" width="7" style="71" hidden="1" customWidth="1"/>
    <col min="6208" max="6208" width="5.42578125" style="71" customWidth="1"/>
    <col min="6209" max="6210" width="7" style="71" hidden="1" customWidth="1"/>
    <col min="6211" max="6211" width="4.7109375" style="71" customWidth="1"/>
    <col min="6212" max="6219" width="7" style="71" hidden="1" customWidth="1"/>
    <col min="6220" max="6220" width="5.42578125" style="71" customWidth="1"/>
    <col min="6221" max="6225" width="7" style="71" hidden="1" customWidth="1"/>
    <col min="6226" max="6226" width="5.7109375" style="71" customWidth="1"/>
    <col min="6227" max="6228" width="7" style="71" hidden="1" customWidth="1"/>
    <col min="6229" max="6229" width="5.42578125" style="71" customWidth="1"/>
    <col min="6230" max="6231" width="7" style="71" hidden="1" customWidth="1"/>
    <col min="6232" max="6232" width="5.42578125" style="71" customWidth="1"/>
    <col min="6233" max="6234" width="7" style="71" hidden="1" customWidth="1"/>
    <col min="6235" max="6235" width="6" style="71" customWidth="1"/>
    <col min="6236" max="6240" width="7" style="71" hidden="1" customWidth="1"/>
    <col min="6241" max="6241" width="5" style="71" customWidth="1"/>
    <col min="6242" max="6252" width="7" style="71" hidden="1" customWidth="1"/>
    <col min="6253" max="6253" width="9.42578125" style="71" customWidth="1"/>
    <col min="6254" max="6254" width="7" style="71" hidden="1" customWidth="1"/>
    <col min="6255" max="6255" width="5" style="71" customWidth="1"/>
    <col min="6256" max="6257" width="7" style="71" hidden="1" customWidth="1"/>
    <col min="6258" max="6258" width="5" style="71" customWidth="1"/>
    <col min="6259" max="6263" width="7" style="71" hidden="1" customWidth="1"/>
    <col min="6264" max="6264" width="5" style="71" customWidth="1"/>
    <col min="6265" max="6269" width="7" style="71" hidden="1" customWidth="1"/>
    <col min="6270" max="6270" width="5" style="71" customWidth="1"/>
    <col min="6271" max="6271" width="7" style="71" hidden="1" customWidth="1"/>
    <col min="6272" max="6272" width="6.42578125" style="71" customWidth="1"/>
    <col min="6273" max="6276" width="7" style="71" hidden="1" customWidth="1"/>
    <col min="6277" max="6277" width="7.28515625" style="71" customWidth="1"/>
    <col min="6278" max="6279" width="7" style="71" hidden="1" customWidth="1"/>
    <col min="6280" max="6280" width="7.28515625" style="71" customWidth="1"/>
    <col min="6281" max="6285" width="7" style="71" hidden="1" customWidth="1"/>
    <col min="6286" max="6286" width="7.28515625" style="71" customWidth="1"/>
    <col min="6287" max="6288" width="7" style="71" hidden="1" customWidth="1"/>
    <col min="6289" max="6289" width="7.28515625" style="71" customWidth="1"/>
    <col min="6290" max="6291" width="7" style="71" hidden="1" customWidth="1"/>
    <col min="6292" max="6292" width="7.28515625" style="71" customWidth="1"/>
    <col min="6293" max="6296" width="7" style="71" hidden="1" customWidth="1"/>
    <col min="6297" max="6297" width="6.42578125" style="71" customWidth="1"/>
    <col min="6298" max="6318" width="7" style="71" hidden="1" customWidth="1"/>
    <col min="6319" max="6322" width="6.42578125" style="71" customWidth="1"/>
    <col min="6323" max="6323" width="6.7109375" style="71" customWidth="1"/>
    <col min="6324" max="6324" width="6.42578125" style="71" customWidth="1"/>
    <col min="6325" max="6341" width="7" style="71" hidden="1" customWidth="1"/>
    <col min="6342" max="6342" width="6.5703125" style="71" customWidth="1"/>
    <col min="6343" max="6343" width="6.42578125" style="71" customWidth="1"/>
    <col min="6344" max="6345" width="7" style="71" hidden="1" customWidth="1"/>
    <col min="6346" max="6346" width="6.42578125" style="71" customWidth="1"/>
    <col min="6347" max="6348" width="7" style="71" hidden="1" customWidth="1"/>
    <col min="6349" max="6349" width="7.42578125" style="71" customWidth="1"/>
    <col min="6350" max="6350" width="7" style="71" hidden="1" customWidth="1"/>
    <col min="6351" max="6351" width="6.42578125" style="71" customWidth="1"/>
    <col min="6352" max="6352" width="7" style="71" hidden="1" customWidth="1"/>
    <col min="6353" max="6353" width="9" style="71" customWidth="1"/>
    <col min="6354" max="6355" width="7" style="71" hidden="1" customWidth="1"/>
    <col min="6356" max="6356" width="8.5703125" style="71" customWidth="1"/>
    <col min="6357" max="6358" width="7" style="71" hidden="1" customWidth="1"/>
    <col min="6359" max="6359" width="6.42578125" style="71" customWidth="1"/>
    <col min="6360" max="6361" width="7" style="71" hidden="1" customWidth="1"/>
    <col min="6362" max="6362" width="7" style="71" customWidth="1"/>
    <col min="6363" max="6364" width="7" style="71" hidden="1" customWidth="1"/>
    <col min="6365" max="6366" width="7" style="71" customWidth="1"/>
    <col min="6367" max="6368" width="7" style="71" hidden="1" customWidth="1"/>
    <col min="6369" max="6369" width="7.5703125" style="71" customWidth="1"/>
    <col min="6370" max="6371" width="7" style="71" hidden="1" customWidth="1"/>
    <col min="6372" max="6372" width="7" style="71" customWidth="1"/>
    <col min="6373" max="6374" width="7" style="71" hidden="1" customWidth="1"/>
    <col min="6375" max="6375" width="7" style="71" customWidth="1"/>
    <col min="6376" max="6377" width="7" style="71" hidden="1" customWidth="1"/>
    <col min="6378" max="6378" width="7" style="71" customWidth="1"/>
    <col min="6379" max="6379" width="7" style="71" hidden="1" customWidth="1"/>
    <col min="6380" max="6380" width="6.42578125" style="71" customWidth="1"/>
    <col min="6381" max="6390" width="7" style="71" hidden="1" customWidth="1"/>
    <col min="6391" max="6391" width="7" style="71" hidden="1"/>
    <col min="6392" max="6392" width="41.42578125" style="71" customWidth="1"/>
    <col min="6393" max="6393" width="6.42578125" style="71" customWidth="1"/>
    <col min="6394" max="6394" width="14.7109375" style="71" customWidth="1"/>
    <col min="6395" max="6395" width="11.42578125" style="71" customWidth="1"/>
    <col min="6396" max="6397" width="13" style="71" customWidth="1"/>
    <col min="6398" max="6407" width="9.42578125" style="71" customWidth="1"/>
    <col min="6408" max="6408" width="8.7109375" style="71" customWidth="1"/>
    <col min="6409" max="6409" width="9.42578125" style="71" customWidth="1"/>
    <col min="6410" max="6410" width="10.28515625" style="71" customWidth="1"/>
    <col min="6411" max="6411" width="6.42578125" style="71" customWidth="1"/>
    <col min="6412" max="6412" width="6.7109375" style="71" customWidth="1"/>
    <col min="6413" max="6414" width="6.5703125" style="71" customWidth="1"/>
    <col min="6415" max="6415" width="6.28515625" style="71" customWidth="1"/>
    <col min="6416" max="6417" width="7.5703125" style="71" customWidth="1"/>
    <col min="6418" max="6418" width="14.5703125" style="71" customWidth="1"/>
    <col min="6419" max="6419" width="16.28515625" style="71" customWidth="1"/>
    <col min="6420" max="6420" width="11.42578125" style="71" customWidth="1"/>
    <col min="6421" max="6421" width="36.28515625" style="71" customWidth="1"/>
    <col min="6422" max="6422" width="9.28515625" style="71" customWidth="1"/>
    <col min="6423" max="6423" width="24.5703125" style="71" customWidth="1"/>
    <col min="6424" max="6424" width="12.28515625" style="71" customWidth="1"/>
    <col min="6425" max="6425" width="21.7109375" style="71" customWidth="1"/>
    <col min="6426" max="6426" width="9.28515625" style="71" customWidth="1"/>
    <col min="6427" max="6427" width="14" style="71" customWidth="1"/>
    <col min="6428" max="6430" width="7" style="71" hidden="1" customWidth="1"/>
    <col min="6431" max="6431" width="5" style="71" customWidth="1"/>
    <col min="6432" max="6433" width="7" style="71" hidden="1" customWidth="1"/>
    <col min="6434" max="6434" width="5" style="71" customWidth="1"/>
    <col min="6435" max="6436" width="7" style="71" hidden="1" customWidth="1"/>
    <col min="6437" max="6437" width="5" style="71" customWidth="1"/>
    <col min="6438" max="6439" width="7" style="71" hidden="1" customWidth="1"/>
    <col min="6440" max="6440" width="5" style="71" customWidth="1"/>
    <col min="6441" max="6442" width="7" style="71" hidden="1" customWidth="1"/>
    <col min="6443" max="6443" width="5" style="71" customWidth="1"/>
    <col min="6444" max="6445" width="7" style="71" hidden="1" customWidth="1"/>
    <col min="6446" max="6446" width="5" style="71" customWidth="1"/>
    <col min="6447" max="6460" width="7" style="71" hidden="1" customWidth="1"/>
    <col min="6461" max="6461" width="6.42578125" style="71" customWidth="1"/>
    <col min="6462" max="6463" width="7" style="71" hidden="1" customWidth="1"/>
    <col min="6464" max="6464" width="5.42578125" style="71" customWidth="1"/>
    <col min="6465" max="6466" width="7" style="71" hidden="1" customWidth="1"/>
    <col min="6467" max="6467" width="4.7109375" style="71" customWidth="1"/>
    <col min="6468" max="6475" width="7" style="71" hidden="1" customWidth="1"/>
    <col min="6476" max="6476" width="5.42578125" style="71" customWidth="1"/>
    <col min="6477" max="6481" width="7" style="71" hidden="1" customWidth="1"/>
    <col min="6482" max="6482" width="5.7109375" style="71" customWidth="1"/>
    <col min="6483" max="6484" width="7" style="71" hidden="1" customWidth="1"/>
    <col min="6485" max="6485" width="5.42578125" style="71" customWidth="1"/>
    <col min="6486" max="6487" width="7" style="71" hidden="1" customWidth="1"/>
    <col min="6488" max="6488" width="5.42578125" style="71" customWidth="1"/>
    <col min="6489" max="6490" width="7" style="71" hidden="1" customWidth="1"/>
    <col min="6491" max="6491" width="6" style="71" customWidth="1"/>
    <col min="6492" max="6496" width="7" style="71" hidden="1" customWidth="1"/>
    <col min="6497" max="6497" width="5" style="71" customWidth="1"/>
    <col min="6498" max="6508" width="7" style="71" hidden="1" customWidth="1"/>
    <col min="6509" max="6509" width="9.42578125" style="71" customWidth="1"/>
    <col min="6510" max="6510" width="7" style="71" hidden="1" customWidth="1"/>
    <col min="6511" max="6511" width="5" style="71" customWidth="1"/>
    <col min="6512" max="6513" width="7" style="71" hidden="1" customWidth="1"/>
    <col min="6514" max="6514" width="5" style="71" customWidth="1"/>
    <col min="6515" max="6519" width="7" style="71" hidden="1" customWidth="1"/>
    <col min="6520" max="6520" width="5" style="71" customWidth="1"/>
    <col min="6521" max="6525" width="7" style="71" hidden="1" customWidth="1"/>
    <col min="6526" max="6526" width="5" style="71" customWidth="1"/>
    <col min="6527" max="6527" width="7" style="71" hidden="1" customWidth="1"/>
    <col min="6528" max="6528" width="6.42578125" style="71" customWidth="1"/>
    <col min="6529" max="6532" width="7" style="71" hidden="1" customWidth="1"/>
    <col min="6533" max="6533" width="7.28515625" style="71" customWidth="1"/>
    <col min="6534" max="6535" width="7" style="71" hidden="1" customWidth="1"/>
    <col min="6536" max="6536" width="7.28515625" style="71" customWidth="1"/>
    <col min="6537" max="6541" width="7" style="71" hidden="1" customWidth="1"/>
    <col min="6542" max="6542" width="7.28515625" style="71" customWidth="1"/>
    <col min="6543" max="6544" width="7" style="71" hidden="1" customWidth="1"/>
    <col min="6545" max="6545" width="7.28515625" style="71" customWidth="1"/>
    <col min="6546" max="6547" width="7" style="71" hidden="1" customWidth="1"/>
    <col min="6548" max="6548" width="7.28515625" style="71" customWidth="1"/>
    <col min="6549" max="6552" width="7" style="71" hidden="1" customWidth="1"/>
    <col min="6553" max="6553" width="6.42578125" style="71" customWidth="1"/>
    <col min="6554" max="6574" width="7" style="71" hidden="1" customWidth="1"/>
    <col min="6575" max="6578" width="6.42578125" style="71" customWidth="1"/>
    <col min="6579" max="6579" width="6.7109375" style="71" customWidth="1"/>
    <col min="6580" max="6580" width="6.42578125" style="71" customWidth="1"/>
    <col min="6581" max="6597" width="7" style="71" hidden="1" customWidth="1"/>
    <col min="6598" max="6598" width="6.5703125" style="71" customWidth="1"/>
    <col min="6599" max="6599" width="6.42578125" style="71" customWidth="1"/>
    <col min="6600" max="6601" width="7" style="71" hidden="1" customWidth="1"/>
    <col min="6602" max="6602" width="6.42578125" style="71" customWidth="1"/>
    <col min="6603" max="6604" width="7" style="71" hidden="1" customWidth="1"/>
    <col min="6605" max="6605" width="7.42578125" style="71" customWidth="1"/>
    <col min="6606" max="6606" width="7" style="71" hidden="1" customWidth="1"/>
    <col min="6607" max="6607" width="6.42578125" style="71" customWidth="1"/>
    <col min="6608" max="6608" width="7" style="71" hidden="1" customWidth="1"/>
    <col min="6609" max="6609" width="9" style="71" customWidth="1"/>
    <col min="6610" max="6611" width="7" style="71" hidden="1" customWidth="1"/>
    <col min="6612" max="6612" width="8.5703125" style="71" customWidth="1"/>
    <col min="6613" max="6614" width="7" style="71" hidden="1" customWidth="1"/>
    <col min="6615" max="6615" width="6.42578125" style="71" customWidth="1"/>
    <col min="6616" max="6617" width="7" style="71" hidden="1" customWidth="1"/>
    <col min="6618" max="6618" width="7" style="71" customWidth="1"/>
    <col min="6619" max="6620" width="7" style="71" hidden="1" customWidth="1"/>
    <col min="6621" max="6622" width="7" style="71" customWidth="1"/>
    <col min="6623" max="6624" width="7" style="71" hidden="1" customWidth="1"/>
    <col min="6625" max="6625" width="7.5703125" style="71" customWidth="1"/>
    <col min="6626" max="6627" width="7" style="71" hidden="1" customWidth="1"/>
    <col min="6628" max="6628" width="7" style="71" customWidth="1"/>
    <col min="6629" max="6630" width="7" style="71" hidden="1" customWidth="1"/>
    <col min="6631" max="6631" width="7" style="71" customWidth="1"/>
    <col min="6632" max="6633" width="7" style="71" hidden="1" customWidth="1"/>
    <col min="6634" max="6634" width="7" style="71" customWidth="1"/>
    <col min="6635" max="6635" width="7" style="71" hidden="1" customWidth="1"/>
    <col min="6636" max="6636" width="6.42578125" style="71" customWidth="1"/>
    <col min="6637" max="6646" width="7" style="71" hidden="1" customWidth="1"/>
    <col min="6647" max="6647" width="7" style="71" hidden="1"/>
    <col min="6648" max="6648" width="41.42578125" style="71" customWidth="1"/>
    <col min="6649" max="6649" width="6.42578125" style="71" customWidth="1"/>
    <col min="6650" max="6650" width="14.7109375" style="71" customWidth="1"/>
    <col min="6651" max="6651" width="11.42578125" style="71" customWidth="1"/>
    <col min="6652" max="6653" width="13" style="71" customWidth="1"/>
    <col min="6654" max="6663" width="9.42578125" style="71" customWidth="1"/>
    <col min="6664" max="6664" width="8.7109375" style="71" customWidth="1"/>
    <col min="6665" max="6665" width="9.42578125" style="71" customWidth="1"/>
    <col min="6666" max="6666" width="10.28515625" style="71" customWidth="1"/>
    <col min="6667" max="6667" width="6.42578125" style="71" customWidth="1"/>
    <col min="6668" max="6668" width="6.7109375" style="71" customWidth="1"/>
    <col min="6669" max="6670" width="6.5703125" style="71" customWidth="1"/>
    <col min="6671" max="6671" width="6.28515625" style="71" customWidth="1"/>
    <col min="6672" max="6673" width="7.5703125" style="71" customWidth="1"/>
    <col min="6674" max="6674" width="14.5703125" style="71" customWidth="1"/>
    <col min="6675" max="6675" width="16.28515625" style="71" customWidth="1"/>
    <col min="6676" max="6676" width="11.42578125" style="71" customWidth="1"/>
    <col min="6677" max="6677" width="36.28515625" style="71" customWidth="1"/>
    <col min="6678" max="6678" width="9.28515625" style="71" customWidth="1"/>
    <col min="6679" max="6679" width="24.5703125" style="71" customWidth="1"/>
    <col min="6680" max="6680" width="12.28515625" style="71" customWidth="1"/>
    <col min="6681" max="6681" width="21.7109375" style="71" customWidth="1"/>
    <col min="6682" max="6682" width="9.28515625" style="71" customWidth="1"/>
    <col min="6683" max="6683" width="14" style="71" customWidth="1"/>
    <col min="6684" max="6686" width="7" style="71" hidden="1" customWidth="1"/>
    <col min="6687" max="6687" width="5" style="71" customWidth="1"/>
    <col min="6688" max="6689" width="7" style="71" hidden="1" customWidth="1"/>
    <col min="6690" max="6690" width="5" style="71" customWidth="1"/>
    <col min="6691" max="6692" width="7" style="71" hidden="1" customWidth="1"/>
    <col min="6693" max="6693" width="5" style="71" customWidth="1"/>
    <col min="6694" max="6695" width="7" style="71" hidden="1" customWidth="1"/>
    <col min="6696" max="6696" width="5" style="71" customWidth="1"/>
    <col min="6697" max="6698" width="7" style="71" hidden="1" customWidth="1"/>
    <col min="6699" max="6699" width="5" style="71" customWidth="1"/>
    <col min="6700" max="6701" width="7" style="71" hidden="1" customWidth="1"/>
    <col min="6702" max="6702" width="5" style="71" customWidth="1"/>
    <col min="6703" max="6716" width="7" style="71" hidden="1" customWidth="1"/>
    <col min="6717" max="6717" width="6.42578125" style="71" customWidth="1"/>
    <col min="6718" max="6719" width="7" style="71" hidden="1" customWidth="1"/>
    <col min="6720" max="6720" width="5.42578125" style="71" customWidth="1"/>
    <col min="6721" max="6722" width="7" style="71" hidden="1" customWidth="1"/>
    <col min="6723" max="6723" width="4.7109375" style="71" customWidth="1"/>
    <col min="6724" max="6731" width="7" style="71" hidden="1" customWidth="1"/>
    <col min="6732" max="6732" width="5.42578125" style="71" customWidth="1"/>
    <col min="6733" max="6737" width="7" style="71" hidden="1" customWidth="1"/>
    <col min="6738" max="6738" width="5.7109375" style="71" customWidth="1"/>
    <col min="6739" max="6740" width="7" style="71" hidden="1" customWidth="1"/>
    <col min="6741" max="6741" width="5.42578125" style="71" customWidth="1"/>
    <col min="6742" max="6743" width="7" style="71" hidden="1" customWidth="1"/>
    <col min="6744" max="6744" width="5.42578125" style="71" customWidth="1"/>
    <col min="6745" max="6746" width="7" style="71" hidden="1" customWidth="1"/>
    <col min="6747" max="6747" width="6" style="71" customWidth="1"/>
    <col min="6748" max="6752" width="7" style="71" hidden="1" customWidth="1"/>
    <col min="6753" max="6753" width="5" style="71" customWidth="1"/>
    <col min="6754" max="6764" width="7" style="71" hidden="1" customWidth="1"/>
    <col min="6765" max="6765" width="9.42578125" style="71" customWidth="1"/>
    <col min="6766" max="6766" width="7" style="71" hidden="1" customWidth="1"/>
    <col min="6767" max="6767" width="5" style="71" customWidth="1"/>
    <col min="6768" max="6769" width="7" style="71" hidden="1" customWidth="1"/>
    <col min="6770" max="6770" width="5" style="71" customWidth="1"/>
    <col min="6771" max="6775" width="7" style="71" hidden="1" customWidth="1"/>
    <col min="6776" max="6776" width="5" style="71" customWidth="1"/>
    <col min="6777" max="6781" width="7" style="71" hidden="1" customWidth="1"/>
    <col min="6782" max="6782" width="5" style="71" customWidth="1"/>
    <col min="6783" max="6783" width="7" style="71" hidden="1" customWidth="1"/>
    <col min="6784" max="6784" width="6.42578125" style="71" customWidth="1"/>
    <col min="6785" max="6788" width="7" style="71" hidden="1" customWidth="1"/>
    <col min="6789" max="6789" width="7.28515625" style="71" customWidth="1"/>
    <col min="6790" max="6791" width="7" style="71" hidden="1" customWidth="1"/>
    <col min="6792" max="6792" width="7.28515625" style="71" customWidth="1"/>
    <col min="6793" max="6797" width="7" style="71" hidden="1" customWidth="1"/>
    <col min="6798" max="6798" width="7.28515625" style="71" customWidth="1"/>
    <col min="6799" max="6800" width="7" style="71" hidden="1" customWidth="1"/>
    <col min="6801" max="6801" width="7.28515625" style="71" customWidth="1"/>
    <col min="6802" max="6803" width="7" style="71" hidden="1" customWidth="1"/>
    <col min="6804" max="6804" width="7.28515625" style="71" customWidth="1"/>
    <col min="6805" max="6808" width="7" style="71" hidden="1" customWidth="1"/>
    <col min="6809" max="6809" width="6.42578125" style="71" customWidth="1"/>
    <col min="6810" max="6830" width="7" style="71" hidden="1" customWidth="1"/>
    <col min="6831" max="6834" width="6.42578125" style="71" customWidth="1"/>
    <col min="6835" max="6835" width="6.7109375" style="71" customWidth="1"/>
    <col min="6836" max="6836" width="6.42578125" style="71" customWidth="1"/>
    <col min="6837" max="6853" width="7" style="71" hidden="1" customWidth="1"/>
    <col min="6854" max="6854" width="6.5703125" style="71" customWidth="1"/>
    <col min="6855" max="6855" width="6.42578125" style="71" customWidth="1"/>
    <col min="6856" max="6857" width="7" style="71" hidden="1" customWidth="1"/>
    <col min="6858" max="6858" width="6.42578125" style="71" customWidth="1"/>
    <col min="6859" max="6860" width="7" style="71" hidden="1" customWidth="1"/>
    <col min="6861" max="6861" width="7.42578125" style="71" customWidth="1"/>
    <col min="6862" max="6862" width="7" style="71" hidden="1" customWidth="1"/>
    <col min="6863" max="6863" width="6.42578125" style="71" customWidth="1"/>
    <col min="6864" max="6864" width="7" style="71" hidden="1" customWidth="1"/>
    <col min="6865" max="6865" width="9" style="71" customWidth="1"/>
    <col min="6866" max="6867" width="7" style="71" hidden="1" customWidth="1"/>
    <col min="6868" max="6868" width="8.5703125" style="71" customWidth="1"/>
    <col min="6869" max="6870" width="7" style="71" hidden="1" customWidth="1"/>
    <col min="6871" max="6871" width="6.42578125" style="71" customWidth="1"/>
    <col min="6872" max="6873" width="7" style="71" hidden="1" customWidth="1"/>
    <col min="6874" max="6874" width="7" style="71" customWidth="1"/>
    <col min="6875" max="6876" width="7" style="71" hidden="1" customWidth="1"/>
    <col min="6877" max="6878" width="7" style="71" customWidth="1"/>
    <col min="6879" max="6880" width="7" style="71" hidden="1" customWidth="1"/>
    <col min="6881" max="6881" width="7.5703125" style="71" customWidth="1"/>
    <col min="6882" max="6883" width="7" style="71" hidden="1" customWidth="1"/>
    <col min="6884" max="6884" width="7" style="71" customWidth="1"/>
    <col min="6885" max="6886" width="7" style="71" hidden="1" customWidth="1"/>
    <col min="6887" max="6887" width="7" style="71" customWidth="1"/>
    <col min="6888" max="6889" width="7" style="71" hidden="1" customWidth="1"/>
    <col min="6890" max="6890" width="7" style="71" customWidth="1"/>
    <col min="6891" max="6891" width="7" style="71" hidden="1" customWidth="1"/>
    <col min="6892" max="6892" width="6.42578125" style="71" customWidth="1"/>
    <col min="6893" max="6902" width="7" style="71" hidden="1" customWidth="1"/>
    <col min="6903" max="6903" width="7" style="71" hidden="1"/>
    <col min="6904" max="6904" width="41.42578125" style="71" customWidth="1"/>
    <col min="6905" max="6905" width="6.42578125" style="71" customWidth="1"/>
    <col min="6906" max="6906" width="14.7109375" style="71" customWidth="1"/>
    <col min="6907" max="6907" width="11.42578125" style="71" customWidth="1"/>
    <col min="6908" max="6909" width="13" style="71" customWidth="1"/>
    <col min="6910" max="6919" width="9.42578125" style="71" customWidth="1"/>
    <col min="6920" max="6920" width="8.7109375" style="71" customWidth="1"/>
    <col min="6921" max="6921" width="9.42578125" style="71" customWidth="1"/>
    <col min="6922" max="6922" width="10.28515625" style="71" customWidth="1"/>
    <col min="6923" max="6923" width="6.42578125" style="71" customWidth="1"/>
    <col min="6924" max="6924" width="6.7109375" style="71" customWidth="1"/>
    <col min="6925" max="6926" width="6.5703125" style="71" customWidth="1"/>
    <col min="6927" max="6927" width="6.28515625" style="71" customWidth="1"/>
    <col min="6928" max="6929" width="7.5703125" style="71" customWidth="1"/>
    <col min="6930" max="6930" width="14.5703125" style="71" customWidth="1"/>
    <col min="6931" max="6931" width="16.28515625" style="71" customWidth="1"/>
    <col min="6932" max="6932" width="11.42578125" style="71" customWidth="1"/>
    <col min="6933" max="6933" width="36.28515625" style="71" customWidth="1"/>
    <col min="6934" max="6934" width="9.28515625" style="71" customWidth="1"/>
    <col min="6935" max="6935" width="24.5703125" style="71" customWidth="1"/>
    <col min="6936" max="6936" width="12.28515625" style="71" customWidth="1"/>
    <col min="6937" max="6937" width="21.7109375" style="71" customWidth="1"/>
    <col min="6938" max="6938" width="9.28515625" style="71" customWidth="1"/>
    <col min="6939" max="6939" width="14" style="71" customWidth="1"/>
    <col min="6940" max="6942" width="7" style="71" hidden="1" customWidth="1"/>
    <col min="6943" max="6943" width="5" style="71" customWidth="1"/>
    <col min="6944" max="6945" width="7" style="71" hidden="1" customWidth="1"/>
    <col min="6946" max="6946" width="5" style="71" customWidth="1"/>
    <col min="6947" max="6948" width="7" style="71" hidden="1" customWidth="1"/>
    <col min="6949" max="6949" width="5" style="71" customWidth="1"/>
    <col min="6950" max="6951" width="7" style="71" hidden="1" customWidth="1"/>
    <col min="6952" max="6952" width="5" style="71" customWidth="1"/>
    <col min="6953" max="6954" width="7" style="71" hidden="1" customWidth="1"/>
    <col min="6955" max="6955" width="5" style="71" customWidth="1"/>
    <col min="6956" max="6957" width="7" style="71" hidden="1" customWidth="1"/>
    <col min="6958" max="6958" width="5" style="71" customWidth="1"/>
    <col min="6959" max="6972" width="7" style="71" hidden="1" customWidth="1"/>
    <col min="6973" max="6973" width="6.42578125" style="71" customWidth="1"/>
    <col min="6974" max="6975" width="7" style="71" hidden="1" customWidth="1"/>
    <col min="6976" max="6976" width="5.42578125" style="71" customWidth="1"/>
    <col min="6977" max="6978" width="7" style="71" hidden="1" customWidth="1"/>
    <col min="6979" max="6979" width="4.7109375" style="71" customWidth="1"/>
    <col min="6980" max="6987" width="7" style="71" hidden="1" customWidth="1"/>
    <col min="6988" max="6988" width="5.42578125" style="71" customWidth="1"/>
    <col min="6989" max="6993" width="7" style="71" hidden="1" customWidth="1"/>
    <col min="6994" max="6994" width="5.7109375" style="71" customWidth="1"/>
    <col min="6995" max="6996" width="7" style="71" hidden="1" customWidth="1"/>
    <col min="6997" max="6997" width="5.42578125" style="71" customWidth="1"/>
    <col min="6998" max="6999" width="7" style="71" hidden="1" customWidth="1"/>
    <col min="7000" max="7000" width="5.42578125" style="71" customWidth="1"/>
    <col min="7001" max="7002" width="7" style="71" hidden="1" customWidth="1"/>
    <col min="7003" max="7003" width="6" style="71" customWidth="1"/>
    <col min="7004" max="7008" width="7" style="71" hidden="1" customWidth="1"/>
    <col min="7009" max="7009" width="5" style="71" customWidth="1"/>
    <col min="7010" max="7020" width="7" style="71" hidden="1" customWidth="1"/>
    <col min="7021" max="7021" width="9.42578125" style="71" customWidth="1"/>
    <col min="7022" max="7022" width="7" style="71" hidden="1" customWidth="1"/>
    <col min="7023" max="7023" width="5" style="71" customWidth="1"/>
    <col min="7024" max="7025" width="7" style="71" hidden="1" customWidth="1"/>
    <col min="7026" max="7026" width="5" style="71" customWidth="1"/>
    <col min="7027" max="7031" width="7" style="71" hidden="1" customWidth="1"/>
    <col min="7032" max="7032" width="5" style="71" customWidth="1"/>
    <col min="7033" max="7037" width="7" style="71" hidden="1" customWidth="1"/>
    <col min="7038" max="7038" width="5" style="71" customWidth="1"/>
    <col min="7039" max="7039" width="7" style="71" hidden="1" customWidth="1"/>
    <col min="7040" max="7040" width="6.42578125" style="71" customWidth="1"/>
    <col min="7041" max="7044" width="7" style="71" hidden="1" customWidth="1"/>
    <col min="7045" max="7045" width="7.28515625" style="71" customWidth="1"/>
    <col min="7046" max="7047" width="7" style="71" hidden="1" customWidth="1"/>
    <col min="7048" max="7048" width="7.28515625" style="71" customWidth="1"/>
    <col min="7049" max="7053" width="7" style="71" hidden="1" customWidth="1"/>
    <col min="7054" max="7054" width="7.28515625" style="71" customWidth="1"/>
    <col min="7055" max="7056" width="7" style="71" hidden="1" customWidth="1"/>
    <col min="7057" max="7057" width="7.28515625" style="71" customWidth="1"/>
    <col min="7058" max="7059" width="7" style="71" hidden="1" customWidth="1"/>
    <col min="7060" max="7060" width="7.28515625" style="71" customWidth="1"/>
    <col min="7061" max="7064" width="7" style="71" hidden="1" customWidth="1"/>
    <col min="7065" max="7065" width="6.42578125" style="71" customWidth="1"/>
    <col min="7066" max="7086" width="7" style="71" hidden="1" customWidth="1"/>
    <col min="7087" max="7090" width="6.42578125" style="71" customWidth="1"/>
    <col min="7091" max="7091" width="6.7109375" style="71" customWidth="1"/>
    <col min="7092" max="7092" width="6.42578125" style="71" customWidth="1"/>
    <col min="7093" max="7109" width="7" style="71" hidden="1" customWidth="1"/>
    <col min="7110" max="7110" width="6.5703125" style="71" customWidth="1"/>
    <col min="7111" max="7111" width="6.42578125" style="71" customWidth="1"/>
    <col min="7112" max="7113" width="7" style="71" hidden="1" customWidth="1"/>
    <col min="7114" max="7114" width="6.42578125" style="71" customWidth="1"/>
    <col min="7115" max="7116" width="7" style="71" hidden="1" customWidth="1"/>
    <col min="7117" max="7117" width="7.42578125" style="71" customWidth="1"/>
    <col min="7118" max="7118" width="7" style="71" hidden="1" customWidth="1"/>
    <col min="7119" max="7119" width="6.42578125" style="71" customWidth="1"/>
    <col min="7120" max="7120" width="7" style="71" hidden="1" customWidth="1"/>
    <col min="7121" max="7121" width="9" style="71" customWidth="1"/>
    <col min="7122" max="7123" width="7" style="71" hidden="1" customWidth="1"/>
    <col min="7124" max="7124" width="8.5703125" style="71" customWidth="1"/>
    <col min="7125" max="7126" width="7" style="71" hidden="1" customWidth="1"/>
    <col min="7127" max="7127" width="6.42578125" style="71" customWidth="1"/>
    <col min="7128" max="7129" width="7" style="71" hidden="1" customWidth="1"/>
    <col min="7130" max="7130" width="7" style="71" customWidth="1"/>
    <col min="7131" max="7132" width="7" style="71" hidden="1" customWidth="1"/>
    <col min="7133" max="7134" width="7" style="71" customWidth="1"/>
    <col min="7135" max="7136" width="7" style="71" hidden="1" customWidth="1"/>
    <col min="7137" max="7137" width="7.5703125" style="71" customWidth="1"/>
    <col min="7138" max="7139" width="7" style="71" hidden="1" customWidth="1"/>
    <col min="7140" max="7140" width="7" style="71" customWidth="1"/>
    <col min="7141" max="7142" width="7" style="71" hidden="1" customWidth="1"/>
    <col min="7143" max="7143" width="7" style="71" customWidth="1"/>
    <col min="7144" max="7145" width="7" style="71" hidden="1" customWidth="1"/>
    <col min="7146" max="7146" width="7" style="71" customWidth="1"/>
    <col min="7147" max="7147" width="7" style="71" hidden="1" customWidth="1"/>
    <col min="7148" max="7148" width="6.42578125" style="71" customWidth="1"/>
    <col min="7149" max="7158" width="7" style="71" hidden="1" customWidth="1"/>
    <col min="7159" max="7159" width="7" style="71" hidden="1"/>
    <col min="7160" max="7160" width="41.42578125" style="71" customWidth="1"/>
    <col min="7161" max="7161" width="6.42578125" style="71" customWidth="1"/>
    <col min="7162" max="7162" width="14.7109375" style="71" customWidth="1"/>
    <col min="7163" max="7163" width="11.42578125" style="71" customWidth="1"/>
    <col min="7164" max="7165" width="13" style="71" customWidth="1"/>
    <col min="7166" max="7175" width="9.42578125" style="71" customWidth="1"/>
    <col min="7176" max="7176" width="8.7109375" style="71" customWidth="1"/>
    <col min="7177" max="7177" width="9.42578125" style="71" customWidth="1"/>
    <col min="7178" max="7178" width="10.28515625" style="71" customWidth="1"/>
    <col min="7179" max="7179" width="6.42578125" style="71" customWidth="1"/>
    <col min="7180" max="7180" width="6.7109375" style="71" customWidth="1"/>
    <col min="7181" max="7182" width="6.5703125" style="71" customWidth="1"/>
    <col min="7183" max="7183" width="6.28515625" style="71" customWidth="1"/>
    <col min="7184" max="7185" width="7.5703125" style="71" customWidth="1"/>
    <col min="7186" max="7186" width="14.5703125" style="71" customWidth="1"/>
    <col min="7187" max="7187" width="16.28515625" style="71" customWidth="1"/>
    <col min="7188" max="7188" width="11.42578125" style="71" customWidth="1"/>
    <col min="7189" max="7189" width="36.28515625" style="71" customWidth="1"/>
    <col min="7190" max="7190" width="9.28515625" style="71" customWidth="1"/>
    <col min="7191" max="7191" width="24.5703125" style="71" customWidth="1"/>
    <col min="7192" max="7192" width="12.28515625" style="71" customWidth="1"/>
    <col min="7193" max="7193" width="21.7109375" style="71" customWidth="1"/>
    <col min="7194" max="7194" width="9.28515625" style="71" customWidth="1"/>
    <col min="7195" max="7195" width="14" style="71" customWidth="1"/>
    <col min="7196" max="7198" width="7" style="71" hidden="1" customWidth="1"/>
    <col min="7199" max="7199" width="5" style="71" customWidth="1"/>
    <col min="7200" max="7201" width="7" style="71" hidden="1" customWidth="1"/>
    <col min="7202" max="7202" width="5" style="71" customWidth="1"/>
    <col min="7203" max="7204" width="7" style="71" hidden="1" customWidth="1"/>
    <col min="7205" max="7205" width="5" style="71" customWidth="1"/>
    <col min="7206" max="7207" width="7" style="71" hidden="1" customWidth="1"/>
    <col min="7208" max="7208" width="5" style="71" customWidth="1"/>
    <col min="7209" max="7210" width="7" style="71" hidden="1" customWidth="1"/>
    <col min="7211" max="7211" width="5" style="71" customWidth="1"/>
    <col min="7212" max="7213" width="7" style="71" hidden="1" customWidth="1"/>
    <col min="7214" max="7214" width="5" style="71" customWidth="1"/>
    <col min="7215" max="7228" width="7" style="71" hidden="1" customWidth="1"/>
    <col min="7229" max="7229" width="6.42578125" style="71" customWidth="1"/>
    <col min="7230" max="7231" width="7" style="71" hidden="1" customWidth="1"/>
    <col min="7232" max="7232" width="5.42578125" style="71" customWidth="1"/>
    <col min="7233" max="7234" width="7" style="71" hidden="1" customWidth="1"/>
    <col min="7235" max="7235" width="4.7109375" style="71" customWidth="1"/>
    <col min="7236" max="7243" width="7" style="71" hidden="1" customWidth="1"/>
    <col min="7244" max="7244" width="5.42578125" style="71" customWidth="1"/>
    <col min="7245" max="7249" width="7" style="71" hidden="1" customWidth="1"/>
    <col min="7250" max="7250" width="5.7109375" style="71" customWidth="1"/>
    <col min="7251" max="7252" width="7" style="71" hidden="1" customWidth="1"/>
    <col min="7253" max="7253" width="5.42578125" style="71" customWidth="1"/>
    <col min="7254" max="7255" width="7" style="71" hidden="1" customWidth="1"/>
    <col min="7256" max="7256" width="5.42578125" style="71" customWidth="1"/>
    <col min="7257" max="7258" width="7" style="71" hidden="1" customWidth="1"/>
    <col min="7259" max="7259" width="6" style="71" customWidth="1"/>
    <col min="7260" max="7264" width="7" style="71" hidden="1" customWidth="1"/>
    <col min="7265" max="7265" width="5" style="71" customWidth="1"/>
    <col min="7266" max="7276" width="7" style="71" hidden="1" customWidth="1"/>
    <col min="7277" max="7277" width="9.42578125" style="71" customWidth="1"/>
    <col min="7278" max="7278" width="7" style="71" hidden="1" customWidth="1"/>
    <col min="7279" max="7279" width="5" style="71" customWidth="1"/>
    <col min="7280" max="7281" width="7" style="71" hidden="1" customWidth="1"/>
    <col min="7282" max="7282" width="5" style="71" customWidth="1"/>
    <col min="7283" max="7287" width="7" style="71" hidden="1" customWidth="1"/>
    <col min="7288" max="7288" width="5" style="71" customWidth="1"/>
    <col min="7289" max="7293" width="7" style="71" hidden="1" customWidth="1"/>
    <col min="7294" max="7294" width="5" style="71" customWidth="1"/>
    <col min="7295" max="7295" width="7" style="71" hidden="1" customWidth="1"/>
    <col min="7296" max="7296" width="6.42578125" style="71" customWidth="1"/>
    <col min="7297" max="7300" width="7" style="71" hidden="1" customWidth="1"/>
    <col min="7301" max="7301" width="7.28515625" style="71" customWidth="1"/>
    <col min="7302" max="7303" width="7" style="71" hidden="1" customWidth="1"/>
    <col min="7304" max="7304" width="7.28515625" style="71" customWidth="1"/>
    <col min="7305" max="7309" width="7" style="71" hidden="1" customWidth="1"/>
    <col min="7310" max="7310" width="7.28515625" style="71" customWidth="1"/>
    <col min="7311" max="7312" width="7" style="71" hidden="1" customWidth="1"/>
    <col min="7313" max="7313" width="7.28515625" style="71" customWidth="1"/>
    <col min="7314" max="7315" width="7" style="71" hidden="1" customWidth="1"/>
    <col min="7316" max="7316" width="7.28515625" style="71" customWidth="1"/>
    <col min="7317" max="7320" width="7" style="71" hidden="1" customWidth="1"/>
    <col min="7321" max="7321" width="6.42578125" style="71" customWidth="1"/>
    <col min="7322" max="7342" width="7" style="71" hidden="1" customWidth="1"/>
    <col min="7343" max="7346" width="6.42578125" style="71" customWidth="1"/>
    <col min="7347" max="7347" width="6.7109375" style="71" customWidth="1"/>
    <col min="7348" max="7348" width="6.42578125" style="71" customWidth="1"/>
    <col min="7349" max="7365" width="7" style="71" hidden="1" customWidth="1"/>
    <col min="7366" max="7366" width="6.5703125" style="71" customWidth="1"/>
    <col min="7367" max="7367" width="6.42578125" style="71" customWidth="1"/>
    <col min="7368" max="7369" width="7" style="71" hidden="1" customWidth="1"/>
    <col min="7370" max="7370" width="6.42578125" style="71" customWidth="1"/>
    <col min="7371" max="7372" width="7" style="71" hidden="1" customWidth="1"/>
    <col min="7373" max="7373" width="7.42578125" style="71" customWidth="1"/>
    <col min="7374" max="7374" width="7" style="71" hidden="1" customWidth="1"/>
    <col min="7375" max="7375" width="6.42578125" style="71" customWidth="1"/>
    <col min="7376" max="7376" width="7" style="71" hidden="1" customWidth="1"/>
    <col min="7377" max="7377" width="9" style="71" customWidth="1"/>
    <col min="7378" max="7379" width="7" style="71" hidden="1" customWidth="1"/>
    <col min="7380" max="7380" width="8.5703125" style="71" customWidth="1"/>
    <col min="7381" max="7382" width="7" style="71" hidden="1" customWidth="1"/>
    <col min="7383" max="7383" width="6.42578125" style="71" customWidth="1"/>
    <col min="7384" max="7385" width="7" style="71" hidden="1" customWidth="1"/>
    <col min="7386" max="7386" width="7" style="71" customWidth="1"/>
    <col min="7387" max="7388" width="7" style="71" hidden="1" customWidth="1"/>
    <col min="7389" max="7390" width="7" style="71" customWidth="1"/>
    <col min="7391" max="7392" width="7" style="71" hidden="1" customWidth="1"/>
    <col min="7393" max="7393" width="7.5703125" style="71" customWidth="1"/>
    <col min="7394" max="7395" width="7" style="71" hidden="1" customWidth="1"/>
    <col min="7396" max="7396" width="7" style="71" customWidth="1"/>
    <col min="7397" max="7398" width="7" style="71" hidden="1" customWidth="1"/>
    <col min="7399" max="7399" width="7" style="71" customWidth="1"/>
    <col min="7400" max="7401" width="7" style="71" hidden="1" customWidth="1"/>
    <col min="7402" max="7402" width="7" style="71" customWidth="1"/>
    <col min="7403" max="7403" width="7" style="71" hidden="1" customWidth="1"/>
    <col min="7404" max="7404" width="6.42578125" style="71" customWidth="1"/>
    <col min="7405" max="7414" width="7" style="71" hidden="1" customWidth="1"/>
    <col min="7415" max="7415" width="7" style="71" hidden="1"/>
    <col min="7416" max="7416" width="41.42578125" style="71" customWidth="1"/>
    <col min="7417" max="7417" width="6.42578125" style="71" customWidth="1"/>
    <col min="7418" max="7418" width="14.7109375" style="71" customWidth="1"/>
    <col min="7419" max="7419" width="11.42578125" style="71" customWidth="1"/>
    <col min="7420" max="7421" width="13" style="71" customWidth="1"/>
    <col min="7422" max="7431" width="9.42578125" style="71" customWidth="1"/>
    <col min="7432" max="7432" width="8.7109375" style="71" customWidth="1"/>
    <col min="7433" max="7433" width="9.42578125" style="71" customWidth="1"/>
    <col min="7434" max="7434" width="10.28515625" style="71" customWidth="1"/>
    <col min="7435" max="7435" width="6.42578125" style="71" customWidth="1"/>
    <col min="7436" max="7436" width="6.7109375" style="71" customWidth="1"/>
    <col min="7437" max="7438" width="6.5703125" style="71" customWidth="1"/>
    <col min="7439" max="7439" width="6.28515625" style="71" customWidth="1"/>
    <col min="7440" max="7441" width="7.5703125" style="71" customWidth="1"/>
    <col min="7442" max="7442" width="14.5703125" style="71" customWidth="1"/>
    <col min="7443" max="7443" width="16.28515625" style="71" customWidth="1"/>
    <col min="7444" max="7444" width="11.42578125" style="71" customWidth="1"/>
    <col min="7445" max="7445" width="36.28515625" style="71" customWidth="1"/>
    <col min="7446" max="7446" width="9.28515625" style="71" customWidth="1"/>
    <col min="7447" max="7447" width="24.5703125" style="71" customWidth="1"/>
    <col min="7448" max="7448" width="12.28515625" style="71" customWidth="1"/>
    <col min="7449" max="7449" width="21.7109375" style="71" customWidth="1"/>
    <col min="7450" max="7450" width="9.28515625" style="71" customWidth="1"/>
    <col min="7451" max="7451" width="14" style="71" customWidth="1"/>
    <col min="7452" max="7454" width="7" style="71" hidden="1" customWidth="1"/>
    <col min="7455" max="7455" width="5" style="71" customWidth="1"/>
    <col min="7456" max="7457" width="7" style="71" hidden="1" customWidth="1"/>
    <col min="7458" max="7458" width="5" style="71" customWidth="1"/>
    <col min="7459" max="7460" width="7" style="71" hidden="1" customWidth="1"/>
    <col min="7461" max="7461" width="5" style="71" customWidth="1"/>
    <col min="7462" max="7463" width="7" style="71" hidden="1" customWidth="1"/>
    <col min="7464" max="7464" width="5" style="71" customWidth="1"/>
    <col min="7465" max="7466" width="7" style="71" hidden="1" customWidth="1"/>
    <col min="7467" max="7467" width="5" style="71" customWidth="1"/>
    <col min="7468" max="7469" width="7" style="71" hidden="1" customWidth="1"/>
    <col min="7470" max="7470" width="5" style="71" customWidth="1"/>
    <col min="7471" max="7484" width="7" style="71" hidden="1" customWidth="1"/>
    <col min="7485" max="7485" width="6.42578125" style="71" customWidth="1"/>
    <col min="7486" max="7487" width="7" style="71" hidden="1" customWidth="1"/>
    <col min="7488" max="7488" width="5.42578125" style="71" customWidth="1"/>
    <col min="7489" max="7490" width="7" style="71" hidden="1" customWidth="1"/>
    <col min="7491" max="7491" width="4.7109375" style="71" customWidth="1"/>
    <col min="7492" max="7499" width="7" style="71" hidden="1" customWidth="1"/>
    <col min="7500" max="7500" width="5.42578125" style="71" customWidth="1"/>
    <col min="7501" max="7505" width="7" style="71" hidden="1" customWidth="1"/>
    <col min="7506" max="7506" width="5.7109375" style="71" customWidth="1"/>
    <col min="7507" max="7508" width="7" style="71" hidden="1" customWidth="1"/>
    <col min="7509" max="7509" width="5.42578125" style="71" customWidth="1"/>
    <col min="7510" max="7511" width="7" style="71" hidden="1" customWidth="1"/>
    <col min="7512" max="7512" width="5.42578125" style="71" customWidth="1"/>
    <col min="7513" max="7514" width="7" style="71" hidden="1" customWidth="1"/>
    <col min="7515" max="7515" width="6" style="71" customWidth="1"/>
    <col min="7516" max="7520" width="7" style="71" hidden="1" customWidth="1"/>
    <col min="7521" max="7521" width="5" style="71" customWidth="1"/>
    <col min="7522" max="7532" width="7" style="71" hidden="1" customWidth="1"/>
    <col min="7533" max="7533" width="9.42578125" style="71" customWidth="1"/>
    <col min="7534" max="7534" width="7" style="71" hidden="1" customWidth="1"/>
    <col min="7535" max="7535" width="5" style="71" customWidth="1"/>
    <col min="7536" max="7537" width="7" style="71" hidden="1" customWidth="1"/>
    <col min="7538" max="7538" width="5" style="71" customWidth="1"/>
    <col min="7539" max="7543" width="7" style="71" hidden="1" customWidth="1"/>
    <col min="7544" max="7544" width="5" style="71" customWidth="1"/>
    <col min="7545" max="7549" width="7" style="71" hidden="1" customWidth="1"/>
    <col min="7550" max="7550" width="5" style="71" customWidth="1"/>
    <col min="7551" max="7551" width="7" style="71" hidden="1" customWidth="1"/>
    <col min="7552" max="7552" width="6.42578125" style="71" customWidth="1"/>
    <col min="7553" max="7556" width="7" style="71" hidden="1" customWidth="1"/>
    <col min="7557" max="7557" width="7.28515625" style="71" customWidth="1"/>
    <col min="7558" max="7559" width="7" style="71" hidden="1" customWidth="1"/>
    <col min="7560" max="7560" width="7.28515625" style="71" customWidth="1"/>
    <col min="7561" max="7565" width="7" style="71" hidden="1" customWidth="1"/>
    <col min="7566" max="7566" width="7.28515625" style="71" customWidth="1"/>
    <col min="7567" max="7568" width="7" style="71" hidden="1" customWidth="1"/>
    <col min="7569" max="7569" width="7.28515625" style="71" customWidth="1"/>
    <col min="7570" max="7571" width="7" style="71" hidden="1" customWidth="1"/>
    <col min="7572" max="7572" width="7.28515625" style="71" customWidth="1"/>
    <col min="7573" max="7576" width="7" style="71" hidden="1" customWidth="1"/>
    <col min="7577" max="7577" width="6.42578125" style="71" customWidth="1"/>
    <col min="7578" max="7598" width="7" style="71" hidden="1" customWidth="1"/>
    <col min="7599" max="7602" width="6.42578125" style="71" customWidth="1"/>
    <col min="7603" max="7603" width="6.7109375" style="71" customWidth="1"/>
    <col min="7604" max="7604" width="6.42578125" style="71" customWidth="1"/>
    <col min="7605" max="7621" width="7" style="71" hidden="1" customWidth="1"/>
    <col min="7622" max="7622" width="6.5703125" style="71" customWidth="1"/>
    <col min="7623" max="7623" width="6.42578125" style="71" customWidth="1"/>
    <col min="7624" max="7625" width="7" style="71" hidden="1" customWidth="1"/>
    <col min="7626" max="7626" width="6.42578125" style="71" customWidth="1"/>
    <col min="7627" max="7628" width="7" style="71" hidden="1" customWidth="1"/>
    <col min="7629" max="7629" width="7.42578125" style="71" customWidth="1"/>
    <col min="7630" max="7630" width="7" style="71" hidden="1" customWidth="1"/>
    <col min="7631" max="7631" width="6.42578125" style="71" customWidth="1"/>
    <col min="7632" max="7632" width="7" style="71" hidden="1" customWidth="1"/>
    <col min="7633" max="7633" width="9" style="71" customWidth="1"/>
    <col min="7634" max="7635" width="7" style="71" hidden="1" customWidth="1"/>
    <col min="7636" max="7636" width="8.5703125" style="71" customWidth="1"/>
    <col min="7637" max="7638" width="7" style="71" hidden="1" customWidth="1"/>
    <col min="7639" max="7639" width="6.42578125" style="71" customWidth="1"/>
    <col min="7640" max="7641" width="7" style="71" hidden="1" customWidth="1"/>
    <col min="7642" max="7642" width="7" style="71" customWidth="1"/>
    <col min="7643" max="7644" width="7" style="71" hidden="1" customWidth="1"/>
    <col min="7645" max="7646" width="7" style="71" customWidth="1"/>
    <col min="7647" max="7648" width="7" style="71" hidden="1" customWidth="1"/>
    <col min="7649" max="7649" width="7.5703125" style="71" customWidth="1"/>
    <col min="7650" max="7651" width="7" style="71" hidden="1" customWidth="1"/>
    <col min="7652" max="7652" width="7" style="71" customWidth="1"/>
    <col min="7653" max="7654" width="7" style="71" hidden="1" customWidth="1"/>
    <col min="7655" max="7655" width="7" style="71" customWidth="1"/>
    <col min="7656" max="7657" width="7" style="71" hidden="1" customWidth="1"/>
    <col min="7658" max="7658" width="7" style="71" customWidth="1"/>
    <col min="7659" max="7659" width="7" style="71" hidden="1" customWidth="1"/>
    <col min="7660" max="7660" width="6.42578125" style="71" customWidth="1"/>
    <col min="7661" max="7670" width="7" style="71" hidden="1" customWidth="1"/>
    <col min="7671" max="7671" width="7" style="71" hidden="1"/>
    <col min="7672" max="7672" width="41.42578125" style="71" customWidth="1"/>
    <col min="7673" max="7673" width="6.42578125" style="71" customWidth="1"/>
    <col min="7674" max="7674" width="14.7109375" style="71" customWidth="1"/>
    <col min="7675" max="7675" width="11.42578125" style="71" customWidth="1"/>
    <col min="7676" max="7677" width="13" style="71" customWidth="1"/>
    <col min="7678" max="7687" width="9.42578125" style="71" customWidth="1"/>
    <col min="7688" max="7688" width="8.7109375" style="71" customWidth="1"/>
    <col min="7689" max="7689" width="9.42578125" style="71" customWidth="1"/>
    <col min="7690" max="7690" width="10.28515625" style="71" customWidth="1"/>
    <col min="7691" max="7691" width="6.42578125" style="71" customWidth="1"/>
    <col min="7692" max="7692" width="6.7109375" style="71" customWidth="1"/>
    <col min="7693" max="7694" width="6.5703125" style="71" customWidth="1"/>
    <col min="7695" max="7695" width="6.28515625" style="71" customWidth="1"/>
    <col min="7696" max="7697" width="7.5703125" style="71" customWidth="1"/>
    <col min="7698" max="7698" width="14.5703125" style="71" customWidth="1"/>
    <col min="7699" max="7699" width="16.28515625" style="71" customWidth="1"/>
    <col min="7700" max="7700" width="11.42578125" style="71" customWidth="1"/>
    <col min="7701" max="7701" width="36.28515625" style="71" customWidth="1"/>
    <col min="7702" max="7702" width="9.28515625" style="71" customWidth="1"/>
    <col min="7703" max="7703" width="24.5703125" style="71" customWidth="1"/>
    <col min="7704" max="7704" width="12.28515625" style="71" customWidth="1"/>
    <col min="7705" max="7705" width="21.7109375" style="71" customWidth="1"/>
    <col min="7706" max="7706" width="9.28515625" style="71" customWidth="1"/>
    <col min="7707" max="7707" width="14" style="71" customWidth="1"/>
    <col min="7708" max="7710" width="7" style="71" hidden="1" customWidth="1"/>
    <col min="7711" max="7711" width="5" style="71" customWidth="1"/>
    <col min="7712" max="7713" width="7" style="71" hidden="1" customWidth="1"/>
    <col min="7714" max="7714" width="5" style="71" customWidth="1"/>
    <col min="7715" max="7716" width="7" style="71" hidden="1" customWidth="1"/>
    <col min="7717" max="7717" width="5" style="71" customWidth="1"/>
    <col min="7718" max="7719" width="7" style="71" hidden="1" customWidth="1"/>
    <col min="7720" max="7720" width="5" style="71" customWidth="1"/>
    <col min="7721" max="7722" width="7" style="71" hidden="1" customWidth="1"/>
    <col min="7723" max="7723" width="5" style="71" customWidth="1"/>
    <col min="7724" max="7725" width="7" style="71" hidden="1" customWidth="1"/>
    <col min="7726" max="7726" width="5" style="71" customWidth="1"/>
    <col min="7727" max="7740" width="7" style="71" hidden="1" customWidth="1"/>
    <col min="7741" max="7741" width="6.42578125" style="71" customWidth="1"/>
    <col min="7742" max="7743" width="7" style="71" hidden="1" customWidth="1"/>
    <col min="7744" max="7744" width="5.42578125" style="71" customWidth="1"/>
    <col min="7745" max="7746" width="7" style="71" hidden="1" customWidth="1"/>
    <col min="7747" max="7747" width="4.7109375" style="71" customWidth="1"/>
    <col min="7748" max="7755" width="7" style="71" hidden="1" customWidth="1"/>
    <col min="7756" max="7756" width="5.42578125" style="71" customWidth="1"/>
    <col min="7757" max="7761" width="7" style="71" hidden="1" customWidth="1"/>
    <col min="7762" max="7762" width="5.7109375" style="71" customWidth="1"/>
    <col min="7763" max="7764" width="7" style="71" hidden="1" customWidth="1"/>
    <col min="7765" max="7765" width="5.42578125" style="71" customWidth="1"/>
    <col min="7766" max="7767" width="7" style="71" hidden="1" customWidth="1"/>
    <col min="7768" max="7768" width="5.42578125" style="71" customWidth="1"/>
    <col min="7769" max="7770" width="7" style="71" hidden="1" customWidth="1"/>
    <col min="7771" max="7771" width="6" style="71" customWidth="1"/>
    <col min="7772" max="7776" width="7" style="71" hidden="1" customWidth="1"/>
    <col min="7777" max="7777" width="5" style="71" customWidth="1"/>
    <col min="7778" max="7788" width="7" style="71" hidden="1" customWidth="1"/>
    <col min="7789" max="7789" width="9.42578125" style="71" customWidth="1"/>
    <col min="7790" max="7790" width="7" style="71" hidden="1" customWidth="1"/>
    <col min="7791" max="7791" width="5" style="71" customWidth="1"/>
    <col min="7792" max="7793" width="7" style="71" hidden="1" customWidth="1"/>
    <col min="7794" max="7794" width="5" style="71" customWidth="1"/>
    <col min="7795" max="7799" width="7" style="71" hidden="1" customWidth="1"/>
    <col min="7800" max="7800" width="5" style="71" customWidth="1"/>
    <col min="7801" max="7805" width="7" style="71" hidden="1" customWidth="1"/>
    <col min="7806" max="7806" width="5" style="71" customWidth="1"/>
    <col min="7807" max="7807" width="7" style="71" hidden="1" customWidth="1"/>
    <col min="7808" max="7808" width="6.42578125" style="71" customWidth="1"/>
    <col min="7809" max="7812" width="7" style="71" hidden="1" customWidth="1"/>
    <col min="7813" max="7813" width="7.28515625" style="71" customWidth="1"/>
    <col min="7814" max="7815" width="7" style="71" hidden="1" customWidth="1"/>
    <col min="7816" max="7816" width="7.28515625" style="71" customWidth="1"/>
    <col min="7817" max="7821" width="7" style="71" hidden="1" customWidth="1"/>
    <col min="7822" max="7822" width="7.28515625" style="71" customWidth="1"/>
    <col min="7823" max="7824" width="7" style="71" hidden="1" customWidth="1"/>
    <col min="7825" max="7825" width="7.28515625" style="71" customWidth="1"/>
    <col min="7826" max="7827" width="7" style="71" hidden="1" customWidth="1"/>
    <col min="7828" max="7828" width="7.28515625" style="71" customWidth="1"/>
    <col min="7829" max="7832" width="7" style="71" hidden="1" customWidth="1"/>
    <col min="7833" max="7833" width="6.42578125" style="71" customWidth="1"/>
    <col min="7834" max="7854" width="7" style="71" hidden="1" customWidth="1"/>
    <col min="7855" max="7858" width="6.42578125" style="71" customWidth="1"/>
    <col min="7859" max="7859" width="6.7109375" style="71" customWidth="1"/>
    <col min="7860" max="7860" width="6.42578125" style="71" customWidth="1"/>
    <col min="7861" max="7877" width="7" style="71" hidden="1" customWidth="1"/>
    <col min="7878" max="7878" width="6.5703125" style="71" customWidth="1"/>
    <col min="7879" max="7879" width="6.42578125" style="71" customWidth="1"/>
    <col min="7880" max="7881" width="7" style="71" hidden="1" customWidth="1"/>
    <col min="7882" max="7882" width="6.42578125" style="71" customWidth="1"/>
    <col min="7883" max="7884" width="7" style="71" hidden="1" customWidth="1"/>
    <col min="7885" max="7885" width="7.42578125" style="71" customWidth="1"/>
    <col min="7886" max="7886" width="7" style="71" hidden="1" customWidth="1"/>
    <col min="7887" max="7887" width="6.42578125" style="71" customWidth="1"/>
    <col min="7888" max="7888" width="7" style="71" hidden="1" customWidth="1"/>
    <col min="7889" max="7889" width="9" style="71" customWidth="1"/>
    <col min="7890" max="7891" width="7" style="71" hidden="1" customWidth="1"/>
    <col min="7892" max="7892" width="8.5703125" style="71" customWidth="1"/>
    <col min="7893" max="7894" width="7" style="71" hidden="1" customWidth="1"/>
    <col min="7895" max="7895" width="6.42578125" style="71" customWidth="1"/>
    <col min="7896" max="7897" width="7" style="71" hidden="1" customWidth="1"/>
    <col min="7898" max="7898" width="7" style="71" customWidth="1"/>
    <col min="7899" max="7900" width="7" style="71" hidden="1" customWidth="1"/>
    <col min="7901" max="7902" width="7" style="71" customWidth="1"/>
    <col min="7903" max="7904" width="7" style="71" hidden="1" customWidth="1"/>
    <col min="7905" max="7905" width="7.5703125" style="71" customWidth="1"/>
    <col min="7906" max="7907" width="7" style="71" hidden="1" customWidth="1"/>
    <col min="7908" max="7908" width="7" style="71" customWidth="1"/>
    <col min="7909" max="7910" width="7" style="71" hidden="1" customWidth="1"/>
    <col min="7911" max="7911" width="7" style="71" customWidth="1"/>
    <col min="7912" max="7913" width="7" style="71" hidden="1" customWidth="1"/>
    <col min="7914" max="7914" width="7" style="71" customWidth="1"/>
    <col min="7915" max="7915" width="7" style="71" hidden="1" customWidth="1"/>
    <col min="7916" max="7916" width="6.42578125" style="71" customWidth="1"/>
    <col min="7917" max="7926" width="7" style="71" hidden="1" customWidth="1"/>
    <col min="7927" max="7927" width="7" style="71" hidden="1"/>
    <col min="7928" max="7928" width="41.42578125" style="71" customWidth="1"/>
    <col min="7929" max="7929" width="6.42578125" style="71" customWidth="1"/>
    <col min="7930" max="7930" width="14.7109375" style="71" customWidth="1"/>
    <col min="7931" max="7931" width="11.42578125" style="71" customWidth="1"/>
    <col min="7932" max="7933" width="13" style="71" customWidth="1"/>
    <col min="7934" max="7943" width="9.42578125" style="71" customWidth="1"/>
    <col min="7944" max="7944" width="8.7109375" style="71" customWidth="1"/>
    <col min="7945" max="7945" width="9.42578125" style="71" customWidth="1"/>
    <col min="7946" max="7946" width="10.28515625" style="71" customWidth="1"/>
    <col min="7947" max="7947" width="6.42578125" style="71" customWidth="1"/>
    <col min="7948" max="7948" width="6.7109375" style="71" customWidth="1"/>
    <col min="7949" max="7950" width="6.5703125" style="71" customWidth="1"/>
    <col min="7951" max="7951" width="6.28515625" style="71" customWidth="1"/>
    <col min="7952" max="7953" width="7.5703125" style="71" customWidth="1"/>
    <col min="7954" max="7954" width="14.5703125" style="71" customWidth="1"/>
    <col min="7955" max="7955" width="16.28515625" style="71" customWidth="1"/>
    <col min="7956" max="7956" width="11.42578125" style="71" customWidth="1"/>
    <col min="7957" max="7957" width="36.28515625" style="71" customWidth="1"/>
    <col min="7958" max="7958" width="9.28515625" style="71" customWidth="1"/>
    <col min="7959" max="7959" width="24.5703125" style="71" customWidth="1"/>
    <col min="7960" max="7960" width="12.28515625" style="71" customWidth="1"/>
    <col min="7961" max="7961" width="21.7109375" style="71" customWidth="1"/>
    <col min="7962" max="7962" width="9.28515625" style="71" customWidth="1"/>
    <col min="7963" max="7963" width="14" style="71" customWidth="1"/>
    <col min="7964" max="7966" width="7" style="71" hidden="1" customWidth="1"/>
    <col min="7967" max="7967" width="5" style="71" customWidth="1"/>
    <col min="7968" max="7969" width="7" style="71" hidden="1" customWidth="1"/>
    <col min="7970" max="7970" width="5" style="71" customWidth="1"/>
    <col min="7971" max="7972" width="7" style="71" hidden="1" customWidth="1"/>
    <col min="7973" max="7973" width="5" style="71" customWidth="1"/>
    <col min="7974" max="7975" width="7" style="71" hidden="1" customWidth="1"/>
    <col min="7976" max="7976" width="5" style="71" customWidth="1"/>
    <col min="7977" max="7978" width="7" style="71" hidden="1" customWidth="1"/>
    <col min="7979" max="7979" width="5" style="71" customWidth="1"/>
    <col min="7980" max="7981" width="7" style="71" hidden="1" customWidth="1"/>
    <col min="7982" max="7982" width="5" style="71" customWidth="1"/>
    <col min="7983" max="7996" width="7" style="71" hidden="1" customWidth="1"/>
    <col min="7997" max="7997" width="6.42578125" style="71" customWidth="1"/>
    <col min="7998" max="7999" width="7" style="71" hidden="1" customWidth="1"/>
    <col min="8000" max="8000" width="5.42578125" style="71" customWidth="1"/>
    <col min="8001" max="8002" width="7" style="71" hidden="1" customWidth="1"/>
    <col min="8003" max="8003" width="4.7109375" style="71" customWidth="1"/>
    <col min="8004" max="8011" width="7" style="71" hidden="1" customWidth="1"/>
    <col min="8012" max="8012" width="5.42578125" style="71" customWidth="1"/>
    <col min="8013" max="8017" width="7" style="71" hidden="1" customWidth="1"/>
    <col min="8018" max="8018" width="5.7109375" style="71" customWidth="1"/>
    <col min="8019" max="8020" width="7" style="71" hidden="1" customWidth="1"/>
    <col min="8021" max="8021" width="5.42578125" style="71" customWidth="1"/>
    <col min="8022" max="8023" width="7" style="71" hidden="1" customWidth="1"/>
    <col min="8024" max="8024" width="5.42578125" style="71" customWidth="1"/>
    <col min="8025" max="8026" width="7" style="71" hidden="1" customWidth="1"/>
    <col min="8027" max="8027" width="6" style="71" customWidth="1"/>
    <col min="8028" max="8032" width="7" style="71" hidden="1" customWidth="1"/>
    <col min="8033" max="8033" width="5" style="71" customWidth="1"/>
    <col min="8034" max="8044" width="7" style="71" hidden="1" customWidth="1"/>
    <col min="8045" max="8045" width="9.42578125" style="71" customWidth="1"/>
    <col min="8046" max="8046" width="7" style="71" hidden="1" customWidth="1"/>
    <col min="8047" max="8047" width="5" style="71" customWidth="1"/>
    <col min="8048" max="8049" width="7" style="71" hidden="1" customWidth="1"/>
    <col min="8050" max="8050" width="5" style="71" customWidth="1"/>
    <col min="8051" max="8055" width="7" style="71" hidden="1" customWidth="1"/>
    <col min="8056" max="8056" width="5" style="71" customWidth="1"/>
    <col min="8057" max="8061" width="7" style="71" hidden="1" customWidth="1"/>
    <col min="8062" max="8062" width="5" style="71" customWidth="1"/>
    <col min="8063" max="8063" width="7" style="71" hidden="1" customWidth="1"/>
    <col min="8064" max="8064" width="6.42578125" style="71" customWidth="1"/>
    <col min="8065" max="8068" width="7" style="71" hidden="1" customWidth="1"/>
    <col min="8069" max="8069" width="7.28515625" style="71" customWidth="1"/>
    <col min="8070" max="8071" width="7" style="71" hidden="1" customWidth="1"/>
    <col min="8072" max="8072" width="7.28515625" style="71" customWidth="1"/>
    <col min="8073" max="8077" width="7" style="71" hidden="1" customWidth="1"/>
    <col min="8078" max="8078" width="7.28515625" style="71" customWidth="1"/>
    <col min="8079" max="8080" width="7" style="71" hidden="1" customWidth="1"/>
    <col min="8081" max="8081" width="7.28515625" style="71" customWidth="1"/>
    <col min="8082" max="8083" width="7" style="71" hidden="1" customWidth="1"/>
    <col min="8084" max="8084" width="7.28515625" style="71" customWidth="1"/>
    <col min="8085" max="8088" width="7" style="71" hidden="1" customWidth="1"/>
    <col min="8089" max="8089" width="6.42578125" style="71" customWidth="1"/>
    <col min="8090" max="8110" width="7" style="71" hidden="1" customWidth="1"/>
    <col min="8111" max="8114" width="6.42578125" style="71" customWidth="1"/>
    <col min="8115" max="8115" width="6.7109375" style="71" customWidth="1"/>
    <col min="8116" max="8116" width="6.42578125" style="71" customWidth="1"/>
    <col min="8117" max="8133" width="7" style="71" hidden="1" customWidth="1"/>
    <col min="8134" max="8134" width="6.5703125" style="71" customWidth="1"/>
    <col min="8135" max="8135" width="6.42578125" style="71" customWidth="1"/>
    <col min="8136" max="8137" width="7" style="71" hidden="1" customWidth="1"/>
    <col min="8138" max="8138" width="6.42578125" style="71" customWidth="1"/>
    <col min="8139" max="8140" width="7" style="71" hidden="1" customWidth="1"/>
    <col min="8141" max="8141" width="7.42578125" style="71" customWidth="1"/>
    <col min="8142" max="8142" width="7" style="71" hidden="1" customWidth="1"/>
    <col min="8143" max="8143" width="6.42578125" style="71" customWidth="1"/>
    <col min="8144" max="8144" width="7" style="71" hidden="1" customWidth="1"/>
    <col min="8145" max="8145" width="9" style="71" customWidth="1"/>
    <col min="8146" max="8147" width="7" style="71" hidden="1" customWidth="1"/>
    <col min="8148" max="8148" width="8.5703125" style="71" customWidth="1"/>
    <col min="8149" max="8150" width="7" style="71" hidden="1" customWidth="1"/>
    <col min="8151" max="8151" width="6.42578125" style="71" customWidth="1"/>
    <col min="8152" max="8153" width="7" style="71" hidden="1" customWidth="1"/>
    <col min="8154" max="8154" width="7" style="71" customWidth="1"/>
    <col min="8155" max="8156" width="7" style="71" hidden="1" customWidth="1"/>
    <col min="8157" max="8158" width="7" style="71" customWidth="1"/>
    <col min="8159" max="8160" width="7" style="71" hidden="1" customWidth="1"/>
    <col min="8161" max="8161" width="7.5703125" style="71" customWidth="1"/>
    <col min="8162" max="8163" width="7" style="71" hidden="1" customWidth="1"/>
    <col min="8164" max="8164" width="7" style="71" customWidth="1"/>
    <col min="8165" max="8166" width="7" style="71" hidden="1" customWidth="1"/>
    <col min="8167" max="8167" width="7" style="71" customWidth="1"/>
    <col min="8168" max="8169" width="7" style="71" hidden="1" customWidth="1"/>
    <col min="8170" max="8170" width="7" style="71" customWidth="1"/>
    <col min="8171" max="8171" width="7" style="71" hidden="1" customWidth="1"/>
    <col min="8172" max="8172" width="6.42578125" style="71" customWidth="1"/>
    <col min="8173" max="8182" width="7" style="71" hidden="1" customWidth="1"/>
    <col min="8183" max="8183" width="7" style="71" hidden="1"/>
    <col min="8184" max="8184" width="41.42578125" style="71" customWidth="1"/>
    <col min="8185" max="8185" width="6.42578125" style="71" customWidth="1"/>
    <col min="8186" max="8186" width="14.7109375" style="71" customWidth="1"/>
    <col min="8187" max="8187" width="11.42578125" style="71" customWidth="1"/>
    <col min="8188" max="8189" width="13" style="71" customWidth="1"/>
    <col min="8190" max="8199" width="9.42578125" style="71" customWidth="1"/>
    <col min="8200" max="8200" width="8.7109375" style="71" customWidth="1"/>
    <col min="8201" max="8201" width="9.42578125" style="71" customWidth="1"/>
    <col min="8202" max="8202" width="10.28515625" style="71" customWidth="1"/>
    <col min="8203" max="8203" width="6.42578125" style="71" customWidth="1"/>
    <col min="8204" max="8204" width="6.7109375" style="71" customWidth="1"/>
    <col min="8205" max="8206" width="6.5703125" style="71" customWidth="1"/>
    <col min="8207" max="8207" width="6.28515625" style="71" customWidth="1"/>
    <col min="8208" max="8209" width="7.5703125" style="71" customWidth="1"/>
    <col min="8210" max="8210" width="14.5703125" style="71" customWidth="1"/>
    <col min="8211" max="8211" width="16.28515625" style="71" customWidth="1"/>
    <col min="8212" max="8212" width="11.42578125" style="71" customWidth="1"/>
    <col min="8213" max="8213" width="36.28515625" style="71" customWidth="1"/>
    <col min="8214" max="8214" width="9.28515625" style="71" customWidth="1"/>
    <col min="8215" max="8215" width="24.5703125" style="71" customWidth="1"/>
    <col min="8216" max="8216" width="12.28515625" style="71" customWidth="1"/>
    <col min="8217" max="8217" width="21.7109375" style="71" customWidth="1"/>
    <col min="8218" max="8218" width="9.28515625" style="71" customWidth="1"/>
    <col min="8219" max="8219" width="14" style="71" customWidth="1"/>
    <col min="8220" max="8222" width="7" style="71" hidden="1" customWidth="1"/>
    <col min="8223" max="8223" width="5" style="71" customWidth="1"/>
    <col min="8224" max="8225" width="7" style="71" hidden="1" customWidth="1"/>
    <col min="8226" max="8226" width="5" style="71" customWidth="1"/>
    <col min="8227" max="8228" width="7" style="71" hidden="1" customWidth="1"/>
    <col min="8229" max="8229" width="5" style="71" customWidth="1"/>
    <col min="8230" max="8231" width="7" style="71" hidden="1" customWidth="1"/>
    <col min="8232" max="8232" width="5" style="71" customWidth="1"/>
    <col min="8233" max="8234" width="7" style="71" hidden="1" customWidth="1"/>
    <col min="8235" max="8235" width="5" style="71" customWidth="1"/>
    <col min="8236" max="8237" width="7" style="71" hidden="1" customWidth="1"/>
    <col min="8238" max="8238" width="5" style="71" customWidth="1"/>
    <col min="8239" max="8252" width="7" style="71" hidden="1" customWidth="1"/>
    <col min="8253" max="8253" width="6.42578125" style="71" customWidth="1"/>
    <col min="8254" max="8255" width="7" style="71" hidden="1" customWidth="1"/>
    <col min="8256" max="8256" width="5.42578125" style="71" customWidth="1"/>
    <col min="8257" max="8258" width="7" style="71" hidden="1" customWidth="1"/>
    <col min="8259" max="8259" width="4.7109375" style="71" customWidth="1"/>
    <col min="8260" max="8267" width="7" style="71" hidden="1" customWidth="1"/>
    <col min="8268" max="8268" width="5.42578125" style="71" customWidth="1"/>
    <col min="8269" max="8273" width="7" style="71" hidden="1" customWidth="1"/>
    <col min="8274" max="8274" width="5.7109375" style="71" customWidth="1"/>
    <col min="8275" max="8276" width="7" style="71" hidden="1" customWidth="1"/>
    <col min="8277" max="8277" width="5.42578125" style="71" customWidth="1"/>
    <col min="8278" max="8279" width="7" style="71" hidden="1" customWidth="1"/>
    <col min="8280" max="8280" width="5.42578125" style="71" customWidth="1"/>
    <col min="8281" max="8282" width="7" style="71" hidden="1" customWidth="1"/>
    <col min="8283" max="8283" width="6" style="71" customWidth="1"/>
    <col min="8284" max="8288" width="7" style="71" hidden="1" customWidth="1"/>
    <col min="8289" max="8289" width="5" style="71" customWidth="1"/>
    <col min="8290" max="8300" width="7" style="71" hidden="1" customWidth="1"/>
    <col min="8301" max="8301" width="9.42578125" style="71" customWidth="1"/>
    <col min="8302" max="8302" width="7" style="71" hidden="1" customWidth="1"/>
    <col min="8303" max="8303" width="5" style="71" customWidth="1"/>
    <col min="8304" max="8305" width="7" style="71" hidden="1" customWidth="1"/>
    <col min="8306" max="8306" width="5" style="71" customWidth="1"/>
    <col min="8307" max="8311" width="7" style="71" hidden="1" customWidth="1"/>
    <col min="8312" max="8312" width="5" style="71" customWidth="1"/>
    <col min="8313" max="8317" width="7" style="71" hidden="1" customWidth="1"/>
    <col min="8318" max="8318" width="5" style="71" customWidth="1"/>
    <col min="8319" max="8319" width="7" style="71" hidden="1" customWidth="1"/>
    <col min="8320" max="8320" width="6.42578125" style="71" customWidth="1"/>
    <col min="8321" max="8324" width="7" style="71" hidden="1" customWidth="1"/>
    <col min="8325" max="8325" width="7.28515625" style="71" customWidth="1"/>
    <col min="8326" max="8327" width="7" style="71" hidden="1" customWidth="1"/>
    <col min="8328" max="8328" width="7.28515625" style="71" customWidth="1"/>
    <col min="8329" max="8333" width="7" style="71" hidden="1" customWidth="1"/>
    <col min="8334" max="8334" width="7.28515625" style="71" customWidth="1"/>
    <col min="8335" max="8336" width="7" style="71" hidden="1" customWidth="1"/>
    <col min="8337" max="8337" width="7.28515625" style="71" customWidth="1"/>
    <col min="8338" max="8339" width="7" style="71" hidden="1" customWidth="1"/>
    <col min="8340" max="8340" width="7.28515625" style="71" customWidth="1"/>
    <col min="8341" max="8344" width="7" style="71" hidden="1" customWidth="1"/>
    <col min="8345" max="8345" width="6.42578125" style="71" customWidth="1"/>
    <col min="8346" max="8366" width="7" style="71" hidden="1" customWidth="1"/>
    <col min="8367" max="8370" width="6.42578125" style="71" customWidth="1"/>
    <col min="8371" max="8371" width="6.7109375" style="71" customWidth="1"/>
    <col min="8372" max="8372" width="6.42578125" style="71" customWidth="1"/>
    <col min="8373" max="8389" width="7" style="71" hidden="1" customWidth="1"/>
    <col min="8390" max="8390" width="6.5703125" style="71" customWidth="1"/>
    <col min="8391" max="8391" width="6.42578125" style="71" customWidth="1"/>
    <col min="8392" max="8393" width="7" style="71" hidden="1" customWidth="1"/>
    <col min="8394" max="8394" width="6.42578125" style="71" customWidth="1"/>
    <col min="8395" max="8396" width="7" style="71" hidden="1" customWidth="1"/>
    <col min="8397" max="8397" width="7.42578125" style="71" customWidth="1"/>
    <col min="8398" max="8398" width="7" style="71" hidden="1" customWidth="1"/>
    <col min="8399" max="8399" width="6.42578125" style="71" customWidth="1"/>
    <col min="8400" max="8400" width="7" style="71" hidden="1" customWidth="1"/>
    <col min="8401" max="8401" width="9" style="71" customWidth="1"/>
    <col min="8402" max="8403" width="7" style="71" hidden="1" customWidth="1"/>
    <col min="8404" max="8404" width="8.5703125" style="71" customWidth="1"/>
    <col min="8405" max="8406" width="7" style="71" hidden="1" customWidth="1"/>
    <col min="8407" max="8407" width="6.42578125" style="71" customWidth="1"/>
    <col min="8408" max="8409" width="7" style="71" hidden="1" customWidth="1"/>
    <col min="8410" max="8410" width="7" style="71" customWidth="1"/>
    <col min="8411" max="8412" width="7" style="71" hidden="1" customWidth="1"/>
    <col min="8413" max="8414" width="7" style="71" customWidth="1"/>
    <col min="8415" max="8416" width="7" style="71" hidden="1" customWidth="1"/>
    <col min="8417" max="8417" width="7.5703125" style="71" customWidth="1"/>
    <col min="8418" max="8419" width="7" style="71" hidden="1" customWidth="1"/>
    <col min="8420" max="8420" width="7" style="71" customWidth="1"/>
    <col min="8421" max="8422" width="7" style="71" hidden="1" customWidth="1"/>
    <col min="8423" max="8423" width="7" style="71" customWidth="1"/>
    <col min="8424" max="8425" width="7" style="71" hidden="1" customWidth="1"/>
    <col min="8426" max="8426" width="7" style="71" customWidth="1"/>
    <col min="8427" max="8427" width="7" style="71" hidden="1" customWidth="1"/>
    <col min="8428" max="8428" width="6.42578125" style="71" customWidth="1"/>
    <col min="8429" max="8438" width="7" style="71" hidden="1" customWidth="1"/>
    <col min="8439" max="8439" width="7" style="71" hidden="1"/>
    <col min="8440" max="8440" width="41.42578125" style="71" customWidth="1"/>
    <col min="8441" max="8441" width="6.42578125" style="71" customWidth="1"/>
    <col min="8442" max="8442" width="14.7109375" style="71" customWidth="1"/>
    <col min="8443" max="8443" width="11.42578125" style="71" customWidth="1"/>
    <col min="8444" max="8445" width="13" style="71" customWidth="1"/>
    <col min="8446" max="8455" width="9.42578125" style="71" customWidth="1"/>
    <col min="8456" max="8456" width="8.7109375" style="71" customWidth="1"/>
    <col min="8457" max="8457" width="9.42578125" style="71" customWidth="1"/>
    <col min="8458" max="8458" width="10.28515625" style="71" customWidth="1"/>
    <col min="8459" max="8459" width="6.42578125" style="71" customWidth="1"/>
    <col min="8460" max="8460" width="6.7109375" style="71" customWidth="1"/>
    <col min="8461" max="8462" width="6.5703125" style="71" customWidth="1"/>
    <col min="8463" max="8463" width="6.28515625" style="71" customWidth="1"/>
    <col min="8464" max="8465" width="7.5703125" style="71" customWidth="1"/>
    <col min="8466" max="8466" width="14.5703125" style="71" customWidth="1"/>
    <col min="8467" max="8467" width="16.28515625" style="71" customWidth="1"/>
    <col min="8468" max="8468" width="11.42578125" style="71" customWidth="1"/>
    <col min="8469" max="8469" width="36.28515625" style="71" customWidth="1"/>
    <col min="8470" max="8470" width="9.28515625" style="71" customWidth="1"/>
    <col min="8471" max="8471" width="24.5703125" style="71" customWidth="1"/>
    <col min="8472" max="8472" width="12.28515625" style="71" customWidth="1"/>
    <col min="8473" max="8473" width="21.7109375" style="71" customWidth="1"/>
    <col min="8474" max="8474" width="9.28515625" style="71" customWidth="1"/>
    <col min="8475" max="8475" width="14" style="71" customWidth="1"/>
    <col min="8476" max="8478" width="7" style="71" hidden="1" customWidth="1"/>
    <col min="8479" max="8479" width="5" style="71" customWidth="1"/>
    <col min="8480" max="8481" width="7" style="71" hidden="1" customWidth="1"/>
    <col min="8482" max="8482" width="5" style="71" customWidth="1"/>
    <col min="8483" max="8484" width="7" style="71" hidden="1" customWidth="1"/>
    <col min="8485" max="8485" width="5" style="71" customWidth="1"/>
    <col min="8486" max="8487" width="7" style="71" hidden="1" customWidth="1"/>
    <col min="8488" max="8488" width="5" style="71" customWidth="1"/>
    <col min="8489" max="8490" width="7" style="71" hidden="1" customWidth="1"/>
    <col min="8491" max="8491" width="5" style="71" customWidth="1"/>
    <col min="8492" max="8493" width="7" style="71" hidden="1" customWidth="1"/>
    <col min="8494" max="8494" width="5" style="71" customWidth="1"/>
    <col min="8495" max="8508" width="7" style="71" hidden="1" customWidth="1"/>
    <col min="8509" max="8509" width="6.42578125" style="71" customWidth="1"/>
    <col min="8510" max="8511" width="7" style="71" hidden="1" customWidth="1"/>
    <col min="8512" max="8512" width="5.42578125" style="71" customWidth="1"/>
    <col min="8513" max="8514" width="7" style="71" hidden="1" customWidth="1"/>
    <col min="8515" max="8515" width="4.7109375" style="71" customWidth="1"/>
    <col min="8516" max="8523" width="7" style="71" hidden="1" customWidth="1"/>
    <col min="8524" max="8524" width="5.42578125" style="71" customWidth="1"/>
    <col min="8525" max="8529" width="7" style="71" hidden="1" customWidth="1"/>
    <col min="8530" max="8530" width="5.7109375" style="71" customWidth="1"/>
    <col min="8531" max="8532" width="7" style="71" hidden="1" customWidth="1"/>
    <col min="8533" max="8533" width="5.42578125" style="71" customWidth="1"/>
    <col min="8534" max="8535" width="7" style="71" hidden="1" customWidth="1"/>
    <col min="8536" max="8536" width="5.42578125" style="71" customWidth="1"/>
    <col min="8537" max="8538" width="7" style="71" hidden="1" customWidth="1"/>
    <col min="8539" max="8539" width="6" style="71" customWidth="1"/>
    <col min="8540" max="8544" width="7" style="71" hidden="1" customWidth="1"/>
    <col min="8545" max="8545" width="5" style="71" customWidth="1"/>
    <col min="8546" max="8556" width="7" style="71" hidden="1" customWidth="1"/>
    <col min="8557" max="8557" width="9.42578125" style="71" customWidth="1"/>
    <col min="8558" max="8558" width="7" style="71" hidden="1" customWidth="1"/>
    <col min="8559" max="8559" width="5" style="71" customWidth="1"/>
    <col min="8560" max="8561" width="7" style="71" hidden="1" customWidth="1"/>
    <col min="8562" max="8562" width="5" style="71" customWidth="1"/>
    <col min="8563" max="8567" width="7" style="71" hidden="1" customWidth="1"/>
    <col min="8568" max="8568" width="5" style="71" customWidth="1"/>
    <col min="8569" max="8573" width="7" style="71" hidden="1" customWidth="1"/>
    <col min="8574" max="8574" width="5" style="71" customWidth="1"/>
    <col min="8575" max="8575" width="7" style="71" hidden="1" customWidth="1"/>
    <col min="8576" max="8576" width="6.42578125" style="71" customWidth="1"/>
    <col min="8577" max="8580" width="7" style="71" hidden="1" customWidth="1"/>
    <col min="8581" max="8581" width="7.28515625" style="71" customWidth="1"/>
    <col min="8582" max="8583" width="7" style="71" hidden="1" customWidth="1"/>
    <col min="8584" max="8584" width="7.28515625" style="71" customWidth="1"/>
    <col min="8585" max="8589" width="7" style="71" hidden="1" customWidth="1"/>
    <col min="8590" max="8590" width="7.28515625" style="71" customWidth="1"/>
    <col min="8591" max="8592" width="7" style="71" hidden="1" customWidth="1"/>
    <col min="8593" max="8593" width="7.28515625" style="71" customWidth="1"/>
    <col min="8594" max="8595" width="7" style="71" hidden="1" customWidth="1"/>
    <col min="8596" max="8596" width="7.28515625" style="71" customWidth="1"/>
    <col min="8597" max="8600" width="7" style="71" hidden="1" customWidth="1"/>
    <col min="8601" max="8601" width="6.42578125" style="71" customWidth="1"/>
    <col min="8602" max="8622" width="7" style="71" hidden="1" customWidth="1"/>
    <col min="8623" max="8626" width="6.42578125" style="71" customWidth="1"/>
    <col min="8627" max="8627" width="6.7109375" style="71" customWidth="1"/>
    <col min="8628" max="8628" width="6.42578125" style="71" customWidth="1"/>
    <col min="8629" max="8645" width="7" style="71" hidden="1" customWidth="1"/>
    <col min="8646" max="8646" width="6.5703125" style="71" customWidth="1"/>
    <col min="8647" max="8647" width="6.42578125" style="71" customWidth="1"/>
    <col min="8648" max="8649" width="7" style="71" hidden="1" customWidth="1"/>
    <col min="8650" max="8650" width="6.42578125" style="71" customWidth="1"/>
    <col min="8651" max="8652" width="7" style="71" hidden="1" customWidth="1"/>
    <col min="8653" max="8653" width="7.42578125" style="71" customWidth="1"/>
    <col min="8654" max="8654" width="7" style="71" hidden="1" customWidth="1"/>
    <col min="8655" max="8655" width="6.42578125" style="71" customWidth="1"/>
    <col min="8656" max="8656" width="7" style="71" hidden="1" customWidth="1"/>
    <col min="8657" max="8657" width="9" style="71" customWidth="1"/>
    <col min="8658" max="8659" width="7" style="71" hidden="1" customWidth="1"/>
    <col min="8660" max="8660" width="8.5703125" style="71" customWidth="1"/>
    <col min="8661" max="8662" width="7" style="71" hidden="1" customWidth="1"/>
    <col min="8663" max="8663" width="6.42578125" style="71" customWidth="1"/>
    <col min="8664" max="8665" width="7" style="71" hidden="1" customWidth="1"/>
    <col min="8666" max="8666" width="7" style="71" customWidth="1"/>
    <col min="8667" max="8668" width="7" style="71" hidden="1" customWidth="1"/>
    <col min="8669" max="8670" width="7" style="71" customWidth="1"/>
    <col min="8671" max="8672" width="7" style="71" hidden="1" customWidth="1"/>
    <col min="8673" max="8673" width="7.5703125" style="71" customWidth="1"/>
    <col min="8674" max="8675" width="7" style="71" hidden="1" customWidth="1"/>
    <col min="8676" max="8676" width="7" style="71" customWidth="1"/>
    <col min="8677" max="8678" width="7" style="71" hidden="1" customWidth="1"/>
    <col min="8679" max="8679" width="7" style="71" customWidth="1"/>
    <col min="8680" max="8681" width="7" style="71" hidden="1" customWidth="1"/>
    <col min="8682" max="8682" width="7" style="71" customWidth="1"/>
    <col min="8683" max="8683" width="7" style="71" hidden="1" customWidth="1"/>
    <col min="8684" max="8684" width="6.42578125" style="71" customWidth="1"/>
    <col min="8685" max="8694" width="7" style="71" hidden="1" customWidth="1"/>
    <col min="8695" max="8695" width="7" style="71" hidden="1"/>
    <col min="8696" max="8696" width="41.42578125" style="71" customWidth="1"/>
    <col min="8697" max="8697" width="6.42578125" style="71" customWidth="1"/>
    <col min="8698" max="8698" width="14.7109375" style="71" customWidth="1"/>
    <col min="8699" max="8699" width="11.42578125" style="71" customWidth="1"/>
    <col min="8700" max="8701" width="13" style="71" customWidth="1"/>
    <col min="8702" max="8711" width="9.42578125" style="71" customWidth="1"/>
    <col min="8712" max="8712" width="8.7109375" style="71" customWidth="1"/>
    <col min="8713" max="8713" width="9.42578125" style="71" customWidth="1"/>
    <col min="8714" max="8714" width="10.28515625" style="71" customWidth="1"/>
    <col min="8715" max="8715" width="6.42578125" style="71" customWidth="1"/>
    <col min="8716" max="8716" width="6.7109375" style="71" customWidth="1"/>
    <col min="8717" max="8718" width="6.5703125" style="71" customWidth="1"/>
    <col min="8719" max="8719" width="6.28515625" style="71" customWidth="1"/>
    <col min="8720" max="8721" width="7.5703125" style="71" customWidth="1"/>
    <col min="8722" max="8722" width="14.5703125" style="71" customWidth="1"/>
    <col min="8723" max="8723" width="16.28515625" style="71" customWidth="1"/>
    <col min="8724" max="8724" width="11.42578125" style="71" customWidth="1"/>
    <col min="8725" max="8725" width="36.28515625" style="71" customWidth="1"/>
    <col min="8726" max="8726" width="9.28515625" style="71" customWidth="1"/>
    <col min="8727" max="8727" width="24.5703125" style="71" customWidth="1"/>
    <col min="8728" max="8728" width="12.28515625" style="71" customWidth="1"/>
    <col min="8729" max="8729" width="21.7109375" style="71" customWidth="1"/>
    <col min="8730" max="8730" width="9.28515625" style="71" customWidth="1"/>
    <col min="8731" max="8731" width="14" style="71" customWidth="1"/>
    <col min="8732" max="8734" width="7" style="71" hidden="1" customWidth="1"/>
    <col min="8735" max="8735" width="5" style="71" customWidth="1"/>
    <col min="8736" max="8737" width="7" style="71" hidden="1" customWidth="1"/>
    <col min="8738" max="8738" width="5" style="71" customWidth="1"/>
    <col min="8739" max="8740" width="7" style="71" hidden="1" customWidth="1"/>
    <col min="8741" max="8741" width="5" style="71" customWidth="1"/>
    <col min="8742" max="8743" width="7" style="71" hidden="1" customWidth="1"/>
    <col min="8744" max="8744" width="5" style="71" customWidth="1"/>
    <col min="8745" max="8746" width="7" style="71" hidden="1" customWidth="1"/>
    <col min="8747" max="8747" width="5" style="71" customWidth="1"/>
    <col min="8748" max="8749" width="7" style="71" hidden="1" customWidth="1"/>
    <col min="8750" max="8750" width="5" style="71" customWidth="1"/>
    <col min="8751" max="8764" width="7" style="71" hidden="1" customWidth="1"/>
    <col min="8765" max="8765" width="6.42578125" style="71" customWidth="1"/>
    <col min="8766" max="8767" width="7" style="71" hidden="1" customWidth="1"/>
    <col min="8768" max="8768" width="5.42578125" style="71" customWidth="1"/>
    <col min="8769" max="8770" width="7" style="71" hidden="1" customWidth="1"/>
    <col min="8771" max="8771" width="4.7109375" style="71" customWidth="1"/>
    <col min="8772" max="8779" width="7" style="71" hidden="1" customWidth="1"/>
    <col min="8780" max="8780" width="5.42578125" style="71" customWidth="1"/>
    <col min="8781" max="8785" width="7" style="71" hidden="1" customWidth="1"/>
    <col min="8786" max="8786" width="5.7109375" style="71" customWidth="1"/>
    <col min="8787" max="8788" width="7" style="71" hidden="1" customWidth="1"/>
    <col min="8789" max="8789" width="5.42578125" style="71" customWidth="1"/>
    <col min="8790" max="8791" width="7" style="71" hidden="1" customWidth="1"/>
    <col min="8792" max="8792" width="5.42578125" style="71" customWidth="1"/>
    <col min="8793" max="8794" width="7" style="71" hidden="1" customWidth="1"/>
    <col min="8795" max="8795" width="6" style="71" customWidth="1"/>
    <col min="8796" max="8800" width="7" style="71" hidden="1" customWidth="1"/>
    <col min="8801" max="8801" width="5" style="71" customWidth="1"/>
    <col min="8802" max="8812" width="7" style="71" hidden="1" customWidth="1"/>
    <col min="8813" max="8813" width="9.42578125" style="71" customWidth="1"/>
    <col min="8814" max="8814" width="7" style="71" hidden="1" customWidth="1"/>
    <col min="8815" max="8815" width="5" style="71" customWidth="1"/>
    <col min="8816" max="8817" width="7" style="71" hidden="1" customWidth="1"/>
    <col min="8818" max="8818" width="5" style="71" customWidth="1"/>
    <col min="8819" max="8823" width="7" style="71" hidden="1" customWidth="1"/>
    <col min="8824" max="8824" width="5" style="71" customWidth="1"/>
    <col min="8825" max="8829" width="7" style="71" hidden="1" customWidth="1"/>
    <col min="8830" max="8830" width="5" style="71" customWidth="1"/>
    <col min="8831" max="8831" width="7" style="71" hidden="1" customWidth="1"/>
    <col min="8832" max="8832" width="6.42578125" style="71" customWidth="1"/>
    <col min="8833" max="8836" width="7" style="71" hidden="1" customWidth="1"/>
    <col min="8837" max="8837" width="7.28515625" style="71" customWidth="1"/>
    <col min="8838" max="8839" width="7" style="71" hidden="1" customWidth="1"/>
    <col min="8840" max="8840" width="7.28515625" style="71" customWidth="1"/>
    <col min="8841" max="8845" width="7" style="71" hidden="1" customWidth="1"/>
    <col min="8846" max="8846" width="7.28515625" style="71" customWidth="1"/>
    <col min="8847" max="8848" width="7" style="71" hidden="1" customWidth="1"/>
    <col min="8849" max="8849" width="7.28515625" style="71" customWidth="1"/>
    <col min="8850" max="8851" width="7" style="71" hidden="1" customWidth="1"/>
    <col min="8852" max="8852" width="7.28515625" style="71" customWidth="1"/>
    <col min="8853" max="8856" width="7" style="71" hidden="1" customWidth="1"/>
    <col min="8857" max="8857" width="6.42578125" style="71" customWidth="1"/>
    <col min="8858" max="8878" width="7" style="71" hidden="1" customWidth="1"/>
    <col min="8879" max="8882" width="6.42578125" style="71" customWidth="1"/>
    <col min="8883" max="8883" width="6.7109375" style="71" customWidth="1"/>
    <col min="8884" max="8884" width="6.42578125" style="71" customWidth="1"/>
    <col min="8885" max="8901" width="7" style="71" hidden="1" customWidth="1"/>
    <col min="8902" max="8902" width="6.5703125" style="71" customWidth="1"/>
    <col min="8903" max="8903" width="6.42578125" style="71" customWidth="1"/>
    <col min="8904" max="8905" width="7" style="71" hidden="1" customWidth="1"/>
    <col min="8906" max="8906" width="6.42578125" style="71" customWidth="1"/>
    <col min="8907" max="8908" width="7" style="71" hidden="1" customWidth="1"/>
    <col min="8909" max="8909" width="7.42578125" style="71" customWidth="1"/>
    <col min="8910" max="8910" width="7" style="71" hidden="1" customWidth="1"/>
    <col min="8911" max="8911" width="6.42578125" style="71" customWidth="1"/>
    <col min="8912" max="8912" width="7" style="71" hidden="1" customWidth="1"/>
    <col min="8913" max="8913" width="9" style="71" customWidth="1"/>
    <col min="8914" max="8915" width="7" style="71" hidden="1" customWidth="1"/>
    <col min="8916" max="8916" width="8.5703125" style="71" customWidth="1"/>
    <col min="8917" max="8918" width="7" style="71" hidden="1" customWidth="1"/>
    <col min="8919" max="8919" width="6.42578125" style="71" customWidth="1"/>
    <col min="8920" max="8921" width="7" style="71" hidden="1" customWidth="1"/>
    <col min="8922" max="8922" width="7" style="71" customWidth="1"/>
    <col min="8923" max="8924" width="7" style="71" hidden="1" customWidth="1"/>
    <col min="8925" max="8926" width="7" style="71" customWidth="1"/>
    <col min="8927" max="8928" width="7" style="71" hidden="1" customWidth="1"/>
    <col min="8929" max="8929" width="7.5703125" style="71" customWidth="1"/>
    <col min="8930" max="8931" width="7" style="71" hidden="1" customWidth="1"/>
    <col min="8932" max="8932" width="7" style="71" customWidth="1"/>
    <col min="8933" max="8934" width="7" style="71" hidden="1" customWidth="1"/>
    <col min="8935" max="8935" width="7" style="71" customWidth="1"/>
    <col min="8936" max="8937" width="7" style="71" hidden="1" customWidth="1"/>
    <col min="8938" max="8938" width="7" style="71" customWidth="1"/>
    <col min="8939" max="8939" width="7" style="71" hidden="1" customWidth="1"/>
    <col min="8940" max="8940" width="6.42578125" style="71" customWidth="1"/>
    <col min="8941" max="8950" width="7" style="71" hidden="1" customWidth="1"/>
    <col min="8951" max="8951" width="7" style="71" hidden="1"/>
    <col min="8952" max="8952" width="41.42578125" style="71" customWidth="1"/>
    <col min="8953" max="8953" width="6.42578125" style="71" customWidth="1"/>
    <col min="8954" max="8954" width="14.7109375" style="71" customWidth="1"/>
    <col min="8955" max="8955" width="11.42578125" style="71" customWidth="1"/>
    <col min="8956" max="8957" width="13" style="71" customWidth="1"/>
    <col min="8958" max="8967" width="9.42578125" style="71" customWidth="1"/>
    <col min="8968" max="8968" width="8.7109375" style="71" customWidth="1"/>
    <col min="8969" max="8969" width="9.42578125" style="71" customWidth="1"/>
    <col min="8970" max="8970" width="10.28515625" style="71" customWidth="1"/>
    <col min="8971" max="8971" width="6.42578125" style="71" customWidth="1"/>
    <col min="8972" max="8972" width="6.7109375" style="71" customWidth="1"/>
    <col min="8973" max="8974" width="6.5703125" style="71" customWidth="1"/>
    <col min="8975" max="8975" width="6.28515625" style="71" customWidth="1"/>
    <col min="8976" max="8977" width="7.5703125" style="71" customWidth="1"/>
    <col min="8978" max="8978" width="14.5703125" style="71" customWidth="1"/>
    <col min="8979" max="8979" width="16.28515625" style="71" customWidth="1"/>
    <col min="8980" max="8980" width="11.42578125" style="71" customWidth="1"/>
    <col min="8981" max="8981" width="36.28515625" style="71" customWidth="1"/>
    <col min="8982" max="8982" width="9.28515625" style="71" customWidth="1"/>
    <col min="8983" max="8983" width="24.5703125" style="71" customWidth="1"/>
    <col min="8984" max="8984" width="12.28515625" style="71" customWidth="1"/>
    <col min="8985" max="8985" width="21.7109375" style="71" customWidth="1"/>
    <col min="8986" max="8986" width="9.28515625" style="71" customWidth="1"/>
    <col min="8987" max="8987" width="14" style="71" customWidth="1"/>
    <col min="8988" max="8990" width="7" style="71" hidden="1" customWidth="1"/>
    <col min="8991" max="8991" width="5" style="71" customWidth="1"/>
    <col min="8992" max="8993" width="7" style="71" hidden="1" customWidth="1"/>
    <col min="8994" max="8994" width="5" style="71" customWidth="1"/>
    <col min="8995" max="8996" width="7" style="71" hidden="1" customWidth="1"/>
    <col min="8997" max="8997" width="5" style="71" customWidth="1"/>
    <col min="8998" max="8999" width="7" style="71" hidden="1" customWidth="1"/>
    <col min="9000" max="9000" width="5" style="71" customWidth="1"/>
    <col min="9001" max="9002" width="7" style="71" hidden="1" customWidth="1"/>
    <col min="9003" max="9003" width="5" style="71" customWidth="1"/>
    <col min="9004" max="9005" width="7" style="71" hidden="1" customWidth="1"/>
    <col min="9006" max="9006" width="5" style="71" customWidth="1"/>
    <col min="9007" max="9020" width="7" style="71" hidden="1" customWidth="1"/>
    <col min="9021" max="9021" width="6.42578125" style="71" customWidth="1"/>
    <col min="9022" max="9023" width="7" style="71" hidden="1" customWidth="1"/>
    <col min="9024" max="9024" width="5.42578125" style="71" customWidth="1"/>
    <col min="9025" max="9026" width="7" style="71" hidden="1" customWidth="1"/>
    <col min="9027" max="9027" width="4.7109375" style="71" customWidth="1"/>
    <col min="9028" max="9035" width="7" style="71" hidden="1" customWidth="1"/>
    <col min="9036" max="9036" width="5.42578125" style="71" customWidth="1"/>
    <col min="9037" max="9041" width="7" style="71" hidden="1" customWidth="1"/>
    <col min="9042" max="9042" width="5.7109375" style="71" customWidth="1"/>
    <col min="9043" max="9044" width="7" style="71" hidden="1" customWidth="1"/>
    <col min="9045" max="9045" width="5.42578125" style="71" customWidth="1"/>
    <col min="9046" max="9047" width="7" style="71" hidden="1" customWidth="1"/>
    <col min="9048" max="9048" width="5.42578125" style="71" customWidth="1"/>
    <col min="9049" max="9050" width="7" style="71" hidden="1" customWidth="1"/>
    <col min="9051" max="9051" width="6" style="71" customWidth="1"/>
    <col min="9052" max="9056" width="7" style="71" hidden="1" customWidth="1"/>
    <col min="9057" max="9057" width="5" style="71" customWidth="1"/>
    <col min="9058" max="9068" width="7" style="71" hidden="1" customWidth="1"/>
    <col min="9069" max="9069" width="9.42578125" style="71" customWidth="1"/>
    <col min="9070" max="9070" width="7" style="71" hidden="1" customWidth="1"/>
    <col min="9071" max="9071" width="5" style="71" customWidth="1"/>
    <col min="9072" max="9073" width="7" style="71" hidden="1" customWidth="1"/>
    <col min="9074" max="9074" width="5" style="71" customWidth="1"/>
    <col min="9075" max="9079" width="7" style="71" hidden="1" customWidth="1"/>
    <col min="9080" max="9080" width="5" style="71" customWidth="1"/>
    <col min="9081" max="9085" width="7" style="71" hidden="1" customWidth="1"/>
    <col min="9086" max="9086" width="5" style="71" customWidth="1"/>
    <col min="9087" max="9087" width="7" style="71" hidden="1" customWidth="1"/>
    <col min="9088" max="9088" width="6.42578125" style="71" customWidth="1"/>
    <col min="9089" max="9092" width="7" style="71" hidden="1" customWidth="1"/>
    <col min="9093" max="9093" width="7.28515625" style="71" customWidth="1"/>
    <col min="9094" max="9095" width="7" style="71" hidden="1" customWidth="1"/>
    <col min="9096" max="9096" width="7.28515625" style="71" customWidth="1"/>
    <col min="9097" max="9101" width="7" style="71" hidden="1" customWidth="1"/>
    <col min="9102" max="9102" width="7.28515625" style="71" customWidth="1"/>
    <col min="9103" max="9104" width="7" style="71" hidden="1" customWidth="1"/>
    <col min="9105" max="9105" width="7.28515625" style="71" customWidth="1"/>
    <col min="9106" max="9107" width="7" style="71" hidden="1" customWidth="1"/>
    <col min="9108" max="9108" width="7.28515625" style="71" customWidth="1"/>
    <col min="9109" max="9112" width="7" style="71" hidden="1" customWidth="1"/>
    <col min="9113" max="9113" width="6.42578125" style="71" customWidth="1"/>
    <col min="9114" max="9134" width="7" style="71" hidden="1" customWidth="1"/>
    <col min="9135" max="9138" width="6.42578125" style="71" customWidth="1"/>
    <col min="9139" max="9139" width="6.7109375" style="71" customWidth="1"/>
    <col min="9140" max="9140" width="6.42578125" style="71" customWidth="1"/>
    <col min="9141" max="9157" width="7" style="71" hidden="1" customWidth="1"/>
    <col min="9158" max="9158" width="6.5703125" style="71" customWidth="1"/>
    <col min="9159" max="9159" width="6.42578125" style="71" customWidth="1"/>
    <col min="9160" max="9161" width="7" style="71" hidden="1" customWidth="1"/>
    <col min="9162" max="9162" width="6.42578125" style="71" customWidth="1"/>
    <col min="9163" max="9164" width="7" style="71" hidden="1" customWidth="1"/>
    <col min="9165" max="9165" width="7.42578125" style="71" customWidth="1"/>
    <col min="9166" max="9166" width="7" style="71" hidden="1" customWidth="1"/>
    <col min="9167" max="9167" width="6.42578125" style="71" customWidth="1"/>
    <col min="9168" max="9168" width="7" style="71" hidden="1" customWidth="1"/>
    <col min="9169" max="9169" width="9" style="71" customWidth="1"/>
    <col min="9170" max="9171" width="7" style="71" hidden="1" customWidth="1"/>
    <col min="9172" max="9172" width="8.5703125" style="71" customWidth="1"/>
    <col min="9173" max="9174" width="7" style="71" hidden="1" customWidth="1"/>
    <col min="9175" max="9175" width="6.42578125" style="71" customWidth="1"/>
    <col min="9176" max="9177" width="7" style="71" hidden="1" customWidth="1"/>
    <col min="9178" max="9178" width="7" style="71" customWidth="1"/>
    <col min="9179" max="9180" width="7" style="71" hidden="1" customWidth="1"/>
    <col min="9181" max="9182" width="7" style="71" customWidth="1"/>
    <col min="9183" max="9184" width="7" style="71" hidden="1" customWidth="1"/>
    <col min="9185" max="9185" width="7.5703125" style="71" customWidth="1"/>
    <col min="9186" max="9187" width="7" style="71" hidden="1" customWidth="1"/>
    <col min="9188" max="9188" width="7" style="71" customWidth="1"/>
    <col min="9189" max="9190" width="7" style="71" hidden="1" customWidth="1"/>
    <col min="9191" max="9191" width="7" style="71" customWidth="1"/>
    <col min="9192" max="9193" width="7" style="71" hidden="1" customWidth="1"/>
    <col min="9194" max="9194" width="7" style="71" customWidth="1"/>
    <col min="9195" max="9195" width="7" style="71" hidden="1" customWidth="1"/>
    <col min="9196" max="9196" width="6.42578125" style="71" customWidth="1"/>
    <col min="9197" max="9206" width="7" style="71" hidden="1" customWidth="1"/>
    <col min="9207" max="9207" width="7" style="71" hidden="1"/>
    <col min="9208" max="9208" width="41.42578125" style="71" customWidth="1"/>
    <col min="9209" max="9209" width="6.42578125" style="71" customWidth="1"/>
    <col min="9210" max="9210" width="14.7109375" style="71" customWidth="1"/>
    <col min="9211" max="9211" width="11.42578125" style="71" customWidth="1"/>
    <col min="9212" max="9213" width="13" style="71" customWidth="1"/>
    <col min="9214" max="9223" width="9.42578125" style="71" customWidth="1"/>
    <col min="9224" max="9224" width="8.7109375" style="71" customWidth="1"/>
    <col min="9225" max="9225" width="9.42578125" style="71" customWidth="1"/>
    <col min="9226" max="9226" width="10.28515625" style="71" customWidth="1"/>
    <col min="9227" max="9227" width="6.42578125" style="71" customWidth="1"/>
    <col min="9228" max="9228" width="6.7109375" style="71" customWidth="1"/>
    <col min="9229" max="9230" width="6.5703125" style="71" customWidth="1"/>
    <col min="9231" max="9231" width="6.28515625" style="71" customWidth="1"/>
    <col min="9232" max="9233" width="7.5703125" style="71" customWidth="1"/>
    <col min="9234" max="9234" width="14.5703125" style="71" customWidth="1"/>
    <col min="9235" max="9235" width="16.28515625" style="71" customWidth="1"/>
    <col min="9236" max="9236" width="11.42578125" style="71" customWidth="1"/>
    <col min="9237" max="9237" width="36.28515625" style="71" customWidth="1"/>
    <col min="9238" max="9238" width="9.28515625" style="71" customWidth="1"/>
    <col min="9239" max="9239" width="24.5703125" style="71" customWidth="1"/>
    <col min="9240" max="9240" width="12.28515625" style="71" customWidth="1"/>
    <col min="9241" max="9241" width="21.7109375" style="71" customWidth="1"/>
    <col min="9242" max="9242" width="9.28515625" style="71" customWidth="1"/>
    <col min="9243" max="9243" width="14" style="71" customWidth="1"/>
    <col min="9244" max="9246" width="7" style="71" hidden="1" customWidth="1"/>
    <col min="9247" max="9247" width="5" style="71" customWidth="1"/>
    <col min="9248" max="9249" width="7" style="71" hidden="1" customWidth="1"/>
    <col min="9250" max="9250" width="5" style="71" customWidth="1"/>
    <col min="9251" max="9252" width="7" style="71" hidden="1" customWidth="1"/>
    <col min="9253" max="9253" width="5" style="71" customWidth="1"/>
    <col min="9254" max="9255" width="7" style="71" hidden="1" customWidth="1"/>
    <col min="9256" max="9256" width="5" style="71" customWidth="1"/>
    <col min="9257" max="9258" width="7" style="71" hidden="1" customWidth="1"/>
    <col min="9259" max="9259" width="5" style="71" customWidth="1"/>
    <col min="9260" max="9261" width="7" style="71" hidden="1" customWidth="1"/>
    <col min="9262" max="9262" width="5" style="71" customWidth="1"/>
    <col min="9263" max="9276" width="7" style="71" hidden="1" customWidth="1"/>
    <col min="9277" max="9277" width="6.42578125" style="71" customWidth="1"/>
    <col min="9278" max="9279" width="7" style="71" hidden="1" customWidth="1"/>
    <col min="9280" max="9280" width="5.42578125" style="71" customWidth="1"/>
    <col min="9281" max="9282" width="7" style="71" hidden="1" customWidth="1"/>
    <col min="9283" max="9283" width="4.7109375" style="71" customWidth="1"/>
    <col min="9284" max="9291" width="7" style="71" hidden="1" customWidth="1"/>
    <col min="9292" max="9292" width="5.42578125" style="71" customWidth="1"/>
    <col min="9293" max="9297" width="7" style="71" hidden="1" customWidth="1"/>
    <col min="9298" max="9298" width="5.7109375" style="71" customWidth="1"/>
    <col min="9299" max="9300" width="7" style="71" hidden="1" customWidth="1"/>
    <col min="9301" max="9301" width="5.42578125" style="71" customWidth="1"/>
    <col min="9302" max="9303" width="7" style="71" hidden="1" customWidth="1"/>
    <col min="9304" max="9304" width="5.42578125" style="71" customWidth="1"/>
    <col min="9305" max="9306" width="7" style="71" hidden="1" customWidth="1"/>
    <col min="9307" max="9307" width="6" style="71" customWidth="1"/>
    <col min="9308" max="9312" width="7" style="71" hidden="1" customWidth="1"/>
    <col min="9313" max="9313" width="5" style="71" customWidth="1"/>
    <col min="9314" max="9324" width="7" style="71" hidden="1" customWidth="1"/>
    <col min="9325" max="9325" width="9.42578125" style="71" customWidth="1"/>
    <col min="9326" max="9326" width="7" style="71" hidden="1" customWidth="1"/>
    <col min="9327" max="9327" width="5" style="71" customWidth="1"/>
    <col min="9328" max="9329" width="7" style="71" hidden="1" customWidth="1"/>
    <col min="9330" max="9330" width="5" style="71" customWidth="1"/>
    <col min="9331" max="9335" width="7" style="71" hidden="1" customWidth="1"/>
    <col min="9336" max="9336" width="5" style="71" customWidth="1"/>
    <col min="9337" max="9341" width="7" style="71" hidden="1" customWidth="1"/>
    <col min="9342" max="9342" width="5" style="71" customWidth="1"/>
    <col min="9343" max="9343" width="7" style="71" hidden="1" customWidth="1"/>
    <col min="9344" max="9344" width="6.42578125" style="71" customWidth="1"/>
    <col min="9345" max="9348" width="7" style="71" hidden="1" customWidth="1"/>
    <col min="9349" max="9349" width="7.28515625" style="71" customWidth="1"/>
    <col min="9350" max="9351" width="7" style="71" hidden="1" customWidth="1"/>
    <col min="9352" max="9352" width="7.28515625" style="71" customWidth="1"/>
    <col min="9353" max="9357" width="7" style="71" hidden="1" customWidth="1"/>
    <col min="9358" max="9358" width="7.28515625" style="71" customWidth="1"/>
    <col min="9359" max="9360" width="7" style="71" hidden="1" customWidth="1"/>
    <col min="9361" max="9361" width="7.28515625" style="71" customWidth="1"/>
    <col min="9362" max="9363" width="7" style="71" hidden="1" customWidth="1"/>
    <col min="9364" max="9364" width="7.28515625" style="71" customWidth="1"/>
    <col min="9365" max="9368" width="7" style="71" hidden="1" customWidth="1"/>
    <col min="9369" max="9369" width="6.42578125" style="71" customWidth="1"/>
    <col min="9370" max="9390" width="7" style="71" hidden="1" customWidth="1"/>
    <col min="9391" max="9394" width="6.42578125" style="71" customWidth="1"/>
    <col min="9395" max="9395" width="6.7109375" style="71" customWidth="1"/>
    <col min="9396" max="9396" width="6.42578125" style="71" customWidth="1"/>
    <col min="9397" max="9413" width="7" style="71" hidden="1" customWidth="1"/>
    <col min="9414" max="9414" width="6.5703125" style="71" customWidth="1"/>
    <col min="9415" max="9415" width="6.42578125" style="71" customWidth="1"/>
    <col min="9416" max="9417" width="7" style="71" hidden="1" customWidth="1"/>
    <col min="9418" max="9418" width="6.42578125" style="71" customWidth="1"/>
    <col min="9419" max="9420" width="7" style="71" hidden="1" customWidth="1"/>
    <col min="9421" max="9421" width="7.42578125" style="71" customWidth="1"/>
    <col min="9422" max="9422" width="7" style="71" hidden="1" customWidth="1"/>
    <col min="9423" max="9423" width="6.42578125" style="71" customWidth="1"/>
    <col min="9424" max="9424" width="7" style="71" hidden="1" customWidth="1"/>
    <col min="9425" max="9425" width="9" style="71" customWidth="1"/>
    <col min="9426" max="9427" width="7" style="71" hidden="1" customWidth="1"/>
    <col min="9428" max="9428" width="8.5703125" style="71" customWidth="1"/>
    <col min="9429" max="9430" width="7" style="71" hidden="1" customWidth="1"/>
    <col min="9431" max="9431" width="6.42578125" style="71" customWidth="1"/>
    <col min="9432" max="9433" width="7" style="71" hidden="1" customWidth="1"/>
    <col min="9434" max="9434" width="7" style="71" customWidth="1"/>
    <col min="9435" max="9436" width="7" style="71" hidden="1" customWidth="1"/>
    <col min="9437" max="9438" width="7" style="71" customWidth="1"/>
    <col min="9439" max="9440" width="7" style="71" hidden="1" customWidth="1"/>
    <col min="9441" max="9441" width="7.5703125" style="71" customWidth="1"/>
    <col min="9442" max="9443" width="7" style="71" hidden="1" customWidth="1"/>
    <col min="9444" max="9444" width="7" style="71" customWidth="1"/>
    <col min="9445" max="9446" width="7" style="71" hidden="1" customWidth="1"/>
    <col min="9447" max="9447" width="7" style="71" customWidth="1"/>
    <col min="9448" max="9449" width="7" style="71" hidden="1" customWidth="1"/>
    <col min="9450" max="9450" width="7" style="71" customWidth="1"/>
    <col min="9451" max="9451" width="7" style="71" hidden="1" customWidth="1"/>
    <col min="9452" max="9452" width="6.42578125" style="71" customWidth="1"/>
    <col min="9453" max="9462" width="7" style="71" hidden="1" customWidth="1"/>
    <col min="9463" max="9463" width="7" style="71" hidden="1"/>
    <col min="9464" max="9464" width="41.42578125" style="71" customWidth="1"/>
    <col min="9465" max="9465" width="6.42578125" style="71" customWidth="1"/>
    <col min="9466" max="9466" width="14.7109375" style="71" customWidth="1"/>
    <col min="9467" max="9467" width="11.42578125" style="71" customWidth="1"/>
    <col min="9468" max="9469" width="13" style="71" customWidth="1"/>
    <col min="9470" max="9479" width="9.42578125" style="71" customWidth="1"/>
    <col min="9480" max="9480" width="8.7109375" style="71" customWidth="1"/>
    <col min="9481" max="9481" width="9.42578125" style="71" customWidth="1"/>
    <col min="9482" max="9482" width="10.28515625" style="71" customWidth="1"/>
    <col min="9483" max="9483" width="6.42578125" style="71" customWidth="1"/>
    <col min="9484" max="9484" width="6.7109375" style="71" customWidth="1"/>
    <col min="9485" max="9486" width="6.5703125" style="71" customWidth="1"/>
    <col min="9487" max="9487" width="6.28515625" style="71" customWidth="1"/>
    <col min="9488" max="9489" width="7.5703125" style="71" customWidth="1"/>
    <col min="9490" max="9490" width="14.5703125" style="71" customWidth="1"/>
    <col min="9491" max="9491" width="16.28515625" style="71" customWidth="1"/>
    <col min="9492" max="9492" width="11.42578125" style="71" customWidth="1"/>
    <col min="9493" max="9493" width="36.28515625" style="71" customWidth="1"/>
    <col min="9494" max="9494" width="9.28515625" style="71" customWidth="1"/>
    <col min="9495" max="9495" width="24.5703125" style="71" customWidth="1"/>
    <col min="9496" max="9496" width="12.28515625" style="71" customWidth="1"/>
    <col min="9497" max="9497" width="21.7109375" style="71" customWidth="1"/>
    <col min="9498" max="9498" width="9.28515625" style="71" customWidth="1"/>
    <col min="9499" max="9499" width="14" style="71" customWidth="1"/>
    <col min="9500" max="9502" width="7" style="71" hidden="1" customWidth="1"/>
    <col min="9503" max="9503" width="5" style="71" customWidth="1"/>
    <col min="9504" max="9505" width="7" style="71" hidden="1" customWidth="1"/>
    <col min="9506" max="9506" width="5" style="71" customWidth="1"/>
    <col min="9507" max="9508" width="7" style="71" hidden="1" customWidth="1"/>
    <col min="9509" max="9509" width="5" style="71" customWidth="1"/>
    <col min="9510" max="9511" width="7" style="71" hidden="1" customWidth="1"/>
    <col min="9512" max="9512" width="5" style="71" customWidth="1"/>
    <col min="9513" max="9514" width="7" style="71" hidden="1" customWidth="1"/>
    <col min="9515" max="9515" width="5" style="71" customWidth="1"/>
    <col min="9516" max="9517" width="7" style="71" hidden="1" customWidth="1"/>
    <col min="9518" max="9518" width="5" style="71" customWidth="1"/>
    <col min="9519" max="9532" width="7" style="71" hidden="1" customWidth="1"/>
    <col min="9533" max="9533" width="6.42578125" style="71" customWidth="1"/>
    <col min="9534" max="9535" width="7" style="71" hidden="1" customWidth="1"/>
    <col min="9536" max="9536" width="5.42578125" style="71" customWidth="1"/>
    <col min="9537" max="9538" width="7" style="71" hidden="1" customWidth="1"/>
    <col min="9539" max="9539" width="4.7109375" style="71" customWidth="1"/>
    <col min="9540" max="9547" width="7" style="71" hidden="1" customWidth="1"/>
    <col min="9548" max="9548" width="5.42578125" style="71" customWidth="1"/>
    <col min="9549" max="9553" width="7" style="71" hidden="1" customWidth="1"/>
    <col min="9554" max="9554" width="5.7109375" style="71" customWidth="1"/>
    <col min="9555" max="9556" width="7" style="71" hidden="1" customWidth="1"/>
    <col min="9557" max="9557" width="5.42578125" style="71" customWidth="1"/>
    <col min="9558" max="9559" width="7" style="71" hidden="1" customWidth="1"/>
    <col min="9560" max="9560" width="5.42578125" style="71" customWidth="1"/>
    <col min="9561" max="9562" width="7" style="71" hidden="1" customWidth="1"/>
    <col min="9563" max="9563" width="6" style="71" customWidth="1"/>
    <col min="9564" max="9568" width="7" style="71" hidden="1" customWidth="1"/>
    <col min="9569" max="9569" width="5" style="71" customWidth="1"/>
    <col min="9570" max="9580" width="7" style="71" hidden="1" customWidth="1"/>
    <col min="9581" max="9581" width="9.42578125" style="71" customWidth="1"/>
    <col min="9582" max="9582" width="7" style="71" hidden="1" customWidth="1"/>
    <col min="9583" max="9583" width="5" style="71" customWidth="1"/>
    <col min="9584" max="9585" width="7" style="71" hidden="1" customWidth="1"/>
    <col min="9586" max="9586" width="5" style="71" customWidth="1"/>
    <col min="9587" max="9591" width="7" style="71" hidden="1" customWidth="1"/>
    <col min="9592" max="9592" width="5" style="71" customWidth="1"/>
    <col min="9593" max="9597" width="7" style="71" hidden="1" customWidth="1"/>
    <col min="9598" max="9598" width="5" style="71" customWidth="1"/>
    <col min="9599" max="9599" width="7" style="71" hidden="1" customWidth="1"/>
    <col min="9600" max="9600" width="6.42578125" style="71" customWidth="1"/>
    <col min="9601" max="9604" width="7" style="71" hidden="1" customWidth="1"/>
    <col min="9605" max="9605" width="7.28515625" style="71" customWidth="1"/>
    <col min="9606" max="9607" width="7" style="71" hidden="1" customWidth="1"/>
    <col min="9608" max="9608" width="7.28515625" style="71" customWidth="1"/>
    <col min="9609" max="9613" width="7" style="71" hidden="1" customWidth="1"/>
    <col min="9614" max="9614" width="7.28515625" style="71" customWidth="1"/>
    <col min="9615" max="9616" width="7" style="71" hidden="1" customWidth="1"/>
    <col min="9617" max="9617" width="7.28515625" style="71" customWidth="1"/>
    <col min="9618" max="9619" width="7" style="71" hidden="1" customWidth="1"/>
    <col min="9620" max="9620" width="7.28515625" style="71" customWidth="1"/>
    <col min="9621" max="9624" width="7" style="71" hidden="1" customWidth="1"/>
    <col min="9625" max="9625" width="6.42578125" style="71" customWidth="1"/>
    <col min="9626" max="9646" width="7" style="71" hidden="1" customWidth="1"/>
    <col min="9647" max="9650" width="6.42578125" style="71" customWidth="1"/>
    <col min="9651" max="9651" width="6.7109375" style="71" customWidth="1"/>
    <col min="9652" max="9652" width="6.42578125" style="71" customWidth="1"/>
    <col min="9653" max="9669" width="7" style="71" hidden="1" customWidth="1"/>
    <col min="9670" max="9670" width="6.5703125" style="71" customWidth="1"/>
    <col min="9671" max="9671" width="6.42578125" style="71" customWidth="1"/>
    <col min="9672" max="9673" width="7" style="71" hidden="1" customWidth="1"/>
    <col min="9674" max="9674" width="6.42578125" style="71" customWidth="1"/>
    <col min="9675" max="9676" width="7" style="71" hidden="1" customWidth="1"/>
    <col min="9677" max="9677" width="7.42578125" style="71" customWidth="1"/>
    <col min="9678" max="9678" width="7" style="71" hidden="1" customWidth="1"/>
    <col min="9679" max="9679" width="6.42578125" style="71" customWidth="1"/>
    <col min="9680" max="9680" width="7" style="71" hidden="1" customWidth="1"/>
    <col min="9681" max="9681" width="9" style="71" customWidth="1"/>
    <col min="9682" max="9683" width="7" style="71" hidden="1" customWidth="1"/>
    <col min="9684" max="9684" width="8.5703125" style="71" customWidth="1"/>
    <col min="9685" max="9686" width="7" style="71" hidden="1" customWidth="1"/>
    <col min="9687" max="9687" width="6.42578125" style="71" customWidth="1"/>
    <col min="9688" max="9689" width="7" style="71" hidden="1" customWidth="1"/>
    <col min="9690" max="9690" width="7" style="71" customWidth="1"/>
    <col min="9691" max="9692" width="7" style="71" hidden="1" customWidth="1"/>
    <col min="9693" max="9694" width="7" style="71" customWidth="1"/>
    <col min="9695" max="9696" width="7" style="71" hidden="1" customWidth="1"/>
    <col min="9697" max="9697" width="7.5703125" style="71" customWidth="1"/>
    <col min="9698" max="9699" width="7" style="71" hidden="1" customWidth="1"/>
    <col min="9700" max="9700" width="7" style="71" customWidth="1"/>
    <col min="9701" max="9702" width="7" style="71" hidden="1" customWidth="1"/>
    <col min="9703" max="9703" width="7" style="71" customWidth="1"/>
    <col min="9704" max="9705" width="7" style="71" hidden="1" customWidth="1"/>
    <col min="9706" max="9706" width="7" style="71" customWidth="1"/>
    <col min="9707" max="9707" width="7" style="71" hidden="1" customWidth="1"/>
    <col min="9708" max="9708" width="6.42578125" style="71" customWidth="1"/>
    <col min="9709" max="9718" width="7" style="71" hidden="1" customWidth="1"/>
    <col min="9719" max="9719" width="7" style="71" hidden="1"/>
    <col min="9720" max="9720" width="41.42578125" style="71" customWidth="1"/>
    <col min="9721" max="9721" width="6.42578125" style="71" customWidth="1"/>
    <col min="9722" max="9722" width="14.7109375" style="71" customWidth="1"/>
    <col min="9723" max="9723" width="11.42578125" style="71" customWidth="1"/>
    <col min="9724" max="9725" width="13" style="71" customWidth="1"/>
    <col min="9726" max="9735" width="9.42578125" style="71" customWidth="1"/>
    <col min="9736" max="9736" width="8.7109375" style="71" customWidth="1"/>
    <col min="9737" max="9737" width="9.42578125" style="71" customWidth="1"/>
    <col min="9738" max="9738" width="10.28515625" style="71" customWidth="1"/>
    <col min="9739" max="9739" width="6.42578125" style="71" customWidth="1"/>
    <col min="9740" max="9740" width="6.7109375" style="71" customWidth="1"/>
    <col min="9741" max="9742" width="6.5703125" style="71" customWidth="1"/>
    <col min="9743" max="9743" width="6.28515625" style="71" customWidth="1"/>
    <col min="9744" max="9745" width="7.5703125" style="71" customWidth="1"/>
    <col min="9746" max="9746" width="14.5703125" style="71" customWidth="1"/>
    <col min="9747" max="9747" width="16.28515625" style="71" customWidth="1"/>
    <col min="9748" max="9748" width="11.42578125" style="71" customWidth="1"/>
    <col min="9749" max="9749" width="36.28515625" style="71" customWidth="1"/>
    <col min="9750" max="9750" width="9.28515625" style="71" customWidth="1"/>
    <col min="9751" max="9751" width="24.5703125" style="71" customWidth="1"/>
    <col min="9752" max="9752" width="12.28515625" style="71" customWidth="1"/>
    <col min="9753" max="9753" width="21.7109375" style="71" customWidth="1"/>
    <col min="9754" max="9754" width="9.28515625" style="71" customWidth="1"/>
    <col min="9755" max="9755" width="14" style="71" customWidth="1"/>
    <col min="9756" max="9758" width="7" style="71" hidden="1" customWidth="1"/>
    <col min="9759" max="9759" width="5" style="71" customWidth="1"/>
    <col min="9760" max="9761" width="7" style="71" hidden="1" customWidth="1"/>
    <col min="9762" max="9762" width="5" style="71" customWidth="1"/>
    <col min="9763" max="9764" width="7" style="71" hidden="1" customWidth="1"/>
    <col min="9765" max="9765" width="5" style="71" customWidth="1"/>
    <col min="9766" max="9767" width="7" style="71" hidden="1" customWidth="1"/>
    <col min="9768" max="9768" width="5" style="71" customWidth="1"/>
    <col min="9769" max="9770" width="7" style="71" hidden="1" customWidth="1"/>
    <col min="9771" max="9771" width="5" style="71" customWidth="1"/>
    <col min="9772" max="9773" width="7" style="71" hidden="1" customWidth="1"/>
    <col min="9774" max="9774" width="5" style="71" customWidth="1"/>
    <col min="9775" max="9788" width="7" style="71" hidden="1" customWidth="1"/>
    <col min="9789" max="9789" width="6.42578125" style="71" customWidth="1"/>
    <col min="9790" max="9791" width="7" style="71" hidden="1" customWidth="1"/>
    <col min="9792" max="9792" width="5.42578125" style="71" customWidth="1"/>
    <col min="9793" max="9794" width="7" style="71" hidden="1" customWidth="1"/>
    <col min="9795" max="9795" width="4.7109375" style="71" customWidth="1"/>
    <col min="9796" max="9803" width="7" style="71" hidden="1" customWidth="1"/>
    <col min="9804" max="9804" width="5.42578125" style="71" customWidth="1"/>
    <col min="9805" max="9809" width="7" style="71" hidden="1" customWidth="1"/>
    <col min="9810" max="9810" width="5.7109375" style="71" customWidth="1"/>
    <col min="9811" max="9812" width="7" style="71" hidden="1" customWidth="1"/>
    <col min="9813" max="9813" width="5.42578125" style="71" customWidth="1"/>
    <col min="9814" max="9815" width="7" style="71" hidden="1" customWidth="1"/>
    <col min="9816" max="9816" width="5.42578125" style="71" customWidth="1"/>
    <col min="9817" max="9818" width="7" style="71" hidden="1" customWidth="1"/>
    <col min="9819" max="9819" width="6" style="71" customWidth="1"/>
    <col min="9820" max="9824" width="7" style="71" hidden="1" customWidth="1"/>
    <col min="9825" max="9825" width="5" style="71" customWidth="1"/>
    <col min="9826" max="9836" width="7" style="71" hidden="1" customWidth="1"/>
    <col min="9837" max="9837" width="9.42578125" style="71" customWidth="1"/>
    <col min="9838" max="9838" width="7" style="71" hidden="1" customWidth="1"/>
    <col min="9839" max="9839" width="5" style="71" customWidth="1"/>
    <col min="9840" max="9841" width="7" style="71" hidden="1" customWidth="1"/>
    <col min="9842" max="9842" width="5" style="71" customWidth="1"/>
    <col min="9843" max="9847" width="7" style="71" hidden="1" customWidth="1"/>
    <col min="9848" max="9848" width="5" style="71" customWidth="1"/>
    <col min="9849" max="9853" width="7" style="71" hidden="1" customWidth="1"/>
    <col min="9854" max="9854" width="5" style="71" customWidth="1"/>
    <col min="9855" max="9855" width="7" style="71" hidden="1" customWidth="1"/>
    <col min="9856" max="9856" width="6.42578125" style="71" customWidth="1"/>
    <col min="9857" max="9860" width="7" style="71" hidden="1" customWidth="1"/>
    <col min="9861" max="9861" width="7.28515625" style="71" customWidth="1"/>
    <col min="9862" max="9863" width="7" style="71" hidden="1" customWidth="1"/>
    <col min="9864" max="9864" width="7.28515625" style="71" customWidth="1"/>
    <col min="9865" max="9869" width="7" style="71" hidden="1" customWidth="1"/>
    <col min="9870" max="9870" width="7.28515625" style="71" customWidth="1"/>
    <col min="9871" max="9872" width="7" style="71" hidden="1" customWidth="1"/>
    <col min="9873" max="9873" width="7.28515625" style="71" customWidth="1"/>
    <col min="9874" max="9875" width="7" style="71" hidden="1" customWidth="1"/>
    <col min="9876" max="9876" width="7.28515625" style="71" customWidth="1"/>
    <col min="9877" max="9880" width="7" style="71" hidden="1" customWidth="1"/>
    <col min="9881" max="9881" width="6.42578125" style="71" customWidth="1"/>
    <col min="9882" max="9902" width="7" style="71" hidden="1" customWidth="1"/>
    <col min="9903" max="9906" width="6.42578125" style="71" customWidth="1"/>
    <col min="9907" max="9907" width="6.7109375" style="71" customWidth="1"/>
    <col min="9908" max="9908" width="6.42578125" style="71" customWidth="1"/>
    <col min="9909" max="9925" width="7" style="71" hidden="1" customWidth="1"/>
    <col min="9926" max="9926" width="6.5703125" style="71" customWidth="1"/>
    <col min="9927" max="9927" width="6.42578125" style="71" customWidth="1"/>
    <col min="9928" max="9929" width="7" style="71" hidden="1" customWidth="1"/>
    <col min="9930" max="9930" width="6.42578125" style="71" customWidth="1"/>
    <col min="9931" max="9932" width="7" style="71" hidden="1" customWidth="1"/>
    <col min="9933" max="9933" width="7.42578125" style="71" customWidth="1"/>
    <col min="9934" max="9934" width="7" style="71" hidden="1" customWidth="1"/>
    <col min="9935" max="9935" width="6.42578125" style="71" customWidth="1"/>
    <col min="9936" max="9936" width="7" style="71" hidden="1" customWidth="1"/>
    <col min="9937" max="9937" width="9" style="71" customWidth="1"/>
    <col min="9938" max="9939" width="7" style="71" hidden="1" customWidth="1"/>
    <col min="9940" max="9940" width="8.5703125" style="71" customWidth="1"/>
    <col min="9941" max="9942" width="7" style="71" hidden="1" customWidth="1"/>
    <col min="9943" max="9943" width="6.42578125" style="71" customWidth="1"/>
    <col min="9944" max="9945" width="7" style="71" hidden="1" customWidth="1"/>
    <col min="9946" max="9946" width="7" style="71" customWidth="1"/>
    <col min="9947" max="9948" width="7" style="71" hidden="1" customWidth="1"/>
    <col min="9949" max="9950" width="7" style="71" customWidth="1"/>
    <col min="9951" max="9952" width="7" style="71" hidden="1" customWidth="1"/>
    <col min="9953" max="9953" width="7.5703125" style="71" customWidth="1"/>
    <col min="9954" max="9955" width="7" style="71" hidden="1" customWidth="1"/>
    <col min="9956" max="9956" width="7" style="71" customWidth="1"/>
    <col min="9957" max="9958" width="7" style="71" hidden="1" customWidth="1"/>
    <col min="9959" max="9959" width="7" style="71" customWidth="1"/>
    <col min="9960" max="9961" width="7" style="71" hidden="1" customWidth="1"/>
    <col min="9962" max="9962" width="7" style="71" customWidth="1"/>
    <col min="9963" max="9963" width="7" style="71" hidden="1" customWidth="1"/>
    <col min="9964" max="9964" width="6.42578125" style="71" customWidth="1"/>
    <col min="9965" max="9974" width="7" style="71" hidden="1" customWidth="1"/>
    <col min="9975" max="9975" width="7" style="71" hidden="1"/>
    <col min="9976" max="9976" width="41.42578125" style="71" customWidth="1"/>
    <col min="9977" max="9977" width="6.42578125" style="71" customWidth="1"/>
    <col min="9978" max="9978" width="14.7109375" style="71" customWidth="1"/>
    <col min="9979" max="9979" width="11.42578125" style="71" customWidth="1"/>
    <col min="9980" max="9981" width="13" style="71" customWidth="1"/>
    <col min="9982" max="9991" width="9.42578125" style="71" customWidth="1"/>
    <col min="9992" max="9992" width="8.7109375" style="71" customWidth="1"/>
    <col min="9993" max="9993" width="9.42578125" style="71" customWidth="1"/>
    <col min="9994" max="9994" width="10.28515625" style="71" customWidth="1"/>
    <col min="9995" max="9995" width="6.42578125" style="71" customWidth="1"/>
    <col min="9996" max="9996" width="6.7109375" style="71" customWidth="1"/>
    <col min="9997" max="9998" width="6.5703125" style="71" customWidth="1"/>
    <col min="9999" max="9999" width="6.28515625" style="71" customWidth="1"/>
    <col min="10000" max="10001" width="7.5703125" style="71" customWidth="1"/>
    <col min="10002" max="10002" width="14.5703125" style="71" customWidth="1"/>
    <col min="10003" max="10003" width="16.28515625" style="71" customWidth="1"/>
    <col min="10004" max="10004" width="11.42578125" style="71" customWidth="1"/>
    <col min="10005" max="10005" width="36.28515625" style="71" customWidth="1"/>
    <col min="10006" max="10006" width="9.28515625" style="71" customWidth="1"/>
    <col min="10007" max="10007" width="24.5703125" style="71" customWidth="1"/>
    <col min="10008" max="10008" width="12.28515625" style="71" customWidth="1"/>
    <col min="10009" max="10009" width="21.7109375" style="71" customWidth="1"/>
    <col min="10010" max="10010" width="9.28515625" style="71" customWidth="1"/>
    <col min="10011" max="10011" width="14" style="71" customWidth="1"/>
    <col min="10012" max="10014" width="7" style="71" hidden="1" customWidth="1"/>
    <col min="10015" max="10015" width="5" style="71" customWidth="1"/>
    <col min="10016" max="10017" width="7" style="71" hidden="1" customWidth="1"/>
    <col min="10018" max="10018" width="5" style="71" customWidth="1"/>
    <col min="10019" max="10020" width="7" style="71" hidden="1" customWidth="1"/>
    <col min="10021" max="10021" width="5" style="71" customWidth="1"/>
    <col min="10022" max="10023" width="7" style="71" hidden="1" customWidth="1"/>
    <col min="10024" max="10024" width="5" style="71" customWidth="1"/>
    <col min="10025" max="10026" width="7" style="71" hidden="1" customWidth="1"/>
    <col min="10027" max="10027" width="5" style="71" customWidth="1"/>
    <col min="10028" max="10029" width="7" style="71" hidden="1" customWidth="1"/>
    <col min="10030" max="10030" width="5" style="71" customWidth="1"/>
    <col min="10031" max="10044" width="7" style="71" hidden="1" customWidth="1"/>
    <col min="10045" max="10045" width="6.42578125" style="71" customWidth="1"/>
    <col min="10046" max="10047" width="7" style="71" hidden="1" customWidth="1"/>
    <col min="10048" max="10048" width="5.42578125" style="71" customWidth="1"/>
    <col min="10049" max="10050" width="7" style="71" hidden="1" customWidth="1"/>
    <col min="10051" max="10051" width="4.7109375" style="71" customWidth="1"/>
    <col min="10052" max="10059" width="7" style="71" hidden="1" customWidth="1"/>
    <col min="10060" max="10060" width="5.42578125" style="71" customWidth="1"/>
    <col min="10061" max="10065" width="7" style="71" hidden="1" customWidth="1"/>
    <col min="10066" max="10066" width="5.7109375" style="71" customWidth="1"/>
    <col min="10067" max="10068" width="7" style="71" hidden="1" customWidth="1"/>
    <col min="10069" max="10069" width="5.42578125" style="71" customWidth="1"/>
    <col min="10070" max="10071" width="7" style="71" hidden="1" customWidth="1"/>
    <col min="10072" max="10072" width="5.42578125" style="71" customWidth="1"/>
    <col min="10073" max="10074" width="7" style="71" hidden="1" customWidth="1"/>
    <col min="10075" max="10075" width="6" style="71" customWidth="1"/>
    <col min="10076" max="10080" width="7" style="71" hidden="1" customWidth="1"/>
    <col min="10081" max="10081" width="5" style="71" customWidth="1"/>
    <col min="10082" max="10092" width="7" style="71" hidden="1" customWidth="1"/>
    <col min="10093" max="10093" width="9.42578125" style="71" customWidth="1"/>
    <col min="10094" max="10094" width="7" style="71" hidden="1" customWidth="1"/>
    <col min="10095" max="10095" width="5" style="71" customWidth="1"/>
    <col min="10096" max="10097" width="7" style="71" hidden="1" customWidth="1"/>
    <col min="10098" max="10098" width="5" style="71" customWidth="1"/>
    <col min="10099" max="10103" width="7" style="71" hidden="1" customWidth="1"/>
    <col min="10104" max="10104" width="5" style="71" customWidth="1"/>
    <col min="10105" max="10109" width="7" style="71" hidden="1" customWidth="1"/>
    <col min="10110" max="10110" width="5" style="71" customWidth="1"/>
    <col min="10111" max="10111" width="7" style="71" hidden="1" customWidth="1"/>
    <col min="10112" max="10112" width="6.42578125" style="71" customWidth="1"/>
    <col min="10113" max="10116" width="7" style="71" hidden="1" customWidth="1"/>
    <col min="10117" max="10117" width="7.28515625" style="71" customWidth="1"/>
    <col min="10118" max="10119" width="7" style="71" hidden="1" customWidth="1"/>
    <col min="10120" max="10120" width="7.28515625" style="71" customWidth="1"/>
    <col min="10121" max="10125" width="7" style="71" hidden="1" customWidth="1"/>
    <col min="10126" max="10126" width="7.28515625" style="71" customWidth="1"/>
    <col min="10127" max="10128" width="7" style="71" hidden="1" customWidth="1"/>
    <col min="10129" max="10129" width="7.28515625" style="71" customWidth="1"/>
    <col min="10130" max="10131" width="7" style="71" hidden="1" customWidth="1"/>
    <col min="10132" max="10132" width="7.28515625" style="71" customWidth="1"/>
    <col min="10133" max="10136" width="7" style="71" hidden="1" customWidth="1"/>
    <col min="10137" max="10137" width="6.42578125" style="71" customWidth="1"/>
    <col min="10138" max="10158" width="7" style="71" hidden="1" customWidth="1"/>
    <col min="10159" max="10162" width="6.42578125" style="71" customWidth="1"/>
    <col min="10163" max="10163" width="6.7109375" style="71" customWidth="1"/>
    <col min="10164" max="10164" width="6.42578125" style="71" customWidth="1"/>
    <col min="10165" max="10181" width="7" style="71" hidden="1" customWidth="1"/>
    <col min="10182" max="10182" width="6.5703125" style="71" customWidth="1"/>
    <col min="10183" max="10183" width="6.42578125" style="71" customWidth="1"/>
    <col min="10184" max="10185" width="7" style="71" hidden="1" customWidth="1"/>
    <col min="10186" max="10186" width="6.42578125" style="71" customWidth="1"/>
    <col min="10187" max="10188" width="7" style="71" hidden="1" customWidth="1"/>
    <col min="10189" max="10189" width="7.42578125" style="71" customWidth="1"/>
    <col min="10190" max="10190" width="7" style="71" hidden="1" customWidth="1"/>
    <col min="10191" max="10191" width="6.42578125" style="71" customWidth="1"/>
    <col min="10192" max="10192" width="7" style="71" hidden="1" customWidth="1"/>
    <col min="10193" max="10193" width="9" style="71" customWidth="1"/>
    <col min="10194" max="10195" width="7" style="71" hidden="1" customWidth="1"/>
    <col min="10196" max="10196" width="8.5703125" style="71" customWidth="1"/>
    <col min="10197" max="10198" width="7" style="71" hidden="1" customWidth="1"/>
    <col min="10199" max="10199" width="6.42578125" style="71" customWidth="1"/>
    <col min="10200" max="10201" width="7" style="71" hidden="1" customWidth="1"/>
    <col min="10202" max="10202" width="7" style="71" customWidth="1"/>
    <col min="10203" max="10204" width="7" style="71" hidden="1" customWidth="1"/>
    <col min="10205" max="10206" width="7" style="71" customWidth="1"/>
    <col min="10207" max="10208" width="7" style="71" hidden="1" customWidth="1"/>
    <col min="10209" max="10209" width="7.5703125" style="71" customWidth="1"/>
    <col min="10210" max="10211" width="7" style="71" hidden="1" customWidth="1"/>
    <col min="10212" max="10212" width="7" style="71" customWidth="1"/>
    <col min="10213" max="10214" width="7" style="71" hidden="1" customWidth="1"/>
    <col min="10215" max="10215" width="7" style="71" customWidth="1"/>
    <col min="10216" max="10217" width="7" style="71" hidden="1" customWidth="1"/>
    <col min="10218" max="10218" width="7" style="71" customWidth="1"/>
    <col min="10219" max="10219" width="7" style="71" hidden="1" customWidth="1"/>
    <col min="10220" max="10220" width="6.42578125" style="71" customWidth="1"/>
    <col min="10221" max="10230" width="7" style="71" hidden="1" customWidth="1"/>
    <col min="10231" max="10231" width="7" style="71" hidden="1"/>
    <col min="10232" max="10232" width="41.42578125" style="71" customWidth="1"/>
    <col min="10233" max="10233" width="6.42578125" style="71" customWidth="1"/>
    <col min="10234" max="10234" width="14.7109375" style="71" customWidth="1"/>
    <col min="10235" max="10235" width="11.42578125" style="71" customWidth="1"/>
    <col min="10236" max="10237" width="13" style="71" customWidth="1"/>
    <col min="10238" max="10247" width="9.42578125" style="71" customWidth="1"/>
    <col min="10248" max="10248" width="8.7109375" style="71" customWidth="1"/>
    <col min="10249" max="10249" width="9.42578125" style="71" customWidth="1"/>
    <col min="10250" max="10250" width="10.28515625" style="71" customWidth="1"/>
    <col min="10251" max="10251" width="6.42578125" style="71" customWidth="1"/>
    <col min="10252" max="10252" width="6.7109375" style="71" customWidth="1"/>
    <col min="10253" max="10254" width="6.5703125" style="71" customWidth="1"/>
    <col min="10255" max="10255" width="6.28515625" style="71" customWidth="1"/>
    <col min="10256" max="10257" width="7.5703125" style="71" customWidth="1"/>
    <col min="10258" max="10258" width="14.5703125" style="71" customWidth="1"/>
    <col min="10259" max="10259" width="16.28515625" style="71" customWidth="1"/>
    <col min="10260" max="10260" width="11.42578125" style="71" customWidth="1"/>
    <col min="10261" max="10261" width="36.28515625" style="71" customWidth="1"/>
    <col min="10262" max="10262" width="9.28515625" style="71" customWidth="1"/>
    <col min="10263" max="10263" width="24.5703125" style="71" customWidth="1"/>
    <col min="10264" max="10264" width="12.28515625" style="71" customWidth="1"/>
    <col min="10265" max="10265" width="21.7109375" style="71" customWidth="1"/>
    <col min="10266" max="10266" width="9.28515625" style="71" customWidth="1"/>
    <col min="10267" max="10267" width="14" style="71" customWidth="1"/>
    <col min="10268" max="10270" width="7" style="71" hidden="1" customWidth="1"/>
    <col min="10271" max="10271" width="5" style="71" customWidth="1"/>
    <col min="10272" max="10273" width="7" style="71" hidden="1" customWidth="1"/>
    <col min="10274" max="10274" width="5" style="71" customWidth="1"/>
    <col min="10275" max="10276" width="7" style="71" hidden="1" customWidth="1"/>
    <col min="10277" max="10277" width="5" style="71" customWidth="1"/>
    <col min="10278" max="10279" width="7" style="71" hidden="1" customWidth="1"/>
    <col min="10280" max="10280" width="5" style="71" customWidth="1"/>
    <col min="10281" max="10282" width="7" style="71" hidden="1" customWidth="1"/>
    <col min="10283" max="10283" width="5" style="71" customWidth="1"/>
    <col min="10284" max="10285" width="7" style="71" hidden="1" customWidth="1"/>
    <col min="10286" max="10286" width="5" style="71" customWidth="1"/>
    <col min="10287" max="10300" width="7" style="71" hidden="1" customWidth="1"/>
    <col min="10301" max="10301" width="6.42578125" style="71" customWidth="1"/>
    <col min="10302" max="10303" width="7" style="71" hidden="1" customWidth="1"/>
    <col min="10304" max="10304" width="5.42578125" style="71" customWidth="1"/>
    <col min="10305" max="10306" width="7" style="71" hidden="1" customWidth="1"/>
    <col min="10307" max="10307" width="4.7109375" style="71" customWidth="1"/>
    <col min="10308" max="10315" width="7" style="71" hidden="1" customWidth="1"/>
    <col min="10316" max="10316" width="5.42578125" style="71" customWidth="1"/>
    <col min="10317" max="10321" width="7" style="71" hidden="1" customWidth="1"/>
    <col min="10322" max="10322" width="5.7109375" style="71" customWidth="1"/>
    <col min="10323" max="10324" width="7" style="71" hidden="1" customWidth="1"/>
    <col min="10325" max="10325" width="5.42578125" style="71" customWidth="1"/>
    <col min="10326" max="10327" width="7" style="71" hidden="1" customWidth="1"/>
    <col min="10328" max="10328" width="5.42578125" style="71" customWidth="1"/>
    <col min="10329" max="10330" width="7" style="71" hidden="1" customWidth="1"/>
    <col min="10331" max="10331" width="6" style="71" customWidth="1"/>
    <col min="10332" max="10336" width="7" style="71" hidden="1" customWidth="1"/>
    <col min="10337" max="10337" width="5" style="71" customWidth="1"/>
    <col min="10338" max="10348" width="7" style="71" hidden="1" customWidth="1"/>
    <col min="10349" max="10349" width="9.42578125" style="71" customWidth="1"/>
    <col min="10350" max="10350" width="7" style="71" hidden="1" customWidth="1"/>
    <col min="10351" max="10351" width="5" style="71" customWidth="1"/>
    <col min="10352" max="10353" width="7" style="71" hidden="1" customWidth="1"/>
    <col min="10354" max="10354" width="5" style="71" customWidth="1"/>
    <col min="10355" max="10359" width="7" style="71" hidden="1" customWidth="1"/>
    <col min="10360" max="10360" width="5" style="71" customWidth="1"/>
    <col min="10361" max="10365" width="7" style="71" hidden="1" customWidth="1"/>
    <col min="10366" max="10366" width="5" style="71" customWidth="1"/>
    <col min="10367" max="10367" width="7" style="71" hidden="1" customWidth="1"/>
    <col min="10368" max="10368" width="6.42578125" style="71" customWidth="1"/>
    <col min="10369" max="10372" width="7" style="71" hidden="1" customWidth="1"/>
    <col min="10373" max="10373" width="7.28515625" style="71" customWidth="1"/>
    <col min="10374" max="10375" width="7" style="71" hidden="1" customWidth="1"/>
    <col min="10376" max="10376" width="7.28515625" style="71" customWidth="1"/>
    <col min="10377" max="10381" width="7" style="71" hidden="1" customWidth="1"/>
    <col min="10382" max="10382" width="7.28515625" style="71" customWidth="1"/>
    <col min="10383" max="10384" width="7" style="71" hidden="1" customWidth="1"/>
    <col min="10385" max="10385" width="7.28515625" style="71" customWidth="1"/>
    <col min="10386" max="10387" width="7" style="71" hidden="1" customWidth="1"/>
    <col min="10388" max="10388" width="7.28515625" style="71" customWidth="1"/>
    <col min="10389" max="10392" width="7" style="71" hidden="1" customWidth="1"/>
    <col min="10393" max="10393" width="6.42578125" style="71" customWidth="1"/>
    <col min="10394" max="10414" width="7" style="71" hidden="1" customWidth="1"/>
    <col min="10415" max="10418" width="6.42578125" style="71" customWidth="1"/>
    <col min="10419" max="10419" width="6.7109375" style="71" customWidth="1"/>
    <col min="10420" max="10420" width="6.42578125" style="71" customWidth="1"/>
    <col min="10421" max="10437" width="7" style="71" hidden="1" customWidth="1"/>
    <col min="10438" max="10438" width="6.5703125" style="71" customWidth="1"/>
    <col min="10439" max="10439" width="6.42578125" style="71" customWidth="1"/>
    <col min="10440" max="10441" width="7" style="71" hidden="1" customWidth="1"/>
    <col min="10442" max="10442" width="6.42578125" style="71" customWidth="1"/>
    <col min="10443" max="10444" width="7" style="71" hidden="1" customWidth="1"/>
    <col min="10445" max="10445" width="7.42578125" style="71" customWidth="1"/>
    <col min="10446" max="10446" width="7" style="71" hidden="1" customWidth="1"/>
    <col min="10447" max="10447" width="6.42578125" style="71" customWidth="1"/>
    <col min="10448" max="10448" width="7" style="71" hidden="1" customWidth="1"/>
    <col min="10449" max="10449" width="9" style="71" customWidth="1"/>
    <col min="10450" max="10451" width="7" style="71" hidden="1" customWidth="1"/>
    <col min="10452" max="10452" width="8.5703125" style="71" customWidth="1"/>
    <col min="10453" max="10454" width="7" style="71" hidden="1" customWidth="1"/>
    <col min="10455" max="10455" width="6.42578125" style="71" customWidth="1"/>
    <col min="10456" max="10457" width="7" style="71" hidden="1" customWidth="1"/>
    <col min="10458" max="10458" width="7" style="71" customWidth="1"/>
    <col min="10459" max="10460" width="7" style="71" hidden="1" customWidth="1"/>
    <col min="10461" max="10462" width="7" style="71" customWidth="1"/>
    <col min="10463" max="10464" width="7" style="71" hidden="1" customWidth="1"/>
    <col min="10465" max="10465" width="7.5703125" style="71" customWidth="1"/>
    <col min="10466" max="10467" width="7" style="71" hidden="1" customWidth="1"/>
    <col min="10468" max="10468" width="7" style="71" customWidth="1"/>
    <col min="10469" max="10470" width="7" style="71" hidden="1" customWidth="1"/>
    <col min="10471" max="10471" width="7" style="71" customWidth="1"/>
    <col min="10472" max="10473" width="7" style="71" hidden="1" customWidth="1"/>
    <col min="10474" max="10474" width="7" style="71" customWidth="1"/>
    <col min="10475" max="10475" width="7" style="71" hidden="1" customWidth="1"/>
    <col min="10476" max="10476" width="6.42578125" style="71" customWidth="1"/>
    <col min="10477" max="10486" width="7" style="71" hidden="1" customWidth="1"/>
    <col min="10487" max="10487" width="7" style="71" hidden="1"/>
    <col min="10488" max="10488" width="41.42578125" style="71" customWidth="1"/>
    <col min="10489" max="10489" width="6.42578125" style="71" customWidth="1"/>
    <col min="10490" max="10490" width="14.7109375" style="71" customWidth="1"/>
    <col min="10491" max="10491" width="11.42578125" style="71" customWidth="1"/>
    <col min="10492" max="10493" width="13" style="71" customWidth="1"/>
    <col min="10494" max="10503" width="9.42578125" style="71" customWidth="1"/>
    <col min="10504" max="10504" width="8.7109375" style="71" customWidth="1"/>
    <col min="10505" max="10505" width="9.42578125" style="71" customWidth="1"/>
    <col min="10506" max="10506" width="10.28515625" style="71" customWidth="1"/>
    <col min="10507" max="10507" width="6.42578125" style="71" customWidth="1"/>
    <col min="10508" max="10508" width="6.7109375" style="71" customWidth="1"/>
    <col min="10509" max="10510" width="6.5703125" style="71" customWidth="1"/>
    <col min="10511" max="10511" width="6.28515625" style="71" customWidth="1"/>
    <col min="10512" max="10513" width="7.5703125" style="71" customWidth="1"/>
    <col min="10514" max="10514" width="14.5703125" style="71" customWidth="1"/>
    <col min="10515" max="10515" width="16.28515625" style="71" customWidth="1"/>
    <col min="10516" max="10516" width="11.42578125" style="71" customWidth="1"/>
    <col min="10517" max="10517" width="36.28515625" style="71" customWidth="1"/>
    <col min="10518" max="10518" width="9.28515625" style="71" customWidth="1"/>
    <col min="10519" max="10519" width="24.5703125" style="71" customWidth="1"/>
    <col min="10520" max="10520" width="12.28515625" style="71" customWidth="1"/>
    <col min="10521" max="10521" width="21.7109375" style="71" customWidth="1"/>
    <col min="10522" max="10522" width="9.28515625" style="71" customWidth="1"/>
    <col min="10523" max="10523" width="14" style="71" customWidth="1"/>
    <col min="10524" max="10526" width="7" style="71" hidden="1" customWidth="1"/>
    <col min="10527" max="10527" width="5" style="71" customWidth="1"/>
    <col min="10528" max="10529" width="7" style="71" hidden="1" customWidth="1"/>
    <col min="10530" max="10530" width="5" style="71" customWidth="1"/>
    <col min="10531" max="10532" width="7" style="71" hidden="1" customWidth="1"/>
    <col min="10533" max="10533" width="5" style="71" customWidth="1"/>
    <col min="10534" max="10535" width="7" style="71" hidden="1" customWidth="1"/>
    <col min="10536" max="10536" width="5" style="71" customWidth="1"/>
    <col min="10537" max="10538" width="7" style="71" hidden="1" customWidth="1"/>
    <col min="10539" max="10539" width="5" style="71" customWidth="1"/>
    <col min="10540" max="10541" width="7" style="71" hidden="1" customWidth="1"/>
    <col min="10542" max="10542" width="5" style="71" customWidth="1"/>
    <col min="10543" max="10556" width="7" style="71" hidden="1" customWidth="1"/>
    <col min="10557" max="10557" width="6.42578125" style="71" customWidth="1"/>
    <col min="10558" max="10559" width="7" style="71" hidden="1" customWidth="1"/>
    <col min="10560" max="10560" width="5.42578125" style="71" customWidth="1"/>
    <col min="10561" max="10562" width="7" style="71" hidden="1" customWidth="1"/>
    <col min="10563" max="10563" width="4.7109375" style="71" customWidth="1"/>
    <col min="10564" max="10571" width="7" style="71" hidden="1" customWidth="1"/>
    <col min="10572" max="10572" width="5.42578125" style="71" customWidth="1"/>
    <col min="10573" max="10577" width="7" style="71" hidden="1" customWidth="1"/>
    <col min="10578" max="10578" width="5.7109375" style="71" customWidth="1"/>
    <col min="10579" max="10580" width="7" style="71" hidden="1" customWidth="1"/>
    <col min="10581" max="10581" width="5.42578125" style="71" customWidth="1"/>
    <col min="10582" max="10583" width="7" style="71" hidden="1" customWidth="1"/>
    <col min="10584" max="10584" width="5.42578125" style="71" customWidth="1"/>
    <col min="10585" max="10586" width="7" style="71" hidden="1" customWidth="1"/>
    <col min="10587" max="10587" width="6" style="71" customWidth="1"/>
    <col min="10588" max="10592" width="7" style="71" hidden="1" customWidth="1"/>
    <col min="10593" max="10593" width="5" style="71" customWidth="1"/>
    <col min="10594" max="10604" width="7" style="71" hidden="1" customWidth="1"/>
    <col min="10605" max="10605" width="9.42578125" style="71" customWidth="1"/>
    <col min="10606" max="10606" width="7" style="71" hidden="1" customWidth="1"/>
    <col min="10607" max="10607" width="5" style="71" customWidth="1"/>
    <col min="10608" max="10609" width="7" style="71" hidden="1" customWidth="1"/>
    <col min="10610" max="10610" width="5" style="71" customWidth="1"/>
    <col min="10611" max="10615" width="7" style="71" hidden="1" customWidth="1"/>
    <col min="10616" max="10616" width="5" style="71" customWidth="1"/>
    <col min="10617" max="10621" width="7" style="71" hidden="1" customWidth="1"/>
    <col min="10622" max="10622" width="5" style="71" customWidth="1"/>
    <col min="10623" max="10623" width="7" style="71" hidden="1" customWidth="1"/>
    <col min="10624" max="10624" width="6.42578125" style="71" customWidth="1"/>
    <col min="10625" max="10628" width="7" style="71" hidden="1" customWidth="1"/>
    <col min="10629" max="10629" width="7.28515625" style="71" customWidth="1"/>
    <col min="10630" max="10631" width="7" style="71" hidden="1" customWidth="1"/>
    <col min="10632" max="10632" width="7.28515625" style="71" customWidth="1"/>
    <col min="10633" max="10637" width="7" style="71" hidden="1" customWidth="1"/>
    <col min="10638" max="10638" width="7.28515625" style="71" customWidth="1"/>
    <col min="10639" max="10640" width="7" style="71" hidden="1" customWidth="1"/>
    <col min="10641" max="10641" width="7.28515625" style="71" customWidth="1"/>
    <col min="10642" max="10643" width="7" style="71" hidden="1" customWidth="1"/>
    <col min="10644" max="10644" width="7.28515625" style="71" customWidth="1"/>
    <col min="10645" max="10648" width="7" style="71" hidden="1" customWidth="1"/>
    <col min="10649" max="10649" width="6.42578125" style="71" customWidth="1"/>
    <col min="10650" max="10670" width="7" style="71" hidden="1" customWidth="1"/>
    <col min="10671" max="10674" width="6.42578125" style="71" customWidth="1"/>
    <col min="10675" max="10675" width="6.7109375" style="71" customWidth="1"/>
    <col min="10676" max="10676" width="6.42578125" style="71" customWidth="1"/>
    <col min="10677" max="10693" width="7" style="71" hidden="1" customWidth="1"/>
    <col min="10694" max="10694" width="6.5703125" style="71" customWidth="1"/>
    <col min="10695" max="10695" width="6.42578125" style="71" customWidth="1"/>
    <col min="10696" max="10697" width="7" style="71" hidden="1" customWidth="1"/>
    <col min="10698" max="10698" width="6.42578125" style="71" customWidth="1"/>
    <col min="10699" max="10700" width="7" style="71" hidden="1" customWidth="1"/>
    <col min="10701" max="10701" width="7.42578125" style="71" customWidth="1"/>
    <col min="10702" max="10702" width="7" style="71" hidden="1" customWidth="1"/>
    <col min="10703" max="10703" width="6.42578125" style="71" customWidth="1"/>
    <col min="10704" max="10704" width="7" style="71" hidden="1" customWidth="1"/>
    <col min="10705" max="10705" width="9" style="71" customWidth="1"/>
    <col min="10706" max="10707" width="7" style="71" hidden="1" customWidth="1"/>
    <col min="10708" max="10708" width="8.5703125" style="71" customWidth="1"/>
    <col min="10709" max="10710" width="7" style="71" hidden="1" customWidth="1"/>
    <col min="10711" max="10711" width="6.42578125" style="71" customWidth="1"/>
    <col min="10712" max="10713" width="7" style="71" hidden="1" customWidth="1"/>
    <col min="10714" max="10714" width="7" style="71" customWidth="1"/>
    <col min="10715" max="10716" width="7" style="71" hidden="1" customWidth="1"/>
    <col min="10717" max="10718" width="7" style="71" customWidth="1"/>
    <col min="10719" max="10720" width="7" style="71" hidden="1" customWidth="1"/>
    <col min="10721" max="10721" width="7.5703125" style="71" customWidth="1"/>
    <col min="10722" max="10723" width="7" style="71" hidden="1" customWidth="1"/>
    <col min="10724" max="10724" width="7" style="71" customWidth="1"/>
    <col min="10725" max="10726" width="7" style="71" hidden="1" customWidth="1"/>
    <col min="10727" max="10727" width="7" style="71" customWidth="1"/>
    <col min="10728" max="10729" width="7" style="71" hidden="1" customWidth="1"/>
    <col min="10730" max="10730" width="7" style="71" customWidth="1"/>
    <col min="10731" max="10731" width="7" style="71" hidden="1" customWidth="1"/>
    <col min="10732" max="10732" width="6.42578125" style="71" customWidth="1"/>
    <col min="10733" max="10742" width="7" style="71" hidden="1" customWidth="1"/>
    <col min="10743" max="10743" width="7" style="71" hidden="1"/>
    <col min="10744" max="10744" width="41.42578125" style="71" customWidth="1"/>
    <col min="10745" max="10745" width="6.42578125" style="71" customWidth="1"/>
    <col min="10746" max="10746" width="14.7109375" style="71" customWidth="1"/>
    <col min="10747" max="10747" width="11.42578125" style="71" customWidth="1"/>
    <col min="10748" max="10749" width="13" style="71" customWidth="1"/>
    <col min="10750" max="10759" width="9.42578125" style="71" customWidth="1"/>
    <col min="10760" max="10760" width="8.7109375" style="71" customWidth="1"/>
    <col min="10761" max="10761" width="9.42578125" style="71" customWidth="1"/>
    <col min="10762" max="10762" width="10.28515625" style="71" customWidth="1"/>
    <col min="10763" max="10763" width="6.42578125" style="71" customWidth="1"/>
    <col min="10764" max="10764" width="6.7109375" style="71" customWidth="1"/>
    <col min="10765" max="10766" width="6.5703125" style="71" customWidth="1"/>
    <col min="10767" max="10767" width="6.28515625" style="71" customWidth="1"/>
    <col min="10768" max="10769" width="7.5703125" style="71" customWidth="1"/>
    <col min="10770" max="10770" width="14.5703125" style="71" customWidth="1"/>
    <col min="10771" max="10771" width="16.28515625" style="71" customWidth="1"/>
    <col min="10772" max="10772" width="11.42578125" style="71" customWidth="1"/>
    <col min="10773" max="10773" width="36.28515625" style="71" customWidth="1"/>
    <col min="10774" max="10774" width="9.28515625" style="71" customWidth="1"/>
    <col min="10775" max="10775" width="24.5703125" style="71" customWidth="1"/>
    <col min="10776" max="10776" width="12.28515625" style="71" customWidth="1"/>
    <col min="10777" max="10777" width="21.7109375" style="71" customWidth="1"/>
    <col min="10778" max="10778" width="9.28515625" style="71" customWidth="1"/>
    <col min="10779" max="10779" width="14" style="71" customWidth="1"/>
    <col min="10780" max="10782" width="7" style="71" hidden="1" customWidth="1"/>
    <col min="10783" max="10783" width="5" style="71" customWidth="1"/>
    <col min="10784" max="10785" width="7" style="71" hidden="1" customWidth="1"/>
    <col min="10786" max="10786" width="5" style="71" customWidth="1"/>
    <col min="10787" max="10788" width="7" style="71" hidden="1" customWidth="1"/>
    <col min="10789" max="10789" width="5" style="71" customWidth="1"/>
    <col min="10790" max="10791" width="7" style="71" hidden="1" customWidth="1"/>
    <col min="10792" max="10792" width="5" style="71" customWidth="1"/>
    <col min="10793" max="10794" width="7" style="71" hidden="1" customWidth="1"/>
    <col min="10795" max="10795" width="5" style="71" customWidth="1"/>
    <col min="10796" max="10797" width="7" style="71" hidden="1" customWidth="1"/>
    <col min="10798" max="10798" width="5" style="71" customWidth="1"/>
    <col min="10799" max="10812" width="7" style="71" hidden="1" customWidth="1"/>
    <col min="10813" max="10813" width="6.42578125" style="71" customWidth="1"/>
    <col min="10814" max="10815" width="7" style="71" hidden="1" customWidth="1"/>
    <col min="10816" max="10816" width="5.42578125" style="71" customWidth="1"/>
    <col min="10817" max="10818" width="7" style="71" hidden="1" customWidth="1"/>
    <col min="10819" max="10819" width="4.7109375" style="71" customWidth="1"/>
    <col min="10820" max="10827" width="7" style="71" hidden="1" customWidth="1"/>
    <col min="10828" max="10828" width="5.42578125" style="71" customWidth="1"/>
    <col min="10829" max="10833" width="7" style="71" hidden="1" customWidth="1"/>
    <col min="10834" max="10834" width="5.7109375" style="71" customWidth="1"/>
    <col min="10835" max="10836" width="7" style="71" hidden="1" customWidth="1"/>
    <col min="10837" max="10837" width="5.42578125" style="71" customWidth="1"/>
    <col min="10838" max="10839" width="7" style="71" hidden="1" customWidth="1"/>
    <col min="10840" max="10840" width="5.42578125" style="71" customWidth="1"/>
    <col min="10841" max="10842" width="7" style="71" hidden="1" customWidth="1"/>
    <col min="10843" max="10843" width="6" style="71" customWidth="1"/>
    <col min="10844" max="10848" width="7" style="71" hidden="1" customWidth="1"/>
    <col min="10849" max="10849" width="5" style="71" customWidth="1"/>
    <col min="10850" max="10860" width="7" style="71" hidden="1" customWidth="1"/>
    <col min="10861" max="10861" width="9.42578125" style="71" customWidth="1"/>
    <col min="10862" max="10862" width="7" style="71" hidden="1" customWidth="1"/>
    <col min="10863" max="10863" width="5" style="71" customWidth="1"/>
    <col min="10864" max="10865" width="7" style="71" hidden="1" customWidth="1"/>
    <col min="10866" max="10866" width="5" style="71" customWidth="1"/>
    <col min="10867" max="10871" width="7" style="71" hidden="1" customWidth="1"/>
    <col min="10872" max="10872" width="5" style="71" customWidth="1"/>
    <col min="10873" max="10877" width="7" style="71" hidden="1" customWidth="1"/>
    <col min="10878" max="10878" width="5" style="71" customWidth="1"/>
    <col min="10879" max="10879" width="7" style="71" hidden="1" customWidth="1"/>
    <col min="10880" max="10880" width="6.42578125" style="71" customWidth="1"/>
    <col min="10881" max="10884" width="7" style="71" hidden="1" customWidth="1"/>
    <col min="10885" max="10885" width="7.28515625" style="71" customWidth="1"/>
    <col min="10886" max="10887" width="7" style="71" hidden="1" customWidth="1"/>
    <col min="10888" max="10888" width="7.28515625" style="71" customWidth="1"/>
    <col min="10889" max="10893" width="7" style="71" hidden="1" customWidth="1"/>
    <col min="10894" max="10894" width="7.28515625" style="71" customWidth="1"/>
    <col min="10895" max="10896" width="7" style="71" hidden="1" customWidth="1"/>
    <col min="10897" max="10897" width="7.28515625" style="71" customWidth="1"/>
    <col min="10898" max="10899" width="7" style="71" hidden="1" customWidth="1"/>
    <col min="10900" max="10900" width="7.28515625" style="71" customWidth="1"/>
    <col min="10901" max="10904" width="7" style="71" hidden="1" customWidth="1"/>
    <col min="10905" max="10905" width="6.42578125" style="71" customWidth="1"/>
    <col min="10906" max="10926" width="7" style="71" hidden="1" customWidth="1"/>
    <col min="10927" max="10930" width="6.42578125" style="71" customWidth="1"/>
    <col min="10931" max="10931" width="6.7109375" style="71" customWidth="1"/>
    <col min="10932" max="10932" width="6.42578125" style="71" customWidth="1"/>
    <col min="10933" max="10949" width="7" style="71" hidden="1" customWidth="1"/>
    <col min="10950" max="10950" width="6.5703125" style="71" customWidth="1"/>
    <col min="10951" max="10951" width="6.42578125" style="71" customWidth="1"/>
    <col min="10952" max="10953" width="7" style="71" hidden="1" customWidth="1"/>
    <col min="10954" max="10954" width="6.42578125" style="71" customWidth="1"/>
    <col min="10955" max="10956" width="7" style="71" hidden="1" customWidth="1"/>
    <col min="10957" max="10957" width="7.42578125" style="71" customWidth="1"/>
    <col min="10958" max="10958" width="7" style="71" hidden="1" customWidth="1"/>
    <col min="10959" max="10959" width="6.42578125" style="71" customWidth="1"/>
    <col min="10960" max="10960" width="7" style="71" hidden="1" customWidth="1"/>
    <col min="10961" max="10961" width="9" style="71" customWidth="1"/>
    <col min="10962" max="10963" width="7" style="71" hidden="1" customWidth="1"/>
    <col min="10964" max="10964" width="8.5703125" style="71" customWidth="1"/>
    <col min="10965" max="10966" width="7" style="71" hidden="1" customWidth="1"/>
    <col min="10967" max="10967" width="6.42578125" style="71" customWidth="1"/>
    <col min="10968" max="10969" width="7" style="71" hidden="1" customWidth="1"/>
    <col min="10970" max="10970" width="7" style="71" customWidth="1"/>
    <col min="10971" max="10972" width="7" style="71" hidden="1" customWidth="1"/>
    <col min="10973" max="10974" width="7" style="71" customWidth="1"/>
    <col min="10975" max="10976" width="7" style="71" hidden="1" customWidth="1"/>
    <col min="10977" max="10977" width="7.5703125" style="71" customWidth="1"/>
    <col min="10978" max="10979" width="7" style="71" hidden="1" customWidth="1"/>
    <col min="10980" max="10980" width="7" style="71" customWidth="1"/>
    <col min="10981" max="10982" width="7" style="71" hidden="1" customWidth="1"/>
    <col min="10983" max="10983" width="7" style="71" customWidth="1"/>
    <col min="10984" max="10985" width="7" style="71" hidden="1" customWidth="1"/>
    <col min="10986" max="10986" width="7" style="71" customWidth="1"/>
    <col min="10987" max="10987" width="7" style="71" hidden="1" customWidth="1"/>
    <col min="10988" max="10988" width="6.42578125" style="71" customWidth="1"/>
    <col min="10989" max="10998" width="7" style="71" hidden="1" customWidth="1"/>
    <col min="10999" max="10999" width="7" style="71" hidden="1"/>
    <col min="11000" max="11000" width="41.42578125" style="71" customWidth="1"/>
    <col min="11001" max="11001" width="6.42578125" style="71" customWidth="1"/>
    <col min="11002" max="11002" width="14.7109375" style="71" customWidth="1"/>
    <col min="11003" max="11003" width="11.42578125" style="71" customWidth="1"/>
    <col min="11004" max="11005" width="13" style="71" customWidth="1"/>
    <col min="11006" max="11015" width="9.42578125" style="71" customWidth="1"/>
    <col min="11016" max="11016" width="8.7109375" style="71" customWidth="1"/>
    <col min="11017" max="11017" width="9.42578125" style="71" customWidth="1"/>
    <col min="11018" max="11018" width="10.28515625" style="71" customWidth="1"/>
    <col min="11019" max="11019" width="6.42578125" style="71" customWidth="1"/>
    <col min="11020" max="11020" width="6.7109375" style="71" customWidth="1"/>
    <col min="11021" max="11022" width="6.5703125" style="71" customWidth="1"/>
    <col min="11023" max="11023" width="6.28515625" style="71" customWidth="1"/>
    <col min="11024" max="11025" width="7.5703125" style="71" customWidth="1"/>
    <col min="11026" max="11026" width="14.5703125" style="71" customWidth="1"/>
    <col min="11027" max="11027" width="16.28515625" style="71" customWidth="1"/>
    <col min="11028" max="11028" width="11.42578125" style="71" customWidth="1"/>
    <col min="11029" max="11029" width="36.28515625" style="71" customWidth="1"/>
    <col min="11030" max="11030" width="9.28515625" style="71" customWidth="1"/>
    <col min="11031" max="11031" width="24.5703125" style="71" customWidth="1"/>
    <col min="11032" max="11032" width="12.28515625" style="71" customWidth="1"/>
    <col min="11033" max="11033" width="21.7109375" style="71" customWidth="1"/>
    <col min="11034" max="11034" width="9.28515625" style="71" customWidth="1"/>
    <col min="11035" max="11035" width="14" style="71" customWidth="1"/>
    <col min="11036" max="11038" width="7" style="71" hidden="1" customWidth="1"/>
    <col min="11039" max="11039" width="5" style="71" customWidth="1"/>
    <col min="11040" max="11041" width="7" style="71" hidden="1" customWidth="1"/>
    <col min="11042" max="11042" width="5" style="71" customWidth="1"/>
    <col min="11043" max="11044" width="7" style="71" hidden="1" customWidth="1"/>
    <col min="11045" max="11045" width="5" style="71" customWidth="1"/>
    <col min="11046" max="11047" width="7" style="71" hidden="1" customWidth="1"/>
    <col min="11048" max="11048" width="5" style="71" customWidth="1"/>
    <col min="11049" max="11050" width="7" style="71" hidden="1" customWidth="1"/>
    <col min="11051" max="11051" width="5" style="71" customWidth="1"/>
    <col min="11052" max="11053" width="7" style="71" hidden="1" customWidth="1"/>
    <col min="11054" max="11054" width="5" style="71" customWidth="1"/>
    <col min="11055" max="11068" width="7" style="71" hidden="1" customWidth="1"/>
    <col min="11069" max="11069" width="6.42578125" style="71" customWidth="1"/>
    <col min="11070" max="11071" width="7" style="71" hidden="1" customWidth="1"/>
    <col min="11072" max="11072" width="5.42578125" style="71" customWidth="1"/>
    <col min="11073" max="11074" width="7" style="71" hidden="1" customWidth="1"/>
    <col min="11075" max="11075" width="4.7109375" style="71" customWidth="1"/>
    <col min="11076" max="11083" width="7" style="71" hidden="1" customWidth="1"/>
    <col min="11084" max="11084" width="5.42578125" style="71" customWidth="1"/>
    <col min="11085" max="11089" width="7" style="71" hidden="1" customWidth="1"/>
    <col min="11090" max="11090" width="5.7109375" style="71" customWidth="1"/>
    <col min="11091" max="11092" width="7" style="71" hidden="1" customWidth="1"/>
    <col min="11093" max="11093" width="5.42578125" style="71" customWidth="1"/>
    <col min="11094" max="11095" width="7" style="71" hidden="1" customWidth="1"/>
    <col min="11096" max="11096" width="5.42578125" style="71" customWidth="1"/>
    <col min="11097" max="11098" width="7" style="71" hidden="1" customWidth="1"/>
    <col min="11099" max="11099" width="6" style="71" customWidth="1"/>
    <col min="11100" max="11104" width="7" style="71" hidden="1" customWidth="1"/>
    <col min="11105" max="11105" width="5" style="71" customWidth="1"/>
    <col min="11106" max="11116" width="7" style="71" hidden="1" customWidth="1"/>
    <col min="11117" max="11117" width="9.42578125" style="71" customWidth="1"/>
    <col min="11118" max="11118" width="7" style="71" hidden="1" customWidth="1"/>
    <col min="11119" max="11119" width="5" style="71" customWidth="1"/>
    <col min="11120" max="11121" width="7" style="71" hidden="1" customWidth="1"/>
    <col min="11122" max="11122" width="5" style="71" customWidth="1"/>
    <col min="11123" max="11127" width="7" style="71" hidden="1" customWidth="1"/>
    <col min="11128" max="11128" width="5" style="71" customWidth="1"/>
    <col min="11129" max="11133" width="7" style="71" hidden="1" customWidth="1"/>
    <col min="11134" max="11134" width="5" style="71" customWidth="1"/>
    <col min="11135" max="11135" width="7" style="71" hidden="1" customWidth="1"/>
    <col min="11136" max="11136" width="6.42578125" style="71" customWidth="1"/>
    <col min="11137" max="11140" width="7" style="71" hidden="1" customWidth="1"/>
    <col min="11141" max="11141" width="7.28515625" style="71" customWidth="1"/>
    <col min="11142" max="11143" width="7" style="71" hidden="1" customWidth="1"/>
    <col min="11144" max="11144" width="7.28515625" style="71" customWidth="1"/>
    <col min="11145" max="11149" width="7" style="71" hidden="1" customWidth="1"/>
    <col min="11150" max="11150" width="7.28515625" style="71" customWidth="1"/>
    <col min="11151" max="11152" width="7" style="71" hidden="1" customWidth="1"/>
    <col min="11153" max="11153" width="7.28515625" style="71" customWidth="1"/>
    <col min="11154" max="11155" width="7" style="71" hidden="1" customWidth="1"/>
    <col min="11156" max="11156" width="7.28515625" style="71" customWidth="1"/>
    <col min="11157" max="11160" width="7" style="71" hidden="1" customWidth="1"/>
    <col min="11161" max="11161" width="6.42578125" style="71" customWidth="1"/>
    <col min="11162" max="11182" width="7" style="71" hidden="1" customWidth="1"/>
    <col min="11183" max="11186" width="6.42578125" style="71" customWidth="1"/>
    <col min="11187" max="11187" width="6.7109375" style="71" customWidth="1"/>
    <col min="11188" max="11188" width="6.42578125" style="71" customWidth="1"/>
    <col min="11189" max="11205" width="7" style="71" hidden="1" customWidth="1"/>
    <col min="11206" max="11206" width="6.5703125" style="71" customWidth="1"/>
    <col min="11207" max="11207" width="6.42578125" style="71" customWidth="1"/>
    <col min="11208" max="11209" width="7" style="71" hidden="1" customWidth="1"/>
    <col min="11210" max="11210" width="6.42578125" style="71" customWidth="1"/>
    <col min="11211" max="11212" width="7" style="71" hidden="1" customWidth="1"/>
    <col min="11213" max="11213" width="7.42578125" style="71" customWidth="1"/>
    <col min="11214" max="11214" width="7" style="71" hidden="1" customWidth="1"/>
    <col min="11215" max="11215" width="6.42578125" style="71" customWidth="1"/>
    <col min="11216" max="11216" width="7" style="71" hidden="1" customWidth="1"/>
    <col min="11217" max="11217" width="9" style="71" customWidth="1"/>
    <col min="11218" max="11219" width="7" style="71" hidden="1" customWidth="1"/>
    <col min="11220" max="11220" width="8.5703125" style="71" customWidth="1"/>
    <col min="11221" max="11222" width="7" style="71" hidden="1" customWidth="1"/>
    <col min="11223" max="11223" width="6.42578125" style="71" customWidth="1"/>
    <col min="11224" max="11225" width="7" style="71" hidden="1" customWidth="1"/>
    <col min="11226" max="11226" width="7" style="71" customWidth="1"/>
    <col min="11227" max="11228" width="7" style="71" hidden="1" customWidth="1"/>
    <col min="11229" max="11230" width="7" style="71" customWidth="1"/>
    <col min="11231" max="11232" width="7" style="71" hidden="1" customWidth="1"/>
    <col min="11233" max="11233" width="7.5703125" style="71" customWidth="1"/>
    <col min="11234" max="11235" width="7" style="71" hidden="1" customWidth="1"/>
    <col min="11236" max="11236" width="7" style="71" customWidth="1"/>
    <col min="11237" max="11238" width="7" style="71" hidden="1" customWidth="1"/>
    <col min="11239" max="11239" width="7" style="71" customWidth="1"/>
    <col min="11240" max="11241" width="7" style="71" hidden="1" customWidth="1"/>
    <col min="11242" max="11242" width="7" style="71" customWidth="1"/>
    <col min="11243" max="11243" width="7" style="71" hidden="1" customWidth="1"/>
    <col min="11244" max="11244" width="6.42578125" style="71" customWidth="1"/>
    <col min="11245" max="11254" width="7" style="71" hidden="1" customWidth="1"/>
    <col min="11255" max="11255" width="7" style="71" hidden="1"/>
    <col min="11256" max="11256" width="41.42578125" style="71" customWidth="1"/>
    <col min="11257" max="11257" width="6.42578125" style="71" customWidth="1"/>
    <col min="11258" max="11258" width="14.7109375" style="71" customWidth="1"/>
    <col min="11259" max="11259" width="11.42578125" style="71" customWidth="1"/>
    <col min="11260" max="11261" width="13" style="71" customWidth="1"/>
    <col min="11262" max="11271" width="9.42578125" style="71" customWidth="1"/>
    <col min="11272" max="11272" width="8.7109375" style="71" customWidth="1"/>
    <col min="11273" max="11273" width="9.42578125" style="71" customWidth="1"/>
    <col min="11274" max="11274" width="10.28515625" style="71" customWidth="1"/>
    <col min="11275" max="11275" width="6.42578125" style="71" customWidth="1"/>
    <col min="11276" max="11276" width="6.7109375" style="71" customWidth="1"/>
    <col min="11277" max="11278" width="6.5703125" style="71" customWidth="1"/>
    <col min="11279" max="11279" width="6.28515625" style="71" customWidth="1"/>
    <col min="11280" max="11281" width="7.5703125" style="71" customWidth="1"/>
    <col min="11282" max="11282" width="14.5703125" style="71" customWidth="1"/>
    <col min="11283" max="11283" width="16.28515625" style="71" customWidth="1"/>
    <col min="11284" max="11284" width="11.42578125" style="71" customWidth="1"/>
    <col min="11285" max="11285" width="36.28515625" style="71" customWidth="1"/>
    <col min="11286" max="11286" width="9.28515625" style="71" customWidth="1"/>
    <col min="11287" max="11287" width="24.5703125" style="71" customWidth="1"/>
    <col min="11288" max="11288" width="12.28515625" style="71" customWidth="1"/>
    <col min="11289" max="11289" width="21.7109375" style="71" customWidth="1"/>
    <col min="11290" max="11290" width="9.28515625" style="71" customWidth="1"/>
    <col min="11291" max="11291" width="14" style="71" customWidth="1"/>
    <col min="11292" max="11294" width="7" style="71" hidden="1" customWidth="1"/>
    <col min="11295" max="11295" width="5" style="71" customWidth="1"/>
    <col min="11296" max="11297" width="7" style="71" hidden="1" customWidth="1"/>
    <col min="11298" max="11298" width="5" style="71" customWidth="1"/>
    <col min="11299" max="11300" width="7" style="71" hidden="1" customWidth="1"/>
    <col min="11301" max="11301" width="5" style="71" customWidth="1"/>
    <col min="11302" max="11303" width="7" style="71" hidden="1" customWidth="1"/>
    <col min="11304" max="11304" width="5" style="71" customWidth="1"/>
    <col min="11305" max="11306" width="7" style="71" hidden="1" customWidth="1"/>
    <col min="11307" max="11307" width="5" style="71" customWidth="1"/>
    <col min="11308" max="11309" width="7" style="71" hidden="1" customWidth="1"/>
    <col min="11310" max="11310" width="5" style="71" customWidth="1"/>
    <col min="11311" max="11324" width="7" style="71" hidden="1" customWidth="1"/>
    <col min="11325" max="11325" width="6.42578125" style="71" customWidth="1"/>
    <col min="11326" max="11327" width="7" style="71" hidden="1" customWidth="1"/>
    <col min="11328" max="11328" width="5.42578125" style="71" customWidth="1"/>
    <col min="11329" max="11330" width="7" style="71" hidden="1" customWidth="1"/>
    <col min="11331" max="11331" width="4.7109375" style="71" customWidth="1"/>
    <col min="11332" max="11339" width="7" style="71" hidden="1" customWidth="1"/>
    <col min="11340" max="11340" width="5.42578125" style="71" customWidth="1"/>
    <col min="11341" max="11345" width="7" style="71" hidden="1" customWidth="1"/>
    <col min="11346" max="11346" width="5.7109375" style="71" customWidth="1"/>
    <col min="11347" max="11348" width="7" style="71" hidden="1" customWidth="1"/>
    <col min="11349" max="11349" width="5.42578125" style="71" customWidth="1"/>
    <col min="11350" max="11351" width="7" style="71" hidden="1" customWidth="1"/>
    <col min="11352" max="11352" width="5.42578125" style="71" customWidth="1"/>
    <col min="11353" max="11354" width="7" style="71" hidden="1" customWidth="1"/>
    <col min="11355" max="11355" width="6" style="71" customWidth="1"/>
    <col min="11356" max="11360" width="7" style="71" hidden="1" customWidth="1"/>
    <col min="11361" max="11361" width="5" style="71" customWidth="1"/>
    <col min="11362" max="11372" width="7" style="71" hidden="1" customWidth="1"/>
    <col min="11373" max="11373" width="9.42578125" style="71" customWidth="1"/>
    <col min="11374" max="11374" width="7" style="71" hidden="1" customWidth="1"/>
    <col min="11375" max="11375" width="5" style="71" customWidth="1"/>
    <col min="11376" max="11377" width="7" style="71" hidden="1" customWidth="1"/>
    <col min="11378" max="11378" width="5" style="71" customWidth="1"/>
    <col min="11379" max="11383" width="7" style="71" hidden="1" customWidth="1"/>
    <col min="11384" max="11384" width="5" style="71" customWidth="1"/>
    <col min="11385" max="11389" width="7" style="71" hidden="1" customWidth="1"/>
    <col min="11390" max="11390" width="5" style="71" customWidth="1"/>
    <col min="11391" max="11391" width="7" style="71" hidden="1" customWidth="1"/>
    <col min="11392" max="11392" width="6.42578125" style="71" customWidth="1"/>
    <col min="11393" max="11396" width="7" style="71" hidden="1" customWidth="1"/>
    <col min="11397" max="11397" width="7.28515625" style="71" customWidth="1"/>
    <col min="11398" max="11399" width="7" style="71" hidden="1" customWidth="1"/>
    <col min="11400" max="11400" width="7.28515625" style="71" customWidth="1"/>
    <col min="11401" max="11405" width="7" style="71" hidden="1" customWidth="1"/>
    <col min="11406" max="11406" width="7.28515625" style="71" customWidth="1"/>
    <col min="11407" max="11408" width="7" style="71" hidden="1" customWidth="1"/>
    <col min="11409" max="11409" width="7.28515625" style="71" customWidth="1"/>
    <col min="11410" max="11411" width="7" style="71" hidden="1" customWidth="1"/>
    <col min="11412" max="11412" width="7.28515625" style="71" customWidth="1"/>
    <col min="11413" max="11416" width="7" style="71" hidden="1" customWidth="1"/>
    <col min="11417" max="11417" width="6.42578125" style="71" customWidth="1"/>
    <col min="11418" max="11438" width="7" style="71" hidden="1" customWidth="1"/>
    <col min="11439" max="11442" width="6.42578125" style="71" customWidth="1"/>
    <col min="11443" max="11443" width="6.7109375" style="71" customWidth="1"/>
    <col min="11444" max="11444" width="6.42578125" style="71" customWidth="1"/>
    <col min="11445" max="11461" width="7" style="71" hidden="1" customWidth="1"/>
    <col min="11462" max="11462" width="6.5703125" style="71" customWidth="1"/>
    <col min="11463" max="11463" width="6.42578125" style="71" customWidth="1"/>
    <col min="11464" max="11465" width="7" style="71" hidden="1" customWidth="1"/>
    <col min="11466" max="11466" width="6.42578125" style="71" customWidth="1"/>
    <col min="11467" max="11468" width="7" style="71" hidden="1" customWidth="1"/>
    <col min="11469" max="11469" width="7.42578125" style="71" customWidth="1"/>
    <col min="11470" max="11470" width="7" style="71" hidden="1" customWidth="1"/>
    <col min="11471" max="11471" width="6.42578125" style="71" customWidth="1"/>
    <col min="11472" max="11472" width="7" style="71" hidden="1" customWidth="1"/>
    <col min="11473" max="11473" width="9" style="71" customWidth="1"/>
    <col min="11474" max="11475" width="7" style="71" hidden="1" customWidth="1"/>
    <col min="11476" max="11476" width="8.5703125" style="71" customWidth="1"/>
    <col min="11477" max="11478" width="7" style="71" hidden="1" customWidth="1"/>
    <col min="11479" max="11479" width="6.42578125" style="71" customWidth="1"/>
    <col min="11480" max="11481" width="7" style="71" hidden="1" customWidth="1"/>
    <col min="11482" max="11482" width="7" style="71" customWidth="1"/>
    <col min="11483" max="11484" width="7" style="71" hidden="1" customWidth="1"/>
    <col min="11485" max="11486" width="7" style="71" customWidth="1"/>
    <col min="11487" max="11488" width="7" style="71" hidden="1" customWidth="1"/>
    <col min="11489" max="11489" width="7.5703125" style="71" customWidth="1"/>
    <col min="11490" max="11491" width="7" style="71" hidden="1" customWidth="1"/>
    <col min="11492" max="11492" width="7" style="71" customWidth="1"/>
    <col min="11493" max="11494" width="7" style="71" hidden="1" customWidth="1"/>
    <col min="11495" max="11495" width="7" style="71" customWidth="1"/>
    <col min="11496" max="11497" width="7" style="71" hidden="1" customWidth="1"/>
    <col min="11498" max="11498" width="7" style="71" customWidth="1"/>
    <col min="11499" max="11499" width="7" style="71" hidden="1" customWidth="1"/>
    <col min="11500" max="11500" width="6.42578125" style="71" customWidth="1"/>
    <col min="11501" max="11510" width="7" style="71" hidden="1" customWidth="1"/>
    <col min="11511" max="11511" width="7" style="71" hidden="1"/>
    <col min="11512" max="11512" width="41.42578125" style="71" customWidth="1"/>
    <col min="11513" max="11513" width="6.42578125" style="71" customWidth="1"/>
    <col min="11514" max="11514" width="14.7109375" style="71" customWidth="1"/>
    <col min="11515" max="11515" width="11.42578125" style="71" customWidth="1"/>
    <col min="11516" max="11517" width="13" style="71" customWidth="1"/>
    <col min="11518" max="11527" width="9.42578125" style="71" customWidth="1"/>
    <col min="11528" max="11528" width="8.7109375" style="71" customWidth="1"/>
    <col min="11529" max="11529" width="9.42578125" style="71" customWidth="1"/>
    <col min="11530" max="11530" width="10.28515625" style="71" customWidth="1"/>
    <col min="11531" max="11531" width="6.42578125" style="71" customWidth="1"/>
    <col min="11532" max="11532" width="6.7109375" style="71" customWidth="1"/>
    <col min="11533" max="11534" width="6.5703125" style="71" customWidth="1"/>
    <col min="11535" max="11535" width="6.28515625" style="71" customWidth="1"/>
    <col min="11536" max="11537" width="7.5703125" style="71" customWidth="1"/>
    <col min="11538" max="11538" width="14.5703125" style="71" customWidth="1"/>
    <col min="11539" max="11539" width="16.28515625" style="71" customWidth="1"/>
    <col min="11540" max="11540" width="11.42578125" style="71" customWidth="1"/>
    <col min="11541" max="11541" width="36.28515625" style="71" customWidth="1"/>
    <col min="11542" max="11542" width="9.28515625" style="71" customWidth="1"/>
    <col min="11543" max="11543" width="24.5703125" style="71" customWidth="1"/>
    <col min="11544" max="11544" width="12.28515625" style="71" customWidth="1"/>
    <col min="11545" max="11545" width="21.7109375" style="71" customWidth="1"/>
    <col min="11546" max="11546" width="9.28515625" style="71" customWidth="1"/>
    <col min="11547" max="11547" width="14" style="71" customWidth="1"/>
    <col min="11548" max="11550" width="7" style="71" hidden="1" customWidth="1"/>
    <col min="11551" max="11551" width="5" style="71" customWidth="1"/>
    <col min="11552" max="11553" width="7" style="71" hidden="1" customWidth="1"/>
    <col min="11554" max="11554" width="5" style="71" customWidth="1"/>
    <col min="11555" max="11556" width="7" style="71" hidden="1" customWidth="1"/>
    <col min="11557" max="11557" width="5" style="71" customWidth="1"/>
    <col min="11558" max="11559" width="7" style="71" hidden="1" customWidth="1"/>
    <col min="11560" max="11560" width="5" style="71" customWidth="1"/>
    <col min="11561" max="11562" width="7" style="71" hidden="1" customWidth="1"/>
    <col min="11563" max="11563" width="5" style="71" customWidth="1"/>
    <col min="11564" max="11565" width="7" style="71" hidden="1" customWidth="1"/>
    <col min="11566" max="11566" width="5" style="71" customWidth="1"/>
    <col min="11567" max="11580" width="7" style="71" hidden="1" customWidth="1"/>
    <col min="11581" max="11581" width="6.42578125" style="71" customWidth="1"/>
    <col min="11582" max="11583" width="7" style="71" hidden="1" customWidth="1"/>
    <col min="11584" max="11584" width="5.42578125" style="71" customWidth="1"/>
    <col min="11585" max="11586" width="7" style="71" hidden="1" customWidth="1"/>
    <col min="11587" max="11587" width="4.7109375" style="71" customWidth="1"/>
    <col min="11588" max="11595" width="7" style="71" hidden="1" customWidth="1"/>
    <col min="11596" max="11596" width="5.42578125" style="71" customWidth="1"/>
    <col min="11597" max="11601" width="7" style="71" hidden="1" customWidth="1"/>
    <col min="11602" max="11602" width="5.7109375" style="71" customWidth="1"/>
    <col min="11603" max="11604" width="7" style="71" hidden="1" customWidth="1"/>
    <col min="11605" max="11605" width="5.42578125" style="71" customWidth="1"/>
    <col min="11606" max="11607" width="7" style="71" hidden="1" customWidth="1"/>
    <col min="11608" max="11608" width="5.42578125" style="71" customWidth="1"/>
    <col min="11609" max="11610" width="7" style="71" hidden="1" customWidth="1"/>
    <col min="11611" max="11611" width="6" style="71" customWidth="1"/>
    <col min="11612" max="11616" width="7" style="71" hidden="1" customWidth="1"/>
    <col min="11617" max="11617" width="5" style="71" customWidth="1"/>
    <col min="11618" max="11628" width="7" style="71" hidden="1" customWidth="1"/>
    <col min="11629" max="11629" width="9.42578125" style="71" customWidth="1"/>
    <col min="11630" max="11630" width="7" style="71" hidden="1" customWidth="1"/>
    <col min="11631" max="11631" width="5" style="71" customWidth="1"/>
    <col min="11632" max="11633" width="7" style="71" hidden="1" customWidth="1"/>
    <col min="11634" max="11634" width="5" style="71" customWidth="1"/>
    <col min="11635" max="11639" width="7" style="71" hidden="1" customWidth="1"/>
    <col min="11640" max="11640" width="5" style="71" customWidth="1"/>
    <col min="11641" max="11645" width="7" style="71" hidden="1" customWidth="1"/>
    <col min="11646" max="11646" width="5" style="71" customWidth="1"/>
    <col min="11647" max="11647" width="7" style="71" hidden="1" customWidth="1"/>
    <col min="11648" max="11648" width="6.42578125" style="71" customWidth="1"/>
    <col min="11649" max="11652" width="7" style="71" hidden="1" customWidth="1"/>
    <col min="11653" max="11653" width="7.28515625" style="71" customWidth="1"/>
    <col min="11654" max="11655" width="7" style="71" hidden="1" customWidth="1"/>
    <col min="11656" max="11656" width="7.28515625" style="71" customWidth="1"/>
    <col min="11657" max="11661" width="7" style="71" hidden="1" customWidth="1"/>
    <col min="11662" max="11662" width="7.28515625" style="71" customWidth="1"/>
    <col min="11663" max="11664" width="7" style="71" hidden="1" customWidth="1"/>
    <col min="11665" max="11665" width="7.28515625" style="71" customWidth="1"/>
    <col min="11666" max="11667" width="7" style="71" hidden="1" customWidth="1"/>
    <col min="11668" max="11668" width="7.28515625" style="71" customWidth="1"/>
    <col min="11669" max="11672" width="7" style="71" hidden="1" customWidth="1"/>
    <col min="11673" max="11673" width="6.42578125" style="71" customWidth="1"/>
    <col min="11674" max="11694" width="7" style="71" hidden="1" customWidth="1"/>
    <col min="11695" max="11698" width="6.42578125" style="71" customWidth="1"/>
    <col min="11699" max="11699" width="6.7109375" style="71" customWidth="1"/>
    <col min="11700" max="11700" width="6.42578125" style="71" customWidth="1"/>
    <col min="11701" max="11717" width="7" style="71" hidden="1" customWidth="1"/>
    <col min="11718" max="11718" width="6.5703125" style="71" customWidth="1"/>
    <col min="11719" max="11719" width="6.42578125" style="71" customWidth="1"/>
    <col min="11720" max="11721" width="7" style="71" hidden="1" customWidth="1"/>
    <col min="11722" max="11722" width="6.42578125" style="71" customWidth="1"/>
    <col min="11723" max="11724" width="7" style="71" hidden="1" customWidth="1"/>
    <col min="11725" max="11725" width="7.42578125" style="71" customWidth="1"/>
    <col min="11726" max="11726" width="7" style="71" hidden="1" customWidth="1"/>
    <col min="11727" max="11727" width="6.42578125" style="71" customWidth="1"/>
    <col min="11728" max="11728" width="7" style="71" hidden="1" customWidth="1"/>
    <col min="11729" max="11729" width="9" style="71" customWidth="1"/>
    <col min="11730" max="11731" width="7" style="71" hidden="1" customWidth="1"/>
    <col min="11732" max="11732" width="8.5703125" style="71" customWidth="1"/>
    <col min="11733" max="11734" width="7" style="71" hidden="1" customWidth="1"/>
    <col min="11735" max="11735" width="6.42578125" style="71" customWidth="1"/>
    <col min="11736" max="11737" width="7" style="71" hidden="1" customWidth="1"/>
    <col min="11738" max="11738" width="7" style="71" customWidth="1"/>
    <col min="11739" max="11740" width="7" style="71" hidden="1" customWidth="1"/>
    <col min="11741" max="11742" width="7" style="71" customWidth="1"/>
    <col min="11743" max="11744" width="7" style="71" hidden="1" customWidth="1"/>
    <col min="11745" max="11745" width="7.5703125" style="71" customWidth="1"/>
    <col min="11746" max="11747" width="7" style="71" hidden="1" customWidth="1"/>
    <col min="11748" max="11748" width="7" style="71" customWidth="1"/>
    <col min="11749" max="11750" width="7" style="71" hidden="1" customWidth="1"/>
    <col min="11751" max="11751" width="7" style="71" customWidth="1"/>
    <col min="11752" max="11753" width="7" style="71" hidden="1" customWidth="1"/>
    <col min="11754" max="11754" width="7" style="71" customWidth="1"/>
    <col min="11755" max="11755" width="7" style="71" hidden="1" customWidth="1"/>
    <col min="11756" max="11756" width="6.42578125" style="71" customWidth="1"/>
    <col min="11757" max="11766" width="7" style="71" hidden="1" customWidth="1"/>
    <col min="11767" max="11767" width="7" style="71" hidden="1"/>
    <col min="11768" max="11768" width="41.42578125" style="71" customWidth="1"/>
    <col min="11769" max="11769" width="6.42578125" style="71" customWidth="1"/>
    <col min="11770" max="11770" width="14.7109375" style="71" customWidth="1"/>
    <col min="11771" max="11771" width="11.42578125" style="71" customWidth="1"/>
    <col min="11772" max="11773" width="13" style="71" customWidth="1"/>
    <col min="11774" max="11783" width="9.42578125" style="71" customWidth="1"/>
    <col min="11784" max="11784" width="8.7109375" style="71" customWidth="1"/>
    <col min="11785" max="11785" width="9.42578125" style="71" customWidth="1"/>
    <col min="11786" max="11786" width="10.28515625" style="71" customWidth="1"/>
    <col min="11787" max="11787" width="6.42578125" style="71" customWidth="1"/>
    <col min="11788" max="11788" width="6.7109375" style="71" customWidth="1"/>
    <col min="11789" max="11790" width="6.5703125" style="71" customWidth="1"/>
    <col min="11791" max="11791" width="6.28515625" style="71" customWidth="1"/>
    <col min="11792" max="11793" width="7.5703125" style="71" customWidth="1"/>
    <col min="11794" max="11794" width="14.5703125" style="71" customWidth="1"/>
    <col min="11795" max="11795" width="16.28515625" style="71" customWidth="1"/>
    <col min="11796" max="11796" width="11.42578125" style="71" customWidth="1"/>
    <col min="11797" max="11797" width="36.28515625" style="71" customWidth="1"/>
    <col min="11798" max="11798" width="9.28515625" style="71" customWidth="1"/>
    <col min="11799" max="11799" width="24.5703125" style="71" customWidth="1"/>
    <col min="11800" max="11800" width="12.28515625" style="71" customWidth="1"/>
    <col min="11801" max="11801" width="21.7109375" style="71" customWidth="1"/>
    <col min="11802" max="11802" width="9.28515625" style="71" customWidth="1"/>
    <col min="11803" max="11803" width="14" style="71" customWidth="1"/>
    <col min="11804" max="11806" width="7" style="71" hidden="1" customWidth="1"/>
    <col min="11807" max="11807" width="5" style="71" customWidth="1"/>
    <col min="11808" max="11809" width="7" style="71" hidden="1" customWidth="1"/>
    <col min="11810" max="11810" width="5" style="71" customWidth="1"/>
    <col min="11811" max="11812" width="7" style="71" hidden="1" customWidth="1"/>
    <col min="11813" max="11813" width="5" style="71" customWidth="1"/>
    <col min="11814" max="11815" width="7" style="71" hidden="1" customWidth="1"/>
    <col min="11816" max="11816" width="5" style="71" customWidth="1"/>
    <col min="11817" max="11818" width="7" style="71" hidden="1" customWidth="1"/>
    <col min="11819" max="11819" width="5" style="71" customWidth="1"/>
    <col min="11820" max="11821" width="7" style="71" hidden="1" customWidth="1"/>
    <col min="11822" max="11822" width="5" style="71" customWidth="1"/>
    <col min="11823" max="11836" width="7" style="71" hidden="1" customWidth="1"/>
    <col min="11837" max="11837" width="6.42578125" style="71" customWidth="1"/>
    <col min="11838" max="11839" width="7" style="71" hidden="1" customWidth="1"/>
    <col min="11840" max="11840" width="5.42578125" style="71" customWidth="1"/>
    <col min="11841" max="11842" width="7" style="71" hidden="1" customWidth="1"/>
    <col min="11843" max="11843" width="4.7109375" style="71" customWidth="1"/>
    <col min="11844" max="11851" width="7" style="71" hidden="1" customWidth="1"/>
    <col min="11852" max="11852" width="5.42578125" style="71" customWidth="1"/>
    <col min="11853" max="11857" width="7" style="71" hidden="1" customWidth="1"/>
    <col min="11858" max="11858" width="5.7109375" style="71" customWidth="1"/>
    <col min="11859" max="11860" width="7" style="71" hidden="1" customWidth="1"/>
    <col min="11861" max="11861" width="5.42578125" style="71" customWidth="1"/>
    <col min="11862" max="11863" width="7" style="71" hidden="1" customWidth="1"/>
    <col min="11864" max="11864" width="5.42578125" style="71" customWidth="1"/>
    <col min="11865" max="11866" width="7" style="71" hidden="1" customWidth="1"/>
    <col min="11867" max="11867" width="6" style="71" customWidth="1"/>
    <col min="11868" max="11872" width="7" style="71" hidden="1" customWidth="1"/>
    <col min="11873" max="11873" width="5" style="71" customWidth="1"/>
    <col min="11874" max="11884" width="7" style="71" hidden="1" customWidth="1"/>
    <col min="11885" max="11885" width="9.42578125" style="71" customWidth="1"/>
    <col min="11886" max="11886" width="7" style="71" hidden="1" customWidth="1"/>
    <col min="11887" max="11887" width="5" style="71" customWidth="1"/>
    <col min="11888" max="11889" width="7" style="71" hidden="1" customWidth="1"/>
    <col min="11890" max="11890" width="5" style="71" customWidth="1"/>
    <col min="11891" max="11895" width="7" style="71" hidden="1" customWidth="1"/>
    <col min="11896" max="11896" width="5" style="71" customWidth="1"/>
    <col min="11897" max="11901" width="7" style="71" hidden="1" customWidth="1"/>
    <col min="11902" max="11902" width="5" style="71" customWidth="1"/>
    <col min="11903" max="11903" width="7" style="71" hidden="1" customWidth="1"/>
    <col min="11904" max="11904" width="6.42578125" style="71" customWidth="1"/>
    <col min="11905" max="11908" width="7" style="71" hidden="1" customWidth="1"/>
    <col min="11909" max="11909" width="7.28515625" style="71" customWidth="1"/>
    <col min="11910" max="11911" width="7" style="71" hidden="1" customWidth="1"/>
    <col min="11912" max="11912" width="7.28515625" style="71" customWidth="1"/>
    <col min="11913" max="11917" width="7" style="71" hidden="1" customWidth="1"/>
    <col min="11918" max="11918" width="7.28515625" style="71" customWidth="1"/>
    <col min="11919" max="11920" width="7" style="71" hidden="1" customWidth="1"/>
    <col min="11921" max="11921" width="7.28515625" style="71" customWidth="1"/>
    <col min="11922" max="11923" width="7" style="71" hidden="1" customWidth="1"/>
    <col min="11924" max="11924" width="7.28515625" style="71" customWidth="1"/>
    <col min="11925" max="11928" width="7" style="71" hidden="1" customWidth="1"/>
    <col min="11929" max="11929" width="6.42578125" style="71" customWidth="1"/>
    <col min="11930" max="11950" width="7" style="71" hidden="1" customWidth="1"/>
    <col min="11951" max="11954" width="6.42578125" style="71" customWidth="1"/>
    <col min="11955" max="11955" width="6.7109375" style="71" customWidth="1"/>
    <col min="11956" max="11956" width="6.42578125" style="71" customWidth="1"/>
    <col min="11957" max="11973" width="7" style="71" hidden="1" customWidth="1"/>
    <col min="11974" max="11974" width="6.5703125" style="71" customWidth="1"/>
    <col min="11975" max="11975" width="6.42578125" style="71" customWidth="1"/>
    <col min="11976" max="11977" width="7" style="71" hidden="1" customWidth="1"/>
    <col min="11978" max="11978" width="6.42578125" style="71" customWidth="1"/>
    <col min="11979" max="11980" width="7" style="71" hidden="1" customWidth="1"/>
    <col min="11981" max="11981" width="7.42578125" style="71" customWidth="1"/>
    <col min="11982" max="11982" width="7" style="71" hidden="1" customWidth="1"/>
    <col min="11983" max="11983" width="6.42578125" style="71" customWidth="1"/>
    <col min="11984" max="11984" width="7" style="71" hidden="1" customWidth="1"/>
    <col min="11985" max="11985" width="9" style="71" customWidth="1"/>
    <col min="11986" max="11987" width="7" style="71" hidden="1" customWidth="1"/>
    <col min="11988" max="11988" width="8.5703125" style="71" customWidth="1"/>
    <col min="11989" max="11990" width="7" style="71" hidden="1" customWidth="1"/>
    <col min="11991" max="11991" width="6.42578125" style="71" customWidth="1"/>
    <col min="11992" max="11993" width="7" style="71" hidden="1" customWidth="1"/>
    <col min="11994" max="11994" width="7" style="71" customWidth="1"/>
    <col min="11995" max="11996" width="7" style="71" hidden="1" customWidth="1"/>
    <col min="11997" max="11998" width="7" style="71" customWidth="1"/>
    <col min="11999" max="12000" width="7" style="71" hidden="1" customWidth="1"/>
    <col min="12001" max="12001" width="7.5703125" style="71" customWidth="1"/>
    <col min="12002" max="12003" width="7" style="71" hidden="1" customWidth="1"/>
    <col min="12004" max="12004" width="7" style="71" customWidth="1"/>
    <col min="12005" max="12006" width="7" style="71" hidden="1" customWidth="1"/>
    <col min="12007" max="12007" width="7" style="71" customWidth="1"/>
    <col min="12008" max="12009" width="7" style="71" hidden="1" customWidth="1"/>
    <col min="12010" max="12010" width="7" style="71" customWidth="1"/>
    <col min="12011" max="12011" width="7" style="71" hidden="1" customWidth="1"/>
    <col min="12012" max="12012" width="6.42578125" style="71" customWidth="1"/>
    <col min="12013" max="12022" width="7" style="71" hidden="1" customWidth="1"/>
    <col min="12023" max="12023" width="7" style="71" hidden="1"/>
    <col min="12024" max="12024" width="41.42578125" style="71" customWidth="1"/>
    <col min="12025" max="12025" width="6.42578125" style="71" customWidth="1"/>
    <col min="12026" max="12026" width="14.7109375" style="71" customWidth="1"/>
    <col min="12027" max="12027" width="11.42578125" style="71" customWidth="1"/>
    <col min="12028" max="12029" width="13" style="71" customWidth="1"/>
    <col min="12030" max="12039" width="9.42578125" style="71" customWidth="1"/>
    <col min="12040" max="12040" width="8.7109375" style="71" customWidth="1"/>
    <col min="12041" max="12041" width="9.42578125" style="71" customWidth="1"/>
    <col min="12042" max="12042" width="10.28515625" style="71" customWidth="1"/>
    <col min="12043" max="12043" width="6.42578125" style="71" customWidth="1"/>
    <col min="12044" max="12044" width="6.7109375" style="71" customWidth="1"/>
    <col min="12045" max="12046" width="6.5703125" style="71" customWidth="1"/>
    <col min="12047" max="12047" width="6.28515625" style="71" customWidth="1"/>
    <col min="12048" max="12049" width="7.5703125" style="71" customWidth="1"/>
    <col min="12050" max="12050" width="14.5703125" style="71" customWidth="1"/>
    <col min="12051" max="12051" width="16.28515625" style="71" customWidth="1"/>
    <col min="12052" max="12052" width="11.42578125" style="71" customWidth="1"/>
    <col min="12053" max="12053" width="36.28515625" style="71" customWidth="1"/>
    <col min="12054" max="12054" width="9.28515625" style="71" customWidth="1"/>
    <col min="12055" max="12055" width="24.5703125" style="71" customWidth="1"/>
    <col min="12056" max="12056" width="12.28515625" style="71" customWidth="1"/>
    <col min="12057" max="12057" width="21.7109375" style="71" customWidth="1"/>
    <col min="12058" max="12058" width="9.28515625" style="71" customWidth="1"/>
    <col min="12059" max="12059" width="14" style="71" customWidth="1"/>
    <col min="12060" max="12062" width="7" style="71" hidden="1" customWidth="1"/>
    <col min="12063" max="12063" width="5" style="71" customWidth="1"/>
    <col min="12064" max="12065" width="7" style="71" hidden="1" customWidth="1"/>
    <col min="12066" max="12066" width="5" style="71" customWidth="1"/>
    <col min="12067" max="12068" width="7" style="71" hidden="1" customWidth="1"/>
    <col min="12069" max="12069" width="5" style="71" customWidth="1"/>
    <col min="12070" max="12071" width="7" style="71" hidden="1" customWidth="1"/>
    <col min="12072" max="12072" width="5" style="71" customWidth="1"/>
    <col min="12073" max="12074" width="7" style="71" hidden="1" customWidth="1"/>
    <col min="12075" max="12075" width="5" style="71" customWidth="1"/>
    <col min="12076" max="12077" width="7" style="71" hidden="1" customWidth="1"/>
    <col min="12078" max="12078" width="5" style="71" customWidth="1"/>
    <col min="12079" max="12092" width="7" style="71" hidden="1" customWidth="1"/>
    <col min="12093" max="12093" width="6.42578125" style="71" customWidth="1"/>
    <col min="12094" max="12095" width="7" style="71" hidden="1" customWidth="1"/>
    <col min="12096" max="12096" width="5.42578125" style="71" customWidth="1"/>
    <col min="12097" max="12098" width="7" style="71" hidden="1" customWidth="1"/>
    <col min="12099" max="12099" width="4.7109375" style="71" customWidth="1"/>
    <col min="12100" max="12107" width="7" style="71" hidden="1" customWidth="1"/>
    <col min="12108" max="12108" width="5.42578125" style="71" customWidth="1"/>
    <col min="12109" max="12113" width="7" style="71" hidden="1" customWidth="1"/>
    <col min="12114" max="12114" width="5.7109375" style="71" customWidth="1"/>
    <col min="12115" max="12116" width="7" style="71" hidden="1" customWidth="1"/>
    <col min="12117" max="12117" width="5.42578125" style="71" customWidth="1"/>
    <col min="12118" max="12119" width="7" style="71" hidden="1" customWidth="1"/>
    <col min="12120" max="12120" width="5.42578125" style="71" customWidth="1"/>
    <col min="12121" max="12122" width="7" style="71" hidden="1" customWidth="1"/>
    <col min="12123" max="12123" width="6" style="71" customWidth="1"/>
    <col min="12124" max="12128" width="7" style="71" hidden="1" customWidth="1"/>
    <col min="12129" max="12129" width="5" style="71" customWidth="1"/>
    <col min="12130" max="12140" width="7" style="71" hidden="1" customWidth="1"/>
    <col min="12141" max="12141" width="9.42578125" style="71" customWidth="1"/>
    <col min="12142" max="12142" width="7" style="71" hidden="1" customWidth="1"/>
    <col min="12143" max="12143" width="5" style="71" customWidth="1"/>
    <col min="12144" max="12145" width="7" style="71" hidden="1" customWidth="1"/>
    <col min="12146" max="12146" width="5" style="71" customWidth="1"/>
    <col min="12147" max="12151" width="7" style="71" hidden="1" customWidth="1"/>
    <col min="12152" max="12152" width="5" style="71" customWidth="1"/>
    <col min="12153" max="12157" width="7" style="71" hidden="1" customWidth="1"/>
    <col min="12158" max="12158" width="5" style="71" customWidth="1"/>
    <col min="12159" max="12159" width="7" style="71" hidden="1" customWidth="1"/>
    <col min="12160" max="12160" width="6.42578125" style="71" customWidth="1"/>
    <col min="12161" max="12164" width="7" style="71" hidden="1" customWidth="1"/>
    <col min="12165" max="12165" width="7.28515625" style="71" customWidth="1"/>
    <col min="12166" max="12167" width="7" style="71" hidden="1" customWidth="1"/>
    <col min="12168" max="12168" width="7.28515625" style="71" customWidth="1"/>
    <col min="12169" max="12173" width="7" style="71" hidden="1" customWidth="1"/>
    <col min="12174" max="12174" width="7.28515625" style="71" customWidth="1"/>
    <col min="12175" max="12176" width="7" style="71" hidden="1" customWidth="1"/>
    <col min="12177" max="12177" width="7.28515625" style="71" customWidth="1"/>
    <col min="12178" max="12179" width="7" style="71" hidden="1" customWidth="1"/>
    <col min="12180" max="12180" width="7.28515625" style="71" customWidth="1"/>
    <col min="12181" max="12184" width="7" style="71" hidden="1" customWidth="1"/>
    <col min="12185" max="12185" width="6.42578125" style="71" customWidth="1"/>
    <col min="12186" max="12206" width="7" style="71" hidden="1" customWidth="1"/>
    <col min="12207" max="12210" width="6.42578125" style="71" customWidth="1"/>
    <col min="12211" max="12211" width="6.7109375" style="71" customWidth="1"/>
    <col min="12212" max="12212" width="6.42578125" style="71" customWidth="1"/>
    <col min="12213" max="12229" width="7" style="71" hidden="1" customWidth="1"/>
    <col min="12230" max="12230" width="6.5703125" style="71" customWidth="1"/>
    <col min="12231" max="12231" width="6.42578125" style="71" customWidth="1"/>
    <col min="12232" max="12233" width="7" style="71" hidden="1" customWidth="1"/>
    <col min="12234" max="12234" width="6.42578125" style="71" customWidth="1"/>
    <col min="12235" max="12236" width="7" style="71" hidden="1" customWidth="1"/>
    <col min="12237" max="12237" width="7.42578125" style="71" customWidth="1"/>
    <col min="12238" max="12238" width="7" style="71" hidden="1" customWidth="1"/>
    <col min="12239" max="12239" width="6.42578125" style="71" customWidth="1"/>
    <col min="12240" max="12240" width="7" style="71" hidden="1" customWidth="1"/>
    <col min="12241" max="12241" width="9" style="71" customWidth="1"/>
    <col min="12242" max="12243" width="7" style="71" hidden="1" customWidth="1"/>
    <col min="12244" max="12244" width="8.5703125" style="71" customWidth="1"/>
    <col min="12245" max="12246" width="7" style="71" hidden="1" customWidth="1"/>
    <col min="12247" max="12247" width="6.42578125" style="71" customWidth="1"/>
    <col min="12248" max="12249" width="7" style="71" hidden="1" customWidth="1"/>
    <col min="12250" max="12250" width="7" style="71" customWidth="1"/>
    <col min="12251" max="12252" width="7" style="71" hidden="1" customWidth="1"/>
    <col min="12253" max="12254" width="7" style="71" customWidth="1"/>
    <col min="12255" max="12256" width="7" style="71" hidden="1" customWidth="1"/>
    <col min="12257" max="12257" width="7.5703125" style="71" customWidth="1"/>
    <col min="12258" max="12259" width="7" style="71" hidden="1" customWidth="1"/>
    <col min="12260" max="12260" width="7" style="71" customWidth="1"/>
    <col min="12261" max="12262" width="7" style="71" hidden="1" customWidth="1"/>
    <col min="12263" max="12263" width="7" style="71" customWidth="1"/>
    <col min="12264" max="12265" width="7" style="71" hidden="1" customWidth="1"/>
    <col min="12266" max="12266" width="7" style="71" customWidth="1"/>
    <col min="12267" max="12267" width="7" style="71" hidden="1" customWidth="1"/>
    <col min="12268" max="12268" width="6.42578125" style="71" customWidth="1"/>
    <col min="12269" max="12278" width="7" style="71" hidden="1" customWidth="1"/>
    <col min="12279" max="12279" width="7" style="71" hidden="1"/>
    <col min="12280" max="12280" width="41.42578125" style="71" customWidth="1"/>
    <col min="12281" max="12281" width="6.42578125" style="71" customWidth="1"/>
    <col min="12282" max="12282" width="14.7109375" style="71" customWidth="1"/>
    <col min="12283" max="12283" width="11.42578125" style="71" customWidth="1"/>
    <col min="12284" max="12285" width="13" style="71" customWidth="1"/>
    <col min="12286" max="12295" width="9.42578125" style="71" customWidth="1"/>
    <col min="12296" max="12296" width="8.7109375" style="71" customWidth="1"/>
    <col min="12297" max="12297" width="9.42578125" style="71" customWidth="1"/>
    <col min="12298" max="12298" width="10.28515625" style="71" customWidth="1"/>
    <col min="12299" max="12299" width="6.42578125" style="71" customWidth="1"/>
    <col min="12300" max="12300" width="6.7109375" style="71" customWidth="1"/>
    <col min="12301" max="12302" width="6.5703125" style="71" customWidth="1"/>
    <col min="12303" max="12303" width="6.28515625" style="71" customWidth="1"/>
    <col min="12304" max="12305" width="7.5703125" style="71" customWidth="1"/>
    <col min="12306" max="12306" width="14.5703125" style="71" customWidth="1"/>
    <col min="12307" max="12307" width="16.28515625" style="71" customWidth="1"/>
    <col min="12308" max="12308" width="11.42578125" style="71" customWidth="1"/>
    <col min="12309" max="12309" width="36.28515625" style="71" customWidth="1"/>
    <col min="12310" max="12310" width="9.28515625" style="71" customWidth="1"/>
    <col min="12311" max="12311" width="24.5703125" style="71" customWidth="1"/>
    <col min="12312" max="12312" width="12.28515625" style="71" customWidth="1"/>
    <col min="12313" max="12313" width="21.7109375" style="71" customWidth="1"/>
    <col min="12314" max="12314" width="9.28515625" style="71" customWidth="1"/>
    <col min="12315" max="12315" width="14" style="71" customWidth="1"/>
    <col min="12316" max="12318" width="7" style="71" hidden="1" customWidth="1"/>
    <col min="12319" max="12319" width="5" style="71" customWidth="1"/>
    <col min="12320" max="12321" width="7" style="71" hidden="1" customWidth="1"/>
    <col min="12322" max="12322" width="5" style="71" customWidth="1"/>
    <col min="12323" max="12324" width="7" style="71" hidden="1" customWidth="1"/>
    <col min="12325" max="12325" width="5" style="71" customWidth="1"/>
    <col min="12326" max="12327" width="7" style="71" hidden="1" customWidth="1"/>
    <col min="12328" max="12328" width="5" style="71" customWidth="1"/>
    <col min="12329" max="12330" width="7" style="71" hidden="1" customWidth="1"/>
    <col min="12331" max="12331" width="5" style="71" customWidth="1"/>
    <col min="12332" max="12333" width="7" style="71" hidden="1" customWidth="1"/>
    <col min="12334" max="12334" width="5" style="71" customWidth="1"/>
    <col min="12335" max="12348" width="7" style="71" hidden="1" customWidth="1"/>
    <col min="12349" max="12349" width="6.42578125" style="71" customWidth="1"/>
    <col min="12350" max="12351" width="7" style="71" hidden="1" customWidth="1"/>
    <col min="12352" max="12352" width="5.42578125" style="71" customWidth="1"/>
    <col min="12353" max="12354" width="7" style="71" hidden="1" customWidth="1"/>
    <col min="12355" max="12355" width="4.7109375" style="71" customWidth="1"/>
    <col min="12356" max="12363" width="7" style="71" hidden="1" customWidth="1"/>
    <col min="12364" max="12364" width="5.42578125" style="71" customWidth="1"/>
    <col min="12365" max="12369" width="7" style="71" hidden="1" customWidth="1"/>
    <col min="12370" max="12370" width="5.7109375" style="71" customWidth="1"/>
    <col min="12371" max="12372" width="7" style="71" hidden="1" customWidth="1"/>
    <col min="12373" max="12373" width="5.42578125" style="71" customWidth="1"/>
    <col min="12374" max="12375" width="7" style="71" hidden="1" customWidth="1"/>
    <col min="12376" max="12376" width="5.42578125" style="71" customWidth="1"/>
    <col min="12377" max="12378" width="7" style="71" hidden="1" customWidth="1"/>
    <col min="12379" max="12379" width="6" style="71" customWidth="1"/>
    <col min="12380" max="12384" width="7" style="71" hidden="1" customWidth="1"/>
    <col min="12385" max="12385" width="5" style="71" customWidth="1"/>
    <col min="12386" max="12396" width="7" style="71" hidden="1" customWidth="1"/>
    <col min="12397" max="12397" width="9.42578125" style="71" customWidth="1"/>
    <col min="12398" max="12398" width="7" style="71" hidden="1" customWidth="1"/>
    <col min="12399" max="12399" width="5" style="71" customWidth="1"/>
    <col min="12400" max="12401" width="7" style="71" hidden="1" customWidth="1"/>
    <col min="12402" max="12402" width="5" style="71" customWidth="1"/>
    <col min="12403" max="12407" width="7" style="71" hidden="1" customWidth="1"/>
    <col min="12408" max="12408" width="5" style="71" customWidth="1"/>
    <col min="12409" max="12413" width="7" style="71" hidden="1" customWidth="1"/>
    <col min="12414" max="12414" width="5" style="71" customWidth="1"/>
    <col min="12415" max="12415" width="7" style="71" hidden="1" customWidth="1"/>
    <col min="12416" max="12416" width="6.42578125" style="71" customWidth="1"/>
    <col min="12417" max="12420" width="7" style="71" hidden="1" customWidth="1"/>
    <col min="12421" max="12421" width="7.28515625" style="71" customWidth="1"/>
    <col min="12422" max="12423" width="7" style="71" hidden="1" customWidth="1"/>
    <col min="12424" max="12424" width="7.28515625" style="71" customWidth="1"/>
    <col min="12425" max="12429" width="7" style="71" hidden="1" customWidth="1"/>
    <col min="12430" max="12430" width="7.28515625" style="71" customWidth="1"/>
    <col min="12431" max="12432" width="7" style="71" hidden="1" customWidth="1"/>
    <col min="12433" max="12433" width="7.28515625" style="71" customWidth="1"/>
    <col min="12434" max="12435" width="7" style="71" hidden="1" customWidth="1"/>
    <col min="12436" max="12436" width="7.28515625" style="71" customWidth="1"/>
    <col min="12437" max="12440" width="7" style="71" hidden="1" customWidth="1"/>
    <col min="12441" max="12441" width="6.42578125" style="71" customWidth="1"/>
    <col min="12442" max="12462" width="7" style="71" hidden="1" customWidth="1"/>
    <col min="12463" max="12466" width="6.42578125" style="71" customWidth="1"/>
    <col min="12467" max="12467" width="6.7109375" style="71" customWidth="1"/>
    <col min="12468" max="12468" width="6.42578125" style="71" customWidth="1"/>
    <col min="12469" max="12485" width="7" style="71" hidden="1" customWidth="1"/>
    <col min="12486" max="12486" width="6.5703125" style="71" customWidth="1"/>
    <col min="12487" max="12487" width="6.42578125" style="71" customWidth="1"/>
    <col min="12488" max="12489" width="7" style="71" hidden="1" customWidth="1"/>
    <col min="12490" max="12490" width="6.42578125" style="71" customWidth="1"/>
    <col min="12491" max="12492" width="7" style="71" hidden="1" customWidth="1"/>
    <col min="12493" max="12493" width="7.42578125" style="71" customWidth="1"/>
    <col min="12494" max="12494" width="7" style="71" hidden="1" customWidth="1"/>
    <col min="12495" max="12495" width="6.42578125" style="71" customWidth="1"/>
    <col min="12496" max="12496" width="7" style="71" hidden="1" customWidth="1"/>
    <col min="12497" max="12497" width="9" style="71" customWidth="1"/>
    <col min="12498" max="12499" width="7" style="71" hidden="1" customWidth="1"/>
    <col min="12500" max="12500" width="8.5703125" style="71" customWidth="1"/>
    <col min="12501" max="12502" width="7" style="71" hidden="1" customWidth="1"/>
    <col min="12503" max="12503" width="6.42578125" style="71" customWidth="1"/>
    <col min="12504" max="12505" width="7" style="71" hidden="1" customWidth="1"/>
    <col min="12506" max="12506" width="7" style="71" customWidth="1"/>
    <col min="12507" max="12508" width="7" style="71" hidden="1" customWidth="1"/>
    <col min="12509" max="12510" width="7" style="71" customWidth="1"/>
    <col min="12511" max="12512" width="7" style="71" hidden="1" customWidth="1"/>
    <col min="12513" max="12513" width="7.5703125" style="71" customWidth="1"/>
    <col min="12514" max="12515" width="7" style="71" hidden="1" customWidth="1"/>
    <col min="12516" max="12516" width="7" style="71" customWidth="1"/>
    <col min="12517" max="12518" width="7" style="71" hidden="1" customWidth="1"/>
    <col min="12519" max="12519" width="7" style="71" customWidth="1"/>
    <col min="12520" max="12521" width="7" style="71" hidden="1" customWidth="1"/>
    <col min="12522" max="12522" width="7" style="71" customWidth="1"/>
    <col min="12523" max="12523" width="7" style="71" hidden="1" customWidth="1"/>
    <col min="12524" max="12524" width="6.42578125" style="71" customWidth="1"/>
    <col min="12525" max="12534" width="7" style="71" hidden="1" customWidth="1"/>
    <col min="12535" max="12535" width="7" style="71" hidden="1"/>
    <col min="12536" max="12536" width="41.42578125" style="71" customWidth="1"/>
    <col min="12537" max="12537" width="6.42578125" style="71" customWidth="1"/>
    <col min="12538" max="12538" width="14.7109375" style="71" customWidth="1"/>
    <col min="12539" max="12539" width="11.42578125" style="71" customWidth="1"/>
    <col min="12540" max="12541" width="13" style="71" customWidth="1"/>
    <col min="12542" max="12551" width="9.42578125" style="71" customWidth="1"/>
    <col min="12552" max="12552" width="8.7109375" style="71" customWidth="1"/>
    <col min="12553" max="12553" width="9.42578125" style="71" customWidth="1"/>
    <col min="12554" max="12554" width="10.28515625" style="71" customWidth="1"/>
    <col min="12555" max="12555" width="6.42578125" style="71" customWidth="1"/>
    <col min="12556" max="12556" width="6.7109375" style="71" customWidth="1"/>
    <col min="12557" max="12558" width="6.5703125" style="71" customWidth="1"/>
    <col min="12559" max="12559" width="6.28515625" style="71" customWidth="1"/>
    <col min="12560" max="12561" width="7.5703125" style="71" customWidth="1"/>
    <col min="12562" max="12562" width="14.5703125" style="71" customWidth="1"/>
    <col min="12563" max="12563" width="16.28515625" style="71" customWidth="1"/>
    <col min="12564" max="12564" width="11.42578125" style="71" customWidth="1"/>
    <col min="12565" max="12565" width="36.28515625" style="71" customWidth="1"/>
    <col min="12566" max="12566" width="9.28515625" style="71" customWidth="1"/>
    <col min="12567" max="12567" width="24.5703125" style="71" customWidth="1"/>
    <col min="12568" max="12568" width="12.28515625" style="71" customWidth="1"/>
    <col min="12569" max="12569" width="21.7109375" style="71" customWidth="1"/>
    <col min="12570" max="12570" width="9.28515625" style="71" customWidth="1"/>
    <col min="12571" max="12571" width="14" style="71" customWidth="1"/>
    <col min="12572" max="12574" width="7" style="71" hidden="1" customWidth="1"/>
    <col min="12575" max="12575" width="5" style="71" customWidth="1"/>
    <col min="12576" max="12577" width="7" style="71" hidden="1" customWidth="1"/>
    <col min="12578" max="12578" width="5" style="71" customWidth="1"/>
    <col min="12579" max="12580" width="7" style="71" hidden="1" customWidth="1"/>
    <col min="12581" max="12581" width="5" style="71" customWidth="1"/>
    <col min="12582" max="12583" width="7" style="71" hidden="1" customWidth="1"/>
    <col min="12584" max="12584" width="5" style="71" customWidth="1"/>
    <col min="12585" max="12586" width="7" style="71" hidden="1" customWidth="1"/>
    <col min="12587" max="12587" width="5" style="71" customWidth="1"/>
    <col min="12588" max="12589" width="7" style="71" hidden="1" customWidth="1"/>
    <col min="12590" max="12590" width="5" style="71" customWidth="1"/>
    <col min="12591" max="12604" width="7" style="71" hidden="1" customWidth="1"/>
    <col min="12605" max="12605" width="6.42578125" style="71" customWidth="1"/>
    <col min="12606" max="12607" width="7" style="71" hidden="1" customWidth="1"/>
    <col min="12608" max="12608" width="5.42578125" style="71" customWidth="1"/>
    <col min="12609" max="12610" width="7" style="71" hidden="1" customWidth="1"/>
    <col min="12611" max="12611" width="4.7109375" style="71" customWidth="1"/>
    <col min="12612" max="12619" width="7" style="71" hidden="1" customWidth="1"/>
    <col min="12620" max="12620" width="5.42578125" style="71" customWidth="1"/>
    <col min="12621" max="12625" width="7" style="71" hidden="1" customWidth="1"/>
    <col min="12626" max="12626" width="5.7109375" style="71" customWidth="1"/>
    <col min="12627" max="12628" width="7" style="71" hidden="1" customWidth="1"/>
    <col min="12629" max="12629" width="5.42578125" style="71" customWidth="1"/>
    <col min="12630" max="12631" width="7" style="71" hidden="1" customWidth="1"/>
    <col min="12632" max="12632" width="5.42578125" style="71" customWidth="1"/>
    <col min="12633" max="12634" width="7" style="71" hidden="1" customWidth="1"/>
    <col min="12635" max="12635" width="6" style="71" customWidth="1"/>
    <col min="12636" max="12640" width="7" style="71" hidden="1" customWidth="1"/>
    <col min="12641" max="12641" width="5" style="71" customWidth="1"/>
    <col min="12642" max="12652" width="7" style="71" hidden="1" customWidth="1"/>
    <col min="12653" max="12653" width="9.42578125" style="71" customWidth="1"/>
    <col min="12654" max="12654" width="7" style="71" hidden="1" customWidth="1"/>
    <col min="12655" max="12655" width="5" style="71" customWidth="1"/>
    <col min="12656" max="12657" width="7" style="71" hidden="1" customWidth="1"/>
    <col min="12658" max="12658" width="5" style="71" customWidth="1"/>
    <col min="12659" max="12663" width="7" style="71" hidden="1" customWidth="1"/>
    <col min="12664" max="12664" width="5" style="71" customWidth="1"/>
    <col min="12665" max="12669" width="7" style="71" hidden="1" customWidth="1"/>
    <col min="12670" max="12670" width="5" style="71" customWidth="1"/>
    <col min="12671" max="12671" width="7" style="71" hidden="1" customWidth="1"/>
    <col min="12672" max="12672" width="6.42578125" style="71" customWidth="1"/>
    <col min="12673" max="12676" width="7" style="71" hidden="1" customWidth="1"/>
    <col min="12677" max="12677" width="7.28515625" style="71" customWidth="1"/>
    <col min="12678" max="12679" width="7" style="71" hidden="1" customWidth="1"/>
    <col min="12680" max="12680" width="7.28515625" style="71" customWidth="1"/>
    <col min="12681" max="12685" width="7" style="71" hidden="1" customWidth="1"/>
    <col min="12686" max="12686" width="7.28515625" style="71" customWidth="1"/>
    <col min="12687" max="12688" width="7" style="71" hidden="1" customWidth="1"/>
    <col min="12689" max="12689" width="7.28515625" style="71" customWidth="1"/>
    <col min="12690" max="12691" width="7" style="71" hidden="1" customWidth="1"/>
    <col min="12692" max="12692" width="7.28515625" style="71" customWidth="1"/>
    <col min="12693" max="12696" width="7" style="71" hidden="1" customWidth="1"/>
    <col min="12697" max="12697" width="6.42578125" style="71" customWidth="1"/>
    <col min="12698" max="12718" width="7" style="71" hidden="1" customWidth="1"/>
    <col min="12719" max="12722" width="6.42578125" style="71" customWidth="1"/>
    <col min="12723" max="12723" width="6.7109375" style="71" customWidth="1"/>
    <col min="12724" max="12724" width="6.42578125" style="71" customWidth="1"/>
    <col min="12725" max="12741" width="7" style="71" hidden="1" customWidth="1"/>
    <col min="12742" max="12742" width="6.5703125" style="71" customWidth="1"/>
    <col min="12743" max="12743" width="6.42578125" style="71" customWidth="1"/>
    <col min="12744" max="12745" width="7" style="71" hidden="1" customWidth="1"/>
    <col min="12746" max="12746" width="6.42578125" style="71" customWidth="1"/>
    <col min="12747" max="12748" width="7" style="71" hidden="1" customWidth="1"/>
    <col min="12749" max="12749" width="7.42578125" style="71" customWidth="1"/>
    <col min="12750" max="12750" width="7" style="71" hidden="1" customWidth="1"/>
    <col min="12751" max="12751" width="6.42578125" style="71" customWidth="1"/>
    <col min="12752" max="12752" width="7" style="71" hidden="1" customWidth="1"/>
    <col min="12753" max="12753" width="9" style="71" customWidth="1"/>
    <col min="12754" max="12755" width="7" style="71" hidden="1" customWidth="1"/>
    <col min="12756" max="12756" width="8.5703125" style="71" customWidth="1"/>
    <col min="12757" max="12758" width="7" style="71" hidden="1" customWidth="1"/>
    <col min="12759" max="12759" width="6.42578125" style="71" customWidth="1"/>
    <col min="12760" max="12761" width="7" style="71" hidden="1" customWidth="1"/>
    <col min="12762" max="12762" width="7" style="71" customWidth="1"/>
    <col min="12763" max="12764" width="7" style="71" hidden="1" customWidth="1"/>
    <col min="12765" max="12766" width="7" style="71" customWidth="1"/>
    <col min="12767" max="12768" width="7" style="71" hidden="1" customWidth="1"/>
    <col min="12769" max="12769" width="7.5703125" style="71" customWidth="1"/>
    <col min="12770" max="12771" width="7" style="71" hidden="1" customWidth="1"/>
    <col min="12772" max="12772" width="7" style="71" customWidth="1"/>
    <col min="12773" max="12774" width="7" style="71" hidden="1" customWidth="1"/>
    <col min="12775" max="12775" width="7" style="71" customWidth="1"/>
    <col min="12776" max="12777" width="7" style="71" hidden="1" customWidth="1"/>
    <col min="12778" max="12778" width="7" style="71" customWidth="1"/>
    <col min="12779" max="12779" width="7" style="71" hidden="1" customWidth="1"/>
    <col min="12780" max="12780" width="6.42578125" style="71" customWidth="1"/>
    <col min="12781" max="12790" width="7" style="71" hidden="1" customWidth="1"/>
    <col min="12791" max="12791" width="7" style="71" hidden="1"/>
    <col min="12792" max="12792" width="41.42578125" style="71" customWidth="1"/>
    <col min="12793" max="12793" width="6.42578125" style="71" customWidth="1"/>
    <col min="12794" max="12794" width="14.7109375" style="71" customWidth="1"/>
    <col min="12795" max="12795" width="11.42578125" style="71" customWidth="1"/>
    <col min="12796" max="12797" width="13" style="71" customWidth="1"/>
    <col min="12798" max="12807" width="9.42578125" style="71" customWidth="1"/>
    <col min="12808" max="12808" width="8.7109375" style="71" customWidth="1"/>
    <col min="12809" max="12809" width="9.42578125" style="71" customWidth="1"/>
    <col min="12810" max="12810" width="10.28515625" style="71" customWidth="1"/>
    <col min="12811" max="12811" width="6.42578125" style="71" customWidth="1"/>
    <col min="12812" max="12812" width="6.7109375" style="71" customWidth="1"/>
    <col min="12813" max="12814" width="6.5703125" style="71" customWidth="1"/>
    <col min="12815" max="12815" width="6.28515625" style="71" customWidth="1"/>
    <col min="12816" max="12817" width="7.5703125" style="71" customWidth="1"/>
    <col min="12818" max="12818" width="14.5703125" style="71" customWidth="1"/>
    <col min="12819" max="12819" width="16.28515625" style="71" customWidth="1"/>
    <col min="12820" max="12820" width="11.42578125" style="71" customWidth="1"/>
    <col min="12821" max="12821" width="36.28515625" style="71" customWidth="1"/>
    <col min="12822" max="12822" width="9.28515625" style="71" customWidth="1"/>
    <col min="12823" max="12823" width="24.5703125" style="71" customWidth="1"/>
    <col min="12824" max="12824" width="12.28515625" style="71" customWidth="1"/>
    <col min="12825" max="12825" width="21.7109375" style="71" customWidth="1"/>
    <col min="12826" max="12826" width="9.28515625" style="71" customWidth="1"/>
    <col min="12827" max="12827" width="14" style="71" customWidth="1"/>
    <col min="12828" max="12830" width="7" style="71" hidden="1" customWidth="1"/>
    <col min="12831" max="12831" width="5" style="71" customWidth="1"/>
    <col min="12832" max="12833" width="7" style="71" hidden="1" customWidth="1"/>
    <col min="12834" max="12834" width="5" style="71" customWidth="1"/>
    <col min="12835" max="12836" width="7" style="71" hidden="1" customWidth="1"/>
    <col min="12837" max="12837" width="5" style="71" customWidth="1"/>
    <col min="12838" max="12839" width="7" style="71" hidden="1" customWidth="1"/>
    <col min="12840" max="12840" width="5" style="71" customWidth="1"/>
    <col min="12841" max="12842" width="7" style="71" hidden="1" customWidth="1"/>
    <col min="12843" max="12843" width="5" style="71" customWidth="1"/>
    <col min="12844" max="12845" width="7" style="71" hidden="1" customWidth="1"/>
    <col min="12846" max="12846" width="5" style="71" customWidth="1"/>
    <col min="12847" max="12860" width="7" style="71" hidden="1" customWidth="1"/>
    <col min="12861" max="12861" width="6.42578125" style="71" customWidth="1"/>
    <col min="12862" max="12863" width="7" style="71" hidden="1" customWidth="1"/>
    <col min="12864" max="12864" width="5.42578125" style="71" customWidth="1"/>
    <col min="12865" max="12866" width="7" style="71" hidden="1" customWidth="1"/>
    <col min="12867" max="12867" width="4.7109375" style="71" customWidth="1"/>
    <col min="12868" max="12875" width="7" style="71" hidden="1" customWidth="1"/>
    <col min="12876" max="12876" width="5.42578125" style="71" customWidth="1"/>
    <col min="12877" max="12881" width="7" style="71" hidden="1" customWidth="1"/>
    <col min="12882" max="12882" width="5.7109375" style="71" customWidth="1"/>
    <col min="12883" max="12884" width="7" style="71" hidden="1" customWidth="1"/>
    <col min="12885" max="12885" width="5.42578125" style="71" customWidth="1"/>
    <col min="12886" max="12887" width="7" style="71" hidden="1" customWidth="1"/>
    <col min="12888" max="12888" width="5.42578125" style="71" customWidth="1"/>
    <col min="12889" max="12890" width="7" style="71" hidden="1" customWidth="1"/>
    <col min="12891" max="12891" width="6" style="71" customWidth="1"/>
    <col min="12892" max="12896" width="7" style="71" hidden="1" customWidth="1"/>
    <col min="12897" max="12897" width="5" style="71" customWidth="1"/>
    <col min="12898" max="12908" width="7" style="71" hidden="1" customWidth="1"/>
    <col min="12909" max="12909" width="9.42578125" style="71" customWidth="1"/>
    <col min="12910" max="12910" width="7" style="71" hidden="1" customWidth="1"/>
    <col min="12911" max="12911" width="5" style="71" customWidth="1"/>
    <col min="12912" max="12913" width="7" style="71" hidden="1" customWidth="1"/>
    <col min="12914" max="12914" width="5" style="71" customWidth="1"/>
    <col min="12915" max="12919" width="7" style="71" hidden="1" customWidth="1"/>
    <col min="12920" max="12920" width="5" style="71" customWidth="1"/>
    <col min="12921" max="12925" width="7" style="71" hidden="1" customWidth="1"/>
    <col min="12926" max="12926" width="5" style="71" customWidth="1"/>
    <col min="12927" max="12927" width="7" style="71" hidden="1" customWidth="1"/>
    <col min="12928" max="12928" width="6.42578125" style="71" customWidth="1"/>
    <col min="12929" max="12932" width="7" style="71" hidden="1" customWidth="1"/>
    <col min="12933" max="12933" width="7.28515625" style="71" customWidth="1"/>
    <col min="12934" max="12935" width="7" style="71" hidden="1" customWidth="1"/>
    <col min="12936" max="12936" width="7.28515625" style="71" customWidth="1"/>
    <col min="12937" max="12941" width="7" style="71" hidden="1" customWidth="1"/>
    <col min="12942" max="12942" width="7.28515625" style="71" customWidth="1"/>
    <col min="12943" max="12944" width="7" style="71" hidden="1" customWidth="1"/>
    <col min="12945" max="12945" width="7.28515625" style="71" customWidth="1"/>
    <col min="12946" max="12947" width="7" style="71" hidden="1" customWidth="1"/>
    <col min="12948" max="12948" width="7.28515625" style="71" customWidth="1"/>
    <col min="12949" max="12952" width="7" style="71" hidden="1" customWidth="1"/>
    <col min="12953" max="12953" width="6.42578125" style="71" customWidth="1"/>
    <col min="12954" max="12974" width="7" style="71" hidden="1" customWidth="1"/>
    <col min="12975" max="12978" width="6.42578125" style="71" customWidth="1"/>
    <col min="12979" max="12979" width="6.7109375" style="71" customWidth="1"/>
    <col min="12980" max="12980" width="6.42578125" style="71" customWidth="1"/>
    <col min="12981" max="12997" width="7" style="71" hidden="1" customWidth="1"/>
    <col min="12998" max="12998" width="6.5703125" style="71" customWidth="1"/>
    <col min="12999" max="12999" width="6.42578125" style="71" customWidth="1"/>
    <col min="13000" max="13001" width="7" style="71" hidden="1" customWidth="1"/>
    <col min="13002" max="13002" width="6.42578125" style="71" customWidth="1"/>
    <col min="13003" max="13004" width="7" style="71" hidden="1" customWidth="1"/>
    <col min="13005" max="13005" width="7.42578125" style="71" customWidth="1"/>
    <col min="13006" max="13006" width="7" style="71" hidden="1" customWidth="1"/>
    <col min="13007" max="13007" width="6.42578125" style="71" customWidth="1"/>
    <col min="13008" max="13008" width="7" style="71" hidden="1" customWidth="1"/>
    <col min="13009" max="13009" width="9" style="71" customWidth="1"/>
    <col min="13010" max="13011" width="7" style="71" hidden="1" customWidth="1"/>
    <col min="13012" max="13012" width="8.5703125" style="71" customWidth="1"/>
    <col min="13013" max="13014" width="7" style="71" hidden="1" customWidth="1"/>
    <col min="13015" max="13015" width="6.42578125" style="71" customWidth="1"/>
    <col min="13016" max="13017" width="7" style="71" hidden="1" customWidth="1"/>
    <col min="13018" max="13018" width="7" style="71" customWidth="1"/>
    <col min="13019" max="13020" width="7" style="71" hidden="1" customWidth="1"/>
    <col min="13021" max="13022" width="7" style="71" customWidth="1"/>
    <col min="13023" max="13024" width="7" style="71" hidden="1" customWidth="1"/>
    <col min="13025" max="13025" width="7.5703125" style="71" customWidth="1"/>
    <col min="13026" max="13027" width="7" style="71" hidden="1" customWidth="1"/>
    <col min="13028" max="13028" width="7" style="71" customWidth="1"/>
    <col min="13029" max="13030" width="7" style="71" hidden="1" customWidth="1"/>
    <col min="13031" max="13031" width="7" style="71" customWidth="1"/>
    <col min="13032" max="13033" width="7" style="71" hidden="1" customWidth="1"/>
    <col min="13034" max="13034" width="7" style="71" customWidth="1"/>
    <col min="13035" max="13035" width="7" style="71" hidden="1" customWidth="1"/>
    <col min="13036" max="13036" width="6.42578125" style="71" customWidth="1"/>
    <col min="13037" max="13046" width="7" style="71" hidden="1" customWidth="1"/>
    <col min="13047" max="13047" width="7" style="71" hidden="1"/>
    <col min="13048" max="13048" width="41.42578125" style="71" customWidth="1"/>
    <col min="13049" max="13049" width="6.42578125" style="71" customWidth="1"/>
    <col min="13050" max="13050" width="14.7109375" style="71" customWidth="1"/>
    <col min="13051" max="13051" width="11.42578125" style="71" customWidth="1"/>
    <col min="13052" max="13053" width="13" style="71" customWidth="1"/>
    <col min="13054" max="13063" width="9.42578125" style="71" customWidth="1"/>
    <col min="13064" max="13064" width="8.7109375" style="71" customWidth="1"/>
    <col min="13065" max="13065" width="9.42578125" style="71" customWidth="1"/>
    <col min="13066" max="13066" width="10.28515625" style="71" customWidth="1"/>
    <col min="13067" max="13067" width="6.42578125" style="71" customWidth="1"/>
    <col min="13068" max="13068" width="6.7109375" style="71" customWidth="1"/>
    <col min="13069" max="13070" width="6.5703125" style="71" customWidth="1"/>
    <col min="13071" max="13071" width="6.28515625" style="71" customWidth="1"/>
    <col min="13072" max="13073" width="7.5703125" style="71" customWidth="1"/>
    <col min="13074" max="13074" width="14.5703125" style="71" customWidth="1"/>
    <col min="13075" max="13075" width="16.28515625" style="71" customWidth="1"/>
    <col min="13076" max="13076" width="11.42578125" style="71" customWidth="1"/>
    <col min="13077" max="13077" width="36.28515625" style="71" customWidth="1"/>
    <col min="13078" max="13078" width="9.28515625" style="71" customWidth="1"/>
    <col min="13079" max="13079" width="24.5703125" style="71" customWidth="1"/>
    <col min="13080" max="13080" width="12.28515625" style="71" customWidth="1"/>
    <col min="13081" max="13081" width="21.7109375" style="71" customWidth="1"/>
    <col min="13082" max="13082" width="9.28515625" style="71" customWidth="1"/>
    <col min="13083" max="13083" width="14" style="71" customWidth="1"/>
    <col min="13084" max="13086" width="7" style="71" hidden="1" customWidth="1"/>
    <col min="13087" max="13087" width="5" style="71" customWidth="1"/>
    <col min="13088" max="13089" width="7" style="71" hidden="1" customWidth="1"/>
    <col min="13090" max="13090" width="5" style="71" customWidth="1"/>
    <col min="13091" max="13092" width="7" style="71" hidden="1" customWidth="1"/>
    <col min="13093" max="13093" width="5" style="71" customWidth="1"/>
    <col min="13094" max="13095" width="7" style="71" hidden="1" customWidth="1"/>
    <col min="13096" max="13096" width="5" style="71" customWidth="1"/>
    <col min="13097" max="13098" width="7" style="71" hidden="1" customWidth="1"/>
    <col min="13099" max="13099" width="5" style="71" customWidth="1"/>
    <col min="13100" max="13101" width="7" style="71" hidden="1" customWidth="1"/>
    <col min="13102" max="13102" width="5" style="71" customWidth="1"/>
    <col min="13103" max="13116" width="7" style="71" hidden="1" customWidth="1"/>
    <col min="13117" max="13117" width="6.42578125" style="71" customWidth="1"/>
    <col min="13118" max="13119" width="7" style="71" hidden="1" customWidth="1"/>
    <col min="13120" max="13120" width="5.42578125" style="71" customWidth="1"/>
    <col min="13121" max="13122" width="7" style="71" hidden="1" customWidth="1"/>
    <col min="13123" max="13123" width="4.7109375" style="71" customWidth="1"/>
    <col min="13124" max="13131" width="7" style="71" hidden="1" customWidth="1"/>
    <col min="13132" max="13132" width="5.42578125" style="71" customWidth="1"/>
    <col min="13133" max="13137" width="7" style="71" hidden="1" customWidth="1"/>
    <col min="13138" max="13138" width="5.7109375" style="71" customWidth="1"/>
    <col min="13139" max="13140" width="7" style="71" hidden="1" customWidth="1"/>
    <col min="13141" max="13141" width="5.42578125" style="71" customWidth="1"/>
    <col min="13142" max="13143" width="7" style="71" hidden="1" customWidth="1"/>
    <col min="13144" max="13144" width="5.42578125" style="71" customWidth="1"/>
    <col min="13145" max="13146" width="7" style="71" hidden="1" customWidth="1"/>
    <col min="13147" max="13147" width="6" style="71" customWidth="1"/>
    <col min="13148" max="13152" width="7" style="71" hidden="1" customWidth="1"/>
    <col min="13153" max="13153" width="5" style="71" customWidth="1"/>
    <col min="13154" max="13164" width="7" style="71" hidden="1" customWidth="1"/>
    <col min="13165" max="13165" width="9.42578125" style="71" customWidth="1"/>
    <col min="13166" max="13166" width="7" style="71" hidden="1" customWidth="1"/>
    <col min="13167" max="13167" width="5" style="71" customWidth="1"/>
    <col min="13168" max="13169" width="7" style="71" hidden="1" customWidth="1"/>
    <col min="13170" max="13170" width="5" style="71" customWidth="1"/>
    <col min="13171" max="13175" width="7" style="71" hidden="1" customWidth="1"/>
    <col min="13176" max="13176" width="5" style="71" customWidth="1"/>
    <col min="13177" max="13181" width="7" style="71" hidden="1" customWidth="1"/>
    <col min="13182" max="13182" width="5" style="71" customWidth="1"/>
    <col min="13183" max="13183" width="7" style="71" hidden="1" customWidth="1"/>
    <col min="13184" max="13184" width="6.42578125" style="71" customWidth="1"/>
    <col min="13185" max="13188" width="7" style="71" hidden="1" customWidth="1"/>
    <col min="13189" max="13189" width="7.28515625" style="71" customWidth="1"/>
    <col min="13190" max="13191" width="7" style="71" hidden="1" customWidth="1"/>
    <col min="13192" max="13192" width="7.28515625" style="71" customWidth="1"/>
    <col min="13193" max="13197" width="7" style="71" hidden="1" customWidth="1"/>
    <col min="13198" max="13198" width="7.28515625" style="71" customWidth="1"/>
    <col min="13199" max="13200" width="7" style="71" hidden="1" customWidth="1"/>
    <col min="13201" max="13201" width="7.28515625" style="71" customWidth="1"/>
    <col min="13202" max="13203" width="7" style="71" hidden="1" customWidth="1"/>
    <col min="13204" max="13204" width="7.28515625" style="71" customWidth="1"/>
    <col min="13205" max="13208" width="7" style="71" hidden="1" customWidth="1"/>
    <col min="13209" max="13209" width="6.42578125" style="71" customWidth="1"/>
    <col min="13210" max="13230" width="7" style="71" hidden="1" customWidth="1"/>
    <col min="13231" max="13234" width="6.42578125" style="71" customWidth="1"/>
    <col min="13235" max="13235" width="6.7109375" style="71" customWidth="1"/>
    <col min="13236" max="13236" width="6.42578125" style="71" customWidth="1"/>
    <col min="13237" max="13253" width="7" style="71" hidden="1" customWidth="1"/>
    <col min="13254" max="13254" width="6.5703125" style="71" customWidth="1"/>
    <col min="13255" max="13255" width="6.42578125" style="71" customWidth="1"/>
    <col min="13256" max="13257" width="7" style="71" hidden="1" customWidth="1"/>
    <col min="13258" max="13258" width="6.42578125" style="71" customWidth="1"/>
    <col min="13259" max="13260" width="7" style="71" hidden="1" customWidth="1"/>
    <col min="13261" max="13261" width="7.42578125" style="71" customWidth="1"/>
    <col min="13262" max="13262" width="7" style="71" hidden="1" customWidth="1"/>
    <col min="13263" max="13263" width="6.42578125" style="71" customWidth="1"/>
    <col min="13264" max="13264" width="7" style="71" hidden="1" customWidth="1"/>
    <col min="13265" max="13265" width="9" style="71" customWidth="1"/>
    <col min="13266" max="13267" width="7" style="71" hidden="1" customWidth="1"/>
    <col min="13268" max="13268" width="8.5703125" style="71" customWidth="1"/>
    <col min="13269" max="13270" width="7" style="71" hidden="1" customWidth="1"/>
    <col min="13271" max="13271" width="6.42578125" style="71" customWidth="1"/>
    <col min="13272" max="13273" width="7" style="71" hidden="1" customWidth="1"/>
    <col min="13274" max="13274" width="7" style="71" customWidth="1"/>
    <col min="13275" max="13276" width="7" style="71" hidden="1" customWidth="1"/>
    <col min="13277" max="13278" width="7" style="71" customWidth="1"/>
    <col min="13279" max="13280" width="7" style="71" hidden="1" customWidth="1"/>
    <col min="13281" max="13281" width="7.5703125" style="71" customWidth="1"/>
    <col min="13282" max="13283" width="7" style="71" hidden="1" customWidth="1"/>
    <col min="13284" max="13284" width="7" style="71" customWidth="1"/>
    <col min="13285" max="13286" width="7" style="71" hidden="1" customWidth="1"/>
    <col min="13287" max="13287" width="7" style="71" customWidth="1"/>
    <col min="13288" max="13289" width="7" style="71" hidden="1" customWidth="1"/>
    <col min="13290" max="13290" width="7" style="71" customWidth="1"/>
    <col min="13291" max="13291" width="7" style="71" hidden="1" customWidth="1"/>
    <col min="13292" max="13292" width="6.42578125" style="71" customWidth="1"/>
    <col min="13293" max="13302" width="7" style="71" hidden="1" customWidth="1"/>
    <col min="13303" max="13303" width="7" style="71" hidden="1"/>
    <col min="13304" max="13304" width="41.42578125" style="71" customWidth="1"/>
    <col min="13305" max="13305" width="6.42578125" style="71" customWidth="1"/>
    <col min="13306" max="13306" width="14.7109375" style="71" customWidth="1"/>
    <col min="13307" max="13307" width="11.42578125" style="71" customWidth="1"/>
    <col min="13308" max="13309" width="13" style="71" customWidth="1"/>
    <col min="13310" max="13319" width="9.42578125" style="71" customWidth="1"/>
    <col min="13320" max="13320" width="8.7109375" style="71" customWidth="1"/>
    <col min="13321" max="13321" width="9.42578125" style="71" customWidth="1"/>
    <col min="13322" max="13322" width="10.28515625" style="71" customWidth="1"/>
    <col min="13323" max="13323" width="6.42578125" style="71" customWidth="1"/>
    <col min="13324" max="13324" width="6.7109375" style="71" customWidth="1"/>
    <col min="13325" max="13326" width="6.5703125" style="71" customWidth="1"/>
    <col min="13327" max="13327" width="6.28515625" style="71" customWidth="1"/>
    <col min="13328" max="13329" width="7.5703125" style="71" customWidth="1"/>
    <col min="13330" max="13330" width="14.5703125" style="71" customWidth="1"/>
    <col min="13331" max="13331" width="16.28515625" style="71" customWidth="1"/>
    <col min="13332" max="13332" width="11.42578125" style="71" customWidth="1"/>
    <col min="13333" max="13333" width="36.28515625" style="71" customWidth="1"/>
    <col min="13334" max="13334" width="9.28515625" style="71" customWidth="1"/>
    <col min="13335" max="13335" width="24.5703125" style="71" customWidth="1"/>
    <col min="13336" max="13336" width="12.28515625" style="71" customWidth="1"/>
    <col min="13337" max="13337" width="21.7109375" style="71" customWidth="1"/>
    <col min="13338" max="13338" width="9.28515625" style="71" customWidth="1"/>
    <col min="13339" max="13339" width="14" style="71" customWidth="1"/>
    <col min="13340" max="13342" width="7" style="71" hidden="1" customWidth="1"/>
    <col min="13343" max="13343" width="5" style="71" customWidth="1"/>
    <col min="13344" max="13345" width="7" style="71" hidden="1" customWidth="1"/>
    <col min="13346" max="13346" width="5" style="71" customWidth="1"/>
    <col min="13347" max="13348" width="7" style="71" hidden="1" customWidth="1"/>
    <col min="13349" max="13349" width="5" style="71" customWidth="1"/>
    <col min="13350" max="13351" width="7" style="71" hidden="1" customWidth="1"/>
    <col min="13352" max="13352" width="5" style="71" customWidth="1"/>
    <col min="13353" max="13354" width="7" style="71" hidden="1" customWidth="1"/>
    <col min="13355" max="13355" width="5" style="71" customWidth="1"/>
    <col min="13356" max="13357" width="7" style="71" hidden="1" customWidth="1"/>
    <col min="13358" max="13358" width="5" style="71" customWidth="1"/>
    <col min="13359" max="13372" width="7" style="71" hidden="1" customWidth="1"/>
    <col min="13373" max="13373" width="6.42578125" style="71" customWidth="1"/>
    <col min="13374" max="13375" width="7" style="71" hidden="1" customWidth="1"/>
    <col min="13376" max="13376" width="5.42578125" style="71" customWidth="1"/>
    <col min="13377" max="13378" width="7" style="71" hidden="1" customWidth="1"/>
    <col min="13379" max="13379" width="4.7109375" style="71" customWidth="1"/>
    <col min="13380" max="13387" width="7" style="71" hidden="1" customWidth="1"/>
    <col min="13388" max="13388" width="5.42578125" style="71" customWidth="1"/>
    <col min="13389" max="13393" width="7" style="71" hidden="1" customWidth="1"/>
    <col min="13394" max="13394" width="5.7109375" style="71" customWidth="1"/>
    <col min="13395" max="13396" width="7" style="71" hidden="1" customWidth="1"/>
    <col min="13397" max="13397" width="5.42578125" style="71" customWidth="1"/>
    <col min="13398" max="13399" width="7" style="71" hidden="1" customWidth="1"/>
    <col min="13400" max="13400" width="5.42578125" style="71" customWidth="1"/>
    <col min="13401" max="13402" width="7" style="71" hidden="1" customWidth="1"/>
    <col min="13403" max="13403" width="6" style="71" customWidth="1"/>
    <col min="13404" max="13408" width="7" style="71" hidden="1" customWidth="1"/>
    <col min="13409" max="13409" width="5" style="71" customWidth="1"/>
    <col min="13410" max="13420" width="7" style="71" hidden="1" customWidth="1"/>
    <col min="13421" max="13421" width="9.42578125" style="71" customWidth="1"/>
    <col min="13422" max="13422" width="7" style="71" hidden="1" customWidth="1"/>
    <col min="13423" max="13423" width="5" style="71" customWidth="1"/>
    <col min="13424" max="13425" width="7" style="71" hidden="1" customWidth="1"/>
    <col min="13426" max="13426" width="5" style="71" customWidth="1"/>
    <col min="13427" max="13431" width="7" style="71" hidden="1" customWidth="1"/>
    <col min="13432" max="13432" width="5" style="71" customWidth="1"/>
    <col min="13433" max="13437" width="7" style="71" hidden="1" customWidth="1"/>
    <col min="13438" max="13438" width="5" style="71" customWidth="1"/>
    <col min="13439" max="13439" width="7" style="71" hidden="1" customWidth="1"/>
    <col min="13440" max="13440" width="6.42578125" style="71" customWidth="1"/>
    <col min="13441" max="13444" width="7" style="71" hidden="1" customWidth="1"/>
    <col min="13445" max="13445" width="7.28515625" style="71" customWidth="1"/>
    <col min="13446" max="13447" width="7" style="71" hidden="1" customWidth="1"/>
    <col min="13448" max="13448" width="7.28515625" style="71" customWidth="1"/>
    <col min="13449" max="13453" width="7" style="71" hidden="1" customWidth="1"/>
    <col min="13454" max="13454" width="7.28515625" style="71" customWidth="1"/>
    <col min="13455" max="13456" width="7" style="71" hidden="1" customWidth="1"/>
    <col min="13457" max="13457" width="7.28515625" style="71" customWidth="1"/>
    <col min="13458" max="13459" width="7" style="71" hidden="1" customWidth="1"/>
    <col min="13460" max="13460" width="7.28515625" style="71" customWidth="1"/>
    <col min="13461" max="13464" width="7" style="71" hidden="1" customWidth="1"/>
    <col min="13465" max="13465" width="6.42578125" style="71" customWidth="1"/>
    <col min="13466" max="13486" width="7" style="71" hidden="1" customWidth="1"/>
    <col min="13487" max="13490" width="6.42578125" style="71" customWidth="1"/>
    <col min="13491" max="13491" width="6.7109375" style="71" customWidth="1"/>
    <col min="13492" max="13492" width="6.42578125" style="71" customWidth="1"/>
    <col min="13493" max="13509" width="7" style="71" hidden="1" customWidth="1"/>
    <col min="13510" max="13510" width="6.5703125" style="71" customWidth="1"/>
    <col min="13511" max="13511" width="6.42578125" style="71" customWidth="1"/>
    <col min="13512" max="13513" width="7" style="71" hidden="1" customWidth="1"/>
    <col min="13514" max="13514" width="6.42578125" style="71" customWidth="1"/>
    <col min="13515" max="13516" width="7" style="71" hidden="1" customWidth="1"/>
    <col min="13517" max="13517" width="7.42578125" style="71" customWidth="1"/>
    <col min="13518" max="13518" width="7" style="71" hidden="1" customWidth="1"/>
    <col min="13519" max="13519" width="6.42578125" style="71" customWidth="1"/>
    <col min="13520" max="13520" width="7" style="71" hidden="1" customWidth="1"/>
    <col min="13521" max="13521" width="9" style="71" customWidth="1"/>
    <col min="13522" max="13523" width="7" style="71" hidden="1" customWidth="1"/>
    <col min="13524" max="13524" width="8.5703125" style="71" customWidth="1"/>
    <col min="13525" max="13526" width="7" style="71" hidden="1" customWidth="1"/>
    <col min="13527" max="13527" width="6.42578125" style="71" customWidth="1"/>
    <col min="13528" max="13529" width="7" style="71" hidden="1" customWidth="1"/>
    <col min="13530" max="13530" width="7" style="71" customWidth="1"/>
    <col min="13531" max="13532" width="7" style="71" hidden="1" customWidth="1"/>
    <col min="13533" max="13534" width="7" style="71" customWidth="1"/>
    <col min="13535" max="13536" width="7" style="71" hidden="1" customWidth="1"/>
    <col min="13537" max="13537" width="7.5703125" style="71" customWidth="1"/>
    <col min="13538" max="13539" width="7" style="71" hidden="1" customWidth="1"/>
    <col min="13540" max="13540" width="7" style="71" customWidth="1"/>
    <col min="13541" max="13542" width="7" style="71" hidden="1" customWidth="1"/>
    <col min="13543" max="13543" width="7" style="71" customWidth="1"/>
    <col min="13544" max="13545" width="7" style="71" hidden="1" customWidth="1"/>
    <col min="13546" max="13546" width="7" style="71" customWidth="1"/>
    <col min="13547" max="13547" width="7" style="71" hidden="1" customWidth="1"/>
    <col min="13548" max="13548" width="6.42578125" style="71" customWidth="1"/>
    <col min="13549" max="13558" width="7" style="71" hidden="1" customWidth="1"/>
    <col min="13559" max="13559" width="7" style="71" hidden="1"/>
    <col min="13560" max="13560" width="41.42578125" style="71" customWidth="1"/>
    <col min="13561" max="13561" width="6.42578125" style="71" customWidth="1"/>
    <col min="13562" max="13562" width="14.7109375" style="71" customWidth="1"/>
    <col min="13563" max="13563" width="11.42578125" style="71" customWidth="1"/>
    <col min="13564" max="13565" width="13" style="71" customWidth="1"/>
    <col min="13566" max="13575" width="9.42578125" style="71" customWidth="1"/>
    <col min="13576" max="13576" width="8.7109375" style="71" customWidth="1"/>
    <col min="13577" max="13577" width="9.42578125" style="71" customWidth="1"/>
    <col min="13578" max="13578" width="10.28515625" style="71" customWidth="1"/>
    <col min="13579" max="13579" width="6.42578125" style="71" customWidth="1"/>
    <col min="13580" max="13580" width="6.7109375" style="71" customWidth="1"/>
    <col min="13581" max="13582" width="6.5703125" style="71" customWidth="1"/>
    <col min="13583" max="13583" width="6.28515625" style="71" customWidth="1"/>
    <col min="13584" max="13585" width="7.5703125" style="71" customWidth="1"/>
    <col min="13586" max="13586" width="14.5703125" style="71" customWidth="1"/>
    <col min="13587" max="13587" width="16.28515625" style="71" customWidth="1"/>
    <col min="13588" max="13588" width="11.42578125" style="71" customWidth="1"/>
    <col min="13589" max="13589" width="36.28515625" style="71" customWidth="1"/>
    <col min="13590" max="13590" width="9.28515625" style="71" customWidth="1"/>
    <col min="13591" max="13591" width="24.5703125" style="71" customWidth="1"/>
    <col min="13592" max="13592" width="12.28515625" style="71" customWidth="1"/>
    <col min="13593" max="13593" width="21.7109375" style="71" customWidth="1"/>
    <col min="13594" max="13594" width="9.28515625" style="71" customWidth="1"/>
    <col min="13595" max="13595" width="14" style="71" customWidth="1"/>
    <col min="13596" max="13598" width="7" style="71" hidden="1" customWidth="1"/>
    <col min="13599" max="13599" width="5" style="71" customWidth="1"/>
    <col min="13600" max="13601" width="7" style="71" hidden="1" customWidth="1"/>
    <col min="13602" max="13602" width="5" style="71" customWidth="1"/>
    <col min="13603" max="13604" width="7" style="71" hidden="1" customWidth="1"/>
    <col min="13605" max="13605" width="5" style="71" customWidth="1"/>
    <col min="13606" max="13607" width="7" style="71" hidden="1" customWidth="1"/>
    <col min="13608" max="13608" width="5" style="71" customWidth="1"/>
    <col min="13609" max="13610" width="7" style="71" hidden="1" customWidth="1"/>
    <col min="13611" max="13611" width="5" style="71" customWidth="1"/>
    <col min="13612" max="13613" width="7" style="71" hidden="1" customWidth="1"/>
    <col min="13614" max="13614" width="5" style="71" customWidth="1"/>
    <col min="13615" max="13628" width="7" style="71" hidden="1" customWidth="1"/>
    <col min="13629" max="13629" width="6.42578125" style="71" customWidth="1"/>
    <col min="13630" max="13631" width="7" style="71" hidden="1" customWidth="1"/>
    <col min="13632" max="13632" width="5.42578125" style="71" customWidth="1"/>
    <col min="13633" max="13634" width="7" style="71" hidden="1" customWidth="1"/>
    <col min="13635" max="13635" width="4.7109375" style="71" customWidth="1"/>
    <col min="13636" max="13643" width="7" style="71" hidden="1" customWidth="1"/>
    <col min="13644" max="13644" width="5.42578125" style="71" customWidth="1"/>
    <col min="13645" max="13649" width="7" style="71" hidden="1" customWidth="1"/>
    <col min="13650" max="13650" width="5.7109375" style="71" customWidth="1"/>
    <col min="13651" max="13652" width="7" style="71" hidden="1" customWidth="1"/>
    <col min="13653" max="13653" width="5.42578125" style="71" customWidth="1"/>
    <col min="13654" max="13655" width="7" style="71" hidden="1" customWidth="1"/>
    <col min="13656" max="13656" width="5.42578125" style="71" customWidth="1"/>
    <col min="13657" max="13658" width="7" style="71" hidden="1" customWidth="1"/>
    <col min="13659" max="13659" width="6" style="71" customWidth="1"/>
    <col min="13660" max="13664" width="7" style="71" hidden="1" customWidth="1"/>
    <col min="13665" max="13665" width="5" style="71" customWidth="1"/>
    <col min="13666" max="13676" width="7" style="71" hidden="1" customWidth="1"/>
    <col min="13677" max="13677" width="9.42578125" style="71" customWidth="1"/>
    <col min="13678" max="13678" width="7" style="71" hidden="1" customWidth="1"/>
    <col min="13679" max="13679" width="5" style="71" customWidth="1"/>
    <col min="13680" max="13681" width="7" style="71" hidden="1" customWidth="1"/>
    <col min="13682" max="13682" width="5" style="71" customWidth="1"/>
    <col min="13683" max="13687" width="7" style="71" hidden="1" customWidth="1"/>
    <col min="13688" max="13688" width="5" style="71" customWidth="1"/>
    <col min="13689" max="13693" width="7" style="71" hidden="1" customWidth="1"/>
    <col min="13694" max="13694" width="5" style="71" customWidth="1"/>
    <col min="13695" max="13695" width="7" style="71" hidden="1" customWidth="1"/>
    <col min="13696" max="13696" width="6.42578125" style="71" customWidth="1"/>
    <col min="13697" max="13700" width="7" style="71" hidden="1" customWidth="1"/>
    <col min="13701" max="13701" width="7.28515625" style="71" customWidth="1"/>
    <col min="13702" max="13703" width="7" style="71" hidden="1" customWidth="1"/>
    <col min="13704" max="13704" width="7.28515625" style="71" customWidth="1"/>
    <col min="13705" max="13709" width="7" style="71" hidden="1" customWidth="1"/>
    <col min="13710" max="13710" width="7.28515625" style="71" customWidth="1"/>
    <col min="13711" max="13712" width="7" style="71" hidden="1" customWidth="1"/>
    <col min="13713" max="13713" width="7.28515625" style="71" customWidth="1"/>
    <col min="13714" max="13715" width="7" style="71" hidden="1" customWidth="1"/>
    <col min="13716" max="13716" width="7.28515625" style="71" customWidth="1"/>
    <col min="13717" max="13720" width="7" style="71" hidden="1" customWidth="1"/>
    <col min="13721" max="13721" width="6.42578125" style="71" customWidth="1"/>
    <col min="13722" max="13742" width="7" style="71" hidden="1" customWidth="1"/>
    <col min="13743" max="13746" width="6.42578125" style="71" customWidth="1"/>
    <col min="13747" max="13747" width="6.7109375" style="71" customWidth="1"/>
    <col min="13748" max="13748" width="6.42578125" style="71" customWidth="1"/>
    <col min="13749" max="13765" width="7" style="71" hidden="1" customWidth="1"/>
    <col min="13766" max="13766" width="6.5703125" style="71" customWidth="1"/>
    <col min="13767" max="13767" width="6.42578125" style="71" customWidth="1"/>
    <col min="13768" max="13769" width="7" style="71" hidden="1" customWidth="1"/>
    <col min="13770" max="13770" width="6.42578125" style="71" customWidth="1"/>
    <col min="13771" max="13772" width="7" style="71" hidden="1" customWidth="1"/>
    <col min="13773" max="13773" width="7.42578125" style="71" customWidth="1"/>
    <col min="13774" max="13774" width="7" style="71" hidden="1" customWidth="1"/>
    <col min="13775" max="13775" width="6.42578125" style="71" customWidth="1"/>
    <col min="13776" max="13776" width="7" style="71" hidden="1" customWidth="1"/>
    <col min="13777" max="13777" width="9" style="71" customWidth="1"/>
    <col min="13778" max="13779" width="7" style="71" hidden="1" customWidth="1"/>
    <col min="13780" max="13780" width="8.5703125" style="71" customWidth="1"/>
    <col min="13781" max="13782" width="7" style="71" hidden="1" customWidth="1"/>
    <col min="13783" max="13783" width="6.42578125" style="71" customWidth="1"/>
    <col min="13784" max="13785" width="7" style="71" hidden="1" customWidth="1"/>
    <col min="13786" max="13786" width="7" style="71" customWidth="1"/>
    <col min="13787" max="13788" width="7" style="71" hidden="1" customWidth="1"/>
    <col min="13789" max="13790" width="7" style="71" customWidth="1"/>
    <col min="13791" max="13792" width="7" style="71" hidden="1" customWidth="1"/>
    <col min="13793" max="13793" width="7.5703125" style="71" customWidth="1"/>
    <col min="13794" max="13795" width="7" style="71" hidden="1" customWidth="1"/>
    <col min="13796" max="13796" width="7" style="71" customWidth="1"/>
    <col min="13797" max="13798" width="7" style="71" hidden="1" customWidth="1"/>
    <col min="13799" max="13799" width="7" style="71" customWidth="1"/>
    <col min="13800" max="13801" width="7" style="71" hidden="1" customWidth="1"/>
    <col min="13802" max="13802" width="7" style="71" customWidth="1"/>
    <col min="13803" max="13803" width="7" style="71" hidden="1" customWidth="1"/>
    <col min="13804" max="13804" width="6.42578125" style="71" customWidth="1"/>
    <col min="13805" max="13814" width="7" style="71" hidden="1" customWidth="1"/>
    <col min="13815" max="13815" width="7" style="71" hidden="1"/>
    <col min="13816" max="13816" width="41.42578125" style="71" customWidth="1"/>
    <col min="13817" max="13817" width="6.42578125" style="71" customWidth="1"/>
    <col min="13818" max="13818" width="14.7109375" style="71" customWidth="1"/>
    <col min="13819" max="13819" width="11.42578125" style="71" customWidth="1"/>
    <col min="13820" max="13821" width="13" style="71" customWidth="1"/>
    <col min="13822" max="13831" width="9.42578125" style="71" customWidth="1"/>
    <col min="13832" max="13832" width="8.7109375" style="71" customWidth="1"/>
    <col min="13833" max="13833" width="9.42578125" style="71" customWidth="1"/>
    <col min="13834" max="13834" width="10.28515625" style="71" customWidth="1"/>
    <col min="13835" max="13835" width="6.42578125" style="71" customWidth="1"/>
    <col min="13836" max="13836" width="6.7109375" style="71" customWidth="1"/>
    <col min="13837" max="13838" width="6.5703125" style="71" customWidth="1"/>
    <col min="13839" max="13839" width="6.28515625" style="71" customWidth="1"/>
    <col min="13840" max="13841" width="7.5703125" style="71" customWidth="1"/>
    <col min="13842" max="13842" width="14.5703125" style="71" customWidth="1"/>
    <col min="13843" max="13843" width="16.28515625" style="71" customWidth="1"/>
    <col min="13844" max="13844" width="11.42578125" style="71" customWidth="1"/>
    <col min="13845" max="13845" width="36.28515625" style="71" customWidth="1"/>
    <col min="13846" max="13846" width="9.28515625" style="71" customWidth="1"/>
    <col min="13847" max="13847" width="24.5703125" style="71" customWidth="1"/>
    <col min="13848" max="13848" width="12.28515625" style="71" customWidth="1"/>
    <col min="13849" max="13849" width="21.7109375" style="71" customWidth="1"/>
    <col min="13850" max="13850" width="9.28515625" style="71" customWidth="1"/>
    <col min="13851" max="13851" width="14" style="71" customWidth="1"/>
    <col min="13852" max="13854" width="7" style="71" hidden="1" customWidth="1"/>
    <col min="13855" max="13855" width="5" style="71" customWidth="1"/>
    <col min="13856" max="13857" width="7" style="71" hidden="1" customWidth="1"/>
    <col min="13858" max="13858" width="5" style="71" customWidth="1"/>
    <col min="13859" max="13860" width="7" style="71" hidden="1" customWidth="1"/>
    <col min="13861" max="13861" width="5" style="71" customWidth="1"/>
    <col min="13862" max="13863" width="7" style="71" hidden="1" customWidth="1"/>
    <col min="13864" max="13864" width="5" style="71" customWidth="1"/>
    <col min="13865" max="13866" width="7" style="71" hidden="1" customWidth="1"/>
    <col min="13867" max="13867" width="5" style="71" customWidth="1"/>
    <col min="13868" max="13869" width="7" style="71" hidden="1" customWidth="1"/>
    <col min="13870" max="13870" width="5" style="71" customWidth="1"/>
    <col min="13871" max="13884" width="7" style="71" hidden="1" customWidth="1"/>
    <col min="13885" max="13885" width="6.42578125" style="71" customWidth="1"/>
    <col min="13886" max="13887" width="7" style="71" hidden="1" customWidth="1"/>
    <col min="13888" max="13888" width="5.42578125" style="71" customWidth="1"/>
    <col min="13889" max="13890" width="7" style="71" hidden="1" customWidth="1"/>
    <col min="13891" max="13891" width="4.7109375" style="71" customWidth="1"/>
    <col min="13892" max="13899" width="7" style="71" hidden="1" customWidth="1"/>
    <col min="13900" max="13900" width="5.42578125" style="71" customWidth="1"/>
    <col min="13901" max="13905" width="7" style="71" hidden="1" customWidth="1"/>
    <col min="13906" max="13906" width="5.7109375" style="71" customWidth="1"/>
    <col min="13907" max="13908" width="7" style="71" hidden="1" customWidth="1"/>
    <col min="13909" max="13909" width="5.42578125" style="71" customWidth="1"/>
    <col min="13910" max="13911" width="7" style="71" hidden="1" customWidth="1"/>
    <col min="13912" max="13912" width="5.42578125" style="71" customWidth="1"/>
    <col min="13913" max="13914" width="7" style="71" hidden="1" customWidth="1"/>
    <col min="13915" max="13915" width="6" style="71" customWidth="1"/>
    <col min="13916" max="13920" width="7" style="71" hidden="1" customWidth="1"/>
    <col min="13921" max="13921" width="5" style="71" customWidth="1"/>
    <col min="13922" max="13932" width="7" style="71" hidden="1" customWidth="1"/>
    <col min="13933" max="13933" width="9.42578125" style="71" customWidth="1"/>
    <col min="13934" max="13934" width="7" style="71" hidden="1" customWidth="1"/>
    <col min="13935" max="13935" width="5" style="71" customWidth="1"/>
    <col min="13936" max="13937" width="7" style="71" hidden="1" customWidth="1"/>
    <col min="13938" max="13938" width="5" style="71" customWidth="1"/>
    <col min="13939" max="13943" width="7" style="71" hidden="1" customWidth="1"/>
    <col min="13944" max="13944" width="5" style="71" customWidth="1"/>
    <col min="13945" max="13949" width="7" style="71" hidden="1" customWidth="1"/>
    <col min="13950" max="13950" width="5" style="71" customWidth="1"/>
    <col min="13951" max="13951" width="7" style="71" hidden="1" customWidth="1"/>
    <col min="13952" max="13952" width="6.42578125" style="71" customWidth="1"/>
    <col min="13953" max="13956" width="7" style="71" hidden="1" customWidth="1"/>
    <col min="13957" max="13957" width="7.28515625" style="71" customWidth="1"/>
    <col min="13958" max="13959" width="7" style="71" hidden="1" customWidth="1"/>
    <col min="13960" max="13960" width="7.28515625" style="71" customWidth="1"/>
    <col min="13961" max="13965" width="7" style="71" hidden="1" customWidth="1"/>
    <col min="13966" max="13966" width="7.28515625" style="71" customWidth="1"/>
    <col min="13967" max="13968" width="7" style="71" hidden="1" customWidth="1"/>
    <col min="13969" max="13969" width="7.28515625" style="71" customWidth="1"/>
    <col min="13970" max="13971" width="7" style="71" hidden="1" customWidth="1"/>
    <col min="13972" max="13972" width="7.28515625" style="71" customWidth="1"/>
    <col min="13973" max="13976" width="7" style="71" hidden="1" customWidth="1"/>
    <col min="13977" max="13977" width="6.42578125" style="71" customWidth="1"/>
    <col min="13978" max="13998" width="7" style="71" hidden="1" customWidth="1"/>
    <col min="13999" max="14002" width="6.42578125" style="71" customWidth="1"/>
    <col min="14003" max="14003" width="6.7109375" style="71" customWidth="1"/>
    <col min="14004" max="14004" width="6.42578125" style="71" customWidth="1"/>
    <col min="14005" max="14021" width="7" style="71" hidden="1" customWidth="1"/>
    <col min="14022" max="14022" width="6.5703125" style="71" customWidth="1"/>
    <col min="14023" max="14023" width="6.42578125" style="71" customWidth="1"/>
    <col min="14024" max="14025" width="7" style="71" hidden="1" customWidth="1"/>
    <col min="14026" max="14026" width="6.42578125" style="71" customWidth="1"/>
    <col min="14027" max="14028" width="7" style="71" hidden="1" customWidth="1"/>
    <col min="14029" max="14029" width="7.42578125" style="71" customWidth="1"/>
    <col min="14030" max="14030" width="7" style="71" hidden="1" customWidth="1"/>
    <col min="14031" max="14031" width="6.42578125" style="71" customWidth="1"/>
    <col min="14032" max="14032" width="7" style="71" hidden="1" customWidth="1"/>
    <col min="14033" max="14033" width="9" style="71" customWidth="1"/>
    <col min="14034" max="14035" width="7" style="71" hidden="1" customWidth="1"/>
    <col min="14036" max="14036" width="8.5703125" style="71" customWidth="1"/>
    <col min="14037" max="14038" width="7" style="71" hidden="1" customWidth="1"/>
    <col min="14039" max="14039" width="6.42578125" style="71" customWidth="1"/>
    <col min="14040" max="14041" width="7" style="71" hidden="1" customWidth="1"/>
    <col min="14042" max="14042" width="7" style="71" customWidth="1"/>
    <col min="14043" max="14044" width="7" style="71" hidden="1" customWidth="1"/>
    <col min="14045" max="14046" width="7" style="71" customWidth="1"/>
    <col min="14047" max="14048" width="7" style="71" hidden="1" customWidth="1"/>
    <col min="14049" max="14049" width="7.5703125" style="71" customWidth="1"/>
    <col min="14050" max="14051" width="7" style="71" hidden="1" customWidth="1"/>
    <col min="14052" max="14052" width="7" style="71" customWidth="1"/>
    <col min="14053" max="14054" width="7" style="71" hidden="1" customWidth="1"/>
    <col min="14055" max="14055" width="7" style="71" customWidth="1"/>
    <col min="14056" max="14057" width="7" style="71" hidden="1" customWidth="1"/>
    <col min="14058" max="14058" width="7" style="71" customWidth="1"/>
    <col min="14059" max="14059" width="7" style="71" hidden="1" customWidth="1"/>
    <col min="14060" max="14060" width="6.42578125" style="71" customWidth="1"/>
    <col min="14061" max="14070" width="7" style="71" hidden="1" customWidth="1"/>
    <col min="14071" max="14071" width="7" style="71" hidden="1"/>
    <col min="14072" max="14072" width="41.42578125" style="71" customWidth="1"/>
    <col min="14073" max="14073" width="6.42578125" style="71" customWidth="1"/>
    <col min="14074" max="14074" width="14.7109375" style="71" customWidth="1"/>
    <col min="14075" max="14075" width="11.42578125" style="71" customWidth="1"/>
    <col min="14076" max="14077" width="13" style="71" customWidth="1"/>
    <col min="14078" max="14087" width="9.42578125" style="71" customWidth="1"/>
    <col min="14088" max="14088" width="8.7109375" style="71" customWidth="1"/>
    <col min="14089" max="14089" width="9.42578125" style="71" customWidth="1"/>
    <col min="14090" max="14090" width="10.28515625" style="71" customWidth="1"/>
    <col min="14091" max="14091" width="6.42578125" style="71" customWidth="1"/>
    <col min="14092" max="14092" width="6.7109375" style="71" customWidth="1"/>
    <col min="14093" max="14094" width="6.5703125" style="71" customWidth="1"/>
    <col min="14095" max="14095" width="6.28515625" style="71" customWidth="1"/>
    <col min="14096" max="14097" width="7.5703125" style="71" customWidth="1"/>
    <col min="14098" max="14098" width="14.5703125" style="71" customWidth="1"/>
    <col min="14099" max="14099" width="16.28515625" style="71" customWidth="1"/>
    <col min="14100" max="14100" width="11.42578125" style="71" customWidth="1"/>
    <col min="14101" max="14101" width="36.28515625" style="71" customWidth="1"/>
    <col min="14102" max="14102" width="9.28515625" style="71" customWidth="1"/>
    <col min="14103" max="14103" width="24.5703125" style="71" customWidth="1"/>
    <col min="14104" max="14104" width="12.28515625" style="71" customWidth="1"/>
    <col min="14105" max="14105" width="21.7109375" style="71" customWidth="1"/>
    <col min="14106" max="14106" width="9.28515625" style="71" customWidth="1"/>
    <col min="14107" max="14107" width="14" style="71" customWidth="1"/>
    <col min="14108" max="14110" width="7" style="71" hidden="1" customWidth="1"/>
    <col min="14111" max="14111" width="5" style="71" customWidth="1"/>
    <col min="14112" max="14113" width="7" style="71" hidden="1" customWidth="1"/>
    <col min="14114" max="14114" width="5" style="71" customWidth="1"/>
    <col min="14115" max="14116" width="7" style="71" hidden="1" customWidth="1"/>
    <col min="14117" max="14117" width="5" style="71" customWidth="1"/>
    <col min="14118" max="14119" width="7" style="71" hidden="1" customWidth="1"/>
    <col min="14120" max="14120" width="5" style="71" customWidth="1"/>
    <col min="14121" max="14122" width="7" style="71" hidden="1" customWidth="1"/>
    <col min="14123" max="14123" width="5" style="71" customWidth="1"/>
    <col min="14124" max="14125" width="7" style="71" hidden="1" customWidth="1"/>
    <col min="14126" max="14126" width="5" style="71" customWidth="1"/>
    <col min="14127" max="14140" width="7" style="71" hidden="1" customWidth="1"/>
    <col min="14141" max="14141" width="6.42578125" style="71" customWidth="1"/>
    <col min="14142" max="14143" width="7" style="71" hidden="1" customWidth="1"/>
    <col min="14144" max="14144" width="5.42578125" style="71" customWidth="1"/>
    <col min="14145" max="14146" width="7" style="71" hidden="1" customWidth="1"/>
    <col min="14147" max="14147" width="4.7109375" style="71" customWidth="1"/>
    <col min="14148" max="14155" width="7" style="71" hidden="1" customWidth="1"/>
    <col min="14156" max="14156" width="5.42578125" style="71" customWidth="1"/>
    <col min="14157" max="14161" width="7" style="71" hidden="1" customWidth="1"/>
    <col min="14162" max="14162" width="5.7109375" style="71" customWidth="1"/>
    <col min="14163" max="14164" width="7" style="71" hidden="1" customWidth="1"/>
    <col min="14165" max="14165" width="5.42578125" style="71" customWidth="1"/>
    <col min="14166" max="14167" width="7" style="71" hidden="1" customWidth="1"/>
    <col min="14168" max="14168" width="5.42578125" style="71" customWidth="1"/>
    <col min="14169" max="14170" width="7" style="71" hidden="1" customWidth="1"/>
    <col min="14171" max="14171" width="6" style="71" customWidth="1"/>
    <col min="14172" max="14176" width="7" style="71" hidden="1" customWidth="1"/>
    <col min="14177" max="14177" width="5" style="71" customWidth="1"/>
    <col min="14178" max="14188" width="7" style="71" hidden="1" customWidth="1"/>
    <col min="14189" max="14189" width="9.42578125" style="71" customWidth="1"/>
    <col min="14190" max="14190" width="7" style="71" hidden="1" customWidth="1"/>
    <col min="14191" max="14191" width="5" style="71" customWidth="1"/>
    <col min="14192" max="14193" width="7" style="71" hidden="1" customWidth="1"/>
    <col min="14194" max="14194" width="5" style="71" customWidth="1"/>
    <col min="14195" max="14199" width="7" style="71" hidden="1" customWidth="1"/>
    <col min="14200" max="14200" width="5" style="71" customWidth="1"/>
    <col min="14201" max="14205" width="7" style="71" hidden="1" customWidth="1"/>
    <col min="14206" max="14206" width="5" style="71" customWidth="1"/>
    <col min="14207" max="14207" width="7" style="71" hidden="1" customWidth="1"/>
    <col min="14208" max="14208" width="6.42578125" style="71" customWidth="1"/>
    <col min="14209" max="14212" width="7" style="71" hidden="1" customWidth="1"/>
    <col min="14213" max="14213" width="7.28515625" style="71" customWidth="1"/>
    <col min="14214" max="14215" width="7" style="71" hidden="1" customWidth="1"/>
    <col min="14216" max="14216" width="7.28515625" style="71" customWidth="1"/>
    <col min="14217" max="14221" width="7" style="71" hidden="1" customWidth="1"/>
    <col min="14222" max="14222" width="7.28515625" style="71" customWidth="1"/>
    <col min="14223" max="14224" width="7" style="71" hidden="1" customWidth="1"/>
    <col min="14225" max="14225" width="7.28515625" style="71" customWidth="1"/>
    <col min="14226" max="14227" width="7" style="71" hidden="1" customWidth="1"/>
    <col min="14228" max="14228" width="7.28515625" style="71" customWidth="1"/>
    <col min="14229" max="14232" width="7" style="71" hidden="1" customWidth="1"/>
    <col min="14233" max="14233" width="6.42578125" style="71" customWidth="1"/>
    <col min="14234" max="14254" width="7" style="71" hidden="1" customWidth="1"/>
    <col min="14255" max="14258" width="6.42578125" style="71" customWidth="1"/>
    <col min="14259" max="14259" width="6.7109375" style="71" customWidth="1"/>
    <col min="14260" max="14260" width="6.42578125" style="71" customWidth="1"/>
    <col min="14261" max="14277" width="7" style="71" hidden="1" customWidth="1"/>
    <col min="14278" max="14278" width="6.5703125" style="71" customWidth="1"/>
    <col min="14279" max="14279" width="6.42578125" style="71" customWidth="1"/>
    <col min="14280" max="14281" width="7" style="71" hidden="1" customWidth="1"/>
    <col min="14282" max="14282" width="6.42578125" style="71" customWidth="1"/>
    <col min="14283" max="14284" width="7" style="71" hidden="1" customWidth="1"/>
    <col min="14285" max="14285" width="7.42578125" style="71" customWidth="1"/>
    <col min="14286" max="14286" width="7" style="71" hidden="1" customWidth="1"/>
    <col min="14287" max="14287" width="6.42578125" style="71" customWidth="1"/>
    <col min="14288" max="14288" width="7" style="71" hidden="1" customWidth="1"/>
    <col min="14289" max="14289" width="9" style="71" customWidth="1"/>
    <col min="14290" max="14291" width="7" style="71" hidden="1" customWidth="1"/>
    <col min="14292" max="14292" width="8.5703125" style="71" customWidth="1"/>
    <col min="14293" max="14294" width="7" style="71" hidden="1" customWidth="1"/>
    <col min="14295" max="14295" width="6.42578125" style="71" customWidth="1"/>
    <col min="14296" max="14297" width="7" style="71" hidden="1" customWidth="1"/>
    <col min="14298" max="14298" width="7" style="71" customWidth="1"/>
    <col min="14299" max="14300" width="7" style="71" hidden="1" customWidth="1"/>
    <col min="14301" max="14302" width="7" style="71" customWidth="1"/>
    <col min="14303" max="14304" width="7" style="71" hidden="1" customWidth="1"/>
    <col min="14305" max="14305" width="7.5703125" style="71" customWidth="1"/>
    <col min="14306" max="14307" width="7" style="71" hidden="1" customWidth="1"/>
    <col min="14308" max="14308" width="7" style="71" customWidth="1"/>
    <col min="14309" max="14310" width="7" style="71" hidden="1" customWidth="1"/>
    <col min="14311" max="14311" width="7" style="71" customWidth="1"/>
    <col min="14312" max="14313" width="7" style="71" hidden="1" customWidth="1"/>
    <col min="14314" max="14314" width="7" style="71" customWidth="1"/>
    <col min="14315" max="14315" width="7" style="71" hidden="1" customWidth="1"/>
    <col min="14316" max="14316" width="6.42578125" style="71" customWidth="1"/>
    <col min="14317" max="14326" width="7" style="71" hidden="1" customWidth="1"/>
    <col min="14327" max="14327" width="7" style="71" hidden="1"/>
    <col min="14328" max="14328" width="41.42578125" style="71" customWidth="1"/>
    <col min="14329" max="14329" width="6.42578125" style="71" customWidth="1"/>
    <col min="14330" max="14330" width="14.7109375" style="71" customWidth="1"/>
    <col min="14331" max="14331" width="11.42578125" style="71" customWidth="1"/>
    <col min="14332" max="14333" width="13" style="71" customWidth="1"/>
    <col min="14334" max="14343" width="9.42578125" style="71" customWidth="1"/>
    <col min="14344" max="14344" width="8.7109375" style="71" customWidth="1"/>
    <col min="14345" max="14345" width="9.42578125" style="71" customWidth="1"/>
    <col min="14346" max="14346" width="10.28515625" style="71" customWidth="1"/>
    <col min="14347" max="14347" width="6.42578125" style="71" customWidth="1"/>
    <col min="14348" max="14348" width="6.7109375" style="71" customWidth="1"/>
    <col min="14349" max="14350" width="6.5703125" style="71" customWidth="1"/>
    <col min="14351" max="14351" width="6.28515625" style="71" customWidth="1"/>
    <col min="14352" max="14353" width="7.5703125" style="71" customWidth="1"/>
    <col min="14354" max="14354" width="14.5703125" style="71" customWidth="1"/>
    <col min="14355" max="14355" width="16.28515625" style="71" customWidth="1"/>
    <col min="14356" max="14356" width="11.42578125" style="71" customWidth="1"/>
    <col min="14357" max="14357" width="36.28515625" style="71" customWidth="1"/>
    <col min="14358" max="14358" width="9.28515625" style="71" customWidth="1"/>
    <col min="14359" max="14359" width="24.5703125" style="71" customWidth="1"/>
    <col min="14360" max="14360" width="12.28515625" style="71" customWidth="1"/>
    <col min="14361" max="14361" width="21.7109375" style="71" customWidth="1"/>
    <col min="14362" max="14362" width="9.28515625" style="71" customWidth="1"/>
    <col min="14363" max="14363" width="14" style="71" customWidth="1"/>
    <col min="14364" max="14366" width="7" style="71" hidden="1" customWidth="1"/>
    <col min="14367" max="14367" width="5" style="71" customWidth="1"/>
    <col min="14368" max="14369" width="7" style="71" hidden="1" customWidth="1"/>
    <col min="14370" max="14370" width="5" style="71" customWidth="1"/>
    <col min="14371" max="14372" width="7" style="71" hidden="1" customWidth="1"/>
    <col min="14373" max="14373" width="5" style="71" customWidth="1"/>
    <col min="14374" max="14375" width="7" style="71" hidden="1" customWidth="1"/>
    <col min="14376" max="14376" width="5" style="71" customWidth="1"/>
    <col min="14377" max="14378" width="7" style="71" hidden="1" customWidth="1"/>
    <col min="14379" max="14379" width="5" style="71" customWidth="1"/>
    <col min="14380" max="14381" width="7" style="71" hidden="1" customWidth="1"/>
    <col min="14382" max="14382" width="5" style="71" customWidth="1"/>
    <col min="14383" max="14396" width="7" style="71" hidden="1" customWidth="1"/>
    <col min="14397" max="14397" width="6.42578125" style="71" customWidth="1"/>
    <col min="14398" max="14399" width="7" style="71" hidden="1" customWidth="1"/>
    <col min="14400" max="14400" width="5.42578125" style="71" customWidth="1"/>
    <col min="14401" max="14402" width="7" style="71" hidden="1" customWidth="1"/>
    <col min="14403" max="14403" width="4.7109375" style="71" customWidth="1"/>
    <col min="14404" max="14411" width="7" style="71" hidden="1" customWidth="1"/>
    <col min="14412" max="14412" width="5.42578125" style="71" customWidth="1"/>
    <col min="14413" max="14417" width="7" style="71" hidden="1" customWidth="1"/>
    <col min="14418" max="14418" width="5.7109375" style="71" customWidth="1"/>
    <col min="14419" max="14420" width="7" style="71" hidden="1" customWidth="1"/>
    <col min="14421" max="14421" width="5.42578125" style="71" customWidth="1"/>
    <col min="14422" max="14423" width="7" style="71" hidden="1" customWidth="1"/>
    <col min="14424" max="14424" width="5.42578125" style="71" customWidth="1"/>
    <col min="14425" max="14426" width="7" style="71" hidden="1" customWidth="1"/>
    <col min="14427" max="14427" width="6" style="71" customWidth="1"/>
    <col min="14428" max="14432" width="7" style="71" hidden="1" customWidth="1"/>
    <col min="14433" max="14433" width="5" style="71" customWidth="1"/>
    <col min="14434" max="14444" width="7" style="71" hidden="1" customWidth="1"/>
    <col min="14445" max="14445" width="9.42578125" style="71" customWidth="1"/>
    <col min="14446" max="14446" width="7" style="71" hidden="1" customWidth="1"/>
    <col min="14447" max="14447" width="5" style="71" customWidth="1"/>
    <col min="14448" max="14449" width="7" style="71" hidden="1" customWidth="1"/>
    <col min="14450" max="14450" width="5" style="71" customWidth="1"/>
    <col min="14451" max="14455" width="7" style="71" hidden="1" customWidth="1"/>
    <col min="14456" max="14456" width="5" style="71" customWidth="1"/>
    <col min="14457" max="14461" width="7" style="71" hidden="1" customWidth="1"/>
    <col min="14462" max="14462" width="5" style="71" customWidth="1"/>
    <col min="14463" max="14463" width="7" style="71" hidden="1" customWidth="1"/>
    <col min="14464" max="14464" width="6.42578125" style="71" customWidth="1"/>
    <col min="14465" max="14468" width="7" style="71" hidden="1" customWidth="1"/>
    <col min="14469" max="14469" width="7.28515625" style="71" customWidth="1"/>
    <col min="14470" max="14471" width="7" style="71" hidden="1" customWidth="1"/>
    <col min="14472" max="14472" width="7.28515625" style="71" customWidth="1"/>
    <col min="14473" max="14477" width="7" style="71" hidden="1" customWidth="1"/>
    <col min="14478" max="14478" width="7.28515625" style="71" customWidth="1"/>
    <col min="14479" max="14480" width="7" style="71" hidden="1" customWidth="1"/>
    <col min="14481" max="14481" width="7.28515625" style="71" customWidth="1"/>
    <col min="14482" max="14483" width="7" style="71" hidden="1" customWidth="1"/>
    <col min="14484" max="14484" width="7.28515625" style="71" customWidth="1"/>
    <col min="14485" max="14488" width="7" style="71" hidden="1" customWidth="1"/>
    <col min="14489" max="14489" width="6.42578125" style="71" customWidth="1"/>
    <col min="14490" max="14510" width="7" style="71" hidden="1" customWidth="1"/>
    <col min="14511" max="14514" width="6.42578125" style="71" customWidth="1"/>
    <col min="14515" max="14515" width="6.7109375" style="71" customWidth="1"/>
    <col min="14516" max="14516" width="6.42578125" style="71" customWidth="1"/>
    <col min="14517" max="14533" width="7" style="71" hidden="1" customWidth="1"/>
    <col min="14534" max="14534" width="6.5703125" style="71" customWidth="1"/>
    <col min="14535" max="14535" width="6.42578125" style="71" customWidth="1"/>
    <col min="14536" max="14537" width="7" style="71" hidden="1" customWidth="1"/>
    <col min="14538" max="14538" width="6.42578125" style="71" customWidth="1"/>
    <col min="14539" max="14540" width="7" style="71" hidden="1" customWidth="1"/>
    <col min="14541" max="14541" width="7.42578125" style="71" customWidth="1"/>
    <col min="14542" max="14542" width="7" style="71" hidden="1" customWidth="1"/>
    <col min="14543" max="14543" width="6.42578125" style="71" customWidth="1"/>
    <col min="14544" max="14544" width="7" style="71" hidden="1" customWidth="1"/>
    <col min="14545" max="14545" width="9" style="71" customWidth="1"/>
    <col min="14546" max="14547" width="7" style="71" hidden="1" customWidth="1"/>
    <col min="14548" max="14548" width="8.5703125" style="71" customWidth="1"/>
    <col min="14549" max="14550" width="7" style="71" hidden="1" customWidth="1"/>
    <col min="14551" max="14551" width="6.42578125" style="71" customWidth="1"/>
    <col min="14552" max="14553" width="7" style="71" hidden="1" customWidth="1"/>
    <col min="14554" max="14554" width="7" style="71" customWidth="1"/>
    <col min="14555" max="14556" width="7" style="71" hidden="1" customWidth="1"/>
    <col min="14557" max="14558" width="7" style="71" customWidth="1"/>
    <col min="14559" max="14560" width="7" style="71" hidden="1" customWidth="1"/>
    <col min="14561" max="14561" width="7.5703125" style="71" customWidth="1"/>
    <col min="14562" max="14563" width="7" style="71" hidden="1" customWidth="1"/>
    <col min="14564" max="14564" width="7" style="71" customWidth="1"/>
    <col min="14565" max="14566" width="7" style="71" hidden="1" customWidth="1"/>
    <col min="14567" max="14567" width="7" style="71" customWidth="1"/>
    <col min="14568" max="14569" width="7" style="71" hidden="1" customWidth="1"/>
    <col min="14570" max="14570" width="7" style="71" customWidth="1"/>
    <col min="14571" max="14571" width="7" style="71" hidden="1" customWidth="1"/>
    <col min="14572" max="14572" width="6.42578125" style="71" customWidth="1"/>
    <col min="14573" max="14582" width="7" style="71" hidden="1" customWidth="1"/>
    <col min="14583" max="14583" width="7" style="71" hidden="1"/>
    <col min="14584" max="14584" width="41.42578125" style="71" customWidth="1"/>
    <col min="14585" max="14585" width="6.42578125" style="71" customWidth="1"/>
    <col min="14586" max="14586" width="14.7109375" style="71" customWidth="1"/>
    <col min="14587" max="14587" width="11.42578125" style="71" customWidth="1"/>
    <col min="14588" max="14589" width="13" style="71" customWidth="1"/>
    <col min="14590" max="14599" width="9.42578125" style="71" customWidth="1"/>
    <col min="14600" max="14600" width="8.7109375" style="71" customWidth="1"/>
    <col min="14601" max="14601" width="9.42578125" style="71" customWidth="1"/>
    <col min="14602" max="14602" width="10.28515625" style="71" customWidth="1"/>
    <col min="14603" max="14603" width="6.42578125" style="71" customWidth="1"/>
    <col min="14604" max="14604" width="6.7109375" style="71" customWidth="1"/>
    <col min="14605" max="14606" width="6.5703125" style="71" customWidth="1"/>
    <col min="14607" max="14607" width="6.28515625" style="71" customWidth="1"/>
    <col min="14608" max="14609" width="7.5703125" style="71" customWidth="1"/>
    <col min="14610" max="14610" width="14.5703125" style="71" customWidth="1"/>
    <col min="14611" max="14611" width="16.28515625" style="71" customWidth="1"/>
    <col min="14612" max="14612" width="11.42578125" style="71" customWidth="1"/>
    <col min="14613" max="14613" width="36.28515625" style="71" customWidth="1"/>
    <col min="14614" max="14614" width="9.28515625" style="71" customWidth="1"/>
    <col min="14615" max="14615" width="24.5703125" style="71" customWidth="1"/>
    <col min="14616" max="14616" width="12.28515625" style="71" customWidth="1"/>
    <col min="14617" max="14617" width="21.7109375" style="71" customWidth="1"/>
    <col min="14618" max="14618" width="9.28515625" style="71" customWidth="1"/>
    <col min="14619" max="14619" width="14" style="71" customWidth="1"/>
    <col min="14620" max="14622" width="7" style="71" hidden="1" customWidth="1"/>
    <col min="14623" max="14623" width="5" style="71" customWidth="1"/>
    <col min="14624" max="14625" width="7" style="71" hidden="1" customWidth="1"/>
    <col min="14626" max="14626" width="5" style="71" customWidth="1"/>
    <col min="14627" max="14628" width="7" style="71" hidden="1" customWidth="1"/>
    <col min="14629" max="14629" width="5" style="71" customWidth="1"/>
    <col min="14630" max="14631" width="7" style="71" hidden="1" customWidth="1"/>
    <col min="14632" max="14632" width="5" style="71" customWidth="1"/>
    <col min="14633" max="14634" width="7" style="71" hidden="1" customWidth="1"/>
    <col min="14635" max="14635" width="5" style="71" customWidth="1"/>
    <col min="14636" max="14637" width="7" style="71" hidden="1" customWidth="1"/>
    <col min="14638" max="14638" width="5" style="71" customWidth="1"/>
    <col min="14639" max="14652" width="7" style="71" hidden="1" customWidth="1"/>
    <col min="14653" max="14653" width="6.42578125" style="71" customWidth="1"/>
    <col min="14654" max="14655" width="7" style="71" hidden="1" customWidth="1"/>
    <col min="14656" max="14656" width="5.42578125" style="71" customWidth="1"/>
    <col min="14657" max="14658" width="7" style="71" hidden="1" customWidth="1"/>
    <col min="14659" max="14659" width="4.7109375" style="71" customWidth="1"/>
    <col min="14660" max="14667" width="7" style="71" hidden="1" customWidth="1"/>
    <col min="14668" max="14668" width="5.42578125" style="71" customWidth="1"/>
    <col min="14669" max="14673" width="7" style="71" hidden="1" customWidth="1"/>
    <col min="14674" max="14674" width="5.7109375" style="71" customWidth="1"/>
    <col min="14675" max="14676" width="7" style="71" hidden="1" customWidth="1"/>
    <col min="14677" max="14677" width="5.42578125" style="71" customWidth="1"/>
    <col min="14678" max="14679" width="7" style="71" hidden="1" customWidth="1"/>
    <col min="14680" max="14680" width="5.42578125" style="71" customWidth="1"/>
    <col min="14681" max="14682" width="7" style="71" hidden="1" customWidth="1"/>
    <col min="14683" max="14683" width="6" style="71" customWidth="1"/>
    <col min="14684" max="14688" width="7" style="71" hidden="1" customWidth="1"/>
    <col min="14689" max="14689" width="5" style="71" customWidth="1"/>
    <col min="14690" max="14700" width="7" style="71" hidden="1" customWidth="1"/>
    <col min="14701" max="14701" width="9.42578125" style="71" customWidth="1"/>
    <col min="14702" max="14702" width="7" style="71" hidden="1" customWidth="1"/>
    <col min="14703" max="14703" width="5" style="71" customWidth="1"/>
    <col min="14704" max="14705" width="7" style="71" hidden="1" customWidth="1"/>
    <col min="14706" max="14706" width="5" style="71" customWidth="1"/>
    <col min="14707" max="14711" width="7" style="71" hidden="1" customWidth="1"/>
    <col min="14712" max="14712" width="5" style="71" customWidth="1"/>
    <col min="14713" max="14717" width="7" style="71" hidden="1" customWidth="1"/>
    <col min="14718" max="14718" width="5" style="71" customWidth="1"/>
    <col min="14719" max="14719" width="7" style="71" hidden="1" customWidth="1"/>
    <col min="14720" max="14720" width="6.42578125" style="71" customWidth="1"/>
    <col min="14721" max="14724" width="7" style="71" hidden="1" customWidth="1"/>
    <col min="14725" max="14725" width="7.28515625" style="71" customWidth="1"/>
    <col min="14726" max="14727" width="7" style="71" hidden="1" customWidth="1"/>
    <col min="14728" max="14728" width="7.28515625" style="71" customWidth="1"/>
    <col min="14729" max="14733" width="7" style="71" hidden="1" customWidth="1"/>
    <col min="14734" max="14734" width="7.28515625" style="71" customWidth="1"/>
    <col min="14735" max="14736" width="7" style="71" hidden="1" customWidth="1"/>
    <col min="14737" max="14737" width="7.28515625" style="71" customWidth="1"/>
    <col min="14738" max="14739" width="7" style="71" hidden="1" customWidth="1"/>
    <col min="14740" max="14740" width="7.28515625" style="71" customWidth="1"/>
    <col min="14741" max="14744" width="7" style="71" hidden="1" customWidth="1"/>
    <col min="14745" max="14745" width="6.42578125" style="71" customWidth="1"/>
    <col min="14746" max="14766" width="7" style="71" hidden="1" customWidth="1"/>
    <col min="14767" max="14770" width="6.42578125" style="71" customWidth="1"/>
    <col min="14771" max="14771" width="6.7109375" style="71" customWidth="1"/>
    <col min="14772" max="14772" width="6.42578125" style="71" customWidth="1"/>
    <col min="14773" max="14789" width="7" style="71" hidden="1" customWidth="1"/>
    <col min="14790" max="14790" width="6.5703125" style="71" customWidth="1"/>
    <col min="14791" max="14791" width="6.42578125" style="71" customWidth="1"/>
    <col min="14792" max="14793" width="7" style="71" hidden="1" customWidth="1"/>
    <col min="14794" max="14794" width="6.42578125" style="71" customWidth="1"/>
    <col min="14795" max="14796" width="7" style="71" hidden="1" customWidth="1"/>
    <col min="14797" max="14797" width="7.42578125" style="71" customWidth="1"/>
    <col min="14798" max="14798" width="7" style="71" hidden="1" customWidth="1"/>
    <col min="14799" max="14799" width="6.42578125" style="71" customWidth="1"/>
    <col min="14800" max="14800" width="7" style="71" hidden="1" customWidth="1"/>
    <col min="14801" max="14801" width="9" style="71" customWidth="1"/>
    <col min="14802" max="14803" width="7" style="71" hidden="1" customWidth="1"/>
    <col min="14804" max="14804" width="8.5703125" style="71" customWidth="1"/>
    <col min="14805" max="14806" width="7" style="71" hidden="1" customWidth="1"/>
    <col min="14807" max="14807" width="6.42578125" style="71" customWidth="1"/>
    <col min="14808" max="14809" width="7" style="71" hidden="1" customWidth="1"/>
    <col min="14810" max="14810" width="7" style="71" customWidth="1"/>
    <col min="14811" max="14812" width="7" style="71" hidden="1" customWidth="1"/>
    <col min="14813" max="14814" width="7" style="71" customWidth="1"/>
    <col min="14815" max="14816" width="7" style="71" hidden="1" customWidth="1"/>
    <col min="14817" max="14817" width="7.5703125" style="71" customWidth="1"/>
    <col min="14818" max="14819" width="7" style="71" hidden="1" customWidth="1"/>
    <col min="14820" max="14820" width="7" style="71" customWidth="1"/>
    <col min="14821" max="14822" width="7" style="71" hidden="1" customWidth="1"/>
    <col min="14823" max="14823" width="7" style="71" customWidth="1"/>
    <col min="14824" max="14825" width="7" style="71" hidden="1" customWidth="1"/>
    <col min="14826" max="14826" width="7" style="71" customWidth="1"/>
    <col min="14827" max="14827" width="7" style="71" hidden="1" customWidth="1"/>
    <col min="14828" max="14828" width="6.42578125" style="71" customWidth="1"/>
    <col min="14829" max="14838" width="7" style="71" hidden="1" customWidth="1"/>
    <col min="14839" max="14839" width="7" style="71" hidden="1"/>
    <col min="14840" max="14840" width="41.42578125" style="71" customWidth="1"/>
    <col min="14841" max="14841" width="6.42578125" style="71" customWidth="1"/>
    <col min="14842" max="14842" width="14.7109375" style="71" customWidth="1"/>
    <col min="14843" max="14843" width="11.42578125" style="71" customWidth="1"/>
    <col min="14844" max="14845" width="13" style="71" customWidth="1"/>
    <col min="14846" max="14855" width="9.42578125" style="71" customWidth="1"/>
    <col min="14856" max="14856" width="8.7109375" style="71" customWidth="1"/>
    <col min="14857" max="14857" width="9.42578125" style="71" customWidth="1"/>
    <col min="14858" max="14858" width="10.28515625" style="71" customWidth="1"/>
    <col min="14859" max="14859" width="6.42578125" style="71" customWidth="1"/>
    <col min="14860" max="14860" width="6.7109375" style="71" customWidth="1"/>
    <col min="14861" max="14862" width="6.5703125" style="71" customWidth="1"/>
    <col min="14863" max="14863" width="6.28515625" style="71" customWidth="1"/>
    <col min="14864" max="14865" width="7.5703125" style="71" customWidth="1"/>
    <col min="14866" max="14866" width="14.5703125" style="71" customWidth="1"/>
    <col min="14867" max="14867" width="16.28515625" style="71" customWidth="1"/>
    <col min="14868" max="14868" width="11.42578125" style="71" customWidth="1"/>
    <col min="14869" max="14869" width="36.28515625" style="71" customWidth="1"/>
    <col min="14870" max="14870" width="9.28515625" style="71" customWidth="1"/>
    <col min="14871" max="14871" width="24.5703125" style="71" customWidth="1"/>
    <col min="14872" max="14872" width="12.28515625" style="71" customWidth="1"/>
    <col min="14873" max="14873" width="21.7109375" style="71" customWidth="1"/>
    <col min="14874" max="14874" width="9.28515625" style="71" customWidth="1"/>
    <col min="14875" max="14875" width="14" style="71" customWidth="1"/>
    <col min="14876" max="14878" width="7" style="71" hidden="1" customWidth="1"/>
    <col min="14879" max="14879" width="5" style="71" customWidth="1"/>
    <col min="14880" max="14881" width="7" style="71" hidden="1" customWidth="1"/>
    <col min="14882" max="14882" width="5" style="71" customWidth="1"/>
    <col min="14883" max="14884" width="7" style="71" hidden="1" customWidth="1"/>
    <col min="14885" max="14885" width="5" style="71" customWidth="1"/>
    <col min="14886" max="14887" width="7" style="71" hidden="1" customWidth="1"/>
    <col min="14888" max="14888" width="5" style="71" customWidth="1"/>
    <col min="14889" max="14890" width="7" style="71" hidden="1" customWidth="1"/>
    <col min="14891" max="14891" width="5" style="71" customWidth="1"/>
    <col min="14892" max="14893" width="7" style="71" hidden="1" customWidth="1"/>
    <col min="14894" max="14894" width="5" style="71" customWidth="1"/>
    <col min="14895" max="14908" width="7" style="71" hidden="1" customWidth="1"/>
    <col min="14909" max="14909" width="6.42578125" style="71" customWidth="1"/>
    <col min="14910" max="14911" width="7" style="71" hidden="1" customWidth="1"/>
    <col min="14912" max="14912" width="5.42578125" style="71" customWidth="1"/>
    <col min="14913" max="14914" width="7" style="71" hidden="1" customWidth="1"/>
    <col min="14915" max="14915" width="4.7109375" style="71" customWidth="1"/>
    <col min="14916" max="14923" width="7" style="71" hidden="1" customWidth="1"/>
    <col min="14924" max="14924" width="5.42578125" style="71" customWidth="1"/>
    <col min="14925" max="14929" width="7" style="71" hidden="1" customWidth="1"/>
    <col min="14930" max="14930" width="5.7109375" style="71" customWidth="1"/>
    <col min="14931" max="14932" width="7" style="71" hidden="1" customWidth="1"/>
    <col min="14933" max="14933" width="5.42578125" style="71" customWidth="1"/>
    <col min="14934" max="14935" width="7" style="71" hidden="1" customWidth="1"/>
    <col min="14936" max="14936" width="5.42578125" style="71" customWidth="1"/>
    <col min="14937" max="14938" width="7" style="71" hidden="1" customWidth="1"/>
    <col min="14939" max="14939" width="6" style="71" customWidth="1"/>
    <col min="14940" max="14944" width="7" style="71" hidden="1" customWidth="1"/>
    <col min="14945" max="14945" width="5" style="71" customWidth="1"/>
    <col min="14946" max="14956" width="7" style="71" hidden="1" customWidth="1"/>
    <col min="14957" max="14957" width="9.42578125" style="71" customWidth="1"/>
    <col min="14958" max="14958" width="7" style="71" hidden="1" customWidth="1"/>
    <col min="14959" max="14959" width="5" style="71" customWidth="1"/>
    <col min="14960" max="14961" width="7" style="71" hidden="1" customWidth="1"/>
    <col min="14962" max="14962" width="5" style="71" customWidth="1"/>
    <col min="14963" max="14967" width="7" style="71" hidden="1" customWidth="1"/>
    <col min="14968" max="14968" width="5" style="71" customWidth="1"/>
    <col min="14969" max="14973" width="7" style="71" hidden="1" customWidth="1"/>
    <col min="14974" max="14974" width="5" style="71" customWidth="1"/>
    <col min="14975" max="14975" width="7" style="71" hidden="1" customWidth="1"/>
    <col min="14976" max="14976" width="6.42578125" style="71" customWidth="1"/>
    <col min="14977" max="14980" width="7" style="71" hidden="1" customWidth="1"/>
    <col min="14981" max="14981" width="7.28515625" style="71" customWidth="1"/>
    <col min="14982" max="14983" width="7" style="71" hidden="1" customWidth="1"/>
    <col min="14984" max="14984" width="7.28515625" style="71" customWidth="1"/>
    <col min="14985" max="14989" width="7" style="71" hidden="1" customWidth="1"/>
    <col min="14990" max="14990" width="7.28515625" style="71" customWidth="1"/>
    <col min="14991" max="14992" width="7" style="71" hidden="1" customWidth="1"/>
    <col min="14993" max="14993" width="7.28515625" style="71" customWidth="1"/>
    <col min="14994" max="14995" width="7" style="71" hidden="1" customWidth="1"/>
    <col min="14996" max="14996" width="7.28515625" style="71" customWidth="1"/>
    <col min="14997" max="15000" width="7" style="71" hidden="1" customWidth="1"/>
    <col min="15001" max="15001" width="6.42578125" style="71" customWidth="1"/>
    <col min="15002" max="15022" width="7" style="71" hidden="1" customWidth="1"/>
    <col min="15023" max="15026" width="6.42578125" style="71" customWidth="1"/>
    <col min="15027" max="15027" width="6.7109375" style="71" customWidth="1"/>
    <col min="15028" max="15028" width="6.42578125" style="71" customWidth="1"/>
    <col min="15029" max="15045" width="7" style="71" hidden="1" customWidth="1"/>
    <col min="15046" max="15046" width="6.5703125" style="71" customWidth="1"/>
    <col min="15047" max="15047" width="6.42578125" style="71" customWidth="1"/>
    <col min="15048" max="15049" width="7" style="71" hidden="1" customWidth="1"/>
    <col min="15050" max="15050" width="6.42578125" style="71" customWidth="1"/>
    <col min="15051" max="15052" width="7" style="71" hidden="1" customWidth="1"/>
    <col min="15053" max="15053" width="7.42578125" style="71" customWidth="1"/>
    <col min="15054" max="15054" width="7" style="71" hidden="1" customWidth="1"/>
    <col min="15055" max="15055" width="6.42578125" style="71" customWidth="1"/>
    <col min="15056" max="15056" width="7" style="71" hidden="1" customWidth="1"/>
    <col min="15057" max="15057" width="9" style="71" customWidth="1"/>
    <col min="15058" max="15059" width="7" style="71" hidden="1" customWidth="1"/>
    <col min="15060" max="15060" width="8.5703125" style="71" customWidth="1"/>
    <col min="15061" max="15062" width="7" style="71" hidden="1" customWidth="1"/>
    <col min="15063" max="15063" width="6.42578125" style="71" customWidth="1"/>
    <col min="15064" max="15065" width="7" style="71" hidden="1" customWidth="1"/>
    <col min="15066" max="15066" width="7" style="71" customWidth="1"/>
    <col min="15067" max="15068" width="7" style="71" hidden="1" customWidth="1"/>
    <col min="15069" max="15070" width="7" style="71" customWidth="1"/>
    <col min="15071" max="15072" width="7" style="71" hidden="1" customWidth="1"/>
    <col min="15073" max="15073" width="7.5703125" style="71" customWidth="1"/>
    <col min="15074" max="15075" width="7" style="71" hidden="1" customWidth="1"/>
    <col min="15076" max="15076" width="7" style="71" customWidth="1"/>
    <col min="15077" max="15078" width="7" style="71" hidden="1" customWidth="1"/>
    <col min="15079" max="15079" width="7" style="71" customWidth="1"/>
    <col min="15080" max="15081" width="7" style="71" hidden="1" customWidth="1"/>
    <col min="15082" max="15082" width="7" style="71" customWidth="1"/>
    <col min="15083" max="15083" width="7" style="71" hidden="1" customWidth="1"/>
    <col min="15084" max="15084" width="6.42578125" style="71" customWidth="1"/>
    <col min="15085" max="15094" width="7" style="71" hidden="1" customWidth="1"/>
    <col min="15095" max="15095" width="7" style="71" hidden="1"/>
    <col min="15096" max="15096" width="41.42578125" style="71" customWidth="1"/>
    <col min="15097" max="15097" width="6.42578125" style="71" customWidth="1"/>
    <col min="15098" max="15098" width="14.7109375" style="71" customWidth="1"/>
    <col min="15099" max="15099" width="11.42578125" style="71" customWidth="1"/>
    <col min="15100" max="15101" width="13" style="71" customWidth="1"/>
    <col min="15102" max="15111" width="9.42578125" style="71" customWidth="1"/>
    <col min="15112" max="15112" width="8.7109375" style="71" customWidth="1"/>
    <col min="15113" max="15113" width="9.42578125" style="71" customWidth="1"/>
    <col min="15114" max="15114" width="10.28515625" style="71" customWidth="1"/>
    <col min="15115" max="15115" width="6.42578125" style="71" customWidth="1"/>
    <col min="15116" max="15116" width="6.7109375" style="71" customWidth="1"/>
    <col min="15117" max="15118" width="6.5703125" style="71" customWidth="1"/>
    <col min="15119" max="15119" width="6.28515625" style="71" customWidth="1"/>
    <col min="15120" max="15121" width="7.5703125" style="71" customWidth="1"/>
    <col min="15122" max="15122" width="14.5703125" style="71" customWidth="1"/>
    <col min="15123" max="15123" width="16.28515625" style="71" customWidth="1"/>
    <col min="15124" max="15124" width="11.42578125" style="71" customWidth="1"/>
    <col min="15125" max="15125" width="36.28515625" style="71" customWidth="1"/>
    <col min="15126" max="15126" width="9.28515625" style="71" customWidth="1"/>
    <col min="15127" max="15127" width="24.5703125" style="71" customWidth="1"/>
    <col min="15128" max="15128" width="12.28515625" style="71" customWidth="1"/>
    <col min="15129" max="15129" width="21.7109375" style="71" customWidth="1"/>
    <col min="15130" max="15130" width="9.28515625" style="71" customWidth="1"/>
    <col min="15131" max="15131" width="14" style="71" customWidth="1"/>
    <col min="15132" max="15134" width="7" style="71" hidden="1" customWidth="1"/>
    <col min="15135" max="15135" width="5" style="71" customWidth="1"/>
    <col min="15136" max="15137" width="7" style="71" hidden="1" customWidth="1"/>
    <col min="15138" max="15138" width="5" style="71" customWidth="1"/>
    <col min="15139" max="15140" width="7" style="71" hidden="1" customWidth="1"/>
    <col min="15141" max="15141" width="5" style="71" customWidth="1"/>
    <col min="15142" max="15143" width="7" style="71" hidden="1" customWidth="1"/>
    <col min="15144" max="15144" width="5" style="71" customWidth="1"/>
    <col min="15145" max="15146" width="7" style="71" hidden="1" customWidth="1"/>
    <col min="15147" max="15147" width="5" style="71" customWidth="1"/>
    <col min="15148" max="15149" width="7" style="71" hidden="1" customWidth="1"/>
    <col min="15150" max="15150" width="5" style="71" customWidth="1"/>
    <col min="15151" max="15164" width="7" style="71" hidden="1" customWidth="1"/>
    <col min="15165" max="15165" width="6.42578125" style="71" customWidth="1"/>
    <col min="15166" max="15167" width="7" style="71" hidden="1" customWidth="1"/>
    <col min="15168" max="15168" width="5.42578125" style="71" customWidth="1"/>
    <col min="15169" max="15170" width="7" style="71" hidden="1" customWidth="1"/>
    <col min="15171" max="15171" width="4.7109375" style="71" customWidth="1"/>
    <col min="15172" max="15179" width="7" style="71" hidden="1" customWidth="1"/>
    <col min="15180" max="15180" width="5.42578125" style="71" customWidth="1"/>
    <col min="15181" max="15185" width="7" style="71" hidden="1" customWidth="1"/>
    <col min="15186" max="15186" width="5.7109375" style="71" customWidth="1"/>
    <col min="15187" max="15188" width="7" style="71" hidden="1" customWidth="1"/>
    <col min="15189" max="15189" width="5.42578125" style="71" customWidth="1"/>
    <col min="15190" max="15191" width="7" style="71" hidden="1" customWidth="1"/>
    <col min="15192" max="15192" width="5.42578125" style="71" customWidth="1"/>
    <col min="15193" max="15194" width="7" style="71" hidden="1" customWidth="1"/>
    <col min="15195" max="15195" width="6" style="71" customWidth="1"/>
    <col min="15196" max="15200" width="7" style="71" hidden="1" customWidth="1"/>
    <col min="15201" max="15201" width="5" style="71" customWidth="1"/>
    <col min="15202" max="15212" width="7" style="71" hidden="1" customWidth="1"/>
    <col min="15213" max="15213" width="9.42578125" style="71" customWidth="1"/>
    <col min="15214" max="15214" width="7" style="71" hidden="1" customWidth="1"/>
    <col min="15215" max="15215" width="5" style="71" customWidth="1"/>
    <col min="15216" max="15217" width="7" style="71" hidden="1" customWidth="1"/>
    <col min="15218" max="15218" width="5" style="71" customWidth="1"/>
    <col min="15219" max="15223" width="7" style="71" hidden="1" customWidth="1"/>
    <col min="15224" max="15224" width="5" style="71" customWidth="1"/>
    <col min="15225" max="15229" width="7" style="71" hidden="1" customWidth="1"/>
    <col min="15230" max="15230" width="5" style="71" customWidth="1"/>
    <col min="15231" max="15231" width="7" style="71" hidden="1" customWidth="1"/>
    <col min="15232" max="15232" width="6.42578125" style="71" customWidth="1"/>
    <col min="15233" max="15236" width="7" style="71" hidden="1" customWidth="1"/>
    <col min="15237" max="15237" width="7.28515625" style="71" customWidth="1"/>
    <col min="15238" max="15239" width="7" style="71" hidden="1" customWidth="1"/>
    <col min="15240" max="15240" width="7.28515625" style="71" customWidth="1"/>
    <col min="15241" max="15245" width="7" style="71" hidden="1" customWidth="1"/>
    <col min="15246" max="15246" width="7.28515625" style="71" customWidth="1"/>
    <col min="15247" max="15248" width="7" style="71" hidden="1" customWidth="1"/>
    <col min="15249" max="15249" width="7.28515625" style="71" customWidth="1"/>
    <col min="15250" max="15251" width="7" style="71" hidden="1" customWidth="1"/>
    <col min="15252" max="15252" width="7.28515625" style="71" customWidth="1"/>
    <col min="15253" max="15256" width="7" style="71" hidden="1" customWidth="1"/>
    <col min="15257" max="15257" width="6.42578125" style="71" customWidth="1"/>
    <col min="15258" max="15278" width="7" style="71" hidden="1" customWidth="1"/>
    <col min="15279" max="15282" width="6.42578125" style="71" customWidth="1"/>
    <col min="15283" max="15283" width="6.7109375" style="71" customWidth="1"/>
    <col min="15284" max="15284" width="6.42578125" style="71" customWidth="1"/>
    <col min="15285" max="15301" width="7" style="71" hidden="1" customWidth="1"/>
    <col min="15302" max="15302" width="6.5703125" style="71" customWidth="1"/>
    <col min="15303" max="15303" width="6.42578125" style="71" customWidth="1"/>
    <col min="15304" max="15305" width="7" style="71" hidden="1" customWidth="1"/>
    <col min="15306" max="15306" width="6.42578125" style="71" customWidth="1"/>
    <col min="15307" max="15308" width="7" style="71" hidden="1" customWidth="1"/>
    <col min="15309" max="15309" width="7.42578125" style="71" customWidth="1"/>
    <col min="15310" max="15310" width="7" style="71" hidden="1" customWidth="1"/>
    <col min="15311" max="15311" width="6.42578125" style="71" customWidth="1"/>
    <col min="15312" max="15312" width="7" style="71" hidden="1" customWidth="1"/>
    <col min="15313" max="15313" width="9" style="71" customWidth="1"/>
    <col min="15314" max="15315" width="7" style="71" hidden="1" customWidth="1"/>
    <col min="15316" max="15316" width="8.5703125" style="71" customWidth="1"/>
    <col min="15317" max="15318" width="7" style="71" hidden="1" customWidth="1"/>
    <col min="15319" max="15319" width="6.42578125" style="71" customWidth="1"/>
    <col min="15320" max="15321" width="7" style="71" hidden="1" customWidth="1"/>
    <col min="15322" max="15322" width="7" style="71" customWidth="1"/>
    <col min="15323" max="15324" width="7" style="71" hidden="1" customWidth="1"/>
    <col min="15325" max="15326" width="7" style="71" customWidth="1"/>
    <col min="15327" max="15328" width="7" style="71" hidden="1" customWidth="1"/>
    <col min="15329" max="15329" width="7.5703125" style="71" customWidth="1"/>
    <col min="15330" max="15331" width="7" style="71" hidden="1" customWidth="1"/>
    <col min="15332" max="15332" width="7" style="71" customWidth="1"/>
    <col min="15333" max="15334" width="7" style="71" hidden="1" customWidth="1"/>
    <col min="15335" max="15335" width="7" style="71" customWidth="1"/>
    <col min="15336" max="15337" width="7" style="71" hidden="1" customWidth="1"/>
    <col min="15338" max="15338" width="7" style="71" customWidth="1"/>
    <col min="15339" max="15339" width="7" style="71" hidden="1" customWidth="1"/>
    <col min="15340" max="15340" width="6.42578125" style="71" customWidth="1"/>
    <col min="15341" max="15350" width="7" style="71" hidden="1" customWidth="1"/>
    <col min="15351" max="15351" width="7" style="71" hidden="1"/>
    <col min="15352" max="15352" width="41.42578125" style="71" customWidth="1"/>
    <col min="15353" max="15353" width="6.42578125" style="71" customWidth="1"/>
    <col min="15354" max="15354" width="14.7109375" style="71" customWidth="1"/>
    <col min="15355" max="15355" width="11.42578125" style="71" customWidth="1"/>
    <col min="15356" max="15357" width="13" style="71" customWidth="1"/>
    <col min="15358" max="15367" width="9.42578125" style="71" customWidth="1"/>
    <col min="15368" max="15368" width="8.7109375" style="71" customWidth="1"/>
    <col min="15369" max="15369" width="9.42578125" style="71" customWidth="1"/>
    <col min="15370" max="15370" width="10.28515625" style="71" customWidth="1"/>
    <col min="15371" max="15371" width="6.42578125" style="71" customWidth="1"/>
    <col min="15372" max="15372" width="6.7109375" style="71" customWidth="1"/>
    <col min="15373" max="15374" width="6.5703125" style="71" customWidth="1"/>
    <col min="15375" max="15375" width="6.28515625" style="71" customWidth="1"/>
    <col min="15376" max="15377" width="7.5703125" style="71" customWidth="1"/>
    <col min="15378" max="15378" width="14.5703125" style="71" customWidth="1"/>
    <col min="15379" max="15379" width="16.28515625" style="71" customWidth="1"/>
    <col min="15380" max="15380" width="11.42578125" style="71" customWidth="1"/>
    <col min="15381" max="15381" width="36.28515625" style="71" customWidth="1"/>
    <col min="15382" max="15382" width="9.28515625" style="71" customWidth="1"/>
    <col min="15383" max="15383" width="24.5703125" style="71" customWidth="1"/>
    <col min="15384" max="15384" width="12.28515625" style="71" customWidth="1"/>
    <col min="15385" max="15385" width="21.7109375" style="71" customWidth="1"/>
    <col min="15386" max="15386" width="9.28515625" style="71" customWidth="1"/>
    <col min="15387" max="15387" width="14" style="71" customWidth="1"/>
    <col min="15388" max="15390" width="7" style="71" hidden="1" customWidth="1"/>
    <col min="15391" max="15391" width="5" style="71" customWidth="1"/>
    <col min="15392" max="15393" width="7" style="71" hidden="1" customWidth="1"/>
    <col min="15394" max="15394" width="5" style="71" customWidth="1"/>
    <col min="15395" max="15396" width="7" style="71" hidden="1" customWidth="1"/>
    <col min="15397" max="15397" width="5" style="71" customWidth="1"/>
    <col min="15398" max="15399" width="7" style="71" hidden="1" customWidth="1"/>
    <col min="15400" max="15400" width="5" style="71" customWidth="1"/>
    <col min="15401" max="15402" width="7" style="71" hidden="1" customWidth="1"/>
    <col min="15403" max="15403" width="5" style="71" customWidth="1"/>
    <col min="15404" max="15405" width="7" style="71" hidden="1" customWidth="1"/>
    <col min="15406" max="15406" width="5" style="71" customWidth="1"/>
    <col min="15407" max="15420" width="7" style="71" hidden="1" customWidth="1"/>
    <col min="15421" max="15421" width="6.42578125" style="71" customWidth="1"/>
    <col min="15422" max="15423" width="7" style="71" hidden="1" customWidth="1"/>
    <col min="15424" max="15424" width="5.42578125" style="71" customWidth="1"/>
    <col min="15425" max="15426" width="7" style="71" hidden="1" customWidth="1"/>
    <col min="15427" max="15427" width="4.7109375" style="71" customWidth="1"/>
    <col min="15428" max="15435" width="7" style="71" hidden="1" customWidth="1"/>
    <col min="15436" max="15436" width="5.42578125" style="71" customWidth="1"/>
    <col min="15437" max="15441" width="7" style="71" hidden="1" customWidth="1"/>
    <col min="15442" max="15442" width="5.7109375" style="71" customWidth="1"/>
    <col min="15443" max="15444" width="7" style="71" hidden="1" customWidth="1"/>
    <col min="15445" max="15445" width="5.42578125" style="71" customWidth="1"/>
    <col min="15446" max="15447" width="7" style="71" hidden="1" customWidth="1"/>
    <col min="15448" max="15448" width="5.42578125" style="71" customWidth="1"/>
    <col min="15449" max="15450" width="7" style="71" hidden="1" customWidth="1"/>
    <col min="15451" max="15451" width="6" style="71" customWidth="1"/>
    <col min="15452" max="15456" width="7" style="71" hidden="1" customWidth="1"/>
    <col min="15457" max="15457" width="5" style="71" customWidth="1"/>
    <col min="15458" max="15468" width="7" style="71" hidden="1" customWidth="1"/>
    <col min="15469" max="15469" width="9.42578125" style="71" customWidth="1"/>
    <col min="15470" max="15470" width="7" style="71" hidden="1" customWidth="1"/>
    <col min="15471" max="15471" width="5" style="71" customWidth="1"/>
    <col min="15472" max="15473" width="7" style="71" hidden="1" customWidth="1"/>
    <col min="15474" max="15474" width="5" style="71" customWidth="1"/>
    <col min="15475" max="15479" width="7" style="71" hidden="1" customWidth="1"/>
    <col min="15480" max="15480" width="5" style="71" customWidth="1"/>
    <col min="15481" max="15485" width="7" style="71" hidden="1" customWidth="1"/>
    <col min="15486" max="15486" width="5" style="71" customWidth="1"/>
    <col min="15487" max="15487" width="7" style="71" hidden="1" customWidth="1"/>
    <col min="15488" max="15488" width="6.42578125" style="71" customWidth="1"/>
    <col min="15489" max="15492" width="7" style="71" hidden="1" customWidth="1"/>
    <col min="15493" max="15493" width="7.28515625" style="71" customWidth="1"/>
    <col min="15494" max="15495" width="7" style="71" hidden="1" customWidth="1"/>
    <col min="15496" max="15496" width="7.28515625" style="71" customWidth="1"/>
    <col min="15497" max="15501" width="7" style="71" hidden="1" customWidth="1"/>
    <col min="15502" max="15502" width="7.28515625" style="71" customWidth="1"/>
    <col min="15503" max="15504" width="7" style="71" hidden="1" customWidth="1"/>
    <col min="15505" max="15505" width="7.28515625" style="71" customWidth="1"/>
    <col min="15506" max="15507" width="7" style="71" hidden="1" customWidth="1"/>
    <col min="15508" max="15508" width="7.28515625" style="71" customWidth="1"/>
    <col min="15509" max="15512" width="7" style="71" hidden="1" customWidth="1"/>
    <col min="15513" max="15513" width="6.42578125" style="71" customWidth="1"/>
    <col min="15514" max="15534" width="7" style="71" hidden="1" customWidth="1"/>
    <col min="15535" max="15538" width="6.42578125" style="71" customWidth="1"/>
    <col min="15539" max="15539" width="6.7109375" style="71" customWidth="1"/>
    <col min="15540" max="15540" width="6.42578125" style="71" customWidth="1"/>
    <col min="15541" max="15557" width="7" style="71" hidden="1" customWidth="1"/>
    <col min="15558" max="15558" width="6.5703125" style="71" customWidth="1"/>
    <col min="15559" max="15559" width="6.42578125" style="71" customWidth="1"/>
    <col min="15560" max="15561" width="7" style="71" hidden="1" customWidth="1"/>
    <col min="15562" max="15562" width="6.42578125" style="71" customWidth="1"/>
    <col min="15563" max="15564" width="7" style="71" hidden="1" customWidth="1"/>
    <col min="15565" max="15565" width="7.42578125" style="71" customWidth="1"/>
    <col min="15566" max="15566" width="7" style="71" hidden="1" customWidth="1"/>
    <col min="15567" max="15567" width="6.42578125" style="71" customWidth="1"/>
    <col min="15568" max="15568" width="7" style="71" hidden="1" customWidth="1"/>
    <col min="15569" max="15569" width="9" style="71" customWidth="1"/>
    <col min="15570" max="15571" width="7" style="71" hidden="1" customWidth="1"/>
    <col min="15572" max="15572" width="8.5703125" style="71" customWidth="1"/>
    <col min="15573" max="15574" width="7" style="71" hidden="1" customWidth="1"/>
    <col min="15575" max="15575" width="6.42578125" style="71" customWidth="1"/>
    <col min="15576" max="15577" width="7" style="71" hidden="1" customWidth="1"/>
    <col min="15578" max="15578" width="7" style="71" customWidth="1"/>
    <col min="15579" max="15580" width="7" style="71" hidden="1" customWidth="1"/>
    <col min="15581" max="15582" width="7" style="71" customWidth="1"/>
    <col min="15583" max="15584" width="7" style="71" hidden="1" customWidth="1"/>
    <col min="15585" max="15585" width="7.5703125" style="71" customWidth="1"/>
    <col min="15586" max="15587" width="7" style="71" hidden="1" customWidth="1"/>
    <col min="15588" max="15588" width="7" style="71" customWidth="1"/>
    <col min="15589" max="15590" width="7" style="71" hidden="1" customWidth="1"/>
    <col min="15591" max="15591" width="7" style="71" customWidth="1"/>
    <col min="15592" max="15593" width="7" style="71" hidden="1" customWidth="1"/>
    <col min="15594" max="15594" width="7" style="71" customWidth="1"/>
    <col min="15595" max="15595" width="7" style="71" hidden="1" customWidth="1"/>
    <col min="15596" max="15596" width="6.42578125" style="71" customWidth="1"/>
    <col min="15597" max="15606" width="7" style="71" hidden="1" customWidth="1"/>
    <col min="15607" max="15607" width="7" style="71" hidden="1"/>
    <col min="15608" max="15608" width="41.42578125" style="71" customWidth="1"/>
    <col min="15609" max="15609" width="6.42578125" style="71" customWidth="1"/>
    <col min="15610" max="15610" width="14.7109375" style="71" customWidth="1"/>
    <col min="15611" max="15611" width="11.42578125" style="71" customWidth="1"/>
    <col min="15612" max="15613" width="13" style="71" customWidth="1"/>
    <col min="15614" max="15623" width="9.42578125" style="71" customWidth="1"/>
    <col min="15624" max="15624" width="8.7109375" style="71" customWidth="1"/>
    <col min="15625" max="15625" width="9.42578125" style="71" customWidth="1"/>
    <col min="15626" max="15626" width="10.28515625" style="71" customWidth="1"/>
    <col min="15627" max="15627" width="6.42578125" style="71" customWidth="1"/>
    <col min="15628" max="15628" width="6.7109375" style="71" customWidth="1"/>
    <col min="15629" max="15630" width="6.5703125" style="71" customWidth="1"/>
    <col min="15631" max="15631" width="6.28515625" style="71" customWidth="1"/>
    <col min="15632" max="15633" width="7.5703125" style="71" customWidth="1"/>
    <col min="15634" max="15634" width="14.5703125" style="71" customWidth="1"/>
    <col min="15635" max="15635" width="16.28515625" style="71" customWidth="1"/>
    <col min="15636" max="15636" width="11.42578125" style="71" customWidth="1"/>
    <col min="15637" max="15637" width="36.28515625" style="71" customWidth="1"/>
    <col min="15638" max="15638" width="9.28515625" style="71" customWidth="1"/>
    <col min="15639" max="15639" width="24.5703125" style="71" customWidth="1"/>
    <col min="15640" max="15640" width="12.28515625" style="71" customWidth="1"/>
    <col min="15641" max="15641" width="21.7109375" style="71" customWidth="1"/>
    <col min="15642" max="15642" width="9.28515625" style="71" customWidth="1"/>
    <col min="15643" max="15643" width="14" style="71" customWidth="1"/>
    <col min="15644" max="15646" width="7" style="71" hidden="1" customWidth="1"/>
    <col min="15647" max="15647" width="5" style="71" customWidth="1"/>
    <col min="15648" max="15649" width="7" style="71" hidden="1" customWidth="1"/>
    <col min="15650" max="15650" width="5" style="71" customWidth="1"/>
    <col min="15651" max="15652" width="7" style="71" hidden="1" customWidth="1"/>
    <col min="15653" max="15653" width="5" style="71" customWidth="1"/>
    <col min="15654" max="15655" width="7" style="71" hidden="1" customWidth="1"/>
    <col min="15656" max="15656" width="5" style="71" customWidth="1"/>
    <col min="15657" max="15658" width="7" style="71" hidden="1" customWidth="1"/>
    <col min="15659" max="15659" width="5" style="71" customWidth="1"/>
    <col min="15660" max="15661" width="7" style="71" hidden="1" customWidth="1"/>
    <col min="15662" max="15662" width="5" style="71" customWidth="1"/>
    <col min="15663" max="15676" width="7" style="71" hidden="1" customWidth="1"/>
    <col min="15677" max="15677" width="6.42578125" style="71" customWidth="1"/>
    <col min="15678" max="15679" width="7" style="71" hidden="1" customWidth="1"/>
    <col min="15680" max="15680" width="5.42578125" style="71" customWidth="1"/>
    <col min="15681" max="15682" width="7" style="71" hidden="1" customWidth="1"/>
    <col min="15683" max="15683" width="4.7109375" style="71" customWidth="1"/>
    <col min="15684" max="15691" width="7" style="71" hidden="1" customWidth="1"/>
    <col min="15692" max="15692" width="5.42578125" style="71" customWidth="1"/>
    <col min="15693" max="15697" width="7" style="71" hidden="1" customWidth="1"/>
    <col min="15698" max="15698" width="5.7109375" style="71" customWidth="1"/>
    <col min="15699" max="15700" width="7" style="71" hidden="1" customWidth="1"/>
    <col min="15701" max="15701" width="5.42578125" style="71" customWidth="1"/>
    <col min="15702" max="15703" width="7" style="71" hidden="1" customWidth="1"/>
    <col min="15704" max="15704" width="5.42578125" style="71" customWidth="1"/>
    <col min="15705" max="15706" width="7" style="71" hidden="1" customWidth="1"/>
    <col min="15707" max="15707" width="6" style="71" customWidth="1"/>
    <col min="15708" max="15712" width="7" style="71" hidden="1" customWidth="1"/>
    <col min="15713" max="15713" width="5" style="71" customWidth="1"/>
    <col min="15714" max="15724" width="7" style="71" hidden="1" customWidth="1"/>
    <col min="15725" max="15725" width="9.42578125" style="71" customWidth="1"/>
    <col min="15726" max="15726" width="7" style="71" hidden="1" customWidth="1"/>
    <col min="15727" max="15727" width="5" style="71" customWidth="1"/>
    <col min="15728" max="15729" width="7" style="71" hidden="1" customWidth="1"/>
    <col min="15730" max="15730" width="5" style="71" customWidth="1"/>
    <col min="15731" max="15735" width="7" style="71" hidden="1" customWidth="1"/>
    <col min="15736" max="15736" width="5" style="71" customWidth="1"/>
    <col min="15737" max="15741" width="7" style="71" hidden="1" customWidth="1"/>
    <col min="15742" max="15742" width="5" style="71" customWidth="1"/>
    <col min="15743" max="15743" width="7" style="71" hidden="1" customWidth="1"/>
    <col min="15744" max="15744" width="6.42578125" style="71" customWidth="1"/>
    <col min="15745" max="15748" width="7" style="71" hidden="1" customWidth="1"/>
    <col min="15749" max="15749" width="7.28515625" style="71" customWidth="1"/>
    <col min="15750" max="15751" width="7" style="71" hidden="1" customWidth="1"/>
    <col min="15752" max="15752" width="7.28515625" style="71" customWidth="1"/>
    <col min="15753" max="15757" width="7" style="71" hidden="1" customWidth="1"/>
    <col min="15758" max="15758" width="7.28515625" style="71" customWidth="1"/>
    <col min="15759" max="15760" width="7" style="71" hidden="1" customWidth="1"/>
    <col min="15761" max="15761" width="7.28515625" style="71" customWidth="1"/>
    <col min="15762" max="15763" width="7" style="71" hidden="1" customWidth="1"/>
    <col min="15764" max="15764" width="7.28515625" style="71" customWidth="1"/>
    <col min="15765" max="15768" width="7" style="71" hidden="1" customWidth="1"/>
    <col min="15769" max="15769" width="6.42578125" style="71" customWidth="1"/>
    <col min="15770" max="15790" width="7" style="71" hidden="1" customWidth="1"/>
    <col min="15791" max="15794" width="6.42578125" style="71" customWidth="1"/>
    <col min="15795" max="15795" width="6.7109375" style="71" customWidth="1"/>
    <col min="15796" max="15796" width="6.42578125" style="71" customWidth="1"/>
    <col min="15797" max="15813" width="7" style="71" hidden="1" customWidth="1"/>
    <col min="15814" max="15814" width="6.5703125" style="71" customWidth="1"/>
    <col min="15815" max="15815" width="6.42578125" style="71" customWidth="1"/>
    <col min="15816" max="15817" width="7" style="71" hidden="1" customWidth="1"/>
    <col min="15818" max="15818" width="6.42578125" style="71" customWidth="1"/>
    <col min="15819" max="15820" width="7" style="71" hidden="1" customWidth="1"/>
    <col min="15821" max="15821" width="7.42578125" style="71" customWidth="1"/>
    <col min="15822" max="15822" width="7" style="71" hidden="1" customWidth="1"/>
    <col min="15823" max="15823" width="6.42578125" style="71" customWidth="1"/>
    <col min="15824" max="15824" width="7" style="71" hidden="1" customWidth="1"/>
    <col min="15825" max="15825" width="9" style="71" customWidth="1"/>
    <col min="15826" max="15827" width="7" style="71" hidden="1" customWidth="1"/>
    <col min="15828" max="15828" width="8.5703125" style="71" customWidth="1"/>
    <col min="15829" max="15830" width="7" style="71" hidden="1" customWidth="1"/>
    <col min="15831" max="15831" width="6.42578125" style="71" customWidth="1"/>
    <col min="15832" max="15833" width="7" style="71" hidden="1" customWidth="1"/>
    <col min="15834" max="15834" width="7" style="71" customWidth="1"/>
    <col min="15835" max="15836" width="7" style="71" hidden="1" customWidth="1"/>
    <col min="15837" max="15838" width="7" style="71" customWidth="1"/>
    <col min="15839" max="15840" width="7" style="71" hidden="1" customWidth="1"/>
    <col min="15841" max="15841" width="7.5703125" style="71" customWidth="1"/>
    <col min="15842" max="15843" width="7" style="71" hidden="1" customWidth="1"/>
    <col min="15844" max="15844" width="7" style="71" customWidth="1"/>
    <col min="15845" max="15846" width="7" style="71" hidden="1" customWidth="1"/>
    <col min="15847" max="15847" width="7" style="71" customWidth="1"/>
    <col min="15848" max="15849" width="7" style="71" hidden="1" customWidth="1"/>
    <col min="15850" max="15850" width="7" style="71" customWidth="1"/>
    <col min="15851" max="15851" width="7" style="71" hidden="1" customWidth="1"/>
    <col min="15852" max="15852" width="6.42578125" style="71" customWidth="1"/>
    <col min="15853" max="15862" width="7" style="71" hidden="1" customWidth="1"/>
    <col min="15863" max="15863" width="7" style="71" hidden="1"/>
    <col min="15864" max="15864" width="41.42578125" style="71" customWidth="1"/>
    <col min="15865" max="15865" width="6.42578125" style="71" customWidth="1"/>
    <col min="15866" max="15866" width="14.7109375" style="71" customWidth="1"/>
    <col min="15867" max="15867" width="11.42578125" style="71" customWidth="1"/>
    <col min="15868" max="15869" width="13" style="71" customWidth="1"/>
    <col min="15870" max="15879" width="9.42578125" style="71" customWidth="1"/>
    <col min="15880" max="15880" width="8.7109375" style="71" customWidth="1"/>
    <col min="15881" max="15881" width="9.42578125" style="71" customWidth="1"/>
    <col min="15882" max="15882" width="10.28515625" style="71" customWidth="1"/>
    <col min="15883" max="15883" width="6.42578125" style="71" customWidth="1"/>
    <col min="15884" max="15884" width="6.7109375" style="71" customWidth="1"/>
    <col min="15885" max="15886" width="6.5703125" style="71" customWidth="1"/>
    <col min="15887" max="15887" width="6.28515625" style="71" customWidth="1"/>
    <col min="15888" max="15889" width="7.5703125" style="71" customWidth="1"/>
    <col min="15890" max="15890" width="14.5703125" style="71" customWidth="1"/>
    <col min="15891" max="15891" width="16.28515625" style="71" customWidth="1"/>
    <col min="15892" max="15892" width="11.42578125" style="71" customWidth="1"/>
    <col min="15893" max="15893" width="36.28515625" style="71" customWidth="1"/>
    <col min="15894" max="15894" width="9.28515625" style="71" customWidth="1"/>
    <col min="15895" max="15895" width="24.5703125" style="71" customWidth="1"/>
    <col min="15896" max="15896" width="12.28515625" style="71" customWidth="1"/>
    <col min="15897" max="15897" width="21.7109375" style="71" customWidth="1"/>
    <col min="15898" max="15898" width="9.28515625" style="71" customWidth="1"/>
    <col min="15899" max="15899" width="14" style="71" customWidth="1"/>
    <col min="15900" max="15902" width="7" style="71" hidden="1" customWidth="1"/>
    <col min="15903" max="15903" width="5" style="71" customWidth="1"/>
    <col min="15904" max="15905" width="7" style="71" hidden="1" customWidth="1"/>
    <col min="15906" max="15906" width="5" style="71" customWidth="1"/>
    <col min="15907" max="15908" width="7" style="71" hidden="1" customWidth="1"/>
    <col min="15909" max="15909" width="5" style="71" customWidth="1"/>
    <col min="15910" max="15911" width="7" style="71" hidden="1" customWidth="1"/>
    <col min="15912" max="15912" width="5" style="71" customWidth="1"/>
    <col min="15913" max="15914" width="7" style="71" hidden="1" customWidth="1"/>
    <col min="15915" max="15915" width="5" style="71" customWidth="1"/>
    <col min="15916" max="15917" width="7" style="71" hidden="1" customWidth="1"/>
    <col min="15918" max="15918" width="5" style="71" customWidth="1"/>
    <col min="15919" max="15932" width="7" style="71" hidden="1" customWidth="1"/>
    <col min="15933" max="15933" width="6.42578125" style="71" customWidth="1"/>
    <col min="15934" max="15935" width="7" style="71" hidden="1" customWidth="1"/>
    <col min="15936" max="15936" width="5.42578125" style="71" customWidth="1"/>
    <col min="15937" max="15938" width="7" style="71" hidden="1" customWidth="1"/>
    <col min="15939" max="15939" width="4.7109375" style="71" customWidth="1"/>
    <col min="15940" max="15947" width="7" style="71" hidden="1" customWidth="1"/>
    <col min="15948" max="15948" width="5.42578125" style="71" customWidth="1"/>
    <col min="15949" max="15953" width="7" style="71" hidden="1" customWidth="1"/>
    <col min="15954" max="15954" width="5.7109375" style="71" customWidth="1"/>
    <col min="15955" max="15956" width="7" style="71" hidden="1" customWidth="1"/>
    <col min="15957" max="15957" width="5.42578125" style="71" customWidth="1"/>
    <col min="15958" max="15959" width="7" style="71" hidden="1" customWidth="1"/>
    <col min="15960" max="15960" width="5.42578125" style="71" customWidth="1"/>
    <col min="15961" max="15962" width="7" style="71" hidden="1" customWidth="1"/>
    <col min="15963" max="15963" width="6" style="71" customWidth="1"/>
    <col min="15964" max="15968" width="7" style="71" hidden="1" customWidth="1"/>
    <col min="15969" max="15969" width="5" style="71" customWidth="1"/>
    <col min="15970" max="15980" width="7" style="71" hidden="1" customWidth="1"/>
    <col min="15981" max="15981" width="9.42578125" style="71" customWidth="1"/>
    <col min="15982" max="15982" width="7" style="71" hidden="1" customWidth="1"/>
    <col min="15983" max="15983" width="5" style="71" customWidth="1"/>
    <col min="15984" max="15985" width="7" style="71" hidden="1" customWidth="1"/>
    <col min="15986" max="15986" width="5" style="71" customWidth="1"/>
    <col min="15987" max="15991" width="7" style="71" hidden="1" customWidth="1"/>
    <col min="15992" max="15992" width="5" style="71" customWidth="1"/>
    <col min="15993" max="15997" width="7" style="71" hidden="1" customWidth="1"/>
    <col min="15998" max="15998" width="5" style="71" customWidth="1"/>
    <col min="15999" max="15999" width="7" style="71" hidden="1" customWidth="1"/>
    <col min="16000" max="16000" width="6.42578125" style="71" customWidth="1"/>
    <col min="16001" max="16004" width="7" style="71" hidden="1" customWidth="1"/>
    <col min="16005" max="16005" width="7.28515625" style="71" customWidth="1"/>
    <col min="16006" max="16007" width="7" style="71" hidden="1" customWidth="1"/>
    <col min="16008" max="16008" width="7.28515625" style="71" customWidth="1"/>
    <col min="16009" max="16013" width="7" style="71" hidden="1" customWidth="1"/>
    <col min="16014" max="16014" width="7.28515625" style="71" customWidth="1"/>
    <col min="16015" max="16016" width="7" style="71" hidden="1" customWidth="1"/>
    <col min="16017" max="16017" width="7.28515625" style="71" customWidth="1"/>
    <col min="16018" max="16019" width="7" style="71" hidden="1" customWidth="1"/>
    <col min="16020" max="16020" width="7.28515625" style="71" customWidth="1"/>
    <col min="16021" max="16024" width="7" style="71" hidden="1" customWidth="1"/>
    <col min="16025" max="16025" width="6.42578125" style="71" customWidth="1"/>
    <col min="16026" max="16046" width="7" style="71" hidden="1" customWidth="1"/>
    <col min="16047" max="16050" width="6.42578125" style="71" customWidth="1"/>
    <col min="16051" max="16051" width="6.7109375" style="71" customWidth="1"/>
    <col min="16052" max="16052" width="6.42578125" style="71" customWidth="1"/>
    <col min="16053" max="16069" width="7" style="71" hidden="1" customWidth="1"/>
    <col min="16070" max="16070" width="6.5703125" style="71" customWidth="1"/>
    <col min="16071" max="16071" width="6.42578125" style="71" customWidth="1"/>
    <col min="16072" max="16073" width="7" style="71" hidden="1" customWidth="1"/>
    <col min="16074" max="16074" width="6.42578125" style="71" customWidth="1"/>
    <col min="16075" max="16076" width="7" style="71" hidden="1" customWidth="1"/>
    <col min="16077" max="16077" width="7.42578125" style="71" customWidth="1"/>
    <col min="16078" max="16078" width="7" style="71" hidden="1" customWidth="1"/>
    <col min="16079" max="16079" width="6.42578125" style="71" customWidth="1"/>
    <col min="16080" max="16080" width="7" style="71" hidden="1" customWidth="1"/>
    <col min="16081" max="16081" width="9" style="71" customWidth="1"/>
    <col min="16082" max="16083" width="7" style="71" hidden="1" customWidth="1"/>
    <col min="16084" max="16084" width="8.5703125" style="71" customWidth="1"/>
    <col min="16085" max="16086" width="7" style="71" hidden="1" customWidth="1"/>
    <col min="16087" max="16087" width="6.42578125" style="71" customWidth="1"/>
    <col min="16088" max="16089" width="7" style="71" hidden="1" customWidth="1"/>
    <col min="16090" max="16090" width="7" style="71" customWidth="1"/>
    <col min="16091" max="16092" width="7" style="71" hidden="1" customWidth="1"/>
    <col min="16093" max="16094" width="7" style="71" customWidth="1"/>
    <col min="16095" max="16096" width="7" style="71" hidden="1" customWidth="1"/>
    <col min="16097" max="16097" width="7.5703125" style="71" customWidth="1"/>
    <col min="16098" max="16099" width="7" style="71" hidden="1" customWidth="1"/>
    <col min="16100" max="16100" width="7" style="71" customWidth="1"/>
    <col min="16101" max="16102" width="7" style="71" hidden="1" customWidth="1"/>
    <col min="16103" max="16103" width="7" style="71" customWidth="1"/>
    <col min="16104" max="16105" width="7" style="71" hidden="1" customWidth="1"/>
    <col min="16106" max="16106" width="7" style="71" customWidth="1"/>
    <col min="16107" max="16107" width="7" style="71" hidden="1" customWidth="1"/>
    <col min="16108" max="16108" width="6.42578125" style="71" customWidth="1"/>
    <col min="16109" max="16118" width="7" style="71" hidden="1" customWidth="1"/>
    <col min="16119" max="16384" width="7" style="71" hidden="1"/>
  </cols>
  <sheetData>
    <row r="1" spans="1:5" s="65" customFormat="1" ht="18.75" customHeight="1">
      <c r="A1" s="74">
        <v>45317</v>
      </c>
      <c r="B1" s="75"/>
      <c r="C1" s="65" t="s">
        <v>336</v>
      </c>
      <c r="D1" s="76"/>
      <c r="E1" s="76"/>
    </row>
    <row r="2" spans="1:5" s="66" customFormat="1" ht="51" customHeight="1">
      <c r="A2" s="279" t="s">
        <v>1</v>
      </c>
      <c r="B2" s="78" t="s">
        <v>320</v>
      </c>
      <c r="C2" s="79" t="s">
        <v>2</v>
      </c>
      <c r="D2" s="80" t="s">
        <v>3</v>
      </c>
      <c r="E2" s="81" t="s">
        <v>4</v>
      </c>
    </row>
    <row r="3" spans="1:5" s="67" customFormat="1" hidden="1">
      <c r="A3" s="280"/>
      <c r="B3" s="78"/>
      <c r="C3" s="82"/>
      <c r="D3" s="80"/>
      <c r="E3" s="81"/>
    </row>
    <row r="4" spans="1:5" s="68" customFormat="1" ht="21.75" hidden="1" customHeight="1">
      <c r="A4" s="83" t="s">
        <v>5</v>
      </c>
      <c r="B4" s="84" t="s">
        <v>322</v>
      </c>
      <c r="C4" s="85"/>
      <c r="D4" s="86"/>
      <c r="E4" s="87"/>
    </row>
    <row r="5" spans="1:5" s="68" customFormat="1" ht="20.25" hidden="1" customHeight="1">
      <c r="A5" s="83" t="s">
        <v>6</v>
      </c>
      <c r="B5" s="84" t="s">
        <v>323</v>
      </c>
      <c r="C5" s="85"/>
      <c r="D5" s="86"/>
      <c r="E5" s="87"/>
    </row>
    <row r="6" spans="1:5" s="68" customFormat="1" ht="23.25">
      <c r="A6" s="88" t="s">
        <v>76</v>
      </c>
      <c r="B6" s="84" t="s">
        <v>323</v>
      </c>
      <c r="C6" s="85">
        <v>3</v>
      </c>
      <c r="D6" s="86">
        <v>21000</v>
      </c>
      <c r="E6" s="87">
        <f>+D6*C6</f>
        <v>63000</v>
      </c>
    </row>
    <row r="7" spans="1:5" s="68" customFormat="1" ht="23.25" hidden="1">
      <c r="A7" s="83" t="s">
        <v>8</v>
      </c>
      <c r="B7" s="84" t="s">
        <v>323</v>
      </c>
      <c r="C7" s="85"/>
      <c r="D7" s="86"/>
      <c r="E7" s="87"/>
    </row>
    <row r="8" spans="1:5" s="68" customFormat="1" ht="23.25" hidden="1">
      <c r="A8" s="83" t="s">
        <v>9</v>
      </c>
      <c r="B8" s="84" t="s">
        <v>322</v>
      </c>
      <c r="C8" s="85"/>
      <c r="D8" s="86"/>
      <c r="E8" s="87"/>
    </row>
    <row r="9" spans="1:5" s="68" customFormat="1" ht="23.25" hidden="1">
      <c r="A9" s="89" t="s">
        <v>10</v>
      </c>
      <c r="B9" s="84" t="s">
        <v>323</v>
      </c>
      <c r="C9" s="85"/>
      <c r="D9" s="86"/>
      <c r="E9" s="87"/>
    </row>
    <row r="10" spans="1:5" s="68" customFormat="1" ht="23.25" hidden="1">
      <c r="A10" s="90" t="s">
        <v>11</v>
      </c>
      <c r="B10" s="84" t="s">
        <v>322</v>
      </c>
      <c r="C10" s="85"/>
      <c r="D10" s="86"/>
      <c r="E10" s="87"/>
    </row>
    <row r="11" spans="1:5" s="68" customFormat="1" ht="23.25" hidden="1">
      <c r="A11" s="83" t="s">
        <v>12</v>
      </c>
      <c r="B11" s="84" t="s">
        <v>323</v>
      </c>
      <c r="C11" s="91"/>
      <c r="D11" s="86"/>
      <c r="E11" s="87"/>
    </row>
    <row r="12" spans="1:5" s="68" customFormat="1" ht="23.25" hidden="1">
      <c r="A12" s="83" t="s">
        <v>13</v>
      </c>
      <c r="B12" s="84" t="s">
        <v>323</v>
      </c>
      <c r="C12" s="91"/>
      <c r="D12" s="86"/>
      <c r="E12" s="87"/>
    </row>
    <row r="13" spans="1:5" s="68" customFormat="1" ht="23.25" hidden="1">
      <c r="A13" s="83" t="s">
        <v>14</v>
      </c>
      <c r="B13" s="84" t="s">
        <v>324</v>
      </c>
      <c r="C13" s="91"/>
      <c r="D13" s="86"/>
      <c r="E13" s="87"/>
    </row>
    <row r="14" spans="1:5" s="68" customFormat="1" ht="23.25" hidden="1">
      <c r="A14" s="90" t="s">
        <v>15</v>
      </c>
      <c r="B14" s="84" t="s">
        <v>323</v>
      </c>
      <c r="C14" s="85"/>
      <c r="D14" s="86"/>
      <c r="E14" s="87"/>
    </row>
    <row r="15" spans="1:5" s="68" customFormat="1" ht="23.25">
      <c r="A15" s="88" t="s">
        <v>196</v>
      </c>
      <c r="B15" s="84" t="s">
        <v>323</v>
      </c>
      <c r="C15" s="85">
        <v>119</v>
      </c>
      <c r="D15" s="86">
        <v>6500</v>
      </c>
      <c r="E15" s="87">
        <f>+D15*C15</f>
        <v>773500</v>
      </c>
    </row>
    <row r="16" spans="1:5" s="68" customFormat="1" ht="23.25" hidden="1">
      <c r="A16" s="90" t="s">
        <v>17</v>
      </c>
      <c r="B16" s="84" t="s">
        <v>323</v>
      </c>
      <c r="C16" s="91"/>
      <c r="D16" s="86"/>
      <c r="E16" s="87"/>
    </row>
    <row r="17" spans="1:5" s="68" customFormat="1" ht="23.25">
      <c r="A17" s="83" t="s">
        <v>206</v>
      </c>
      <c r="B17" s="84" t="s">
        <v>323</v>
      </c>
      <c r="C17" s="85">
        <v>20</v>
      </c>
      <c r="D17" s="86">
        <v>10000</v>
      </c>
      <c r="E17" s="87">
        <f>+D17*C17</f>
        <v>200000</v>
      </c>
    </row>
    <row r="18" spans="1:5" s="68" customFormat="1" ht="23.25" hidden="1">
      <c r="A18" s="83" t="s">
        <v>19</v>
      </c>
      <c r="B18" s="84" t="s">
        <v>323</v>
      </c>
      <c r="C18" s="85"/>
      <c r="D18" s="86"/>
      <c r="E18" s="87"/>
    </row>
    <row r="19" spans="1:5" s="68" customFormat="1" ht="23.25" hidden="1">
      <c r="A19" s="90" t="s">
        <v>20</v>
      </c>
      <c r="B19" s="84" t="s">
        <v>326</v>
      </c>
      <c r="C19" s="85"/>
      <c r="D19" s="86"/>
      <c r="E19" s="87"/>
    </row>
    <row r="20" spans="1:5" s="68" customFormat="1" ht="23.25" hidden="1">
      <c r="A20" s="90" t="s">
        <v>21</v>
      </c>
      <c r="B20" s="84" t="s">
        <v>323</v>
      </c>
      <c r="C20" s="85"/>
      <c r="D20" s="86"/>
      <c r="E20" s="87"/>
    </row>
    <row r="21" spans="1:5" s="68" customFormat="1" ht="23.25" hidden="1">
      <c r="A21" s="90" t="s">
        <v>22</v>
      </c>
      <c r="B21" s="84" t="s">
        <v>323</v>
      </c>
      <c r="C21" s="85"/>
      <c r="D21" s="86"/>
      <c r="E21" s="87"/>
    </row>
    <row r="22" spans="1:5" s="68" customFormat="1" ht="23.25" hidden="1">
      <c r="A22" s="90" t="s">
        <v>23</v>
      </c>
      <c r="B22" s="84" t="s">
        <v>327</v>
      </c>
      <c r="C22" s="85"/>
      <c r="D22" s="86"/>
      <c r="E22" s="87"/>
    </row>
    <row r="23" spans="1:5" s="68" customFormat="1" ht="23.25" hidden="1">
      <c r="A23" s="83" t="s">
        <v>24</v>
      </c>
      <c r="B23" s="84" t="s">
        <v>324</v>
      </c>
      <c r="C23" s="85"/>
      <c r="D23" s="86"/>
      <c r="E23" s="87"/>
    </row>
    <row r="24" spans="1:5" s="68" customFormat="1" ht="23.25">
      <c r="A24" s="90" t="s">
        <v>123</v>
      </c>
      <c r="B24" s="84" t="s">
        <v>323</v>
      </c>
      <c r="C24" s="85">
        <v>1881</v>
      </c>
      <c r="D24" s="86">
        <v>6000</v>
      </c>
      <c r="E24" s="87">
        <f>+D24*C24</f>
        <v>11286000</v>
      </c>
    </row>
    <row r="25" spans="1:5" s="68" customFormat="1" ht="23.25" hidden="1">
      <c r="A25" s="90" t="s">
        <v>26</v>
      </c>
      <c r="B25" s="84" t="s">
        <v>323</v>
      </c>
      <c r="C25" s="85"/>
      <c r="D25" s="86"/>
      <c r="E25" s="87"/>
    </row>
    <row r="26" spans="1:5" s="68" customFormat="1" ht="23.25" hidden="1">
      <c r="A26" s="90" t="s">
        <v>27</v>
      </c>
      <c r="B26" s="84" t="s">
        <v>326</v>
      </c>
      <c r="C26" s="85"/>
      <c r="D26" s="86"/>
      <c r="E26" s="87"/>
    </row>
    <row r="27" spans="1:5" s="68" customFormat="1" ht="23.25">
      <c r="A27" s="90" t="s">
        <v>274</v>
      </c>
      <c r="B27" s="84" t="s">
        <v>323</v>
      </c>
      <c r="C27" s="85">
        <v>70</v>
      </c>
      <c r="D27" s="86">
        <v>10000</v>
      </c>
      <c r="E27" s="87">
        <f>+D27*C27</f>
        <v>700000</v>
      </c>
    </row>
    <row r="28" spans="1:5" s="68" customFormat="1" ht="23.25" hidden="1">
      <c r="A28" s="90" t="s">
        <v>29</v>
      </c>
      <c r="B28" s="84" t="s">
        <v>323</v>
      </c>
      <c r="C28" s="85"/>
      <c r="D28" s="86"/>
      <c r="E28" s="87"/>
    </row>
    <row r="29" spans="1:5" s="68" customFormat="1" ht="23.25">
      <c r="A29" s="90" t="s">
        <v>100</v>
      </c>
      <c r="B29" s="84" t="s">
        <v>323</v>
      </c>
      <c r="C29" s="85">
        <v>20</v>
      </c>
      <c r="D29" s="86">
        <v>11000</v>
      </c>
      <c r="E29" s="87">
        <f>+D29*C29</f>
        <v>220000</v>
      </c>
    </row>
    <row r="30" spans="1:5" s="68" customFormat="1" ht="23.25" hidden="1">
      <c r="A30" s="90" t="s">
        <v>31</v>
      </c>
      <c r="B30" s="84" t="s">
        <v>323</v>
      </c>
      <c r="C30" s="85"/>
      <c r="D30" s="86"/>
      <c r="E30" s="87"/>
    </row>
    <row r="31" spans="1:5" s="68" customFormat="1" ht="23.25" hidden="1">
      <c r="A31" s="90" t="s">
        <v>32</v>
      </c>
      <c r="B31" s="84" t="s">
        <v>326</v>
      </c>
      <c r="C31" s="85"/>
      <c r="D31" s="86"/>
      <c r="E31" s="87"/>
    </row>
    <row r="32" spans="1:5" s="68" customFormat="1" ht="23.25" hidden="1">
      <c r="A32" s="90" t="s">
        <v>33</v>
      </c>
      <c r="B32" s="84" t="s">
        <v>324</v>
      </c>
      <c r="C32" s="85"/>
      <c r="D32" s="86"/>
      <c r="E32" s="87"/>
    </row>
    <row r="33" spans="1:5" s="68" customFormat="1" ht="23.25">
      <c r="A33" s="90" t="s">
        <v>277</v>
      </c>
      <c r="B33" s="84" t="s">
        <v>323</v>
      </c>
      <c r="C33" s="85">
        <v>22</v>
      </c>
      <c r="D33" s="86">
        <v>17000</v>
      </c>
      <c r="E33" s="87">
        <f>+D33*C33</f>
        <v>374000</v>
      </c>
    </row>
    <row r="34" spans="1:5" s="68" customFormat="1" ht="23.25" hidden="1">
      <c r="A34" s="90" t="s">
        <v>35</v>
      </c>
      <c r="B34" s="84" t="s">
        <v>323</v>
      </c>
      <c r="C34" s="85"/>
      <c r="D34" s="86"/>
      <c r="E34" s="87"/>
    </row>
    <row r="35" spans="1:5" s="68" customFormat="1" ht="23.25" hidden="1">
      <c r="A35" s="90" t="s">
        <v>36</v>
      </c>
      <c r="B35" s="84" t="s">
        <v>326</v>
      </c>
      <c r="C35" s="85"/>
      <c r="D35" s="86"/>
      <c r="E35" s="87"/>
    </row>
    <row r="36" spans="1:5" s="68" customFormat="1" ht="23.25">
      <c r="A36" s="90" t="s">
        <v>280</v>
      </c>
      <c r="B36" s="84" t="s">
        <v>323</v>
      </c>
      <c r="C36" s="85">
        <v>18</v>
      </c>
      <c r="D36" s="86">
        <v>14000</v>
      </c>
      <c r="E36" s="87">
        <f>+D36*C36</f>
        <v>252000</v>
      </c>
    </row>
    <row r="37" spans="1:5" s="68" customFormat="1" ht="23.25" hidden="1">
      <c r="A37" s="92" t="s">
        <v>38</v>
      </c>
      <c r="B37" s="84" t="s">
        <v>325</v>
      </c>
      <c r="C37" s="85"/>
      <c r="D37" s="86"/>
      <c r="E37" s="87"/>
    </row>
    <row r="38" spans="1:5" s="68" customFormat="1" ht="23.25" hidden="1">
      <c r="A38" s="90" t="s">
        <v>39</v>
      </c>
      <c r="B38" s="84" t="s">
        <v>323</v>
      </c>
      <c r="C38" s="85"/>
      <c r="D38" s="86"/>
      <c r="E38" s="87"/>
    </row>
    <row r="39" spans="1:5" s="68" customFormat="1" ht="23.25" hidden="1">
      <c r="A39" s="83" t="s">
        <v>40</v>
      </c>
      <c r="B39" s="84" t="s">
        <v>323</v>
      </c>
      <c r="C39" s="85"/>
      <c r="D39" s="86"/>
      <c r="E39" s="87"/>
    </row>
    <row r="40" spans="1:5" s="68" customFormat="1" ht="23.25" hidden="1">
      <c r="A40" s="90" t="s">
        <v>41</v>
      </c>
      <c r="B40" s="84" t="s">
        <v>323</v>
      </c>
      <c r="C40" s="85"/>
      <c r="D40" s="86"/>
      <c r="E40" s="87"/>
    </row>
    <row r="41" spans="1:5" s="68" customFormat="1" ht="23.25">
      <c r="A41" s="83" t="s">
        <v>116</v>
      </c>
      <c r="B41" s="84" t="s">
        <v>323</v>
      </c>
      <c r="C41" s="85">
        <v>760</v>
      </c>
      <c r="D41" s="86">
        <v>8000</v>
      </c>
      <c r="E41" s="87">
        <f>+D41*C41</f>
        <v>6080000</v>
      </c>
    </row>
    <row r="42" spans="1:5" s="68" customFormat="1" ht="23.25" hidden="1">
      <c r="A42" s="93" t="s">
        <v>43</v>
      </c>
      <c r="B42" s="84" t="s">
        <v>325</v>
      </c>
      <c r="C42" s="85"/>
      <c r="D42" s="86"/>
      <c r="E42" s="87"/>
    </row>
    <row r="43" spans="1:5" s="68" customFormat="1" ht="23.25" hidden="1">
      <c r="A43" s="90" t="s">
        <v>44</v>
      </c>
      <c r="B43" s="84" t="s">
        <v>323</v>
      </c>
      <c r="C43" s="85"/>
      <c r="D43" s="86"/>
      <c r="E43" s="87"/>
    </row>
    <row r="44" spans="1:5" s="68" customFormat="1" ht="23.25">
      <c r="A44" s="92" t="s">
        <v>153</v>
      </c>
      <c r="B44" s="84" t="s">
        <v>322</v>
      </c>
      <c r="C44" s="85">
        <v>10</v>
      </c>
      <c r="D44" s="86">
        <v>4200</v>
      </c>
      <c r="E44" s="87">
        <f>+D44*C44</f>
        <v>42000</v>
      </c>
    </row>
    <row r="45" spans="1:5" s="68" customFormat="1" ht="23.25" hidden="1">
      <c r="A45" s="90" t="s">
        <v>46</v>
      </c>
      <c r="B45" s="84" t="s">
        <v>325</v>
      </c>
      <c r="C45" s="85"/>
      <c r="D45" s="86"/>
      <c r="E45" s="87"/>
    </row>
    <row r="46" spans="1:5" s="68" customFormat="1" ht="23.25" hidden="1">
      <c r="A46" s="90" t="s">
        <v>47</v>
      </c>
      <c r="B46" s="84" t="s">
        <v>323</v>
      </c>
      <c r="C46" s="85"/>
      <c r="D46" s="86"/>
      <c r="E46" s="87"/>
    </row>
    <row r="47" spans="1:5" s="68" customFormat="1" ht="23.25" hidden="1">
      <c r="A47" s="90" t="s">
        <v>48</v>
      </c>
      <c r="B47" s="84" t="s">
        <v>325</v>
      </c>
      <c r="C47" s="85"/>
      <c r="D47" s="86"/>
      <c r="E47" s="87"/>
    </row>
    <row r="48" spans="1:5" s="68" customFormat="1" ht="23.25" hidden="1">
      <c r="A48" s="94" t="s">
        <v>49</v>
      </c>
      <c r="B48" s="84" t="s">
        <v>323</v>
      </c>
      <c r="C48" s="85"/>
      <c r="D48" s="86"/>
      <c r="E48" s="87"/>
    </row>
    <row r="49" spans="1:5" s="68" customFormat="1" ht="23.25" hidden="1">
      <c r="A49" s="92" t="s">
        <v>50</v>
      </c>
      <c r="B49" s="84" t="s">
        <v>328</v>
      </c>
      <c r="C49" s="85"/>
      <c r="D49" s="86"/>
      <c r="E49" s="87"/>
    </row>
    <row r="50" spans="1:5" s="68" customFormat="1" ht="23.25" hidden="1">
      <c r="A50" s="83" t="s">
        <v>51</v>
      </c>
      <c r="B50" s="84" t="s">
        <v>323</v>
      </c>
      <c r="C50" s="85"/>
      <c r="D50" s="86"/>
      <c r="E50" s="87"/>
    </row>
    <row r="51" spans="1:5" s="68" customFormat="1" ht="23.25" hidden="1">
      <c r="A51" s="90" t="s">
        <v>52</v>
      </c>
      <c r="B51" s="84" t="s">
        <v>323</v>
      </c>
      <c r="C51" s="85"/>
      <c r="D51" s="86"/>
      <c r="E51" s="87"/>
    </row>
    <row r="52" spans="1:5" s="68" customFormat="1" ht="23.25" hidden="1">
      <c r="A52" s="90" t="s">
        <v>53</v>
      </c>
      <c r="B52" s="84" t="s">
        <v>323</v>
      </c>
      <c r="C52" s="85"/>
      <c r="D52" s="86"/>
      <c r="E52" s="87"/>
    </row>
    <row r="53" spans="1:5" s="68" customFormat="1" ht="23.25" hidden="1">
      <c r="A53" s="90" t="s">
        <v>54</v>
      </c>
      <c r="B53" s="84" t="s">
        <v>323</v>
      </c>
      <c r="C53" s="85"/>
      <c r="D53" s="86"/>
      <c r="E53" s="87"/>
    </row>
    <row r="54" spans="1:5" s="68" customFormat="1" ht="23.25" hidden="1">
      <c r="A54" s="83" t="s">
        <v>55</v>
      </c>
      <c r="B54" s="84" t="s">
        <v>326</v>
      </c>
      <c r="C54" s="85"/>
      <c r="D54" s="86"/>
      <c r="E54" s="87"/>
    </row>
    <row r="55" spans="1:5" s="68" customFormat="1" ht="23.25" hidden="1">
      <c r="A55" s="90" t="s">
        <v>56</v>
      </c>
      <c r="B55" s="84" t="s">
        <v>323</v>
      </c>
      <c r="C55" s="85"/>
      <c r="D55" s="86"/>
      <c r="E55" s="87"/>
    </row>
    <row r="56" spans="1:5" s="68" customFormat="1" ht="23.25">
      <c r="A56" s="90" t="s">
        <v>157</v>
      </c>
      <c r="B56" s="84" t="s">
        <v>323</v>
      </c>
      <c r="C56" s="85">
        <v>8</v>
      </c>
      <c r="D56" s="86">
        <v>14000</v>
      </c>
      <c r="E56" s="87">
        <f>+D56*C56</f>
        <v>112000</v>
      </c>
    </row>
    <row r="57" spans="1:5" s="68" customFormat="1" ht="23.25" hidden="1">
      <c r="A57" s="90" t="s">
        <v>58</v>
      </c>
      <c r="B57" s="84" t="s">
        <v>323</v>
      </c>
      <c r="C57" s="85"/>
      <c r="D57" s="86"/>
      <c r="E57" s="87"/>
    </row>
    <row r="58" spans="1:5" s="68" customFormat="1" ht="23.25" hidden="1">
      <c r="A58" s="95" t="s">
        <v>59</v>
      </c>
      <c r="B58" s="84" t="s">
        <v>324</v>
      </c>
      <c r="C58" s="85"/>
      <c r="D58" s="86"/>
      <c r="E58" s="87"/>
    </row>
    <row r="59" spans="1:5" s="68" customFormat="1" ht="23.25" hidden="1">
      <c r="A59" s="90" t="s">
        <v>61</v>
      </c>
      <c r="B59" s="84" t="s">
        <v>323</v>
      </c>
      <c r="C59" s="85"/>
      <c r="D59" s="86"/>
      <c r="E59" s="87"/>
    </row>
    <row r="60" spans="1:5" s="68" customFormat="1" ht="23.25" hidden="1">
      <c r="A60" s="90" t="s">
        <v>62</v>
      </c>
      <c r="B60" s="84" t="s">
        <v>326</v>
      </c>
      <c r="C60" s="85"/>
      <c r="D60" s="86"/>
      <c r="E60" s="87"/>
    </row>
    <row r="61" spans="1:5" s="68" customFormat="1" ht="23.25" hidden="1">
      <c r="A61" s="83" t="s">
        <v>63</v>
      </c>
      <c r="B61" s="84" t="s">
        <v>326</v>
      </c>
      <c r="C61" s="85"/>
      <c r="D61" s="86"/>
      <c r="E61" s="87"/>
    </row>
    <row r="62" spans="1:5" s="68" customFormat="1" ht="23.25" hidden="1">
      <c r="A62" s="96" t="s">
        <v>64</v>
      </c>
      <c r="B62" s="84" t="s">
        <v>323</v>
      </c>
      <c r="C62" s="85"/>
      <c r="D62" s="86"/>
      <c r="E62" s="87"/>
    </row>
    <row r="63" spans="1:5" s="68" customFormat="1" ht="23.25" hidden="1">
      <c r="A63" s="90" t="s">
        <v>65</v>
      </c>
      <c r="B63" s="84" t="s">
        <v>325</v>
      </c>
      <c r="C63" s="85"/>
      <c r="D63" s="86"/>
      <c r="E63" s="87"/>
    </row>
    <row r="64" spans="1:5" s="68" customFormat="1" ht="23.25" hidden="1">
      <c r="A64" s="97" t="s">
        <v>66</v>
      </c>
      <c r="B64" s="98" t="s">
        <v>323</v>
      </c>
      <c r="C64" s="99"/>
      <c r="D64" s="100"/>
      <c r="E64" s="101"/>
    </row>
    <row r="65" spans="1:5" s="68" customFormat="1" ht="23.25" hidden="1">
      <c r="A65" s="90" t="s">
        <v>67</v>
      </c>
      <c r="B65" s="84" t="s">
        <v>323</v>
      </c>
      <c r="C65" s="85"/>
      <c r="D65" s="86"/>
      <c r="E65" s="87"/>
    </row>
    <row r="66" spans="1:5" s="68" customFormat="1" ht="23.25" hidden="1">
      <c r="A66" s="83" t="s">
        <v>68</v>
      </c>
      <c r="B66" s="84" t="s">
        <v>323</v>
      </c>
      <c r="C66" s="85"/>
      <c r="D66" s="86"/>
      <c r="E66" s="87"/>
    </row>
    <row r="67" spans="1:5" s="68" customFormat="1" ht="23.25" hidden="1">
      <c r="A67" s="83" t="s">
        <v>69</v>
      </c>
      <c r="B67" s="84" t="s">
        <v>323</v>
      </c>
      <c r="C67" s="85"/>
      <c r="D67" s="86"/>
      <c r="E67" s="87"/>
    </row>
    <row r="68" spans="1:5" s="68" customFormat="1" ht="23.25">
      <c r="A68" s="90" t="s">
        <v>117</v>
      </c>
      <c r="B68" s="84" t="s">
        <v>325</v>
      </c>
      <c r="C68" s="85">
        <v>190</v>
      </c>
      <c r="D68" s="86">
        <v>9000</v>
      </c>
      <c r="E68" s="87">
        <f t="shared" ref="E68:E69" si="0">+D68*C68</f>
        <v>1710000</v>
      </c>
    </row>
    <row r="69" spans="1:5" s="68" customFormat="1" ht="23.25">
      <c r="A69" s="83" t="s">
        <v>7</v>
      </c>
      <c r="B69" s="84" t="s">
        <v>323</v>
      </c>
      <c r="C69" s="85">
        <v>10</v>
      </c>
      <c r="D69" s="86">
        <v>6500</v>
      </c>
      <c r="E69" s="87">
        <f t="shared" si="0"/>
        <v>65000</v>
      </c>
    </row>
    <row r="70" spans="1:5" s="68" customFormat="1" ht="23.25" hidden="1">
      <c r="A70" s="90" t="s">
        <v>72</v>
      </c>
      <c r="B70" s="84" t="s">
        <v>325</v>
      </c>
      <c r="C70" s="85"/>
      <c r="D70" s="86"/>
      <c r="E70" s="87"/>
    </row>
    <row r="71" spans="1:5" s="68" customFormat="1" ht="23.25" hidden="1">
      <c r="A71" s="90" t="s">
        <v>73</v>
      </c>
      <c r="B71" s="84" t="s">
        <v>325</v>
      </c>
      <c r="C71" s="85"/>
      <c r="D71" s="86"/>
      <c r="E71" s="87"/>
    </row>
    <row r="72" spans="1:5" s="68" customFormat="1" ht="23.25" hidden="1">
      <c r="A72" s="90" t="s">
        <v>74</v>
      </c>
      <c r="B72" s="84" t="s">
        <v>323</v>
      </c>
      <c r="C72" s="85"/>
      <c r="D72" s="86"/>
      <c r="E72" s="87"/>
    </row>
    <row r="73" spans="1:5" s="68" customFormat="1" ht="23.25" hidden="1">
      <c r="A73" s="90" t="s">
        <v>75</v>
      </c>
      <c r="B73" s="84" t="s">
        <v>327</v>
      </c>
      <c r="C73" s="85"/>
      <c r="D73" s="86"/>
      <c r="E73" s="87"/>
    </row>
    <row r="74" spans="1:5" s="68" customFormat="1" ht="23.25">
      <c r="A74" s="90" t="s">
        <v>168</v>
      </c>
      <c r="B74" s="84" t="s">
        <v>323</v>
      </c>
      <c r="C74" s="85">
        <v>130</v>
      </c>
      <c r="D74" s="86">
        <v>13000</v>
      </c>
      <c r="E74" s="87">
        <f>+D74*C74</f>
        <v>1690000</v>
      </c>
    </row>
    <row r="75" spans="1:5" s="68" customFormat="1" ht="23.25" hidden="1">
      <c r="A75" s="102" t="s">
        <v>77</v>
      </c>
      <c r="B75" s="84" t="s">
        <v>328</v>
      </c>
      <c r="C75" s="85"/>
      <c r="D75" s="86"/>
      <c r="E75" s="87"/>
    </row>
    <row r="76" spans="1:5" s="68" customFormat="1" ht="23.25" hidden="1">
      <c r="A76" s="88" t="s">
        <v>78</v>
      </c>
      <c r="B76" s="84" t="s">
        <v>323</v>
      </c>
      <c r="C76" s="85"/>
      <c r="D76" s="86"/>
      <c r="E76" s="87"/>
    </row>
    <row r="77" spans="1:5" s="68" customFormat="1" ht="23.25" hidden="1">
      <c r="A77" s="92" t="s">
        <v>79</v>
      </c>
      <c r="B77" s="84" t="s">
        <v>322</v>
      </c>
      <c r="C77" s="85"/>
      <c r="D77" s="86"/>
      <c r="E77" s="87"/>
    </row>
    <row r="78" spans="1:5" s="68" customFormat="1" ht="23.25" hidden="1">
      <c r="A78" s="97" t="s">
        <v>80</v>
      </c>
      <c r="B78" s="84" t="s">
        <v>325</v>
      </c>
      <c r="C78" s="85"/>
      <c r="D78" s="86"/>
      <c r="E78" s="87"/>
    </row>
    <row r="79" spans="1:5" s="68" customFormat="1" ht="23.25" hidden="1">
      <c r="A79" s="97" t="s">
        <v>81</v>
      </c>
      <c r="B79" s="84" t="s">
        <v>323</v>
      </c>
      <c r="C79" s="85"/>
      <c r="D79" s="86"/>
      <c r="E79" s="87"/>
    </row>
    <row r="80" spans="1:5" s="68" customFormat="1" ht="23.25">
      <c r="A80" s="90" t="s">
        <v>170</v>
      </c>
      <c r="B80" s="84" t="s">
        <v>329</v>
      </c>
      <c r="C80" s="85">
        <v>70</v>
      </c>
      <c r="D80" s="86">
        <v>14000</v>
      </c>
      <c r="E80" s="87">
        <f>+D80*C80</f>
        <v>980000</v>
      </c>
    </row>
    <row r="81" spans="1:5" s="68" customFormat="1" ht="23.25" hidden="1">
      <c r="A81" s="97" t="s">
        <v>83</v>
      </c>
      <c r="B81" s="84" t="s">
        <v>325</v>
      </c>
      <c r="C81" s="85"/>
      <c r="D81" s="86"/>
      <c r="E81" s="87"/>
    </row>
    <row r="82" spans="1:5" s="68" customFormat="1" ht="23.25" hidden="1">
      <c r="A82" s="90" t="s">
        <v>84</v>
      </c>
      <c r="B82" s="84" t="s">
        <v>323</v>
      </c>
      <c r="C82" s="103"/>
      <c r="D82" s="86"/>
      <c r="E82" s="87"/>
    </row>
    <row r="83" spans="1:5" s="68" customFormat="1" ht="23.25" hidden="1">
      <c r="A83" s="90" t="s">
        <v>85</v>
      </c>
      <c r="B83" s="84" t="s">
        <v>323</v>
      </c>
      <c r="C83" s="85"/>
      <c r="D83" s="86"/>
      <c r="E83" s="87"/>
    </row>
    <row r="84" spans="1:5" s="68" customFormat="1" ht="23.25">
      <c r="A84" s="90" t="s">
        <v>171</v>
      </c>
      <c r="B84" s="84" t="s">
        <v>323</v>
      </c>
      <c r="C84" s="85">
        <v>46</v>
      </c>
      <c r="D84" s="86">
        <v>11000</v>
      </c>
      <c r="E84" s="87">
        <f>+D84*C84</f>
        <v>506000</v>
      </c>
    </row>
    <row r="85" spans="1:5" s="68" customFormat="1" ht="23.25" hidden="1">
      <c r="A85" s="90" t="s">
        <v>87</v>
      </c>
      <c r="B85" s="84" t="s">
        <v>325</v>
      </c>
      <c r="C85" s="85"/>
      <c r="D85" s="86"/>
      <c r="E85" s="87"/>
    </row>
    <row r="86" spans="1:5" s="68" customFormat="1" ht="23.25" hidden="1">
      <c r="A86" s="90" t="s">
        <v>88</v>
      </c>
      <c r="B86" s="84" t="s">
        <v>323</v>
      </c>
      <c r="C86" s="85"/>
      <c r="D86" s="86"/>
      <c r="E86" s="87"/>
    </row>
    <row r="87" spans="1:5" s="68" customFormat="1" ht="23.25" hidden="1">
      <c r="A87" s="90" t="s">
        <v>89</v>
      </c>
      <c r="B87" s="84" t="s">
        <v>325</v>
      </c>
      <c r="C87" s="85"/>
      <c r="D87" s="86"/>
      <c r="E87" s="87"/>
    </row>
    <row r="88" spans="1:5" s="68" customFormat="1" ht="23.25" hidden="1">
      <c r="A88" s="90" t="s">
        <v>90</v>
      </c>
      <c r="B88" s="84" t="s">
        <v>323</v>
      </c>
      <c r="C88" s="85"/>
      <c r="D88" s="86"/>
      <c r="E88" s="87"/>
    </row>
    <row r="89" spans="1:5" s="68" customFormat="1" ht="23.25" hidden="1">
      <c r="A89" s="93" t="s">
        <v>91</v>
      </c>
      <c r="B89" s="84" t="s">
        <v>323</v>
      </c>
      <c r="C89" s="85"/>
      <c r="D89" s="86"/>
      <c r="E89" s="87"/>
    </row>
    <row r="90" spans="1:5" s="68" customFormat="1" ht="23.25" hidden="1">
      <c r="A90" s="90" t="s">
        <v>92</v>
      </c>
      <c r="B90" s="84" t="s">
        <v>323</v>
      </c>
      <c r="C90" s="85"/>
      <c r="D90" s="86"/>
      <c r="E90" s="87"/>
    </row>
    <row r="91" spans="1:5" s="68" customFormat="1" ht="23.25" hidden="1">
      <c r="A91" s="90" t="s">
        <v>93</v>
      </c>
      <c r="B91" s="84" t="s">
        <v>325</v>
      </c>
      <c r="C91" s="85"/>
      <c r="D91" s="86"/>
      <c r="E91" s="87"/>
    </row>
    <row r="92" spans="1:5" s="68" customFormat="1" ht="23.25" hidden="1">
      <c r="A92" s="90" t="s">
        <v>94</v>
      </c>
      <c r="B92" s="84" t="s">
        <v>323</v>
      </c>
      <c r="C92" s="91"/>
      <c r="D92" s="86"/>
      <c r="E92" s="87"/>
    </row>
    <row r="93" spans="1:5" s="68" customFormat="1" ht="23.25" hidden="1">
      <c r="A93" s="97" t="s">
        <v>95</v>
      </c>
      <c r="B93" s="84" t="s">
        <v>323</v>
      </c>
      <c r="C93" s="85"/>
      <c r="D93" s="86"/>
      <c r="E93" s="87"/>
    </row>
    <row r="94" spans="1:5" s="68" customFormat="1" ht="23.25">
      <c r="A94" s="90" t="s">
        <v>86</v>
      </c>
      <c r="B94" s="84" t="s">
        <v>323</v>
      </c>
      <c r="C94" s="85">
        <v>22</v>
      </c>
      <c r="D94" s="86">
        <v>10500</v>
      </c>
      <c r="E94" s="87">
        <f>+D94*C94</f>
        <v>231000</v>
      </c>
    </row>
    <row r="95" spans="1:5" s="68" customFormat="1" ht="23.25" hidden="1">
      <c r="A95" s="92" t="s">
        <v>97</v>
      </c>
      <c r="B95" s="84" t="s">
        <v>325</v>
      </c>
      <c r="C95" s="85"/>
      <c r="D95" s="86"/>
      <c r="E95" s="87"/>
    </row>
    <row r="96" spans="1:5" s="68" customFormat="1" ht="23.25" hidden="1">
      <c r="A96" s="90" t="s">
        <v>98</v>
      </c>
      <c r="B96" s="84" t="s">
        <v>323</v>
      </c>
      <c r="C96" s="85"/>
      <c r="D96" s="86"/>
      <c r="E96" s="87"/>
    </row>
    <row r="97" spans="1:5" s="68" customFormat="1" ht="23.25" hidden="1">
      <c r="A97" s="92" t="s">
        <v>99</v>
      </c>
      <c r="B97" s="84" t="s">
        <v>324</v>
      </c>
      <c r="C97" s="85"/>
      <c r="D97" s="86"/>
      <c r="E97" s="87"/>
    </row>
    <row r="98" spans="1:5" s="68" customFormat="1" ht="23.25">
      <c r="A98" s="90" t="s">
        <v>194</v>
      </c>
      <c r="B98" s="84" t="s">
        <v>323</v>
      </c>
      <c r="C98" s="85">
        <v>13</v>
      </c>
      <c r="D98" s="86">
        <v>7000</v>
      </c>
      <c r="E98" s="87">
        <f>+D98*C98</f>
        <v>91000</v>
      </c>
    </row>
    <row r="99" spans="1:5" s="68" customFormat="1" ht="23.25" hidden="1">
      <c r="A99" s="90" t="s">
        <v>101</v>
      </c>
      <c r="B99" s="84" t="s">
        <v>327</v>
      </c>
      <c r="C99" s="85"/>
      <c r="D99" s="86"/>
      <c r="E99" s="87"/>
    </row>
    <row r="100" spans="1:5" s="68" customFormat="1" ht="23.25" hidden="1">
      <c r="A100" s="92" t="s">
        <v>102</v>
      </c>
      <c r="B100" s="84" t="s">
        <v>324</v>
      </c>
      <c r="C100" s="85"/>
      <c r="D100" s="86"/>
      <c r="E100" s="87"/>
    </row>
    <row r="101" spans="1:5" s="68" customFormat="1" ht="23.25" hidden="1">
      <c r="A101" s="92" t="s">
        <v>103</v>
      </c>
      <c r="B101" s="84" t="s">
        <v>324</v>
      </c>
      <c r="C101" s="85"/>
      <c r="D101" s="86"/>
      <c r="E101" s="87"/>
    </row>
    <row r="102" spans="1:5" s="68" customFormat="1" ht="23.25" hidden="1">
      <c r="A102" s="104" t="s">
        <v>104</v>
      </c>
      <c r="B102" s="84" t="s">
        <v>323</v>
      </c>
      <c r="C102" s="91"/>
      <c r="D102" s="86"/>
      <c r="E102" s="87"/>
    </row>
    <row r="103" spans="1:5" s="68" customFormat="1" ht="23.25" hidden="1">
      <c r="A103" s="104" t="s">
        <v>105</v>
      </c>
      <c r="B103" s="84" t="s">
        <v>324</v>
      </c>
      <c r="C103" s="91"/>
      <c r="D103" s="86"/>
      <c r="E103" s="87"/>
    </row>
    <row r="104" spans="1:5" s="68" customFormat="1" ht="23.25" hidden="1">
      <c r="A104" s="104" t="s">
        <v>106</v>
      </c>
      <c r="B104" s="84" t="s">
        <v>323</v>
      </c>
      <c r="C104" s="91"/>
      <c r="D104" s="86"/>
      <c r="E104" s="87"/>
    </row>
    <row r="105" spans="1:5" s="68" customFormat="1" ht="23.25" hidden="1">
      <c r="A105" s="90" t="s">
        <v>107</v>
      </c>
      <c r="B105" s="84" t="s">
        <v>324</v>
      </c>
      <c r="C105" s="91"/>
      <c r="D105" s="86"/>
      <c r="E105" s="87"/>
    </row>
    <row r="106" spans="1:5" s="68" customFormat="1" ht="23.25" hidden="1">
      <c r="A106" s="90" t="s">
        <v>108</v>
      </c>
      <c r="B106" s="84" t="s">
        <v>323</v>
      </c>
      <c r="C106" s="91"/>
      <c r="D106" s="86"/>
      <c r="E106" s="87"/>
    </row>
    <row r="107" spans="1:5" s="68" customFormat="1" ht="23.25" hidden="1">
      <c r="A107" s="90" t="s">
        <v>109</v>
      </c>
      <c r="B107" s="84" t="s">
        <v>324</v>
      </c>
      <c r="C107" s="91"/>
      <c r="D107" s="86"/>
      <c r="E107" s="87"/>
    </row>
    <row r="108" spans="1:5" s="68" customFormat="1" ht="23.25" hidden="1">
      <c r="A108" s="90" t="s">
        <v>110</v>
      </c>
      <c r="B108" s="84" t="s">
        <v>323</v>
      </c>
      <c r="C108" s="91"/>
      <c r="D108" s="86"/>
      <c r="E108" s="87"/>
    </row>
    <row r="109" spans="1:5" s="68" customFormat="1" ht="23.25" hidden="1">
      <c r="A109" s="90" t="s">
        <v>111</v>
      </c>
      <c r="B109" s="84" t="s">
        <v>323</v>
      </c>
      <c r="C109" s="91"/>
      <c r="D109" s="86"/>
      <c r="E109" s="87"/>
    </row>
    <row r="110" spans="1:5" s="68" customFormat="1" ht="23.25" hidden="1">
      <c r="A110" s="90" t="s">
        <v>112</v>
      </c>
      <c r="B110" s="84" t="s">
        <v>324</v>
      </c>
      <c r="C110" s="91"/>
      <c r="D110" s="86"/>
      <c r="E110" s="87"/>
    </row>
    <row r="111" spans="1:5" s="68" customFormat="1" ht="23.25" hidden="1">
      <c r="A111" s="90" t="s">
        <v>113</v>
      </c>
      <c r="B111" s="84" t="s">
        <v>325</v>
      </c>
      <c r="C111" s="91"/>
      <c r="D111" s="86"/>
      <c r="E111" s="87"/>
    </row>
    <row r="112" spans="1:5" s="68" customFormat="1" ht="23.25" hidden="1">
      <c r="A112" s="90" t="s">
        <v>114</v>
      </c>
      <c r="B112" s="84" t="s">
        <v>323</v>
      </c>
      <c r="C112" s="91"/>
      <c r="D112" s="86"/>
      <c r="E112" s="87"/>
    </row>
    <row r="113" spans="1:5" s="68" customFormat="1" ht="23.25" hidden="1">
      <c r="A113" s="90" t="s">
        <v>115</v>
      </c>
      <c r="B113" s="84" t="s">
        <v>324</v>
      </c>
      <c r="C113" s="91"/>
      <c r="D113" s="86"/>
      <c r="E113" s="87"/>
    </row>
    <row r="114" spans="1:5" s="68" customFormat="1" ht="23.25">
      <c r="A114" s="90" t="s">
        <v>16</v>
      </c>
      <c r="B114" s="84" t="s">
        <v>325</v>
      </c>
      <c r="C114" s="85">
        <v>15</v>
      </c>
      <c r="D114" s="86">
        <v>4800</v>
      </c>
      <c r="E114" s="87">
        <f t="shared" ref="E114:E115" si="1">+D114*C114</f>
        <v>72000</v>
      </c>
    </row>
    <row r="115" spans="1:5" s="68" customFormat="1" ht="23.25">
      <c r="A115" s="90" t="s">
        <v>18</v>
      </c>
      <c r="B115" s="84" t="s">
        <v>325</v>
      </c>
      <c r="C115" s="85">
        <v>3</v>
      </c>
      <c r="D115" s="86">
        <v>3000</v>
      </c>
      <c r="E115" s="87">
        <f t="shared" si="1"/>
        <v>9000</v>
      </c>
    </row>
    <row r="116" spans="1:5" s="68" customFormat="1" ht="23.25" hidden="1">
      <c r="A116" s="90" t="s">
        <v>118</v>
      </c>
      <c r="B116" s="84" t="s">
        <v>324</v>
      </c>
      <c r="C116" s="85"/>
      <c r="D116" s="86"/>
      <c r="E116" s="87"/>
    </row>
    <row r="117" spans="1:5" s="68" customFormat="1" ht="23.25" hidden="1">
      <c r="A117" s="83" t="s">
        <v>119</v>
      </c>
      <c r="B117" s="84" t="s">
        <v>323</v>
      </c>
      <c r="C117" s="85"/>
      <c r="D117" s="86"/>
      <c r="E117" s="87"/>
    </row>
    <row r="118" spans="1:5" s="68" customFormat="1" ht="23.25" hidden="1">
      <c r="A118" s="90" t="s">
        <v>120</v>
      </c>
      <c r="B118" s="84" t="s">
        <v>323</v>
      </c>
      <c r="C118" s="85"/>
      <c r="D118" s="86"/>
      <c r="E118" s="87"/>
    </row>
    <row r="119" spans="1:5" s="68" customFormat="1" ht="23.25" hidden="1">
      <c r="A119" s="90" t="s">
        <v>121</v>
      </c>
      <c r="B119" s="84"/>
      <c r="C119" s="85"/>
      <c r="D119" s="86"/>
      <c r="E119" s="87"/>
    </row>
    <row r="120" spans="1:5" s="68" customFormat="1" ht="23.25" hidden="1">
      <c r="A120" s="90" t="s">
        <v>122</v>
      </c>
      <c r="B120" s="84" t="s">
        <v>323</v>
      </c>
      <c r="C120" s="85"/>
      <c r="D120" s="86"/>
      <c r="E120" s="87"/>
    </row>
    <row r="121" spans="1:5" s="68" customFormat="1" ht="23.25">
      <c r="A121" s="90" t="s">
        <v>37</v>
      </c>
      <c r="B121" s="84" t="s">
        <v>323</v>
      </c>
      <c r="C121" s="85">
        <v>45</v>
      </c>
      <c r="D121" s="86">
        <v>10000</v>
      </c>
      <c r="E121" s="87">
        <f>+D121*C121</f>
        <v>450000</v>
      </c>
    </row>
    <row r="122" spans="1:5" s="68" customFormat="1" ht="23.25" hidden="1">
      <c r="A122" s="90" t="s">
        <v>124</v>
      </c>
      <c r="B122" s="84" t="s">
        <v>323</v>
      </c>
      <c r="C122" s="85"/>
      <c r="D122" s="86"/>
      <c r="E122" s="87"/>
    </row>
    <row r="123" spans="1:5" s="68" customFormat="1" ht="23.25" hidden="1">
      <c r="A123" s="83" t="s">
        <v>125</v>
      </c>
      <c r="B123" s="84" t="s">
        <v>323</v>
      </c>
      <c r="C123" s="85"/>
      <c r="D123" s="86"/>
      <c r="E123" s="87"/>
    </row>
    <row r="124" spans="1:5" s="68" customFormat="1" ht="23.25" hidden="1">
      <c r="A124" s="97" t="s">
        <v>126</v>
      </c>
      <c r="B124" s="84" t="s">
        <v>324</v>
      </c>
      <c r="C124" s="85"/>
      <c r="D124" s="86"/>
      <c r="E124" s="87"/>
    </row>
    <row r="125" spans="1:5" s="68" customFormat="1" ht="23.25" hidden="1">
      <c r="A125" s="105" t="s">
        <v>127</v>
      </c>
      <c r="B125" s="84" t="s">
        <v>323</v>
      </c>
      <c r="C125" s="85"/>
      <c r="D125" s="86"/>
      <c r="E125" s="87"/>
    </row>
    <row r="126" spans="1:5" s="68" customFormat="1" ht="23.25" hidden="1">
      <c r="A126" s="97" t="s">
        <v>128</v>
      </c>
      <c r="B126" s="84" t="s">
        <v>322</v>
      </c>
      <c r="C126" s="85"/>
      <c r="D126" s="86"/>
      <c r="E126" s="87"/>
    </row>
    <row r="127" spans="1:5" s="68" customFormat="1" ht="23.25" hidden="1">
      <c r="A127" s="83" t="s">
        <v>129</v>
      </c>
      <c r="B127" s="84" t="s">
        <v>322</v>
      </c>
      <c r="C127" s="91"/>
      <c r="D127" s="86"/>
      <c r="E127" s="87"/>
    </row>
    <row r="128" spans="1:5" s="68" customFormat="1" ht="23.25" hidden="1">
      <c r="A128" s="83" t="s">
        <v>130</v>
      </c>
      <c r="B128" s="84" t="s">
        <v>323</v>
      </c>
      <c r="C128" s="91"/>
      <c r="D128" s="86"/>
      <c r="E128" s="87"/>
    </row>
    <row r="129" spans="1:5" s="68" customFormat="1" ht="23.25" hidden="1">
      <c r="A129" s="83" t="s">
        <v>131</v>
      </c>
      <c r="B129" s="84" t="s">
        <v>323</v>
      </c>
      <c r="C129" s="91"/>
      <c r="D129" s="86"/>
      <c r="E129" s="87"/>
    </row>
    <row r="130" spans="1:5" s="68" customFormat="1" ht="23.25" hidden="1">
      <c r="A130" s="83" t="s">
        <v>132</v>
      </c>
      <c r="B130" s="84" t="s">
        <v>323</v>
      </c>
      <c r="C130" s="106"/>
      <c r="D130" s="86"/>
      <c r="E130" s="87"/>
    </row>
    <row r="131" spans="1:5" s="68" customFormat="1" ht="23.25" hidden="1">
      <c r="A131" s="90" t="s">
        <v>133</v>
      </c>
      <c r="B131" s="84" t="s">
        <v>323</v>
      </c>
      <c r="C131" s="91"/>
      <c r="D131" s="86"/>
      <c r="E131" s="87"/>
    </row>
    <row r="132" spans="1:5" s="68" customFormat="1" ht="23.25" hidden="1">
      <c r="A132" s="92" t="s">
        <v>355</v>
      </c>
      <c r="B132" s="84" t="s">
        <v>323</v>
      </c>
      <c r="C132" s="85"/>
      <c r="D132" s="86"/>
      <c r="E132" s="87"/>
    </row>
    <row r="133" spans="1:5" s="68" customFormat="1" ht="23.25" hidden="1">
      <c r="A133" s="92" t="s">
        <v>134</v>
      </c>
      <c r="B133" s="84" t="s">
        <v>325</v>
      </c>
      <c r="C133" s="85"/>
      <c r="D133" s="86"/>
      <c r="E133" s="87"/>
    </row>
    <row r="134" spans="1:5" s="68" customFormat="1" ht="23.25" hidden="1">
      <c r="A134" s="92" t="s">
        <v>135</v>
      </c>
      <c r="B134" s="84" t="s">
        <v>323</v>
      </c>
      <c r="C134" s="85">
        <v>0.2</v>
      </c>
      <c r="D134" s="86"/>
      <c r="E134" s="87"/>
    </row>
    <row r="135" spans="1:5" s="68" customFormat="1" ht="23.25" hidden="1">
      <c r="A135" s="92" t="s">
        <v>136</v>
      </c>
      <c r="B135" s="84" t="s">
        <v>325</v>
      </c>
      <c r="C135" s="85"/>
      <c r="D135" s="86"/>
      <c r="E135" s="87"/>
    </row>
    <row r="136" spans="1:5" s="68" customFormat="1" ht="23.25" hidden="1">
      <c r="A136" s="90" t="s">
        <v>137</v>
      </c>
      <c r="B136" s="84" t="s">
        <v>323</v>
      </c>
      <c r="C136" s="85"/>
      <c r="D136" s="86"/>
      <c r="E136" s="87"/>
    </row>
    <row r="137" spans="1:5" s="68" customFormat="1" ht="23.25" hidden="1">
      <c r="A137" s="90" t="s">
        <v>138</v>
      </c>
      <c r="B137" s="84" t="s">
        <v>323</v>
      </c>
      <c r="C137" s="85"/>
      <c r="D137" s="86"/>
      <c r="E137" s="87"/>
    </row>
    <row r="138" spans="1:5" s="68" customFormat="1" ht="23.25">
      <c r="A138" s="90" t="s">
        <v>294</v>
      </c>
      <c r="B138" s="84" t="s">
        <v>325</v>
      </c>
      <c r="C138" s="85">
        <v>3</v>
      </c>
      <c r="D138" s="86">
        <v>8000</v>
      </c>
      <c r="E138" s="87">
        <f>+D138*C138</f>
        <v>24000</v>
      </c>
    </row>
    <row r="139" spans="1:5" s="68" customFormat="1" ht="23.25" hidden="1">
      <c r="A139" s="90" t="s">
        <v>140</v>
      </c>
      <c r="B139" s="84" t="s">
        <v>323</v>
      </c>
      <c r="C139" s="91"/>
      <c r="D139" s="86"/>
      <c r="E139" s="87"/>
    </row>
    <row r="140" spans="1:5" s="68" customFormat="1" ht="23.25" hidden="1">
      <c r="A140" s="90" t="s">
        <v>141</v>
      </c>
      <c r="B140" s="84" t="s">
        <v>325</v>
      </c>
      <c r="C140" s="91"/>
      <c r="D140" s="86"/>
      <c r="E140" s="87"/>
    </row>
    <row r="141" spans="1:5" s="68" customFormat="1" ht="23.25" hidden="1">
      <c r="A141" s="83" t="s">
        <v>142</v>
      </c>
      <c r="B141" s="84" t="s">
        <v>323</v>
      </c>
      <c r="C141" s="91"/>
      <c r="D141" s="86"/>
      <c r="E141" s="87"/>
    </row>
    <row r="142" spans="1:5" s="68" customFormat="1" ht="23.25" hidden="1">
      <c r="A142" s="90" t="s">
        <v>143</v>
      </c>
      <c r="B142" s="84" t="s">
        <v>323</v>
      </c>
      <c r="C142" s="85"/>
      <c r="D142" s="86"/>
      <c r="E142" s="87"/>
    </row>
    <row r="143" spans="1:5" s="68" customFormat="1" ht="23.25" hidden="1">
      <c r="A143" s="97" t="s">
        <v>144</v>
      </c>
      <c r="B143" s="84" t="s">
        <v>328</v>
      </c>
      <c r="C143" s="85"/>
      <c r="D143" s="86"/>
      <c r="E143" s="87"/>
    </row>
    <row r="144" spans="1:5" s="68" customFormat="1" ht="23.25" hidden="1">
      <c r="A144" s="83" t="s">
        <v>145</v>
      </c>
      <c r="B144" s="84" t="s">
        <v>323</v>
      </c>
      <c r="C144" s="85"/>
      <c r="D144" s="86"/>
      <c r="E144" s="87"/>
    </row>
    <row r="145" spans="1:256" s="68" customFormat="1" ht="23.25">
      <c r="A145" s="92" t="s">
        <v>57</v>
      </c>
      <c r="B145" s="84" t="s">
        <v>324</v>
      </c>
      <c r="C145" s="85">
        <v>26</v>
      </c>
      <c r="D145" s="86">
        <v>7000</v>
      </c>
      <c r="E145" s="87">
        <f>+D145*C145</f>
        <v>182000</v>
      </c>
    </row>
    <row r="146" spans="1:256" s="68" customFormat="1" ht="23.25" hidden="1">
      <c r="A146" s="93" t="s">
        <v>147</v>
      </c>
      <c r="B146" s="84" t="s">
        <v>325</v>
      </c>
      <c r="C146" s="85"/>
      <c r="D146" s="86"/>
      <c r="E146" s="87"/>
    </row>
    <row r="147" spans="1:256" s="68" customFormat="1" ht="23.25" hidden="1">
      <c r="A147" s="93" t="s">
        <v>148</v>
      </c>
      <c r="B147" s="84" t="s">
        <v>325</v>
      </c>
      <c r="C147" s="85"/>
      <c r="D147" s="86"/>
      <c r="E147" s="87"/>
    </row>
    <row r="148" spans="1:256" s="68" customFormat="1" ht="23.25" hidden="1">
      <c r="A148" s="90" t="s">
        <v>149</v>
      </c>
      <c r="B148" s="84" t="s">
        <v>323</v>
      </c>
      <c r="C148" s="85"/>
      <c r="D148" s="86"/>
      <c r="E148" s="87"/>
    </row>
    <row r="149" spans="1:256" s="68" customFormat="1" ht="23.25" hidden="1">
      <c r="A149" s="90" t="s">
        <v>150</v>
      </c>
      <c r="B149" s="84" t="s">
        <v>325</v>
      </c>
      <c r="C149" s="85"/>
      <c r="D149" s="86"/>
      <c r="E149" s="87"/>
    </row>
    <row r="150" spans="1:256" s="68" customFormat="1" ht="23.25" hidden="1">
      <c r="A150" s="90" t="s">
        <v>151</v>
      </c>
      <c r="B150" s="84" t="s">
        <v>323</v>
      </c>
      <c r="C150" s="85"/>
      <c r="D150" s="86"/>
      <c r="E150" s="107"/>
    </row>
    <row r="151" spans="1:256" s="68" customFormat="1" ht="23.25" hidden="1">
      <c r="A151" s="92" t="s">
        <v>152</v>
      </c>
      <c r="B151" s="84" t="s">
        <v>322</v>
      </c>
      <c r="C151" s="85"/>
      <c r="D151" s="86"/>
      <c r="E151" s="87"/>
    </row>
    <row r="152" spans="1:256" s="68" customFormat="1" ht="23.25">
      <c r="A152" s="90" t="s">
        <v>199</v>
      </c>
      <c r="B152" s="84" t="s">
        <v>324</v>
      </c>
      <c r="C152" s="85">
        <v>338</v>
      </c>
      <c r="D152" s="86">
        <v>5500</v>
      </c>
      <c r="E152" s="87">
        <f>+D152*C152</f>
        <v>1859000</v>
      </c>
    </row>
    <row r="153" spans="1:256" s="68" customFormat="1" ht="23.25" hidden="1">
      <c r="A153" s="92" t="s">
        <v>154</v>
      </c>
      <c r="B153" s="84" t="s">
        <v>323</v>
      </c>
      <c r="C153" s="85"/>
      <c r="D153" s="86"/>
      <c r="E153" s="107"/>
    </row>
    <row r="154" spans="1:256" s="68" customFormat="1" ht="23.25" hidden="1">
      <c r="A154" s="90" t="s">
        <v>155</v>
      </c>
      <c r="B154" s="84" t="s">
        <v>323</v>
      </c>
      <c r="C154" s="85"/>
      <c r="D154" s="86"/>
      <c r="E154" s="107"/>
    </row>
    <row r="155" spans="1:256" s="68" customFormat="1" ht="23.25" hidden="1">
      <c r="A155" s="83" t="s">
        <v>156</v>
      </c>
      <c r="B155" s="84" t="s">
        <v>323</v>
      </c>
      <c r="C155" s="85"/>
      <c r="D155" s="86"/>
      <c r="E155" s="87"/>
    </row>
    <row r="156" spans="1:256" s="68" customFormat="1" ht="23.25">
      <c r="A156" s="90" t="s">
        <v>201</v>
      </c>
      <c r="B156" s="84" t="s">
        <v>324</v>
      </c>
      <c r="C156" s="85">
        <v>324</v>
      </c>
      <c r="D156" s="86">
        <v>5500</v>
      </c>
      <c r="E156" s="87">
        <f>+D156*C156</f>
        <v>1782000</v>
      </c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0"/>
      <c r="CE156" s="70"/>
      <c r="CF156" s="70"/>
      <c r="CG156" s="70"/>
      <c r="CH156" s="70"/>
      <c r="CI156" s="70"/>
      <c r="CJ156" s="70"/>
      <c r="CK156" s="70"/>
      <c r="CL156" s="70"/>
      <c r="CM156" s="70"/>
      <c r="CN156" s="70"/>
      <c r="CO156" s="70"/>
      <c r="CP156" s="70"/>
      <c r="CQ156" s="70"/>
      <c r="CR156" s="70"/>
      <c r="CS156" s="70"/>
      <c r="CT156" s="70"/>
      <c r="CU156" s="70"/>
      <c r="CV156" s="70"/>
      <c r="CW156" s="70"/>
      <c r="CX156" s="70"/>
      <c r="CY156" s="70"/>
      <c r="CZ156" s="70"/>
      <c r="DA156" s="70"/>
      <c r="DB156" s="70"/>
      <c r="DC156" s="70"/>
      <c r="DD156" s="70"/>
      <c r="DE156" s="70"/>
      <c r="DF156" s="70"/>
      <c r="DG156" s="70"/>
      <c r="DH156" s="70"/>
      <c r="DI156" s="70"/>
      <c r="DJ156" s="70"/>
      <c r="DK156" s="70"/>
      <c r="DL156" s="70"/>
      <c r="DM156" s="70"/>
      <c r="DN156" s="70"/>
      <c r="DO156" s="70"/>
      <c r="DP156" s="70"/>
      <c r="DQ156" s="70"/>
      <c r="DR156" s="70"/>
      <c r="DS156" s="70"/>
      <c r="DT156" s="70"/>
      <c r="DU156" s="70"/>
      <c r="DV156" s="70"/>
      <c r="DW156" s="70"/>
      <c r="DX156" s="70"/>
      <c r="DY156" s="70"/>
      <c r="DZ156" s="70"/>
      <c r="EA156" s="70"/>
      <c r="EB156" s="70"/>
      <c r="EC156" s="70"/>
      <c r="ED156" s="70"/>
      <c r="EE156" s="70"/>
      <c r="EF156" s="70"/>
      <c r="EG156" s="70"/>
      <c r="EH156" s="70"/>
      <c r="EI156" s="70"/>
      <c r="EJ156" s="70"/>
      <c r="EK156" s="70"/>
      <c r="EL156" s="70"/>
      <c r="EM156" s="70"/>
      <c r="EN156" s="70"/>
      <c r="EO156" s="70"/>
      <c r="EP156" s="70"/>
      <c r="EQ156" s="70"/>
      <c r="ER156" s="70"/>
      <c r="ES156" s="70"/>
      <c r="ET156" s="70"/>
      <c r="EU156" s="70"/>
      <c r="EV156" s="70"/>
      <c r="EW156" s="70"/>
      <c r="EX156" s="70"/>
      <c r="EY156" s="70"/>
      <c r="EZ156" s="70"/>
      <c r="FA156" s="70"/>
      <c r="FB156" s="70"/>
      <c r="FC156" s="70"/>
      <c r="FD156" s="70"/>
      <c r="FE156" s="70"/>
      <c r="FF156" s="70"/>
      <c r="FG156" s="70"/>
      <c r="FH156" s="70"/>
      <c r="FI156" s="70"/>
      <c r="FJ156" s="70"/>
      <c r="FK156" s="70"/>
      <c r="FL156" s="70"/>
      <c r="FM156" s="70"/>
      <c r="FN156" s="70"/>
      <c r="FO156" s="70"/>
      <c r="FP156" s="70"/>
      <c r="FQ156" s="70"/>
      <c r="FR156" s="70"/>
      <c r="FS156" s="70"/>
      <c r="FT156" s="70"/>
      <c r="FU156" s="70"/>
      <c r="FV156" s="70"/>
      <c r="FW156" s="70"/>
      <c r="FX156" s="70"/>
      <c r="FY156" s="70"/>
      <c r="FZ156" s="70"/>
      <c r="GA156" s="70"/>
      <c r="GB156" s="70"/>
      <c r="GC156" s="70"/>
      <c r="GD156" s="70"/>
      <c r="GE156" s="70"/>
      <c r="GF156" s="70"/>
      <c r="GG156" s="70"/>
      <c r="GH156" s="70"/>
      <c r="GI156" s="70"/>
      <c r="GJ156" s="70"/>
      <c r="GK156" s="70"/>
      <c r="GL156" s="70"/>
      <c r="GM156" s="70"/>
      <c r="GN156" s="70"/>
      <c r="GO156" s="70"/>
      <c r="GP156" s="70"/>
      <c r="GQ156" s="70"/>
      <c r="GR156" s="70"/>
      <c r="GS156" s="70"/>
      <c r="GT156" s="70"/>
      <c r="GU156" s="70"/>
      <c r="GV156" s="70"/>
      <c r="GW156" s="70"/>
      <c r="GX156" s="70"/>
      <c r="GY156" s="70"/>
      <c r="GZ156" s="70"/>
      <c r="HA156" s="70"/>
      <c r="HB156" s="70"/>
      <c r="HC156" s="70"/>
      <c r="HD156" s="70"/>
      <c r="HE156" s="70"/>
      <c r="HF156" s="70"/>
      <c r="HG156" s="70"/>
      <c r="HH156" s="70"/>
      <c r="HI156" s="70"/>
      <c r="HJ156" s="70"/>
      <c r="HK156" s="70"/>
      <c r="HL156" s="70"/>
      <c r="HM156" s="70"/>
      <c r="HN156" s="70"/>
      <c r="HO156" s="70"/>
      <c r="HP156" s="70"/>
      <c r="HQ156" s="70"/>
      <c r="HR156" s="70"/>
      <c r="HS156" s="70"/>
      <c r="HT156" s="70"/>
      <c r="HU156" s="70"/>
      <c r="HV156" s="70"/>
      <c r="HW156" s="70"/>
      <c r="HX156" s="70"/>
      <c r="HY156" s="70"/>
      <c r="HZ156" s="70"/>
      <c r="IA156" s="70"/>
      <c r="IB156" s="70"/>
      <c r="IC156" s="70"/>
      <c r="ID156" s="70"/>
      <c r="IE156" s="70"/>
      <c r="IF156" s="70"/>
      <c r="IG156" s="70"/>
      <c r="IH156" s="70"/>
      <c r="II156" s="70"/>
      <c r="IJ156" s="70"/>
      <c r="IK156" s="70"/>
      <c r="IL156" s="70"/>
      <c r="IM156" s="70"/>
      <c r="IN156" s="70"/>
      <c r="IO156" s="70"/>
      <c r="IP156" s="70"/>
      <c r="IQ156" s="70"/>
      <c r="IR156" s="70"/>
      <c r="IS156" s="70"/>
      <c r="IT156" s="70"/>
      <c r="IU156" s="70"/>
      <c r="IV156" s="70"/>
    </row>
    <row r="157" spans="1:256" s="68" customFormat="1" ht="23.25" hidden="1">
      <c r="A157" s="90" t="s">
        <v>158</v>
      </c>
      <c r="B157" s="84" t="s">
        <v>323</v>
      </c>
      <c r="C157" s="85"/>
      <c r="D157" s="86"/>
      <c r="E157" s="87"/>
    </row>
    <row r="158" spans="1:256" s="68" customFormat="1" ht="23.25" hidden="1">
      <c r="A158" s="94" t="s">
        <v>159</v>
      </c>
      <c r="B158" s="84" t="s">
        <v>323</v>
      </c>
      <c r="C158" s="85"/>
      <c r="D158" s="86"/>
      <c r="E158" s="107"/>
    </row>
    <row r="159" spans="1:256" s="68" customFormat="1" ht="23.25" hidden="1">
      <c r="A159" s="90" t="s">
        <v>160</v>
      </c>
      <c r="B159" s="84" t="s">
        <v>323</v>
      </c>
      <c r="C159" s="85"/>
      <c r="D159" s="86"/>
      <c r="E159" s="107"/>
    </row>
    <row r="160" spans="1:256" s="68" customFormat="1" ht="23.25" hidden="1">
      <c r="A160" s="89" t="s">
        <v>161</v>
      </c>
      <c r="B160" s="84" t="s">
        <v>323</v>
      </c>
      <c r="C160" s="85"/>
      <c r="D160" s="86"/>
      <c r="E160" s="107"/>
    </row>
    <row r="161" spans="1:5" s="68" customFormat="1" ht="23.25" hidden="1">
      <c r="A161" s="90" t="s">
        <v>162</v>
      </c>
      <c r="B161" s="84" t="s">
        <v>323</v>
      </c>
      <c r="C161" s="85"/>
      <c r="D161" s="86"/>
      <c r="E161" s="87"/>
    </row>
    <row r="162" spans="1:5" s="68" customFormat="1" ht="23.25" hidden="1">
      <c r="A162" s="90" t="s">
        <v>163</v>
      </c>
      <c r="B162" s="84" t="s">
        <v>323</v>
      </c>
      <c r="C162" s="85"/>
      <c r="D162" s="86"/>
      <c r="E162" s="87"/>
    </row>
    <row r="163" spans="1:5" s="68" customFormat="1" ht="23.25" hidden="1">
      <c r="A163" s="90" t="s">
        <v>164</v>
      </c>
      <c r="B163" s="84" t="s">
        <v>323</v>
      </c>
      <c r="C163" s="85"/>
      <c r="D163" s="86"/>
      <c r="E163" s="87"/>
    </row>
    <row r="164" spans="1:5" s="68" customFormat="1" ht="23.25" hidden="1">
      <c r="A164" s="90" t="s">
        <v>165</v>
      </c>
      <c r="B164" s="84" t="s">
        <v>325</v>
      </c>
      <c r="C164" s="85"/>
      <c r="D164" s="86"/>
      <c r="E164" s="87"/>
    </row>
    <row r="165" spans="1:5" s="68" customFormat="1" ht="23.25" hidden="1">
      <c r="A165" s="90" t="s">
        <v>166</v>
      </c>
      <c r="B165" s="84" t="s">
        <v>325</v>
      </c>
      <c r="C165" s="85"/>
      <c r="D165" s="86"/>
      <c r="E165" s="87"/>
    </row>
    <row r="166" spans="1:5" s="68" customFormat="1" ht="23.25" hidden="1">
      <c r="A166" s="92" t="s">
        <v>167</v>
      </c>
      <c r="B166" s="84" t="s">
        <v>325</v>
      </c>
      <c r="C166" s="85"/>
      <c r="D166" s="86"/>
      <c r="E166" s="87"/>
    </row>
    <row r="167" spans="1:5" s="68" customFormat="1" ht="23.25">
      <c r="A167" s="90" t="s">
        <v>202</v>
      </c>
      <c r="B167" s="84" t="s">
        <v>323</v>
      </c>
      <c r="C167" s="85">
        <v>86</v>
      </c>
      <c r="D167" s="86">
        <v>11000</v>
      </c>
      <c r="E167" s="87">
        <f>+D167*C167</f>
        <v>946000</v>
      </c>
    </row>
    <row r="168" spans="1:5" s="68" customFormat="1" ht="23.25" hidden="1">
      <c r="A168" s="97" t="s">
        <v>169</v>
      </c>
      <c r="B168" s="84" t="s">
        <v>324</v>
      </c>
      <c r="C168" s="85"/>
      <c r="D168" s="86"/>
      <c r="E168" s="87"/>
    </row>
    <row r="169" spans="1:5" s="68" customFormat="1" ht="23.25">
      <c r="A169" s="83" t="s">
        <v>182</v>
      </c>
      <c r="B169" s="84" t="s">
        <v>323</v>
      </c>
      <c r="C169" s="85">
        <v>355</v>
      </c>
      <c r="D169" s="86">
        <v>12000</v>
      </c>
      <c r="E169" s="87">
        <f t="shared" ref="E169:E170" si="2">+D169*C169</f>
        <v>4260000</v>
      </c>
    </row>
    <row r="170" spans="1:5" s="68" customFormat="1" ht="23.25">
      <c r="A170" s="90" t="s">
        <v>183</v>
      </c>
      <c r="B170" s="84" t="s">
        <v>325</v>
      </c>
      <c r="C170" s="85">
        <v>255</v>
      </c>
      <c r="D170" s="86">
        <v>3300</v>
      </c>
      <c r="E170" s="87">
        <f t="shared" si="2"/>
        <v>841500</v>
      </c>
    </row>
    <row r="171" spans="1:5" s="68" customFormat="1" ht="23.25" hidden="1">
      <c r="A171" s="90" t="s">
        <v>172</v>
      </c>
      <c r="B171" s="84" t="s">
        <v>323</v>
      </c>
      <c r="C171" s="85"/>
      <c r="D171" s="86"/>
      <c r="E171" s="87"/>
    </row>
    <row r="172" spans="1:5" s="68" customFormat="1" ht="23.25" hidden="1">
      <c r="A172" s="97" t="s">
        <v>173</v>
      </c>
      <c r="B172" s="84" t="s">
        <v>324</v>
      </c>
      <c r="C172" s="85"/>
      <c r="D172" s="86"/>
      <c r="E172" s="87"/>
    </row>
    <row r="173" spans="1:5" s="68" customFormat="1" ht="23.25" hidden="1">
      <c r="A173" s="90" t="s">
        <v>174</v>
      </c>
      <c r="B173" s="84" t="s">
        <v>323</v>
      </c>
      <c r="C173" s="85"/>
      <c r="D173" s="86"/>
      <c r="E173" s="87"/>
    </row>
    <row r="174" spans="1:5" s="68" customFormat="1" ht="23.25">
      <c r="A174" s="83" t="s">
        <v>185</v>
      </c>
      <c r="B174" s="84" t="s">
        <v>323</v>
      </c>
      <c r="C174" s="85">
        <v>5</v>
      </c>
      <c r="D174" s="86">
        <v>28000</v>
      </c>
      <c r="E174" s="87">
        <f>+D174*C174</f>
        <v>140000</v>
      </c>
    </row>
    <row r="175" spans="1:5" s="68" customFormat="1" ht="23.25" hidden="1">
      <c r="A175" s="90" t="s">
        <v>176</v>
      </c>
      <c r="B175" s="84" t="s">
        <v>325</v>
      </c>
      <c r="C175" s="85"/>
      <c r="D175" s="86"/>
      <c r="E175" s="87"/>
    </row>
    <row r="176" spans="1:5" s="68" customFormat="1" ht="23.25" hidden="1">
      <c r="A176" s="90" t="s">
        <v>177</v>
      </c>
      <c r="B176" s="84" t="s">
        <v>322</v>
      </c>
      <c r="C176" s="85"/>
      <c r="D176" s="86"/>
      <c r="E176" s="87"/>
    </row>
    <row r="177" spans="1:5" s="69" customFormat="1" ht="22.5" hidden="1">
      <c r="A177" s="90" t="s">
        <v>178</v>
      </c>
      <c r="B177" s="84" t="s">
        <v>322</v>
      </c>
      <c r="C177" s="85"/>
      <c r="D177" s="86"/>
      <c r="E177" s="87"/>
    </row>
    <row r="178" spans="1:5" s="69" customFormat="1" ht="22.5" hidden="1">
      <c r="A178" s="83" t="s">
        <v>179</v>
      </c>
      <c r="B178" s="84" t="s">
        <v>323</v>
      </c>
      <c r="C178" s="85"/>
      <c r="D178" s="86"/>
      <c r="E178" s="87"/>
    </row>
    <row r="179" spans="1:5" s="68" customFormat="1" ht="23.25" hidden="1">
      <c r="A179" s="83" t="s">
        <v>180</v>
      </c>
      <c r="B179" s="84" t="s">
        <v>323</v>
      </c>
      <c r="C179" s="85"/>
      <c r="D179" s="86"/>
      <c r="E179" s="87"/>
    </row>
    <row r="180" spans="1:5" s="68" customFormat="1" ht="23.25" hidden="1">
      <c r="A180" s="83" t="s">
        <v>181</v>
      </c>
      <c r="B180" s="84" t="s">
        <v>323</v>
      </c>
      <c r="C180" s="85"/>
      <c r="D180" s="86"/>
      <c r="E180" s="87"/>
    </row>
    <row r="181" spans="1:5" s="68" customFormat="1" ht="23.25">
      <c r="A181" s="90" t="s">
        <v>335</v>
      </c>
      <c r="B181" s="84" t="s">
        <v>325</v>
      </c>
      <c r="C181" s="85">
        <v>64</v>
      </c>
      <c r="D181" s="86">
        <v>120000</v>
      </c>
      <c r="E181" s="87">
        <f t="shared" ref="E181:E182" si="3">+D181*C181</f>
        <v>7680000</v>
      </c>
    </row>
    <row r="182" spans="1:5" s="68" customFormat="1" ht="23.25">
      <c r="A182" s="108" t="s">
        <v>344</v>
      </c>
      <c r="B182" s="84" t="s">
        <v>325</v>
      </c>
      <c r="C182" s="85">
        <v>3</v>
      </c>
      <c r="D182" s="86">
        <v>1750</v>
      </c>
      <c r="E182" s="87">
        <f t="shared" si="3"/>
        <v>5250</v>
      </c>
    </row>
    <row r="183" spans="1:5" s="68" customFormat="1" ht="23.25" hidden="1">
      <c r="A183" s="83" t="s">
        <v>184</v>
      </c>
      <c r="B183" s="84" t="s">
        <v>323</v>
      </c>
      <c r="C183" s="85"/>
      <c r="D183" s="86"/>
      <c r="E183" s="87"/>
    </row>
    <row r="184" spans="1:5" s="68" customFormat="1" ht="23.25">
      <c r="A184" s="90" t="s">
        <v>70</v>
      </c>
      <c r="B184" s="84" t="s">
        <v>323</v>
      </c>
      <c r="C184" s="85">
        <v>180</v>
      </c>
      <c r="D184" s="86">
        <v>27000</v>
      </c>
      <c r="E184" s="87">
        <f>+D184*C184</f>
        <v>4860000</v>
      </c>
    </row>
    <row r="185" spans="1:5" s="68" customFormat="1" ht="23.25" hidden="1">
      <c r="A185" s="83" t="s">
        <v>186</v>
      </c>
      <c r="B185" s="84" t="s">
        <v>325</v>
      </c>
      <c r="C185" s="85"/>
      <c r="D185" s="86"/>
      <c r="E185" s="87"/>
    </row>
    <row r="186" spans="1:5" s="68" customFormat="1" ht="23.25" hidden="1">
      <c r="A186" s="90" t="s">
        <v>187</v>
      </c>
      <c r="B186" s="84" t="s">
        <v>325</v>
      </c>
      <c r="C186" s="85"/>
      <c r="D186" s="86"/>
      <c r="E186" s="87"/>
    </row>
    <row r="187" spans="1:5" s="68" customFormat="1" ht="23.25">
      <c r="A187" s="83" t="s">
        <v>71</v>
      </c>
      <c r="B187" s="84" t="s">
        <v>323</v>
      </c>
      <c r="C187" s="85">
        <v>540</v>
      </c>
      <c r="D187" s="86">
        <v>26000</v>
      </c>
      <c r="E187" s="87">
        <f>+D187*C187</f>
        <v>14040000</v>
      </c>
    </row>
    <row r="188" spans="1:5" s="68" customFormat="1" ht="23.25" hidden="1">
      <c r="A188" s="90" t="s">
        <v>189</v>
      </c>
      <c r="B188" s="84" t="s">
        <v>325</v>
      </c>
      <c r="C188" s="85"/>
      <c r="D188" s="86"/>
      <c r="E188" s="87"/>
    </row>
    <row r="189" spans="1:5" s="68" customFormat="1" ht="23.25" hidden="1">
      <c r="A189" s="90" t="s">
        <v>190</v>
      </c>
      <c r="B189" s="84" t="s">
        <v>325</v>
      </c>
      <c r="C189" s="85"/>
      <c r="D189" s="86"/>
      <c r="E189" s="87"/>
    </row>
    <row r="190" spans="1:5" s="68" customFormat="1" ht="23.25" hidden="1">
      <c r="A190" s="90" t="s">
        <v>191</v>
      </c>
      <c r="B190" s="84" t="s">
        <v>325</v>
      </c>
      <c r="C190" s="85"/>
      <c r="D190" s="86"/>
      <c r="E190" s="87"/>
    </row>
    <row r="191" spans="1:5" s="68" customFormat="1" ht="23.25" hidden="1">
      <c r="A191" s="90" t="s">
        <v>192</v>
      </c>
      <c r="B191" s="84" t="s">
        <v>323</v>
      </c>
      <c r="C191" s="85"/>
      <c r="D191" s="86"/>
      <c r="E191" s="87"/>
    </row>
    <row r="192" spans="1:5" s="68" customFormat="1" ht="23.25" hidden="1">
      <c r="A192" s="90" t="s">
        <v>193</v>
      </c>
      <c r="B192" s="84" t="s">
        <v>328</v>
      </c>
      <c r="C192" s="85"/>
      <c r="D192" s="86"/>
      <c r="E192" s="87"/>
    </row>
    <row r="193" spans="1:256" s="68" customFormat="1" ht="23.25">
      <c r="A193" s="90" t="s">
        <v>146</v>
      </c>
      <c r="B193" s="84" t="s">
        <v>323</v>
      </c>
      <c r="C193" s="85">
        <v>360</v>
      </c>
      <c r="D193" s="86">
        <v>16000</v>
      </c>
      <c r="E193" s="87">
        <f>+D193*C193</f>
        <v>5760000</v>
      </c>
    </row>
    <row r="194" spans="1:256" s="68" customFormat="1" ht="23.25" hidden="1">
      <c r="A194" s="90" t="s">
        <v>195</v>
      </c>
      <c r="B194" s="84" t="s">
        <v>330</v>
      </c>
      <c r="C194" s="85"/>
      <c r="D194" s="86"/>
      <c r="E194" s="87"/>
    </row>
    <row r="195" spans="1:256" s="68" customFormat="1" ht="23.25">
      <c r="A195" s="83" t="s">
        <v>220</v>
      </c>
      <c r="B195" s="84" t="s">
        <v>323</v>
      </c>
      <c r="C195" s="85">
        <v>8</v>
      </c>
      <c r="D195" s="86">
        <v>38000</v>
      </c>
      <c r="E195" s="87">
        <f>+D195*C195</f>
        <v>304000</v>
      </c>
    </row>
    <row r="196" spans="1:256" s="68" customFormat="1" ht="23.25" hidden="1">
      <c r="A196" s="90" t="s">
        <v>197</v>
      </c>
      <c r="B196" s="84" t="s">
        <v>328</v>
      </c>
      <c r="C196" s="85"/>
      <c r="D196" s="86"/>
      <c r="E196" s="87"/>
    </row>
    <row r="197" spans="1:256" s="68" customFormat="1" ht="23.25" hidden="1">
      <c r="A197" s="88" t="s">
        <v>198</v>
      </c>
      <c r="B197" s="84" t="s">
        <v>323</v>
      </c>
      <c r="C197" s="85"/>
      <c r="D197" s="86"/>
      <c r="E197" s="87"/>
    </row>
    <row r="198" spans="1:256" s="68" customFormat="1" ht="23.25">
      <c r="A198" s="90" t="s">
        <v>188</v>
      </c>
      <c r="B198" s="84" t="s">
        <v>323</v>
      </c>
      <c r="C198" s="85">
        <v>48</v>
      </c>
      <c r="D198" s="86">
        <v>12000</v>
      </c>
      <c r="E198" s="87">
        <f>+D198*C198</f>
        <v>576000</v>
      </c>
    </row>
    <row r="199" spans="1:256" s="68" customFormat="1" ht="23.25" hidden="1">
      <c r="A199" s="83" t="s">
        <v>200</v>
      </c>
      <c r="B199" s="84" t="s">
        <v>323</v>
      </c>
      <c r="C199" s="85"/>
      <c r="D199" s="86"/>
      <c r="E199" s="87"/>
    </row>
    <row r="200" spans="1:256" s="70" customFormat="1" ht="23.25">
      <c r="A200" s="90" t="s">
        <v>42</v>
      </c>
      <c r="B200" s="84" t="s">
        <v>323</v>
      </c>
      <c r="C200" s="85">
        <v>20</v>
      </c>
      <c r="D200" s="86">
        <v>19000</v>
      </c>
      <c r="E200" s="87">
        <f t="shared" ref="E200:E201" si="4">+D200*C200</f>
        <v>380000</v>
      </c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68"/>
      <c r="EG200" s="68"/>
      <c r="EH200" s="68"/>
      <c r="EI200" s="68"/>
      <c r="EJ200" s="68"/>
      <c r="EK200" s="68"/>
      <c r="EL200" s="68"/>
      <c r="EM200" s="68"/>
      <c r="EN200" s="68"/>
      <c r="EO200" s="68"/>
      <c r="EP200" s="68"/>
      <c r="EQ200" s="68"/>
      <c r="ER200" s="68"/>
      <c r="ES200" s="68"/>
      <c r="ET200" s="68"/>
      <c r="EU200" s="68"/>
      <c r="EV200" s="68"/>
      <c r="EW200" s="68"/>
      <c r="EX200" s="68"/>
      <c r="EY200" s="68"/>
      <c r="EZ200" s="68"/>
      <c r="FA200" s="68"/>
      <c r="FB200" s="68"/>
      <c r="FC200" s="68"/>
      <c r="FD200" s="68"/>
      <c r="FE200" s="68"/>
      <c r="FF200" s="68"/>
      <c r="FG200" s="68"/>
      <c r="FH200" s="68"/>
      <c r="FI200" s="68"/>
      <c r="FJ200" s="68"/>
      <c r="FK200" s="68"/>
      <c r="FL200" s="68"/>
      <c r="FM200" s="68"/>
      <c r="FN200" s="68"/>
      <c r="FO200" s="68"/>
      <c r="FP200" s="68"/>
      <c r="FQ200" s="68"/>
      <c r="FR200" s="68"/>
      <c r="FS200" s="68"/>
      <c r="FT200" s="68"/>
      <c r="FU200" s="68"/>
      <c r="FV200" s="68"/>
      <c r="FW200" s="68"/>
      <c r="FX200" s="68"/>
      <c r="FY200" s="68"/>
      <c r="FZ200" s="68"/>
      <c r="GA200" s="68"/>
      <c r="GB200" s="68"/>
      <c r="GC200" s="68"/>
      <c r="GD200" s="68"/>
      <c r="GE200" s="68"/>
      <c r="GF200" s="68"/>
      <c r="GG200" s="68"/>
      <c r="GH200" s="68"/>
      <c r="GI200" s="68"/>
      <c r="GJ200" s="68"/>
      <c r="GK200" s="68"/>
      <c r="GL200" s="68"/>
      <c r="GM200" s="68"/>
      <c r="GN200" s="68"/>
      <c r="GO200" s="68"/>
      <c r="GP200" s="68"/>
      <c r="GQ200" s="68"/>
      <c r="GR200" s="68"/>
      <c r="GS200" s="68"/>
      <c r="GT200" s="68"/>
      <c r="GU200" s="68"/>
      <c r="GV200" s="68"/>
      <c r="GW200" s="68"/>
      <c r="GX200" s="68"/>
      <c r="GY200" s="68"/>
      <c r="GZ200" s="68"/>
      <c r="HA200" s="68"/>
      <c r="HB200" s="68"/>
      <c r="HC200" s="68"/>
      <c r="HD200" s="68"/>
      <c r="HE200" s="68"/>
      <c r="HF200" s="68"/>
      <c r="HG200" s="68"/>
      <c r="HH200" s="68"/>
      <c r="HI200" s="68"/>
      <c r="HJ200" s="68"/>
      <c r="HK200" s="68"/>
      <c r="HL200" s="68"/>
      <c r="HM200" s="68"/>
      <c r="HN200" s="68"/>
      <c r="HO200" s="68"/>
      <c r="HP200" s="68"/>
      <c r="HQ200" s="68"/>
      <c r="HR200" s="68"/>
      <c r="HS200" s="68"/>
      <c r="HT200" s="68"/>
      <c r="HU200" s="68"/>
      <c r="HV200" s="68"/>
      <c r="HW200" s="68"/>
      <c r="HX200" s="68"/>
      <c r="HY200" s="68"/>
      <c r="HZ200" s="68"/>
      <c r="IA200" s="68"/>
      <c r="IB200" s="68"/>
      <c r="IC200" s="68"/>
      <c r="ID200" s="68"/>
      <c r="IE200" s="68"/>
      <c r="IF200" s="68"/>
      <c r="IG200" s="68"/>
      <c r="IH200" s="68"/>
      <c r="II200" s="68"/>
      <c r="IJ200" s="68"/>
      <c r="IK200" s="68"/>
      <c r="IL200" s="68"/>
      <c r="IM200" s="68"/>
      <c r="IN200" s="68"/>
      <c r="IO200" s="68"/>
      <c r="IP200" s="68"/>
      <c r="IQ200" s="68"/>
      <c r="IR200" s="68"/>
      <c r="IS200" s="68"/>
      <c r="IT200" s="68"/>
      <c r="IU200" s="68"/>
      <c r="IV200" s="68"/>
    </row>
    <row r="201" spans="1:256" s="68" customFormat="1" ht="23.25">
      <c r="A201" s="90" t="s">
        <v>45</v>
      </c>
      <c r="B201" s="84" t="s">
        <v>323</v>
      </c>
      <c r="C201" s="85">
        <v>321</v>
      </c>
      <c r="D201" s="86">
        <v>14000</v>
      </c>
      <c r="E201" s="87">
        <f t="shared" si="4"/>
        <v>4494000</v>
      </c>
    </row>
    <row r="202" spans="1:256" s="68" customFormat="1" ht="23.25" hidden="1">
      <c r="A202" s="90" t="s">
        <v>203</v>
      </c>
      <c r="B202" s="84" t="s">
        <v>323</v>
      </c>
      <c r="C202" s="85"/>
      <c r="D202" s="86"/>
      <c r="E202" s="87"/>
    </row>
    <row r="203" spans="1:256" s="68" customFormat="1" ht="23.25" hidden="1">
      <c r="A203" s="89" t="s">
        <v>204</v>
      </c>
      <c r="B203" s="84" t="s">
        <v>323</v>
      </c>
      <c r="C203" s="85"/>
      <c r="D203" s="86"/>
      <c r="E203" s="87"/>
    </row>
    <row r="204" spans="1:256" s="68" customFormat="1" ht="23.25" hidden="1">
      <c r="A204" s="83" t="s">
        <v>205</v>
      </c>
      <c r="B204" s="84" t="s">
        <v>322</v>
      </c>
      <c r="C204" s="85"/>
      <c r="D204" s="109"/>
      <c r="E204" s="87"/>
    </row>
    <row r="205" spans="1:256" s="68" customFormat="1" ht="23.25">
      <c r="A205" s="92" t="s">
        <v>139</v>
      </c>
      <c r="B205" s="84" t="s">
        <v>325</v>
      </c>
      <c r="C205" s="85">
        <v>13</v>
      </c>
      <c r="D205" s="86">
        <v>2600</v>
      </c>
      <c r="E205" s="87">
        <f>+D205*C205</f>
        <v>33800</v>
      </c>
    </row>
    <row r="206" spans="1:256" s="68" customFormat="1" ht="23.25" hidden="1">
      <c r="A206" s="83" t="s">
        <v>207</v>
      </c>
      <c r="B206" s="84" t="s">
        <v>323</v>
      </c>
      <c r="C206" s="85"/>
      <c r="D206" s="109"/>
      <c r="E206" s="87"/>
    </row>
    <row r="207" spans="1:256" s="68" customFormat="1" ht="23.25" hidden="1">
      <c r="A207" s="83" t="s">
        <v>208</v>
      </c>
      <c r="B207" s="84" t="s">
        <v>323</v>
      </c>
      <c r="C207" s="85"/>
      <c r="D207" s="109"/>
      <c r="E207" s="87"/>
    </row>
    <row r="208" spans="1:256" s="68" customFormat="1" ht="23.25" hidden="1">
      <c r="A208" s="83" t="s">
        <v>209</v>
      </c>
      <c r="B208" s="84" t="s">
        <v>325</v>
      </c>
      <c r="C208" s="85"/>
      <c r="D208" s="86"/>
      <c r="E208" s="87"/>
    </row>
    <row r="209" spans="1:5" s="68" customFormat="1" ht="23.25" hidden="1">
      <c r="A209" s="83" t="s">
        <v>210</v>
      </c>
      <c r="B209" s="84" t="s">
        <v>323</v>
      </c>
      <c r="C209" s="85"/>
      <c r="D209" s="86"/>
      <c r="E209" s="87"/>
    </row>
    <row r="210" spans="1:5" s="68" customFormat="1" ht="23.25" hidden="1">
      <c r="A210" s="90" t="s">
        <v>211</v>
      </c>
      <c r="B210" s="84" t="s">
        <v>323</v>
      </c>
      <c r="C210" s="85"/>
      <c r="D210" s="86"/>
      <c r="E210" s="87"/>
    </row>
    <row r="211" spans="1:5" s="68" customFormat="1" ht="23.25" hidden="1">
      <c r="A211" s="90" t="s">
        <v>212</v>
      </c>
      <c r="B211" s="84" t="s">
        <v>323</v>
      </c>
      <c r="C211" s="85"/>
      <c r="D211" s="86"/>
      <c r="E211" s="87"/>
    </row>
    <row r="212" spans="1:5" s="68" customFormat="1" ht="23.25" hidden="1">
      <c r="A212" s="90" t="s">
        <v>213</v>
      </c>
      <c r="B212" s="84" t="s">
        <v>324</v>
      </c>
      <c r="C212" s="85"/>
      <c r="D212" s="86"/>
      <c r="E212" s="87"/>
    </row>
    <row r="213" spans="1:5" s="68" customFormat="1" ht="23.25" hidden="1">
      <c r="A213" s="90" t="s">
        <v>214</v>
      </c>
      <c r="B213" s="84" t="s">
        <v>323</v>
      </c>
      <c r="C213" s="85"/>
      <c r="D213" s="86"/>
      <c r="E213" s="87"/>
    </row>
    <row r="214" spans="1:5" s="68" customFormat="1" ht="23.25" hidden="1">
      <c r="A214" s="83" t="s">
        <v>215</v>
      </c>
      <c r="B214" s="84" t="s">
        <v>323</v>
      </c>
      <c r="C214" s="85"/>
      <c r="D214" s="86"/>
      <c r="E214" s="87"/>
    </row>
    <row r="215" spans="1:5" s="68" customFormat="1" ht="23.25" hidden="1">
      <c r="A215" s="83" t="s">
        <v>216</v>
      </c>
      <c r="B215" s="84" t="s">
        <v>325</v>
      </c>
      <c r="C215" s="85"/>
      <c r="D215" s="86"/>
      <c r="E215" s="87"/>
    </row>
    <row r="216" spans="1:5" s="68" customFormat="1" ht="23.25" hidden="1">
      <c r="A216" s="90" t="s">
        <v>217</v>
      </c>
      <c r="B216" s="84" t="s">
        <v>323</v>
      </c>
      <c r="C216" s="85"/>
      <c r="D216" s="86"/>
      <c r="E216" s="87"/>
    </row>
    <row r="217" spans="1:5" s="68" customFormat="1" ht="23.25" hidden="1">
      <c r="A217" s="90" t="s">
        <v>218</v>
      </c>
      <c r="B217" s="84" t="s">
        <v>323</v>
      </c>
      <c r="C217" s="85"/>
      <c r="D217" s="86"/>
      <c r="E217" s="87"/>
    </row>
    <row r="218" spans="1:5" s="68" customFormat="1" ht="23.25" hidden="1">
      <c r="A218" s="90" t="s">
        <v>219</v>
      </c>
      <c r="B218" s="84" t="s">
        <v>323</v>
      </c>
      <c r="C218" s="85"/>
      <c r="D218" s="86"/>
      <c r="E218" s="87"/>
    </row>
    <row r="219" spans="1:5" s="68" customFormat="1" ht="23.25">
      <c r="A219" s="108" t="s">
        <v>346</v>
      </c>
      <c r="B219" s="84" t="s">
        <v>325</v>
      </c>
      <c r="C219" s="85">
        <v>3</v>
      </c>
      <c r="D219" s="86">
        <v>1750</v>
      </c>
      <c r="E219" s="87">
        <f>+D219*C219</f>
        <v>5250</v>
      </c>
    </row>
    <row r="220" spans="1:5" s="68" customFormat="1" ht="23.25" hidden="1">
      <c r="A220" s="90" t="s">
        <v>221</v>
      </c>
      <c r="B220" s="84" t="s">
        <v>323</v>
      </c>
      <c r="C220" s="85"/>
      <c r="D220" s="86"/>
      <c r="E220" s="87"/>
    </row>
    <row r="221" spans="1:5" s="68" customFormat="1" ht="23.25" hidden="1">
      <c r="A221" s="83" t="s">
        <v>222</v>
      </c>
      <c r="B221" s="84" t="s">
        <v>323</v>
      </c>
      <c r="C221" s="85"/>
      <c r="D221" s="86"/>
      <c r="E221" s="87"/>
    </row>
    <row r="222" spans="1:5" s="68" customFormat="1" ht="23.25" hidden="1">
      <c r="A222" s="90" t="s">
        <v>223</v>
      </c>
      <c r="B222" s="84" t="s">
        <v>323</v>
      </c>
      <c r="C222" s="85"/>
      <c r="D222" s="86"/>
      <c r="E222" s="87"/>
    </row>
    <row r="223" spans="1:5" s="68" customFormat="1" ht="23.25" hidden="1">
      <c r="A223" s="90" t="s">
        <v>224</v>
      </c>
      <c r="B223" s="84" t="s">
        <v>323</v>
      </c>
      <c r="C223" s="85"/>
      <c r="D223" s="86"/>
      <c r="E223" s="87"/>
    </row>
    <row r="224" spans="1:5" s="68" customFormat="1" ht="23.25" hidden="1">
      <c r="A224" s="90" t="s">
        <v>225</v>
      </c>
      <c r="B224" s="84" t="s">
        <v>323</v>
      </c>
      <c r="C224" s="85"/>
      <c r="D224" s="86"/>
      <c r="E224" s="87"/>
    </row>
    <row r="225" spans="1:5" s="68" customFormat="1" ht="23.25" hidden="1">
      <c r="A225" s="90" t="s">
        <v>226</v>
      </c>
      <c r="B225" s="84" t="s">
        <v>323</v>
      </c>
      <c r="C225" s="85"/>
      <c r="D225" s="86"/>
      <c r="E225" s="87"/>
    </row>
    <row r="226" spans="1:5" s="68" customFormat="1" ht="23.25" hidden="1">
      <c r="A226" s="92" t="s">
        <v>227</v>
      </c>
      <c r="B226" s="84" t="s">
        <v>322</v>
      </c>
      <c r="C226" s="85"/>
      <c r="D226" s="86"/>
      <c r="E226" s="87"/>
    </row>
    <row r="227" spans="1:5" s="68" customFormat="1" ht="23.25" hidden="1">
      <c r="A227" s="83" t="s">
        <v>228</v>
      </c>
      <c r="B227" s="84" t="s">
        <v>323</v>
      </c>
      <c r="C227" s="85"/>
      <c r="D227" s="86"/>
      <c r="E227" s="87"/>
    </row>
    <row r="228" spans="1:5" s="68" customFormat="1" ht="23.25" hidden="1">
      <c r="A228" s="83" t="s">
        <v>229</v>
      </c>
      <c r="B228" s="84" t="s">
        <v>323</v>
      </c>
      <c r="C228" s="85"/>
      <c r="D228" s="86"/>
      <c r="E228" s="87"/>
    </row>
    <row r="229" spans="1:5" s="68" customFormat="1" ht="23.25" hidden="1">
      <c r="A229" s="90" t="s">
        <v>230</v>
      </c>
      <c r="B229" s="84" t="s">
        <v>323</v>
      </c>
      <c r="C229" s="85"/>
      <c r="D229" s="86"/>
      <c r="E229" s="87"/>
    </row>
    <row r="230" spans="1:5" s="68" customFormat="1" ht="23.25" hidden="1">
      <c r="A230" s="90" t="s">
        <v>231</v>
      </c>
      <c r="B230" s="84" t="s">
        <v>325</v>
      </c>
      <c r="C230" s="85"/>
      <c r="D230" s="86"/>
      <c r="E230" s="87"/>
    </row>
    <row r="231" spans="1:5" s="68" customFormat="1" ht="23.25" hidden="1">
      <c r="A231" s="83" t="s">
        <v>232</v>
      </c>
      <c r="B231" s="84" t="s">
        <v>323</v>
      </c>
      <c r="C231" s="91"/>
      <c r="D231" s="86"/>
      <c r="E231" s="87"/>
    </row>
    <row r="232" spans="1:5" s="68" customFormat="1" ht="23.25" hidden="1">
      <c r="A232" s="83" t="s">
        <v>233</v>
      </c>
      <c r="B232" s="84" t="s">
        <v>323</v>
      </c>
      <c r="C232" s="91"/>
      <c r="D232" s="86"/>
      <c r="E232" s="87"/>
    </row>
    <row r="233" spans="1:5" s="68" customFormat="1" ht="23.25" hidden="1">
      <c r="A233" s="92" t="s">
        <v>234</v>
      </c>
      <c r="B233" s="84" t="s">
        <v>323</v>
      </c>
      <c r="C233" s="85"/>
      <c r="D233" s="86"/>
      <c r="E233" s="87"/>
    </row>
    <row r="234" spans="1:5" s="68" customFormat="1" ht="23.25" hidden="1">
      <c r="A234" s="90" t="s">
        <v>235</v>
      </c>
      <c r="B234" s="84" t="s">
        <v>323</v>
      </c>
      <c r="C234" s="85"/>
      <c r="D234" s="86"/>
      <c r="E234" s="87"/>
    </row>
    <row r="235" spans="1:5" s="68" customFormat="1" ht="23.25" hidden="1">
      <c r="A235" s="90" t="s">
        <v>236</v>
      </c>
      <c r="B235" s="84" t="s">
        <v>323</v>
      </c>
      <c r="C235" s="85"/>
      <c r="D235" s="86"/>
      <c r="E235" s="87"/>
    </row>
    <row r="236" spans="1:5" s="68" customFormat="1" ht="23.25" hidden="1">
      <c r="A236" s="83" t="s">
        <v>237</v>
      </c>
      <c r="B236" s="84" t="s">
        <v>323</v>
      </c>
      <c r="C236" s="85"/>
      <c r="D236" s="86"/>
      <c r="E236" s="87"/>
    </row>
    <row r="237" spans="1:5" s="68" customFormat="1" ht="23.25" hidden="1">
      <c r="A237" s="83" t="s">
        <v>238</v>
      </c>
      <c r="B237" s="84" t="s">
        <v>323</v>
      </c>
      <c r="C237" s="85"/>
      <c r="D237" s="86"/>
      <c r="E237" s="87"/>
    </row>
    <row r="238" spans="1:5" s="68" customFormat="1" ht="23.25">
      <c r="A238" s="90" t="s">
        <v>25</v>
      </c>
      <c r="B238" s="84" t="s">
        <v>323</v>
      </c>
      <c r="C238" s="85">
        <v>50</v>
      </c>
      <c r="D238" s="86">
        <v>33000</v>
      </c>
      <c r="E238" s="87">
        <f>+D238*C238</f>
        <v>1650000</v>
      </c>
    </row>
    <row r="239" spans="1:5" s="68" customFormat="1" ht="23.25" hidden="1">
      <c r="A239" s="90" t="s">
        <v>240</v>
      </c>
      <c r="B239" s="84" t="s">
        <v>325</v>
      </c>
      <c r="C239" s="85"/>
      <c r="D239" s="110"/>
      <c r="E239" s="87"/>
    </row>
    <row r="240" spans="1:5" s="68" customFormat="1" ht="23.25" hidden="1">
      <c r="A240" s="90" t="s">
        <v>241</v>
      </c>
      <c r="B240" s="84" t="s">
        <v>322</v>
      </c>
      <c r="C240" s="85"/>
      <c r="D240" s="86"/>
      <c r="E240" s="87"/>
    </row>
    <row r="241" spans="1:5" s="68" customFormat="1" ht="23.25" hidden="1">
      <c r="A241" s="92" t="s">
        <v>242</v>
      </c>
      <c r="B241" s="84" t="s">
        <v>322</v>
      </c>
      <c r="C241" s="85"/>
      <c r="D241" s="86"/>
      <c r="E241" s="87"/>
    </row>
    <row r="242" spans="1:5" s="68" customFormat="1" ht="23.25" hidden="1">
      <c r="A242" s="83" t="s">
        <v>243</v>
      </c>
      <c r="B242" s="84" t="s">
        <v>323</v>
      </c>
      <c r="C242" s="85"/>
      <c r="D242" s="86"/>
      <c r="E242" s="87"/>
    </row>
    <row r="243" spans="1:5" s="68" customFormat="1" ht="23.25" hidden="1">
      <c r="A243" s="90" t="s">
        <v>244</v>
      </c>
      <c r="B243" s="84" t="s">
        <v>323</v>
      </c>
      <c r="C243" s="85"/>
      <c r="D243" s="86"/>
      <c r="E243" s="87"/>
    </row>
    <row r="244" spans="1:5" s="68" customFormat="1" ht="23.25" hidden="1">
      <c r="A244" s="90" t="s">
        <v>245</v>
      </c>
      <c r="B244" s="84" t="s">
        <v>323</v>
      </c>
      <c r="C244" s="85"/>
      <c r="D244" s="86"/>
      <c r="E244" s="87"/>
    </row>
    <row r="245" spans="1:5" s="68" customFormat="1" ht="23.25" hidden="1">
      <c r="A245" s="83" t="s">
        <v>246</v>
      </c>
      <c r="B245" s="84" t="s">
        <v>323</v>
      </c>
      <c r="C245" s="85"/>
      <c r="D245" s="86"/>
      <c r="E245" s="87"/>
    </row>
    <row r="246" spans="1:5" s="68" customFormat="1" ht="23.25" hidden="1">
      <c r="A246" s="90" t="s">
        <v>247</v>
      </c>
      <c r="B246" s="84" t="s">
        <v>329</v>
      </c>
      <c r="C246" s="85"/>
      <c r="D246" s="111"/>
      <c r="E246" s="87"/>
    </row>
    <row r="247" spans="1:5" s="68" customFormat="1" ht="23.25" hidden="1">
      <c r="A247" s="90" t="s">
        <v>314</v>
      </c>
      <c r="B247" s="84" t="s">
        <v>325</v>
      </c>
      <c r="C247" s="85"/>
      <c r="D247" s="111"/>
      <c r="E247" s="87"/>
    </row>
    <row r="248" spans="1:5" s="68" customFormat="1" ht="23.25" hidden="1">
      <c r="A248" s="90" t="s">
        <v>248</v>
      </c>
      <c r="B248" s="84" t="s">
        <v>323</v>
      </c>
      <c r="C248" s="85"/>
      <c r="D248" s="86"/>
      <c r="E248" s="87"/>
    </row>
    <row r="249" spans="1:5" s="68" customFormat="1" ht="23.25" hidden="1">
      <c r="A249" s="90" t="s">
        <v>249</v>
      </c>
      <c r="B249" s="84" t="s">
        <v>327</v>
      </c>
      <c r="C249" s="85"/>
      <c r="D249" s="86"/>
      <c r="E249" s="87"/>
    </row>
    <row r="250" spans="1:5" s="68" customFormat="1" ht="23.25" hidden="1">
      <c r="A250" s="90" t="s">
        <v>250</v>
      </c>
      <c r="B250" s="84" t="s">
        <v>327</v>
      </c>
      <c r="C250" s="85"/>
      <c r="D250" s="86"/>
      <c r="E250" s="87"/>
    </row>
    <row r="251" spans="1:5" s="68" customFormat="1" ht="23.25" hidden="1">
      <c r="A251" s="90" t="s">
        <v>251</v>
      </c>
      <c r="B251" s="84" t="s">
        <v>329</v>
      </c>
      <c r="C251" s="85"/>
      <c r="D251" s="86"/>
      <c r="E251" s="87"/>
    </row>
    <row r="252" spans="1:5" s="68" customFormat="1" ht="23.25" hidden="1">
      <c r="A252" s="90" t="s">
        <v>252</v>
      </c>
      <c r="B252" s="84" t="s">
        <v>323</v>
      </c>
      <c r="C252" s="85"/>
      <c r="D252" s="86"/>
      <c r="E252" s="87"/>
    </row>
    <row r="253" spans="1:5" s="68" customFormat="1" ht="23.25" hidden="1">
      <c r="A253" s="90" t="s">
        <v>253</v>
      </c>
      <c r="B253" s="84" t="s">
        <v>323</v>
      </c>
      <c r="C253" s="85"/>
      <c r="D253" s="86"/>
      <c r="E253" s="87"/>
    </row>
    <row r="254" spans="1:5" s="68" customFormat="1" ht="23.25" hidden="1">
      <c r="A254" s="90" t="s">
        <v>254</v>
      </c>
      <c r="B254" s="84" t="s">
        <v>327</v>
      </c>
      <c r="C254" s="85"/>
      <c r="D254" s="86"/>
      <c r="E254" s="87"/>
    </row>
    <row r="255" spans="1:5" s="68" customFormat="1" ht="23.25" hidden="1">
      <c r="A255" s="90" t="s">
        <v>255</v>
      </c>
      <c r="B255" s="84" t="s">
        <v>327</v>
      </c>
      <c r="C255" s="85"/>
      <c r="D255" s="86"/>
      <c r="E255" s="87"/>
    </row>
    <row r="256" spans="1:5" s="68" customFormat="1" ht="23.25" hidden="1">
      <c r="A256" s="90" t="s">
        <v>256</v>
      </c>
      <c r="B256" s="84" t="s">
        <v>323</v>
      </c>
      <c r="C256" s="85"/>
      <c r="D256" s="86"/>
      <c r="E256" s="87"/>
    </row>
    <row r="257" spans="1:5" s="68" customFormat="1" ht="23.25" hidden="1">
      <c r="A257" s="90" t="s">
        <v>257</v>
      </c>
      <c r="B257" s="84" t="s">
        <v>323</v>
      </c>
      <c r="C257" s="85"/>
      <c r="D257" s="86"/>
      <c r="E257" s="87"/>
    </row>
    <row r="258" spans="1:5" s="68" customFormat="1" ht="23.25" hidden="1">
      <c r="A258" s="90" t="s">
        <v>258</v>
      </c>
      <c r="B258" s="84" t="s">
        <v>323</v>
      </c>
      <c r="C258" s="85"/>
      <c r="D258" s="86"/>
      <c r="E258" s="87"/>
    </row>
    <row r="259" spans="1:5" s="68" customFormat="1" ht="23.25" hidden="1">
      <c r="A259" s="90" t="s">
        <v>259</v>
      </c>
      <c r="B259" s="84" t="s">
        <v>323</v>
      </c>
      <c r="C259" s="85"/>
      <c r="D259" s="86"/>
      <c r="E259" s="87"/>
    </row>
    <row r="260" spans="1:5" s="68" customFormat="1" ht="23.25" hidden="1">
      <c r="A260" s="90" t="s">
        <v>260</v>
      </c>
      <c r="B260" s="84" t="s">
        <v>323</v>
      </c>
      <c r="C260" s="85"/>
      <c r="D260" s="86"/>
      <c r="E260" s="87"/>
    </row>
    <row r="261" spans="1:5" s="68" customFormat="1" ht="23.25" hidden="1">
      <c r="A261" s="90" t="s">
        <v>261</v>
      </c>
      <c r="B261" s="84" t="s">
        <v>327</v>
      </c>
      <c r="C261" s="85"/>
      <c r="D261" s="86"/>
      <c r="E261" s="87"/>
    </row>
    <row r="262" spans="1:5" s="68" customFormat="1" ht="23.25" hidden="1">
      <c r="A262" s="90" t="s">
        <v>262</v>
      </c>
      <c r="B262" s="84" t="s">
        <v>327</v>
      </c>
      <c r="C262" s="85"/>
      <c r="D262" s="86"/>
      <c r="E262" s="87"/>
    </row>
    <row r="263" spans="1:5" s="68" customFormat="1" ht="23.25" hidden="1">
      <c r="A263" s="90" t="s">
        <v>263</v>
      </c>
      <c r="B263" s="84" t="s">
        <v>327</v>
      </c>
      <c r="C263" s="85"/>
      <c r="D263" s="86"/>
      <c r="E263" s="87"/>
    </row>
    <row r="264" spans="1:5" s="68" customFormat="1" ht="23.25" hidden="1">
      <c r="A264" s="90" t="s">
        <v>264</v>
      </c>
      <c r="B264" s="84" t="s">
        <v>327</v>
      </c>
      <c r="C264" s="85"/>
      <c r="D264" s="86"/>
      <c r="E264" s="87"/>
    </row>
    <row r="265" spans="1:5" s="68" customFormat="1" ht="23.25">
      <c r="A265" s="90" t="s">
        <v>28</v>
      </c>
      <c r="B265" s="84" t="s">
        <v>324</v>
      </c>
      <c r="C265" s="85">
        <v>5</v>
      </c>
      <c r="D265" s="86">
        <v>20000</v>
      </c>
      <c r="E265" s="87">
        <f>+D265*C265</f>
        <v>100000</v>
      </c>
    </row>
    <row r="266" spans="1:5" s="68" customFormat="1" ht="23.25" hidden="1">
      <c r="A266" s="90" t="s">
        <v>266</v>
      </c>
      <c r="B266" s="84" t="s">
        <v>329</v>
      </c>
      <c r="C266" s="85"/>
      <c r="D266" s="86"/>
      <c r="E266" s="87"/>
    </row>
    <row r="267" spans="1:5" s="68" customFormat="1" ht="23.25" hidden="1">
      <c r="A267" s="90" t="s">
        <v>267</v>
      </c>
      <c r="B267" s="84" t="s">
        <v>323</v>
      </c>
      <c r="C267" s="85"/>
      <c r="D267" s="86"/>
      <c r="E267" s="87"/>
    </row>
    <row r="268" spans="1:5" s="68" customFormat="1" ht="23.25" hidden="1">
      <c r="A268" s="90" t="s">
        <v>268</v>
      </c>
      <c r="B268" s="84" t="s">
        <v>323</v>
      </c>
      <c r="C268" s="85"/>
      <c r="D268" s="86"/>
      <c r="E268" s="87"/>
    </row>
    <row r="269" spans="1:5" s="68" customFormat="1" ht="23.25">
      <c r="A269" s="90" t="s">
        <v>30</v>
      </c>
      <c r="B269" s="84" t="s">
        <v>323</v>
      </c>
      <c r="C269" s="85">
        <v>40</v>
      </c>
      <c r="D269" s="86">
        <v>43000</v>
      </c>
      <c r="E269" s="87">
        <f>+D269*C269</f>
        <v>1720000</v>
      </c>
    </row>
    <row r="270" spans="1:5" s="68" customFormat="1" ht="23.25" hidden="1">
      <c r="A270" s="92" t="s">
        <v>270</v>
      </c>
      <c r="B270" s="84" t="s">
        <v>325</v>
      </c>
      <c r="C270" s="85"/>
      <c r="D270" s="86"/>
      <c r="E270" s="87"/>
    </row>
    <row r="271" spans="1:5" s="68" customFormat="1" ht="23.25" hidden="1">
      <c r="A271" s="90" t="s">
        <v>271</v>
      </c>
      <c r="B271" s="84" t="s">
        <v>323</v>
      </c>
      <c r="C271" s="85"/>
      <c r="D271" s="86"/>
      <c r="E271" s="87"/>
    </row>
    <row r="272" spans="1:5" s="68" customFormat="1" ht="23.25" hidden="1">
      <c r="A272" s="90" t="s">
        <v>272</v>
      </c>
      <c r="B272" s="84" t="s">
        <v>323</v>
      </c>
      <c r="C272" s="85"/>
      <c r="D272" s="86"/>
      <c r="E272" s="87"/>
    </row>
    <row r="273" spans="1:5" s="68" customFormat="1" ht="23.25" hidden="1">
      <c r="A273" s="90" t="s">
        <v>273</v>
      </c>
      <c r="B273" s="84" t="s">
        <v>326</v>
      </c>
      <c r="C273" s="85"/>
      <c r="D273" s="86"/>
      <c r="E273" s="87"/>
    </row>
    <row r="274" spans="1:5" s="68" customFormat="1" ht="23.25">
      <c r="A274" s="90" t="s">
        <v>34</v>
      </c>
      <c r="B274" s="84" t="s">
        <v>323</v>
      </c>
      <c r="C274" s="85">
        <v>66</v>
      </c>
      <c r="D274" s="86">
        <v>27000</v>
      </c>
      <c r="E274" s="87">
        <f>+D274*C274</f>
        <v>1782000</v>
      </c>
    </row>
    <row r="275" spans="1:5" s="68" customFormat="1" ht="23.25" hidden="1">
      <c r="A275" s="90" t="s">
        <v>275</v>
      </c>
      <c r="B275" s="84" t="s">
        <v>326</v>
      </c>
      <c r="C275" s="85"/>
      <c r="D275" s="86"/>
      <c r="E275" s="87"/>
    </row>
    <row r="276" spans="1:5" s="68" customFormat="1" ht="23.25" hidden="1">
      <c r="A276" s="90" t="s">
        <v>276</v>
      </c>
      <c r="B276" s="84" t="s">
        <v>323</v>
      </c>
      <c r="C276" s="85"/>
      <c r="D276" s="86"/>
      <c r="E276" s="87"/>
    </row>
    <row r="277" spans="1:5" s="68" customFormat="1" ht="23.25">
      <c r="A277" s="90" t="s">
        <v>239</v>
      </c>
      <c r="B277" s="84" t="s">
        <v>325</v>
      </c>
      <c r="C277" s="85">
        <v>8</v>
      </c>
      <c r="D277" s="86">
        <v>18000</v>
      </c>
      <c r="E277" s="87">
        <f>+D277*C277</f>
        <v>144000</v>
      </c>
    </row>
    <row r="278" spans="1:5" s="68" customFormat="1" ht="23.25" hidden="1">
      <c r="A278" s="90" t="s">
        <v>278</v>
      </c>
      <c r="B278" s="84" t="s">
        <v>323</v>
      </c>
      <c r="C278" s="85"/>
      <c r="D278" s="86"/>
      <c r="E278" s="87"/>
    </row>
    <row r="279" spans="1:5" s="68" customFormat="1" ht="23.25" hidden="1">
      <c r="A279" s="97" t="s">
        <v>279</v>
      </c>
      <c r="B279" s="84" t="s">
        <v>327</v>
      </c>
      <c r="C279" s="85"/>
      <c r="D279" s="86"/>
      <c r="E279" s="87"/>
    </row>
    <row r="280" spans="1:5" s="68" customFormat="1" ht="23.25">
      <c r="A280" s="90" t="s">
        <v>269</v>
      </c>
      <c r="B280" s="84" t="s">
        <v>323</v>
      </c>
      <c r="C280" s="85">
        <v>4</v>
      </c>
      <c r="D280" s="86">
        <v>6000</v>
      </c>
      <c r="E280" s="87">
        <f>+D280*C280</f>
        <v>24000</v>
      </c>
    </row>
    <row r="281" spans="1:5" s="68" customFormat="1" ht="23.25" hidden="1">
      <c r="A281" s="90" t="s">
        <v>281</v>
      </c>
      <c r="B281" s="84" t="s">
        <v>323</v>
      </c>
      <c r="C281" s="85"/>
      <c r="D281" s="86"/>
      <c r="E281" s="87"/>
    </row>
    <row r="282" spans="1:5" s="68" customFormat="1" ht="23.25" hidden="1">
      <c r="A282" s="112" t="s">
        <v>282</v>
      </c>
      <c r="B282" s="84" t="s">
        <v>324</v>
      </c>
      <c r="C282" s="85"/>
      <c r="D282" s="86"/>
      <c r="E282" s="87"/>
    </row>
    <row r="283" spans="1:5" s="68" customFormat="1" ht="23.25" hidden="1">
      <c r="A283" s="83" t="s">
        <v>283</v>
      </c>
      <c r="B283" s="84" t="s">
        <v>323</v>
      </c>
      <c r="C283" s="91"/>
      <c r="D283" s="86"/>
      <c r="E283" s="87"/>
    </row>
    <row r="284" spans="1:5" s="68" customFormat="1" ht="23.25" hidden="1">
      <c r="A284" s="90" t="s">
        <v>284</v>
      </c>
      <c r="B284" s="84" t="s">
        <v>323</v>
      </c>
      <c r="C284" s="85"/>
      <c r="D284" s="86"/>
      <c r="E284" s="87"/>
    </row>
    <row r="285" spans="1:5" s="68" customFormat="1" ht="23.25" hidden="1">
      <c r="A285" s="90" t="s">
        <v>285</v>
      </c>
      <c r="B285" s="84" t="s">
        <v>330</v>
      </c>
      <c r="C285" s="85"/>
      <c r="D285" s="86"/>
      <c r="E285" s="87"/>
    </row>
    <row r="286" spans="1:5" s="68" customFormat="1" ht="23.25">
      <c r="A286" s="90" t="s">
        <v>286</v>
      </c>
      <c r="B286" s="84" t="s">
        <v>323</v>
      </c>
      <c r="C286" s="85">
        <v>75</v>
      </c>
      <c r="D286" s="86">
        <v>6000</v>
      </c>
      <c r="E286" s="87">
        <f>+D286*C286</f>
        <v>450000</v>
      </c>
    </row>
    <row r="287" spans="1:5" s="68" customFormat="1" ht="23.25" hidden="1">
      <c r="A287" s="92" t="s">
        <v>287</v>
      </c>
      <c r="B287" s="84" t="s">
        <v>324</v>
      </c>
      <c r="C287" s="85"/>
      <c r="D287" s="86"/>
      <c r="E287" s="87"/>
    </row>
    <row r="288" spans="1:5" s="68" customFormat="1" ht="23.25" hidden="1">
      <c r="A288" s="90" t="s">
        <v>288</v>
      </c>
      <c r="B288" s="84" t="s">
        <v>323</v>
      </c>
      <c r="C288" s="85"/>
      <c r="D288" s="113"/>
      <c r="E288" s="87"/>
    </row>
    <row r="289" spans="1:5" s="68" customFormat="1" ht="23.25" hidden="1">
      <c r="A289" s="97" t="s">
        <v>289</v>
      </c>
      <c r="B289" s="84" t="s">
        <v>326</v>
      </c>
      <c r="C289" s="85"/>
      <c r="D289" s="86"/>
      <c r="E289" s="87"/>
    </row>
    <row r="290" spans="1:5" s="68" customFormat="1" ht="23.25" hidden="1">
      <c r="A290" s="83" t="s">
        <v>290</v>
      </c>
      <c r="B290" s="84" t="s">
        <v>323</v>
      </c>
      <c r="C290" s="85"/>
      <c r="D290" s="86"/>
      <c r="E290" s="87"/>
    </row>
    <row r="291" spans="1:5" s="68" customFormat="1" ht="23.25" hidden="1">
      <c r="A291" s="90" t="s">
        <v>291</v>
      </c>
      <c r="B291" s="84" t="s">
        <v>323</v>
      </c>
      <c r="C291" s="85"/>
      <c r="D291" s="86"/>
      <c r="E291" s="87"/>
    </row>
    <row r="292" spans="1:5" s="68" customFormat="1" ht="23.25" hidden="1">
      <c r="A292" s="90" t="s">
        <v>292</v>
      </c>
      <c r="B292" s="84" t="s">
        <v>323</v>
      </c>
      <c r="C292" s="85"/>
      <c r="D292" s="86"/>
      <c r="E292" s="87"/>
    </row>
    <row r="293" spans="1:5" s="68" customFormat="1" ht="23.25" hidden="1">
      <c r="A293" s="90" t="s">
        <v>293</v>
      </c>
      <c r="B293" s="84" t="s">
        <v>325</v>
      </c>
      <c r="C293" s="85"/>
      <c r="D293" s="86"/>
      <c r="E293" s="87"/>
    </row>
    <row r="294" spans="1:5" s="68" customFormat="1" ht="23.25" hidden="1">
      <c r="A294" s="105" t="s">
        <v>295</v>
      </c>
      <c r="B294" s="84" t="s">
        <v>323</v>
      </c>
      <c r="C294" s="85"/>
      <c r="D294" s="109"/>
      <c r="E294" s="87"/>
    </row>
    <row r="295" spans="1:5" s="68" customFormat="1" ht="23.25" hidden="1">
      <c r="A295" s="114" t="s">
        <v>296</v>
      </c>
      <c r="B295" s="84" t="s">
        <v>323</v>
      </c>
      <c r="C295" s="85"/>
      <c r="D295" s="109"/>
      <c r="E295" s="87"/>
    </row>
    <row r="296" spans="1:5" s="68" customFormat="1" ht="23.25" hidden="1">
      <c r="A296" s="83" t="s">
        <v>297</v>
      </c>
      <c r="B296" s="84" t="s">
        <v>323</v>
      </c>
      <c r="C296" s="85"/>
      <c r="D296" s="86"/>
      <c r="E296" s="87"/>
    </row>
    <row r="297" spans="1:5" s="68" customFormat="1" ht="23.25" hidden="1">
      <c r="A297" s="83" t="s">
        <v>298</v>
      </c>
      <c r="B297" s="84" t="s">
        <v>323</v>
      </c>
      <c r="C297" s="85"/>
      <c r="D297" s="86"/>
      <c r="E297" s="87"/>
    </row>
    <row r="298" spans="1:5" s="68" customFormat="1" ht="23.25" hidden="1">
      <c r="A298" s="115" t="s">
        <v>299</v>
      </c>
      <c r="B298" s="84" t="s">
        <v>331</v>
      </c>
      <c r="C298" s="85"/>
      <c r="D298" s="86"/>
      <c r="E298" s="87"/>
    </row>
    <row r="299" spans="1:5" s="68" customFormat="1" ht="23.25" hidden="1">
      <c r="A299" s="90" t="s">
        <v>300</v>
      </c>
      <c r="B299" s="84" t="s">
        <v>332</v>
      </c>
      <c r="C299" s="85"/>
      <c r="D299" s="86"/>
      <c r="E299" s="87"/>
    </row>
    <row r="300" spans="1:5" s="68" customFormat="1" ht="23.25" hidden="1">
      <c r="A300" s="83" t="s">
        <v>301</v>
      </c>
      <c r="B300" s="84" t="s">
        <v>332</v>
      </c>
      <c r="C300" s="85"/>
      <c r="D300" s="86"/>
      <c r="E300" s="87"/>
    </row>
    <row r="301" spans="1:5" s="68" customFormat="1" ht="23.25" hidden="1">
      <c r="A301" s="83" t="s">
        <v>302</v>
      </c>
      <c r="B301" s="84" t="s">
        <v>332</v>
      </c>
      <c r="C301" s="85"/>
      <c r="D301" s="86"/>
      <c r="E301" s="87"/>
    </row>
    <row r="302" spans="1:5" s="68" customFormat="1" ht="23.25" hidden="1">
      <c r="A302" s="90" t="s">
        <v>303</v>
      </c>
      <c r="B302" s="84"/>
      <c r="C302" s="85"/>
      <c r="D302" s="86"/>
      <c r="E302" s="87"/>
    </row>
    <row r="303" spans="1:5" s="68" customFormat="1" ht="23.25" hidden="1">
      <c r="A303" s="92" t="s">
        <v>367</v>
      </c>
      <c r="B303" s="84" t="s">
        <v>323</v>
      </c>
      <c r="C303" s="85"/>
      <c r="D303" s="86"/>
      <c r="E303" s="87"/>
    </row>
    <row r="304" spans="1:5" s="68" customFormat="1" ht="23.25" hidden="1">
      <c r="A304" s="92" t="s">
        <v>304</v>
      </c>
      <c r="B304" s="84" t="s">
        <v>323</v>
      </c>
      <c r="C304" s="85"/>
      <c r="D304" s="86"/>
      <c r="E304" s="87"/>
    </row>
    <row r="305" spans="1:5" s="68" customFormat="1" ht="23.25" hidden="1">
      <c r="A305" s="92" t="s">
        <v>305</v>
      </c>
      <c r="B305" s="84" t="s">
        <v>323</v>
      </c>
      <c r="C305" s="85"/>
      <c r="D305" s="86"/>
      <c r="E305" s="87"/>
    </row>
    <row r="306" spans="1:5" s="68" customFormat="1" ht="23.25" hidden="1">
      <c r="A306" s="92" t="s">
        <v>306</v>
      </c>
      <c r="B306" s="84" t="s">
        <v>325</v>
      </c>
      <c r="C306" s="85"/>
      <c r="D306" s="86"/>
      <c r="E306" s="87"/>
    </row>
    <row r="307" spans="1:5" s="68" customFormat="1" ht="23.25">
      <c r="A307" s="97" t="s">
        <v>82</v>
      </c>
      <c r="B307" s="84" t="s">
        <v>323</v>
      </c>
      <c r="C307" s="85">
        <v>3</v>
      </c>
      <c r="D307" s="86">
        <v>30000</v>
      </c>
      <c r="E307" s="87">
        <f>+D307*C307</f>
        <v>90000</v>
      </c>
    </row>
    <row r="308" spans="1:5" s="68" customFormat="1" ht="23.25" hidden="1">
      <c r="A308" s="108" t="s">
        <v>342</v>
      </c>
      <c r="B308" s="84" t="s">
        <v>325</v>
      </c>
      <c r="C308" s="85"/>
      <c r="D308" s="86"/>
      <c r="E308" s="87"/>
    </row>
    <row r="309" spans="1:5" s="68" customFormat="1" ht="23.25" hidden="1">
      <c r="A309" s="108" t="s">
        <v>343</v>
      </c>
      <c r="B309" s="84" t="s">
        <v>325</v>
      </c>
      <c r="C309" s="85"/>
      <c r="D309" s="86"/>
      <c r="E309" s="87"/>
    </row>
    <row r="310" spans="1:5" s="68" customFormat="1" ht="23.25">
      <c r="A310" s="83" t="s">
        <v>175</v>
      </c>
      <c r="B310" s="84" t="s">
        <v>323</v>
      </c>
      <c r="C310" s="85">
        <v>5</v>
      </c>
      <c r="D310" s="86">
        <v>15000</v>
      </c>
      <c r="E310" s="87">
        <f>+D310*C310</f>
        <v>75000</v>
      </c>
    </row>
    <row r="311" spans="1:5" s="68" customFormat="1" ht="23.25" hidden="1">
      <c r="A311" s="108" t="s">
        <v>345</v>
      </c>
      <c r="B311" s="84" t="s">
        <v>325</v>
      </c>
      <c r="C311" s="85"/>
      <c r="D311" s="86"/>
      <c r="E311" s="87"/>
    </row>
    <row r="312" spans="1:5" s="68" customFormat="1" ht="23.25" hidden="1">
      <c r="A312" s="83" t="s">
        <v>319</v>
      </c>
      <c r="B312" s="84" t="s">
        <v>323</v>
      </c>
      <c r="C312" s="85"/>
      <c r="D312" s="86"/>
      <c r="E312" s="87"/>
    </row>
    <row r="313" spans="1:5" s="68" customFormat="1" ht="23.25" hidden="1">
      <c r="A313" s="83" t="s">
        <v>307</v>
      </c>
      <c r="B313" s="84" t="s">
        <v>323</v>
      </c>
      <c r="C313" s="85"/>
      <c r="D313" s="86"/>
      <c r="E313" s="87"/>
    </row>
    <row r="314" spans="1:5" s="68" customFormat="1" ht="23.25" hidden="1">
      <c r="A314" s="83" t="s">
        <v>308</v>
      </c>
      <c r="B314" s="84" t="s">
        <v>331</v>
      </c>
      <c r="C314" s="85"/>
      <c r="D314" s="86"/>
      <c r="E314" s="87"/>
    </row>
    <row r="315" spans="1:5" s="68" customFormat="1" ht="23.25" hidden="1">
      <c r="A315" s="97" t="s">
        <v>368</v>
      </c>
      <c r="B315" s="84" t="s">
        <v>322</v>
      </c>
      <c r="C315" s="85"/>
      <c r="D315" s="86"/>
      <c r="E315" s="87"/>
    </row>
    <row r="316" spans="1:5" s="68" customFormat="1" ht="23.25" hidden="1">
      <c r="A316" s="97" t="s">
        <v>369</v>
      </c>
      <c r="B316" s="84" t="s">
        <v>322</v>
      </c>
      <c r="C316" s="85"/>
      <c r="D316" s="86"/>
      <c r="E316" s="87"/>
    </row>
    <row r="317" spans="1:5" s="68" customFormat="1" ht="23.25">
      <c r="A317" s="90" t="s">
        <v>265</v>
      </c>
      <c r="B317" s="84" t="s">
        <v>327</v>
      </c>
      <c r="C317" s="85">
        <v>20</v>
      </c>
      <c r="D317" s="86">
        <v>6800</v>
      </c>
      <c r="E317" s="87">
        <f>+D317*C317</f>
        <v>136000</v>
      </c>
    </row>
    <row r="318" spans="1:5" s="68" customFormat="1" ht="20.25" hidden="1" customHeight="1">
      <c r="A318" s="108" t="s">
        <v>347</v>
      </c>
      <c r="B318" s="84" t="s">
        <v>325</v>
      </c>
      <c r="C318" s="85"/>
      <c r="D318" s="86"/>
      <c r="E318" s="87"/>
    </row>
    <row r="319" spans="1:5" s="68" customFormat="1" ht="20.25" hidden="1" customHeight="1">
      <c r="A319" s="108" t="s">
        <v>348</v>
      </c>
      <c r="B319" s="84" t="s">
        <v>325</v>
      </c>
      <c r="C319" s="85"/>
      <c r="D319" s="86"/>
      <c r="E319" s="87"/>
    </row>
    <row r="320" spans="1:5" s="68" customFormat="1" ht="21.75" hidden="1" customHeight="1">
      <c r="A320" s="108" t="s">
        <v>356</v>
      </c>
      <c r="B320" s="84" t="s">
        <v>325</v>
      </c>
      <c r="C320" s="85"/>
      <c r="D320" s="86"/>
      <c r="E320" s="87"/>
    </row>
    <row r="321" spans="1:5" s="68" customFormat="1" ht="21.75" hidden="1" customHeight="1">
      <c r="A321" s="83" t="s">
        <v>309</v>
      </c>
      <c r="B321" s="84" t="s">
        <v>323</v>
      </c>
      <c r="C321" s="85"/>
      <c r="D321" s="86"/>
      <c r="E321" s="87"/>
    </row>
    <row r="322" spans="1:5" s="68" customFormat="1" ht="21.75" hidden="1" customHeight="1">
      <c r="A322" s="108" t="s">
        <v>349</v>
      </c>
      <c r="B322" s="84" t="s">
        <v>325</v>
      </c>
      <c r="C322" s="85"/>
      <c r="D322" s="86"/>
      <c r="E322" s="87"/>
    </row>
    <row r="323" spans="1:5" s="68" customFormat="1" ht="21.75" hidden="1" customHeight="1">
      <c r="A323" s="115" t="s">
        <v>310</v>
      </c>
      <c r="B323" s="84" t="s">
        <v>323</v>
      </c>
      <c r="C323" s="85"/>
      <c r="D323" s="86"/>
      <c r="E323" s="87"/>
    </row>
    <row r="324" spans="1:5" s="68" customFormat="1" ht="21.75" hidden="1" customHeight="1">
      <c r="A324" s="90" t="s">
        <v>311</v>
      </c>
      <c r="B324" s="84" t="s">
        <v>323</v>
      </c>
      <c r="C324" s="85"/>
      <c r="D324" s="86"/>
      <c r="E324" s="87"/>
    </row>
    <row r="325" spans="1:5" s="68" customFormat="1" ht="21.75" hidden="1" customHeight="1">
      <c r="A325" s="83" t="s">
        <v>360</v>
      </c>
      <c r="B325" s="84" t="s">
        <v>323</v>
      </c>
      <c r="C325" s="85"/>
      <c r="D325" s="86"/>
      <c r="E325" s="87"/>
    </row>
    <row r="326" spans="1:5" s="68" customFormat="1" ht="21.75" hidden="1" customHeight="1">
      <c r="A326" s="83" t="s">
        <v>312</v>
      </c>
      <c r="B326" s="84" t="s">
        <v>323</v>
      </c>
      <c r="C326" s="85"/>
      <c r="D326" s="86"/>
      <c r="E326" s="87"/>
    </row>
    <row r="327" spans="1:5" s="68" customFormat="1" ht="20.25" customHeight="1">
      <c r="A327" s="116"/>
      <c r="B327" s="103">
        <v>0</v>
      </c>
      <c r="C327" s="103">
        <v>6703.7</v>
      </c>
      <c r="D327" s="117"/>
      <c r="E327" s="118">
        <f>SUBTOTAL(9,E6:E317)</f>
        <v>80250300</v>
      </c>
    </row>
    <row r="328" spans="1:5" ht="18.75" customHeight="1"/>
    <row r="329" spans="1:5" ht="18.75" customHeight="1">
      <c r="D329" s="119"/>
      <c r="E329" s="119"/>
    </row>
  </sheetData>
  <protectedRanges>
    <protectedRange password="CF71" sqref="C1 C328:C65535" name="tho"/>
    <protectedRange password="CF71" sqref="C2:C326" name="tho_2"/>
  </protectedRanges>
  <autoFilter ref="A2:IV326" xr:uid="{00000000-0009-0000-0000-000019000000}">
    <filterColumn colId="2">
      <filters>
        <filter val="1,881"/>
        <filter val="10"/>
        <filter val="119"/>
        <filter val="13"/>
        <filter val="130"/>
        <filter val="15"/>
        <filter val="18"/>
        <filter val="180"/>
        <filter val="190"/>
        <filter val="20"/>
        <filter val="22"/>
        <filter val="255"/>
        <filter val="26"/>
        <filter val="3"/>
        <filter val="321"/>
        <filter val="324"/>
        <filter val="338"/>
        <filter val="355"/>
        <filter val="360"/>
        <filter val="4"/>
        <filter val="40"/>
        <filter val="45"/>
        <filter val="46"/>
        <filter val="48"/>
        <filter val="5"/>
        <filter val="50"/>
        <filter val="540"/>
        <filter val="64"/>
        <filter val="66"/>
        <filter val="70"/>
        <filter val="75"/>
        <filter val="760"/>
        <filter val="8"/>
        <filter val="86"/>
      </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IN330"/>
  <sheetViews>
    <sheetView workbookViewId="0">
      <pane ySplit="3" topLeftCell="A4" activePane="bottomLeft" state="frozen"/>
      <selection pane="bottomLeft" activeCell="M38" sqref="M38"/>
    </sheetView>
  </sheetViews>
  <sheetFormatPr defaultColWidth="8.85546875" defaultRowHeight="18.75" customHeight="1"/>
  <cols>
    <col min="1" max="1" width="41.42578125" style="7" customWidth="1"/>
    <col min="2" max="2" width="6.42578125" style="8" customWidth="1"/>
    <col min="3" max="3" width="13" style="7" customWidth="1"/>
    <col min="4" max="4" width="9.140625" style="9"/>
    <col min="5" max="5" width="17.85546875" style="7"/>
    <col min="6" max="16384" width="8.85546875" style="7"/>
  </cols>
  <sheetData>
    <row r="1" spans="1:5" s="1" customFormat="1" ht="18.75" customHeight="1">
      <c r="A1" s="10" t="s">
        <v>370</v>
      </c>
      <c r="B1" s="11"/>
      <c r="C1" s="1" t="s">
        <v>336</v>
      </c>
      <c r="D1" s="12"/>
      <c r="E1" s="13"/>
    </row>
    <row r="2" spans="1:5" s="2" customFormat="1" ht="77.25" customHeight="1">
      <c r="A2" s="281" t="s">
        <v>1</v>
      </c>
      <c r="B2" s="14" t="s">
        <v>320</v>
      </c>
      <c r="C2" s="15" t="s">
        <v>2</v>
      </c>
      <c r="D2" s="16" t="s">
        <v>3</v>
      </c>
      <c r="E2" s="17" t="s">
        <v>4</v>
      </c>
    </row>
    <row r="3" spans="1:5" s="3" customFormat="1" ht="16.5" hidden="1">
      <c r="A3" s="282"/>
      <c r="B3" s="18"/>
      <c r="C3" s="19"/>
      <c r="D3" s="20"/>
      <c r="E3" s="21"/>
    </row>
    <row r="4" spans="1:5" s="4" customFormat="1" ht="23.25">
      <c r="A4" s="22" t="s">
        <v>76</v>
      </c>
      <c r="B4" s="23" t="s">
        <v>323</v>
      </c>
      <c r="C4" s="24">
        <v>11</v>
      </c>
      <c r="D4" s="25">
        <v>21000</v>
      </c>
      <c r="E4" s="26">
        <f>+D4*C4</f>
        <v>231000</v>
      </c>
    </row>
    <row r="5" spans="1:5" s="4" customFormat="1" ht="23.25" hidden="1">
      <c r="A5" s="27" t="s">
        <v>77</v>
      </c>
      <c r="B5" s="28" t="s">
        <v>328</v>
      </c>
      <c r="C5" s="29"/>
      <c r="D5" s="30">
        <v>0</v>
      </c>
      <c r="E5" s="31"/>
    </row>
    <row r="6" spans="1:5" s="4" customFormat="1" ht="23.25" hidden="1">
      <c r="A6" s="32" t="s">
        <v>78</v>
      </c>
      <c r="B6" s="28" t="s">
        <v>323</v>
      </c>
      <c r="C6" s="29"/>
      <c r="D6" s="30">
        <v>0</v>
      </c>
      <c r="E6" s="31"/>
    </row>
    <row r="7" spans="1:5" s="4" customFormat="1" ht="23.25">
      <c r="A7" s="22" t="s">
        <v>196</v>
      </c>
      <c r="B7" s="23" t="s">
        <v>323</v>
      </c>
      <c r="C7" s="24">
        <v>168</v>
      </c>
      <c r="D7" s="25">
        <v>6500</v>
      </c>
      <c r="E7" s="26">
        <f>+D7*C7</f>
        <v>1092000</v>
      </c>
    </row>
    <row r="8" spans="1:5" s="4" customFormat="1" ht="23.25" hidden="1">
      <c r="A8" s="33" t="s">
        <v>197</v>
      </c>
      <c r="B8" s="28" t="s">
        <v>328</v>
      </c>
      <c r="C8" s="29"/>
      <c r="D8" s="30">
        <v>0</v>
      </c>
      <c r="E8" s="31"/>
    </row>
    <row r="9" spans="1:5" s="4" customFormat="1" ht="23.25" hidden="1">
      <c r="A9" s="34" t="s">
        <v>295</v>
      </c>
      <c r="B9" s="28" t="s">
        <v>323</v>
      </c>
      <c r="C9" s="29"/>
      <c r="D9" s="30">
        <v>0</v>
      </c>
      <c r="E9" s="31"/>
    </row>
    <row r="10" spans="1:5" s="4" customFormat="1" ht="23.25" hidden="1">
      <c r="A10" s="32" t="s">
        <v>198</v>
      </c>
      <c r="B10" s="28" t="s">
        <v>323</v>
      </c>
      <c r="C10" s="29"/>
      <c r="D10" s="30">
        <v>0</v>
      </c>
      <c r="E10" s="31"/>
    </row>
    <row r="11" spans="1:5" s="4" customFormat="1" ht="23.25" hidden="1">
      <c r="A11" s="35" t="s">
        <v>229</v>
      </c>
      <c r="B11" s="28" t="s">
        <v>323</v>
      </c>
      <c r="C11" s="29"/>
      <c r="D11" s="30">
        <v>0</v>
      </c>
      <c r="E11" s="31"/>
    </row>
    <row r="12" spans="1:5" s="4" customFormat="1" ht="23.25" hidden="1">
      <c r="A12" s="33" t="s">
        <v>53</v>
      </c>
      <c r="B12" s="28" t="s">
        <v>323</v>
      </c>
      <c r="C12" s="29"/>
      <c r="D12" s="30">
        <v>0</v>
      </c>
      <c r="E12" s="31"/>
    </row>
    <row r="13" spans="1:5" s="4" customFormat="1" ht="23.25" hidden="1">
      <c r="A13" s="33" t="s">
        <v>54</v>
      </c>
      <c r="B13" s="28" t="s">
        <v>323</v>
      </c>
      <c r="C13" s="29"/>
      <c r="D13" s="30">
        <v>0</v>
      </c>
      <c r="E13" s="31"/>
    </row>
    <row r="14" spans="1:5" s="4" customFormat="1" ht="23.25" hidden="1">
      <c r="A14" s="36" t="s">
        <v>55</v>
      </c>
      <c r="B14" s="28" t="s">
        <v>326</v>
      </c>
      <c r="C14" s="29"/>
      <c r="D14" s="30">
        <v>0</v>
      </c>
      <c r="E14" s="31"/>
    </row>
    <row r="15" spans="1:5" s="4" customFormat="1" ht="23.25">
      <c r="A15" s="35" t="s">
        <v>206</v>
      </c>
      <c r="B15" s="23" t="s">
        <v>323</v>
      </c>
      <c r="C15" s="24">
        <v>22</v>
      </c>
      <c r="D15" s="25">
        <v>10000</v>
      </c>
      <c r="E15" s="26">
        <f>+D15*C15</f>
        <v>220000</v>
      </c>
    </row>
    <row r="16" spans="1:5" s="4" customFormat="1" ht="23.25" hidden="1">
      <c r="A16" s="33" t="s">
        <v>120</v>
      </c>
      <c r="B16" s="28" t="s">
        <v>323</v>
      </c>
      <c r="C16" s="29"/>
      <c r="D16" s="30">
        <v>0</v>
      </c>
      <c r="E16" s="31"/>
    </row>
    <row r="17" spans="1:5" s="4" customFormat="1" ht="23.25" hidden="1">
      <c r="A17" s="33" t="s">
        <v>288</v>
      </c>
      <c r="B17" s="28" t="s">
        <v>323</v>
      </c>
      <c r="C17" s="29"/>
      <c r="D17" s="30">
        <v>0</v>
      </c>
      <c r="E17" s="31"/>
    </row>
    <row r="18" spans="1:5" s="4" customFormat="1" ht="23.25">
      <c r="A18" s="37" t="s">
        <v>289</v>
      </c>
      <c r="B18" s="23" t="s">
        <v>326</v>
      </c>
      <c r="C18" s="24">
        <v>31</v>
      </c>
      <c r="D18" s="25">
        <v>3300</v>
      </c>
      <c r="E18" s="26">
        <f>+D18*C18</f>
        <v>102300</v>
      </c>
    </row>
    <row r="19" spans="1:5" s="4" customFormat="1" ht="23.25" hidden="1">
      <c r="A19" s="35" t="s">
        <v>290</v>
      </c>
      <c r="B19" s="28" t="s">
        <v>323</v>
      </c>
      <c r="C19" s="29"/>
      <c r="D19" s="30">
        <v>0</v>
      </c>
      <c r="E19" s="31"/>
    </row>
    <row r="20" spans="1:5" s="4" customFormat="1" ht="23.25">
      <c r="A20" s="38" t="s">
        <v>123</v>
      </c>
      <c r="B20" s="23" t="s">
        <v>323</v>
      </c>
      <c r="C20" s="24">
        <v>1016</v>
      </c>
      <c r="D20" s="25">
        <v>6000</v>
      </c>
      <c r="E20" s="26">
        <f>+D20*C20</f>
        <v>6096000</v>
      </c>
    </row>
    <row r="21" spans="1:5" s="4" customFormat="1" ht="23.25" hidden="1">
      <c r="A21" s="36" t="s">
        <v>63</v>
      </c>
      <c r="B21" s="28" t="s">
        <v>326</v>
      </c>
      <c r="C21" s="29"/>
      <c r="D21" s="30">
        <v>0</v>
      </c>
      <c r="E21" s="31"/>
    </row>
    <row r="22" spans="1:5" s="4" customFormat="1" ht="23.25" hidden="1">
      <c r="A22" s="36" t="s">
        <v>64</v>
      </c>
      <c r="B22" s="28" t="s">
        <v>323</v>
      </c>
      <c r="C22" s="29"/>
      <c r="D22" s="30">
        <v>0</v>
      </c>
      <c r="E22" s="31"/>
    </row>
    <row r="23" spans="1:5" s="4" customFormat="1" ht="23.25" hidden="1">
      <c r="A23" s="33" t="s">
        <v>272</v>
      </c>
      <c r="B23" s="28" t="s">
        <v>323</v>
      </c>
      <c r="C23" s="29"/>
      <c r="D23" s="30">
        <v>0</v>
      </c>
      <c r="E23" s="31"/>
    </row>
    <row r="24" spans="1:5" s="4" customFormat="1" ht="23.25" hidden="1">
      <c r="A24" s="33" t="s">
        <v>273</v>
      </c>
      <c r="B24" s="28" t="s">
        <v>326</v>
      </c>
      <c r="C24" s="29"/>
      <c r="D24" s="30">
        <v>0</v>
      </c>
      <c r="E24" s="31"/>
    </row>
    <row r="25" spans="1:5" s="4" customFormat="1" ht="23.25">
      <c r="A25" s="38" t="s">
        <v>274</v>
      </c>
      <c r="B25" s="23" t="s">
        <v>323</v>
      </c>
      <c r="C25" s="24">
        <v>227</v>
      </c>
      <c r="D25" s="25">
        <v>10000</v>
      </c>
      <c r="E25" s="26">
        <f>+D25*C25</f>
        <v>2270000</v>
      </c>
    </row>
    <row r="26" spans="1:5" s="4" customFormat="1" ht="23.25" hidden="1">
      <c r="A26" s="33" t="s">
        <v>275</v>
      </c>
      <c r="B26" s="28" t="s">
        <v>326</v>
      </c>
      <c r="C26" s="29"/>
      <c r="D26" s="30">
        <v>0</v>
      </c>
      <c r="E26" s="31"/>
    </row>
    <row r="27" spans="1:5" s="4" customFormat="1" ht="23.25" hidden="1">
      <c r="A27" s="33" t="s">
        <v>276</v>
      </c>
      <c r="B27" s="28" t="s">
        <v>323</v>
      </c>
      <c r="C27" s="29"/>
      <c r="D27" s="30">
        <v>0</v>
      </c>
      <c r="E27" s="31"/>
    </row>
    <row r="28" spans="1:5" s="4" customFormat="1" ht="23.25" hidden="1">
      <c r="A28" s="33" t="s">
        <v>67</v>
      </c>
      <c r="B28" s="28" t="s">
        <v>323</v>
      </c>
      <c r="C28" s="29"/>
      <c r="D28" s="30">
        <v>0</v>
      </c>
      <c r="E28" s="31"/>
    </row>
    <row r="29" spans="1:5" s="4" customFormat="1" ht="23.25" hidden="1">
      <c r="A29" s="36" t="s">
        <v>68</v>
      </c>
      <c r="B29" s="28" t="s">
        <v>323</v>
      </c>
      <c r="C29" s="29"/>
      <c r="D29" s="30">
        <v>0</v>
      </c>
      <c r="E29" s="31"/>
    </row>
    <row r="30" spans="1:5" s="4" customFormat="1" ht="23.25" hidden="1">
      <c r="A30" s="36" t="s">
        <v>69</v>
      </c>
      <c r="B30" s="28" t="s">
        <v>323</v>
      </c>
      <c r="C30" s="29"/>
      <c r="D30" s="30">
        <v>0</v>
      </c>
      <c r="E30" s="31"/>
    </row>
    <row r="31" spans="1:5" s="4" customFormat="1" ht="23.25" hidden="1">
      <c r="A31" s="33" t="s">
        <v>230</v>
      </c>
      <c r="B31" s="28" t="s">
        <v>323</v>
      </c>
      <c r="C31" s="29"/>
      <c r="D31" s="30">
        <v>0</v>
      </c>
      <c r="E31" s="31"/>
    </row>
    <row r="32" spans="1:5" s="4" customFormat="1" ht="23.25" hidden="1">
      <c r="A32" s="33" t="s">
        <v>231</v>
      </c>
      <c r="B32" s="28" t="s">
        <v>325</v>
      </c>
      <c r="C32" s="29"/>
      <c r="D32" s="30">
        <v>0</v>
      </c>
      <c r="E32" s="31"/>
    </row>
    <row r="33" spans="1:5" s="4" customFormat="1" ht="23.25" hidden="1">
      <c r="A33" s="35" t="s">
        <v>232</v>
      </c>
      <c r="B33" s="28" t="s">
        <v>323</v>
      </c>
      <c r="C33" s="39"/>
      <c r="D33" s="30">
        <v>0</v>
      </c>
      <c r="E33" s="31"/>
    </row>
    <row r="34" spans="1:5" s="4" customFormat="1" ht="23.25" hidden="1">
      <c r="A34" s="35" t="s">
        <v>233</v>
      </c>
      <c r="B34" s="28" t="s">
        <v>323</v>
      </c>
      <c r="C34" s="39"/>
      <c r="D34" s="30">
        <v>0</v>
      </c>
      <c r="E34" s="31"/>
    </row>
    <row r="35" spans="1:5" s="4" customFormat="1" ht="23.25" hidden="1">
      <c r="A35" s="33" t="s">
        <v>124</v>
      </c>
      <c r="B35" s="28" t="s">
        <v>323</v>
      </c>
      <c r="C35" s="29"/>
      <c r="D35" s="30">
        <v>0</v>
      </c>
      <c r="E35" s="31"/>
    </row>
    <row r="36" spans="1:5" s="4" customFormat="1" ht="23.25" hidden="1">
      <c r="A36" s="33" t="s">
        <v>149</v>
      </c>
      <c r="B36" s="28" t="s">
        <v>323</v>
      </c>
      <c r="C36" s="29"/>
      <c r="D36" s="30">
        <v>0</v>
      </c>
      <c r="E36" s="31"/>
    </row>
    <row r="37" spans="1:5" s="4" customFormat="1" ht="23.25" hidden="1">
      <c r="A37" s="40" t="s">
        <v>99</v>
      </c>
      <c r="B37" s="28" t="s">
        <v>324</v>
      </c>
      <c r="C37" s="29"/>
      <c r="D37" s="30">
        <v>0</v>
      </c>
      <c r="E37" s="31"/>
    </row>
    <row r="38" spans="1:5" s="4" customFormat="1" ht="23.25">
      <c r="A38" s="38" t="s">
        <v>100</v>
      </c>
      <c r="B38" s="23" t="s">
        <v>323</v>
      </c>
      <c r="C38" s="24">
        <v>27</v>
      </c>
      <c r="D38" s="25">
        <v>11000</v>
      </c>
      <c r="E38" s="26">
        <f>+D38*C38</f>
        <v>297000</v>
      </c>
    </row>
    <row r="39" spans="1:5" s="4" customFormat="1" ht="23.25" hidden="1">
      <c r="A39" s="33" t="s">
        <v>101</v>
      </c>
      <c r="B39" s="28" t="s">
        <v>327</v>
      </c>
      <c r="C39" s="29"/>
      <c r="D39" s="30">
        <v>0</v>
      </c>
      <c r="E39" s="31"/>
    </row>
    <row r="40" spans="1:5" s="4" customFormat="1" ht="23.25" hidden="1">
      <c r="A40" s="33" t="s">
        <v>277</v>
      </c>
      <c r="B40" s="28" t="s">
        <v>323</v>
      </c>
      <c r="C40" s="29"/>
      <c r="D40" s="30">
        <v>0</v>
      </c>
      <c r="E40" s="31"/>
    </row>
    <row r="41" spans="1:5" s="4" customFormat="1" ht="23.25" hidden="1">
      <c r="A41" s="33" t="s">
        <v>278</v>
      </c>
      <c r="B41" s="28" t="s">
        <v>323</v>
      </c>
      <c r="C41" s="29"/>
      <c r="D41" s="30">
        <v>0</v>
      </c>
      <c r="E41" s="31"/>
    </row>
    <row r="42" spans="1:5" s="4" customFormat="1" ht="23.25" hidden="1">
      <c r="A42" s="37" t="s">
        <v>279</v>
      </c>
      <c r="B42" s="28" t="s">
        <v>327</v>
      </c>
      <c r="C42" s="29"/>
      <c r="D42" s="30">
        <v>0</v>
      </c>
      <c r="E42" s="31"/>
    </row>
    <row r="43" spans="1:5" s="4" customFormat="1" ht="23.25" hidden="1">
      <c r="A43" s="35" t="s">
        <v>125</v>
      </c>
      <c r="B43" s="28" t="s">
        <v>323</v>
      </c>
      <c r="C43" s="29"/>
      <c r="D43" s="30">
        <v>0</v>
      </c>
      <c r="E43" s="31"/>
    </row>
    <row r="44" spans="1:5" s="4" customFormat="1" ht="23.25">
      <c r="A44" s="37" t="s">
        <v>126</v>
      </c>
      <c r="B44" s="23" t="s">
        <v>324</v>
      </c>
      <c r="C44" s="24">
        <v>8</v>
      </c>
      <c r="D44" s="25">
        <v>5600</v>
      </c>
      <c r="E44" s="26">
        <f>+D44*C44</f>
        <v>44800</v>
      </c>
    </row>
    <row r="45" spans="1:5" s="4" customFormat="1" ht="23.25" hidden="1">
      <c r="A45" s="33" t="s">
        <v>280</v>
      </c>
      <c r="B45" s="28" t="s">
        <v>323</v>
      </c>
      <c r="C45" s="29"/>
      <c r="D45" s="30">
        <v>0</v>
      </c>
      <c r="E45" s="31"/>
    </row>
    <row r="46" spans="1:5" s="4" customFormat="1" ht="23.25" hidden="1">
      <c r="A46" s="33" t="s">
        <v>281</v>
      </c>
      <c r="B46" s="28" t="s">
        <v>323</v>
      </c>
      <c r="C46" s="29"/>
      <c r="D46" s="30">
        <v>0</v>
      </c>
      <c r="E46" s="31"/>
    </row>
    <row r="47" spans="1:5" s="4" customFormat="1" ht="23.25">
      <c r="A47" s="35" t="s">
        <v>116</v>
      </c>
      <c r="B47" s="23" t="s">
        <v>323</v>
      </c>
      <c r="C47" s="24">
        <v>830</v>
      </c>
      <c r="D47" s="25">
        <v>7500</v>
      </c>
      <c r="E47" s="26">
        <f>+D47*C47</f>
        <v>6225000</v>
      </c>
    </row>
    <row r="48" spans="1:5" s="4" customFormat="1" ht="23.25" hidden="1">
      <c r="A48" s="41" t="s">
        <v>151</v>
      </c>
      <c r="B48" s="28" t="s">
        <v>323</v>
      </c>
      <c r="C48" s="29"/>
      <c r="D48" s="30">
        <v>0</v>
      </c>
      <c r="E48" s="42"/>
    </row>
    <row r="49" spans="1:5" s="4" customFormat="1" ht="23.25" hidden="1">
      <c r="A49" s="40" t="s">
        <v>152</v>
      </c>
      <c r="B49" s="28" t="s">
        <v>322</v>
      </c>
      <c r="C49" s="29"/>
      <c r="D49" s="30">
        <v>0</v>
      </c>
      <c r="E49" s="31"/>
    </row>
    <row r="50" spans="1:5" s="4" customFormat="1" ht="23.25">
      <c r="A50" s="40" t="s">
        <v>153</v>
      </c>
      <c r="B50" s="23" t="s">
        <v>322</v>
      </c>
      <c r="C50" s="24">
        <v>9</v>
      </c>
      <c r="D50" s="25">
        <v>4200</v>
      </c>
      <c r="E50" s="26">
        <f>+D50*C50</f>
        <v>37800</v>
      </c>
    </row>
    <row r="51" spans="1:5" s="4" customFormat="1" ht="23.25" hidden="1">
      <c r="A51" s="40" t="s">
        <v>154</v>
      </c>
      <c r="B51" s="28" t="s">
        <v>323</v>
      </c>
      <c r="C51" s="29"/>
      <c r="D51" s="30">
        <v>0</v>
      </c>
      <c r="E51" s="42"/>
    </row>
    <row r="52" spans="1:5" s="4" customFormat="1" ht="23.25" hidden="1">
      <c r="A52" s="33" t="s">
        <v>155</v>
      </c>
      <c r="B52" s="28" t="s">
        <v>323</v>
      </c>
      <c r="C52" s="29"/>
      <c r="D52" s="30">
        <v>0</v>
      </c>
      <c r="E52" s="42"/>
    </row>
    <row r="53" spans="1:5" s="4" customFormat="1" ht="23.25" hidden="1">
      <c r="A53" s="35" t="s">
        <v>156</v>
      </c>
      <c r="B53" s="28" t="s">
        <v>323</v>
      </c>
      <c r="C53" s="29"/>
      <c r="D53" s="30">
        <v>0</v>
      </c>
      <c r="E53" s="31"/>
    </row>
    <row r="54" spans="1:5" s="4" customFormat="1" ht="23.25">
      <c r="A54" s="38" t="s">
        <v>157</v>
      </c>
      <c r="B54" s="23" t="s">
        <v>323</v>
      </c>
      <c r="C54" s="24">
        <v>9</v>
      </c>
      <c r="D54" s="25">
        <v>14000</v>
      </c>
      <c r="E54" s="26">
        <f>+D54*C54</f>
        <v>126000</v>
      </c>
    </row>
    <row r="55" spans="1:5" s="4" customFormat="1" ht="23.25" hidden="1">
      <c r="A55" s="33" t="s">
        <v>158</v>
      </c>
      <c r="B55" s="28" t="s">
        <v>323</v>
      </c>
      <c r="C55" s="29"/>
      <c r="D55" s="30">
        <v>0</v>
      </c>
      <c r="E55" s="31"/>
    </row>
    <row r="56" spans="1:5" s="4" customFormat="1" ht="23.25" hidden="1">
      <c r="A56" s="40" t="s">
        <v>79</v>
      </c>
      <c r="B56" s="28" t="s">
        <v>322</v>
      </c>
      <c r="C56" s="29"/>
      <c r="D56" s="30">
        <v>0</v>
      </c>
      <c r="E56" s="31"/>
    </row>
    <row r="57" spans="1:5" s="4" customFormat="1" ht="23.25">
      <c r="A57" s="38" t="s">
        <v>117</v>
      </c>
      <c r="B57" s="23" t="s">
        <v>325</v>
      </c>
      <c r="C57" s="24">
        <v>80</v>
      </c>
      <c r="D57" s="25">
        <v>9000</v>
      </c>
      <c r="E57" s="26">
        <f>+D57*C57</f>
        <v>720000</v>
      </c>
    </row>
    <row r="58" spans="1:5" s="4" customFormat="1" ht="23.25" hidden="1">
      <c r="A58" s="43" t="s">
        <v>296</v>
      </c>
      <c r="B58" s="28" t="s">
        <v>323</v>
      </c>
      <c r="C58" s="29"/>
      <c r="D58" s="30">
        <v>0</v>
      </c>
      <c r="E58" s="31"/>
    </row>
    <row r="59" spans="1:5" s="4" customFormat="1" ht="23.25" hidden="1">
      <c r="A59" s="33" t="s">
        <v>159</v>
      </c>
      <c r="B59" s="28" t="s">
        <v>323</v>
      </c>
      <c r="C59" s="29"/>
      <c r="D59" s="30">
        <v>0</v>
      </c>
      <c r="E59" s="42"/>
    </row>
    <row r="60" spans="1:5" s="4" customFormat="1" ht="23.25" hidden="1">
      <c r="A60" s="33" t="s">
        <v>160</v>
      </c>
      <c r="B60" s="28" t="s">
        <v>323</v>
      </c>
      <c r="C60" s="29"/>
      <c r="D60" s="30">
        <v>0</v>
      </c>
      <c r="E60" s="42"/>
    </row>
    <row r="61" spans="1:5" s="4" customFormat="1" ht="23.25" hidden="1">
      <c r="A61" s="44" t="s">
        <v>161</v>
      </c>
      <c r="B61" s="28" t="s">
        <v>323</v>
      </c>
      <c r="C61" s="29"/>
      <c r="D61" s="30">
        <v>0</v>
      </c>
      <c r="E61" s="42"/>
    </row>
    <row r="62" spans="1:5" s="4" customFormat="1" ht="23.25" hidden="1">
      <c r="A62" s="45" t="s">
        <v>297</v>
      </c>
      <c r="B62" s="28" t="s">
        <v>323</v>
      </c>
      <c r="C62" s="29"/>
      <c r="D62" s="30">
        <v>0</v>
      </c>
      <c r="E62" s="31"/>
    </row>
    <row r="63" spans="1:5" s="4" customFormat="1" ht="23.25">
      <c r="A63" s="35" t="s">
        <v>5</v>
      </c>
      <c r="B63" s="23" t="s">
        <v>322</v>
      </c>
      <c r="C63" s="24">
        <v>63</v>
      </c>
      <c r="D63" s="25">
        <v>6500</v>
      </c>
      <c r="E63" s="26">
        <f>+D63*C63</f>
        <v>409500</v>
      </c>
    </row>
    <row r="64" spans="1:5" s="4" customFormat="1" ht="23.25" hidden="1">
      <c r="A64" s="35" t="s">
        <v>6</v>
      </c>
      <c r="B64" s="28" t="s">
        <v>323</v>
      </c>
      <c r="C64" s="29"/>
      <c r="D64" s="30">
        <v>0</v>
      </c>
      <c r="E64" s="31"/>
    </row>
    <row r="65" spans="1:5" s="4" customFormat="1" ht="23.25" hidden="1">
      <c r="A65" s="36" t="s">
        <v>7</v>
      </c>
      <c r="B65" s="28" t="s">
        <v>323</v>
      </c>
      <c r="C65" s="29"/>
      <c r="D65" s="30">
        <v>6500</v>
      </c>
      <c r="E65" s="31"/>
    </row>
    <row r="66" spans="1:5" s="4" customFormat="1" ht="23.25" hidden="1">
      <c r="A66" s="36" t="s">
        <v>8</v>
      </c>
      <c r="B66" s="28" t="s">
        <v>323</v>
      </c>
      <c r="C66" s="29"/>
      <c r="D66" s="30">
        <v>0</v>
      </c>
      <c r="E66" s="31"/>
    </row>
    <row r="67" spans="1:5" s="4" customFormat="1" ht="23.25" hidden="1">
      <c r="A67" s="36" t="s">
        <v>9</v>
      </c>
      <c r="B67" s="28" t="s">
        <v>322</v>
      </c>
      <c r="C67" s="29"/>
      <c r="D67" s="30">
        <v>0</v>
      </c>
      <c r="E67" s="31"/>
    </row>
    <row r="68" spans="1:5" s="4" customFormat="1" ht="23.25" hidden="1">
      <c r="A68" s="44" t="s">
        <v>10</v>
      </c>
      <c r="B68" s="28" t="s">
        <v>323</v>
      </c>
      <c r="C68" s="29"/>
      <c r="D68" s="30">
        <v>0</v>
      </c>
      <c r="E68" s="31"/>
    </row>
    <row r="69" spans="1:5" s="4" customFormat="1" ht="23.25" hidden="1">
      <c r="A69" s="33" t="s">
        <v>11</v>
      </c>
      <c r="B69" s="28" t="s">
        <v>322</v>
      </c>
      <c r="C69" s="29"/>
      <c r="D69" s="30">
        <v>0</v>
      </c>
      <c r="E69" s="31"/>
    </row>
    <row r="70" spans="1:5" s="4" customFormat="1" ht="23.25">
      <c r="A70" s="38" t="s">
        <v>118</v>
      </c>
      <c r="B70" s="23" t="s">
        <v>324</v>
      </c>
      <c r="C70" s="24">
        <v>125</v>
      </c>
      <c r="D70" s="25">
        <v>3150</v>
      </c>
      <c r="E70" s="26">
        <f>+D70*C70</f>
        <v>393750</v>
      </c>
    </row>
    <row r="71" spans="1:5" s="4" customFormat="1" ht="23.25" hidden="1">
      <c r="A71" s="36" t="s">
        <v>119</v>
      </c>
      <c r="B71" s="28" t="s">
        <v>323</v>
      </c>
      <c r="C71" s="29"/>
      <c r="D71" s="30">
        <v>0</v>
      </c>
      <c r="E71" s="31"/>
    </row>
    <row r="72" spans="1:5" s="4" customFormat="1" ht="23.25">
      <c r="A72" s="38" t="s">
        <v>168</v>
      </c>
      <c r="B72" s="23" t="s">
        <v>323</v>
      </c>
      <c r="C72" s="24">
        <v>180</v>
      </c>
      <c r="D72" s="25">
        <v>13000</v>
      </c>
      <c r="E72" s="26">
        <f>+D72*C72</f>
        <v>2340000</v>
      </c>
    </row>
    <row r="73" spans="1:5" s="4" customFormat="1" ht="23.25" hidden="1">
      <c r="A73" s="37" t="s">
        <v>169</v>
      </c>
      <c r="B73" s="28" t="s">
        <v>324</v>
      </c>
      <c r="C73" s="29"/>
      <c r="D73" s="30">
        <v>0</v>
      </c>
      <c r="E73" s="31"/>
    </row>
    <row r="74" spans="1:5" s="4" customFormat="1" ht="23.25" hidden="1">
      <c r="A74" s="33" t="s">
        <v>170</v>
      </c>
      <c r="B74" s="28" t="s">
        <v>329</v>
      </c>
      <c r="C74" s="29"/>
      <c r="D74" s="30">
        <v>14000</v>
      </c>
      <c r="E74" s="31"/>
    </row>
    <row r="75" spans="1:5" s="4" customFormat="1" ht="23.25" hidden="1">
      <c r="A75" s="33" t="s">
        <v>171</v>
      </c>
      <c r="B75" s="28" t="s">
        <v>323</v>
      </c>
      <c r="C75" s="29"/>
      <c r="D75" s="30">
        <v>11000</v>
      </c>
      <c r="E75" s="31"/>
    </row>
    <row r="76" spans="1:5" s="4" customFormat="1" ht="23.25" hidden="1">
      <c r="A76" s="33" t="s">
        <v>172</v>
      </c>
      <c r="B76" s="28" t="s">
        <v>323</v>
      </c>
      <c r="C76" s="29"/>
      <c r="D76" s="30">
        <v>0</v>
      </c>
      <c r="E76" s="31"/>
    </row>
    <row r="77" spans="1:5" s="4" customFormat="1" ht="23.25" hidden="1">
      <c r="A77" s="36" t="s">
        <v>12</v>
      </c>
      <c r="B77" s="28" t="s">
        <v>323</v>
      </c>
      <c r="C77" s="39"/>
      <c r="D77" s="30">
        <v>0</v>
      </c>
      <c r="E77" s="31"/>
    </row>
    <row r="78" spans="1:5" s="4" customFormat="1" ht="23.25" hidden="1">
      <c r="A78" s="36" t="s">
        <v>13</v>
      </c>
      <c r="B78" s="28" t="s">
        <v>323</v>
      </c>
      <c r="C78" s="39"/>
      <c r="D78" s="30">
        <v>0</v>
      </c>
      <c r="E78" s="31"/>
    </row>
    <row r="79" spans="1:5" s="4" customFormat="1" ht="23.25" hidden="1">
      <c r="A79" s="36" t="s">
        <v>14</v>
      </c>
      <c r="B79" s="28" t="s">
        <v>324</v>
      </c>
      <c r="C79" s="39"/>
      <c r="D79" s="30">
        <v>0</v>
      </c>
      <c r="E79" s="31"/>
    </row>
    <row r="80" spans="1:5" s="4" customFormat="1" ht="23.25" hidden="1">
      <c r="A80" s="33" t="s">
        <v>85</v>
      </c>
      <c r="B80" s="28" t="s">
        <v>323</v>
      </c>
      <c r="C80" s="29"/>
      <c r="D80" s="30">
        <v>0</v>
      </c>
      <c r="E80" s="31"/>
    </row>
    <row r="81" spans="1:248" s="4" customFormat="1" ht="23.25">
      <c r="A81" s="38" t="s">
        <v>86</v>
      </c>
      <c r="B81" s="23" t="s">
        <v>323</v>
      </c>
      <c r="C81" s="24">
        <v>171</v>
      </c>
      <c r="D81" s="25">
        <v>10500</v>
      </c>
      <c r="E81" s="26">
        <f>+D81*C81</f>
        <v>1795500</v>
      </c>
    </row>
    <row r="82" spans="1:248" s="4" customFormat="1" ht="23.25" hidden="1">
      <c r="A82" s="33" t="s">
        <v>87</v>
      </c>
      <c r="B82" s="28" t="s">
        <v>325</v>
      </c>
      <c r="C82" s="29"/>
      <c r="D82" s="30">
        <v>0</v>
      </c>
      <c r="E82" s="31"/>
    </row>
    <row r="83" spans="1:248" s="4" customFormat="1" ht="23.25" hidden="1">
      <c r="A83" s="33" t="s">
        <v>88</v>
      </c>
      <c r="B83" s="28" t="s">
        <v>323</v>
      </c>
      <c r="C83" s="29"/>
      <c r="D83" s="30">
        <v>0</v>
      </c>
      <c r="E83" s="31"/>
    </row>
    <row r="84" spans="1:248" s="4" customFormat="1" ht="23.25" hidden="1">
      <c r="A84" s="33" t="s">
        <v>89</v>
      </c>
      <c r="B84" s="28" t="s">
        <v>325</v>
      </c>
      <c r="C84" s="29"/>
      <c r="D84" s="30">
        <v>0</v>
      </c>
      <c r="E84" s="31"/>
    </row>
    <row r="85" spans="1:248" s="4" customFormat="1" ht="23.25" hidden="1">
      <c r="A85" s="33" t="s">
        <v>194</v>
      </c>
      <c r="B85" s="28" t="s">
        <v>323</v>
      </c>
      <c r="C85" s="29"/>
      <c r="D85" s="30">
        <v>7000</v>
      </c>
      <c r="E85" s="31"/>
    </row>
    <row r="86" spans="1:248" s="4" customFormat="1" ht="23.25" hidden="1">
      <c r="A86" s="38" t="s">
        <v>195</v>
      </c>
      <c r="B86" s="28" t="s">
        <v>330</v>
      </c>
      <c r="C86" s="29"/>
      <c r="D86" s="30">
        <v>0</v>
      </c>
      <c r="E86" s="31"/>
    </row>
    <row r="87" spans="1:248" s="4" customFormat="1" ht="23.25" hidden="1">
      <c r="A87" s="38" t="s">
        <v>177</v>
      </c>
      <c r="B87" s="28" t="s">
        <v>322</v>
      </c>
      <c r="C87" s="29"/>
      <c r="D87" s="30">
        <v>0</v>
      </c>
      <c r="E87" s="31"/>
    </row>
    <row r="88" spans="1:248" s="4" customFormat="1" ht="23.25" hidden="1">
      <c r="A88" s="38" t="s">
        <v>178</v>
      </c>
      <c r="B88" s="28" t="s">
        <v>322</v>
      </c>
      <c r="C88" s="29"/>
      <c r="D88" s="30">
        <v>0</v>
      </c>
      <c r="E88" s="3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</row>
    <row r="89" spans="1:248" s="4" customFormat="1" ht="23.25" hidden="1">
      <c r="A89" s="35" t="s">
        <v>179</v>
      </c>
      <c r="B89" s="28" t="s">
        <v>323</v>
      </c>
      <c r="C89" s="29"/>
      <c r="D89" s="30">
        <v>0</v>
      </c>
      <c r="E89" s="3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</row>
    <row r="90" spans="1:248" s="4" customFormat="1" ht="23.25" hidden="1">
      <c r="A90" s="37" t="s">
        <v>173</v>
      </c>
      <c r="B90" s="28" t="s">
        <v>324</v>
      </c>
      <c r="C90" s="29"/>
      <c r="D90" s="30">
        <v>0</v>
      </c>
      <c r="E90" s="31"/>
    </row>
    <row r="91" spans="1:248" s="4" customFormat="1" ht="23.25" hidden="1">
      <c r="A91" s="35" t="s">
        <v>207</v>
      </c>
      <c r="B91" s="28" t="s">
        <v>323</v>
      </c>
      <c r="C91" s="29"/>
      <c r="D91" s="30">
        <v>0</v>
      </c>
      <c r="E91" s="31"/>
    </row>
    <row r="92" spans="1:248" s="4" customFormat="1" ht="23.25" hidden="1">
      <c r="A92" s="33" t="s">
        <v>15</v>
      </c>
      <c r="B92" s="28" t="s">
        <v>323</v>
      </c>
      <c r="C92" s="29"/>
      <c r="D92" s="30">
        <v>0</v>
      </c>
      <c r="E92" s="31"/>
    </row>
    <row r="93" spans="1:248" s="4" customFormat="1" ht="23.25">
      <c r="A93" s="38" t="s">
        <v>16</v>
      </c>
      <c r="B93" s="23" t="s">
        <v>325</v>
      </c>
      <c r="C93" s="24">
        <v>2</v>
      </c>
      <c r="D93" s="25">
        <v>4800</v>
      </c>
      <c r="E93" s="26">
        <f>+D93*C93</f>
        <v>9600</v>
      </c>
    </row>
    <row r="94" spans="1:248" s="4" customFormat="1" ht="23.25" hidden="1">
      <c r="A94" s="35" t="s">
        <v>208</v>
      </c>
      <c r="B94" s="28" t="s">
        <v>323</v>
      </c>
      <c r="C94" s="29"/>
      <c r="D94" s="30">
        <v>0</v>
      </c>
      <c r="E94" s="31"/>
    </row>
    <row r="95" spans="1:248" s="4" customFormat="1" ht="23.25" hidden="1">
      <c r="A95" s="35" t="s">
        <v>209</v>
      </c>
      <c r="B95" s="28" t="s">
        <v>325</v>
      </c>
      <c r="C95" s="29"/>
      <c r="D95" s="30">
        <v>0</v>
      </c>
      <c r="E95" s="31"/>
    </row>
    <row r="96" spans="1:248" s="4" customFormat="1" ht="23.25" hidden="1">
      <c r="A96" s="33" t="s">
        <v>17</v>
      </c>
      <c r="B96" s="28" t="s">
        <v>323</v>
      </c>
      <c r="C96" s="39"/>
      <c r="D96" s="30">
        <v>0</v>
      </c>
      <c r="E96" s="31"/>
    </row>
    <row r="97" spans="1:5" s="4" customFormat="1" ht="23.25">
      <c r="A97" s="38" t="s">
        <v>18</v>
      </c>
      <c r="B97" s="23" t="s">
        <v>325</v>
      </c>
      <c r="C97" s="24">
        <v>30</v>
      </c>
      <c r="D97" s="25">
        <v>3000</v>
      </c>
      <c r="E97" s="26">
        <f>+D97*C97</f>
        <v>90000</v>
      </c>
    </row>
    <row r="98" spans="1:5" s="4" customFormat="1" ht="23.25" hidden="1">
      <c r="A98" s="35" t="s">
        <v>298</v>
      </c>
      <c r="B98" s="28" t="s">
        <v>323</v>
      </c>
      <c r="C98" s="29"/>
      <c r="D98" s="30">
        <v>0</v>
      </c>
      <c r="E98" s="31"/>
    </row>
    <row r="99" spans="1:5" s="4" customFormat="1" ht="23.25" hidden="1">
      <c r="A99" s="35" t="s">
        <v>210</v>
      </c>
      <c r="B99" s="28" t="s">
        <v>323</v>
      </c>
      <c r="C99" s="29"/>
      <c r="D99" s="30">
        <v>0</v>
      </c>
      <c r="E99" s="31"/>
    </row>
    <row r="100" spans="1:5" s="4" customFormat="1" ht="23.25" hidden="1">
      <c r="A100" s="33" t="s">
        <v>49</v>
      </c>
      <c r="B100" s="28" t="s">
        <v>323</v>
      </c>
      <c r="C100" s="29"/>
      <c r="D100" s="30">
        <v>0</v>
      </c>
      <c r="E100" s="31"/>
    </row>
    <row r="101" spans="1:5" s="4" customFormat="1" ht="23.25" hidden="1">
      <c r="A101" s="40" t="s">
        <v>50</v>
      </c>
      <c r="B101" s="28" t="s">
        <v>328</v>
      </c>
      <c r="C101" s="29"/>
      <c r="D101" s="30">
        <v>0</v>
      </c>
      <c r="E101" s="31"/>
    </row>
    <row r="102" spans="1:5" s="4" customFormat="1" ht="23.25" hidden="1">
      <c r="A102" s="46" t="s">
        <v>192</v>
      </c>
      <c r="B102" s="28" t="s">
        <v>323</v>
      </c>
      <c r="C102" s="29"/>
      <c r="D102" s="30">
        <v>0</v>
      </c>
      <c r="E102" s="31"/>
    </row>
    <row r="103" spans="1:5" s="4" customFormat="1" ht="23.25" hidden="1">
      <c r="A103" s="46" t="s">
        <v>193</v>
      </c>
      <c r="B103" s="28" t="s">
        <v>328</v>
      </c>
      <c r="C103" s="29"/>
      <c r="D103" s="30">
        <v>0</v>
      </c>
      <c r="E103" s="31"/>
    </row>
    <row r="104" spans="1:5" s="4" customFormat="1" ht="23.25" hidden="1">
      <c r="A104" s="47" t="s">
        <v>51</v>
      </c>
      <c r="B104" s="28" t="s">
        <v>323</v>
      </c>
      <c r="C104" s="29"/>
      <c r="D104" s="30">
        <v>0</v>
      </c>
      <c r="E104" s="31"/>
    </row>
    <row r="105" spans="1:5" s="4" customFormat="1" ht="23.25" hidden="1">
      <c r="A105" s="48" t="s">
        <v>299</v>
      </c>
      <c r="B105" s="28" t="s">
        <v>331</v>
      </c>
      <c r="C105" s="29"/>
      <c r="D105" s="30">
        <v>0</v>
      </c>
      <c r="E105" s="31"/>
    </row>
    <row r="106" spans="1:5" s="4" customFormat="1" ht="23.25" hidden="1">
      <c r="A106" s="33" t="s">
        <v>52</v>
      </c>
      <c r="B106" s="28" t="s">
        <v>323</v>
      </c>
      <c r="C106" s="29"/>
      <c r="D106" s="30">
        <v>0</v>
      </c>
      <c r="E106" s="31"/>
    </row>
    <row r="107" spans="1:5" s="4" customFormat="1" ht="23.25">
      <c r="A107" s="38" t="s">
        <v>21</v>
      </c>
      <c r="B107" s="23" t="s">
        <v>323</v>
      </c>
      <c r="C107" s="24">
        <v>53</v>
      </c>
      <c r="D107" s="25">
        <v>10000</v>
      </c>
      <c r="E107" s="26">
        <f>+D107*C107</f>
        <v>530000</v>
      </c>
    </row>
    <row r="108" spans="1:5" s="4" customFormat="1" ht="23.25" hidden="1">
      <c r="A108" s="33" t="s">
        <v>22</v>
      </c>
      <c r="B108" s="28" t="s">
        <v>323</v>
      </c>
      <c r="C108" s="29"/>
      <c r="D108" s="30">
        <v>0</v>
      </c>
      <c r="E108" s="31"/>
    </row>
    <row r="109" spans="1:5" s="4" customFormat="1" ht="23.25" hidden="1">
      <c r="A109" s="33" t="s">
        <v>23</v>
      </c>
      <c r="B109" s="28" t="s">
        <v>327</v>
      </c>
      <c r="C109" s="29"/>
      <c r="D109" s="30">
        <v>0</v>
      </c>
      <c r="E109" s="31"/>
    </row>
    <row r="110" spans="1:5" s="4" customFormat="1" ht="23.25" hidden="1">
      <c r="A110" s="33" t="s">
        <v>211</v>
      </c>
      <c r="B110" s="28" t="s">
        <v>323</v>
      </c>
      <c r="C110" s="29"/>
      <c r="D110" s="30">
        <v>0</v>
      </c>
      <c r="E110" s="31"/>
    </row>
    <row r="111" spans="1:5" s="4" customFormat="1" ht="23.25" hidden="1">
      <c r="A111" s="33" t="s">
        <v>212</v>
      </c>
      <c r="B111" s="28" t="s">
        <v>323</v>
      </c>
      <c r="C111" s="29"/>
      <c r="D111" s="30">
        <v>0</v>
      </c>
      <c r="E111" s="31"/>
    </row>
    <row r="112" spans="1:5" s="4" customFormat="1" ht="23.25" hidden="1">
      <c r="A112" s="33" t="s">
        <v>213</v>
      </c>
      <c r="B112" s="28" t="s">
        <v>324</v>
      </c>
      <c r="C112" s="29"/>
      <c r="D112" s="30">
        <v>0</v>
      </c>
      <c r="E112" s="31"/>
    </row>
    <row r="113" spans="1:5" s="4" customFormat="1" ht="23.25" hidden="1">
      <c r="A113" s="33" t="s">
        <v>214</v>
      </c>
      <c r="B113" s="28" t="s">
        <v>323</v>
      </c>
      <c r="C113" s="29"/>
      <c r="D113" s="30">
        <v>0</v>
      </c>
      <c r="E113" s="31"/>
    </row>
    <row r="114" spans="1:5" s="4" customFormat="1" ht="23.25" hidden="1">
      <c r="A114" s="35" t="s">
        <v>19</v>
      </c>
      <c r="B114" s="28" t="s">
        <v>323</v>
      </c>
      <c r="C114" s="29"/>
      <c r="D114" s="30">
        <v>0</v>
      </c>
      <c r="E114" s="31"/>
    </row>
    <row r="115" spans="1:5" s="4" customFormat="1" ht="23.25" hidden="1">
      <c r="A115" s="38" t="s">
        <v>20</v>
      </c>
      <c r="B115" s="28" t="s">
        <v>326</v>
      </c>
      <c r="C115" s="29"/>
      <c r="D115" s="30">
        <v>0</v>
      </c>
      <c r="E115" s="31"/>
    </row>
    <row r="116" spans="1:5" s="4" customFormat="1" ht="23.25" hidden="1">
      <c r="A116" s="33" t="s">
        <v>300</v>
      </c>
      <c r="B116" s="28" t="s">
        <v>332</v>
      </c>
      <c r="C116" s="29"/>
      <c r="D116" s="30">
        <v>0</v>
      </c>
      <c r="E116" s="31"/>
    </row>
    <row r="117" spans="1:5" s="4" customFormat="1" ht="23.25" hidden="1">
      <c r="A117" s="35" t="s">
        <v>301</v>
      </c>
      <c r="B117" s="28" t="s">
        <v>332</v>
      </c>
      <c r="C117" s="29"/>
      <c r="D117" s="30">
        <v>0</v>
      </c>
      <c r="E117" s="31"/>
    </row>
    <row r="118" spans="1:5" s="4" customFormat="1" ht="23.25" hidden="1">
      <c r="A118" s="35" t="s">
        <v>302</v>
      </c>
      <c r="B118" s="28" t="s">
        <v>332</v>
      </c>
      <c r="C118" s="29"/>
      <c r="D118" s="30">
        <v>0</v>
      </c>
      <c r="E118" s="31"/>
    </row>
    <row r="119" spans="1:5" s="4" customFormat="1" ht="23.25" hidden="1">
      <c r="A119" s="33" t="s">
        <v>98</v>
      </c>
      <c r="B119" s="28" t="s">
        <v>323</v>
      </c>
      <c r="C119" s="29"/>
      <c r="D119" s="30">
        <v>0</v>
      </c>
      <c r="E119" s="31"/>
    </row>
    <row r="120" spans="1:5" s="4" customFormat="1" ht="23.25" hidden="1">
      <c r="A120" s="34" t="s">
        <v>127</v>
      </c>
      <c r="B120" s="28" t="s">
        <v>323</v>
      </c>
      <c r="C120" s="29"/>
      <c r="D120" s="30">
        <v>0</v>
      </c>
      <c r="E120" s="31"/>
    </row>
    <row r="121" spans="1:5" s="4" customFormat="1" ht="23.25" hidden="1">
      <c r="A121" s="37" t="s">
        <v>128</v>
      </c>
      <c r="B121" s="28" t="s">
        <v>322</v>
      </c>
      <c r="C121" s="29"/>
      <c r="D121" s="30">
        <v>0</v>
      </c>
      <c r="E121" s="31"/>
    </row>
    <row r="122" spans="1:5" s="4" customFormat="1" ht="23.25" hidden="1">
      <c r="A122" s="36" t="s">
        <v>129</v>
      </c>
      <c r="B122" s="28" t="s">
        <v>322</v>
      </c>
      <c r="C122" s="39"/>
      <c r="D122" s="30">
        <v>0</v>
      </c>
      <c r="E122" s="31"/>
    </row>
    <row r="123" spans="1:5" s="4" customFormat="1" ht="23.25" hidden="1">
      <c r="A123" s="36" t="s">
        <v>130</v>
      </c>
      <c r="B123" s="28" t="s">
        <v>323</v>
      </c>
      <c r="C123" s="39"/>
      <c r="D123" s="30">
        <v>0</v>
      </c>
      <c r="E123" s="31"/>
    </row>
    <row r="124" spans="1:5" s="4" customFormat="1" ht="23.25" hidden="1">
      <c r="A124" s="36" t="s">
        <v>131</v>
      </c>
      <c r="B124" s="28" t="s">
        <v>323</v>
      </c>
      <c r="C124" s="39"/>
      <c r="D124" s="30">
        <v>0</v>
      </c>
      <c r="E124" s="31"/>
    </row>
    <row r="125" spans="1:5" s="4" customFormat="1" ht="23.25" hidden="1">
      <c r="A125" s="36" t="s">
        <v>132</v>
      </c>
      <c r="B125" s="28" t="s">
        <v>323</v>
      </c>
      <c r="C125" s="49"/>
      <c r="D125" s="30">
        <v>0</v>
      </c>
      <c r="E125" s="31"/>
    </row>
    <row r="126" spans="1:5" s="4" customFormat="1" ht="23.25" hidden="1">
      <c r="A126" s="50" t="s">
        <v>282</v>
      </c>
      <c r="B126" s="28" t="s">
        <v>324</v>
      </c>
      <c r="C126" s="29"/>
      <c r="D126" s="30">
        <v>0</v>
      </c>
      <c r="E126" s="31"/>
    </row>
    <row r="127" spans="1:5" s="4" customFormat="1" ht="23.25" hidden="1">
      <c r="A127" s="36" t="s">
        <v>283</v>
      </c>
      <c r="B127" s="28" t="s">
        <v>323</v>
      </c>
      <c r="C127" s="39"/>
      <c r="D127" s="30">
        <v>0</v>
      </c>
      <c r="E127" s="31"/>
    </row>
    <row r="128" spans="1:5" s="4" customFormat="1" ht="23.25">
      <c r="A128" s="38" t="s">
        <v>284</v>
      </c>
      <c r="B128" s="23" t="s">
        <v>323</v>
      </c>
      <c r="C128" s="24">
        <v>75</v>
      </c>
      <c r="D128" s="25">
        <v>5500</v>
      </c>
      <c r="E128" s="26">
        <f>+D128*C128</f>
        <v>412500</v>
      </c>
    </row>
    <row r="129" spans="1:5" s="4" customFormat="1" ht="23.25" hidden="1">
      <c r="A129" s="33" t="s">
        <v>285</v>
      </c>
      <c r="B129" s="28" t="s">
        <v>330</v>
      </c>
      <c r="C129" s="29"/>
      <c r="D129" s="30">
        <v>0</v>
      </c>
      <c r="E129" s="31"/>
    </row>
    <row r="130" spans="1:5" s="4" customFormat="1" ht="23.25">
      <c r="A130" s="38" t="s">
        <v>37</v>
      </c>
      <c r="B130" s="23" t="s">
        <v>323</v>
      </c>
      <c r="C130" s="24">
        <v>90</v>
      </c>
      <c r="D130" s="25">
        <v>10000</v>
      </c>
      <c r="E130" s="26">
        <f>+D130*C130</f>
        <v>900000</v>
      </c>
    </row>
    <row r="131" spans="1:5" s="4" customFormat="1" ht="23.25" hidden="1">
      <c r="A131" s="40" t="s">
        <v>38</v>
      </c>
      <c r="B131" s="28" t="s">
        <v>325</v>
      </c>
      <c r="C131" s="29"/>
      <c r="D131" s="30">
        <v>0</v>
      </c>
      <c r="E131" s="31"/>
    </row>
    <row r="132" spans="1:5" s="4" customFormat="1" ht="23.25" hidden="1">
      <c r="A132" s="36" t="s">
        <v>215</v>
      </c>
      <c r="B132" s="28" t="s">
        <v>323</v>
      </c>
      <c r="C132" s="29"/>
      <c r="D132" s="30">
        <v>0</v>
      </c>
      <c r="E132" s="31"/>
    </row>
    <row r="133" spans="1:5" s="4" customFormat="1" ht="23.25" hidden="1">
      <c r="A133" s="36" t="s">
        <v>216</v>
      </c>
      <c r="B133" s="28" t="s">
        <v>325</v>
      </c>
      <c r="C133" s="29"/>
      <c r="D133" s="30">
        <v>0</v>
      </c>
      <c r="E133" s="31"/>
    </row>
    <row r="134" spans="1:5" s="4" customFormat="1" ht="23.25" hidden="1">
      <c r="A134" s="33" t="s">
        <v>217</v>
      </c>
      <c r="B134" s="28" t="s">
        <v>323</v>
      </c>
      <c r="C134" s="29"/>
      <c r="D134" s="30">
        <v>0</v>
      </c>
      <c r="E134" s="31"/>
    </row>
    <row r="135" spans="1:5" s="4" customFormat="1" ht="23.25" hidden="1">
      <c r="A135" s="33" t="s">
        <v>218</v>
      </c>
      <c r="B135" s="28" t="s">
        <v>323</v>
      </c>
      <c r="C135" s="29"/>
      <c r="D135" s="30">
        <v>0</v>
      </c>
      <c r="E135" s="31"/>
    </row>
    <row r="136" spans="1:5" s="4" customFormat="1" ht="23.25" hidden="1">
      <c r="A136" s="33" t="s">
        <v>104</v>
      </c>
      <c r="B136" s="28" t="s">
        <v>323</v>
      </c>
      <c r="C136" s="39"/>
      <c r="D136" s="30">
        <v>0</v>
      </c>
      <c r="E136" s="31"/>
    </row>
    <row r="137" spans="1:5" s="4" customFormat="1" ht="23.25" hidden="1">
      <c r="A137" s="33" t="s">
        <v>105</v>
      </c>
      <c r="B137" s="28" t="s">
        <v>324</v>
      </c>
      <c r="C137" s="39"/>
      <c r="D137" s="30">
        <v>0</v>
      </c>
      <c r="E137" s="31"/>
    </row>
    <row r="138" spans="1:5" s="4" customFormat="1" ht="23.25" hidden="1">
      <c r="A138" s="33" t="s">
        <v>303</v>
      </c>
      <c r="B138" s="28"/>
      <c r="C138" s="29"/>
      <c r="D138" s="30">
        <v>0</v>
      </c>
      <c r="E138" s="31"/>
    </row>
    <row r="139" spans="1:5" s="4" customFormat="1" ht="23.25" hidden="1">
      <c r="A139" s="33" t="s">
        <v>106</v>
      </c>
      <c r="B139" s="28" t="s">
        <v>323</v>
      </c>
      <c r="C139" s="39"/>
      <c r="D139" s="30">
        <v>0</v>
      </c>
      <c r="E139" s="31"/>
    </row>
    <row r="140" spans="1:5" s="4" customFormat="1" ht="23.25" hidden="1">
      <c r="A140" s="33" t="s">
        <v>107</v>
      </c>
      <c r="B140" s="28" t="s">
        <v>324</v>
      </c>
      <c r="C140" s="39"/>
      <c r="D140" s="30">
        <v>0</v>
      </c>
      <c r="E140" s="31"/>
    </row>
    <row r="141" spans="1:5" s="4" customFormat="1" ht="23.25" hidden="1">
      <c r="A141" s="33" t="s">
        <v>108</v>
      </c>
      <c r="B141" s="28" t="s">
        <v>323</v>
      </c>
      <c r="C141" s="39"/>
      <c r="D141" s="30">
        <v>0</v>
      </c>
      <c r="E141" s="31"/>
    </row>
    <row r="142" spans="1:5" s="4" customFormat="1" ht="23.25" hidden="1">
      <c r="A142" s="33" t="s">
        <v>109</v>
      </c>
      <c r="B142" s="28" t="s">
        <v>324</v>
      </c>
      <c r="C142" s="39"/>
      <c r="D142" s="30">
        <v>0</v>
      </c>
      <c r="E142" s="31"/>
    </row>
    <row r="143" spans="1:5" s="4" customFormat="1" ht="23.25" hidden="1">
      <c r="A143" s="33" t="s">
        <v>133</v>
      </c>
      <c r="B143" s="28" t="s">
        <v>323</v>
      </c>
      <c r="C143" s="39"/>
      <c r="D143" s="30">
        <v>0</v>
      </c>
      <c r="E143" s="31"/>
    </row>
    <row r="144" spans="1:5" s="4" customFormat="1" ht="23.25" hidden="1">
      <c r="A144" s="33" t="s">
        <v>110</v>
      </c>
      <c r="B144" s="28" t="s">
        <v>323</v>
      </c>
      <c r="C144" s="39"/>
      <c r="D144" s="30">
        <v>0</v>
      </c>
      <c r="E144" s="31"/>
    </row>
    <row r="145" spans="1:5" s="4" customFormat="1" ht="23.25" hidden="1">
      <c r="A145" s="33" t="s">
        <v>111</v>
      </c>
      <c r="B145" s="28" t="s">
        <v>323</v>
      </c>
      <c r="C145" s="39"/>
      <c r="D145" s="30">
        <v>0</v>
      </c>
      <c r="E145" s="31"/>
    </row>
    <row r="146" spans="1:5" s="4" customFormat="1" ht="23.25" hidden="1">
      <c r="A146" s="33" t="s">
        <v>112</v>
      </c>
      <c r="B146" s="28" t="s">
        <v>324</v>
      </c>
      <c r="C146" s="39"/>
      <c r="D146" s="30">
        <v>0</v>
      </c>
      <c r="E146" s="31"/>
    </row>
    <row r="147" spans="1:5" s="4" customFormat="1" ht="23.25" hidden="1">
      <c r="A147" s="33" t="s">
        <v>162</v>
      </c>
      <c r="B147" s="28" t="s">
        <v>323</v>
      </c>
      <c r="C147" s="29"/>
      <c r="D147" s="30">
        <v>0</v>
      </c>
      <c r="E147" s="31"/>
    </row>
    <row r="148" spans="1:5" s="4" customFormat="1" ht="23.25" hidden="1">
      <c r="A148" s="33" t="s">
        <v>163</v>
      </c>
      <c r="B148" s="28" t="s">
        <v>323</v>
      </c>
      <c r="C148" s="29"/>
      <c r="D148" s="30">
        <v>0</v>
      </c>
      <c r="E148" s="31"/>
    </row>
    <row r="149" spans="1:5" s="4" customFormat="1" ht="23.25" hidden="1">
      <c r="A149" s="33" t="s">
        <v>164</v>
      </c>
      <c r="B149" s="28" t="s">
        <v>323</v>
      </c>
      <c r="C149" s="29"/>
      <c r="D149" s="30">
        <v>0</v>
      </c>
      <c r="E149" s="31"/>
    </row>
    <row r="150" spans="1:5" s="4" customFormat="1" ht="23.25" hidden="1">
      <c r="A150" s="33" t="s">
        <v>165</v>
      </c>
      <c r="B150" s="28" t="s">
        <v>325</v>
      </c>
      <c r="C150" s="29"/>
      <c r="D150" s="30">
        <v>0</v>
      </c>
      <c r="E150" s="31"/>
    </row>
    <row r="151" spans="1:5" s="4" customFormat="1" ht="23.25" hidden="1">
      <c r="A151" s="33" t="s">
        <v>166</v>
      </c>
      <c r="B151" s="28" t="s">
        <v>325</v>
      </c>
      <c r="C151" s="29"/>
      <c r="D151" s="30">
        <v>0</v>
      </c>
      <c r="E151" s="31"/>
    </row>
    <row r="152" spans="1:5" s="4" customFormat="1" ht="23.25" hidden="1">
      <c r="A152" s="40" t="s">
        <v>167</v>
      </c>
      <c r="B152" s="28" t="s">
        <v>325</v>
      </c>
      <c r="C152" s="29"/>
      <c r="D152" s="30">
        <v>0</v>
      </c>
      <c r="E152" s="31"/>
    </row>
    <row r="153" spans="1:5" s="4" customFormat="1" ht="23.25" hidden="1">
      <c r="A153" s="33" t="s">
        <v>291</v>
      </c>
      <c r="B153" s="28" t="s">
        <v>323</v>
      </c>
      <c r="C153" s="29"/>
      <c r="D153" s="30">
        <v>0</v>
      </c>
      <c r="E153" s="31"/>
    </row>
    <row r="154" spans="1:5" s="4" customFormat="1" ht="23.25" hidden="1">
      <c r="A154" s="33" t="s">
        <v>292</v>
      </c>
      <c r="B154" s="28" t="s">
        <v>323</v>
      </c>
      <c r="C154" s="29"/>
      <c r="D154" s="30">
        <v>0</v>
      </c>
      <c r="E154" s="31"/>
    </row>
    <row r="155" spans="1:5" s="4" customFormat="1" ht="23.25" hidden="1">
      <c r="A155" s="33" t="s">
        <v>293</v>
      </c>
      <c r="B155" s="28" t="s">
        <v>325</v>
      </c>
      <c r="C155" s="29"/>
      <c r="D155" s="30">
        <v>0</v>
      </c>
      <c r="E155" s="31"/>
    </row>
    <row r="156" spans="1:5" s="4" customFormat="1" ht="23.25">
      <c r="A156" s="38" t="s">
        <v>294</v>
      </c>
      <c r="B156" s="23" t="s">
        <v>325</v>
      </c>
      <c r="C156" s="24">
        <v>20</v>
      </c>
      <c r="D156" s="25">
        <v>7000</v>
      </c>
      <c r="E156" s="26">
        <f>+D156*C156</f>
        <v>140000</v>
      </c>
    </row>
    <row r="157" spans="1:5" s="4" customFormat="1" ht="23.25" hidden="1">
      <c r="A157" s="33" t="s">
        <v>113</v>
      </c>
      <c r="B157" s="28" t="s">
        <v>325</v>
      </c>
      <c r="C157" s="39"/>
      <c r="D157" s="30">
        <v>0</v>
      </c>
      <c r="E157" s="31"/>
    </row>
    <row r="158" spans="1:5" s="4" customFormat="1" ht="23.25" hidden="1">
      <c r="A158" s="41" t="s">
        <v>114</v>
      </c>
      <c r="B158" s="28" t="s">
        <v>323</v>
      </c>
      <c r="C158" s="39"/>
      <c r="D158" s="30">
        <v>0</v>
      </c>
      <c r="E158" s="31"/>
    </row>
    <row r="159" spans="1:5" s="4" customFormat="1" ht="23.25" hidden="1">
      <c r="A159" s="33" t="s">
        <v>115</v>
      </c>
      <c r="B159" s="28" t="s">
        <v>324</v>
      </c>
      <c r="C159" s="39"/>
      <c r="D159" s="30">
        <v>0</v>
      </c>
      <c r="E159" s="31"/>
    </row>
    <row r="160" spans="1:5" s="4" customFormat="1" ht="23.25">
      <c r="A160" s="38" t="s">
        <v>56</v>
      </c>
      <c r="B160" s="23" t="s">
        <v>323</v>
      </c>
      <c r="C160" s="24">
        <v>8</v>
      </c>
      <c r="D160" s="25">
        <v>13000</v>
      </c>
      <c r="E160" s="26">
        <f>+D160*C160</f>
        <v>104000</v>
      </c>
    </row>
    <row r="161" spans="1:248" s="4" customFormat="1" ht="23.25" hidden="1">
      <c r="A161" s="40" t="s">
        <v>57</v>
      </c>
      <c r="B161" s="28" t="s">
        <v>324</v>
      </c>
      <c r="C161" s="29"/>
      <c r="D161" s="30">
        <v>0</v>
      </c>
      <c r="E161" s="31"/>
    </row>
    <row r="162" spans="1:248" s="4" customFormat="1" ht="23.25" hidden="1">
      <c r="A162" s="33" t="s">
        <v>199</v>
      </c>
      <c r="B162" s="28" t="s">
        <v>324</v>
      </c>
      <c r="C162" s="29"/>
      <c r="D162" s="30">
        <v>0</v>
      </c>
      <c r="E162" s="31"/>
    </row>
    <row r="163" spans="1:248" s="4" customFormat="1" ht="23.25" hidden="1">
      <c r="A163" s="36" t="s">
        <v>200</v>
      </c>
      <c r="B163" s="28" t="s">
        <v>323</v>
      </c>
      <c r="C163" s="29"/>
      <c r="D163" s="30">
        <v>0</v>
      </c>
      <c r="E163" s="31"/>
    </row>
    <row r="164" spans="1:248" s="4" customFormat="1" ht="23.25" hidden="1">
      <c r="A164" s="33" t="s">
        <v>201</v>
      </c>
      <c r="B164" s="28" t="s">
        <v>324</v>
      </c>
      <c r="C164" s="29"/>
      <c r="D164" s="30">
        <v>0</v>
      </c>
      <c r="E164" s="3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</row>
    <row r="165" spans="1:248" s="4" customFormat="1" ht="23.25">
      <c r="A165" s="38" t="s">
        <v>202</v>
      </c>
      <c r="B165" s="23" t="s">
        <v>323</v>
      </c>
      <c r="C165" s="24">
        <v>35.5</v>
      </c>
      <c r="D165" s="25">
        <v>11000</v>
      </c>
      <c r="E165" s="26">
        <f>+D165*C165</f>
        <v>390500</v>
      </c>
    </row>
    <row r="166" spans="1:248" s="4" customFormat="1" ht="23.25" hidden="1">
      <c r="A166" s="33" t="s">
        <v>203</v>
      </c>
      <c r="B166" s="28" t="s">
        <v>323</v>
      </c>
      <c r="C166" s="29"/>
      <c r="D166" s="30">
        <v>0</v>
      </c>
      <c r="E166" s="31"/>
    </row>
    <row r="167" spans="1:248" s="4" customFormat="1" ht="23.25" hidden="1">
      <c r="A167" s="44" t="s">
        <v>204</v>
      </c>
      <c r="B167" s="28" t="s">
        <v>323</v>
      </c>
      <c r="C167" s="29"/>
      <c r="D167" s="30">
        <v>0</v>
      </c>
      <c r="E167" s="31"/>
    </row>
    <row r="168" spans="1:248" s="4" customFormat="1" ht="23.25" hidden="1">
      <c r="A168" s="33" t="s">
        <v>65</v>
      </c>
      <c r="B168" s="28" t="s">
        <v>325</v>
      </c>
      <c r="C168" s="29"/>
      <c r="D168" s="30">
        <v>0</v>
      </c>
      <c r="E168" s="31"/>
    </row>
    <row r="169" spans="1:248" s="4" customFormat="1" ht="23.25">
      <c r="A169" s="37" t="s">
        <v>66</v>
      </c>
      <c r="B169" s="51" t="s">
        <v>323</v>
      </c>
      <c r="C169" s="52">
        <v>10</v>
      </c>
      <c r="D169" s="25">
        <v>11000</v>
      </c>
      <c r="E169" s="26">
        <f>+D169*C169</f>
        <v>110000</v>
      </c>
    </row>
    <row r="170" spans="1:248" s="4" customFormat="1" ht="23.25" hidden="1">
      <c r="A170" s="33" t="s">
        <v>90</v>
      </c>
      <c r="B170" s="28" t="s">
        <v>323</v>
      </c>
      <c r="C170" s="29"/>
      <c r="D170" s="30">
        <v>0</v>
      </c>
      <c r="E170" s="31"/>
    </row>
    <row r="171" spans="1:248" s="4" customFormat="1" ht="23.25" hidden="1">
      <c r="A171" s="33" t="s">
        <v>39</v>
      </c>
      <c r="B171" s="28" t="s">
        <v>323</v>
      </c>
      <c r="C171" s="29"/>
      <c r="D171" s="30">
        <v>0</v>
      </c>
      <c r="E171" s="31"/>
    </row>
    <row r="172" spans="1:248" s="4" customFormat="1" ht="23.25" hidden="1">
      <c r="A172" s="36" t="s">
        <v>243</v>
      </c>
      <c r="B172" s="28" t="s">
        <v>323</v>
      </c>
      <c r="C172" s="29"/>
      <c r="D172" s="30">
        <v>0</v>
      </c>
      <c r="E172" s="31"/>
    </row>
    <row r="173" spans="1:248" s="4" customFormat="1" ht="23.25" hidden="1">
      <c r="A173" s="33" t="s">
        <v>244</v>
      </c>
      <c r="B173" s="28" t="s">
        <v>323</v>
      </c>
      <c r="C173" s="29"/>
      <c r="D173" s="30">
        <v>0</v>
      </c>
      <c r="E173" s="31"/>
    </row>
    <row r="174" spans="1:248" s="4" customFormat="1" ht="23.25" hidden="1">
      <c r="A174" s="33" t="s">
        <v>245</v>
      </c>
      <c r="B174" s="28" t="s">
        <v>323</v>
      </c>
      <c r="C174" s="29"/>
      <c r="D174" s="30">
        <v>0</v>
      </c>
      <c r="E174" s="31"/>
    </row>
    <row r="175" spans="1:248" s="4" customFormat="1" ht="23.25" hidden="1">
      <c r="A175" s="36" t="s">
        <v>180</v>
      </c>
      <c r="B175" s="28" t="s">
        <v>323</v>
      </c>
      <c r="C175" s="29"/>
      <c r="D175" s="30">
        <v>0</v>
      </c>
      <c r="E175" s="31"/>
    </row>
    <row r="176" spans="1:248" s="4" customFormat="1" ht="23.25" hidden="1">
      <c r="A176" s="36" t="s">
        <v>181</v>
      </c>
      <c r="B176" s="28" t="s">
        <v>323</v>
      </c>
      <c r="C176" s="29"/>
      <c r="D176" s="30">
        <v>0</v>
      </c>
      <c r="E176" s="31"/>
    </row>
    <row r="177" spans="1:248" s="5" customFormat="1" ht="23.25">
      <c r="A177" s="35" t="s">
        <v>182</v>
      </c>
      <c r="B177" s="23" t="s">
        <v>323</v>
      </c>
      <c r="C177" s="24">
        <v>310</v>
      </c>
      <c r="D177" s="25">
        <v>11000</v>
      </c>
      <c r="E177" s="26">
        <f>+D177*C177</f>
        <v>3410000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</row>
    <row r="178" spans="1:248" s="5" customFormat="1" ht="23.25">
      <c r="A178" s="38" t="s">
        <v>183</v>
      </c>
      <c r="B178" s="23" t="s">
        <v>325</v>
      </c>
      <c r="C178" s="24">
        <v>355</v>
      </c>
      <c r="D178" s="25">
        <v>3300</v>
      </c>
      <c r="E178" s="26">
        <f>+D178*C178</f>
        <v>1171500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</row>
    <row r="179" spans="1:248" s="4" customFormat="1" ht="23.25" hidden="1">
      <c r="A179" s="36" t="s">
        <v>184</v>
      </c>
      <c r="B179" s="28" t="s">
        <v>323</v>
      </c>
      <c r="C179" s="29"/>
      <c r="D179" s="30">
        <v>0</v>
      </c>
      <c r="E179" s="31"/>
    </row>
    <row r="180" spans="1:248" s="4" customFormat="1" ht="23.25">
      <c r="A180" s="35" t="s">
        <v>185</v>
      </c>
      <c r="B180" s="23" t="s">
        <v>323</v>
      </c>
      <c r="C180" s="24">
        <v>8</v>
      </c>
      <c r="D180" s="25">
        <v>28000</v>
      </c>
      <c r="E180" s="26">
        <f>+D180*C180</f>
        <v>224000</v>
      </c>
    </row>
    <row r="181" spans="1:248" s="4" customFormat="1" ht="23.25" hidden="1">
      <c r="A181" s="36" t="s">
        <v>186</v>
      </c>
      <c r="B181" s="28" t="s">
        <v>325</v>
      </c>
      <c r="C181" s="29"/>
      <c r="D181" s="30">
        <v>0</v>
      </c>
      <c r="E181" s="31"/>
    </row>
    <row r="182" spans="1:248" s="4" customFormat="1" ht="23.25" hidden="1">
      <c r="A182" s="33" t="s">
        <v>187</v>
      </c>
      <c r="B182" s="28" t="s">
        <v>325</v>
      </c>
      <c r="C182" s="29"/>
      <c r="D182" s="30">
        <v>0</v>
      </c>
      <c r="E182" s="31"/>
    </row>
    <row r="183" spans="1:248" s="4" customFormat="1" ht="23.25" hidden="1">
      <c r="A183" s="40" t="s">
        <v>367</v>
      </c>
      <c r="B183" s="28" t="s">
        <v>323</v>
      </c>
      <c r="C183" s="29"/>
      <c r="D183" s="30">
        <v>0</v>
      </c>
      <c r="E183" s="31"/>
    </row>
    <row r="184" spans="1:248" s="4" customFormat="1" ht="23.25" hidden="1">
      <c r="A184" s="40" t="s">
        <v>304</v>
      </c>
      <c r="B184" s="28" t="s">
        <v>323</v>
      </c>
      <c r="C184" s="29"/>
      <c r="D184" s="30">
        <v>0</v>
      </c>
      <c r="E184" s="31"/>
    </row>
    <row r="185" spans="1:248" s="4" customFormat="1" ht="23.25" hidden="1">
      <c r="A185" s="40" t="s">
        <v>305</v>
      </c>
      <c r="B185" s="28" t="s">
        <v>323</v>
      </c>
      <c r="C185" s="29"/>
      <c r="D185" s="30">
        <v>0</v>
      </c>
      <c r="E185" s="31"/>
    </row>
    <row r="186" spans="1:248" s="4" customFormat="1" ht="23.25">
      <c r="A186" s="40" t="s">
        <v>306</v>
      </c>
      <c r="B186" s="23" t="s">
        <v>325</v>
      </c>
      <c r="C186" s="24">
        <v>54</v>
      </c>
      <c r="D186" s="25">
        <v>85000</v>
      </c>
      <c r="E186" s="26">
        <f>+D186*C186</f>
        <v>4590000</v>
      </c>
    </row>
    <row r="187" spans="1:248" s="4" customFormat="1" ht="23.25" hidden="1">
      <c r="A187" s="36" t="s">
        <v>40</v>
      </c>
      <c r="B187" s="28" t="s">
        <v>323</v>
      </c>
      <c r="C187" s="29"/>
      <c r="D187" s="30">
        <v>0</v>
      </c>
      <c r="E187" s="26"/>
    </row>
    <row r="188" spans="1:248" s="4" customFormat="1" ht="23.25">
      <c r="A188" s="33" t="s">
        <v>335</v>
      </c>
      <c r="B188" s="28" t="s">
        <v>325</v>
      </c>
      <c r="C188" s="29">
        <v>32.5</v>
      </c>
      <c r="D188" s="30">
        <v>265000</v>
      </c>
      <c r="E188" s="26">
        <f t="shared" ref="E188" si="0">+D188*C188</f>
        <v>8612500</v>
      </c>
    </row>
    <row r="189" spans="1:248" s="4" customFormat="1" ht="23.25" hidden="1">
      <c r="A189" s="53" t="s">
        <v>342</v>
      </c>
      <c r="B189" s="28" t="s">
        <v>325</v>
      </c>
      <c r="C189" s="29"/>
      <c r="D189" s="30">
        <v>0</v>
      </c>
      <c r="E189" s="31"/>
    </row>
    <row r="190" spans="1:248" s="4" customFormat="1" ht="23.25" hidden="1">
      <c r="A190" s="53" t="s">
        <v>343</v>
      </c>
      <c r="B190" s="28" t="s">
        <v>325</v>
      </c>
      <c r="C190" s="29"/>
      <c r="D190" s="30">
        <v>0</v>
      </c>
      <c r="E190" s="31"/>
    </row>
    <row r="191" spans="1:248" s="4" customFormat="1" ht="23.25" hidden="1">
      <c r="A191" s="53" t="s">
        <v>344</v>
      </c>
      <c r="B191" s="28" t="s">
        <v>325</v>
      </c>
      <c r="C191" s="29"/>
      <c r="D191" s="30">
        <v>0</v>
      </c>
      <c r="E191" s="31"/>
    </row>
    <row r="192" spans="1:248" s="4" customFormat="1" ht="23.25" hidden="1">
      <c r="A192" s="53" t="s">
        <v>345</v>
      </c>
      <c r="B192" s="28" t="s">
        <v>325</v>
      </c>
      <c r="C192" s="29"/>
      <c r="D192" s="30">
        <v>0</v>
      </c>
      <c r="E192" s="31"/>
    </row>
    <row r="193" spans="1:248" s="4" customFormat="1" ht="23.25" hidden="1">
      <c r="A193" s="33" t="s">
        <v>58</v>
      </c>
      <c r="B193" s="28" t="s">
        <v>323</v>
      </c>
      <c r="C193" s="29"/>
      <c r="D193" s="30">
        <v>0</v>
      </c>
      <c r="E193" s="31"/>
    </row>
    <row r="194" spans="1:248" s="4" customFormat="1" ht="23.25" hidden="1">
      <c r="A194" s="54" t="s">
        <v>59</v>
      </c>
      <c r="B194" s="28" t="s">
        <v>324</v>
      </c>
      <c r="C194" s="29"/>
      <c r="D194" s="30">
        <v>0</v>
      </c>
      <c r="E194" s="31"/>
    </row>
    <row r="195" spans="1:248" s="4" customFormat="1" ht="23.25">
      <c r="A195" s="38" t="s">
        <v>70</v>
      </c>
      <c r="B195" s="23" t="s">
        <v>323</v>
      </c>
      <c r="C195" s="24">
        <v>235</v>
      </c>
      <c r="D195" s="25">
        <v>27000</v>
      </c>
      <c r="E195" s="26">
        <f>+D195*C195</f>
        <v>6345000</v>
      </c>
    </row>
    <row r="196" spans="1:248" s="4" customFormat="1" ht="23.25">
      <c r="A196" s="35" t="s">
        <v>71</v>
      </c>
      <c r="B196" s="23" t="s">
        <v>323</v>
      </c>
      <c r="C196" s="24">
        <v>420</v>
      </c>
      <c r="D196" s="25">
        <v>26000</v>
      </c>
      <c r="E196" s="26">
        <f>+D196*C196</f>
        <v>10920000</v>
      </c>
    </row>
    <row r="197" spans="1:248" s="4" customFormat="1" ht="23.25" hidden="1">
      <c r="A197" s="33" t="s">
        <v>72</v>
      </c>
      <c r="B197" s="28" t="s">
        <v>325</v>
      </c>
      <c r="C197" s="29"/>
      <c r="D197" s="30">
        <v>0</v>
      </c>
      <c r="E197" s="31"/>
    </row>
    <row r="198" spans="1:248" s="4" customFormat="1" ht="23.25" hidden="1">
      <c r="A198" s="33" t="s">
        <v>73</v>
      </c>
      <c r="B198" s="28" t="s">
        <v>325</v>
      </c>
      <c r="C198" s="29"/>
      <c r="D198" s="30">
        <v>0</v>
      </c>
      <c r="E198" s="31"/>
    </row>
    <row r="199" spans="1:248" s="4" customFormat="1" ht="23.25">
      <c r="A199" s="38" t="s">
        <v>146</v>
      </c>
      <c r="B199" s="23" t="s">
        <v>323</v>
      </c>
      <c r="C199" s="24">
        <v>505</v>
      </c>
      <c r="D199" s="25">
        <v>16000</v>
      </c>
      <c r="E199" s="26">
        <f>+D199*C199</f>
        <v>8080000</v>
      </c>
    </row>
    <row r="200" spans="1:248" s="6" customFormat="1" ht="23.25" hidden="1">
      <c r="A200" s="55" t="s">
        <v>147</v>
      </c>
      <c r="B200" s="28" t="s">
        <v>325</v>
      </c>
      <c r="C200" s="29"/>
      <c r="D200" s="30">
        <v>0</v>
      </c>
      <c r="E200" s="3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</row>
    <row r="201" spans="1:248" s="4" customFormat="1" ht="23.25" hidden="1">
      <c r="A201" s="55" t="s">
        <v>148</v>
      </c>
      <c r="B201" s="28" t="s">
        <v>325</v>
      </c>
      <c r="C201" s="29"/>
      <c r="D201" s="30">
        <v>0</v>
      </c>
      <c r="E201" s="31"/>
    </row>
    <row r="202" spans="1:248" s="4" customFormat="1" ht="23.25">
      <c r="A202" s="38" t="s">
        <v>219</v>
      </c>
      <c r="B202" s="23" t="s">
        <v>323</v>
      </c>
      <c r="C202" s="24">
        <v>27</v>
      </c>
      <c r="D202" s="25">
        <v>28000</v>
      </c>
      <c r="E202" s="26">
        <f>+D202*C202</f>
        <v>756000</v>
      </c>
    </row>
    <row r="203" spans="1:248" s="4" customFormat="1" ht="23.25">
      <c r="A203" s="35" t="s">
        <v>220</v>
      </c>
      <c r="B203" s="23" t="s">
        <v>323</v>
      </c>
      <c r="C203" s="24">
        <v>8</v>
      </c>
      <c r="D203" s="25">
        <v>38000</v>
      </c>
      <c r="E203" s="26">
        <f>+D203*C203</f>
        <v>304000</v>
      </c>
    </row>
    <row r="204" spans="1:248" s="4" customFormat="1" ht="23.25" hidden="1">
      <c r="A204" s="33" t="s">
        <v>221</v>
      </c>
      <c r="B204" s="28" t="s">
        <v>323</v>
      </c>
      <c r="C204" s="29"/>
      <c r="D204" s="30">
        <v>0</v>
      </c>
      <c r="E204" s="31"/>
    </row>
    <row r="205" spans="1:248" s="4" customFormat="1" ht="23.25" hidden="1">
      <c r="A205" s="35" t="s">
        <v>222</v>
      </c>
      <c r="B205" s="28" t="s">
        <v>323</v>
      </c>
      <c r="C205" s="29"/>
      <c r="D205" s="30">
        <v>0</v>
      </c>
      <c r="E205" s="31"/>
    </row>
    <row r="206" spans="1:248" s="4" customFormat="1" ht="23.25">
      <c r="A206" s="38" t="s">
        <v>188</v>
      </c>
      <c r="B206" s="23" t="s">
        <v>323</v>
      </c>
      <c r="C206" s="24">
        <v>40</v>
      </c>
      <c r="D206" s="25">
        <v>12000</v>
      </c>
      <c r="E206" s="26">
        <f>+D206*C206</f>
        <v>480000</v>
      </c>
    </row>
    <row r="207" spans="1:248" s="4" customFormat="1" ht="23.25" hidden="1">
      <c r="A207" s="33" t="s">
        <v>189</v>
      </c>
      <c r="B207" s="28" t="s">
        <v>325</v>
      </c>
      <c r="C207" s="29"/>
      <c r="D207" s="30">
        <v>0</v>
      </c>
      <c r="E207" s="31"/>
    </row>
    <row r="208" spans="1:248" s="4" customFormat="1" ht="23.25" hidden="1">
      <c r="A208" s="33" t="s">
        <v>190</v>
      </c>
      <c r="B208" s="28" t="s">
        <v>325</v>
      </c>
      <c r="C208" s="29"/>
      <c r="D208" s="30">
        <v>0</v>
      </c>
      <c r="E208" s="31"/>
    </row>
    <row r="209" spans="1:5" s="4" customFormat="1" ht="23.25" hidden="1">
      <c r="A209" s="33" t="s">
        <v>191</v>
      </c>
      <c r="B209" s="28" t="s">
        <v>325</v>
      </c>
      <c r="C209" s="29"/>
      <c r="D209" s="30">
        <v>0</v>
      </c>
      <c r="E209" s="31"/>
    </row>
    <row r="210" spans="1:5" s="4" customFormat="1" ht="23.25">
      <c r="A210" s="38" t="s">
        <v>42</v>
      </c>
      <c r="B210" s="23" t="s">
        <v>323</v>
      </c>
      <c r="C210" s="24">
        <v>35</v>
      </c>
      <c r="D210" s="25">
        <v>19000</v>
      </c>
      <c r="E210" s="26">
        <f>+D210*C210</f>
        <v>665000</v>
      </c>
    </row>
    <row r="211" spans="1:5" s="4" customFormat="1" ht="23.25" hidden="1">
      <c r="A211" s="56" t="s">
        <v>43</v>
      </c>
      <c r="B211" s="28" t="s">
        <v>325</v>
      </c>
      <c r="C211" s="29"/>
      <c r="D211" s="30">
        <v>0</v>
      </c>
      <c r="E211" s="31"/>
    </row>
    <row r="212" spans="1:5" s="4" customFormat="1" ht="23.25" hidden="1">
      <c r="A212" s="33" t="s">
        <v>44</v>
      </c>
      <c r="B212" s="28" t="s">
        <v>323</v>
      </c>
      <c r="C212" s="29"/>
      <c r="D212" s="30">
        <v>0</v>
      </c>
      <c r="E212" s="31"/>
    </row>
    <row r="213" spans="1:5" s="4" customFormat="1" ht="23.25">
      <c r="A213" s="38" t="s">
        <v>45</v>
      </c>
      <c r="B213" s="23" t="s">
        <v>323</v>
      </c>
      <c r="C213" s="24">
        <v>245</v>
      </c>
      <c r="D213" s="25">
        <v>14000</v>
      </c>
      <c r="E213" s="26">
        <f>+D213*C213</f>
        <v>3430000</v>
      </c>
    </row>
    <row r="214" spans="1:5" s="4" customFormat="1" ht="23.25" hidden="1">
      <c r="A214" s="33" t="s">
        <v>46</v>
      </c>
      <c r="B214" s="28" t="s">
        <v>325</v>
      </c>
      <c r="C214" s="29"/>
      <c r="D214" s="30">
        <v>0</v>
      </c>
      <c r="E214" s="31"/>
    </row>
    <row r="215" spans="1:5" s="4" customFormat="1" ht="23.25" hidden="1">
      <c r="A215" s="33" t="s">
        <v>47</v>
      </c>
      <c r="B215" s="28" t="s">
        <v>323</v>
      </c>
      <c r="C215" s="29"/>
      <c r="D215" s="30">
        <v>0</v>
      </c>
      <c r="E215" s="31"/>
    </row>
    <row r="216" spans="1:5" s="4" customFormat="1" ht="23.25" hidden="1">
      <c r="A216" s="33" t="s">
        <v>48</v>
      </c>
      <c r="B216" s="28" t="s">
        <v>325</v>
      </c>
      <c r="C216" s="29"/>
      <c r="D216" s="30">
        <v>0</v>
      </c>
      <c r="E216" s="31"/>
    </row>
    <row r="217" spans="1:5" s="4" customFormat="1" ht="23.25" hidden="1">
      <c r="A217" s="40" t="s">
        <v>355</v>
      </c>
      <c r="B217" s="28" t="s">
        <v>323</v>
      </c>
      <c r="C217" s="29"/>
      <c r="D217" s="30">
        <v>0</v>
      </c>
      <c r="E217" s="31"/>
    </row>
    <row r="218" spans="1:5" s="4" customFormat="1" ht="23.25" hidden="1">
      <c r="A218" s="40" t="s">
        <v>134</v>
      </c>
      <c r="B218" s="28" t="s">
        <v>325</v>
      </c>
      <c r="C218" s="29"/>
      <c r="D218" s="30">
        <v>0</v>
      </c>
      <c r="E218" s="31"/>
    </row>
    <row r="219" spans="1:5" s="4" customFormat="1" ht="23.25" hidden="1">
      <c r="A219" s="40" t="s">
        <v>135</v>
      </c>
      <c r="B219" s="28" t="s">
        <v>323</v>
      </c>
      <c r="C219" s="29"/>
      <c r="D219" s="30">
        <v>0</v>
      </c>
      <c r="E219" s="31"/>
    </row>
    <row r="220" spans="1:5" s="4" customFormat="1" ht="23.25" hidden="1">
      <c r="A220" s="40" t="s">
        <v>136</v>
      </c>
      <c r="B220" s="28" t="s">
        <v>325</v>
      </c>
      <c r="C220" s="29"/>
      <c r="D220" s="30">
        <v>0</v>
      </c>
      <c r="E220" s="31"/>
    </row>
    <row r="221" spans="1:5" s="4" customFormat="1" ht="23.25" hidden="1">
      <c r="A221" s="33" t="s">
        <v>137</v>
      </c>
      <c r="B221" s="28" t="s">
        <v>323</v>
      </c>
      <c r="C221" s="29"/>
      <c r="D221" s="30">
        <v>0</v>
      </c>
      <c r="E221" s="31"/>
    </row>
    <row r="222" spans="1:5" s="4" customFormat="1" ht="23.25" hidden="1">
      <c r="A222" s="33" t="s">
        <v>138</v>
      </c>
      <c r="B222" s="28" t="s">
        <v>323</v>
      </c>
      <c r="C222" s="29"/>
      <c r="D222" s="30">
        <v>0</v>
      </c>
      <c r="E222" s="31"/>
    </row>
    <row r="223" spans="1:5" s="4" customFormat="1" ht="23.25">
      <c r="A223" s="40" t="s">
        <v>139</v>
      </c>
      <c r="B223" s="23" t="s">
        <v>325</v>
      </c>
      <c r="C223" s="24">
        <v>8</v>
      </c>
      <c r="D223" s="25">
        <v>2600</v>
      </c>
      <c r="E223" s="26">
        <f>+D223*C223</f>
        <v>20800</v>
      </c>
    </row>
    <row r="224" spans="1:5" s="4" customFormat="1" ht="23.25" hidden="1">
      <c r="A224" s="35" t="s">
        <v>319</v>
      </c>
      <c r="B224" s="28" t="s">
        <v>323</v>
      </c>
      <c r="C224" s="29"/>
      <c r="D224" s="30">
        <v>0</v>
      </c>
      <c r="E224" s="31"/>
    </row>
    <row r="225" spans="1:5" s="4" customFormat="1" ht="23.25" hidden="1">
      <c r="A225" s="36" t="s">
        <v>205</v>
      </c>
      <c r="B225" s="28" t="s">
        <v>322</v>
      </c>
      <c r="C225" s="29"/>
      <c r="D225" s="30">
        <v>0</v>
      </c>
      <c r="E225" s="31"/>
    </row>
    <row r="226" spans="1:5" s="4" customFormat="1" ht="23.25" hidden="1">
      <c r="A226" s="35" t="s">
        <v>307</v>
      </c>
      <c r="B226" s="28" t="s">
        <v>323</v>
      </c>
      <c r="C226" s="29"/>
      <c r="D226" s="30">
        <v>0</v>
      </c>
      <c r="E226" s="31"/>
    </row>
    <row r="227" spans="1:5" s="4" customFormat="1" ht="23.25" hidden="1">
      <c r="A227" s="35" t="s">
        <v>308</v>
      </c>
      <c r="B227" s="28" t="s">
        <v>331</v>
      </c>
      <c r="C227" s="29"/>
      <c r="D227" s="30">
        <v>0</v>
      </c>
      <c r="E227" s="31"/>
    </row>
    <row r="228" spans="1:5" s="4" customFormat="1" ht="23.25" hidden="1">
      <c r="A228" s="55" t="s">
        <v>91</v>
      </c>
      <c r="B228" s="28" t="s">
        <v>323</v>
      </c>
      <c r="C228" s="29"/>
      <c r="D228" s="30">
        <v>0</v>
      </c>
      <c r="E228" s="31"/>
    </row>
    <row r="229" spans="1:5" s="4" customFormat="1" ht="23.25" hidden="1">
      <c r="A229" s="33" t="s">
        <v>61</v>
      </c>
      <c r="B229" s="28" t="s">
        <v>323</v>
      </c>
      <c r="C229" s="29"/>
      <c r="D229" s="30">
        <v>0</v>
      </c>
      <c r="E229" s="31"/>
    </row>
    <row r="230" spans="1:5" s="4" customFormat="1" ht="23.25" hidden="1">
      <c r="A230" s="33" t="s">
        <v>62</v>
      </c>
      <c r="B230" s="28" t="s">
        <v>326</v>
      </c>
      <c r="C230" s="29"/>
      <c r="D230" s="30">
        <v>0</v>
      </c>
      <c r="E230" s="31"/>
    </row>
    <row r="231" spans="1:5" s="4" customFormat="1" ht="23.25" hidden="1">
      <c r="A231" s="37" t="s">
        <v>368</v>
      </c>
      <c r="B231" s="28" t="s">
        <v>322</v>
      </c>
      <c r="C231" s="29"/>
      <c r="D231" s="30">
        <v>0</v>
      </c>
      <c r="E231" s="31"/>
    </row>
    <row r="232" spans="1:5" s="4" customFormat="1" ht="23.25" hidden="1">
      <c r="A232" s="37" t="s">
        <v>369</v>
      </c>
      <c r="B232" s="28" t="s">
        <v>322</v>
      </c>
      <c r="C232" s="29"/>
      <c r="D232" s="30">
        <v>0</v>
      </c>
      <c r="E232" s="31"/>
    </row>
    <row r="233" spans="1:5" s="4" customFormat="1" ht="23.25" hidden="1">
      <c r="A233" s="53" t="s">
        <v>346</v>
      </c>
      <c r="B233" s="28" t="s">
        <v>325</v>
      </c>
      <c r="C233" s="29"/>
      <c r="D233" s="30">
        <v>0</v>
      </c>
      <c r="E233" s="31"/>
    </row>
    <row r="234" spans="1:5" s="4" customFormat="1" ht="23.25" hidden="1">
      <c r="A234" s="33" t="s">
        <v>92</v>
      </c>
      <c r="B234" s="28" t="s">
        <v>323</v>
      </c>
      <c r="C234" s="29"/>
      <c r="D234" s="30">
        <v>0</v>
      </c>
      <c r="E234" s="31"/>
    </row>
    <row r="235" spans="1:5" s="4" customFormat="1" ht="23.25" hidden="1">
      <c r="A235" s="33" t="s">
        <v>93</v>
      </c>
      <c r="B235" s="28" t="s">
        <v>325</v>
      </c>
      <c r="C235" s="29"/>
      <c r="D235" s="30">
        <v>0</v>
      </c>
      <c r="E235" s="31"/>
    </row>
    <row r="236" spans="1:5" s="4" customFormat="1" ht="23.25" hidden="1">
      <c r="A236" s="33" t="s">
        <v>140</v>
      </c>
      <c r="B236" s="28" t="s">
        <v>323</v>
      </c>
      <c r="C236" s="39"/>
      <c r="D236" s="30">
        <v>0</v>
      </c>
      <c r="E236" s="31"/>
    </row>
    <row r="237" spans="1:5" s="4" customFormat="1" ht="23.25" hidden="1">
      <c r="A237" s="53" t="s">
        <v>347</v>
      </c>
      <c r="B237" s="28" t="s">
        <v>325</v>
      </c>
      <c r="C237" s="29"/>
      <c r="D237" s="30">
        <v>0</v>
      </c>
      <c r="E237" s="31"/>
    </row>
    <row r="238" spans="1:5" s="4" customFormat="1" ht="23.25" hidden="1">
      <c r="A238" s="33" t="s">
        <v>141</v>
      </c>
      <c r="B238" s="28" t="s">
        <v>325</v>
      </c>
      <c r="C238" s="39"/>
      <c r="D238" s="30">
        <v>0</v>
      </c>
      <c r="E238" s="31"/>
    </row>
    <row r="239" spans="1:5" s="4" customFormat="1" ht="23.25" hidden="1">
      <c r="A239" s="33" t="s">
        <v>223</v>
      </c>
      <c r="B239" s="28" t="s">
        <v>323</v>
      </c>
      <c r="C239" s="29"/>
      <c r="D239" s="30">
        <v>0</v>
      </c>
      <c r="E239" s="31"/>
    </row>
    <row r="240" spans="1:5" s="4" customFormat="1" ht="23.25" hidden="1">
      <c r="A240" s="35" t="s">
        <v>24</v>
      </c>
      <c r="B240" s="28" t="s">
        <v>324</v>
      </c>
      <c r="C240" s="29"/>
      <c r="D240" s="30">
        <v>0</v>
      </c>
      <c r="E240" s="31"/>
    </row>
    <row r="241" spans="1:5" s="4" customFormat="1" ht="23.25">
      <c r="A241" s="38" t="s">
        <v>25</v>
      </c>
      <c r="B241" s="23" t="s">
        <v>323</v>
      </c>
      <c r="C241" s="24">
        <v>60</v>
      </c>
      <c r="D241" s="25">
        <v>30000</v>
      </c>
      <c r="E241" s="26">
        <f>+D241*C241</f>
        <v>1800000</v>
      </c>
    </row>
    <row r="242" spans="1:5" s="4" customFormat="1" ht="23.25">
      <c r="A242" s="38" t="s">
        <v>26</v>
      </c>
      <c r="B242" s="23" t="s">
        <v>323</v>
      </c>
      <c r="C242" s="24">
        <v>4.5</v>
      </c>
      <c r="D242" s="25">
        <v>25000</v>
      </c>
      <c r="E242" s="26">
        <f>+D242*C242</f>
        <v>112500</v>
      </c>
    </row>
    <row r="243" spans="1:5" s="4" customFormat="1" ht="23.25" hidden="1">
      <c r="A243" s="33" t="s">
        <v>27</v>
      </c>
      <c r="B243" s="28" t="s">
        <v>326</v>
      </c>
      <c r="C243" s="29"/>
      <c r="D243" s="30">
        <v>0</v>
      </c>
      <c r="E243" s="31"/>
    </row>
    <row r="244" spans="1:5" s="4" customFormat="1" ht="23.25">
      <c r="A244" s="38" t="s">
        <v>28</v>
      </c>
      <c r="B244" s="23" t="s">
        <v>324</v>
      </c>
      <c r="C244" s="24">
        <v>49</v>
      </c>
      <c r="D244" s="25">
        <v>20000</v>
      </c>
      <c r="E244" s="26">
        <f>+D244*C244</f>
        <v>980000</v>
      </c>
    </row>
    <row r="245" spans="1:5" s="4" customFormat="1" ht="23.25" hidden="1">
      <c r="A245" s="33" t="s">
        <v>29</v>
      </c>
      <c r="B245" s="28" t="s">
        <v>323</v>
      </c>
      <c r="C245" s="29"/>
      <c r="D245" s="30">
        <v>0</v>
      </c>
      <c r="E245" s="31"/>
    </row>
    <row r="246" spans="1:5" s="4" customFormat="1" ht="23.25" hidden="1">
      <c r="A246" s="40" t="s">
        <v>234</v>
      </c>
      <c r="B246" s="28" t="s">
        <v>323</v>
      </c>
      <c r="C246" s="29"/>
      <c r="D246" s="30">
        <v>0</v>
      </c>
      <c r="E246" s="31"/>
    </row>
    <row r="247" spans="1:5" s="4" customFormat="1" ht="23.25" hidden="1">
      <c r="A247" s="38" t="s">
        <v>235</v>
      </c>
      <c r="B247" s="28" t="s">
        <v>323</v>
      </c>
      <c r="C247" s="29"/>
      <c r="D247" s="30">
        <v>0</v>
      </c>
      <c r="E247" s="31"/>
    </row>
    <row r="248" spans="1:5" s="4" customFormat="1" ht="23.25" hidden="1">
      <c r="A248" s="38" t="s">
        <v>236</v>
      </c>
      <c r="B248" s="28" t="s">
        <v>323</v>
      </c>
      <c r="C248" s="29"/>
      <c r="D248" s="30">
        <v>0</v>
      </c>
      <c r="E248" s="31"/>
    </row>
    <row r="249" spans="1:5" s="4" customFormat="1" ht="23.25">
      <c r="A249" s="38" t="s">
        <v>30</v>
      </c>
      <c r="B249" s="23" t="s">
        <v>323</v>
      </c>
      <c r="C249" s="24">
        <v>81</v>
      </c>
      <c r="D249" s="25">
        <v>34000</v>
      </c>
      <c r="E249" s="26">
        <f>+D249*C249</f>
        <v>2754000</v>
      </c>
    </row>
    <row r="250" spans="1:5" s="4" customFormat="1" ht="23.25">
      <c r="A250" s="38" t="s">
        <v>31</v>
      </c>
      <c r="B250" s="23" t="s">
        <v>323</v>
      </c>
      <c r="C250" s="24">
        <v>9</v>
      </c>
      <c r="D250" s="25">
        <v>29000</v>
      </c>
      <c r="E250" s="26">
        <f>+D250*C250</f>
        <v>261000</v>
      </c>
    </row>
    <row r="251" spans="1:5" s="4" customFormat="1" ht="23.25" hidden="1">
      <c r="A251" s="33" t="s">
        <v>32</v>
      </c>
      <c r="B251" s="28" t="s">
        <v>326</v>
      </c>
      <c r="C251" s="29"/>
      <c r="D251" s="30">
        <v>0</v>
      </c>
      <c r="E251" s="31"/>
    </row>
    <row r="252" spans="1:5" s="4" customFormat="1" ht="23.25" hidden="1">
      <c r="A252" s="33" t="s">
        <v>33</v>
      </c>
      <c r="B252" s="28" t="s">
        <v>324</v>
      </c>
      <c r="C252" s="29"/>
      <c r="D252" s="30">
        <v>0</v>
      </c>
      <c r="E252" s="31"/>
    </row>
    <row r="253" spans="1:5" s="4" customFormat="1" ht="23.25">
      <c r="A253" s="38" t="s">
        <v>34</v>
      </c>
      <c r="B253" s="23" t="s">
        <v>323</v>
      </c>
      <c r="C253" s="24">
        <v>90</v>
      </c>
      <c r="D253" s="25">
        <v>27000</v>
      </c>
      <c r="E253" s="26">
        <f>+D253*C253</f>
        <v>2430000</v>
      </c>
    </row>
    <row r="254" spans="1:5" s="4" customFormat="1" ht="23.25">
      <c r="A254" s="38" t="s">
        <v>35</v>
      </c>
      <c r="B254" s="23" t="s">
        <v>323</v>
      </c>
      <c r="C254" s="24">
        <v>7.5</v>
      </c>
      <c r="D254" s="25">
        <v>22000</v>
      </c>
      <c r="E254" s="26">
        <f>+D254*C254</f>
        <v>165000</v>
      </c>
    </row>
    <row r="255" spans="1:5" s="4" customFormat="1" ht="23.25" hidden="1">
      <c r="A255" s="33" t="s">
        <v>36</v>
      </c>
      <c r="B255" s="28" t="s">
        <v>326</v>
      </c>
      <c r="C255" s="29"/>
      <c r="D255" s="30">
        <v>0</v>
      </c>
      <c r="E255" s="31"/>
    </row>
    <row r="256" spans="1:5" s="4" customFormat="1" ht="23.25">
      <c r="A256" s="38" t="s">
        <v>94</v>
      </c>
      <c r="B256" s="23" t="s">
        <v>323</v>
      </c>
      <c r="C256" s="57">
        <v>0.9</v>
      </c>
      <c r="D256" s="25">
        <v>35000</v>
      </c>
      <c r="E256" s="26">
        <f>+D256*C256</f>
        <v>31500</v>
      </c>
    </row>
    <row r="257" spans="1:5" s="4" customFormat="1" ht="23.25" hidden="1">
      <c r="A257" s="37" t="s">
        <v>95</v>
      </c>
      <c r="B257" s="28" t="s">
        <v>323</v>
      </c>
      <c r="C257" s="29"/>
      <c r="D257" s="30">
        <v>0</v>
      </c>
      <c r="E257" s="31"/>
    </row>
    <row r="258" spans="1:5" s="4" customFormat="1" ht="23.25" hidden="1">
      <c r="A258" s="33" t="s">
        <v>224</v>
      </c>
      <c r="B258" s="28" t="s">
        <v>323</v>
      </c>
      <c r="C258" s="29"/>
      <c r="D258" s="30">
        <v>0</v>
      </c>
      <c r="E258" s="31"/>
    </row>
    <row r="259" spans="1:5" s="4" customFormat="1" ht="23.25" hidden="1">
      <c r="A259" s="35" t="s">
        <v>237</v>
      </c>
      <c r="B259" s="28" t="s">
        <v>323</v>
      </c>
      <c r="C259" s="29"/>
      <c r="D259" s="30">
        <v>0</v>
      </c>
      <c r="E259" s="31"/>
    </row>
    <row r="260" spans="1:5" s="4" customFormat="1" ht="23.25" hidden="1">
      <c r="A260" s="35" t="s">
        <v>238</v>
      </c>
      <c r="B260" s="28" t="s">
        <v>323</v>
      </c>
      <c r="C260" s="29"/>
      <c r="D260" s="30">
        <v>0</v>
      </c>
      <c r="E260" s="31"/>
    </row>
    <row r="261" spans="1:5" s="4" customFormat="1" ht="23.25">
      <c r="A261" s="38" t="s">
        <v>239</v>
      </c>
      <c r="B261" s="23" t="s">
        <v>325</v>
      </c>
      <c r="C261" s="24">
        <v>33</v>
      </c>
      <c r="D261" s="25">
        <v>18000</v>
      </c>
      <c r="E261" s="26">
        <f>+D261*C261</f>
        <v>594000</v>
      </c>
    </row>
    <row r="262" spans="1:5" s="4" customFormat="1" ht="23.25" hidden="1">
      <c r="A262" s="33" t="s">
        <v>240</v>
      </c>
      <c r="B262" s="28" t="s">
        <v>325</v>
      </c>
      <c r="C262" s="29"/>
      <c r="D262" s="30">
        <v>0</v>
      </c>
      <c r="E262" s="31"/>
    </row>
    <row r="263" spans="1:5" s="4" customFormat="1" ht="23.25" hidden="1">
      <c r="A263" s="33" t="s">
        <v>225</v>
      </c>
      <c r="B263" s="28" t="s">
        <v>323</v>
      </c>
      <c r="C263" s="29"/>
      <c r="D263" s="30">
        <v>0</v>
      </c>
      <c r="E263" s="31"/>
    </row>
    <row r="264" spans="1:5" s="4" customFormat="1" ht="23.25" hidden="1">
      <c r="A264" s="33" t="s">
        <v>121</v>
      </c>
      <c r="B264" s="28"/>
      <c r="C264" s="29"/>
      <c r="D264" s="30">
        <v>0</v>
      </c>
      <c r="E264" s="31"/>
    </row>
    <row r="265" spans="1:5" s="4" customFormat="1" ht="23.25" hidden="1">
      <c r="A265" s="33" t="s">
        <v>241</v>
      </c>
      <c r="B265" s="28" t="s">
        <v>322</v>
      </c>
      <c r="C265" s="29"/>
      <c r="D265" s="30">
        <v>0</v>
      </c>
      <c r="E265" s="31"/>
    </row>
    <row r="266" spans="1:5" s="4" customFormat="1" ht="23.25">
      <c r="A266" s="38" t="s">
        <v>74</v>
      </c>
      <c r="B266" s="23" t="s">
        <v>323</v>
      </c>
      <c r="C266" s="24">
        <v>50</v>
      </c>
      <c r="D266" s="25">
        <v>10000</v>
      </c>
      <c r="E266" s="26">
        <f>+D266*C266</f>
        <v>500000</v>
      </c>
    </row>
    <row r="267" spans="1:5" s="4" customFormat="1" ht="23.25" hidden="1">
      <c r="A267" s="33" t="s">
        <v>75</v>
      </c>
      <c r="B267" s="28" t="s">
        <v>327</v>
      </c>
      <c r="C267" s="29"/>
      <c r="D267" s="30">
        <v>0</v>
      </c>
      <c r="E267" s="31"/>
    </row>
    <row r="268" spans="1:5" s="4" customFormat="1" ht="23.25" hidden="1">
      <c r="A268" s="53" t="s">
        <v>348</v>
      </c>
      <c r="B268" s="28" t="s">
        <v>325</v>
      </c>
      <c r="C268" s="29"/>
      <c r="D268" s="30">
        <v>0</v>
      </c>
      <c r="E268" s="31"/>
    </row>
    <row r="269" spans="1:5" s="4" customFormat="1" ht="23.25" hidden="1">
      <c r="A269" s="33" t="s">
        <v>150</v>
      </c>
      <c r="B269" s="28" t="s">
        <v>325</v>
      </c>
      <c r="C269" s="29"/>
      <c r="D269" s="30">
        <v>0</v>
      </c>
      <c r="E269" s="31"/>
    </row>
    <row r="270" spans="1:5" s="4" customFormat="1" ht="23.25" hidden="1">
      <c r="A270" s="53" t="s">
        <v>356</v>
      </c>
      <c r="B270" s="28" t="s">
        <v>325</v>
      </c>
      <c r="C270" s="29"/>
      <c r="D270" s="30">
        <v>0</v>
      </c>
      <c r="E270" s="31"/>
    </row>
    <row r="271" spans="1:5" s="4" customFormat="1" ht="23.25" hidden="1">
      <c r="A271" s="35" t="s">
        <v>309</v>
      </c>
      <c r="B271" s="28" t="s">
        <v>323</v>
      </c>
      <c r="C271" s="29"/>
      <c r="D271" s="30">
        <v>0</v>
      </c>
      <c r="E271" s="31"/>
    </row>
    <row r="272" spans="1:5" s="4" customFormat="1" ht="23.25" hidden="1">
      <c r="A272" s="53" t="s">
        <v>349</v>
      </c>
      <c r="B272" s="28" t="s">
        <v>325</v>
      </c>
      <c r="C272" s="29"/>
      <c r="D272" s="30">
        <v>0</v>
      </c>
      <c r="E272" s="31"/>
    </row>
    <row r="273" spans="1:5" s="4" customFormat="1" ht="23.25" hidden="1">
      <c r="A273" s="36" t="s">
        <v>142</v>
      </c>
      <c r="B273" s="28" t="s">
        <v>323</v>
      </c>
      <c r="C273" s="39"/>
      <c r="D273" s="30">
        <v>0</v>
      </c>
      <c r="E273" s="31"/>
    </row>
    <row r="274" spans="1:5" s="4" customFormat="1" ht="23.25" hidden="1">
      <c r="A274" s="40" t="s">
        <v>242</v>
      </c>
      <c r="B274" s="28" t="s">
        <v>322</v>
      </c>
      <c r="C274" s="29"/>
      <c r="D274" s="30">
        <v>0</v>
      </c>
      <c r="E274" s="31"/>
    </row>
    <row r="275" spans="1:5" s="4" customFormat="1" ht="23.25" hidden="1">
      <c r="A275" s="40" t="s">
        <v>102</v>
      </c>
      <c r="B275" s="28" t="s">
        <v>324</v>
      </c>
      <c r="C275" s="29"/>
      <c r="D275" s="30">
        <v>0</v>
      </c>
      <c r="E275" s="31"/>
    </row>
    <row r="276" spans="1:5" s="4" customFormat="1" ht="23.25" hidden="1">
      <c r="A276" s="40" t="s">
        <v>103</v>
      </c>
      <c r="B276" s="28" t="s">
        <v>324</v>
      </c>
      <c r="C276" s="29"/>
      <c r="D276" s="30">
        <v>0</v>
      </c>
      <c r="E276" s="31"/>
    </row>
    <row r="277" spans="1:5" s="4" customFormat="1" ht="23.25" hidden="1">
      <c r="A277" s="33" t="s">
        <v>269</v>
      </c>
      <c r="B277" s="28" t="s">
        <v>323</v>
      </c>
      <c r="C277" s="29"/>
      <c r="D277" s="30">
        <v>6000</v>
      </c>
      <c r="E277" s="31"/>
    </row>
    <row r="278" spans="1:5" s="4" customFormat="1" ht="23.25" hidden="1">
      <c r="A278" s="40" t="s">
        <v>270</v>
      </c>
      <c r="B278" s="28" t="s">
        <v>325</v>
      </c>
      <c r="C278" s="29"/>
      <c r="D278" s="30">
        <v>0</v>
      </c>
      <c r="E278" s="31"/>
    </row>
    <row r="279" spans="1:5" s="4" customFormat="1" ht="23.25" hidden="1">
      <c r="A279" s="33" t="s">
        <v>271</v>
      </c>
      <c r="B279" s="28" t="s">
        <v>323</v>
      </c>
      <c r="C279" s="29"/>
      <c r="D279" s="30">
        <v>0</v>
      </c>
      <c r="E279" s="31"/>
    </row>
    <row r="280" spans="1:5" s="4" customFormat="1" ht="23.25">
      <c r="A280" s="38" t="s">
        <v>286</v>
      </c>
      <c r="B280" s="23" t="s">
        <v>323</v>
      </c>
      <c r="C280" s="24">
        <v>120</v>
      </c>
      <c r="D280" s="25">
        <v>5000</v>
      </c>
      <c r="E280" s="26">
        <f>+D280*C280</f>
        <v>600000</v>
      </c>
    </row>
    <row r="281" spans="1:5" s="4" customFormat="1" ht="23.25" hidden="1">
      <c r="A281" s="40" t="s">
        <v>287</v>
      </c>
      <c r="B281" s="28" t="s">
        <v>324</v>
      </c>
      <c r="C281" s="29"/>
      <c r="D281" s="30">
        <v>0</v>
      </c>
      <c r="E281" s="31"/>
    </row>
    <row r="282" spans="1:5" s="4" customFormat="1" ht="23.25" hidden="1">
      <c r="A282" s="48" t="s">
        <v>310</v>
      </c>
      <c r="B282" s="28" t="s">
        <v>323</v>
      </c>
      <c r="C282" s="29"/>
      <c r="D282" s="30">
        <v>0</v>
      </c>
      <c r="E282" s="31"/>
    </row>
    <row r="283" spans="1:5" s="4" customFormat="1" ht="23.25">
      <c r="A283" s="38" t="s">
        <v>143</v>
      </c>
      <c r="B283" s="23" t="s">
        <v>323</v>
      </c>
      <c r="C283" s="24">
        <v>75</v>
      </c>
      <c r="D283" s="25">
        <v>7000</v>
      </c>
      <c r="E283" s="26">
        <f>+D283*C283</f>
        <v>525000</v>
      </c>
    </row>
    <row r="284" spans="1:5" s="4" customFormat="1" ht="23.25" hidden="1">
      <c r="A284" s="37" t="s">
        <v>144</v>
      </c>
      <c r="B284" s="28" t="s">
        <v>328</v>
      </c>
      <c r="C284" s="29"/>
      <c r="D284" s="30">
        <v>0</v>
      </c>
      <c r="E284" s="31"/>
    </row>
    <row r="285" spans="1:5" s="4" customFormat="1" ht="23.25" hidden="1">
      <c r="A285" s="36" t="s">
        <v>96</v>
      </c>
      <c r="B285" s="28" t="s">
        <v>323</v>
      </c>
      <c r="C285" s="29"/>
      <c r="D285" s="30">
        <v>0</v>
      </c>
      <c r="E285" s="31"/>
    </row>
    <row r="286" spans="1:5" s="4" customFormat="1" ht="23.25" hidden="1">
      <c r="A286" s="40" t="s">
        <v>97</v>
      </c>
      <c r="B286" s="28" t="s">
        <v>325</v>
      </c>
      <c r="C286" s="29"/>
      <c r="D286" s="30">
        <v>0</v>
      </c>
      <c r="E286" s="31"/>
    </row>
    <row r="287" spans="1:5" s="4" customFormat="1" ht="23.25" hidden="1">
      <c r="A287" s="37" t="s">
        <v>80</v>
      </c>
      <c r="B287" s="28" t="s">
        <v>325</v>
      </c>
      <c r="C287" s="29"/>
      <c r="D287" s="30">
        <v>0</v>
      </c>
      <c r="E287" s="31"/>
    </row>
    <row r="288" spans="1:5" s="4" customFormat="1" ht="23.25" hidden="1">
      <c r="A288" s="33" t="s">
        <v>226</v>
      </c>
      <c r="B288" s="28" t="s">
        <v>323</v>
      </c>
      <c r="C288" s="29"/>
      <c r="D288" s="30">
        <v>0</v>
      </c>
      <c r="E288" s="31"/>
    </row>
    <row r="289" spans="1:5" s="4" customFormat="1" ht="23.25" hidden="1">
      <c r="A289" s="40" t="s">
        <v>227</v>
      </c>
      <c r="B289" s="28" t="s">
        <v>322</v>
      </c>
      <c r="C289" s="29"/>
      <c r="D289" s="30">
        <v>0</v>
      </c>
      <c r="E289" s="31"/>
    </row>
    <row r="290" spans="1:5" s="4" customFormat="1" ht="23.25" hidden="1">
      <c r="A290" s="36" t="s">
        <v>228</v>
      </c>
      <c r="B290" s="28" t="s">
        <v>323</v>
      </c>
      <c r="C290" s="29"/>
      <c r="D290" s="30">
        <v>0</v>
      </c>
      <c r="E290" s="31"/>
    </row>
    <row r="291" spans="1:5" s="4" customFormat="1" ht="23.25" hidden="1">
      <c r="A291" s="33" t="s">
        <v>311</v>
      </c>
      <c r="B291" s="28" t="s">
        <v>323</v>
      </c>
      <c r="C291" s="29"/>
      <c r="D291" s="30">
        <v>0</v>
      </c>
      <c r="E291" s="31"/>
    </row>
    <row r="292" spans="1:5" s="4" customFormat="1" ht="23.25" hidden="1">
      <c r="A292" s="35" t="s">
        <v>360</v>
      </c>
      <c r="B292" s="28" t="s">
        <v>323</v>
      </c>
      <c r="C292" s="29"/>
      <c r="D292" s="30">
        <v>0</v>
      </c>
      <c r="E292" s="31"/>
    </row>
    <row r="293" spans="1:5" s="4" customFormat="1" ht="23.25" hidden="1">
      <c r="A293" s="33" t="s">
        <v>122</v>
      </c>
      <c r="B293" s="28" t="s">
        <v>323</v>
      </c>
      <c r="C293" s="29"/>
      <c r="D293" s="30">
        <v>0</v>
      </c>
      <c r="E293" s="31"/>
    </row>
    <row r="294" spans="1:5" s="4" customFormat="1" ht="23.25" hidden="1">
      <c r="A294" s="36" t="s">
        <v>145</v>
      </c>
      <c r="B294" s="28" t="s">
        <v>323</v>
      </c>
      <c r="C294" s="29"/>
      <c r="D294" s="30">
        <v>0</v>
      </c>
      <c r="E294" s="31"/>
    </row>
    <row r="295" spans="1:5" s="4" customFormat="1" ht="23.25" hidden="1">
      <c r="A295" s="36" t="s">
        <v>246</v>
      </c>
      <c r="B295" s="28" t="s">
        <v>323</v>
      </c>
      <c r="C295" s="29"/>
      <c r="D295" s="30">
        <v>0</v>
      </c>
      <c r="E295" s="31"/>
    </row>
    <row r="296" spans="1:5" s="4" customFormat="1" ht="23.25" hidden="1">
      <c r="A296" s="33" t="s">
        <v>174</v>
      </c>
      <c r="B296" s="28" t="s">
        <v>323</v>
      </c>
      <c r="C296" s="29"/>
      <c r="D296" s="30">
        <v>0</v>
      </c>
      <c r="E296" s="31"/>
    </row>
    <row r="297" spans="1:5" s="4" customFormat="1" ht="23.25" hidden="1">
      <c r="A297" s="33" t="s">
        <v>247</v>
      </c>
      <c r="B297" s="28" t="s">
        <v>329</v>
      </c>
      <c r="C297" s="29"/>
      <c r="D297" s="30">
        <v>0</v>
      </c>
      <c r="E297" s="31"/>
    </row>
    <row r="298" spans="1:5" s="4" customFormat="1" ht="23.25" hidden="1">
      <c r="A298" s="33" t="s">
        <v>314</v>
      </c>
      <c r="B298" s="28" t="s">
        <v>325</v>
      </c>
      <c r="C298" s="29"/>
      <c r="D298" s="30">
        <v>0</v>
      </c>
      <c r="E298" s="31"/>
    </row>
    <row r="299" spans="1:5" s="4" customFormat="1" ht="23.25">
      <c r="A299" s="37" t="s">
        <v>81</v>
      </c>
      <c r="B299" s="23" t="s">
        <v>323</v>
      </c>
      <c r="C299" s="24">
        <v>3</v>
      </c>
      <c r="D299" s="25">
        <v>29000</v>
      </c>
      <c r="E299" s="26">
        <f>+D299*C299</f>
        <v>87000</v>
      </c>
    </row>
    <row r="300" spans="1:5" s="4" customFormat="1" ht="23.25" hidden="1">
      <c r="A300" s="37" t="s">
        <v>82</v>
      </c>
      <c r="B300" s="28" t="s">
        <v>323</v>
      </c>
      <c r="C300" s="29"/>
      <c r="D300" s="30">
        <v>30000</v>
      </c>
      <c r="E300" s="31"/>
    </row>
    <row r="301" spans="1:5" s="4" customFormat="1" ht="23.25" hidden="1">
      <c r="A301" s="38" t="s">
        <v>248</v>
      </c>
      <c r="B301" s="28" t="s">
        <v>323</v>
      </c>
      <c r="C301" s="29"/>
      <c r="D301" s="30">
        <v>0</v>
      </c>
      <c r="E301" s="31"/>
    </row>
    <row r="302" spans="1:5" s="4" customFormat="1" ht="23.25" hidden="1">
      <c r="A302" s="37" t="s">
        <v>83</v>
      </c>
      <c r="B302" s="28" t="s">
        <v>325</v>
      </c>
      <c r="C302" s="29"/>
      <c r="D302" s="30">
        <v>0</v>
      </c>
      <c r="E302" s="31"/>
    </row>
    <row r="303" spans="1:5" s="4" customFormat="1" ht="23.25" hidden="1">
      <c r="A303" s="33" t="s">
        <v>249</v>
      </c>
      <c r="B303" s="28" t="s">
        <v>327</v>
      </c>
      <c r="C303" s="29"/>
      <c r="D303" s="30">
        <v>0</v>
      </c>
      <c r="E303" s="31"/>
    </row>
    <row r="304" spans="1:5" s="4" customFormat="1" ht="23.25" hidden="1">
      <c r="A304" s="33" t="s">
        <v>250</v>
      </c>
      <c r="B304" s="28" t="s">
        <v>327</v>
      </c>
      <c r="C304" s="29"/>
      <c r="D304" s="30">
        <v>0</v>
      </c>
      <c r="E304" s="31"/>
    </row>
    <row r="305" spans="1:5" s="4" customFormat="1" ht="23.25">
      <c r="A305" s="38" t="s">
        <v>251</v>
      </c>
      <c r="B305" s="23" t="s">
        <v>329</v>
      </c>
      <c r="C305" s="24">
        <v>5</v>
      </c>
      <c r="D305" s="25">
        <v>24000</v>
      </c>
      <c r="E305" s="26">
        <f>+D305*C305</f>
        <v>120000</v>
      </c>
    </row>
    <row r="306" spans="1:5" s="4" customFormat="1" ht="23.25" hidden="1">
      <c r="A306" s="33" t="s">
        <v>252</v>
      </c>
      <c r="B306" s="28" t="s">
        <v>323</v>
      </c>
      <c r="C306" s="29"/>
      <c r="D306" s="30">
        <v>0</v>
      </c>
      <c r="E306" s="31"/>
    </row>
    <row r="307" spans="1:5" s="4" customFormat="1" ht="23.25" hidden="1">
      <c r="A307" s="38" t="s">
        <v>253</v>
      </c>
      <c r="B307" s="28" t="s">
        <v>323</v>
      </c>
      <c r="C307" s="29"/>
      <c r="D307" s="30">
        <v>0</v>
      </c>
      <c r="E307" s="31"/>
    </row>
    <row r="308" spans="1:5" s="4" customFormat="1" ht="23.25" hidden="1">
      <c r="A308" s="33" t="s">
        <v>254</v>
      </c>
      <c r="B308" s="28" t="s">
        <v>327</v>
      </c>
      <c r="C308" s="29"/>
      <c r="D308" s="30">
        <v>0</v>
      </c>
      <c r="E308" s="31"/>
    </row>
    <row r="309" spans="1:5" s="4" customFormat="1" ht="23.25" hidden="1">
      <c r="A309" s="33" t="s">
        <v>41</v>
      </c>
      <c r="B309" s="28" t="s">
        <v>323</v>
      </c>
      <c r="C309" s="29"/>
      <c r="D309" s="30">
        <v>0</v>
      </c>
      <c r="E309" s="31"/>
    </row>
    <row r="310" spans="1:5" s="4" customFormat="1" ht="23.25">
      <c r="A310" s="35" t="s">
        <v>175</v>
      </c>
      <c r="B310" s="23" t="s">
        <v>323</v>
      </c>
      <c r="C310" s="24">
        <v>5</v>
      </c>
      <c r="D310" s="25">
        <v>15000</v>
      </c>
      <c r="E310" s="26">
        <f>+D310*C310</f>
        <v>75000</v>
      </c>
    </row>
    <row r="311" spans="1:5" s="4" customFormat="1" ht="23.25" hidden="1">
      <c r="A311" s="33" t="s">
        <v>84</v>
      </c>
      <c r="B311" s="28" t="s">
        <v>323</v>
      </c>
      <c r="C311" s="58"/>
      <c r="D311" s="30">
        <v>0</v>
      </c>
      <c r="E311" s="31"/>
    </row>
    <row r="312" spans="1:5" s="4" customFormat="1" ht="23.25" hidden="1">
      <c r="A312" s="33" t="s">
        <v>255</v>
      </c>
      <c r="B312" s="28" t="s">
        <v>327</v>
      </c>
      <c r="C312" s="29"/>
      <c r="D312" s="30">
        <v>0</v>
      </c>
      <c r="E312" s="31"/>
    </row>
    <row r="313" spans="1:5" s="4" customFormat="1" ht="23.25" hidden="1">
      <c r="A313" s="33" t="s">
        <v>176</v>
      </c>
      <c r="B313" s="28" t="s">
        <v>325</v>
      </c>
      <c r="C313" s="29"/>
      <c r="D313" s="30">
        <v>0</v>
      </c>
      <c r="E313" s="31"/>
    </row>
    <row r="314" spans="1:5" s="4" customFormat="1" ht="23.25" hidden="1">
      <c r="A314" s="38" t="s">
        <v>256</v>
      </c>
      <c r="B314" s="28" t="s">
        <v>323</v>
      </c>
      <c r="C314" s="29"/>
      <c r="D314" s="30">
        <v>0</v>
      </c>
      <c r="E314" s="31"/>
    </row>
    <row r="315" spans="1:5" s="4" customFormat="1" ht="23.25" hidden="1">
      <c r="A315" s="38" t="s">
        <v>257</v>
      </c>
      <c r="B315" s="28" t="s">
        <v>323</v>
      </c>
      <c r="C315" s="29"/>
      <c r="D315" s="30">
        <v>0</v>
      </c>
      <c r="E315" s="31"/>
    </row>
    <row r="316" spans="1:5" s="4" customFormat="1" ht="23.25">
      <c r="A316" s="38" t="s">
        <v>258</v>
      </c>
      <c r="B316" s="23" t="s">
        <v>323</v>
      </c>
      <c r="C316" s="24">
        <v>6</v>
      </c>
      <c r="D316" s="25">
        <v>30000</v>
      </c>
      <c r="E316" s="26">
        <f>+D316*C316</f>
        <v>180000</v>
      </c>
    </row>
    <row r="317" spans="1:5" s="4" customFormat="1" ht="23.25" hidden="1">
      <c r="A317" s="33" t="s">
        <v>259</v>
      </c>
      <c r="B317" s="28" t="s">
        <v>323</v>
      </c>
      <c r="C317" s="29"/>
      <c r="D317" s="30">
        <v>0</v>
      </c>
      <c r="E317" s="31"/>
    </row>
    <row r="318" spans="1:5" s="4" customFormat="1" ht="23.25" hidden="1">
      <c r="A318" s="38" t="s">
        <v>260</v>
      </c>
      <c r="B318" s="28" t="s">
        <v>323</v>
      </c>
      <c r="C318" s="29"/>
      <c r="D318" s="30">
        <v>0</v>
      </c>
      <c r="E318" s="31"/>
    </row>
    <row r="319" spans="1:5" s="4" customFormat="1" ht="23.25" hidden="1">
      <c r="A319" s="33" t="s">
        <v>261</v>
      </c>
      <c r="B319" s="28" t="s">
        <v>327</v>
      </c>
      <c r="C319" s="29"/>
      <c r="D319" s="30">
        <v>0</v>
      </c>
      <c r="E319" s="31"/>
    </row>
    <row r="320" spans="1:5" s="4" customFormat="1" ht="23.25" hidden="1">
      <c r="A320" s="33" t="s">
        <v>262</v>
      </c>
      <c r="B320" s="28" t="s">
        <v>327</v>
      </c>
      <c r="C320" s="29"/>
      <c r="D320" s="30">
        <v>0</v>
      </c>
      <c r="E320" s="31"/>
    </row>
    <row r="321" spans="1:5" s="4" customFormat="1" ht="23.25" hidden="1">
      <c r="A321" s="33" t="s">
        <v>263</v>
      </c>
      <c r="B321" s="28" t="s">
        <v>327</v>
      </c>
      <c r="C321" s="29"/>
      <c r="D321" s="30">
        <v>0</v>
      </c>
      <c r="E321" s="31"/>
    </row>
    <row r="322" spans="1:5" s="4" customFormat="1" ht="23.25" hidden="1">
      <c r="A322" s="33" t="s">
        <v>264</v>
      </c>
      <c r="B322" s="28" t="s">
        <v>327</v>
      </c>
      <c r="C322" s="29"/>
      <c r="D322" s="30">
        <v>0</v>
      </c>
      <c r="E322" s="31"/>
    </row>
    <row r="323" spans="1:5" s="4" customFormat="1" ht="23.25" hidden="1">
      <c r="A323" s="33" t="s">
        <v>265</v>
      </c>
      <c r="B323" s="28" t="s">
        <v>327</v>
      </c>
      <c r="C323" s="29"/>
      <c r="D323" s="30">
        <v>0</v>
      </c>
      <c r="E323" s="31"/>
    </row>
    <row r="324" spans="1:5" s="4" customFormat="1" ht="23.25">
      <c r="A324" s="38" t="s">
        <v>266</v>
      </c>
      <c r="B324" s="23" t="s">
        <v>329</v>
      </c>
      <c r="C324" s="24">
        <v>3</v>
      </c>
      <c r="D324" s="25">
        <v>25000</v>
      </c>
      <c r="E324" s="26">
        <f>+D324*C324</f>
        <v>75000</v>
      </c>
    </row>
    <row r="325" spans="1:5" s="4" customFormat="1" ht="23.25" hidden="1">
      <c r="A325" s="33" t="s">
        <v>267</v>
      </c>
      <c r="B325" s="28" t="s">
        <v>323</v>
      </c>
      <c r="C325" s="29"/>
      <c r="D325" s="30">
        <v>0</v>
      </c>
      <c r="E325" s="31"/>
    </row>
    <row r="326" spans="1:5" s="4" customFormat="1" ht="23.25" hidden="1">
      <c r="A326" s="33" t="s">
        <v>268</v>
      </c>
      <c r="B326" s="28" t="s">
        <v>323</v>
      </c>
      <c r="C326" s="29"/>
      <c r="D326" s="30">
        <v>0</v>
      </c>
      <c r="E326" s="31"/>
    </row>
    <row r="327" spans="1:5" s="4" customFormat="1" ht="23.25" hidden="1">
      <c r="A327" s="35" t="s">
        <v>312</v>
      </c>
      <c r="B327" s="28" t="s">
        <v>323</v>
      </c>
      <c r="C327" s="29"/>
      <c r="D327" s="30">
        <v>0</v>
      </c>
      <c r="E327" s="31"/>
    </row>
    <row r="328" spans="1:5" s="4" customFormat="1" ht="23.25">
      <c r="A328" s="59"/>
      <c r="B328" s="60">
        <v>0</v>
      </c>
      <c r="C328" s="60">
        <v>6152.4</v>
      </c>
      <c r="D328" s="61"/>
      <c r="E328" s="62">
        <f>SUBTOTAL(9,E4:E324)</f>
        <v>85386050</v>
      </c>
    </row>
    <row r="330" spans="1:5" ht="18.75" customHeight="1">
      <c r="D330" s="63"/>
      <c r="E330" s="64"/>
    </row>
  </sheetData>
  <autoFilter ref="A2:IN327" xr:uid="{00000000-0009-0000-0000-00001A000000}">
    <filterColumn colId="2">
      <customFilters>
        <customFilter operator="notEqual" val=" "/>
      </customFilters>
    </filterColumn>
  </autoFilter>
  <mergeCells count="1">
    <mergeCell ref="A2:A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WUO330"/>
  <sheetViews>
    <sheetView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D79" sqref="D79"/>
    </sheetView>
  </sheetViews>
  <sheetFormatPr defaultColWidth="0" defaultRowHeight="15.75"/>
  <cols>
    <col min="1" max="1" width="41.42578125" style="7" customWidth="1"/>
    <col min="2" max="2" width="6.42578125" style="8" customWidth="1"/>
    <col min="3" max="3" width="13" style="7" customWidth="1"/>
    <col min="4" max="4" width="22.85546875" style="9" customWidth="1"/>
    <col min="5" max="5" width="26.7109375" style="9" customWidth="1"/>
    <col min="6" max="8" width="9.42578125" style="7" customWidth="1"/>
    <col min="9" max="9" width="8.85546875" style="7" customWidth="1"/>
    <col min="10" max="10" width="9.42578125" style="7" customWidth="1"/>
    <col min="11" max="11" width="10.140625" style="7" customWidth="1"/>
    <col min="12" max="12" width="6.42578125" style="7" customWidth="1"/>
    <col min="13" max="13" width="6.85546875" style="7" customWidth="1"/>
    <col min="14" max="15" width="6.5703125" style="7" customWidth="1"/>
    <col min="16" max="16" width="6.28515625" style="7" customWidth="1"/>
    <col min="17" max="18" width="7.5703125" style="7" customWidth="1"/>
    <col min="19" max="19" width="14.5703125" style="7" customWidth="1"/>
    <col min="20" max="21" width="11.42578125" style="7" customWidth="1"/>
    <col min="22" max="22" width="56.85546875" style="7" customWidth="1"/>
    <col min="23" max="23" width="9.140625" style="7" bestFit="1" customWidth="1"/>
    <col min="24" max="24" width="24.5703125" style="7" customWidth="1"/>
    <col min="25" max="25" width="22.85546875" style="7" customWidth="1"/>
    <col min="26" max="28" width="9.140625" style="7" bestFit="1" customWidth="1"/>
    <col min="29" max="30" width="12.140625" style="7" customWidth="1"/>
    <col min="31" max="31" width="14.5703125" style="7" customWidth="1"/>
    <col min="32" max="32" width="5" style="7" customWidth="1"/>
    <col min="33" max="34" width="6.42578125" style="7" hidden="1" customWidth="1"/>
    <col min="35" max="35" width="5" style="7" customWidth="1"/>
    <col min="36" max="36" width="6.42578125" style="7" hidden="1" customWidth="1"/>
    <col min="37" max="37" width="8" style="7" hidden="1" customWidth="1"/>
    <col min="38" max="38" width="5" style="7" customWidth="1"/>
    <col min="39" max="39" width="6.42578125" style="7" hidden="1" customWidth="1"/>
    <col min="40" max="40" width="6.140625" style="7" hidden="1" customWidth="1"/>
    <col min="41" max="41" width="5" style="7" customWidth="1"/>
    <col min="42" max="43" width="6.42578125" style="7" hidden="1" customWidth="1"/>
    <col min="44" max="44" width="5" style="7" customWidth="1"/>
    <col min="45" max="46" width="6.42578125" style="7" hidden="1" customWidth="1"/>
    <col min="47" max="47" width="5" style="7" customWidth="1"/>
    <col min="48" max="52" width="6.42578125" style="7" hidden="1" customWidth="1"/>
    <col min="53" max="53" width="0" style="7" hidden="1" customWidth="1"/>
    <col min="54" max="54" width="9" style="7" hidden="1" customWidth="1"/>
    <col min="55" max="55" width="6" style="7" hidden="1" customWidth="1"/>
    <col min="56" max="56" width="0" style="7" hidden="1" customWidth="1"/>
    <col min="57" max="58" width="6.42578125" style="7" hidden="1" customWidth="1"/>
    <col min="59" max="59" width="6.85546875" style="7" customWidth="1"/>
    <col min="60" max="61" width="6.42578125" style="7" hidden="1" customWidth="1"/>
    <col min="62" max="62" width="6.42578125" style="7" customWidth="1"/>
    <col min="63" max="63" width="7.140625" style="7" hidden="1" customWidth="1"/>
    <col min="64" max="64" width="6.42578125" style="7" hidden="1" customWidth="1"/>
    <col min="65" max="65" width="5.42578125" style="7" customWidth="1"/>
    <col min="66" max="67" width="6.42578125" style="7" hidden="1" customWidth="1"/>
    <col min="68" max="68" width="4.85546875" style="7" customWidth="1"/>
    <col min="69" max="70" width="6.42578125" style="7" hidden="1" customWidth="1"/>
    <col min="71" max="71" width="0" style="7" hidden="1" customWidth="1"/>
    <col min="72" max="73" width="6.42578125" style="7" hidden="1" customWidth="1"/>
    <col min="74" max="74" width="8.42578125" style="7" customWidth="1"/>
    <col min="75" max="75" width="9.140625" style="7" hidden="1" customWidth="1"/>
    <col min="76" max="76" width="6" style="7" hidden="1" customWidth="1"/>
    <col min="77" max="77" width="5.42578125" style="7" customWidth="1"/>
    <col min="78" max="79" width="6.42578125" style="7" hidden="1" customWidth="1"/>
    <col min="80" max="80" width="7.42578125" style="7" hidden="1" customWidth="1"/>
    <col min="81" max="81" width="6.42578125" style="7" hidden="1" customWidth="1"/>
    <col min="82" max="82" width="5" style="7" hidden="1" customWidth="1"/>
    <col min="83" max="83" width="5.85546875" style="7" customWidth="1"/>
    <col min="84" max="85" width="6.42578125" style="7" hidden="1" customWidth="1"/>
    <col min="86" max="86" width="5.42578125" style="7" customWidth="1"/>
    <col min="87" max="87" width="9.42578125" style="7" hidden="1" customWidth="1"/>
    <col min="88" max="88" width="0" style="7" hidden="1" customWidth="1"/>
    <col min="89" max="89" width="5.42578125" style="7" customWidth="1"/>
    <col min="90" max="90" width="6.42578125" style="7" hidden="1" customWidth="1"/>
    <col min="91" max="91" width="0" style="7" hidden="1" customWidth="1"/>
    <col min="92" max="92" width="6" style="7" customWidth="1"/>
    <col min="93" max="93" width="6.42578125" style="7" hidden="1" customWidth="1"/>
    <col min="94" max="94" width="0" style="7" hidden="1" customWidth="1"/>
    <col min="95" max="96" width="6.42578125" style="7" hidden="1" customWidth="1"/>
    <col min="97" max="97" width="5" style="7" hidden="1" customWidth="1"/>
    <col min="98" max="98" width="5" style="7" customWidth="1"/>
    <col min="99" max="99" width="6.42578125" style="7" hidden="1" customWidth="1"/>
    <col min="100" max="100" width="0" style="7" hidden="1" customWidth="1"/>
    <col min="101" max="102" width="6.42578125" style="7" hidden="1" customWidth="1"/>
    <col min="103" max="103" width="5" style="7" hidden="1" customWidth="1"/>
    <col min="104" max="105" width="6.42578125" style="7" hidden="1" customWidth="1"/>
    <col min="106" max="106" width="0" style="7" hidden="1" customWidth="1"/>
    <col min="107" max="107" width="5" style="7" customWidth="1"/>
    <col min="108" max="108" width="0" style="7" hidden="1" customWidth="1"/>
    <col min="109" max="109" width="5" style="7" customWidth="1"/>
    <col min="110" max="110" width="9.42578125" style="7" customWidth="1"/>
    <col min="111" max="111" width="6.42578125" style="7" hidden="1" customWidth="1"/>
    <col min="112" max="112" width="5" style="7" customWidth="1"/>
    <col min="113" max="113" width="0" style="7" hidden="1" customWidth="1"/>
    <col min="114" max="114" width="6.42578125" style="7" hidden="1" customWidth="1"/>
    <col min="115" max="115" width="5" style="7" customWidth="1"/>
    <col min="116" max="116" width="7.140625" style="7" hidden="1" customWidth="1"/>
    <col min="117" max="118" width="6.42578125" style="7" hidden="1" customWidth="1"/>
    <col min="119" max="119" width="7.140625" style="7" hidden="1" customWidth="1"/>
    <col min="120" max="120" width="6.42578125" style="7" hidden="1" customWidth="1"/>
    <col min="121" max="121" width="5" style="7" customWidth="1"/>
    <col min="122" max="122" width="0" style="7" hidden="1" customWidth="1"/>
    <col min="123" max="124" width="6.42578125" style="7" hidden="1" customWidth="1"/>
    <col min="125" max="125" width="0" style="7" hidden="1" customWidth="1"/>
    <col min="126" max="126" width="6.42578125" style="7" hidden="1" customWidth="1"/>
    <col min="127" max="127" width="5" style="7" customWidth="1"/>
    <col min="128" max="128" width="0" style="7" hidden="1" customWidth="1"/>
    <col min="129" max="129" width="6.42578125" style="7" customWidth="1"/>
    <col min="130" max="130" width="6.42578125" style="7" hidden="1" customWidth="1"/>
    <col min="131" max="131" width="0" style="7" hidden="1" customWidth="1"/>
    <col min="132" max="132" width="6.42578125" style="7" hidden="1" customWidth="1"/>
    <col min="133" max="133" width="0" style="7" hidden="1" customWidth="1"/>
    <col min="134" max="134" width="7.140625" style="7" customWidth="1"/>
    <col min="135" max="135" width="6.42578125" style="7" hidden="1" customWidth="1"/>
    <col min="136" max="136" width="6.85546875" style="7" hidden="1" customWidth="1"/>
    <col min="137" max="137" width="9.42578125" style="7" hidden="1" customWidth="1"/>
    <col min="138" max="138" width="6.42578125" style="7" hidden="1" customWidth="1"/>
    <col min="139" max="139" width="6.85546875" style="7" hidden="1" customWidth="1"/>
    <col min="140" max="140" width="9.42578125" style="7" hidden="1" customWidth="1"/>
    <col min="141" max="142" width="6.42578125" style="7" hidden="1" customWidth="1"/>
    <col min="143" max="143" width="7.140625" style="7" customWidth="1"/>
    <col min="144" max="144" width="6.42578125" style="7" hidden="1" customWidth="1"/>
    <col min="145" max="145" width="7.42578125" style="7" hidden="1" customWidth="1"/>
    <col min="146" max="146" width="7.140625" style="7" customWidth="1"/>
    <col min="147" max="148" width="6.42578125" style="7" hidden="1" customWidth="1"/>
    <col min="149" max="149" width="7.140625" style="7" customWidth="1"/>
    <col min="150" max="150" width="6.42578125" style="7" hidden="1" customWidth="1"/>
    <col min="151" max="151" width="7.5703125" style="7" hidden="1" customWidth="1"/>
    <col min="152" max="152" width="7.140625" style="7" customWidth="1"/>
    <col min="153" max="153" width="9.42578125" style="7" hidden="1" customWidth="1"/>
    <col min="154" max="154" width="6.42578125" style="7" customWidth="1"/>
    <col min="155" max="160" width="0" style="7" hidden="1" customWidth="1"/>
    <col min="161" max="161" width="6.42578125" style="7" hidden="1" customWidth="1"/>
    <col min="162" max="162" width="5.85546875" style="7" hidden="1" customWidth="1"/>
    <col min="163" max="163" width="7" style="7" hidden="1" customWidth="1"/>
    <col min="164" max="164" width="7.42578125" style="7" hidden="1" customWidth="1"/>
    <col min="165" max="167" width="6.42578125" style="7" hidden="1" customWidth="1"/>
    <col min="168" max="168" width="8.42578125" style="7" hidden="1" customWidth="1"/>
    <col min="169" max="169" width="6.42578125" style="7" hidden="1" customWidth="1"/>
    <col min="170" max="170" width="5" style="7" hidden="1" customWidth="1"/>
    <col min="171" max="173" width="6.42578125" style="7" hidden="1" customWidth="1"/>
    <col min="174" max="174" width="7.5703125" style="7" hidden="1" customWidth="1"/>
    <col min="175" max="175" width="6.42578125" style="7" hidden="1" customWidth="1"/>
    <col min="176" max="179" width="6.42578125" style="7" customWidth="1"/>
    <col min="180" max="180" width="6.85546875" style="7" customWidth="1"/>
    <col min="181" max="181" width="6.42578125" style="7" customWidth="1"/>
    <col min="182" max="182" width="0" style="7" hidden="1" customWidth="1"/>
    <col min="183" max="183" width="6.42578125" style="7" hidden="1" customWidth="1"/>
    <col min="184" max="184" width="8.42578125" style="7" hidden="1" customWidth="1"/>
    <col min="185" max="185" width="0" style="7" hidden="1" customWidth="1"/>
    <col min="186" max="186" width="6.42578125" style="7" hidden="1" customWidth="1"/>
    <col min="187" max="187" width="0" style="7" hidden="1" customWidth="1"/>
    <col min="188" max="188" width="9" style="7" hidden="1" customWidth="1"/>
    <col min="189" max="189" width="0" style="7" hidden="1" customWidth="1"/>
    <col min="190" max="190" width="11" style="7" hidden="1" customWidth="1"/>
    <col min="191" max="191" width="6.42578125" style="7" hidden="1" customWidth="1"/>
    <col min="192" max="192" width="0" style="7" hidden="1" customWidth="1"/>
    <col min="193" max="194" width="6.42578125" style="7" hidden="1" customWidth="1"/>
    <col min="195" max="195" width="0" style="7" hidden="1" customWidth="1"/>
    <col min="196" max="196" width="7" style="7" hidden="1" customWidth="1"/>
    <col min="197" max="197" width="8.85546875" style="7" hidden="1" customWidth="1"/>
    <col min="198" max="198" width="0" style="7" hidden="1" customWidth="1"/>
    <col min="199" max="199" width="6.5703125" style="7" customWidth="1"/>
    <col min="200" max="200" width="6.42578125" style="7" customWidth="1"/>
    <col min="201" max="202" width="0" style="7" hidden="1" customWidth="1"/>
    <col min="203" max="203" width="6.42578125" style="7" customWidth="1"/>
    <col min="204" max="204" width="8.85546875" style="7" hidden="1" customWidth="1"/>
    <col min="205" max="205" width="0" style="7" hidden="1" customWidth="1"/>
    <col min="206" max="206" width="7.42578125" style="7" customWidth="1"/>
    <col min="207" max="207" width="8.85546875" style="7" hidden="1" customWidth="1"/>
    <col min="208" max="208" width="6.42578125" style="7" customWidth="1"/>
    <col min="209" max="209" width="7" style="7" hidden="1" customWidth="1"/>
    <col min="210" max="210" width="9" style="7" customWidth="1"/>
    <col min="211" max="211" width="0" style="7" hidden="1" customWidth="1"/>
    <col min="212" max="212" width="7" style="7" hidden="1" customWidth="1"/>
    <col min="213" max="213" width="8.5703125" style="7" customWidth="1"/>
    <col min="214" max="214" width="0" style="7" hidden="1" customWidth="1"/>
    <col min="215" max="215" width="7" style="7" hidden="1" customWidth="1"/>
    <col min="216" max="216" width="6.42578125" style="7" customWidth="1"/>
    <col min="217" max="217" width="8.42578125" style="7" hidden="1" customWidth="1"/>
    <col min="218" max="218" width="11.42578125" style="7" hidden="1" customWidth="1"/>
    <col min="219" max="219" width="7" style="7" customWidth="1"/>
    <col min="220" max="221" width="11.42578125" style="7" hidden="1" customWidth="1"/>
    <col min="222" max="223" width="7" style="7" customWidth="1"/>
    <col min="224" max="225" width="11.42578125" style="7" hidden="1" customWidth="1"/>
    <col min="226" max="226" width="7.5703125" style="7" customWidth="1"/>
    <col min="227" max="227" width="7" style="7" hidden="1" customWidth="1"/>
    <col min="228" max="228" width="11.42578125" style="7" hidden="1" customWidth="1"/>
    <col min="229" max="229" width="7" style="7" customWidth="1"/>
    <col min="230" max="230" width="7" style="7" hidden="1" customWidth="1"/>
    <col min="231" max="231" width="8.85546875" style="7" hidden="1" customWidth="1"/>
    <col min="232" max="232" width="7" style="7" customWidth="1"/>
    <col min="233" max="233" width="7" style="7" hidden="1" customWidth="1"/>
    <col min="234" max="234" width="8.85546875" style="7" hidden="1" customWidth="1"/>
    <col min="235" max="235" width="7" style="7" customWidth="1"/>
    <col min="236" max="236" width="7" style="7" hidden="1" customWidth="1"/>
    <col min="237" max="237" width="6.42578125" style="7" customWidth="1"/>
    <col min="238" max="238" width="0" style="7" hidden="1" customWidth="1"/>
    <col min="239" max="239" width="7" style="7" hidden="1" customWidth="1"/>
    <col min="240" max="240" width="8.85546875" style="7" hidden="1" customWidth="1"/>
    <col min="241" max="241" width="0" style="7" hidden="1" customWidth="1"/>
    <col min="242" max="242" width="7" style="7" hidden="1" customWidth="1"/>
    <col min="243" max="243" width="0" style="7" hidden="1" customWidth="1"/>
    <col min="244" max="244" width="8.42578125" style="7" hidden="1" customWidth="1"/>
    <col min="245" max="247" width="11.42578125" style="7" hidden="1" customWidth="1"/>
    <col min="248" max="248" width="11.42578125" style="7" hidden="1"/>
    <col min="249" max="249" width="41.42578125" style="7" customWidth="1"/>
    <col min="250" max="250" width="6.42578125" style="7" customWidth="1"/>
    <col min="251" max="251" width="14.7109375" style="7" customWidth="1"/>
    <col min="252" max="252" width="11.42578125" style="7" customWidth="1"/>
    <col min="253" max="254" width="13" style="7" customWidth="1"/>
    <col min="255" max="264" width="9.42578125" style="7" customWidth="1"/>
    <col min="265" max="265" width="8.85546875" style="7" customWidth="1"/>
    <col min="266" max="266" width="9.42578125" style="7" customWidth="1"/>
    <col min="267" max="267" width="10.140625" style="7" customWidth="1"/>
    <col min="268" max="268" width="6.42578125" style="7" customWidth="1"/>
    <col min="269" max="269" width="6.85546875" style="7" customWidth="1"/>
    <col min="270" max="271" width="6.5703125" style="7" customWidth="1"/>
    <col min="272" max="272" width="6.28515625" style="7" customWidth="1"/>
    <col min="273" max="274" width="7.5703125" style="7" customWidth="1"/>
    <col min="275" max="275" width="14.5703125" style="7" customWidth="1"/>
    <col min="276" max="277" width="11.42578125" style="7" customWidth="1"/>
    <col min="278" max="278" width="56.85546875" style="7" customWidth="1"/>
    <col min="279" max="279" width="9.140625" style="7" bestFit="1" customWidth="1"/>
    <col min="280" max="280" width="24.5703125" style="7" customWidth="1"/>
    <col min="281" max="281" width="22.85546875" style="7" customWidth="1"/>
    <col min="282" max="284" width="9.140625" style="7" bestFit="1" customWidth="1"/>
    <col min="285" max="286" width="12.140625" style="7" customWidth="1"/>
    <col min="287" max="287" width="14.5703125" style="7" customWidth="1"/>
    <col min="288" max="288" width="5" style="7" customWidth="1"/>
    <col min="289" max="290" width="7" style="7" hidden="1" customWidth="1"/>
    <col min="291" max="291" width="5" style="7" customWidth="1"/>
    <col min="292" max="293" width="7" style="7" hidden="1" customWidth="1"/>
    <col min="294" max="294" width="5" style="7" customWidth="1"/>
    <col min="295" max="296" width="7" style="7" hidden="1" customWidth="1"/>
    <col min="297" max="297" width="5" style="7" customWidth="1"/>
    <col min="298" max="299" width="7" style="7" hidden="1" customWidth="1"/>
    <col min="300" max="300" width="5" style="7" customWidth="1"/>
    <col min="301" max="302" width="7" style="7" hidden="1" customWidth="1"/>
    <col min="303" max="303" width="5" style="7" customWidth="1"/>
    <col min="304" max="314" width="7" style="7" hidden="1" customWidth="1"/>
    <col min="315" max="315" width="6.85546875" style="7" customWidth="1"/>
    <col min="316" max="317" width="7" style="7" hidden="1" customWidth="1"/>
    <col min="318" max="318" width="6.42578125" style="7" customWidth="1"/>
    <col min="319" max="320" width="7" style="7" hidden="1" customWidth="1"/>
    <col min="321" max="321" width="5.42578125" style="7" customWidth="1"/>
    <col min="322" max="323" width="7" style="7" hidden="1" customWidth="1"/>
    <col min="324" max="324" width="4.85546875" style="7" customWidth="1"/>
    <col min="325" max="329" width="7" style="7" hidden="1" customWidth="1"/>
    <col min="330" max="330" width="8.42578125" style="7" customWidth="1"/>
    <col min="331" max="332" width="7" style="7" hidden="1" customWidth="1"/>
    <col min="333" max="333" width="5.42578125" style="7" customWidth="1"/>
    <col min="334" max="338" width="7" style="7" hidden="1" customWidth="1"/>
    <col min="339" max="339" width="5.85546875" style="7" customWidth="1"/>
    <col min="340" max="341" width="7" style="7" hidden="1" customWidth="1"/>
    <col min="342" max="342" width="5.42578125" style="7" customWidth="1"/>
    <col min="343" max="344" width="7" style="7" hidden="1" customWidth="1"/>
    <col min="345" max="345" width="5.42578125" style="7" customWidth="1"/>
    <col min="346" max="347" width="7" style="7" hidden="1" customWidth="1"/>
    <col min="348" max="348" width="6" style="7" customWidth="1"/>
    <col min="349" max="353" width="7" style="7" hidden="1" customWidth="1"/>
    <col min="354" max="354" width="5" style="7" customWidth="1"/>
    <col min="355" max="362" width="7" style="7" hidden="1" customWidth="1"/>
    <col min="363" max="363" width="5" style="7" customWidth="1"/>
    <col min="364" max="364" width="7" style="7" hidden="1" customWidth="1"/>
    <col min="365" max="365" width="5" style="7" customWidth="1"/>
    <col min="366" max="366" width="9.42578125" style="7" customWidth="1"/>
    <col min="367" max="367" width="7" style="7" hidden="1" customWidth="1"/>
    <col min="368" max="368" width="5" style="7" customWidth="1"/>
    <col min="369" max="370" width="7" style="7" hidden="1" customWidth="1"/>
    <col min="371" max="371" width="5" style="7" customWidth="1"/>
    <col min="372" max="376" width="7" style="7" hidden="1" customWidth="1"/>
    <col min="377" max="377" width="5" style="7" customWidth="1"/>
    <col min="378" max="382" width="7" style="7" hidden="1" customWidth="1"/>
    <col min="383" max="383" width="5" style="7" customWidth="1"/>
    <col min="384" max="384" width="7" style="7" hidden="1" customWidth="1"/>
    <col min="385" max="385" width="6.42578125" style="7" customWidth="1"/>
    <col min="386" max="389" width="7" style="7" hidden="1" customWidth="1"/>
    <col min="390" max="390" width="7.140625" style="7" customWidth="1"/>
    <col min="391" max="398" width="7" style="7" hidden="1" customWidth="1"/>
    <col min="399" max="399" width="7.140625" style="7" customWidth="1"/>
    <col min="400" max="401" width="7" style="7" hidden="1" customWidth="1"/>
    <col min="402" max="402" width="7.140625" style="7" customWidth="1"/>
    <col min="403" max="404" width="7" style="7" hidden="1" customWidth="1"/>
    <col min="405" max="405" width="7.140625" style="7" customWidth="1"/>
    <col min="406" max="407" width="7" style="7" hidden="1" customWidth="1"/>
    <col min="408" max="408" width="7.140625" style="7" customWidth="1"/>
    <col min="409" max="409" width="7" style="7" hidden="1" customWidth="1"/>
    <col min="410" max="410" width="6.42578125" style="7" customWidth="1"/>
    <col min="411" max="431" width="7" style="7" hidden="1" customWidth="1"/>
    <col min="432" max="435" width="6.42578125" style="7" customWidth="1"/>
    <col min="436" max="436" width="6.85546875" style="7" customWidth="1"/>
    <col min="437" max="437" width="6.42578125" style="7" customWidth="1"/>
    <col min="438" max="454" width="7" style="7" hidden="1" customWidth="1"/>
    <col min="455" max="455" width="6.5703125" style="7" customWidth="1"/>
    <col min="456" max="456" width="6.42578125" style="7" customWidth="1"/>
    <col min="457" max="458" width="7" style="7" hidden="1" customWidth="1"/>
    <col min="459" max="459" width="6.42578125" style="7" customWidth="1"/>
    <col min="460" max="461" width="7" style="7" hidden="1" customWidth="1"/>
    <col min="462" max="462" width="7.42578125" style="7" customWidth="1"/>
    <col min="463" max="463" width="7" style="7" hidden="1" customWidth="1"/>
    <col min="464" max="464" width="6.42578125" style="7" customWidth="1"/>
    <col min="465" max="465" width="7" style="7" hidden="1" customWidth="1"/>
    <col min="466" max="466" width="9" style="7" customWidth="1"/>
    <col min="467" max="468" width="7" style="7" hidden="1" customWidth="1"/>
    <col min="469" max="469" width="8.5703125" style="7" customWidth="1"/>
    <col min="470" max="471" width="7" style="7" hidden="1" customWidth="1"/>
    <col min="472" max="472" width="6.42578125" style="7" customWidth="1"/>
    <col min="473" max="474" width="7" style="7" hidden="1" customWidth="1"/>
    <col min="475" max="475" width="7" style="7" customWidth="1"/>
    <col min="476" max="477" width="7" style="7" hidden="1" customWidth="1"/>
    <col min="478" max="479" width="7" style="7" customWidth="1"/>
    <col min="480" max="481" width="7" style="7" hidden="1" customWidth="1"/>
    <col min="482" max="482" width="7.5703125" style="7" customWidth="1"/>
    <col min="483" max="484" width="7" style="7" hidden="1" customWidth="1"/>
    <col min="485" max="485" width="7" style="7" customWidth="1"/>
    <col min="486" max="487" width="7" style="7" hidden="1" customWidth="1"/>
    <col min="488" max="488" width="7" style="7" customWidth="1"/>
    <col min="489" max="490" width="7" style="7" hidden="1" customWidth="1"/>
    <col min="491" max="491" width="7" style="7" customWidth="1"/>
    <col min="492" max="492" width="7" style="7" hidden="1" customWidth="1"/>
    <col min="493" max="493" width="6.42578125" style="7" customWidth="1"/>
    <col min="494" max="503" width="7" style="7" hidden="1" customWidth="1"/>
    <col min="504" max="504" width="7" style="7" hidden="1"/>
    <col min="505" max="505" width="41.42578125" style="7" customWidth="1"/>
    <col min="506" max="506" width="6.42578125" style="7" customWidth="1"/>
    <col min="507" max="507" width="14.7109375" style="7" customWidth="1"/>
    <col min="508" max="508" width="11.42578125" style="7" customWidth="1"/>
    <col min="509" max="510" width="13" style="7" customWidth="1"/>
    <col min="511" max="520" width="9.42578125" style="7" customWidth="1"/>
    <col min="521" max="521" width="8.85546875" style="7" customWidth="1"/>
    <col min="522" max="522" width="9.42578125" style="7" customWidth="1"/>
    <col min="523" max="523" width="10.140625" style="7" customWidth="1"/>
    <col min="524" max="524" width="6.42578125" style="7" customWidth="1"/>
    <col min="525" max="525" width="6.85546875" style="7" customWidth="1"/>
    <col min="526" max="527" width="6.5703125" style="7" customWidth="1"/>
    <col min="528" max="528" width="6.28515625" style="7" customWidth="1"/>
    <col min="529" max="530" width="7.5703125" style="7" customWidth="1"/>
    <col min="531" max="531" width="14.5703125" style="7" customWidth="1"/>
    <col min="532" max="533" width="11.42578125" style="7" customWidth="1"/>
    <col min="534" max="534" width="56.85546875" style="7" customWidth="1"/>
    <col min="535" max="535" width="9.140625" style="7" bestFit="1" customWidth="1"/>
    <col min="536" max="536" width="24.5703125" style="7" customWidth="1"/>
    <col min="537" max="537" width="22.85546875" style="7" customWidth="1"/>
    <col min="538" max="540" width="9.140625" style="7" bestFit="1" customWidth="1"/>
    <col min="541" max="542" width="12.140625" style="7" customWidth="1"/>
    <col min="543" max="543" width="14.5703125" style="7" customWidth="1"/>
    <col min="544" max="544" width="5" style="7" customWidth="1"/>
    <col min="545" max="546" width="7" style="7" hidden="1" customWidth="1"/>
    <col min="547" max="547" width="5" style="7" customWidth="1"/>
    <col min="548" max="549" width="7" style="7" hidden="1" customWidth="1"/>
    <col min="550" max="550" width="5" style="7" customWidth="1"/>
    <col min="551" max="552" width="7" style="7" hidden="1" customWidth="1"/>
    <col min="553" max="553" width="5" style="7" customWidth="1"/>
    <col min="554" max="555" width="7" style="7" hidden="1" customWidth="1"/>
    <col min="556" max="556" width="5" style="7" customWidth="1"/>
    <col min="557" max="558" width="7" style="7" hidden="1" customWidth="1"/>
    <col min="559" max="559" width="5" style="7" customWidth="1"/>
    <col min="560" max="570" width="7" style="7" hidden="1" customWidth="1"/>
    <col min="571" max="571" width="6.85546875" style="7" customWidth="1"/>
    <col min="572" max="573" width="7" style="7" hidden="1" customWidth="1"/>
    <col min="574" max="574" width="6.42578125" style="7" customWidth="1"/>
    <col min="575" max="576" width="7" style="7" hidden="1" customWidth="1"/>
    <col min="577" max="577" width="5.42578125" style="7" customWidth="1"/>
    <col min="578" max="579" width="7" style="7" hidden="1" customWidth="1"/>
    <col min="580" max="580" width="4.85546875" style="7" customWidth="1"/>
    <col min="581" max="585" width="7" style="7" hidden="1" customWidth="1"/>
    <col min="586" max="586" width="8.42578125" style="7" customWidth="1"/>
    <col min="587" max="588" width="7" style="7" hidden="1" customWidth="1"/>
    <col min="589" max="589" width="5.42578125" style="7" customWidth="1"/>
    <col min="590" max="594" width="7" style="7" hidden="1" customWidth="1"/>
    <col min="595" max="595" width="5.85546875" style="7" customWidth="1"/>
    <col min="596" max="597" width="7" style="7" hidden="1" customWidth="1"/>
    <col min="598" max="598" width="5.42578125" style="7" customWidth="1"/>
    <col min="599" max="600" width="7" style="7" hidden="1" customWidth="1"/>
    <col min="601" max="601" width="5.42578125" style="7" customWidth="1"/>
    <col min="602" max="603" width="7" style="7" hidden="1" customWidth="1"/>
    <col min="604" max="604" width="6" style="7" customWidth="1"/>
    <col min="605" max="609" width="7" style="7" hidden="1" customWidth="1"/>
    <col min="610" max="610" width="5" style="7" customWidth="1"/>
    <col min="611" max="618" width="7" style="7" hidden="1" customWidth="1"/>
    <col min="619" max="619" width="5" style="7" customWidth="1"/>
    <col min="620" max="620" width="7" style="7" hidden="1" customWidth="1"/>
    <col min="621" max="621" width="5" style="7" customWidth="1"/>
    <col min="622" max="622" width="9.42578125" style="7" customWidth="1"/>
    <col min="623" max="623" width="7" style="7" hidden="1" customWidth="1"/>
    <col min="624" max="624" width="5" style="7" customWidth="1"/>
    <col min="625" max="626" width="7" style="7" hidden="1" customWidth="1"/>
    <col min="627" max="627" width="5" style="7" customWidth="1"/>
    <col min="628" max="632" width="7" style="7" hidden="1" customWidth="1"/>
    <col min="633" max="633" width="5" style="7" customWidth="1"/>
    <col min="634" max="638" width="7" style="7" hidden="1" customWidth="1"/>
    <col min="639" max="639" width="5" style="7" customWidth="1"/>
    <col min="640" max="640" width="7" style="7" hidden="1" customWidth="1"/>
    <col min="641" max="641" width="6.42578125" style="7" customWidth="1"/>
    <col min="642" max="645" width="7" style="7" hidden="1" customWidth="1"/>
    <col min="646" max="646" width="7.140625" style="7" customWidth="1"/>
    <col min="647" max="654" width="7" style="7" hidden="1" customWidth="1"/>
    <col min="655" max="655" width="7.140625" style="7" customWidth="1"/>
    <col min="656" max="657" width="7" style="7" hidden="1" customWidth="1"/>
    <col min="658" max="658" width="7.140625" style="7" customWidth="1"/>
    <col min="659" max="660" width="7" style="7" hidden="1" customWidth="1"/>
    <col min="661" max="661" width="7.140625" style="7" customWidth="1"/>
    <col min="662" max="663" width="7" style="7" hidden="1" customWidth="1"/>
    <col min="664" max="664" width="7.140625" style="7" customWidth="1"/>
    <col min="665" max="665" width="7" style="7" hidden="1" customWidth="1"/>
    <col min="666" max="666" width="6.42578125" style="7" customWidth="1"/>
    <col min="667" max="687" width="7" style="7" hidden="1" customWidth="1"/>
    <col min="688" max="691" width="6.42578125" style="7" customWidth="1"/>
    <col min="692" max="692" width="6.85546875" style="7" customWidth="1"/>
    <col min="693" max="693" width="6.42578125" style="7" customWidth="1"/>
    <col min="694" max="710" width="7" style="7" hidden="1" customWidth="1"/>
    <col min="711" max="711" width="6.5703125" style="7" customWidth="1"/>
    <col min="712" max="712" width="6.42578125" style="7" customWidth="1"/>
    <col min="713" max="714" width="7" style="7" hidden="1" customWidth="1"/>
    <col min="715" max="715" width="6.42578125" style="7" customWidth="1"/>
    <col min="716" max="717" width="7" style="7" hidden="1" customWidth="1"/>
    <col min="718" max="718" width="7.42578125" style="7" customWidth="1"/>
    <col min="719" max="719" width="7" style="7" hidden="1" customWidth="1"/>
    <col min="720" max="720" width="6.42578125" style="7" customWidth="1"/>
    <col min="721" max="721" width="7" style="7" hidden="1" customWidth="1"/>
    <col min="722" max="722" width="9" style="7" customWidth="1"/>
    <col min="723" max="724" width="7" style="7" hidden="1" customWidth="1"/>
    <col min="725" max="725" width="8.5703125" style="7" customWidth="1"/>
    <col min="726" max="727" width="7" style="7" hidden="1" customWidth="1"/>
    <col min="728" max="728" width="6.42578125" style="7" customWidth="1"/>
    <col min="729" max="730" width="7" style="7" hidden="1" customWidth="1"/>
    <col min="731" max="731" width="7" style="7" customWidth="1"/>
    <col min="732" max="733" width="7" style="7" hidden="1" customWidth="1"/>
    <col min="734" max="735" width="7" style="7" customWidth="1"/>
    <col min="736" max="737" width="7" style="7" hidden="1" customWidth="1"/>
    <col min="738" max="738" width="7.5703125" style="7" customWidth="1"/>
    <col min="739" max="740" width="7" style="7" hidden="1" customWidth="1"/>
    <col min="741" max="741" width="7" style="7" customWidth="1"/>
    <col min="742" max="743" width="7" style="7" hidden="1" customWidth="1"/>
    <col min="744" max="744" width="7" style="7" customWidth="1"/>
    <col min="745" max="746" width="7" style="7" hidden="1" customWidth="1"/>
    <col min="747" max="747" width="7" style="7" customWidth="1"/>
    <col min="748" max="748" width="7" style="7" hidden="1" customWidth="1"/>
    <col min="749" max="749" width="6.42578125" style="7" customWidth="1"/>
    <col min="750" max="759" width="7" style="7" hidden="1" customWidth="1"/>
    <col min="760" max="760" width="7" style="7" hidden="1"/>
    <col min="761" max="761" width="41.42578125" style="7" customWidth="1"/>
    <col min="762" max="762" width="6.42578125" style="7" customWidth="1"/>
    <col min="763" max="763" width="14.7109375" style="7" customWidth="1"/>
    <col min="764" max="764" width="11.42578125" style="7" customWidth="1"/>
    <col min="765" max="766" width="13" style="7" customWidth="1"/>
    <col min="767" max="776" width="9.42578125" style="7" customWidth="1"/>
    <col min="777" max="777" width="8.85546875" style="7" customWidth="1"/>
    <col min="778" max="778" width="9.42578125" style="7" customWidth="1"/>
    <col min="779" max="779" width="10.140625" style="7" customWidth="1"/>
    <col min="780" max="780" width="6.42578125" style="7" customWidth="1"/>
    <col min="781" max="781" width="6.85546875" style="7" customWidth="1"/>
    <col min="782" max="783" width="6.5703125" style="7" customWidth="1"/>
    <col min="784" max="784" width="6.28515625" style="7" customWidth="1"/>
    <col min="785" max="786" width="7.5703125" style="7" customWidth="1"/>
    <col min="787" max="787" width="14.5703125" style="7" customWidth="1"/>
    <col min="788" max="789" width="11.42578125" style="7" customWidth="1"/>
    <col min="790" max="790" width="56.85546875" style="7" customWidth="1"/>
    <col min="791" max="791" width="9.140625" style="7" bestFit="1" customWidth="1"/>
    <col min="792" max="792" width="24.5703125" style="7" customWidth="1"/>
    <col min="793" max="793" width="22.85546875" style="7" customWidth="1"/>
    <col min="794" max="796" width="9.140625" style="7" bestFit="1" customWidth="1"/>
    <col min="797" max="798" width="12.140625" style="7" customWidth="1"/>
    <col min="799" max="799" width="14.5703125" style="7" customWidth="1"/>
    <col min="800" max="800" width="5" style="7" customWidth="1"/>
    <col min="801" max="802" width="7" style="7" hidden="1" customWidth="1"/>
    <col min="803" max="803" width="5" style="7" customWidth="1"/>
    <col min="804" max="805" width="7" style="7" hidden="1" customWidth="1"/>
    <col min="806" max="806" width="5" style="7" customWidth="1"/>
    <col min="807" max="808" width="7" style="7" hidden="1" customWidth="1"/>
    <col min="809" max="809" width="5" style="7" customWidth="1"/>
    <col min="810" max="811" width="7" style="7" hidden="1" customWidth="1"/>
    <col min="812" max="812" width="5" style="7" customWidth="1"/>
    <col min="813" max="814" width="7" style="7" hidden="1" customWidth="1"/>
    <col min="815" max="815" width="5" style="7" customWidth="1"/>
    <col min="816" max="826" width="7" style="7" hidden="1" customWidth="1"/>
    <col min="827" max="827" width="6.85546875" style="7" customWidth="1"/>
    <col min="828" max="829" width="7" style="7" hidden="1" customWidth="1"/>
    <col min="830" max="830" width="6.42578125" style="7" customWidth="1"/>
    <col min="831" max="832" width="7" style="7" hidden="1" customWidth="1"/>
    <col min="833" max="833" width="5.42578125" style="7" customWidth="1"/>
    <col min="834" max="835" width="7" style="7" hidden="1" customWidth="1"/>
    <col min="836" max="836" width="4.85546875" style="7" customWidth="1"/>
    <col min="837" max="841" width="7" style="7" hidden="1" customWidth="1"/>
    <col min="842" max="842" width="8.42578125" style="7" customWidth="1"/>
    <col min="843" max="844" width="7" style="7" hidden="1" customWidth="1"/>
    <col min="845" max="845" width="5.42578125" style="7" customWidth="1"/>
    <col min="846" max="850" width="7" style="7" hidden="1" customWidth="1"/>
    <col min="851" max="851" width="5.85546875" style="7" customWidth="1"/>
    <col min="852" max="853" width="7" style="7" hidden="1" customWidth="1"/>
    <col min="854" max="854" width="5.42578125" style="7" customWidth="1"/>
    <col min="855" max="856" width="7" style="7" hidden="1" customWidth="1"/>
    <col min="857" max="857" width="5.42578125" style="7" customWidth="1"/>
    <col min="858" max="859" width="7" style="7" hidden="1" customWidth="1"/>
    <col min="860" max="860" width="6" style="7" customWidth="1"/>
    <col min="861" max="865" width="7" style="7" hidden="1" customWidth="1"/>
    <col min="866" max="866" width="5" style="7" customWidth="1"/>
    <col min="867" max="874" width="7" style="7" hidden="1" customWidth="1"/>
    <col min="875" max="875" width="5" style="7" customWidth="1"/>
    <col min="876" max="876" width="7" style="7" hidden="1" customWidth="1"/>
    <col min="877" max="877" width="5" style="7" customWidth="1"/>
    <col min="878" max="878" width="9.42578125" style="7" customWidth="1"/>
    <col min="879" max="879" width="7" style="7" hidden="1" customWidth="1"/>
    <col min="880" max="880" width="5" style="7" customWidth="1"/>
    <col min="881" max="882" width="7" style="7" hidden="1" customWidth="1"/>
    <col min="883" max="883" width="5" style="7" customWidth="1"/>
    <col min="884" max="888" width="7" style="7" hidden="1" customWidth="1"/>
    <col min="889" max="889" width="5" style="7" customWidth="1"/>
    <col min="890" max="894" width="7" style="7" hidden="1" customWidth="1"/>
    <col min="895" max="895" width="5" style="7" customWidth="1"/>
    <col min="896" max="896" width="7" style="7" hidden="1" customWidth="1"/>
    <col min="897" max="897" width="6.42578125" style="7" customWidth="1"/>
    <col min="898" max="901" width="7" style="7" hidden="1" customWidth="1"/>
    <col min="902" max="902" width="7.140625" style="7" customWidth="1"/>
    <col min="903" max="910" width="7" style="7" hidden="1" customWidth="1"/>
    <col min="911" max="911" width="7.140625" style="7" customWidth="1"/>
    <col min="912" max="913" width="7" style="7" hidden="1" customWidth="1"/>
    <col min="914" max="914" width="7.140625" style="7" customWidth="1"/>
    <col min="915" max="916" width="7" style="7" hidden="1" customWidth="1"/>
    <col min="917" max="917" width="7.140625" style="7" customWidth="1"/>
    <col min="918" max="919" width="7" style="7" hidden="1" customWidth="1"/>
    <col min="920" max="920" width="7.140625" style="7" customWidth="1"/>
    <col min="921" max="921" width="7" style="7" hidden="1" customWidth="1"/>
    <col min="922" max="922" width="6.42578125" style="7" customWidth="1"/>
    <col min="923" max="943" width="7" style="7" hidden="1" customWidth="1"/>
    <col min="944" max="947" width="6.42578125" style="7" customWidth="1"/>
    <col min="948" max="948" width="6.85546875" style="7" customWidth="1"/>
    <col min="949" max="949" width="6.42578125" style="7" customWidth="1"/>
    <col min="950" max="966" width="7" style="7" hidden="1" customWidth="1"/>
    <col min="967" max="967" width="6.5703125" style="7" customWidth="1"/>
    <col min="968" max="968" width="6.42578125" style="7" customWidth="1"/>
    <col min="969" max="970" width="7" style="7" hidden="1" customWidth="1"/>
    <col min="971" max="971" width="6.42578125" style="7" customWidth="1"/>
    <col min="972" max="973" width="7" style="7" hidden="1" customWidth="1"/>
    <col min="974" max="974" width="7.42578125" style="7" customWidth="1"/>
    <col min="975" max="975" width="7" style="7" hidden="1" customWidth="1"/>
    <col min="976" max="976" width="6.42578125" style="7" customWidth="1"/>
    <col min="977" max="977" width="7" style="7" hidden="1" customWidth="1"/>
    <col min="978" max="978" width="9" style="7" customWidth="1"/>
    <col min="979" max="980" width="7" style="7" hidden="1" customWidth="1"/>
    <col min="981" max="981" width="8.5703125" style="7" customWidth="1"/>
    <col min="982" max="983" width="7" style="7" hidden="1" customWidth="1"/>
    <col min="984" max="984" width="6.42578125" style="7" customWidth="1"/>
    <col min="985" max="986" width="7" style="7" hidden="1" customWidth="1"/>
    <col min="987" max="987" width="7" style="7" customWidth="1"/>
    <col min="988" max="989" width="7" style="7" hidden="1" customWidth="1"/>
    <col min="990" max="991" width="7" style="7" customWidth="1"/>
    <col min="992" max="993" width="7" style="7" hidden="1" customWidth="1"/>
    <col min="994" max="994" width="7.5703125" style="7" customWidth="1"/>
    <col min="995" max="996" width="7" style="7" hidden="1" customWidth="1"/>
    <col min="997" max="997" width="7" style="7" customWidth="1"/>
    <col min="998" max="999" width="7" style="7" hidden="1" customWidth="1"/>
    <col min="1000" max="1000" width="7" style="7" customWidth="1"/>
    <col min="1001" max="1002" width="7" style="7" hidden="1" customWidth="1"/>
    <col min="1003" max="1003" width="7" style="7" customWidth="1"/>
    <col min="1004" max="1004" width="7" style="7" hidden="1" customWidth="1"/>
    <col min="1005" max="1005" width="6.42578125" style="7" customWidth="1"/>
    <col min="1006" max="1015" width="7" style="7" hidden="1" customWidth="1"/>
    <col min="1016" max="1016" width="7" style="7" hidden="1"/>
    <col min="1017" max="1017" width="41.42578125" style="7" customWidth="1"/>
    <col min="1018" max="1018" width="6.42578125" style="7" customWidth="1"/>
    <col min="1019" max="1019" width="14.7109375" style="7" customWidth="1"/>
    <col min="1020" max="1020" width="11.42578125" style="7" customWidth="1"/>
    <col min="1021" max="1022" width="13" style="7" customWidth="1"/>
    <col min="1023" max="1032" width="9.42578125" style="7" customWidth="1"/>
    <col min="1033" max="1033" width="8.85546875" style="7" customWidth="1"/>
    <col min="1034" max="1034" width="9.42578125" style="7" customWidth="1"/>
    <col min="1035" max="1035" width="10.140625" style="7" customWidth="1"/>
    <col min="1036" max="1036" width="6.42578125" style="7" customWidth="1"/>
    <col min="1037" max="1037" width="6.85546875" style="7" customWidth="1"/>
    <col min="1038" max="1039" width="6.5703125" style="7" customWidth="1"/>
    <col min="1040" max="1040" width="6.28515625" style="7" customWidth="1"/>
    <col min="1041" max="1042" width="7.5703125" style="7" customWidth="1"/>
    <col min="1043" max="1043" width="14.5703125" style="7" customWidth="1"/>
    <col min="1044" max="1045" width="11.42578125" style="7" customWidth="1"/>
    <col min="1046" max="1046" width="56.85546875" style="7" customWidth="1"/>
    <col min="1047" max="1047" width="9.140625" style="7" bestFit="1" customWidth="1"/>
    <col min="1048" max="1048" width="24.5703125" style="7" customWidth="1"/>
    <col min="1049" max="1049" width="22.85546875" style="7" customWidth="1"/>
    <col min="1050" max="1052" width="9.140625" style="7" bestFit="1" customWidth="1"/>
    <col min="1053" max="1054" width="12.140625" style="7" customWidth="1"/>
    <col min="1055" max="1055" width="14.5703125" style="7" customWidth="1"/>
    <col min="1056" max="1056" width="5" style="7" customWidth="1"/>
    <col min="1057" max="1058" width="7" style="7" hidden="1" customWidth="1"/>
    <col min="1059" max="1059" width="5" style="7" customWidth="1"/>
    <col min="1060" max="1061" width="7" style="7" hidden="1" customWidth="1"/>
    <col min="1062" max="1062" width="5" style="7" customWidth="1"/>
    <col min="1063" max="1064" width="7" style="7" hidden="1" customWidth="1"/>
    <col min="1065" max="1065" width="5" style="7" customWidth="1"/>
    <col min="1066" max="1067" width="7" style="7" hidden="1" customWidth="1"/>
    <col min="1068" max="1068" width="5" style="7" customWidth="1"/>
    <col min="1069" max="1070" width="7" style="7" hidden="1" customWidth="1"/>
    <col min="1071" max="1071" width="5" style="7" customWidth="1"/>
    <col min="1072" max="1082" width="7" style="7" hidden="1" customWidth="1"/>
    <col min="1083" max="1083" width="6.85546875" style="7" customWidth="1"/>
    <col min="1084" max="1085" width="7" style="7" hidden="1" customWidth="1"/>
    <col min="1086" max="1086" width="6.42578125" style="7" customWidth="1"/>
    <col min="1087" max="1088" width="7" style="7" hidden="1" customWidth="1"/>
    <col min="1089" max="1089" width="5.42578125" style="7" customWidth="1"/>
    <col min="1090" max="1091" width="7" style="7" hidden="1" customWidth="1"/>
    <col min="1092" max="1092" width="4.85546875" style="7" customWidth="1"/>
    <col min="1093" max="1097" width="7" style="7" hidden="1" customWidth="1"/>
    <col min="1098" max="1098" width="8.42578125" style="7" customWidth="1"/>
    <col min="1099" max="1100" width="7" style="7" hidden="1" customWidth="1"/>
    <col min="1101" max="1101" width="5.42578125" style="7" customWidth="1"/>
    <col min="1102" max="1106" width="7" style="7" hidden="1" customWidth="1"/>
    <col min="1107" max="1107" width="5.85546875" style="7" customWidth="1"/>
    <col min="1108" max="1109" width="7" style="7" hidden="1" customWidth="1"/>
    <col min="1110" max="1110" width="5.42578125" style="7" customWidth="1"/>
    <col min="1111" max="1112" width="7" style="7" hidden="1" customWidth="1"/>
    <col min="1113" max="1113" width="5.42578125" style="7" customWidth="1"/>
    <col min="1114" max="1115" width="7" style="7" hidden="1" customWidth="1"/>
    <col min="1116" max="1116" width="6" style="7" customWidth="1"/>
    <col min="1117" max="1121" width="7" style="7" hidden="1" customWidth="1"/>
    <col min="1122" max="1122" width="5" style="7" customWidth="1"/>
    <col min="1123" max="1130" width="7" style="7" hidden="1" customWidth="1"/>
    <col min="1131" max="1131" width="5" style="7" customWidth="1"/>
    <col min="1132" max="1132" width="7" style="7" hidden="1" customWidth="1"/>
    <col min="1133" max="1133" width="5" style="7" customWidth="1"/>
    <col min="1134" max="1134" width="9.42578125" style="7" customWidth="1"/>
    <col min="1135" max="1135" width="7" style="7" hidden="1" customWidth="1"/>
    <col min="1136" max="1136" width="5" style="7" customWidth="1"/>
    <col min="1137" max="1138" width="7" style="7" hidden="1" customWidth="1"/>
    <col min="1139" max="1139" width="5" style="7" customWidth="1"/>
    <col min="1140" max="1144" width="7" style="7" hidden="1" customWidth="1"/>
    <col min="1145" max="1145" width="5" style="7" customWidth="1"/>
    <col min="1146" max="1150" width="7" style="7" hidden="1" customWidth="1"/>
    <col min="1151" max="1151" width="5" style="7" customWidth="1"/>
    <col min="1152" max="1152" width="7" style="7" hidden="1" customWidth="1"/>
    <col min="1153" max="1153" width="6.42578125" style="7" customWidth="1"/>
    <col min="1154" max="1157" width="7" style="7" hidden="1" customWidth="1"/>
    <col min="1158" max="1158" width="7.140625" style="7" customWidth="1"/>
    <col min="1159" max="1166" width="7" style="7" hidden="1" customWidth="1"/>
    <col min="1167" max="1167" width="7.140625" style="7" customWidth="1"/>
    <col min="1168" max="1169" width="7" style="7" hidden="1" customWidth="1"/>
    <col min="1170" max="1170" width="7.140625" style="7" customWidth="1"/>
    <col min="1171" max="1172" width="7" style="7" hidden="1" customWidth="1"/>
    <col min="1173" max="1173" width="7.140625" style="7" customWidth="1"/>
    <col min="1174" max="1175" width="7" style="7" hidden="1" customWidth="1"/>
    <col min="1176" max="1176" width="7.140625" style="7" customWidth="1"/>
    <col min="1177" max="1177" width="7" style="7" hidden="1" customWidth="1"/>
    <col min="1178" max="1178" width="6.42578125" style="7" customWidth="1"/>
    <col min="1179" max="1199" width="7" style="7" hidden="1" customWidth="1"/>
    <col min="1200" max="1203" width="6.42578125" style="7" customWidth="1"/>
    <col min="1204" max="1204" width="6.85546875" style="7" customWidth="1"/>
    <col min="1205" max="1205" width="6.42578125" style="7" customWidth="1"/>
    <col min="1206" max="1222" width="7" style="7" hidden="1" customWidth="1"/>
    <col min="1223" max="1223" width="6.5703125" style="7" customWidth="1"/>
    <col min="1224" max="1224" width="6.42578125" style="7" customWidth="1"/>
    <col min="1225" max="1226" width="7" style="7" hidden="1" customWidth="1"/>
    <col min="1227" max="1227" width="6.42578125" style="7" customWidth="1"/>
    <col min="1228" max="1229" width="7" style="7" hidden="1" customWidth="1"/>
    <col min="1230" max="1230" width="7.42578125" style="7" customWidth="1"/>
    <col min="1231" max="1231" width="7" style="7" hidden="1" customWidth="1"/>
    <col min="1232" max="1232" width="6.42578125" style="7" customWidth="1"/>
    <col min="1233" max="1233" width="7" style="7" hidden="1" customWidth="1"/>
    <col min="1234" max="1234" width="9" style="7" customWidth="1"/>
    <col min="1235" max="1236" width="7" style="7" hidden="1" customWidth="1"/>
    <col min="1237" max="1237" width="8.5703125" style="7" customWidth="1"/>
    <col min="1238" max="1239" width="7" style="7" hidden="1" customWidth="1"/>
    <col min="1240" max="1240" width="6.42578125" style="7" customWidth="1"/>
    <col min="1241" max="1242" width="7" style="7" hidden="1" customWidth="1"/>
    <col min="1243" max="1243" width="7" style="7" customWidth="1"/>
    <col min="1244" max="1245" width="7" style="7" hidden="1" customWidth="1"/>
    <col min="1246" max="1247" width="7" style="7" customWidth="1"/>
    <col min="1248" max="1249" width="7" style="7" hidden="1" customWidth="1"/>
    <col min="1250" max="1250" width="7.5703125" style="7" customWidth="1"/>
    <col min="1251" max="1252" width="7" style="7" hidden="1" customWidth="1"/>
    <col min="1253" max="1253" width="7" style="7" customWidth="1"/>
    <col min="1254" max="1255" width="7" style="7" hidden="1" customWidth="1"/>
    <col min="1256" max="1256" width="7" style="7" customWidth="1"/>
    <col min="1257" max="1258" width="7" style="7" hidden="1" customWidth="1"/>
    <col min="1259" max="1259" width="7" style="7" customWidth="1"/>
    <col min="1260" max="1260" width="7" style="7" hidden="1" customWidth="1"/>
    <col min="1261" max="1261" width="6.42578125" style="7" customWidth="1"/>
    <col min="1262" max="1271" width="7" style="7" hidden="1" customWidth="1"/>
    <col min="1272" max="1272" width="7" style="7" hidden="1"/>
    <col min="1273" max="1273" width="41.42578125" style="7" customWidth="1"/>
    <col min="1274" max="1274" width="6.42578125" style="7" customWidth="1"/>
    <col min="1275" max="1275" width="14.7109375" style="7" customWidth="1"/>
    <col min="1276" max="1276" width="11.42578125" style="7" customWidth="1"/>
    <col min="1277" max="1278" width="13" style="7" customWidth="1"/>
    <col min="1279" max="1288" width="9.42578125" style="7" customWidth="1"/>
    <col min="1289" max="1289" width="8.85546875" style="7" customWidth="1"/>
    <col min="1290" max="1290" width="9.42578125" style="7" customWidth="1"/>
    <col min="1291" max="1291" width="10.140625" style="7" customWidth="1"/>
    <col min="1292" max="1292" width="6.42578125" style="7" customWidth="1"/>
    <col min="1293" max="1293" width="6.85546875" style="7" customWidth="1"/>
    <col min="1294" max="1295" width="6.5703125" style="7" customWidth="1"/>
    <col min="1296" max="1296" width="6.28515625" style="7" customWidth="1"/>
    <col min="1297" max="1298" width="7.5703125" style="7" customWidth="1"/>
    <col min="1299" max="1299" width="14.5703125" style="7" customWidth="1"/>
    <col min="1300" max="1301" width="11.42578125" style="7" customWidth="1"/>
    <col min="1302" max="1302" width="56.85546875" style="7" customWidth="1"/>
    <col min="1303" max="1303" width="9.140625" style="7" bestFit="1" customWidth="1"/>
    <col min="1304" max="1304" width="24.5703125" style="7" customWidth="1"/>
    <col min="1305" max="1305" width="22.85546875" style="7" customWidth="1"/>
    <col min="1306" max="1308" width="9.140625" style="7" bestFit="1" customWidth="1"/>
    <col min="1309" max="1310" width="12.140625" style="7" customWidth="1"/>
    <col min="1311" max="1311" width="14.5703125" style="7" customWidth="1"/>
    <col min="1312" max="1312" width="5" style="7" customWidth="1"/>
    <col min="1313" max="1314" width="7" style="7" hidden="1" customWidth="1"/>
    <col min="1315" max="1315" width="5" style="7" customWidth="1"/>
    <col min="1316" max="1317" width="7" style="7" hidden="1" customWidth="1"/>
    <col min="1318" max="1318" width="5" style="7" customWidth="1"/>
    <col min="1319" max="1320" width="7" style="7" hidden="1" customWidth="1"/>
    <col min="1321" max="1321" width="5" style="7" customWidth="1"/>
    <col min="1322" max="1323" width="7" style="7" hidden="1" customWidth="1"/>
    <col min="1324" max="1324" width="5" style="7" customWidth="1"/>
    <col min="1325" max="1326" width="7" style="7" hidden="1" customWidth="1"/>
    <col min="1327" max="1327" width="5" style="7" customWidth="1"/>
    <col min="1328" max="1338" width="7" style="7" hidden="1" customWidth="1"/>
    <col min="1339" max="1339" width="6.85546875" style="7" customWidth="1"/>
    <col min="1340" max="1341" width="7" style="7" hidden="1" customWidth="1"/>
    <col min="1342" max="1342" width="6.42578125" style="7" customWidth="1"/>
    <col min="1343" max="1344" width="7" style="7" hidden="1" customWidth="1"/>
    <col min="1345" max="1345" width="5.42578125" style="7" customWidth="1"/>
    <col min="1346" max="1347" width="7" style="7" hidden="1" customWidth="1"/>
    <col min="1348" max="1348" width="4.85546875" style="7" customWidth="1"/>
    <col min="1349" max="1353" width="7" style="7" hidden="1" customWidth="1"/>
    <col min="1354" max="1354" width="8.42578125" style="7" customWidth="1"/>
    <col min="1355" max="1356" width="7" style="7" hidden="1" customWidth="1"/>
    <col min="1357" max="1357" width="5.42578125" style="7" customWidth="1"/>
    <col min="1358" max="1362" width="7" style="7" hidden="1" customWidth="1"/>
    <col min="1363" max="1363" width="5.85546875" style="7" customWidth="1"/>
    <col min="1364" max="1365" width="7" style="7" hidden="1" customWidth="1"/>
    <col min="1366" max="1366" width="5.42578125" style="7" customWidth="1"/>
    <col min="1367" max="1368" width="7" style="7" hidden="1" customWidth="1"/>
    <col min="1369" max="1369" width="5.42578125" style="7" customWidth="1"/>
    <col min="1370" max="1371" width="7" style="7" hidden="1" customWidth="1"/>
    <col min="1372" max="1372" width="6" style="7" customWidth="1"/>
    <col min="1373" max="1377" width="7" style="7" hidden="1" customWidth="1"/>
    <col min="1378" max="1378" width="5" style="7" customWidth="1"/>
    <col min="1379" max="1386" width="7" style="7" hidden="1" customWidth="1"/>
    <col min="1387" max="1387" width="5" style="7" customWidth="1"/>
    <col min="1388" max="1388" width="7" style="7" hidden="1" customWidth="1"/>
    <col min="1389" max="1389" width="5" style="7" customWidth="1"/>
    <col min="1390" max="1390" width="9.42578125" style="7" customWidth="1"/>
    <col min="1391" max="1391" width="7" style="7" hidden="1" customWidth="1"/>
    <col min="1392" max="1392" width="5" style="7" customWidth="1"/>
    <col min="1393" max="1394" width="7" style="7" hidden="1" customWidth="1"/>
    <col min="1395" max="1395" width="5" style="7" customWidth="1"/>
    <col min="1396" max="1400" width="7" style="7" hidden="1" customWidth="1"/>
    <col min="1401" max="1401" width="5" style="7" customWidth="1"/>
    <col min="1402" max="1406" width="7" style="7" hidden="1" customWidth="1"/>
    <col min="1407" max="1407" width="5" style="7" customWidth="1"/>
    <col min="1408" max="1408" width="7" style="7" hidden="1" customWidth="1"/>
    <col min="1409" max="1409" width="6.42578125" style="7" customWidth="1"/>
    <col min="1410" max="1413" width="7" style="7" hidden="1" customWidth="1"/>
    <col min="1414" max="1414" width="7.140625" style="7" customWidth="1"/>
    <col min="1415" max="1422" width="7" style="7" hidden="1" customWidth="1"/>
    <col min="1423" max="1423" width="7.140625" style="7" customWidth="1"/>
    <col min="1424" max="1425" width="7" style="7" hidden="1" customWidth="1"/>
    <col min="1426" max="1426" width="7.140625" style="7" customWidth="1"/>
    <col min="1427" max="1428" width="7" style="7" hidden="1" customWidth="1"/>
    <col min="1429" max="1429" width="7.140625" style="7" customWidth="1"/>
    <col min="1430" max="1431" width="7" style="7" hidden="1" customWidth="1"/>
    <col min="1432" max="1432" width="7.140625" style="7" customWidth="1"/>
    <col min="1433" max="1433" width="7" style="7" hidden="1" customWidth="1"/>
    <col min="1434" max="1434" width="6.42578125" style="7" customWidth="1"/>
    <col min="1435" max="1455" width="7" style="7" hidden="1" customWidth="1"/>
    <col min="1456" max="1459" width="6.42578125" style="7" customWidth="1"/>
    <col min="1460" max="1460" width="6.85546875" style="7" customWidth="1"/>
    <col min="1461" max="1461" width="6.42578125" style="7" customWidth="1"/>
    <col min="1462" max="1478" width="7" style="7" hidden="1" customWidth="1"/>
    <col min="1479" max="1479" width="6.5703125" style="7" customWidth="1"/>
    <col min="1480" max="1480" width="6.42578125" style="7" customWidth="1"/>
    <col min="1481" max="1482" width="7" style="7" hidden="1" customWidth="1"/>
    <col min="1483" max="1483" width="6.42578125" style="7" customWidth="1"/>
    <col min="1484" max="1485" width="7" style="7" hidden="1" customWidth="1"/>
    <col min="1486" max="1486" width="7.42578125" style="7" customWidth="1"/>
    <col min="1487" max="1487" width="7" style="7" hidden="1" customWidth="1"/>
    <col min="1488" max="1488" width="6.42578125" style="7" customWidth="1"/>
    <col min="1489" max="1489" width="7" style="7" hidden="1" customWidth="1"/>
    <col min="1490" max="1490" width="9" style="7" customWidth="1"/>
    <col min="1491" max="1492" width="7" style="7" hidden="1" customWidth="1"/>
    <col min="1493" max="1493" width="8.5703125" style="7" customWidth="1"/>
    <col min="1494" max="1495" width="7" style="7" hidden="1" customWidth="1"/>
    <col min="1496" max="1496" width="6.42578125" style="7" customWidth="1"/>
    <col min="1497" max="1498" width="7" style="7" hidden="1" customWidth="1"/>
    <col min="1499" max="1499" width="7" style="7" customWidth="1"/>
    <col min="1500" max="1501" width="7" style="7" hidden="1" customWidth="1"/>
    <col min="1502" max="1503" width="7" style="7" customWidth="1"/>
    <col min="1504" max="1505" width="7" style="7" hidden="1" customWidth="1"/>
    <col min="1506" max="1506" width="7.5703125" style="7" customWidth="1"/>
    <col min="1507" max="1508" width="7" style="7" hidden="1" customWidth="1"/>
    <col min="1509" max="1509" width="7" style="7" customWidth="1"/>
    <col min="1510" max="1511" width="7" style="7" hidden="1" customWidth="1"/>
    <col min="1512" max="1512" width="7" style="7" customWidth="1"/>
    <col min="1513" max="1514" width="7" style="7" hidden="1" customWidth="1"/>
    <col min="1515" max="1515" width="7" style="7" customWidth="1"/>
    <col min="1516" max="1516" width="7" style="7" hidden="1" customWidth="1"/>
    <col min="1517" max="1517" width="6.42578125" style="7" customWidth="1"/>
    <col min="1518" max="1527" width="7" style="7" hidden="1" customWidth="1"/>
    <col min="1528" max="1528" width="7" style="7" hidden="1"/>
    <col min="1529" max="1529" width="41.42578125" style="7" customWidth="1"/>
    <col min="1530" max="1530" width="6.42578125" style="7" customWidth="1"/>
    <col min="1531" max="1531" width="14.7109375" style="7" customWidth="1"/>
    <col min="1532" max="1532" width="11.42578125" style="7" customWidth="1"/>
    <col min="1533" max="1534" width="13" style="7" customWidth="1"/>
    <col min="1535" max="1544" width="9.42578125" style="7" customWidth="1"/>
    <col min="1545" max="1545" width="8.85546875" style="7" customWidth="1"/>
    <col min="1546" max="1546" width="9.42578125" style="7" customWidth="1"/>
    <col min="1547" max="1547" width="10.140625" style="7" customWidth="1"/>
    <col min="1548" max="1548" width="6.42578125" style="7" customWidth="1"/>
    <col min="1549" max="1549" width="6.85546875" style="7" customWidth="1"/>
    <col min="1550" max="1551" width="6.5703125" style="7" customWidth="1"/>
    <col min="1552" max="1552" width="6.28515625" style="7" customWidth="1"/>
    <col min="1553" max="1554" width="7.5703125" style="7" customWidth="1"/>
    <col min="1555" max="1555" width="14.5703125" style="7" customWidth="1"/>
    <col min="1556" max="1557" width="11.42578125" style="7" customWidth="1"/>
    <col min="1558" max="1558" width="56.85546875" style="7" customWidth="1"/>
    <col min="1559" max="1559" width="9.140625" style="7" bestFit="1" customWidth="1"/>
    <col min="1560" max="1560" width="24.5703125" style="7" customWidth="1"/>
    <col min="1561" max="1561" width="22.85546875" style="7" customWidth="1"/>
    <col min="1562" max="1564" width="9.140625" style="7" bestFit="1" customWidth="1"/>
    <col min="1565" max="1566" width="12.140625" style="7" customWidth="1"/>
    <col min="1567" max="1567" width="14.5703125" style="7" customWidth="1"/>
    <col min="1568" max="1568" width="5" style="7" customWidth="1"/>
    <col min="1569" max="1570" width="7" style="7" hidden="1" customWidth="1"/>
    <col min="1571" max="1571" width="5" style="7" customWidth="1"/>
    <col min="1572" max="1573" width="7" style="7" hidden="1" customWidth="1"/>
    <col min="1574" max="1574" width="5" style="7" customWidth="1"/>
    <col min="1575" max="1576" width="7" style="7" hidden="1" customWidth="1"/>
    <col min="1577" max="1577" width="5" style="7" customWidth="1"/>
    <col min="1578" max="1579" width="7" style="7" hidden="1" customWidth="1"/>
    <col min="1580" max="1580" width="5" style="7" customWidth="1"/>
    <col min="1581" max="1582" width="7" style="7" hidden="1" customWidth="1"/>
    <col min="1583" max="1583" width="5" style="7" customWidth="1"/>
    <col min="1584" max="1594" width="7" style="7" hidden="1" customWidth="1"/>
    <col min="1595" max="1595" width="6.85546875" style="7" customWidth="1"/>
    <col min="1596" max="1597" width="7" style="7" hidden="1" customWidth="1"/>
    <col min="1598" max="1598" width="6.42578125" style="7" customWidth="1"/>
    <col min="1599" max="1600" width="7" style="7" hidden="1" customWidth="1"/>
    <col min="1601" max="1601" width="5.42578125" style="7" customWidth="1"/>
    <col min="1602" max="1603" width="7" style="7" hidden="1" customWidth="1"/>
    <col min="1604" max="1604" width="4.85546875" style="7" customWidth="1"/>
    <col min="1605" max="1609" width="7" style="7" hidden="1" customWidth="1"/>
    <col min="1610" max="1610" width="8.42578125" style="7" customWidth="1"/>
    <col min="1611" max="1612" width="7" style="7" hidden="1" customWidth="1"/>
    <col min="1613" max="1613" width="5.42578125" style="7" customWidth="1"/>
    <col min="1614" max="1618" width="7" style="7" hidden="1" customWidth="1"/>
    <col min="1619" max="1619" width="5.85546875" style="7" customWidth="1"/>
    <col min="1620" max="1621" width="7" style="7" hidden="1" customWidth="1"/>
    <col min="1622" max="1622" width="5.42578125" style="7" customWidth="1"/>
    <col min="1623" max="1624" width="7" style="7" hidden="1" customWidth="1"/>
    <col min="1625" max="1625" width="5.42578125" style="7" customWidth="1"/>
    <col min="1626" max="1627" width="7" style="7" hidden="1" customWidth="1"/>
    <col min="1628" max="1628" width="6" style="7" customWidth="1"/>
    <col min="1629" max="1633" width="7" style="7" hidden="1" customWidth="1"/>
    <col min="1634" max="1634" width="5" style="7" customWidth="1"/>
    <col min="1635" max="1642" width="7" style="7" hidden="1" customWidth="1"/>
    <col min="1643" max="1643" width="5" style="7" customWidth="1"/>
    <col min="1644" max="1644" width="7" style="7" hidden="1" customWidth="1"/>
    <col min="1645" max="1645" width="5" style="7" customWidth="1"/>
    <col min="1646" max="1646" width="9.42578125" style="7" customWidth="1"/>
    <col min="1647" max="1647" width="7" style="7" hidden="1" customWidth="1"/>
    <col min="1648" max="1648" width="5" style="7" customWidth="1"/>
    <col min="1649" max="1650" width="7" style="7" hidden="1" customWidth="1"/>
    <col min="1651" max="1651" width="5" style="7" customWidth="1"/>
    <col min="1652" max="1656" width="7" style="7" hidden="1" customWidth="1"/>
    <col min="1657" max="1657" width="5" style="7" customWidth="1"/>
    <col min="1658" max="1662" width="7" style="7" hidden="1" customWidth="1"/>
    <col min="1663" max="1663" width="5" style="7" customWidth="1"/>
    <col min="1664" max="1664" width="7" style="7" hidden="1" customWidth="1"/>
    <col min="1665" max="1665" width="6.42578125" style="7" customWidth="1"/>
    <col min="1666" max="1669" width="7" style="7" hidden="1" customWidth="1"/>
    <col min="1670" max="1670" width="7.140625" style="7" customWidth="1"/>
    <col min="1671" max="1678" width="7" style="7" hidden="1" customWidth="1"/>
    <col min="1679" max="1679" width="7.140625" style="7" customWidth="1"/>
    <col min="1680" max="1681" width="7" style="7" hidden="1" customWidth="1"/>
    <col min="1682" max="1682" width="7.140625" style="7" customWidth="1"/>
    <col min="1683" max="1684" width="7" style="7" hidden="1" customWidth="1"/>
    <col min="1685" max="1685" width="7.140625" style="7" customWidth="1"/>
    <col min="1686" max="1687" width="7" style="7" hidden="1" customWidth="1"/>
    <col min="1688" max="1688" width="7.140625" style="7" customWidth="1"/>
    <col min="1689" max="1689" width="7" style="7" hidden="1" customWidth="1"/>
    <col min="1690" max="1690" width="6.42578125" style="7" customWidth="1"/>
    <col min="1691" max="1711" width="7" style="7" hidden="1" customWidth="1"/>
    <col min="1712" max="1715" width="6.42578125" style="7" customWidth="1"/>
    <col min="1716" max="1716" width="6.85546875" style="7" customWidth="1"/>
    <col min="1717" max="1717" width="6.42578125" style="7" customWidth="1"/>
    <col min="1718" max="1734" width="7" style="7" hidden="1" customWidth="1"/>
    <col min="1735" max="1735" width="6.5703125" style="7" customWidth="1"/>
    <col min="1736" max="1736" width="6.42578125" style="7" customWidth="1"/>
    <col min="1737" max="1738" width="7" style="7" hidden="1" customWidth="1"/>
    <col min="1739" max="1739" width="6.42578125" style="7" customWidth="1"/>
    <col min="1740" max="1741" width="7" style="7" hidden="1" customWidth="1"/>
    <col min="1742" max="1742" width="7.42578125" style="7" customWidth="1"/>
    <col min="1743" max="1743" width="7" style="7" hidden="1" customWidth="1"/>
    <col min="1744" max="1744" width="6.42578125" style="7" customWidth="1"/>
    <col min="1745" max="1745" width="7" style="7" hidden="1" customWidth="1"/>
    <col min="1746" max="1746" width="9" style="7" customWidth="1"/>
    <col min="1747" max="1748" width="7" style="7" hidden="1" customWidth="1"/>
    <col min="1749" max="1749" width="8.5703125" style="7" customWidth="1"/>
    <col min="1750" max="1751" width="7" style="7" hidden="1" customWidth="1"/>
    <col min="1752" max="1752" width="6.42578125" style="7" customWidth="1"/>
    <col min="1753" max="1754" width="7" style="7" hidden="1" customWidth="1"/>
    <col min="1755" max="1755" width="7" style="7" customWidth="1"/>
    <col min="1756" max="1757" width="7" style="7" hidden="1" customWidth="1"/>
    <col min="1758" max="1759" width="7" style="7" customWidth="1"/>
    <col min="1760" max="1761" width="7" style="7" hidden="1" customWidth="1"/>
    <col min="1762" max="1762" width="7.5703125" style="7" customWidth="1"/>
    <col min="1763" max="1764" width="7" style="7" hidden="1" customWidth="1"/>
    <col min="1765" max="1765" width="7" style="7" customWidth="1"/>
    <col min="1766" max="1767" width="7" style="7" hidden="1" customWidth="1"/>
    <col min="1768" max="1768" width="7" style="7" customWidth="1"/>
    <col min="1769" max="1770" width="7" style="7" hidden="1" customWidth="1"/>
    <col min="1771" max="1771" width="7" style="7" customWidth="1"/>
    <col min="1772" max="1772" width="7" style="7" hidden="1" customWidth="1"/>
    <col min="1773" max="1773" width="6.42578125" style="7" customWidth="1"/>
    <col min="1774" max="1783" width="7" style="7" hidden="1" customWidth="1"/>
    <col min="1784" max="1784" width="7" style="7" hidden="1"/>
    <col min="1785" max="1785" width="41.42578125" style="7" customWidth="1"/>
    <col min="1786" max="1786" width="6.42578125" style="7" customWidth="1"/>
    <col min="1787" max="1787" width="14.7109375" style="7" customWidth="1"/>
    <col min="1788" max="1788" width="11.42578125" style="7" customWidth="1"/>
    <col min="1789" max="1790" width="13" style="7" customWidth="1"/>
    <col min="1791" max="1800" width="9.42578125" style="7" customWidth="1"/>
    <col min="1801" max="1801" width="8.85546875" style="7" customWidth="1"/>
    <col min="1802" max="1802" width="9.42578125" style="7" customWidth="1"/>
    <col min="1803" max="1803" width="10.140625" style="7" customWidth="1"/>
    <col min="1804" max="1804" width="6.42578125" style="7" customWidth="1"/>
    <col min="1805" max="1805" width="6.85546875" style="7" customWidth="1"/>
    <col min="1806" max="1807" width="6.5703125" style="7" customWidth="1"/>
    <col min="1808" max="1808" width="6.28515625" style="7" customWidth="1"/>
    <col min="1809" max="1810" width="7.5703125" style="7" customWidth="1"/>
    <col min="1811" max="1811" width="14.5703125" style="7" customWidth="1"/>
    <col min="1812" max="1813" width="11.42578125" style="7" customWidth="1"/>
    <col min="1814" max="1814" width="56.85546875" style="7" customWidth="1"/>
    <col min="1815" max="1815" width="9.140625" style="7" bestFit="1" customWidth="1"/>
    <col min="1816" max="1816" width="24.5703125" style="7" customWidth="1"/>
    <col min="1817" max="1817" width="22.85546875" style="7" customWidth="1"/>
    <col min="1818" max="1820" width="9.140625" style="7" bestFit="1" customWidth="1"/>
    <col min="1821" max="1822" width="12.140625" style="7" customWidth="1"/>
    <col min="1823" max="1823" width="14.5703125" style="7" customWidth="1"/>
    <col min="1824" max="1824" width="5" style="7" customWidth="1"/>
    <col min="1825" max="1826" width="7" style="7" hidden="1" customWidth="1"/>
    <col min="1827" max="1827" width="5" style="7" customWidth="1"/>
    <col min="1828" max="1829" width="7" style="7" hidden="1" customWidth="1"/>
    <col min="1830" max="1830" width="5" style="7" customWidth="1"/>
    <col min="1831" max="1832" width="7" style="7" hidden="1" customWidth="1"/>
    <col min="1833" max="1833" width="5" style="7" customWidth="1"/>
    <col min="1834" max="1835" width="7" style="7" hidden="1" customWidth="1"/>
    <col min="1836" max="1836" width="5" style="7" customWidth="1"/>
    <col min="1837" max="1838" width="7" style="7" hidden="1" customWidth="1"/>
    <col min="1839" max="1839" width="5" style="7" customWidth="1"/>
    <col min="1840" max="1850" width="7" style="7" hidden="1" customWidth="1"/>
    <col min="1851" max="1851" width="6.85546875" style="7" customWidth="1"/>
    <col min="1852" max="1853" width="7" style="7" hidden="1" customWidth="1"/>
    <col min="1854" max="1854" width="6.42578125" style="7" customWidth="1"/>
    <col min="1855" max="1856" width="7" style="7" hidden="1" customWidth="1"/>
    <col min="1857" max="1857" width="5.42578125" style="7" customWidth="1"/>
    <col min="1858" max="1859" width="7" style="7" hidden="1" customWidth="1"/>
    <col min="1860" max="1860" width="4.85546875" style="7" customWidth="1"/>
    <col min="1861" max="1865" width="7" style="7" hidden="1" customWidth="1"/>
    <col min="1866" max="1866" width="8.42578125" style="7" customWidth="1"/>
    <col min="1867" max="1868" width="7" style="7" hidden="1" customWidth="1"/>
    <col min="1869" max="1869" width="5.42578125" style="7" customWidth="1"/>
    <col min="1870" max="1874" width="7" style="7" hidden="1" customWidth="1"/>
    <col min="1875" max="1875" width="5.85546875" style="7" customWidth="1"/>
    <col min="1876" max="1877" width="7" style="7" hidden="1" customWidth="1"/>
    <col min="1878" max="1878" width="5.42578125" style="7" customWidth="1"/>
    <col min="1879" max="1880" width="7" style="7" hidden="1" customWidth="1"/>
    <col min="1881" max="1881" width="5.42578125" style="7" customWidth="1"/>
    <col min="1882" max="1883" width="7" style="7" hidden="1" customWidth="1"/>
    <col min="1884" max="1884" width="6" style="7" customWidth="1"/>
    <col min="1885" max="1889" width="7" style="7" hidden="1" customWidth="1"/>
    <col min="1890" max="1890" width="5" style="7" customWidth="1"/>
    <col min="1891" max="1898" width="7" style="7" hidden="1" customWidth="1"/>
    <col min="1899" max="1899" width="5" style="7" customWidth="1"/>
    <col min="1900" max="1900" width="7" style="7" hidden="1" customWidth="1"/>
    <col min="1901" max="1901" width="5" style="7" customWidth="1"/>
    <col min="1902" max="1902" width="9.42578125" style="7" customWidth="1"/>
    <col min="1903" max="1903" width="7" style="7" hidden="1" customWidth="1"/>
    <col min="1904" max="1904" width="5" style="7" customWidth="1"/>
    <col min="1905" max="1906" width="7" style="7" hidden="1" customWidth="1"/>
    <col min="1907" max="1907" width="5" style="7" customWidth="1"/>
    <col min="1908" max="1912" width="7" style="7" hidden="1" customWidth="1"/>
    <col min="1913" max="1913" width="5" style="7" customWidth="1"/>
    <col min="1914" max="1918" width="7" style="7" hidden="1" customWidth="1"/>
    <col min="1919" max="1919" width="5" style="7" customWidth="1"/>
    <col min="1920" max="1920" width="7" style="7" hidden="1" customWidth="1"/>
    <col min="1921" max="1921" width="6.42578125" style="7" customWidth="1"/>
    <col min="1922" max="1925" width="7" style="7" hidden="1" customWidth="1"/>
    <col min="1926" max="1926" width="7.140625" style="7" customWidth="1"/>
    <col min="1927" max="1934" width="7" style="7" hidden="1" customWidth="1"/>
    <col min="1935" max="1935" width="7.140625" style="7" customWidth="1"/>
    <col min="1936" max="1937" width="7" style="7" hidden="1" customWidth="1"/>
    <col min="1938" max="1938" width="7.140625" style="7" customWidth="1"/>
    <col min="1939" max="1940" width="7" style="7" hidden="1" customWidth="1"/>
    <col min="1941" max="1941" width="7.140625" style="7" customWidth="1"/>
    <col min="1942" max="1943" width="7" style="7" hidden="1" customWidth="1"/>
    <col min="1944" max="1944" width="7.140625" style="7" customWidth="1"/>
    <col min="1945" max="1945" width="7" style="7" hidden="1" customWidth="1"/>
    <col min="1946" max="1946" width="6.42578125" style="7" customWidth="1"/>
    <col min="1947" max="1967" width="7" style="7" hidden="1" customWidth="1"/>
    <col min="1968" max="1971" width="6.42578125" style="7" customWidth="1"/>
    <col min="1972" max="1972" width="6.85546875" style="7" customWidth="1"/>
    <col min="1973" max="1973" width="6.42578125" style="7" customWidth="1"/>
    <col min="1974" max="1990" width="7" style="7" hidden="1" customWidth="1"/>
    <col min="1991" max="1991" width="6.5703125" style="7" customWidth="1"/>
    <col min="1992" max="1992" width="6.42578125" style="7" customWidth="1"/>
    <col min="1993" max="1994" width="7" style="7" hidden="1" customWidth="1"/>
    <col min="1995" max="1995" width="6.42578125" style="7" customWidth="1"/>
    <col min="1996" max="1997" width="7" style="7" hidden="1" customWidth="1"/>
    <col min="1998" max="1998" width="7.42578125" style="7" customWidth="1"/>
    <col min="1999" max="1999" width="7" style="7" hidden="1" customWidth="1"/>
    <col min="2000" max="2000" width="6.42578125" style="7" customWidth="1"/>
    <col min="2001" max="2001" width="7" style="7" hidden="1" customWidth="1"/>
    <col min="2002" max="2002" width="9" style="7" customWidth="1"/>
    <col min="2003" max="2004" width="7" style="7" hidden="1" customWidth="1"/>
    <col min="2005" max="2005" width="8.5703125" style="7" customWidth="1"/>
    <col min="2006" max="2007" width="7" style="7" hidden="1" customWidth="1"/>
    <col min="2008" max="2008" width="6.42578125" style="7" customWidth="1"/>
    <col min="2009" max="2010" width="7" style="7" hidden="1" customWidth="1"/>
    <col min="2011" max="2011" width="7" style="7" customWidth="1"/>
    <col min="2012" max="2013" width="7" style="7" hidden="1" customWidth="1"/>
    <col min="2014" max="2015" width="7" style="7" customWidth="1"/>
    <col min="2016" max="2017" width="7" style="7" hidden="1" customWidth="1"/>
    <col min="2018" max="2018" width="7.5703125" style="7" customWidth="1"/>
    <col min="2019" max="2020" width="7" style="7" hidden="1" customWidth="1"/>
    <col min="2021" max="2021" width="7" style="7" customWidth="1"/>
    <col min="2022" max="2023" width="7" style="7" hidden="1" customWidth="1"/>
    <col min="2024" max="2024" width="7" style="7" customWidth="1"/>
    <col min="2025" max="2026" width="7" style="7" hidden="1" customWidth="1"/>
    <col min="2027" max="2027" width="7" style="7" customWidth="1"/>
    <col min="2028" max="2028" width="7" style="7" hidden="1" customWidth="1"/>
    <col min="2029" max="2029" width="6.42578125" style="7" customWidth="1"/>
    <col min="2030" max="2039" width="7" style="7" hidden="1" customWidth="1"/>
    <col min="2040" max="2040" width="7" style="7" hidden="1"/>
    <col min="2041" max="2041" width="41.42578125" style="7" customWidth="1"/>
    <col min="2042" max="2042" width="6.42578125" style="7" customWidth="1"/>
    <col min="2043" max="2043" width="14.7109375" style="7" customWidth="1"/>
    <col min="2044" max="2044" width="11.42578125" style="7" customWidth="1"/>
    <col min="2045" max="2046" width="13" style="7" customWidth="1"/>
    <col min="2047" max="2056" width="9.42578125" style="7" customWidth="1"/>
    <col min="2057" max="2057" width="8.85546875" style="7" customWidth="1"/>
    <col min="2058" max="2058" width="9.42578125" style="7" customWidth="1"/>
    <col min="2059" max="2059" width="10.140625" style="7" customWidth="1"/>
    <col min="2060" max="2060" width="6.42578125" style="7" customWidth="1"/>
    <col min="2061" max="2061" width="6.85546875" style="7" customWidth="1"/>
    <col min="2062" max="2063" width="6.5703125" style="7" customWidth="1"/>
    <col min="2064" max="2064" width="6.28515625" style="7" customWidth="1"/>
    <col min="2065" max="2066" width="7.5703125" style="7" customWidth="1"/>
    <col min="2067" max="2067" width="14.5703125" style="7" customWidth="1"/>
    <col min="2068" max="2069" width="11.42578125" style="7" customWidth="1"/>
    <col min="2070" max="2070" width="56.85546875" style="7" customWidth="1"/>
    <col min="2071" max="2071" width="9.140625" style="7" bestFit="1" customWidth="1"/>
    <col min="2072" max="2072" width="24.5703125" style="7" customWidth="1"/>
    <col min="2073" max="2073" width="22.85546875" style="7" customWidth="1"/>
    <col min="2074" max="2076" width="9.140625" style="7" bestFit="1" customWidth="1"/>
    <col min="2077" max="2078" width="12.140625" style="7" customWidth="1"/>
    <col min="2079" max="2079" width="14.5703125" style="7" customWidth="1"/>
    <col min="2080" max="2080" width="5" style="7" customWidth="1"/>
    <col min="2081" max="2082" width="7" style="7" hidden="1" customWidth="1"/>
    <col min="2083" max="2083" width="5" style="7" customWidth="1"/>
    <col min="2084" max="2085" width="7" style="7" hidden="1" customWidth="1"/>
    <col min="2086" max="2086" width="5" style="7" customWidth="1"/>
    <col min="2087" max="2088" width="7" style="7" hidden="1" customWidth="1"/>
    <col min="2089" max="2089" width="5" style="7" customWidth="1"/>
    <col min="2090" max="2091" width="7" style="7" hidden="1" customWidth="1"/>
    <col min="2092" max="2092" width="5" style="7" customWidth="1"/>
    <col min="2093" max="2094" width="7" style="7" hidden="1" customWidth="1"/>
    <col min="2095" max="2095" width="5" style="7" customWidth="1"/>
    <col min="2096" max="2106" width="7" style="7" hidden="1" customWidth="1"/>
    <col min="2107" max="2107" width="6.85546875" style="7" customWidth="1"/>
    <col min="2108" max="2109" width="7" style="7" hidden="1" customWidth="1"/>
    <col min="2110" max="2110" width="6.42578125" style="7" customWidth="1"/>
    <col min="2111" max="2112" width="7" style="7" hidden="1" customWidth="1"/>
    <col min="2113" max="2113" width="5.42578125" style="7" customWidth="1"/>
    <col min="2114" max="2115" width="7" style="7" hidden="1" customWidth="1"/>
    <col min="2116" max="2116" width="4.85546875" style="7" customWidth="1"/>
    <col min="2117" max="2121" width="7" style="7" hidden="1" customWidth="1"/>
    <col min="2122" max="2122" width="8.42578125" style="7" customWidth="1"/>
    <col min="2123" max="2124" width="7" style="7" hidden="1" customWidth="1"/>
    <col min="2125" max="2125" width="5.42578125" style="7" customWidth="1"/>
    <col min="2126" max="2130" width="7" style="7" hidden="1" customWidth="1"/>
    <col min="2131" max="2131" width="5.85546875" style="7" customWidth="1"/>
    <col min="2132" max="2133" width="7" style="7" hidden="1" customWidth="1"/>
    <col min="2134" max="2134" width="5.42578125" style="7" customWidth="1"/>
    <col min="2135" max="2136" width="7" style="7" hidden="1" customWidth="1"/>
    <col min="2137" max="2137" width="5.42578125" style="7" customWidth="1"/>
    <col min="2138" max="2139" width="7" style="7" hidden="1" customWidth="1"/>
    <col min="2140" max="2140" width="6" style="7" customWidth="1"/>
    <col min="2141" max="2145" width="7" style="7" hidden="1" customWidth="1"/>
    <col min="2146" max="2146" width="5" style="7" customWidth="1"/>
    <col min="2147" max="2154" width="7" style="7" hidden="1" customWidth="1"/>
    <col min="2155" max="2155" width="5" style="7" customWidth="1"/>
    <col min="2156" max="2156" width="7" style="7" hidden="1" customWidth="1"/>
    <col min="2157" max="2157" width="5" style="7" customWidth="1"/>
    <col min="2158" max="2158" width="9.42578125" style="7" customWidth="1"/>
    <col min="2159" max="2159" width="7" style="7" hidden="1" customWidth="1"/>
    <col min="2160" max="2160" width="5" style="7" customWidth="1"/>
    <col min="2161" max="2162" width="7" style="7" hidden="1" customWidth="1"/>
    <col min="2163" max="2163" width="5" style="7" customWidth="1"/>
    <col min="2164" max="2168" width="7" style="7" hidden="1" customWidth="1"/>
    <col min="2169" max="2169" width="5" style="7" customWidth="1"/>
    <col min="2170" max="2174" width="7" style="7" hidden="1" customWidth="1"/>
    <col min="2175" max="2175" width="5" style="7" customWidth="1"/>
    <col min="2176" max="2176" width="7" style="7" hidden="1" customWidth="1"/>
    <col min="2177" max="2177" width="6.42578125" style="7" customWidth="1"/>
    <col min="2178" max="2181" width="7" style="7" hidden="1" customWidth="1"/>
    <col min="2182" max="2182" width="7.140625" style="7" customWidth="1"/>
    <col min="2183" max="2190" width="7" style="7" hidden="1" customWidth="1"/>
    <col min="2191" max="2191" width="7.140625" style="7" customWidth="1"/>
    <col min="2192" max="2193" width="7" style="7" hidden="1" customWidth="1"/>
    <col min="2194" max="2194" width="7.140625" style="7" customWidth="1"/>
    <col min="2195" max="2196" width="7" style="7" hidden="1" customWidth="1"/>
    <col min="2197" max="2197" width="7.140625" style="7" customWidth="1"/>
    <col min="2198" max="2199" width="7" style="7" hidden="1" customWidth="1"/>
    <col min="2200" max="2200" width="7.140625" style="7" customWidth="1"/>
    <col min="2201" max="2201" width="7" style="7" hidden="1" customWidth="1"/>
    <col min="2202" max="2202" width="6.42578125" style="7" customWidth="1"/>
    <col min="2203" max="2223" width="7" style="7" hidden="1" customWidth="1"/>
    <col min="2224" max="2227" width="6.42578125" style="7" customWidth="1"/>
    <col min="2228" max="2228" width="6.85546875" style="7" customWidth="1"/>
    <col min="2229" max="2229" width="6.42578125" style="7" customWidth="1"/>
    <col min="2230" max="2246" width="7" style="7" hidden="1" customWidth="1"/>
    <col min="2247" max="2247" width="6.5703125" style="7" customWidth="1"/>
    <col min="2248" max="2248" width="6.42578125" style="7" customWidth="1"/>
    <col min="2249" max="2250" width="7" style="7" hidden="1" customWidth="1"/>
    <col min="2251" max="2251" width="6.42578125" style="7" customWidth="1"/>
    <col min="2252" max="2253" width="7" style="7" hidden="1" customWidth="1"/>
    <col min="2254" max="2254" width="7.42578125" style="7" customWidth="1"/>
    <col min="2255" max="2255" width="7" style="7" hidden="1" customWidth="1"/>
    <col min="2256" max="2256" width="6.42578125" style="7" customWidth="1"/>
    <col min="2257" max="2257" width="7" style="7" hidden="1" customWidth="1"/>
    <col min="2258" max="2258" width="9" style="7" customWidth="1"/>
    <col min="2259" max="2260" width="7" style="7" hidden="1" customWidth="1"/>
    <col min="2261" max="2261" width="8.5703125" style="7" customWidth="1"/>
    <col min="2262" max="2263" width="7" style="7" hidden="1" customWidth="1"/>
    <col min="2264" max="2264" width="6.42578125" style="7" customWidth="1"/>
    <col min="2265" max="2266" width="7" style="7" hidden="1" customWidth="1"/>
    <col min="2267" max="2267" width="7" style="7" customWidth="1"/>
    <col min="2268" max="2269" width="7" style="7" hidden="1" customWidth="1"/>
    <col min="2270" max="2271" width="7" style="7" customWidth="1"/>
    <col min="2272" max="2273" width="7" style="7" hidden="1" customWidth="1"/>
    <col min="2274" max="2274" width="7.5703125" style="7" customWidth="1"/>
    <col min="2275" max="2276" width="7" style="7" hidden="1" customWidth="1"/>
    <col min="2277" max="2277" width="7" style="7" customWidth="1"/>
    <col min="2278" max="2279" width="7" style="7" hidden="1" customWidth="1"/>
    <col min="2280" max="2280" width="7" style="7" customWidth="1"/>
    <col min="2281" max="2282" width="7" style="7" hidden="1" customWidth="1"/>
    <col min="2283" max="2283" width="7" style="7" customWidth="1"/>
    <col min="2284" max="2284" width="7" style="7" hidden="1" customWidth="1"/>
    <col min="2285" max="2285" width="6.42578125" style="7" customWidth="1"/>
    <col min="2286" max="2295" width="7" style="7" hidden="1" customWidth="1"/>
    <col min="2296" max="2296" width="7" style="7" hidden="1"/>
    <col min="2297" max="2297" width="41.42578125" style="7" customWidth="1"/>
    <col min="2298" max="2298" width="6.42578125" style="7" customWidth="1"/>
    <col min="2299" max="2299" width="14.7109375" style="7" customWidth="1"/>
    <col min="2300" max="2300" width="11.42578125" style="7" customWidth="1"/>
    <col min="2301" max="2302" width="13" style="7" customWidth="1"/>
    <col min="2303" max="2312" width="9.42578125" style="7" customWidth="1"/>
    <col min="2313" max="2313" width="8.85546875" style="7" customWidth="1"/>
    <col min="2314" max="2314" width="9.42578125" style="7" customWidth="1"/>
    <col min="2315" max="2315" width="10.140625" style="7" customWidth="1"/>
    <col min="2316" max="2316" width="6.42578125" style="7" customWidth="1"/>
    <col min="2317" max="2317" width="6.85546875" style="7" customWidth="1"/>
    <col min="2318" max="2319" width="6.5703125" style="7" customWidth="1"/>
    <col min="2320" max="2320" width="6.28515625" style="7" customWidth="1"/>
    <col min="2321" max="2322" width="7.5703125" style="7" customWidth="1"/>
    <col min="2323" max="2323" width="14.5703125" style="7" customWidth="1"/>
    <col min="2324" max="2325" width="11.42578125" style="7" customWidth="1"/>
    <col min="2326" max="2326" width="56.85546875" style="7" customWidth="1"/>
    <col min="2327" max="2327" width="9.140625" style="7" bestFit="1" customWidth="1"/>
    <col min="2328" max="2328" width="24.5703125" style="7" customWidth="1"/>
    <col min="2329" max="2329" width="22.85546875" style="7" customWidth="1"/>
    <col min="2330" max="2332" width="9.140625" style="7" bestFit="1" customWidth="1"/>
    <col min="2333" max="2334" width="12.140625" style="7" customWidth="1"/>
    <col min="2335" max="2335" width="14.5703125" style="7" customWidth="1"/>
    <col min="2336" max="2336" width="5" style="7" customWidth="1"/>
    <col min="2337" max="2338" width="7" style="7" hidden="1" customWidth="1"/>
    <col min="2339" max="2339" width="5" style="7" customWidth="1"/>
    <col min="2340" max="2341" width="7" style="7" hidden="1" customWidth="1"/>
    <col min="2342" max="2342" width="5" style="7" customWidth="1"/>
    <col min="2343" max="2344" width="7" style="7" hidden="1" customWidth="1"/>
    <col min="2345" max="2345" width="5" style="7" customWidth="1"/>
    <col min="2346" max="2347" width="7" style="7" hidden="1" customWidth="1"/>
    <col min="2348" max="2348" width="5" style="7" customWidth="1"/>
    <col min="2349" max="2350" width="7" style="7" hidden="1" customWidth="1"/>
    <col min="2351" max="2351" width="5" style="7" customWidth="1"/>
    <col min="2352" max="2362" width="7" style="7" hidden="1" customWidth="1"/>
    <col min="2363" max="2363" width="6.85546875" style="7" customWidth="1"/>
    <col min="2364" max="2365" width="7" style="7" hidden="1" customWidth="1"/>
    <col min="2366" max="2366" width="6.42578125" style="7" customWidth="1"/>
    <col min="2367" max="2368" width="7" style="7" hidden="1" customWidth="1"/>
    <col min="2369" max="2369" width="5.42578125" style="7" customWidth="1"/>
    <col min="2370" max="2371" width="7" style="7" hidden="1" customWidth="1"/>
    <col min="2372" max="2372" width="4.85546875" style="7" customWidth="1"/>
    <col min="2373" max="2377" width="7" style="7" hidden="1" customWidth="1"/>
    <col min="2378" max="2378" width="8.42578125" style="7" customWidth="1"/>
    <col min="2379" max="2380" width="7" style="7" hidden="1" customWidth="1"/>
    <col min="2381" max="2381" width="5.42578125" style="7" customWidth="1"/>
    <col min="2382" max="2386" width="7" style="7" hidden="1" customWidth="1"/>
    <col min="2387" max="2387" width="5.85546875" style="7" customWidth="1"/>
    <col min="2388" max="2389" width="7" style="7" hidden="1" customWidth="1"/>
    <col min="2390" max="2390" width="5.42578125" style="7" customWidth="1"/>
    <col min="2391" max="2392" width="7" style="7" hidden="1" customWidth="1"/>
    <col min="2393" max="2393" width="5.42578125" style="7" customWidth="1"/>
    <col min="2394" max="2395" width="7" style="7" hidden="1" customWidth="1"/>
    <col min="2396" max="2396" width="6" style="7" customWidth="1"/>
    <col min="2397" max="2401" width="7" style="7" hidden="1" customWidth="1"/>
    <col min="2402" max="2402" width="5" style="7" customWidth="1"/>
    <col min="2403" max="2410" width="7" style="7" hidden="1" customWidth="1"/>
    <col min="2411" max="2411" width="5" style="7" customWidth="1"/>
    <col min="2412" max="2412" width="7" style="7" hidden="1" customWidth="1"/>
    <col min="2413" max="2413" width="5" style="7" customWidth="1"/>
    <col min="2414" max="2414" width="9.42578125" style="7" customWidth="1"/>
    <col min="2415" max="2415" width="7" style="7" hidden="1" customWidth="1"/>
    <col min="2416" max="2416" width="5" style="7" customWidth="1"/>
    <col min="2417" max="2418" width="7" style="7" hidden="1" customWidth="1"/>
    <col min="2419" max="2419" width="5" style="7" customWidth="1"/>
    <col min="2420" max="2424" width="7" style="7" hidden="1" customWidth="1"/>
    <col min="2425" max="2425" width="5" style="7" customWidth="1"/>
    <col min="2426" max="2430" width="7" style="7" hidden="1" customWidth="1"/>
    <col min="2431" max="2431" width="5" style="7" customWidth="1"/>
    <col min="2432" max="2432" width="7" style="7" hidden="1" customWidth="1"/>
    <col min="2433" max="2433" width="6.42578125" style="7" customWidth="1"/>
    <col min="2434" max="2437" width="7" style="7" hidden="1" customWidth="1"/>
    <col min="2438" max="2438" width="7.140625" style="7" customWidth="1"/>
    <col min="2439" max="2446" width="7" style="7" hidden="1" customWidth="1"/>
    <col min="2447" max="2447" width="7.140625" style="7" customWidth="1"/>
    <col min="2448" max="2449" width="7" style="7" hidden="1" customWidth="1"/>
    <col min="2450" max="2450" width="7.140625" style="7" customWidth="1"/>
    <col min="2451" max="2452" width="7" style="7" hidden="1" customWidth="1"/>
    <col min="2453" max="2453" width="7.140625" style="7" customWidth="1"/>
    <col min="2454" max="2455" width="7" style="7" hidden="1" customWidth="1"/>
    <col min="2456" max="2456" width="7.140625" style="7" customWidth="1"/>
    <col min="2457" max="2457" width="7" style="7" hidden="1" customWidth="1"/>
    <col min="2458" max="2458" width="6.42578125" style="7" customWidth="1"/>
    <col min="2459" max="2479" width="7" style="7" hidden="1" customWidth="1"/>
    <col min="2480" max="2483" width="6.42578125" style="7" customWidth="1"/>
    <col min="2484" max="2484" width="6.85546875" style="7" customWidth="1"/>
    <col min="2485" max="2485" width="6.42578125" style="7" customWidth="1"/>
    <col min="2486" max="2502" width="7" style="7" hidden="1" customWidth="1"/>
    <col min="2503" max="2503" width="6.5703125" style="7" customWidth="1"/>
    <col min="2504" max="2504" width="6.42578125" style="7" customWidth="1"/>
    <col min="2505" max="2506" width="7" style="7" hidden="1" customWidth="1"/>
    <col min="2507" max="2507" width="6.42578125" style="7" customWidth="1"/>
    <col min="2508" max="2509" width="7" style="7" hidden="1" customWidth="1"/>
    <col min="2510" max="2510" width="7.42578125" style="7" customWidth="1"/>
    <col min="2511" max="2511" width="7" style="7" hidden="1" customWidth="1"/>
    <col min="2512" max="2512" width="6.42578125" style="7" customWidth="1"/>
    <col min="2513" max="2513" width="7" style="7" hidden="1" customWidth="1"/>
    <col min="2514" max="2514" width="9" style="7" customWidth="1"/>
    <col min="2515" max="2516" width="7" style="7" hidden="1" customWidth="1"/>
    <col min="2517" max="2517" width="8.5703125" style="7" customWidth="1"/>
    <col min="2518" max="2519" width="7" style="7" hidden="1" customWidth="1"/>
    <col min="2520" max="2520" width="6.42578125" style="7" customWidth="1"/>
    <col min="2521" max="2522" width="7" style="7" hidden="1" customWidth="1"/>
    <col min="2523" max="2523" width="7" style="7" customWidth="1"/>
    <col min="2524" max="2525" width="7" style="7" hidden="1" customWidth="1"/>
    <col min="2526" max="2527" width="7" style="7" customWidth="1"/>
    <col min="2528" max="2529" width="7" style="7" hidden="1" customWidth="1"/>
    <col min="2530" max="2530" width="7.5703125" style="7" customWidth="1"/>
    <col min="2531" max="2532" width="7" style="7" hidden="1" customWidth="1"/>
    <col min="2533" max="2533" width="7" style="7" customWidth="1"/>
    <col min="2534" max="2535" width="7" style="7" hidden="1" customWidth="1"/>
    <col min="2536" max="2536" width="7" style="7" customWidth="1"/>
    <col min="2537" max="2538" width="7" style="7" hidden="1" customWidth="1"/>
    <col min="2539" max="2539" width="7" style="7" customWidth="1"/>
    <col min="2540" max="2540" width="7" style="7" hidden="1" customWidth="1"/>
    <col min="2541" max="2541" width="6.42578125" style="7" customWidth="1"/>
    <col min="2542" max="2551" width="7" style="7" hidden="1" customWidth="1"/>
    <col min="2552" max="2552" width="7" style="7" hidden="1"/>
    <col min="2553" max="2553" width="41.42578125" style="7" customWidth="1"/>
    <col min="2554" max="2554" width="6.42578125" style="7" customWidth="1"/>
    <col min="2555" max="2555" width="14.7109375" style="7" customWidth="1"/>
    <col min="2556" max="2556" width="11.42578125" style="7" customWidth="1"/>
    <col min="2557" max="2558" width="13" style="7" customWidth="1"/>
    <col min="2559" max="2568" width="9.42578125" style="7" customWidth="1"/>
    <col min="2569" max="2569" width="8.85546875" style="7" customWidth="1"/>
    <col min="2570" max="2570" width="9.42578125" style="7" customWidth="1"/>
    <col min="2571" max="2571" width="10.140625" style="7" customWidth="1"/>
    <col min="2572" max="2572" width="6.42578125" style="7" customWidth="1"/>
    <col min="2573" max="2573" width="6.85546875" style="7" customWidth="1"/>
    <col min="2574" max="2575" width="6.5703125" style="7" customWidth="1"/>
    <col min="2576" max="2576" width="6.28515625" style="7" customWidth="1"/>
    <col min="2577" max="2578" width="7.5703125" style="7" customWidth="1"/>
    <col min="2579" max="2579" width="14.5703125" style="7" customWidth="1"/>
    <col min="2580" max="2581" width="11.42578125" style="7" customWidth="1"/>
    <col min="2582" max="2582" width="56.85546875" style="7" customWidth="1"/>
    <col min="2583" max="2583" width="9.140625" style="7" bestFit="1" customWidth="1"/>
    <col min="2584" max="2584" width="24.5703125" style="7" customWidth="1"/>
    <col min="2585" max="2585" width="22.85546875" style="7" customWidth="1"/>
    <col min="2586" max="2588" width="9.140625" style="7" bestFit="1" customWidth="1"/>
    <col min="2589" max="2590" width="12.140625" style="7" customWidth="1"/>
    <col min="2591" max="2591" width="14.5703125" style="7" customWidth="1"/>
    <col min="2592" max="2592" width="5" style="7" customWidth="1"/>
    <col min="2593" max="2594" width="7" style="7" hidden="1" customWidth="1"/>
    <col min="2595" max="2595" width="5" style="7" customWidth="1"/>
    <col min="2596" max="2597" width="7" style="7" hidden="1" customWidth="1"/>
    <col min="2598" max="2598" width="5" style="7" customWidth="1"/>
    <col min="2599" max="2600" width="7" style="7" hidden="1" customWidth="1"/>
    <col min="2601" max="2601" width="5" style="7" customWidth="1"/>
    <col min="2602" max="2603" width="7" style="7" hidden="1" customWidth="1"/>
    <col min="2604" max="2604" width="5" style="7" customWidth="1"/>
    <col min="2605" max="2606" width="7" style="7" hidden="1" customWidth="1"/>
    <col min="2607" max="2607" width="5" style="7" customWidth="1"/>
    <col min="2608" max="2618" width="7" style="7" hidden="1" customWidth="1"/>
    <col min="2619" max="2619" width="6.85546875" style="7" customWidth="1"/>
    <col min="2620" max="2621" width="7" style="7" hidden="1" customWidth="1"/>
    <col min="2622" max="2622" width="6.42578125" style="7" customWidth="1"/>
    <col min="2623" max="2624" width="7" style="7" hidden="1" customWidth="1"/>
    <col min="2625" max="2625" width="5.42578125" style="7" customWidth="1"/>
    <col min="2626" max="2627" width="7" style="7" hidden="1" customWidth="1"/>
    <col min="2628" max="2628" width="4.85546875" style="7" customWidth="1"/>
    <col min="2629" max="2633" width="7" style="7" hidden="1" customWidth="1"/>
    <col min="2634" max="2634" width="8.42578125" style="7" customWidth="1"/>
    <col min="2635" max="2636" width="7" style="7" hidden="1" customWidth="1"/>
    <col min="2637" max="2637" width="5.42578125" style="7" customWidth="1"/>
    <col min="2638" max="2642" width="7" style="7" hidden="1" customWidth="1"/>
    <col min="2643" max="2643" width="5.85546875" style="7" customWidth="1"/>
    <col min="2644" max="2645" width="7" style="7" hidden="1" customWidth="1"/>
    <col min="2646" max="2646" width="5.42578125" style="7" customWidth="1"/>
    <col min="2647" max="2648" width="7" style="7" hidden="1" customWidth="1"/>
    <col min="2649" max="2649" width="5.42578125" style="7" customWidth="1"/>
    <col min="2650" max="2651" width="7" style="7" hidden="1" customWidth="1"/>
    <col min="2652" max="2652" width="6" style="7" customWidth="1"/>
    <col min="2653" max="2657" width="7" style="7" hidden="1" customWidth="1"/>
    <col min="2658" max="2658" width="5" style="7" customWidth="1"/>
    <col min="2659" max="2666" width="7" style="7" hidden="1" customWidth="1"/>
    <col min="2667" max="2667" width="5" style="7" customWidth="1"/>
    <col min="2668" max="2668" width="7" style="7" hidden="1" customWidth="1"/>
    <col min="2669" max="2669" width="5" style="7" customWidth="1"/>
    <col min="2670" max="2670" width="9.42578125" style="7" customWidth="1"/>
    <col min="2671" max="2671" width="7" style="7" hidden="1" customWidth="1"/>
    <col min="2672" max="2672" width="5" style="7" customWidth="1"/>
    <col min="2673" max="2674" width="7" style="7" hidden="1" customWidth="1"/>
    <col min="2675" max="2675" width="5" style="7" customWidth="1"/>
    <col min="2676" max="2680" width="7" style="7" hidden="1" customWidth="1"/>
    <col min="2681" max="2681" width="5" style="7" customWidth="1"/>
    <col min="2682" max="2686" width="7" style="7" hidden="1" customWidth="1"/>
    <col min="2687" max="2687" width="5" style="7" customWidth="1"/>
    <col min="2688" max="2688" width="7" style="7" hidden="1" customWidth="1"/>
    <col min="2689" max="2689" width="6.42578125" style="7" customWidth="1"/>
    <col min="2690" max="2693" width="7" style="7" hidden="1" customWidth="1"/>
    <col min="2694" max="2694" width="7.140625" style="7" customWidth="1"/>
    <col min="2695" max="2702" width="7" style="7" hidden="1" customWidth="1"/>
    <col min="2703" max="2703" width="7.140625" style="7" customWidth="1"/>
    <col min="2704" max="2705" width="7" style="7" hidden="1" customWidth="1"/>
    <col min="2706" max="2706" width="7.140625" style="7" customWidth="1"/>
    <col min="2707" max="2708" width="7" style="7" hidden="1" customWidth="1"/>
    <col min="2709" max="2709" width="7.140625" style="7" customWidth="1"/>
    <col min="2710" max="2711" width="7" style="7" hidden="1" customWidth="1"/>
    <col min="2712" max="2712" width="7.140625" style="7" customWidth="1"/>
    <col min="2713" max="2713" width="7" style="7" hidden="1" customWidth="1"/>
    <col min="2714" max="2714" width="6.42578125" style="7" customWidth="1"/>
    <col min="2715" max="2735" width="7" style="7" hidden="1" customWidth="1"/>
    <col min="2736" max="2739" width="6.42578125" style="7" customWidth="1"/>
    <col min="2740" max="2740" width="6.85546875" style="7" customWidth="1"/>
    <col min="2741" max="2741" width="6.42578125" style="7" customWidth="1"/>
    <col min="2742" max="2758" width="7" style="7" hidden="1" customWidth="1"/>
    <col min="2759" max="2759" width="6.5703125" style="7" customWidth="1"/>
    <col min="2760" max="2760" width="6.42578125" style="7" customWidth="1"/>
    <col min="2761" max="2762" width="7" style="7" hidden="1" customWidth="1"/>
    <col min="2763" max="2763" width="6.42578125" style="7" customWidth="1"/>
    <col min="2764" max="2765" width="7" style="7" hidden="1" customWidth="1"/>
    <col min="2766" max="2766" width="7.42578125" style="7" customWidth="1"/>
    <col min="2767" max="2767" width="7" style="7" hidden="1" customWidth="1"/>
    <col min="2768" max="2768" width="6.42578125" style="7" customWidth="1"/>
    <col min="2769" max="2769" width="7" style="7" hidden="1" customWidth="1"/>
    <col min="2770" max="2770" width="9" style="7" customWidth="1"/>
    <col min="2771" max="2772" width="7" style="7" hidden="1" customWidth="1"/>
    <col min="2773" max="2773" width="8.5703125" style="7" customWidth="1"/>
    <col min="2774" max="2775" width="7" style="7" hidden="1" customWidth="1"/>
    <col min="2776" max="2776" width="6.42578125" style="7" customWidth="1"/>
    <col min="2777" max="2778" width="7" style="7" hidden="1" customWidth="1"/>
    <col min="2779" max="2779" width="7" style="7" customWidth="1"/>
    <col min="2780" max="2781" width="7" style="7" hidden="1" customWidth="1"/>
    <col min="2782" max="2783" width="7" style="7" customWidth="1"/>
    <col min="2784" max="2785" width="7" style="7" hidden="1" customWidth="1"/>
    <col min="2786" max="2786" width="7.5703125" style="7" customWidth="1"/>
    <col min="2787" max="2788" width="7" style="7" hidden="1" customWidth="1"/>
    <col min="2789" max="2789" width="7" style="7" customWidth="1"/>
    <col min="2790" max="2791" width="7" style="7" hidden="1" customWidth="1"/>
    <col min="2792" max="2792" width="7" style="7" customWidth="1"/>
    <col min="2793" max="2794" width="7" style="7" hidden="1" customWidth="1"/>
    <col min="2795" max="2795" width="7" style="7" customWidth="1"/>
    <col min="2796" max="2796" width="7" style="7" hidden="1" customWidth="1"/>
    <col min="2797" max="2797" width="6.42578125" style="7" customWidth="1"/>
    <col min="2798" max="2807" width="7" style="7" hidden="1" customWidth="1"/>
    <col min="2808" max="2808" width="7" style="7" hidden="1"/>
    <col min="2809" max="2809" width="41.42578125" style="7" customWidth="1"/>
    <col min="2810" max="2810" width="6.42578125" style="7" customWidth="1"/>
    <col min="2811" max="2811" width="14.7109375" style="7" customWidth="1"/>
    <col min="2812" max="2812" width="11.42578125" style="7" customWidth="1"/>
    <col min="2813" max="2814" width="13" style="7" customWidth="1"/>
    <col min="2815" max="2824" width="9.42578125" style="7" customWidth="1"/>
    <col min="2825" max="2825" width="8.85546875" style="7" customWidth="1"/>
    <col min="2826" max="2826" width="9.42578125" style="7" customWidth="1"/>
    <col min="2827" max="2827" width="10.140625" style="7" customWidth="1"/>
    <col min="2828" max="2828" width="6.42578125" style="7" customWidth="1"/>
    <col min="2829" max="2829" width="6.85546875" style="7" customWidth="1"/>
    <col min="2830" max="2831" width="6.5703125" style="7" customWidth="1"/>
    <col min="2832" max="2832" width="6.28515625" style="7" customWidth="1"/>
    <col min="2833" max="2834" width="7.5703125" style="7" customWidth="1"/>
    <col min="2835" max="2835" width="14.5703125" style="7" customWidth="1"/>
    <col min="2836" max="2837" width="11.42578125" style="7" customWidth="1"/>
    <col min="2838" max="2838" width="56.85546875" style="7" customWidth="1"/>
    <col min="2839" max="2839" width="9.140625" style="7" bestFit="1" customWidth="1"/>
    <col min="2840" max="2840" width="24.5703125" style="7" customWidth="1"/>
    <col min="2841" max="2841" width="22.85546875" style="7" customWidth="1"/>
    <col min="2842" max="2844" width="9.140625" style="7" bestFit="1" customWidth="1"/>
    <col min="2845" max="2846" width="12.140625" style="7" customWidth="1"/>
    <col min="2847" max="2847" width="14.5703125" style="7" customWidth="1"/>
    <col min="2848" max="2848" width="5" style="7" customWidth="1"/>
    <col min="2849" max="2850" width="7" style="7" hidden="1" customWidth="1"/>
    <col min="2851" max="2851" width="5" style="7" customWidth="1"/>
    <col min="2852" max="2853" width="7" style="7" hidden="1" customWidth="1"/>
    <col min="2854" max="2854" width="5" style="7" customWidth="1"/>
    <col min="2855" max="2856" width="7" style="7" hidden="1" customWidth="1"/>
    <col min="2857" max="2857" width="5" style="7" customWidth="1"/>
    <col min="2858" max="2859" width="7" style="7" hidden="1" customWidth="1"/>
    <col min="2860" max="2860" width="5" style="7" customWidth="1"/>
    <col min="2861" max="2862" width="7" style="7" hidden="1" customWidth="1"/>
    <col min="2863" max="2863" width="5" style="7" customWidth="1"/>
    <col min="2864" max="2874" width="7" style="7" hidden="1" customWidth="1"/>
    <col min="2875" max="2875" width="6.85546875" style="7" customWidth="1"/>
    <col min="2876" max="2877" width="7" style="7" hidden="1" customWidth="1"/>
    <col min="2878" max="2878" width="6.42578125" style="7" customWidth="1"/>
    <col min="2879" max="2880" width="7" style="7" hidden="1" customWidth="1"/>
    <col min="2881" max="2881" width="5.42578125" style="7" customWidth="1"/>
    <col min="2882" max="2883" width="7" style="7" hidden="1" customWidth="1"/>
    <col min="2884" max="2884" width="4.85546875" style="7" customWidth="1"/>
    <col min="2885" max="2889" width="7" style="7" hidden="1" customWidth="1"/>
    <col min="2890" max="2890" width="8.42578125" style="7" customWidth="1"/>
    <col min="2891" max="2892" width="7" style="7" hidden="1" customWidth="1"/>
    <col min="2893" max="2893" width="5.42578125" style="7" customWidth="1"/>
    <col min="2894" max="2898" width="7" style="7" hidden="1" customWidth="1"/>
    <col min="2899" max="2899" width="5.85546875" style="7" customWidth="1"/>
    <col min="2900" max="2901" width="7" style="7" hidden="1" customWidth="1"/>
    <col min="2902" max="2902" width="5.42578125" style="7" customWidth="1"/>
    <col min="2903" max="2904" width="7" style="7" hidden="1" customWidth="1"/>
    <col min="2905" max="2905" width="5.42578125" style="7" customWidth="1"/>
    <col min="2906" max="2907" width="7" style="7" hidden="1" customWidth="1"/>
    <col min="2908" max="2908" width="6" style="7" customWidth="1"/>
    <col min="2909" max="2913" width="7" style="7" hidden="1" customWidth="1"/>
    <col min="2914" max="2914" width="5" style="7" customWidth="1"/>
    <col min="2915" max="2922" width="7" style="7" hidden="1" customWidth="1"/>
    <col min="2923" max="2923" width="5" style="7" customWidth="1"/>
    <col min="2924" max="2924" width="7" style="7" hidden="1" customWidth="1"/>
    <col min="2925" max="2925" width="5" style="7" customWidth="1"/>
    <col min="2926" max="2926" width="9.42578125" style="7" customWidth="1"/>
    <col min="2927" max="2927" width="7" style="7" hidden="1" customWidth="1"/>
    <col min="2928" max="2928" width="5" style="7" customWidth="1"/>
    <col min="2929" max="2930" width="7" style="7" hidden="1" customWidth="1"/>
    <col min="2931" max="2931" width="5" style="7" customWidth="1"/>
    <col min="2932" max="2936" width="7" style="7" hidden="1" customWidth="1"/>
    <col min="2937" max="2937" width="5" style="7" customWidth="1"/>
    <col min="2938" max="2942" width="7" style="7" hidden="1" customWidth="1"/>
    <col min="2943" max="2943" width="5" style="7" customWidth="1"/>
    <col min="2944" max="2944" width="7" style="7" hidden="1" customWidth="1"/>
    <col min="2945" max="2945" width="6.42578125" style="7" customWidth="1"/>
    <col min="2946" max="2949" width="7" style="7" hidden="1" customWidth="1"/>
    <col min="2950" max="2950" width="7.140625" style="7" customWidth="1"/>
    <col min="2951" max="2958" width="7" style="7" hidden="1" customWidth="1"/>
    <col min="2959" max="2959" width="7.140625" style="7" customWidth="1"/>
    <col min="2960" max="2961" width="7" style="7" hidden="1" customWidth="1"/>
    <col min="2962" max="2962" width="7.140625" style="7" customWidth="1"/>
    <col min="2963" max="2964" width="7" style="7" hidden="1" customWidth="1"/>
    <col min="2965" max="2965" width="7.140625" style="7" customWidth="1"/>
    <col min="2966" max="2967" width="7" style="7" hidden="1" customWidth="1"/>
    <col min="2968" max="2968" width="7.140625" style="7" customWidth="1"/>
    <col min="2969" max="2969" width="7" style="7" hidden="1" customWidth="1"/>
    <col min="2970" max="2970" width="6.42578125" style="7" customWidth="1"/>
    <col min="2971" max="2991" width="7" style="7" hidden="1" customWidth="1"/>
    <col min="2992" max="2995" width="6.42578125" style="7" customWidth="1"/>
    <col min="2996" max="2996" width="6.85546875" style="7" customWidth="1"/>
    <col min="2997" max="2997" width="6.42578125" style="7" customWidth="1"/>
    <col min="2998" max="3014" width="7" style="7" hidden="1" customWidth="1"/>
    <col min="3015" max="3015" width="6.5703125" style="7" customWidth="1"/>
    <col min="3016" max="3016" width="6.42578125" style="7" customWidth="1"/>
    <col min="3017" max="3018" width="7" style="7" hidden="1" customWidth="1"/>
    <col min="3019" max="3019" width="6.42578125" style="7" customWidth="1"/>
    <col min="3020" max="3021" width="7" style="7" hidden="1" customWidth="1"/>
    <col min="3022" max="3022" width="7.42578125" style="7" customWidth="1"/>
    <col min="3023" max="3023" width="7" style="7" hidden="1" customWidth="1"/>
    <col min="3024" max="3024" width="6.42578125" style="7" customWidth="1"/>
    <col min="3025" max="3025" width="7" style="7" hidden="1" customWidth="1"/>
    <col min="3026" max="3026" width="9" style="7" customWidth="1"/>
    <col min="3027" max="3028" width="7" style="7" hidden="1" customWidth="1"/>
    <col min="3029" max="3029" width="8.5703125" style="7" customWidth="1"/>
    <col min="3030" max="3031" width="7" style="7" hidden="1" customWidth="1"/>
    <col min="3032" max="3032" width="6.42578125" style="7" customWidth="1"/>
    <col min="3033" max="3034" width="7" style="7" hidden="1" customWidth="1"/>
    <col min="3035" max="3035" width="7" style="7" customWidth="1"/>
    <col min="3036" max="3037" width="7" style="7" hidden="1" customWidth="1"/>
    <col min="3038" max="3039" width="7" style="7" customWidth="1"/>
    <col min="3040" max="3041" width="7" style="7" hidden="1" customWidth="1"/>
    <col min="3042" max="3042" width="7.5703125" style="7" customWidth="1"/>
    <col min="3043" max="3044" width="7" style="7" hidden="1" customWidth="1"/>
    <col min="3045" max="3045" width="7" style="7" customWidth="1"/>
    <col min="3046" max="3047" width="7" style="7" hidden="1" customWidth="1"/>
    <col min="3048" max="3048" width="7" style="7" customWidth="1"/>
    <col min="3049" max="3050" width="7" style="7" hidden="1" customWidth="1"/>
    <col min="3051" max="3051" width="7" style="7" customWidth="1"/>
    <col min="3052" max="3052" width="7" style="7" hidden="1" customWidth="1"/>
    <col min="3053" max="3053" width="6.42578125" style="7" customWidth="1"/>
    <col min="3054" max="3063" width="7" style="7" hidden="1" customWidth="1"/>
    <col min="3064" max="3064" width="7" style="7" hidden="1"/>
    <col min="3065" max="3065" width="41.42578125" style="7" customWidth="1"/>
    <col min="3066" max="3066" width="6.42578125" style="7" customWidth="1"/>
    <col min="3067" max="3067" width="14.7109375" style="7" customWidth="1"/>
    <col min="3068" max="3068" width="11.42578125" style="7" customWidth="1"/>
    <col min="3069" max="3070" width="13" style="7" customWidth="1"/>
    <col min="3071" max="3080" width="9.42578125" style="7" customWidth="1"/>
    <col min="3081" max="3081" width="8.85546875" style="7" customWidth="1"/>
    <col min="3082" max="3082" width="9.42578125" style="7" customWidth="1"/>
    <col min="3083" max="3083" width="10.140625" style="7" customWidth="1"/>
    <col min="3084" max="3084" width="6.42578125" style="7" customWidth="1"/>
    <col min="3085" max="3085" width="6.85546875" style="7" customWidth="1"/>
    <col min="3086" max="3087" width="6.5703125" style="7" customWidth="1"/>
    <col min="3088" max="3088" width="6.28515625" style="7" customWidth="1"/>
    <col min="3089" max="3090" width="7.5703125" style="7" customWidth="1"/>
    <col min="3091" max="3091" width="14.5703125" style="7" customWidth="1"/>
    <col min="3092" max="3093" width="11.42578125" style="7" customWidth="1"/>
    <col min="3094" max="3094" width="56.85546875" style="7" customWidth="1"/>
    <col min="3095" max="3095" width="9.140625" style="7" bestFit="1" customWidth="1"/>
    <col min="3096" max="3096" width="24.5703125" style="7" customWidth="1"/>
    <col min="3097" max="3097" width="22.85546875" style="7" customWidth="1"/>
    <col min="3098" max="3100" width="9.140625" style="7" bestFit="1" customWidth="1"/>
    <col min="3101" max="3102" width="12.140625" style="7" customWidth="1"/>
    <col min="3103" max="3103" width="14.5703125" style="7" customWidth="1"/>
    <col min="3104" max="3104" width="5" style="7" customWidth="1"/>
    <col min="3105" max="3106" width="7" style="7" hidden="1" customWidth="1"/>
    <col min="3107" max="3107" width="5" style="7" customWidth="1"/>
    <col min="3108" max="3109" width="7" style="7" hidden="1" customWidth="1"/>
    <col min="3110" max="3110" width="5" style="7" customWidth="1"/>
    <col min="3111" max="3112" width="7" style="7" hidden="1" customWidth="1"/>
    <col min="3113" max="3113" width="5" style="7" customWidth="1"/>
    <col min="3114" max="3115" width="7" style="7" hidden="1" customWidth="1"/>
    <col min="3116" max="3116" width="5" style="7" customWidth="1"/>
    <col min="3117" max="3118" width="7" style="7" hidden="1" customWidth="1"/>
    <col min="3119" max="3119" width="5" style="7" customWidth="1"/>
    <col min="3120" max="3130" width="7" style="7" hidden="1" customWidth="1"/>
    <col min="3131" max="3131" width="6.85546875" style="7" customWidth="1"/>
    <col min="3132" max="3133" width="7" style="7" hidden="1" customWidth="1"/>
    <col min="3134" max="3134" width="6.42578125" style="7" customWidth="1"/>
    <col min="3135" max="3136" width="7" style="7" hidden="1" customWidth="1"/>
    <col min="3137" max="3137" width="5.42578125" style="7" customWidth="1"/>
    <col min="3138" max="3139" width="7" style="7" hidden="1" customWidth="1"/>
    <col min="3140" max="3140" width="4.85546875" style="7" customWidth="1"/>
    <col min="3141" max="3145" width="7" style="7" hidden="1" customWidth="1"/>
    <col min="3146" max="3146" width="8.42578125" style="7" customWidth="1"/>
    <col min="3147" max="3148" width="7" style="7" hidden="1" customWidth="1"/>
    <col min="3149" max="3149" width="5.42578125" style="7" customWidth="1"/>
    <col min="3150" max="3154" width="7" style="7" hidden="1" customWidth="1"/>
    <col min="3155" max="3155" width="5.85546875" style="7" customWidth="1"/>
    <col min="3156" max="3157" width="7" style="7" hidden="1" customWidth="1"/>
    <col min="3158" max="3158" width="5.42578125" style="7" customWidth="1"/>
    <col min="3159" max="3160" width="7" style="7" hidden="1" customWidth="1"/>
    <col min="3161" max="3161" width="5.42578125" style="7" customWidth="1"/>
    <col min="3162" max="3163" width="7" style="7" hidden="1" customWidth="1"/>
    <col min="3164" max="3164" width="6" style="7" customWidth="1"/>
    <col min="3165" max="3169" width="7" style="7" hidden="1" customWidth="1"/>
    <col min="3170" max="3170" width="5" style="7" customWidth="1"/>
    <col min="3171" max="3178" width="7" style="7" hidden="1" customWidth="1"/>
    <col min="3179" max="3179" width="5" style="7" customWidth="1"/>
    <col min="3180" max="3180" width="7" style="7" hidden="1" customWidth="1"/>
    <col min="3181" max="3181" width="5" style="7" customWidth="1"/>
    <col min="3182" max="3182" width="9.42578125" style="7" customWidth="1"/>
    <col min="3183" max="3183" width="7" style="7" hidden="1" customWidth="1"/>
    <col min="3184" max="3184" width="5" style="7" customWidth="1"/>
    <col min="3185" max="3186" width="7" style="7" hidden="1" customWidth="1"/>
    <col min="3187" max="3187" width="5" style="7" customWidth="1"/>
    <col min="3188" max="3192" width="7" style="7" hidden="1" customWidth="1"/>
    <col min="3193" max="3193" width="5" style="7" customWidth="1"/>
    <col min="3194" max="3198" width="7" style="7" hidden="1" customWidth="1"/>
    <col min="3199" max="3199" width="5" style="7" customWidth="1"/>
    <col min="3200" max="3200" width="7" style="7" hidden="1" customWidth="1"/>
    <col min="3201" max="3201" width="6.42578125" style="7" customWidth="1"/>
    <col min="3202" max="3205" width="7" style="7" hidden="1" customWidth="1"/>
    <col min="3206" max="3206" width="7.140625" style="7" customWidth="1"/>
    <col min="3207" max="3214" width="7" style="7" hidden="1" customWidth="1"/>
    <col min="3215" max="3215" width="7.140625" style="7" customWidth="1"/>
    <col min="3216" max="3217" width="7" style="7" hidden="1" customWidth="1"/>
    <col min="3218" max="3218" width="7.140625" style="7" customWidth="1"/>
    <col min="3219" max="3220" width="7" style="7" hidden="1" customWidth="1"/>
    <col min="3221" max="3221" width="7.140625" style="7" customWidth="1"/>
    <col min="3222" max="3223" width="7" style="7" hidden="1" customWidth="1"/>
    <col min="3224" max="3224" width="7.140625" style="7" customWidth="1"/>
    <col min="3225" max="3225" width="7" style="7" hidden="1" customWidth="1"/>
    <col min="3226" max="3226" width="6.42578125" style="7" customWidth="1"/>
    <col min="3227" max="3247" width="7" style="7" hidden="1" customWidth="1"/>
    <col min="3248" max="3251" width="6.42578125" style="7" customWidth="1"/>
    <col min="3252" max="3252" width="6.85546875" style="7" customWidth="1"/>
    <col min="3253" max="3253" width="6.42578125" style="7" customWidth="1"/>
    <col min="3254" max="3270" width="7" style="7" hidden="1" customWidth="1"/>
    <col min="3271" max="3271" width="6.5703125" style="7" customWidth="1"/>
    <col min="3272" max="3272" width="6.42578125" style="7" customWidth="1"/>
    <col min="3273" max="3274" width="7" style="7" hidden="1" customWidth="1"/>
    <col min="3275" max="3275" width="6.42578125" style="7" customWidth="1"/>
    <col min="3276" max="3277" width="7" style="7" hidden="1" customWidth="1"/>
    <col min="3278" max="3278" width="7.42578125" style="7" customWidth="1"/>
    <col min="3279" max="3279" width="7" style="7" hidden="1" customWidth="1"/>
    <col min="3280" max="3280" width="6.42578125" style="7" customWidth="1"/>
    <col min="3281" max="3281" width="7" style="7" hidden="1" customWidth="1"/>
    <col min="3282" max="3282" width="9" style="7" customWidth="1"/>
    <col min="3283" max="3284" width="7" style="7" hidden="1" customWidth="1"/>
    <col min="3285" max="3285" width="8.5703125" style="7" customWidth="1"/>
    <col min="3286" max="3287" width="7" style="7" hidden="1" customWidth="1"/>
    <col min="3288" max="3288" width="6.42578125" style="7" customWidth="1"/>
    <col min="3289" max="3290" width="7" style="7" hidden="1" customWidth="1"/>
    <col min="3291" max="3291" width="7" style="7" customWidth="1"/>
    <col min="3292" max="3293" width="7" style="7" hidden="1" customWidth="1"/>
    <col min="3294" max="3295" width="7" style="7" customWidth="1"/>
    <col min="3296" max="3297" width="7" style="7" hidden="1" customWidth="1"/>
    <col min="3298" max="3298" width="7.5703125" style="7" customWidth="1"/>
    <col min="3299" max="3300" width="7" style="7" hidden="1" customWidth="1"/>
    <col min="3301" max="3301" width="7" style="7" customWidth="1"/>
    <col min="3302" max="3303" width="7" style="7" hidden="1" customWidth="1"/>
    <col min="3304" max="3304" width="7" style="7" customWidth="1"/>
    <col min="3305" max="3306" width="7" style="7" hidden="1" customWidth="1"/>
    <col min="3307" max="3307" width="7" style="7" customWidth="1"/>
    <col min="3308" max="3308" width="7" style="7" hidden="1" customWidth="1"/>
    <col min="3309" max="3309" width="6.42578125" style="7" customWidth="1"/>
    <col min="3310" max="3319" width="7" style="7" hidden="1" customWidth="1"/>
    <col min="3320" max="3320" width="7" style="7" hidden="1"/>
    <col min="3321" max="3321" width="41.42578125" style="7" customWidth="1"/>
    <col min="3322" max="3322" width="6.42578125" style="7" customWidth="1"/>
    <col min="3323" max="3323" width="14.7109375" style="7" customWidth="1"/>
    <col min="3324" max="3324" width="11.42578125" style="7" customWidth="1"/>
    <col min="3325" max="3326" width="13" style="7" customWidth="1"/>
    <col min="3327" max="3336" width="9.42578125" style="7" customWidth="1"/>
    <col min="3337" max="3337" width="8.85546875" style="7" customWidth="1"/>
    <col min="3338" max="3338" width="9.42578125" style="7" customWidth="1"/>
    <col min="3339" max="3339" width="10.140625" style="7" customWidth="1"/>
    <col min="3340" max="3340" width="6.42578125" style="7" customWidth="1"/>
    <col min="3341" max="3341" width="6.85546875" style="7" customWidth="1"/>
    <col min="3342" max="3343" width="6.5703125" style="7" customWidth="1"/>
    <col min="3344" max="3344" width="6.28515625" style="7" customWidth="1"/>
    <col min="3345" max="3346" width="7.5703125" style="7" customWidth="1"/>
    <col min="3347" max="3347" width="14.5703125" style="7" customWidth="1"/>
    <col min="3348" max="3349" width="11.42578125" style="7" customWidth="1"/>
    <col min="3350" max="3350" width="56.85546875" style="7" customWidth="1"/>
    <col min="3351" max="3351" width="9.140625" style="7" bestFit="1" customWidth="1"/>
    <col min="3352" max="3352" width="24.5703125" style="7" customWidth="1"/>
    <col min="3353" max="3353" width="22.85546875" style="7" customWidth="1"/>
    <col min="3354" max="3356" width="9.140625" style="7" bestFit="1" customWidth="1"/>
    <col min="3357" max="3358" width="12.140625" style="7" customWidth="1"/>
    <col min="3359" max="3359" width="14.5703125" style="7" customWidth="1"/>
    <col min="3360" max="3360" width="5" style="7" customWidth="1"/>
    <col min="3361" max="3362" width="7" style="7" hidden="1" customWidth="1"/>
    <col min="3363" max="3363" width="5" style="7" customWidth="1"/>
    <col min="3364" max="3365" width="7" style="7" hidden="1" customWidth="1"/>
    <col min="3366" max="3366" width="5" style="7" customWidth="1"/>
    <col min="3367" max="3368" width="7" style="7" hidden="1" customWidth="1"/>
    <col min="3369" max="3369" width="5" style="7" customWidth="1"/>
    <col min="3370" max="3371" width="7" style="7" hidden="1" customWidth="1"/>
    <col min="3372" max="3372" width="5" style="7" customWidth="1"/>
    <col min="3373" max="3374" width="7" style="7" hidden="1" customWidth="1"/>
    <col min="3375" max="3375" width="5" style="7" customWidth="1"/>
    <col min="3376" max="3386" width="7" style="7" hidden="1" customWidth="1"/>
    <col min="3387" max="3387" width="6.85546875" style="7" customWidth="1"/>
    <col min="3388" max="3389" width="7" style="7" hidden="1" customWidth="1"/>
    <col min="3390" max="3390" width="6.42578125" style="7" customWidth="1"/>
    <col min="3391" max="3392" width="7" style="7" hidden="1" customWidth="1"/>
    <col min="3393" max="3393" width="5.42578125" style="7" customWidth="1"/>
    <col min="3394" max="3395" width="7" style="7" hidden="1" customWidth="1"/>
    <col min="3396" max="3396" width="4.85546875" style="7" customWidth="1"/>
    <col min="3397" max="3401" width="7" style="7" hidden="1" customWidth="1"/>
    <col min="3402" max="3402" width="8.42578125" style="7" customWidth="1"/>
    <col min="3403" max="3404" width="7" style="7" hidden="1" customWidth="1"/>
    <col min="3405" max="3405" width="5.42578125" style="7" customWidth="1"/>
    <col min="3406" max="3410" width="7" style="7" hidden="1" customWidth="1"/>
    <col min="3411" max="3411" width="5.85546875" style="7" customWidth="1"/>
    <col min="3412" max="3413" width="7" style="7" hidden="1" customWidth="1"/>
    <col min="3414" max="3414" width="5.42578125" style="7" customWidth="1"/>
    <col min="3415" max="3416" width="7" style="7" hidden="1" customWidth="1"/>
    <col min="3417" max="3417" width="5.42578125" style="7" customWidth="1"/>
    <col min="3418" max="3419" width="7" style="7" hidden="1" customWidth="1"/>
    <col min="3420" max="3420" width="6" style="7" customWidth="1"/>
    <col min="3421" max="3425" width="7" style="7" hidden="1" customWidth="1"/>
    <col min="3426" max="3426" width="5" style="7" customWidth="1"/>
    <col min="3427" max="3434" width="7" style="7" hidden="1" customWidth="1"/>
    <col min="3435" max="3435" width="5" style="7" customWidth="1"/>
    <col min="3436" max="3436" width="7" style="7" hidden="1" customWidth="1"/>
    <col min="3437" max="3437" width="5" style="7" customWidth="1"/>
    <col min="3438" max="3438" width="9.42578125" style="7" customWidth="1"/>
    <col min="3439" max="3439" width="7" style="7" hidden="1" customWidth="1"/>
    <col min="3440" max="3440" width="5" style="7" customWidth="1"/>
    <col min="3441" max="3442" width="7" style="7" hidden="1" customWidth="1"/>
    <col min="3443" max="3443" width="5" style="7" customWidth="1"/>
    <col min="3444" max="3448" width="7" style="7" hidden="1" customWidth="1"/>
    <col min="3449" max="3449" width="5" style="7" customWidth="1"/>
    <col min="3450" max="3454" width="7" style="7" hidden="1" customWidth="1"/>
    <col min="3455" max="3455" width="5" style="7" customWidth="1"/>
    <col min="3456" max="3456" width="7" style="7" hidden="1" customWidth="1"/>
    <col min="3457" max="3457" width="6.42578125" style="7" customWidth="1"/>
    <col min="3458" max="3461" width="7" style="7" hidden="1" customWidth="1"/>
    <col min="3462" max="3462" width="7.140625" style="7" customWidth="1"/>
    <col min="3463" max="3470" width="7" style="7" hidden="1" customWidth="1"/>
    <col min="3471" max="3471" width="7.140625" style="7" customWidth="1"/>
    <col min="3472" max="3473" width="7" style="7" hidden="1" customWidth="1"/>
    <col min="3474" max="3474" width="7.140625" style="7" customWidth="1"/>
    <col min="3475" max="3476" width="7" style="7" hidden="1" customWidth="1"/>
    <col min="3477" max="3477" width="7.140625" style="7" customWidth="1"/>
    <col min="3478" max="3479" width="7" style="7" hidden="1" customWidth="1"/>
    <col min="3480" max="3480" width="7.140625" style="7" customWidth="1"/>
    <col min="3481" max="3481" width="7" style="7" hidden="1" customWidth="1"/>
    <col min="3482" max="3482" width="6.42578125" style="7" customWidth="1"/>
    <col min="3483" max="3503" width="7" style="7" hidden="1" customWidth="1"/>
    <col min="3504" max="3507" width="6.42578125" style="7" customWidth="1"/>
    <col min="3508" max="3508" width="6.85546875" style="7" customWidth="1"/>
    <col min="3509" max="3509" width="6.42578125" style="7" customWidth="1"/>
    <col min="3510" max="3526" width="7" style="7" hidden="1" customWidth="1"/>
    <col min="3527" max="3527" width="6.5703125" style="7" customWidth="1"/>
    <col min="3528" max="3528" width="6.42578125" style="7" customWidth="1"/>
    <col min="3529" max="3530" width="7" style="7" hidden="1" customWidth="1"/>
    <col min="3531" max="3531" width="6.42578125" style="7" customWidth="1"/>
    <col min="3532" max="3533" width="7" style="7" hidden="1" customWidth="1"/>
    <col min="3534" max="3534" width="7.42578125" style="7" customWidth="1"/>
    <col min="3535" max="3535" width="7" style="7" hidden="1" customWidth="1"/>
    <col min="3536" max="3536" width="6.42578125" style="7" customWidth="1"/>
    <col min="3537" max="3537" width="7" style="7" hidden="1" customWidth="1"/>
    <col min="3538" max="3538" width="9" style="7" customWidth="1"/>
    <col min="3539" max="3540" width="7" style="7" hidden="1" customWidth="1"/>
    <col min="3541" max="3541" width="8.5703125" style="7" customWidth="1"/>
    <col min="3542" max="3543" width="7" style="7" hidden="1" customWidth="1"/>
    <col min="3544" max="3544" width="6.42578125" style="7" customWidth="1"/>
    <col min="3545" max="3546" width="7" style="7" hidden="1" customWidth="1"/>
    <col min="3547" max="3547" width="7" style="7" customWidth="1"/>
    <col min="3548" max="3549" width="7" style="7" hidden="1" customWidth="1"/>
    <col min="3550" max="3551" width="7" style="7" customWidth="1"/>
    <col min="3552" max="3553" width="7" style="7" hidden="1" customWidth="1"/>
    <col min="3554" max="3554" width="7.5703125" style="7" customWidth="1"/>
    <col min="3555" max="3556" width="7" style="7" hidden="1" customWidth="1"/>
    <col min="3557" max="3557" width="7" style="7" customWidth="1"/>
    <col min="3558" max="3559" width="7" style="7" hidden="1" customWidth="1"/>
    <col min="3560" max="3560" width="7" style="7" customWidth="1"/>
    <col min="3561" max="3562" width="7" style="7" hidden="1" customWidth="1"/>
    <col min="3563" max="3563" width="7" style="7" customWidth="1"/>
    <col min="3564" max="3564" width="7" style="7" hidden="1" customWidth="1"/>
    <col min="3565" max="3565" width="6.42578125" style="7" customWidth="1"/>
    <col min="3566" max="3575" width="7" style="7" hidden="1" customWidth="1"/>
    <col min="3576" max="3576" width="7" style="7" hidden="1"/>
    <col min="3577" max="3577" width="41.42578125" style="7" customWidth="1"/>
    <col min="3578" max="3578" width="6.42578125" style="7" customWidth="1"/>
    <col min="3579" max="3579" width="14.7109375" style="7" customWidth="1"/>
    <col min="3580" max="3580" width="11.42578125" style="7" customWidth="1"/>
    <col min="3581" max="3582" width="13" style="7" customWidth="1"/>
    <col min="3583" max="3592" width="9.42578125" style="7" customWidth="1"/>
    <col min="3593" max="3593" width="8.85546875" style="7" customWidth="1"/>
    <col min="3594" max="3594" width="9.42578125" style="7" customWidth="1"/>
    <col min="3595" max="3595" width="10.140625" style="7" customWidth="1"/>
    <col min="3596" max="3596" width="6.42578125" style="7" customWidth="1"/>
    <col min="3597" max="3597" width="6.85546875" style="7" customWidth="1"/>
    <col min="3598" max="3599" width="6.5703125" style="7" customWidth="1"/>
    <col min="3600" max="3600" width="6.28515625" style="7" customWidth="1"/>
    <col min="3601" max="3602" width="7.5703125" style="7" customWidth="1"/>
    <col min="3603" max="3603" width="14.5703125" style="7" customWidth="1"/>
    <col min="3604" max="3605" width="11.42578125" style="7" customWidth="1"/>
    <col min="3606" max="3606" width="56.85546875" style="7" customWidth="1"/>
    <col min="3607" max="3607" width="9.140625" style="7" bestFit="1" customWidth="1"/>
    <col min="3608" max="3608" width="24.5703125" style="7" customWidth="1"/>
    <col min="3609" max="3609" width="22.85546875" style="7" customWidth="1"/>
    <col min="3610" max="3612" width="9.140625" style="7" bestFit="1" customWidth="1"/>
    <col min="3613" max="3614" width="12.140625" style="7" customWidth="1"/>
    <col min="3615" max="3615" width="14.5703125" style="7" customWidth="1"/>
    <col min="3616" max="3616" width="5" style="7" customWidth="1"/>
    <col min="3617" max="3618" width="7" style="7" hidden="1" customWidth="1"/>
    <col min="3619" max="3619" width="5" style="7" customWidth="1"/>
    <col min="3620" max="3621" width="7" style="7" hidden="1" customWidth="1"/>
    <col min="3622" max="3622" width="5" style="7" customWidth="1"/>
    <col min="3623" max="3624" width="7" style="7" hidden="1" customWidth="1"/>
    <col min="3625" max="3625" width="5" style="7" customWidth="1"/>
    <col min="3626" max="3627" width="7" style="7" hidden="1" customWidth="1"/>
    <col min="3628" max="3628" width="5" style="7" customWidth="1"/>
    <col min="3629" max="3630" width="7" style="7" hidden="1" customWidth="1"/>
    <col min="3631" max="3631" width="5" style="7" customWidth="1"/>
    <col min="3632" max="3642" width="7" style="7" hidden="1" customWidth="1"/>
    <col min="3643" max="3643" width="6.85546875" style="7" customWidth="1"/>
    <col min="3644" max="3645" width="7" style="7" hidden="1" customWidth="1"/>
    <col min="3646" max="3646" width="6.42578125" style="7" customWidth="1"/>
    <col min="3647" max="3648" width="7" style="7" hidden="1" customWidth="1"/>
    <col min="3649" max="3649" width="5.42578125" style="7" customWidth="1"/>
    <col min="3650" max="3651" width="7" style="7" hidden="1" customWidth="1"/>
    <col min="3652" max="3652" width="4.85546875" style="7" customWidth="1"/>
    <col min="3653" max="3657" width="7" style="7" hidden="1" customWidth="1"/>
    <col min="3658" max="3658" width="8.42578125" style="7" customWidth="1"/>
    <col min="3659" max="3660" width="7" style="7" hidden="1" customWidth="1"/>
    <col min="3661" max="3661" width="5.42578125" style="7" customWidth="1"/>
    <col min="3662" max="3666" width="7" style="7" hidden="1" customWidth="1"/>
    <col min="3667" max="3667" width="5.85546875" style="7" customWidth="1"/>
    <col min="3668" max="3669" width="7" style="7" hidden="1" customWidth="1"/>
    <col min="3670" max="3670" width="5.42578125" style="7" customWidth="1"/>
    <col min="3671" max="3672" width="7" style="7" hidden="1" customWidth="1"/>
    <col min="3673" max="3673" width="5.42578125" style="7" customWidth="1"/>
    <col min="3674" max="3675" width="7" style="7" hidden="1" customWidth="1"/>
    <col min="3676" max="3676" width="6" style="7" customWidth="1"/>
    <col min="3677" max="3681" width="7" style="7" hidden="1" customWidth="1"/>
    <col min="3682" max="3682" width="5" style="7" customWidth="1"/>
    <col min="3683" max="3690" width="7" style="7" hidden="1" customWidth="1"/>
    <col min="3691" max="3691" width="5" style="7" customWidth="1"/>
    <col min="3692" max="3692" width="7" style="7" hidden="1" customWidth="1"/>
    <col min="3693" max="3693" width="5" style="7" customWidth="1"/>
    <col min="3694" max="3694" width="9.42578125" style="7" customWidth="1"/>
    <col min="3695" max="3695" width="7" style="7" hidden="1" customWidth="1"/>
    <col min="3696" max="3696" width="5" style="7" customWidth="1"/>
    <col min="3697" max="3698" width="7" style="7" hidden="1" customWidth="1"/>
    <col min="3699" max="3699" width="5" style="7" customWidth="1"/>
    <col min="3700" max="3704" width="7" style="7" hidden="1" customWidth="1"/>
    <col min="3705" max="3705" width="5" style="7" customWidth="1"/>
    <col min="3706" max="3710" width="7" style="7" hidden="1" customWidth="1"/>
    <col min="3711" max="3711" width="5" style="7" customWidth="1"/>
    <col min="3712" max="3712" width="7" style="7" hidden="1" customWidth="1"/>
    <col min="3713" max="3713" width="6.42578125" style="7" customWidth="1"/>
    <col min="3714" max="3717" width="7" style="7" hidden="1" customWidth="1"/>
    <col min="3718" max="3718" width="7.140625" style="7" customWidth="1"/>
    <col min="3719" max="3726" width="7" style="7" hidden="1" customWidth="1"/>
    <col min="3727" max="3727" width="7.140625" style="7" customWidth="1"/>
    <col min="3728" max="3729" width="7" style="7" hidden="1" customWidth="1"/>
    <col min="3730" max="3730" width="7.140625" style="7" customWidth="1"/>
    <col min="3731" max="3732" width="7" style="7" hidden="1" customWidth="1"/>
    <col min="3733" max="3733" width="7.140625" style="7" customWidth="1"/>
    <col min="3734" max="3735" width="7" style="7" hidden="1" customWidth="1"/>
    <col min="3736" max="3736" width="7.140625" style="7" customWidth="1"/>
    <col min="3737" max="3737" width="7" style="7" hidden="1" customWidth="1"/>
    <col min="3738" max="3738" width="6.42578125" style="7" customWidth="1"/>
    <col min="3739" max="3759" width="7" style="7" hidden="1" customWidth="1"/>
    <col min="3760" max="3763" width="6.42578125" style="7" customWidth="1"/>
    <col min="3764" max="3764" width="6.85546875" style="7" customWidth="1"/>
    <col min="3765" max="3765" width="6.42578125" style="7" customWidth="1"/>
    <col min="3766" max="3782" width="7" style="7" hidden="1" customWidth="1"/>
    <col min="3783" max="3783" width="6.5703125" style="7" customWidth="1"/>
    <col min="3784" max="3784" width="6.42578125" style="7" customWidth="1"/>
    <col min="3785" max="3786" width="7" style="7" hidden="1" customWidth="1"/>
    <col min="3787" max="3787" width="6.42578125" style="7" customWidth="1"/>
    <col min="3788" max="3789" width="7" style="7" hidden="1" customWidth="1"/>
    <col min="3790" max="3790" width="7.42578125" style="7" customWidth="1"/>
    <col min="3791" max="3791" width="7" style="7" hidden="1" customWidth="1"/>
    <col min="3792" max="3792" width="6.42578125" style="7" customWidth="1"/>
    <col min="3793" max="3793" width="7" style="7" hidden="1" customWidth="1"/>
    <col min="3794" max="3794" width="9" style="7" customWidth="1"/>
    <col min="3795" max="3796" width="7" style="7" hidden="1" customWidth="1"/>
    <col min="3797" max="3797" width="8.5703125" style="7" customWidth="1"/>
    <col min="3798" max="3799" width="7" style="7" hidden="1" customWidth="1"/>
    <col min="3800" max="3800" width="6.42578125" style="7" customWidth="1"/>
    <col min="3801" max="3802" width="7" style="7" hidden="1" customWidth="1"/>
    <col min="3803" max="3803" width="7" style="7" customWidth="1"/>
    <col min="3804" max="3805" width="7" style="7" hidden="1" customWidth="1"/>
    <col min="3806" max="3807" width="7" style="7" customWidth="1"/>
    <col min="3808" max="3809" width="7" style="7" hidden="1" customWidth="1"/>
    <col min="3810" max="3810" width="7.5703125" style="7" customWidth="1"/>
    <col min="3811" max="3812" width="7" style="7" hidden="1" customWidth="1"/>
    <col min="3813" max="3813" width="7" style="7" customWidth="1"/>
    <col min="3814" max="3815" width="7" style="7" hidden="1" customWidth="1"/>
    <col min="3816" max="3816" width="7" style="7" customWidth="1"/>
    <col min="3817" max="3818" width="7" style="7" hidden="1" customWidth="1"/>
    <col min="3819" max="3819" width="7" style="7" customWidth="1"/>
    <col min="3820" max="3820" width="7" style="7" hidden="1" customWidth="1"/>
    <col min="3821" max="3821" width="6.42578125" style="7" customWidth="1"/>
    <col min="3822" max="3831" width="7" style="7" hidden="1" customWidth="1"/>
    <col min="3832" max="3832" width="7" style="7" hidden="1"/>
    <col min="3833" max="3833" width="41.42578125" style="7" customWidth="1"/>
    <col min="3834" max="3834" width="6.42578125" style="7" customWidth="1"/>
    <col min="3835" max="3835" width="14.7109375" style="7" customWidth="1"/>
    <col min="3836" max="3836" width="11.42578125" style="7" customWidth="1"/>
    <col min="3837" max="3838" width="13" style="7" customWidth="1"/>
    <col min="3839" max="3848" width="9.42578125" style="7" customWidth="1"/>
    <col min="3849" max="3849" width="8.85546875" style="7" customWidth="1"/>
    <col min="3850" max="3850" width="9.42578125" style="7" customWidth="1"/>
    <col min="3851" max="3851" width="10.140625" style="7" customWidth="1"/>
    <col min="3852" max="3852" width="6.42578125" style="7" customWidth="1"/>
    <col min="3853" max="3853" width="6.85546875" style="7" customWidth="1"/>
    <col min="3854" max="3855" width="6.5703125" style="7" customWidth="1"/>
    <col min="3856" max="3856" width="6.28515625" style="7" customWidth="1"/>
    <col min="3857" max="3858" width="7.5703125" style="7" customWidth="1"/>
    <col min="3859" max="3859" width="14.5703125" style="7" customWidth="1"/>
    <col min="3860" max="3861" width="11.42578125" style="7" customWidth="1"/>
    <col min="3862" max="3862" width="56.85546875" style="7" customWidth="1"/>
    <col min="3863" max="3863" width="9.140625" style="7" bestFit="1" customWidth="1"/>
    <col min="3864" max="3864" width="24.5703125" style="7" customWidth="1"/>
    <col min="3865" max="3865" width="22.85546875" style="7" customWidth="1"/>
    <col min="3866" max="3868" width="9.140625" style="7" bestFit="1" customWidth="1"/>
    <col min="3869" max="3870" width="12.140625" style="7" customWidth="1"/>
    <col min="3871" max="3871" width="14.5703125" style="7" customWidth="1"/>
    <col min="3872" max="3872" width="5" style="7" customWidth="1"/>
    <col min="3873" max="3874" width="7" style="7" hidden="1" customWidth="1"/>
    <col min="3875" max="3875" width="5" style="7" customWidth="1"/>
    <col min="3876" max="3877" width="7" style="7" hidden="1" customWidth="1"/>
    <col min="3878" max="3878" width="5" style="7" customWidth="1"/>
    <col min="3879" max="3880" width="7" style="7" hidden="1" customWidth="1"/>
    <col min="3881" max="3881" width="5" style="7" customWidth="1"/>
    <col min="3882" max="3883" width="7" style="7" hidden="1" customWidth="1"/>
    <col min="3884" max="3884" width="5" style="7" customWidth="1"/>
    <col min="3885" max="3886" width="7" style="7" hidden="1" customWidth="1"/>
    <col min="3887" max="3887" width="5" style="7" customWidth="1"/>
    <col min="3888" max="3898" width="7" style="7" hidden="1" customWidth="1"/>
    <col min="3899" max="3899" width="6.85546875" style="7" customWidth="1"/>
    <col min="3900" max="3901" width="7" style="7" hidden="1" customWidth="1"/>
    <col min="3902" max="3902" width="6.42578125" style="7" customWidth="1"/>
    <col min="3903" max="3904" width="7" style="7" hidden="1" customWidth="1"/>
    <col min="3905" max="3905" width="5.42578125" style="7" customWidth="1"/>
    <col min="3906" max="3907" width="7" style="7" hidden="1" customWidth="1"/>
    <col min="3908" max="3908" width="4.85546875" style="7" customWidth="1"/>
    <col min="3909" max="3913" width="7" style="7" hidden="1" customWidth="1"/>
    <col min="3914" max="3914" width="8.42578125" style="7" customWidth="1"/>
    <col min="3915" max="3916" width="7" style="7" hidden="1" customWidth="1"/>
    <col min="3917" max="3917" width="5.42578125" style="7" customWidth="1"/>
    <col min="3918" max="3922" width="7" style="7" hidden="1" customWidth="1"/>
    <col min="3923" max="3923" width="5.85546875" style="7" customWidth="1"/>
    <col min="3924" max="3925" width="7" style="7" hidden="1" customWidth="1"/>
    <col min="3926" max="3926" width="5.42578125" style="7" customWidth="1"/>
    <col min="3927" max="3928" width="7" style="7" hidden="1" customWidth="1"/>
    <col min="3929" max="3929" width="5.42578125" style="7" customWidth="1"/>
    <col min="3930" max="3931" width="7" style="7" hidden="1" customWidth="1"/>
    <col min="3932" max="3932" width="6" style="7" customWidth="1"/>
    <col min="3933" max="3937" width="7" style="7" hidden="1" customWidth="1"/>
    <col min="3938" max="3938" width="5" style="7" customWidth="1"/>
    <col min="3939" max="3946" width="7" style="7" hidden="1" customWidth="1"/>
    <col min="3947" max="3947" width="5" style="7" customWidth="1"/>
    <col min="3948" max="3948" width="7" style="7" hidden="1" customWidth="1"/>
    <col min="3949" max="3949" width="5" style="7" customWidth="1"/>
    <col min="3950" max="3950" width="9.42578125" style="7" customWidth="1"/>
    <col min="3951" max="3951" width="7" style="7" hidden="1" customWidth="1"/>
    <col min="3952" max="3952" width="5" style="7" customWidth="1"/>
    <col min="3953" max="3954" width="7" style="7" hidden="1" customWidth="1"/>
    <col min="3955" max="3955" width="5" style="7" customWidth="1"/>
    <col min="3956" max="3960" width="7" style="7" hidden="1" customWidth="1"/>
    <col min="3961" max="3961" width="5" style="7" customWidth="1"/>
    <col min="3962" max="3966" width="7" style="7" hidden="1" customWidth="1"/>
    <col min="3967" max="3967" width="5" style="7" customWidth="1"/>
    <col min="3968" max="3968" width="7" style="7" hidden="1" customWidth="1"/>
    <col min="3969" max="3969" width="6.42578125" style="7" customWidth="1"/>
    <col min="3970" max="3973" width="7" style="7" hidden="1" customWidth="1"/>
    <col min="3974" max="3974" width="7.140625" style="7" customWidth="1"/>
    <col min="3975" max="3982" width="7" style="7" hidden="1" customWidth="1"/>
    <col min="3983" max="3983" width="7.140625" style="7" customWidth="1"/>
    <col min="3984" max="3985" width="7" style="7" hidden="1" customWidth="1"/>
    <col min="3986" max="3986" width="7.140625" style="7" customWidth="1"/>
    <col min="3987" max="3988" width="7" style="7" hidden="1" customWidth="1"/>
    <col min="3989" max="3989" width="7.140625" style="7" customWidth="1"/>
    <col min="3990" max="3991" width="7" style="7" hidden="1" customWidth="1"/>
    <col min="3992" max="3992" width="7.140625" style="7" customWidth="1"/>
    <col min="3993" max="3993" width="7" style="7" hidden="1" customWidth="1"/>
    <col min="3994" max="3994" width="6.42578125" style="7" customWidth="1"/>
    <col min="3995" max="4015" width="7" style="7" hidden="1" customWidth="1"/>
    <col min="4016" max="4019" width="6.42578125" style="7" customWidth="1"/>
    <col min="4020" max="4020" width="6.85546875" style="7" customWidth="1"/>
    <col min="4021" max="4021" width="6.42578125" style="7" customWidth="1"/>
    <col min="4022" max="4038" width="7" style="7" hidden="1" customWidth="1"/>
    <col min="4039" max="4039" width="6.5703125" style="7" customWidth="1"/>
    <col min="4040" max="4040" width="6.42578125" style="7" customWidth="1"/>
    <col min="4041" max="4042" width="7" style="7" hidden="1" customWidth="1"/>
    <col min="4043" max="4043" width="6.42578125" style="7" customWidth="1"/>
    <col min="4044" max="4045" width="7" style="7" hidden="1" customWidth="1"/>
    <col min="4046" max="4046" width="7.42578125" style="7" customWidth="1"/>
    <col min="4047" max="4047" width="7" style="7" hidden="1" customWidth="1"/>
    <col min="4048" max="4048" width="6.42578125" style="7" customWidth="1"/>
    <col min="4049" max="4049" width="7" style="7" hidden="1" customWidth="1"/>
    <col min="4050" max="4050" width="9" style="7" customWidth="1"/>
    <col min="4051" max="4052" width="7" style="7" hidden="1" customWidth="1"/>
    <col min="4053" max="4053" width="8.5703125" style="7" customWidth="1"/>
    <col min="4054" max="4055" width="7" style="7" hidden="1" customWidth="1"/>
    <col min="4056" max="4056" width="6.42578125" style="7" customWidth="1"/>
    <col min="4057" max="4058" width="7" style="7" hidden="1" customWidth="1"/>
    <col min="4059" max="4059" width="7" style="7" customWidth="1"/>
    <col min="4060" max="4061" width="7" style="7" hidden="1" customWidth="1"/>
    <col min="4062" max="4063" width="7" style="7" customWidth="1"/>
    <col min="4064" max="4065" width="7" style="7" hidden="1" customWidth="1"/>
    <col min="4066" max="4066" width="7.5703125" style="7" customWidth="1"/>
    <col min="4067" max="4068" width="7" style="7" hidden="1" customWidth="1"/>
    <col min="4069" max="4069" width="7" style="7" customWidth="1"/>
    <col min="4070" max="4071" width="7" style="7" hidden="1" customWidth="1"/>
    <col min="4072" max="4072" width="7" style="7" customWidth="1"/>
    <col min="4073" max="4074" width="7" style="7" hidden="1" customWidth="1"/>
    <col min="4075" max="4075" width="7" style="7" customWidth="1"/>
    <col min="4076" max="4076" width="7" style="7" hidden="1" customWidth="1"/>
    <col min="4077" max="4077" width="6.42578125" style="7" customWidth="1"/>
    <col min="4078" max="4087" width="7" style="7" hidden="1" customWidth="1"/>
    <col min="4088" max="4088" width="7" style="7" hidden="1"/>
    <col min="4089" max="4089" width="41.42578125" style="7" customWidth="1"/>
    <col min="4090" max="4090" width="6.42578125" style="7" customWidth="1"/>
    <col min="4091" max="4091" width="14.7109375" style="7" customWidth="1"/>
    <col min="4092" max="4092" width="11.42578125" style="7" customWidth="1"/>
    <col min="4093" max="4094" width="13" style="7" customWidth="1"/>
    <col min="4095" max="4104" width="9.42578125" style="7" customWidth="1"/>
    <col min="4105" max="4105" width="8.85546875" style="7" customWidth="1"/>
    <col min="4106" max="4106" width="9.42578125" style="7" customWidth="1"/>
    <col min="4107" max="4107" width="10.140625" style="7" customWidth="1"/>
    <col min="4108" max="4108" width="6.42578125" style="7" customWidth="1"/>
    <col min="4109" max="4109" width="6.85546875" style="7" customWidth="1"/>
    <col min="4110" max="4111" width="6.5703125" style="7" customWidth="1"/>
    <col min="4112" max="4112" width="6.28515625" style="7" customWidth="1"/>
    <col min="4113" max="4114" width="7.5703125" style="7" customWidth="1"/>
    <col min="4115" max="4115" width="14.5703125" style="7" customWidth="1"/>
    <col min="4116" max="4117" width="11.42578125" style="7" customWidth="1"/>
    <col min="4118" max="4118" width="56.85546875" style="7" customWidth="1"/>
    <col min="4119" max="4119" width="9.140625" style="7" bestFit="1" customWidth="1"/>
    <col min="4120" max="4120" width="24.5703125" style="7" customWidth="1"/>
    <col min="4121" max="4121" width="22.85546875" style="7" customWidth="1"/>
    <col min="4122" max="4124" width="9.140625" style="7" bestFit="1" customWidth="1"/>
    <col min="4125" max="4126" width="12.140625" style="7" customWidth="1"/>
    <col min="4127" max="4127" width="14.5703125" style="7" customWidth="1"/>
    <col min="4128" max="4128" width="5" style="7" customWidth="1"/>
    <col min="4129" max="4130" width="7" style="7" hidden="1" customWidth="1"/>
    <col min="4131" max="4131" width="5" style="7" customWidth="1"/>
    <col min="4132" max="4133" width="7" style="7" hidden="1" customWidth="1"/>
    <col min="4134" max="4134" width="5" style="7" customWidth="1"/>
    <col min="4135" max="4136" width="7" style="7" hidden="1" customWidth="1"/>
    <col min="4137" max="4137" width="5" style="7" customWidth="1"/>
    <col min="4138" max="4139" width="7" style="7" hidden="1" customWidth="1"/>
    <col min="4140" max="4140" width="5" style="7" customWidth="1"/>
    <col min="4141" max="4142" width="7" style="7" hidden="1" customWidth="1"/>
    <col min="4143" max="4143" width="5" style="7" customWidth="1"/>
    <col min="4144" max="4154" width="7" style="7" hidden="1" customWidth="1"/>
    <col min="4155" max="4155" width="6.85546875" style="7" customWidth="1"/>
    <col min="4156" max="4157" width="7" style="7" hidden="1" customWidth="1"/>
    <col min="4158" max="4158" width="6.42578125" style="7" customWidth="1"/>
    <col min="4159" max="4160" width="7" style="7" hidden="1" customWidth="1"/>
    <col min="4161" max="4161" width="5.42578125" style="7" customWidth="1"/>
    <col min="4162" max="4163" width="7" style="7" hidden="1" customWidth="1"/>
    <col min="4164" max="4164" width="4.85546875" style="7" customWidth="1"/>
    <col min="4165" max="4169" width="7" style="7" hidden="1" customWidth="1"/>
    <col min="4170" max="4170" width="8.42578125" style="7" customWidth="1"/>
    <col min="4171" max="4172" width="7" style="7" hidden="1" customWidth="1"/>
    <col min="4173" max="4173" width="5.42578125" style="7" customWidth="1"/>
    <col min="4174" max="4178" width="7" style="7" hidden="1" customWidth="1"/>
    <col min="4179" max="4179" width="5.85546875" style="7" customWidth="1"/>
    <col min="4180" max="4181" width="7" style="7" hidden="1" customWidth="1"/>
    <col min="4182" max="4182" width="5.42578125" style="7" customWidth="1"/>
    <col min="4183" max="4184" width="7" style="7" hidden="1" customWidth="1"/>
    <col min="4185" max="4185" width="5.42578125" style="7" customWidth="1"/>
    <col min="4186" max="4187" width="7" style="7" hidden="1" customWidth="1"/>
    <col min="4188" max="4188" width="6" style="7" customWidth="1"/>
    <col min="4189" max="4193" width="7" style="7" hidden="1" customWidth="1"/>
    <col min="4194" max="4194" width="5" style="7" customWidth="1"/>
    <col min="4195" max="4202" width="7" style="7" hidden="1" customWidth="1"/>
    <col min="4203" max="4203" width="5" style="7" customWidth="1"/>
    <col min="4204" max="4204" width="7" style="7" hidden="1" customWidth="1"/>
    <col min="4205" max="4205" width="5" style="7" customWidth="1"/>
    <col min="4206" max="4206" width="9.42578125" style="7" customWidth="1"/>
    <col min="4207" max="4207" width="7" style="7" hidden="1" customWidth="1"/>
    <col min="4208" max="4208" width="5" style="7" customWidth="1"/>
    <col min="4209" max="4210" width="7" style="7" hidden="1" customWidth="1"/>
    <col min="4211" max="4211" width="5" style="7" customWidth="1"/>
    <col min="4212" max="4216" width="7" style="7" hidden="1" customWidth="1"/>
    <col min="4217" max="4217" width="5" style="7" customWidth="1"/>
    <col min="4218" max="4222" width="7" style="7" hidden="1" customWidth="1"/>
    <col min="4223" max="4223" width="5" style="7" customWidth="1"/>
    <col min="4224" max="4224" width="7" style="7" hidden="1" customWidth="1"/>
    <col min="4225" max="4225" width="6.42578125" style="7" customWidth="1"/>
    <col min="4226" max="4229" width="7" style="7" hidden="1" customWidth="1"/>
    <col min="4230" max="4230" width="7.140625" style="7" customWidth="1"/>
    <col min="4231" max="4238" width="7" style="7" hidden="1" customWidth="1"/>
    <col min="4239" max="4239" width="7.140625" style="7" customWidth="1"/>
    <col min="4240" max="4241" width="7" style="7" hidden="1" customWidth="1"/>
    <col min="4242" max="4242" width="7.140625" style="7" customWidth="1"/>
    <col min="4243" max="4244" width="7" style="7" hidden="1" customWidth="1"/>
    <col min="4245" max="4245" width="7.140625" style="7" customWidth="1"/>
    <col min="4246" max="4247" width="7" style="7" hidden="1" customWidth="1"/>
    <col min="4248" max="4248" width="7.140625" style="7" customWidth="1"/>
    <col min="4249" max="4249" width="7" style="7" hidden="1" customWidth="1"/>
    <col min="4250" max="4250" width="6.42578125" style="7" customWidth="1"/>
    <col min="4251" max="4271" width="7" style="7" hidden="1" customWidth="1"/>
    <col min="4272" max="4275" width="6.42578125" style="7" customWidth="1"/>
    <col min="4276" max="4276" width="6.85546875" style="7" customWidth="1"/>
    <col min="4277" max="4277" width="6.42578125" style="7" customWidth="1"/>
    <col min="4278" max="4294" width="7" style="7" hidden="1" customWidth="1"/>
    <col min="4295" max="4295" width="6.5703125" style="7" customWidth="1"/>
    <col min="4296" max="4296" width="6.42578125" style="7" customWidth="1"/>
    <col min="4297" max="4298" width="7" style="7" hidden="1" customWidth="1"/>
    <col min="4299" max="4299" width="6.42578125" style="7" customWidth="1"/>
    <col min="4300" max="4301" width="7" style="7" hidden="1" customWidth="1"/>
    <col min="4302" max="4302" width="7.42578125" style="7" customWidth="1"/>
    <col min="4303" max="4303" width="7" style="7" hidden="1" customWidth="1"/>
    <col min="4304" max="4304" width="6.42578125" style="7" customWidth="1"/>
    <col min="4305" max="4305" width="7" style="7" hidden="1" customWidth="1"/>
    <col min="4306" max="4306" width="9" style="7" customWidth="1"/>
    <col min="4307" max="4308" width="7" style="7" hidden="1" customWidth="1"/>
    <col min="4309" max="4309" width="8.5703125" style="7" customWidth="1"/>
    <col min="4310" max="4311" width="7" style="7" hidden="1" customWidth="1"/>
    <col min="4312" max="4312" width="6.42578125" style="7" customWidth="1"/>
    <col min="4313" max="4314" width="7" style="7" hidden="1" customWidth="1"/>
    <col min="4315" max="4315" width="7" style="7" customWidth="1"/>
    <col min="4316" max="4317" width="7" style="7" hidden="1" customWidth="1"/>
    <col min="4318" max="4319" width="7" style="7" customWidth="1"/>
    <col min="4320" max="4321" width="7" style="7" hidden="1" customWidth="1"/>
    <col min="4322" max="4322" width="7.5703125" style="7" customWidth="1"/>
    <col min="4323" max="4324" width="7" style="7" hidden="1" customWidth="1"/>
    <col min="4325" max="4325" width="7" style="7" customWidth="1"/>
    <col min="4326" max="4327" width="7" style="7" hidden="1" customWidth="1"/>
    <col min="4328" max="4328" width="7" style="7" customWidth="1"/>
    <col min="4329" max="4330" width="7" style="7" hidden="1" customWidth="1"/>
    <col min="4331" max="4331" width="7" style="7" customWidth="1"/>
    <col min="4332" max="4332" width="7" style="7" hidden="1" customWidth="1"/>
    <col min="4333" max="4333" width="6.42578125" style="7" customWidth="1"/>
    <col min="4334" max="4343" width="7" style="7" hidden="1" customWidth="1"/>
    <col min="4344" max="4344" width="7" style="7" hidden="1"/>
    <col min="4345" max="4345" width="41.42578125" style="7" customWidth="1"/>
    <col min="4346" max="4346" width="6.42578125" style="7" customWidth="1"/>
    <col min="4347" max="4347" width="14.7109375" style="7" customWidth="1"/>
    <col min="4348" max="4348" width="11.42578125" style="7" customWidth="1"/>
    <col min="4349" max="4350" width="13" style="7" customWidth="1"/>
    <col min="4351" max="4360" width="9.42578125" style="7" customWidth="1"/>
    <col min="4361" max="4361" width="8.85546875" style="7" customWidth="1"/>
    <col min="4362" max="4362" width="9.42578125" style="7" customWidth="1"/>
    <col min="4363" max="4363" width="10.140625" style="7" customWidth="1"/>
    <col min="4364" max="4364" width="6.42578125" style="7" customWidth="1"/>
    <col min="4365" max="4365" width="6.85546875" style="7" customWidth="1"/>
    <col min="4366" max="4367" width="6.5703125" style="7" customWidth="1"/>
    <col min="4368" max="4368" width="6.28515625" style="7" customWidth="1"/>
    <col min="4369" max="4370" width="7.5703125" style="7" customWidth="1"/>
    <col min="4371" max="4371" width="14.5703125" style="7" customWidth="1"/>
    <col min="4372" max="4373" width="11.42578125" style="7" customWidth="1"/>
    <col min="4374" max="4374" width="56.85546875" style="7" customWidth="1"/>
    <col min="4375" max="4375" width="9.140625" style="7" bestFit="1" customWidth="1"/>
    <col min="4376" max="4376" width="24.5703125" style="7" customWidth="1"/>
    <col min="4377" max="4377" width="22.85546875" style="7" customWidth="1"/>
    <col min="4378" max="4380" width="9.140625" style="7" bestFit="1" customWidth="1"/>
    <col min="4381" max="4382" width="12.140625" style="7" customWidth="1"/>
    <col min="4383" max="4383" width="14.5703125" style="7" customWidth="1"/>
    <col min="4384" max="4384" width="5" style="7" customWidth="1"/>
    <col min="4385" max="4386" width="7" style="7" hidden="1" customWidth="1"/>
    <col min="4387" max="4387" width="5" style="7" customWidth="1"/>
    <col min="4388" max="4389" width="7" style="7" hidden="1" customWidth="1"/>
    <col min="4390" max="4390" width="5" style="7" customWidth="1"/>
    <col min="4391" max="4392" width="7" style="7" hidden="1" customWidth="1"/>
    <col min="4393" max="4393" width="5" style="7" customWidth="1"/>
    <col min="4394" max="4395" width="7" style="7" hidden="1" customWidth="1"/>
    <col min="4396" max="4396" width="5" style="7" customWidth="1"/>
    <col min="4397" max="4398" width="7" style="7" hidden="1" customWidth="1"/>
    <col min="4399" max="4399" width="5" style="7" customWidth="1"/>
    <col min="4400" max="4410" width="7" style="7" hidden="1" customWidth="1"/>
    <col min="4411" max="4411" width="6.85546875" style="7" customWidth="1"/>
    <col min="4412" max="4413" width="7" style="7" hidden="1" customWidth="1"/>
    <col min="4414" max="4414" width="6.42578125" style="7" customWidth="1"/>
    <col min="4415" max="4416" width="7" style="7" hidden="1" customWidth="1"/>
    <col min="4417" max="4417" width="5.42578125" style="7" customWidth="1"/>
    <col min="4418" max="4419" width="7" style="7" hidden="1" customWidth="1"/>
    <col min="4420" max="4420" width="4.85546875" style="7" customWidth="1"/>
    <col min="4421" max="4425" width="7" style="7" hidden="1" customWidth="1"/>
    <col min="4426" max="4426" width="8.42578125" style="7" customWidth="1"/>
    <col min="4427" max="4428" width="7" style="7" hidden="1" customWidth="1"/>
    <col min="4429" max="4429" width="5.42578125" style="7" customWidth="1"/>
    <col min="4430" max="4434" width="7" style="7" hidden="1" customWidth="1"/>
    <col min="4435" max="4435" width="5.85546875" style="7" customWidth="1"/>
    <col min="4436" max="4437" width="7" style="7" hidden="1" customWidth="1"/>
    <col min="4438" max="4438" width="5.42578125" style="7" customWidth="1"/>
    <col min="4439" max="4440" width="7" style="7" hidden="1" customWidth="1"/>
    <col min="4441" max="4441" width="5.42578125" style="7" customWidth="1"/>
    <col min="4442" max="4443" width="7" style="7" hidden="1" customWidth="1"/>
    <col min="4444" max="4444" width="6" style="7" customWidth="1"/>
    <col min="4445" max="4449" width="7" style="7" hidden="1" customWidth="1"/>
    <col min="4450" max="4450" width="5" style="7" customWidth="1"/>
    <col min="4451" max="4458" width="7" style="7" hidden="1" customWidth="1"/>
    <col min="4459" max="4459" width="5" style="7" customWidth="1"/>
    <col min="4460" max="4460" width="7" style="7" hidden="1" customWidth="1"/>
    <col min="4461" max="4461" width="5" style="7" customWidth="1"/>
    <col min="4462" max="4462" width="9.42578125" style="7" customWidth="1"/>
    <col min="4463" max="4463" width="7" style="7" hidden="1" customWidth="1"/>
    <col min="4464" max="4464" width="5" style="7" customWidth="1"/>
    <col min="4465" max="4466" width="7" style="7" hidden="1" customWidth="1"/>
    <col min="4467" max="4467" width="5" style="7" customWidth="1"/>
    <col min="4468" max="4472" width="7" style="7" hidden="1" customWidth="1"/>
    <col min="4473" max="4473" width="5" style="7" customWidth="1"/>
    <col min="4474" max="4478" width="7" style="7" hidden="1" customWidth="1"/>
    <col min="4479" max="4479" width="5" style="7" customWidth="1"/>
    <col min="4480" max="4480" width="7" style="7" hidden="1" customWidth="1"/>
    <col min="4481" max="4481" width="6.42578125" style="7" customWidth="1"/>
    <col min="4482" max="4485" width="7" style="7" hidden="1" customWidth="1"/>
    <col min="4486" max="4486" width="7.140625" style="7" customWidth="1"/>
    <col min="4487" max="4494" width="7" style="7" hidden="1" customWidth="1"/>
    <col min="4495" max="4495" width="7.140625" style="7" customWidth="1"/>
    <col min="4496" max="4497" width="7" style="7" hidden="1" customWidth="1"/>
    <col min="4498" max="4498" width="7.140625" style="7" customWidth="1"/>
    <col min="4499" max="4500" width="7" style="7" hidden="1" customWidth="1"/>
    <col min="4501" max="4501" width="7.140625" style="7" customWidth="1"/>
    <col min="4502" max="4503" width="7" style="7" hidden="1" customWidth="1"/>
    <col min="4504" max="4504" width="7.140625" style="7" customWidth="1"/>
    <col min="4505" max="4505" width="7" style="7" hidden="1" customWidth="1"/>
    <col min="4506" max="4506" width="6.42578125" style="7" customWidth="1"/>
    <col min="4507" max="4527" width="7" style="7" hidden="1" customWidth="1"/>
    <col min="4528" max="4531" width="6.42578125" style="7" customWidth="1"/>
    <col min="4532" max="4532" width="6.85546875" style="7" customWidth="1"/>
    <col min="4533" max="4533" width="6.42578125" style="7" customWidth="1"/>
    <col min="4534" max="4550" width="7" style="7" hidden="1" customWidth="1"/>
    <col min="4551" max="4551" width="6.5703125" style="7" customWidth="1"/>
    <col min="4552" max="4552" width="6.42578125" style="7" customWidth="1"/>
    <col min="4553" max="4554" width="7" style="7" hidden="1" customWidth="1"/>
    <col min="4555" max="4555" width="6.42578125" style="7" customWidth="1"/>
    <col min="4556" max="4557" width="7" style="7" hidden="1" customWidth="1"/>
    <col min="4558" max="4558" width="7.42578125" style="7" customWidth="1"/>
    <col min="4559" max="4559" width="7" style="7" hidden="1" customWidth="1"/>
    <col min="4560" max="4560" width="6.42578125" style="7" customWidth="1"/>
    <col min="4561" max="4561" width="7" style="7" hidden="1" customWidth="1"/>
    <col min="4562" max="4562" width="9" style="7" customWidth="1"/>
    <col min="4563" max="4564" width="7" style="7" hidden="1" customWidth="1"/>
    <col min="4565" max="4565" width="8.5703125" style="7" customWidth="1"/>
    <col min="4566" max="4567" width="7" style="7" hidden="1" customWidth="1"/>
    <col min="4568" max="4568" width="6.42578125" style="7" customWidth="1"/>
    <col min="4569" max="4570" width="7" style="7" hidden="1" customWidth="1"/>
    <col min="4571" max="4571" width="7" style="7" customWidth="1"/>
    <col min="4572" max="4573" width="7" style="7" hidden="1" customWidth="1"/>
    <col min="4574" max="4575" width="7" style="7" customWidth="1"/>
    <col min="4576" max="4577" width="7" style="7" hidden="1" customWidth="1"/>
    <col min="4578" max="4578" width="7.5703125" style="7" customWidth="1"/>
    <col min="4579" max="4580" width="7" style="7" hidden="1" customWidth="1"/>
    <col min="4581" max="4581" width="7" style="7" customWidth="1"/>
    <col min="4582" max="4583" width="7" style="7" hidden="1" customWidth="1"/>
    <col min="4584" max="4584" width="7" style="7" customWidth="1"/>
    <col min="4585" max="4586" width="7" style="7" hidden="1" customWidth="1"/>
    <col min="4587" max="4587" width="7" style="7" customWidth="1"/>
    <col min="4588" max="4588" width="7" style="7" hidden="1" customWidth="1"/>
    <col min="4589" max="4589" width="6.42578125" style="7" customWidth="1"/>
    <col min="4590" max="4599" width="7" style="7" hidden="1" customWidth="1"/>
    <col min="4600" max="4600" width="7" style="7" hidden="1"/>
    <col min="4601" max="4601" width="41.42578125" style="7" customWidth="1"/>
    <col min="4602" max="4602" width="6.42578125" style="7" customWidth="1"/>
    <col min="4603" max="4603" width="14.7109375" style="7" customWidth="1"/>
    <col min="4604" max="4604" width="11.42578125" style="7" customWidth="1"/>
    <col min="4605" max="4606" width="13" style="7" customWidth="1"/>
    <col min="4607" max="4616" width="9.42578125" style="7" customWidth="1"/>
    <col min="4617" max="4617" width="8.85546875" style="7" customWidth="1"/>
    <col min="4618" max="4618" width="9.42578125" style="7" customWidth="1"/>
    <col min="4619" max="4619" width="10.140625" style="7" customWidth="1"/>
    <col min="4620" max="4620" width="6.42578125" style="7" customWidth="1"/>
    <col min="4621" max="4621" width="6.85546875" style="7" customWidth="1"/>
    <col min="4622" max="4623" width="6.5703125" style="7" customWidth="1"/>
    <col min="4624" max="4624" width="6.28515625" style="7" customWidth="1"/>
    <col min="4625" max="4626" width="7.5703125" style="7" customWidth="1"/>
    <col min="4627" max="4627" width="14.5703125" style="7" customWidth="1"/>
    <col min="4628" max="4629" width="11.42578125" style="7" customWidth="1"/>
    <col min="4630" max="4630" width="56.85546875" style="7" customWidth="1"/>
    <col min="4631" max="4631" width="9.140625" style="7" bestFit="1" customWidth="1"/>
    <col min="4632" max="4632" width="24.5703125" style="7" customWidth="1"/>
    <col min="4633" max="4633" width="22.85546875" style="7" customWidth="1"/>
    <col min="4634" max="4636" width="9.140625" style="7" bestFit="1" customWidth="1"/>
    <col min="4637" max="4638" width="12.140625" style="7" customWidth="1"/>
    <col min="4639" max="4639" width="14.5703125" style="7" customWidth="1"/>
    <col min="4640" max="4640" width="5" style="7" customWidth="1"/>
    <col min="4641" max="4642" width="7" style="7" hidden="1" customWidth="1"/>
    <col min="4643" max="4643" width="5" style="7" customWidth="1"/>
    <col min="4644" max="4645" width="7" style="7" hidden="1" customWidth="1"/>
    <col min="4646" max="4646" width="5" style="7" customWidth="1"/>
    <col min="4647" max="4648" width="7" style="7" hidden="1" customWidth="1"/>
    <col min="4649" max="4649" width="5" style="7" customWidth="1"/>
    <col min="4650" max="4651" width="7" style="7" hidden="1" customWidth="1"/>
    <col min="4652" max="4652" width="5" style="7" customWidth="1"/>
    <col min="4653" max="4654" width="7" style="7" hidden="1" customWidth="1"/>
    <col min="4655" max="4655" width="5" style="7" customWidth="1"/>
    <col min="4656" max="4666" width="7" style="7" hidden="1" customWidth="1"/>
    <col min="4667" max="4667" width="6.85546875" style="7" customWidth="1"/>
    <col min="4668" max="4669" width="7" style="7" hidden="1" customWidth="1"/>
    <col min="4670" max="4670" width="6.42578125" style="7" customWidth="1"/>
    <col min="4671" max="4672" width="7" style="7" hidden="1" customWidth="1"/>
    <col min="4673" max="4673" width="5.42578125" style="7" customWidth="1"/>
    <col min="4674" max="4675" width="7" style="7" hidden="1" customWidth="1"/>
    <col min="4676" max="4676" width="4.85546875" style="7" customWidth="1"/>
    <col min="4677" max="4681" width="7" style="7" hidden="1" customWidth="1"/>
    <col min="4682" max="4682" width="8.42578125" style="7" customWidth="1"/>
    <col min="4683" max="4684" width="7" style="7" hidden="1" customWidth="1"/>
    <col min="4685" max="4685" width="5.42578125" style="7" customWidth="1"/>
    <col min="4686" max="4690" width="7" style="7" hidden="1" customWidth="1"/>
    <col min="4691" max="4691" width="5.85546875" style="7" customWidth="1"/>
    <col min="4692" max="4693" width="7" style="7" hidden="1" customWidth="1"/>
    <col min="4694" max="4694" width="5.42578125" style="7" customWidth="1"/>
    <col min="4695" max="4696" width="7" style="7" hidden="1" customWidth="1"/>
    <col min="4697" max="4697" width="5.42578125" style="7" customWidth="1"/>
    <col min="4698" max="4699" width="7" style="7" hidden="1" customWidth="1"/>
    <col min="4700" max="4700" width="6" style="7" customWidth="1"/>
    <col min="4701" max="4705" width="7" style="7" hidden="1" customWidth="1"/>
    <col min="4706" max="4706" width="5" style="7" customWidth="1"/>
    <col min="4707" max="4714" width="7" style="7" hidden="1" customWidth="1"/>
    <col min="4715" max="4715" width="5" style="7" customWidth="1"/>
    <col min="4716" max="4716" width="7" style="7" hidden="1" customWidth="1"/>
    <col min="4717" max="4717" width="5" style="7" customWidth="1"/>
    <col min="4718" max="4718" width="9.42578125" style="7" customWidth="1"/>
    <col min="4719" max="4719" width="7" style="7" hidden="1" customWidth="1"/>
    <col min="4720" max="4720" width="5" style="7" customWidth="1"/>
    <col min="4721" max="4722" width="7" style="7" hidden="1" customWidth="1"/>
    <col min="4723" max="4723" width="5" style="7" customWidth="1"/>
    <col min="4724" max="4728" width="7" style="7" hidden="1" customWidth="1"/>
    <col min="4729" max="4729" width="5" style="7" customWidth="1"/>
    <col min="4730" max="4734" width="7" style="7" hidden="1" customWidth="1"/>
    <col min="4735" max="4735" width="5" style="7" customWidth="1"/>
    <col min="4736" max="4736" width="7" style="7" hidden="1" customWidth="1"/>
    <col min="4737" max="4737" width="6.42578125" style="7" customWidth="1"/>
    <col min="4738" max="4741" width="7" style="7" hidden="1" customWidth="1"/>
    <col min="4742" max="4742" width="7.140625" style="7" customWidth="1"/>
    <col min="4743" max="4750" width="7" style="7" hidden="1" customWidth="1"/>
    <col min="4751" max="4751" width="7.140625" style="7" customWidth="1"/>
    <col min="4752" max="4753" width="7" style="7" hidden="1" customWidth="1"/>
    <col min="4754" max="4754" width="7.140625" style="7" customWidth="1"/>
    <col min="4755" max="4756" width="7" style="7" hidden="1" customWidth="1"/>
    <col min="4757" max="4757" width="7.140625" style="7" customWidth="1"/>
    <col min="4758" max="4759" width="7" style="7" hidden="1" customWidth="1"/>
    <col min="4760" max="4760" width="7.140625" style="7" customWidth="1"/>
    <col min="4761" max="4761" width="7" style="7" hidden="1" customWidth="1"/>
    <col min="4762" max="4762" width="6.42578125" style="7" customWidth="1"/>
    <col min="4763" max="4783" width="7" style="7" hidden="1" customWidth="1"/>
    <col min="4784" max="4787" width="6.42578125" style="7" customWidth="1"/>
    <col min="4788" max="4788" width="6.85546875" style="7" customWidth="1"/>
    <col min="4789" max="4789" width="6.42578125" style="7" customWidth="1"/>
    <col min="4790" max="4806" width="7" style="7" hidden="1" customWidth="1"/>
    <col min="4807" max="4807" width="6.5703125" style="7" customWidth="1"/>
    <col min="4808" max="4808" width="6.42578125" style="7" customWidth="1"/>
    <col min="4809" max="4810" width="7" style="7" hidden="1" customWidth="1"/>
    <col min="4811" max="4811" width="6.42578125" style="7" customWidth="1"/>
    <col min="4812" max="4813" width="7" style="7" hidden="1" customWidth="1"/>
    <col min="4814" max="4814" width="7.42578125" style="7" customWidth="1"/>
    <col min="4815" max="4815" width="7" style="7" hidden="1" customWidth="1"/>
    <col min="4816" max="4816" width="6.42578125" style="7" customWidth="1"/>
    <col min="4817" max="4817" width="7" style="7" hidden="1" customWidth="1"/>
    <col min="4818" max="4818" width="9" style="7" customWidth="1"/>
    <col min="4819" max="4820" width="7" style="7" hidden="1" customWidth="1"/>
    <col min="4821" max="4821" width="8.5703125" style="7" customWidth="1"/>
    <col min="4822" max="4823" width="7" style="7" hidden="1" customWidth="1"/>
    <col min="4824" max="4824" width="6.42578125" style="7" customWidth="1"/>
    <col min="4825" max="4826" width="7" style="7" hidden="1" customWidth="1"/>
    <col min="4827" max="4827" width="7" style="7" customWidth="1"/>
    <col min="4828" max="4829" width="7" style="7" hidden="1" customWidth="1"/>
    <col min="4830" max="4831" width="7" style="7" customWidth="1"/>
    <col min="4832" max="4833" width="7" style="7" hidden="1" customWidth="1"/>
    <col min="4834" max="4834" width="7.5703125" style="7" customWidth="1"/>
    <col min="4835" max="4836" width="7" style="7" hidden="1" customWidth="1"/>
    <col min="4837" max="4837" width="7" style="7" customWidth="1"/>
    <col min="4838" max="4839" width="7" style="7" hidden="1" customWidth="1"/>
    <col min="4840" max="4840" width="7" style="7" customWidth="1"/>
    <col min="4841" max="4842" width="7" style="7" hidden="1" customWidth="1"/>
    <col min="4843" max="4843" width="7" style="7" customWidth="1"/>
    <col min="4844" max="4844" width="7" style="7" hidden="1" customWidth="1"/>
    <col min="4845" max="4845" width="6.42578125" style="7" customWidth="1"/>
    <col min="4846" max="4855" width="7" style="7" hidden="1" customWidth="1"/>
    <col min="4856" max="4856" width="7" style="7" hidden="1"/>
    <col min="4857" max="4857" width="41.42578125" style="7" customWidth="1"/>
    <col min="4858" max="4858" width="6.42578125" style="7" customWidth="1"/>
    <col min="4859" max="4859" width="14.7109375" style="7" customWidth="1"/>
    <col min="4860" max="4860" width="11.42578125" style="7" customWidth="1"/>
    <col min="4861" max="4862" width="13" style="7" customWidth="1"/>
    <col min="4863" max="4872" width="9.42578125" style="7" customWidth="1"/>
    <col min="4873" max="4873" width="8.85546875" style="7" customWidth="1"/>
    <col min="4874" max="4874" width="9.42578125" style="7" customWidth="1"/>
    <col min="4875" max="4875" width="10.140625" style="7" customWidth="1"/>
    <col min="4876" max="4876" width="6.42578125" style="7" customWidth="1"/>
    <col min="4877" max="4877" width="6.85546875" style="7" customWidth="1"/>
    <col min="4878" max="4879" width="6.5703125" style="7" customWidth="1"/>
    <col min="4880" max="4880" width="6.28515625" style="7" customWidth="1"/>
    <col min="4881" max="4882" width="7.5703125" style="7" customWidth="1"/>
    <col min="4883" max="4883" width="14.5703125" style="7" customWidth="1"/>
    <col min="4884" max="4885" width="11.42578125" style="7" customWidth="1"/>
    <col min="4886" max="4886" width="56.85546875" style="7" customWidth="1"/>
    <col min="4887" max="4887" width="9.140625" style="7" bestFit="1" customWidth="1"/>
    <col min="4888" max="4888" width="24.5703125" style="7" customWidth="1"/>
    <col min="4889" max="4889" width="22.85546875" style="7" customWidth="1"/>
    <col min="4890" max="4892" width="9.140625" style="7" bestFit="1" customWidth="1"/>
    <col min="4893" max="4894" width="12.140625" style="7" customWidth="1"/>
    <col min="4895" max="4895" width="14.5703125" style="7" customWidth="1"/>
    <col min="4896" max="4896" width="5" style="7" customWidth="1"/>
    <col min="4897" max="4898" width="7" style="7" hidden="1" customWidth="1"/>
    <col min="4899" max="4899" width="5" style="7" customWidth="1"/>
    <col min="4900" max="4901" width="7" style="7" hidden="1" customWidth="1"/>
    <col min="4902" max="4902" width="5" style="7" customWidth="1"/>
    <col min="4903" max="4904" width="7" style="7" hidden="1" customWidth="1"/>
    <col min="4905" max="4905" width="5" style="7" customWidth="1"/>
    <col min="4906" max="4907" width="7" style="7" hidden="1" customWidth="1"/>
    <col min="4908" max="4908" width="5" style="7" customWidth="1"/>
    <col min="4909" max="4910" width="7" style="7" hidden="1" customWidth="1"/>
    <col min="4911" max="4911" width="5" style="7" customWidth="1"/>
    <col min="4912" max="4922" width="7" style="7" hidden="1" customWidth="1"/>
    <col min="4923" max="4923" width="6.85546875" style="7" customWidth="1"/>
    <col min="4924" max="4925" width="7" style="7" hidden="1" customWidth="1"/>
    <col min="4926" max="4926" width="6.42578125" style="7" customWidth="1"/>
    <col min="4927" max="4928" width="7" style="7" hidden="1" customWidth="1"/>
    <col min="4929" max="4929" width="5.42578125" style="7" customWidth="1"/>
    <col min="4930" max="4931" width="7" style="7" hidden="1" customWidth="1"/>
    <col min="4932" max="4932" width="4.85546875" style="7" customWidth="1"/>
    <col min="4933" max="4937" width="7" style="7" hidden="1" customWidth="1"/>
    <col min="4938" max="4938" width="8.42578125" style="7" customWidth="1"/>
    <col min="4939" max="4940" width="7" style="7" hidden="1" customWidth="1"/>
    <col min="4941" max="4941" width="5.42578125" style="7" customWidth="1"/>
    <col min="4942" max="4946" width="7" style="7" hidden="1" customWidth="1"/>
    <col min="4947" max="4947" width="5.85546875" style="7" customWidth="1"/>
    <col min="4948" max="4949" width="7" style="7" hidden="1" customWidth="1"/>
    <col min="4950" max="4950" width="5.42578125" style="7" customWidth="1"/>
    <col min="4951" max="4952" width="7" style="7" hidden="1" customWidth="1"/>
    <col min="4953" max="4953" width="5.42578125" style="7" customWidth="1"/>
    <col min="4954" max="4955" width="7" style="7" hidden="1" customWidth="1"/>
    <col min="4956" max="4956" width="6" style="7" customWidth="1"/>
    <col min="4957" max="4961" width="7" style="7" hidden="1" customWidth="1"/>
    <col min="4962" max="4962" width="5" style="7" customWidth="1"/>
    <col min="4963" max="4970" width="7" style="7" hidden="1" customWidth="1"/>
    <col min="4971" max="4971" width="5" style="7" customWidth="1"/>
    <col min="4972" max="4972" width="7" style="7" hidden="1" customWidth="1"/>
    <col min="4973" max="4973" width="5" style="7" customWidth="1"/>
    <col min="4974" max="4974" width="9.42578125" style="7" customWidth="1"/>
    <col min="4975" max="4975" width="7" style="7" hidden="1" customWidth="1"/>
    <col min="4976" max="4976" width="5" style="7" customWidth="1"/>
    <col min="4977" max="4978" width="7" style="7" hidden="1" customWidth="1"/>
    <col min="4979" max="4979" width="5" style="7" customWidth="1"/>
    <col min="4980" max="4984" width="7" style="7" hidden="1" customWidth="1"/>
    <col min="4985" max="4985" width="5" style="7" customWidth="1"/>
    <col min="4986" max="4990" width="7" style="7" hidden="1" customWidth="1"/>
    <col min="4991" max="4991" width="5" style="7" customWidth="1"/>
    <col min="4992" max="4992" width="7" style="7" hidden="1" customWidth="1"/>
    <col min="4993" max="4993" width="6.42578125" style="7" customWidth="1"/>
    <col min="4994" max="4997" width="7" style="7" hidden="1" customWidth="1"/>
    <col min="4998" max="4998" width="7.140625" style="7" customWidth="1"/>
    <col min="4999" max="5006" width="7" style="7" hidden="1" customWidth="1"/>
    <col min="5007" max="5007" width="7.140625" style="7" customWidth="1"/>
    <col min="5008" max="5009" width="7" style="7" hidden="1" customWidth="1"/>
    <col min="5010" max="5010" width="7.140625" style="7" customWidth="1"/>
    <col min="5011" max="5012" width="7" style="7" hidden="1" customWidth="1"/>
    <col min="5013" max="5013" width="7.140625" style="7" customWidth="1"/>
    <col min="5014" max="5015" width="7" style="7" hidden="1" customWidth="1"/>
    <col min="5016" max="5016" width="7.140625" style="7" customWidth="1"/>
    <col min="5017" max="5017" width="7" style="7" hidden="1" customWidth="1"/>
    <col min="5018" max="5018" width="6.42578125" style="7" customWidth="1"/>
    <col min="5019" max="5039" width="7" style="7" hidden="1" customWidth="1"/>
    <col min="5040" max="5043" width="6.42578125" style="7" customWidth="1"/>
    <col min="5044" max="5044" width="6.85546875" style="7" customWidth="1"/>
    <col min="5045" max="5045" width="6.42578125" style="7" customWidth="1"/>
    <col min="5046" max="5062" width="7" style="7" hidden="1" customWidth="1"/>
    <col min="5063" max="5063" width="6.5703125" style="7" customWidth="1"/>
    <col min="5064" max="5064" width="6.42578125" style="7" customWidth="1"/>
    <col min="5065" max="5066" width="7" style="7" hidden="1" customWidth="1"/>
    <col min="5067" max="5067" width="6.42578125" style="7" customWidth="1"/>
    <col min="5068" max="5069" width="7" style="7" hidden="1" customWidth="1"/>
    <col min="5070" max="5070" width="7.42578125" style="7" customWidth="1"/>
    <col min="5071" max="5071" width="7" style="7" hidden="1" customWidth="1"/>
    <col min="5072" max="5072" width="6.42578125" style="7" customWidth="1"/>
    <col min="5073" max="5073" width="7" style="7" hidden="1" customWidth="1"/>
    <col min="5074" max="5074" width="9" style="7" customWidth="1"/>
    <col min="5075" max="5076" width="7" style="7" hidden="1" customWidth="1"/>
    <col min="5077" max="5077" width="8.5703125" style="7" customWidth="1"/>
    <col min="5078" max="5079" width="7" style="7" hidden="1" customWidth="1"/>
    <col min="5080" max="5080" width="6.42578125" style="7" customWidth="1"/>
    <col min="5081" max="5082" width="7" style="7" hidden="1" customWidth="1"/>
    <col min="5083" max="5083" width="7" style="7" customWidth="1"/>
    <col min="5084" max="5085" width="7" style="7" hidden="1" customWidth="1"/>
    <col min="5086" max="5087" width="7" style="7" customWidth="1"/>
    <col min="5088" max="5089" width="7" style="7" hidden="1" customWidth="1"/>
    <col min="5090" max="5090" width="7.5703125" style="7" customWidth="1"/>
    <col min="5091" max="5092" width="7" style="7" hidden="1" customWidth="1"/>
    <col min="5093" max="5093" width="7" style="7" customWidth="1"/>
    <col min="5094" max="5095" width="7" style="7" hidden="1" customWidth="1"/>
    <col min="5096" max="5096" width="7" style="7" customWidth="1"/>
    <col min="5097" max="5098" width="7" style="7" hidden="1" customWidth="1"/>
    <col min="5099" max="5099" width="7" style="7" customWidth="1"/>
    <col min="5100" max="5100" width="7" style="7" hidden="1" customWidth="1"/>
    <col min="5101" max="5101" width="6.42578125" style="7" customWidth="1"/>
    <col min="5102" max="5111" width="7" style="7" hidden="1" customWidth="1"/>
    <col min="5112" max="5112" width="7" style="7" hidden="1"/>
    <col min="5113" max="5113" width="41.42578125" style="7" customWidth="1"/>
    <col min="5114" max="5114" width="6.42578125" style="7" customWidth="1"/>
    <col min="5115" max="5115" width="14.7109375" style="7" customWidth="1"/>
    <col min="5116" max="5116" width="11.42578125" style="7" customWidth="1"/>
    <col min="5117" max="5118" width="13" style="7" customWidth="1"/>
    <col min="5119" max="5128" width="9.42578125" style="7" customWidth="1"/>
    <col min="5129" max="5129" width="8.85546875" style="7" customWidth="1"/>
    <col min="5130" max="5130" width="9.42578125" style="7" customWidth="1"/>
    <col min="5131" max="5131" width="10.140625" style="7" customWidth="1"/>
    <col min="5132" max="5132" width="6.42578125" style="7" customWidth="1"/>
    <col min="5133" max="5133" width="6.85546875" style="7" customWidth="1"/>
    <col min="5134" max="5135" width="6.5703125" style="7" customWidth="1"/>
    <col min="5136" max="5136" width="6.28515625" style="7" customWidth="1"/>
    <col min="5137" max="5138" width="7.5703125" style="7" customWidth="1"/>
    <col min="5139" max="5139" width="14.5703125" style="7" customWidth="1"/>
    <col min="5140" max="5141" width="11.42578125" style="7" customWidth="1"/>
    <col min="5142" max="5142" width="56.85546875" style="7" customWidth="1"/>
    <col min="5143" max="5143" width="9.140625" style="7" bestFit="1" customWidth="1"/>
    <col min="5144" max="5144" width="24.5703125" style="7" customWidth="1"/>
    <col min="5145" max="5145" width="22.85546875" style="7" customWidth="1"/>
    <col min="5146" max="5148" width="9.140625" style="7" bestFit="1" customWidth="1"/>
    <col min="5149" max="5150" width="12.140625" style="7" customWidth="1"/>
    <col min="5151" max="5151" width="14.5703125" style="7" customWidth="1"/>
    <col min="5152" max="5152" width="5" style="7" customWidth="1"/>
    <col min="5153" max="5154" width="7" style="7" hidden="1" customWidth="1"/>
    <col min="5155" max="5155" width="5" style="7" customWidth="1"/>
    <col min="5156" max="5157" width="7" style="7" hidden="1" customWidth="1"/>
    <col min="5158" max="5158" width="5" style="7" customWidth="1"/>
    <col min="5159" max="5160" width="7" style="7" hidden="1" customWidth="1"/>
    <col min="5161" max="5161" width="5" style="7" customWidth="1"/>
    <col min="5162" max="5163" width="7" style="7" hidden="1" customWidth="1"/>
    <col min="5164" max="5164" width="5" style="7" customWidth="1"/>
    <col min="5165" max="5166" width="7" style="7" hidden="1" customWidth="1"/>
    <col min="5167" max="5167" width="5" style="7" customWidth="1"/>
    <col min="5168" max="5178" width="7" style="7" hidden="1" customWidth="1"/>
    <col min="5179" max="5179" width="6.85546875" style="7" customWidth="1"/>
    <col min="5180" max="5181" width="7" style="7" hidden="1" customWidth="1"/>
    <col min="5182" max="5182" width="6.42578125" style="7" customWidth="1"/>
    <col min="5183" max="5184" width="7" style="7" hidden="1" customWidth="1"/>
    <col min="5185" max="5185" width="5.42578125" style="7" customWidth="1"/>
    <col min="5186" max="5187" width="7" style="7" hidden="1" customWidth="1"/>
    <col min="5188" max="5188" width="4.85546875" style="7" customWidth="1"/>
    <col min="5189" max="5193" width="7" style="7" hidden="1" customWidth="1"/>
    <col min="5194" max="5194" width="8.42578125" style="7" customWidth="1"/>
    <col min="5195" max="5196" width="7" style="7" hidden="1" customWidth="1"/>
    <col min="5197" max="5197" width="5.42578125" style="7" customWidth="1"/>
    <col min="5198" max="5202" width="7" style="7" hidden="1" customWidth="1"/>
    <col min="5203" max="5203" width="5.85546875" style="7" customWidth="1"/>
    <col min="5204" max="5205" width="7" style="7" hidden="1" customWidth="1"/>
    <col min="5206" max="5206" width="5.42578125" style="7" customWidth="1"/>
    <col min="5207" max="5208" width="7" style="7" hidden="1" customWidth="1"/>
    <col min="5209" max="5209" width="5.42578125" style="7" customWidth="1"/>
    <col min="5210" max="5211" width="7" style="7" hidden="1" customWidth="1"/>
    <col min="5212" max="5212" width="6" style="7" customWidth="1"/>
    <col min="5213" max="5217" width="7" style="7" hidden="1" customWidth="1"/>
    <col min="5218" max="5218" width="5" style="7" customWidth="1"/>
    <col min="5219" max="5226" width="7" style="7" hidden="1" customWidth="1"/>
    <col min="5227" max="5227" width="5" style="7" customWidth="1"/>
    <col min="5228" max="5228" width="7" style="7" hidden="1" customWidth="1"/>
    <col min="5229" max="5229" width="5" style="7" customWidth="1"/>
    <col min="5230" max="5230" width="9.42578125" style="7" customWidth="1"/>
    <col min="5231" max="5231" width="7" style="7" hidden="1" customWidth="1"/>
    <col min="5232" max="5232" width="5" style="7" customWidth="1"/>
    <col min="5233" max="5234" width="7" style="7" hidden="1" customWidth="1"/>
    <col min="5235" max="5235" width="5" style="7" customWidth="1"/>
    <col min="5236" max="5240" width="7" style="7" hidden="1" customWidth="1"/>
    <col min="5241" max="5241" width="5" style="7" customWidth="1"/>
    <col min="5242" max="5246" width="7" style="7" hidden="1" customWidth="1"/>
    <col min="5247" max="5247" width="5" style="7" customWidth="1"/>
    <col min="5248" max="5248" width="7" style="7" hidden="1" customWidth="1"/>
    <col min="5249" max="5249" width="6.42578125" style="7" customWidth="1"/>
    <col min="5250" max="5253" width="7" style="7" hidden="1" customWidth="1"/>
    <col min="5254" max="5254" width="7.140625" style="7" customWidth="1"/>
    <col min="5255" max="5262" width="7" style="7" hidden="1" customWidth="1"/>
    <col min="5263" max="5263" width="7.140625" style="7" customWidth="1"/>
    <col min="5264" max="5265" width="7" style="7" hidden="1" customWidth="1"/>
    <col min="5266" max="5266" width="7.140625" style="7" customWidth="1"/>
    <col min="5267" max="5268" width="7" style="7" hidden="1" customWidth="1"/>
    <col min="5269" max="5269" width="7.140625" style="7" customWidth="1"/>
    <col min="5270" max="5271" width="7" style="7" hidden="1" customWidth="1"/>
    <col min="5272" max="5272" width="7.140625" style="7" customWidth="1"/>
    <col min="5273" max="5273" width="7" style="7" hidden="1" customWidth="1"/>
    <col min="5274" max="5274" width="6.42578125" style="7" customWidth="1"/>
    <col min="5275" max="5295" width="7" style="7" hidden="1" customWidth="1"/>
    <col min="5296" max="5299" width="6.42578125" style="7" customWidth="1"/>
    <col min="5300" max="5300" width="6.85546875" style="7" customWidth="1"/>
    <col min="5301" max="5301" width="6.42578125" style="7" customWidth="1"/>
    <col min="5302" max="5318" width="7" style="7" hidden="1" customWidth="1"/>
    <col min="5319" max="5319" width="6.5703125" style="7" customWidth="1"/>
    <col min="5320" max="5320" width="6.42578125" style="7" customWidth="1"/>
    <col min="5321" max="5322" width="7" style="7" hidden="1" customWidth="1"/>
    <col min="5323" max="5323" width="6.42578125" style="7" customWidth="1"/>
    <col min="5324" max="5325" width="7" style="7" hidden="1" customWidth="1"/>
    <col min="5326" max="5326" width="7.42578125" style="7" customWidth="1"/>
    <col min="5327" max="5327" width="7" style="7" hidden="1" customWidth="1"/>
    <col min="5328" max="5328" width="6.42578125" style="7" customWidth="1"/>
    <col min="5329" max="5329" width="7" style="7" hidden="1" customWidth="1"/>
    <col min="5330" max="5330" width="9" style="7" customWidth="1"/>
    <col min="5331" max="5332" width="7" style="7" hidden="1" customWidth="1"/>
    <col min="5333" max="5333" width="8.5703125" style="7" customWidth="1"/>
    <col min="5334" max="5335" width="7" style="7" hidden="1" customWidth="1"/>
    <col min="5336" max="5336" width="6.42578125" style="7" customWidth="1"/>
    <col min="5337" max="5338" width="7" style="7" hidden="1" customWidth="1"/>
    <col min="5339" max="5339" width="7" style="7" customWidth="1"/>
    <col min="5340" max="5341" width="7" style="7" hidden="1" customWidth="1"/>
    <col min="5342" max="5343" width="7" style="7" customWidth="1"/>
    <col min="5344" max="5345" width="7" style="7" hidden="1" customWidth="1"/>
    <col min="5346" max="5346" width="7.5703125" style="7" customWidth="1"/>
    <col min="5347" max="5348" width="7" style="7" hidden="1" customWidth="1"/>
    <col min="5349" max="5349" width="7" style="7" customWidth="1"/>
    <col min="5350" max="5351" width="7" style="7" hidden="1" customWidth="1"/>
    <col min="5352" max="5352" width="7" style="7" customWidth="1"/>
    <col min="5353" max="5354" width="7" style="7" hidden="1" customWidth="1"/>
    <col min="5355" max="5355" width="7" style="7" customWidth="1"/>
    <col min="5356" max="5356" width="7" style="7" hidden="1" customWidth="1"/>
    <col min="5357" max="5357" width="6.42578125" style="7" customWidth="1"/>
    <col min="5358" max="5367" width="7" style="7" hidden="1" customWidth="1"/>
    <col min="5368" max="5368" width="7" style="7" hidden="1"/>
    <col min="5369" max="5369" width="41.42578125" style="7" customWidth="1"/>
    <col min="5370" max="5370" width="6.42578125" style="7" customWidth="1"/>
    <col min="5371" max="5371" width="14.7109375" style="7" customWidth="1"/>
    <col min="5372" max="5372" width="11.42578125" style="7" customWidth="1"/>
    <col min="5373" max="5374" width="13" style="7" customWidth="1"/>
    <col min="5375" max="5384" width="9.42578125" style="7" customWidth="1"/>
    <col min="5385" max="5385" width="8.85546875" style="7" customWidth="1"/>
    <col min="5386" max="5386" width="9.42578125" style="7" customWidth="1"/>
    <col min="5387" max="5387" width="10.140625" style="7" customWidth="1"/>
    <col min="5388" max="5388" width="6.42578125" style="7" customWidth="1"/>
    <col min="5389" max="5389" width="6.85546875" style="7" customWidth="1"/>
    <col min="5390" max="5391" width="6.5703125" style="7" customWidth="1"/>
    <col min="5392" max="5392" width="6.28515625" style="7" customWidth="1"/>
    <col min="5393" max="5394" width="7.5703125" style="7" customWidth="1"/>
    <col min="5395" max="5395" width="14.5703125" style="7" customWidth="1"/>
    <col min="5396" max="5397" width="11.42578125" style="7" customWidth="1"/>
    <col min="5398" max="5398" width="56.85546875" style="7" customWidth="1"/>
    <col min="5399" max="5399" width="9.140625" style="7" bestFit="1" customWidth="1"/>
    <col min="5400" max="5400" width="24.5703125" style="7" customWidth="1"/>
    <col min="5401" max="5401" width="22.85546875" style="7" customWidth="1"/>
    <col min="5402" max="5404" width="9.140625" style="7" bestFit="1" customWidth="1"/>
    <col min="5405" max="5406" width="12.140625" style="7" customWidth="1"/>
    <col min="5407" max="5407" width="14.5703125" style="7" customWidth="1"/>
    <col min="5408" max="5408" width="5" style="7" customWidth="1"/>
    <col min="5409" max="5410" width="7" style="7" hidden="1" customWidth="1"/>
    <col min="5411" max="5411" width="5" style="7" customWidth="1"/>
    <col min="5412" max="5413" width="7" style="7" hidden="1" customWidth="1"/>
    <col min="5414" max="5414" width="5" style="7" customWidth="1"/>
    <col min="5415" max="5416" width="7" style="7" hidden="1" customWidth="1"/>
    <col min="5417" max="5417" width="5" style="7" customWidth="1"/>
    <col min="5418" max="5419" width="7" style="7" hidden="1" customWidth="1"/>
    <col min="5420" max="5420" width="5" style="7" customWidth="1"/>
    <col min="5421" max="5422" width="7" style="7" hidden="1" customWidth="1"/>
    <col min="5423" max="5423" width="5" style="7" customWidth="1"/>
    <col min="5424" max="5434" width="7" style="7" hidden="1" customWidth="1"/>
    <col min="5435" max="5435" width="6.85546875" style="7" customWidth="1"/>
    <col min="5436" max="5437" width="7" style="7" hidden="1" customWidth="1"/>
    <col min="5438" max="5438" width="6.42578125" style="7" customWidth="1"/>
    <col min="5439" max="5440" width="7" style="7" hidden="1" customWidth="1"/>
    <col min="5441" max="5441" width="5.42578125" style="7" customWidth="1"/>
    <col min="5442" max="5443" width="7" style="7" hidden="1" customWidth="1"/>
    <col min="5444" max="5444" width="4.85546875" style="7" customWidth="1"/>
    <col min="5445" max="5449" width="7" style="7" hidden="1" customWidth="1"/>
    <col min="5450" max="5450" width="8.42578125" style="7" customWidth="1"/>
    <col min="5451" max="5452" width="7" style="7" hidden="1" customWidth="1"/>
    <col min="5453" max="5453" width="5.42578125" style="7" customWidth="1"/>
    <col min="5454" max="5458" width="7" style="7" hidden="1" customWidth="1"/>
    <col min="5459" max="5459" width="5.85546875" style="7" customWidth="1"/>
    <col min="5460" max="5461" width="7" style="7" hidden="1" customWidth="1"/>
    <col min="5462" max="5462" width="5.42578125" style="7" customWidth="1"/>
    <col min="5463" max="5464" width="7" style="7" hidden="1" customWidth="1"/>
    <col min="5465" max="5465" width="5.42578125" style="7" customWidth="1"/>
    <col min="5466" max="5467" width="7" style="7" hidden="1" customWidth="1"/>
    <col min="5468" max="5468" width="6" style="7" customWidth="1"/>
    <col min="5469" max="5473" width="7" style="7" hidden="1" customWidth="1"/>
    <col min="5474" max="5474" width="5" style="7" customWidth="1"/>
    <col min="5475" max="5482" width="7" style="7" hidden="1" customWidth="1"/>
    <col min="5483" max="5483" width="5" style="7" customWidth="1"/>
    <col min="5484" max="5484" width="7" style="7" hidden="1" customWidth="1"/>
    <col min="5485" max="5485" width="5" style="7" customWidth="1"/>
    <col min="5486" max="5486" width="9.42578125" style="7" customWidth="1"/>
    <col min="5487" max="5487" width="7" style="7" hidden="1" customWidth="1"/>
    <col min="5488" max="5488" width="5" style="7" customWidth="1"/>
    <col min="5489" max="5490" width="7" style="7" hidden="1" customWidth="1"/>
    <col min="5491" max="5491" width="5" style="7" customWidth="1"/>
    <col min="5492" max="5496" width="7" style="7" hidden="1" customWidth="1"/>
    <col min="5497" max="5497" width="5" style="7" customWidth="1"/>
    <col min="5498" max="5502" width="7" style="7" hidden="1" customWidth="1"/>
    <col min="5503" max="5503" width="5" style="7" customWidth="1"/>
    <col min="5504" max="5504" width="7" style="7" hidden="1" customWidth="1"/>
    <col min="5505" max="5505" width="6.42578125" style="7" customWidth="1"/>
    <col min="5506" max="5509" width="7" style="7" hidden="1" customWidth="1"/>
    <col min="5510" max="5510" width="7.140625" style="7" customWidth="1"/>
    <col min="5511" max="5518" width="7" style="7" hidden="1" customWidth="1"/>
    <col min="5519" max="5519" width="7.140625" style="7" customWidth="1"/>
    <col min="5520" max="5521" width="7" style="7" hidden="1" customWidth="1"/>
    <col min="5522" max="5522" width="7.140625" style="7" customWidth="1"/>
    <col min="5523" max="5524" width="7" style="7" hidden="1" customWidth="1"/>
    <col min="5525" max="5525" width="7.140625" style="7" customWidth="1"/>
    <col min="5526" max="5527" width="7" style="7" hidden="1" customWidth="1"/>
    <col min="5528" max="5528" width="7.140625" style="7" customWidth="1"/>
    <col min="5529" max="5529" width="7" style="7" hidden="1" customWidth="1"/>
    <col min="5530" max="5530" width="6.42578125" style="7" customWidth="1"/>
    <col min="5531" max="5551" width="7" style="7" hidden="1" customWidth="1"/>
    <col min="5552" max="5555" width="6.42578125" style="7" customWidth="1"/>
    <col min="5556" max="5556" width="6.85546875" style="7" customWidth="1"/>
    <col min="5557" max="5557" width="6.42578125" style="7" customWidth="1"/>
    <col min="5558" max="5574" width="7" style="7" hidden="1" customWidth="1"/>
    <col min="5575" max="5575" width="6.5703125" style="7" customWidth="1"/>
    <col min="5576" max="5576" width="6.42578125" style="7" customWidth="1"/>
    <col min="5577" max="5578" width="7" style="7" hidden="1" customWidth="1"/>
    <col min="5579" max="5579" width="6.42578125" style="7" customWidth="1"/>
    <col min="5580" max="5581" width="7" style="7" hidden="1" customWidth="1"/>
    <col min="5582" max="5582" width="7.42578125" style="7" customWidth="1"/>
    <col min="5583" max="5583" width="7" style="7" hidden="1" customWidth="1"/>
    <col min="5584" max="5584" width="6.42578125" style="7" customWidth="1"/>
    <col min="5585" max="5585" width="7" style="7" hidden="1" customWidth="1"/>
    <col min="5586" max="5586" width="9" style="7" customWidth="1"/>
    <col min="5587" max="5588" width="7" style="7" hidden="1" customWidth="1"/>
    <col min="5589" max="5589" width="8.5703125" style="7" customWidth="1"/>
    <col min="5590" max="5591" width="7" style="7" hidden="1" customWidth="1"/>
    <col min="5592" max="5592" width="6.42578125" style="7" customWidth="1"/>
    <col min="5593" max="5594" width="7" style="7" hidden="1" customWidth="1"/>
    <col min="5595" max="5595" width="7" style="7" customWidth="1"/>
    <col min="5596" max="5597" width="7" style="7" hidden="1" customWidth="1"/>
    <col min="5598" max="5599" width="7" style="7" customWidth="1"/>
    <col min="5600" max="5601" width="7" style="7" hidden="1" customWidth="1"/>
    <col min="5602" max="5602" width="7.5703125" style="7" customWidth="1"/>
    <col min="5603" max="5604" width="7" style="7" hidden="1" customWidth="1"/>
    <col min="5605" max="5605" width="7" style="7" customWidth="1"/>
    <col min="5606" max="5607" width="7" style="7" hidden="1" customWidth="1"/>
    <col min="5608" max="5608" width="7" style="7" customWidth="1"/>
    <col min="5609" max="5610" width="7" style="7" hidden="1" customWidth="1"/>
    <col min="5611" max="5611" width="7" style="7" customWidth="1"/>
    <col min="5612" max="5612" width="7" style="7" hidden="1" customWidth="1"/>
    <col min="5613" max="5613" width="6.42578125" style="7" customWidth="1"/>
    <col min="5614" max="5623" width="7" style="7" hidden="1" customWidth="1"/>
    <col min="5624" max="5624" width="7" style="7" hidden="1"/>
    <col min="5625" max="5625" width="41.42578125" style="7" customWidth="1"/>
    <col min="5626" max="5626" width="6.42578125" style="7" customWidth="1"/>
    <col min="5627" max="5627" width="14.7109375" style="7" customWidth="1"/>
    <col min="5628" max="5628" width="11.42578125" style="7" customWidth="1"/>
    <col min="5629" max="5630" width="13" style="7" customWidth="1"/>
    <col min="5631" max="5640" width="9.42578125" style="7" customWidth="1"/>
    <col min="5641" max="5641" width="8.85546875" style="7" customWidth="1"/>
    <col min="5642" max="5642" width="9.42578125" style="7" customWidth="1"/>
    <col min="5643" max="5643" width="10.140625" style="7" customWidth="1"/>
    <col min="5644" max="5644" width="6.42578125" style="7" customWidth="1"/>
    <col min="5645" max="5645" width="6.85546875" style="7" customWidth="1"/>
    <col min="5646" max="5647" width="6.5703125" style="7" customWidth="1"/>
    <col min="5648" max="5648" width="6.28515625" style="7" customWidth="1"/>
    <col min="5649" max="5650" width="7.5703125" style="7" customWidth="1"/>
    <col min="5651" max="5651" width="14.5703125" style="7" customWidth="1"/>
    <col min="5652" max="5653" width="11.42578125" style="7" customWidth="1"/>
    <col min="5654" max="5654" width="56.85546875" style="7" customWidth="1"/>
    <col min="5655" max="5655" width="9.140625" style="7" bestFit="1" customWidth="1"/>
    <col min="5656" max="5656" width="24.5703125" style="7" customWidth="1"/>
    <col min="5657" max="5657" width="22.85546875" style="7" customWidth="1"/>
    <col min="5658" max="5660" width="9.140625" style="7" bestFit="1" customWidth="1"/>
    <col min="5661" max="5662" width="12.140625" style="7" customWidth="1"/>
    <col min="5663" max="5663" width="14.5703125" style="7" customWidth="1"/>
    <col min="5664" max="5664" width="5" style="7" customWidth="1"/>
    <col min="5665" max="5666" width="7" style="7" hidden="1" customWidth="1"/>
    <col min="5667" max="5667" width="5" style="7" customWidth="1"/>
    <col min="5668" max="5669" width="7" style="7" hidden="1" customWidth="1"/>
    <col min="5670" max="5670" width="5" style="7" customWidth="1"/>
    <col min="5671" max="5672" width="7" style="7" hidden="1" customWidth="1"/>
    <col min="5673" max="5673" width="5" style="7" customWidth="1"/>
    <col min="5674" max="5675" width="7" style="7" hidden="1" customWidth="1"/>
    <col min="5676" max="5676" width="5" style="7" customWidth="1"/>
    <col min="5677" max="5678" width="7" style="7" hidden="1" customWidth="1"/>
    <col min="5679" max="5679" width="5" style="7" customWidth="1"/>
    <col min="5680" max="5690" width="7" style="7" hidden="1" customWidth="1"/>
    <col min="5691" max="5691" width="6.85546875" style="7" customWidth="1"/>
    <col min="5692" max="5693" width="7" style="7" hidden="1" customWidth="1"/>
    <col min="5694" max="5694" width="6.42578125" style="7" customWidth="1"/>
    <col min="5695" max="5696" width="7" style="7" hidden="1" customWidth="1"/>
    <col min="5697" max="5697" width="5.42578125" style="7" customWidth="1"/>
    <col min="5698" max="5699" width="7" style="7" hidden="1" customWidth="1"/>
    <col min="5700" max="5700" width="4.85546875" style="7" customWidth="1"/>
    <col min="5701" max="5705" width="7" style="7" hidden="1" customWidth="1"/>
    <col min="5706" max="5706" width="8.42578125" style="7" customWidth="1"/>
    <col min="5707" max="5708" width="7" style="7" hidden="1" customWidth="1"/>
    <col min="5709" max="5709" width="5.42578125" style="7" customWidth="1"/>
    <col min="5710" max="5714" width="7" style="7" hidden="1" customWidth="1"/>
    <col min="5715" max="5715" width="5.85546875" style="7" customWidth="1"/>
    <col min="5716" max="5717" width="7" style="7" hidden="1" customWidth="1"/>
    <col min="5718" max="5718" width="5.42578125" style="7" customWidth="1"/>
    <col min="5719" max="5720" width="7" style="7" hidden="1" customWidth="1"/>
    <col min="5721" max="5721" width="5.42578125" style="7" customWidth="1"/>
    <col min="5722" max="5723" width="7" style="7" hidden="1" customWidth="1"/>
    <col min="5724" max="5724" width="6" style="7" customWidth="1"/>
    <col min="5725" max="5729" width="7" style="7" hidden="1" customWidth="1"/>
    <col min="5730" max="5730" width="5" style="7" customWidth="1"/>
    <col min="5731" max="5738" width="7" style="7" hidden="1" customWidth="1"/>
    <col min="5739" max="5739" width="5" style="7" customWidth="1"/>
    <col min="5740" max="5740" width="7" style="7" hidden="1" customWidth="1"/>
    <col min="5741" max="5741" width="5" style="7" customWidth="1"/>
    <col min="5742" max="5742" width="9.42578125" style="7" customWidth="1"/>
    <col min="5743" max="5743" width="7" style="7" hidden="1" customWidth="1"/>
    <col min="5744" max="5744" width="5" style="7" customWidth="1"/>
    <col min="5745" max="5746" width="7" style="7" hidden="1" customWidth="1"/>
    <col min="5747" max="5747" width="5" style="7" customWidth="1"/>
    <col min="5748" max="5752" width="7" style="7" hidden="1" customWidth="1"/>
    <col min="5753" max="5753" width="5" style="7" customWidth="1"/>
    <col min="5754" max="5758" width="7" style="7" hidden="1" customWidth="1"/>
    <col min="5759" max="5759" width="5" style="7" customWidth="1"/>
    <col min="5760" max="5760" width="7" style="7" hidden="1" customWidth="1"/>
    <col min="5761" max="5761" width="6.42578125" style="7" customWidth="1"/>
    <col min="5762" max="5765" width="7" style="7" hidden="1" customWidth="1"/>
    <col min="5766" max="5766" width="7.140625" style="7" customWidth="1"/>
    <col min="5767" max="5774" width="7" style="7" hidden="1" customWidth="1"/>
    <col min="5775" max="5775" width="7.140625" style="7" customWidth="1"/>
    <col min="5776" max="5777" width="7" style="7" hidden="1" customWidth="1"/>
    <col min="5778" max="5778" width="7.140625" style="7" customWidth="1"/>
    <col min="5779" max="5780" width="7" style="7" hidden="1" customWidth="1"/>
    <col min="5781" max="5781" width="7.140625" style="7" customWidth="1"/>
    <col min="5782" max="5783" width="7" style="7" hidden="1" customWidth="1"/>
    <col min="5784" max="5784" width="7.140625" style="7" customWidth="1"/>
    <col min="5785" max="5785" width="7" style="7" hidden="1" customWidth="1"/>
    <col min="5786" max="5786" width="6.42578125" style="7" customWidth="1"/>
    <col min="5787" max="5807" width="7" style="7" hidden="1" customWidth="1"/>
    <col min="5808" max="5811" width="6.42578125" style="7" customWidth="1"/>
    <col min="5812" max="5812" width="6.85546875" style="7" customWidth="1"/>
    <col min="5813" max="5813" width="6.42578125" style="7" customWidth="1"/>
    <col min="5814" max="5830" width="7" style="7" hidden="1" customWidth="1"/>
    <col min="5831" max="5831" width="6.5703125" style="7" customWidth="1"/>
    <col min="5832" max="5832" width="6.42578125" style="7" customWidth="1"/>
    <col min="5833" max="5834" width="7" style="7" hidden="1" customWidth="1"/>
    <col min="5835" max="5835" width="6.42578125" style="7" customWidth="1"/>
    <col min="5836" max="5837" width="7" style="7" hidden="1" customWidth="1"/>
    <col min="5838" max="5838" width="7.42578125" style="7" customWidth="1"/>
    <col min="5839" max="5839" width="7" style="7" hidden="1" customWidth="1"/>
    <col min="5840" max="5840" width="6.42578125" style="7" customWidth="1"/>
    <col min="5841" max="5841" width="7" style="7" hidden="1" customWidth="1"/>
    <col min="5842" max="5842" width="9" style="7" customWidth="1"/>
    <col min="5843" max="5844" width="7" style="7" hidden="1" customWidth="1"/>
    <col min="5845" max="5845" width="8.5703125" style="7" customWidth="1"/>
    <col min="5846" max="5847" width="7" style="7" hidden="1" customWidth="1"/>
    <col min="5848" max="5848" width="6.42578125" style="7" customWidth="1"/>
    <col min="5849" max="5850" width="7" style="7" hidden="1" customWidth="1"/>
    <col min="5851" max="5851" width="7" style="7" customWidth="1"/>
    <col min="5852" max="5853" width="7" style="7" hidden="1" customWidth="1"/>
    <col min="5854" max="5855" width="7" style="7" customWidth="1"/>
    <col min="5856" max="5857" width="7" style="7" hidden="1" customWidth="1"/>
    <col min="5858" max="5858" width="7.5703125" style="7" customWidth="1"/>
    <col min="5859" max="5860" width="7" style="7" hidden="1" customWidth="1"/>
    <col min="5861" max="5861" width="7" style="7" customWidth="1"/>
    <col min="5862" max="5863" width="7" style="7" hidden="1" customWidth="1"/>
    <col min="5864" max="5864" width="7" style="7" customWidth="1"/>
    <col min="5865" max="5866" width="7" style="7" hidden="1" customWidth="1"/>
    <col min="5867" max="5867" width="7" style="7" customWidth="1"/>
    <col min="5868" max="5868" width="7" style="7" hidden="1" customWidth="1"/>
    <col min="5869" max="5869" width="6.42578125" style="7" customWidth="1"/>
    <col min="5870" max="5879" width="7" style="7" hidden="1" customWidth="1"/>
    <col min="5880" max="5880" width="7" style="7" hidden="1"/>
    <col min="5881" max="5881" width="41.42578125" style="7" customWidth="1"/>
    <col min="5882" max="5882" width="6.42578125" style="7" customWidth="1"/>
    <col min="5883" max="5883" width="14.7109375" style="7" customWidth="1"/>
    <col min="5884" max="5884" width="11.42578125" style="7" customWidth="1"/>
    <col min="5885" max="5886" width="13" style="7" customWidth="1"/>
    <col min="5887" max="5896" width="9.42578125" style="7" customWidth="1"/>
    <col min="5897" max="5897" width="8.85546875" style="7" customWidth="1"/>
    <col min="5898" max="5898" width="9.42578125" style="7" customWidth="1"/>
    <col min="5899" max="5899" width="10.140625" style="7" customWidth="1"/>
    <col min="5900" max="5900" width="6.42578125" style="7" customWidth="1"/>
    <col min="5901" max="5901" width="6.85546875" style="7" customWidth="1"/>
    <col min="5902" max="5903" width="6.5703125" style="7" customWidth="1"/>
    <col min="5904" max="5904" width="6.28515625" style="7" customWidth="1"/>
    <col min="5905" max="5906" width="7.5703125" style="7" customWidth="1"/>
    <col min="5907" max="5907" width="14.5703125" style="7" customWidth="1"/>
    <col min="5908" max="5909" width="11.42578125" style="7" customWidth="1"/>
    <col min="5910" max="5910" width="56.85546875" style="7" customWidth="1"/>
    <col min="5911" max="5911" width="9.140625" style="7" bestFit="1" customWidth="1"/>
    <col min="5912" max="5912" width="24.5703125" style="7" customWidth="1"/>
    <col min="5913" max="5913" width="22.85546875" style="7" customWidth="1"/>
    <col min="5914" max="5916" width="9.140625" style="7" bestFit="1" customWidth="1"/>
    <col min="5917" max="5918" width="12.140625" style="7" customWidth="1"/>
    <col min="5919" max="5919" width="14.5703125" style="7" customWidth="1"/>
    <col min="5920" max="5920" width="5" style="7" customWidth="1"/>
    <col min="5921" max="5922" width="7" style="7" hidden="1" customWidth="1"/>
    <col min="5923" max="5923" width="5" style="7" customWidth="1"/>
    <col min="5924" max="5925" width="7" style="7" hidden="1" customWidth="1"/>
    <col min="5926" max="5926" width="5" style="7" customWidth="1"/>
    <col min="5927" max="5928" width="7" style="7" hidden="1" customWidth="1"/>
    <col min="5929" max="5929" width="5" style="7" customWidth="1"/>
    <col min="5930" max="5931" width="7" style="7" hidden="1" customWidth="1"/>
    <col min="5932" max="5932" width="5" style="7" customWidth="1"/>
    <col min="5933" max="5934" width="7" style="7" hidden="1" customWidth="1"/>
    <col min="5935" max="5935" width="5" style="7" customWidth="1"/>
    <col min="5936" max="5946" width="7" style="7" hidden="1" customWidth="1"/>
    <col min="5947" max="5947" width="6.85546875" style="7" customWidth="1"/>
    <col min="5948" max="5949" width="7" style="7" hidden="1" customWidth="1"/>
    <col min="5950" max="5950" width="6.42578125" style="7" customWidth="1"/>
    <col min="5951" max="5952" width="7" style="7" hidden="1" customWidth="1"/>
    <col min="5953" max="5953" width="5.42578125" style="7" customWidth="1"/>
    <col min="5954" max="5955" width="7" style="7" hidden="1" customWidth="1"/>
    <col min="5956" max="5956" width="4.85546875" style="7" customWidth="1"/>
    <col min="5957" max="5961" width="7" style="7" hidden="1" customWidth="1"/>
    <col min="5962" max="5962" width="8.42578125" style="7" customWidth="1"/>
    <col min="5963" max="5964" width="7" style="7" hidden="1" customWidth="1"/>
    <col min="5965" max="5965" width="5.42578125" style="7" customWidth="1"/>
    <col min="5966" max="5970" width="7" style="7" hidden="1" customWidth="1"/>
    <col min="5971" max="5971" width="5.85546875" style="7" customWidth="1"/>
    <col min="5972" max="5973" width="7" style="7" hidden="1" customWidth="1"/>
    <col min="5974" max="5974" width="5.42578125" style="7" customWidth="1"/>
    <col min="5975" max="5976" width="7" style="7" hidden="1" customWidth="1"/>
    <col min="5977" max="5977" width="5.42578125" style="7" customWidth="1"/>
    <col min="5978" max="5979" width="7" style="7" hidden="1" customWidth="1"/>
    <col min="5980" max="5980" width="6" style="7" customWidth="1"/>
    <col min="5981" max="5985" width="7" style="7" hidden="1" customWidth="1"/>
    <col min="5986" max="5986" width="5" style="7" customWidth="1"/>
    <col min="5987" max="5994" width="7" style="7" hidden="1" customWidth="1"/>
    <col min="5995" max="5995" width="5" style="7" customWidth="1"/>
    <col min="5996" max="5996" width="7" style="7" hidden="1" customWidth="1"/>
    <col min="5997" max="5997" width="5" style="7" customWidth="1"/>
    <col min="5998" max="5998" width="9.42578125" style="7" customWidth="1"/>
    <col min="5999" max="5999" width="7" style="7" hidden="1" customWidth="1"/>
    <col min="6000" max="6000" width="5" style="7" customWidth="1"/>
    <col min="6001" max="6002" width="7" style="7" hidden="1" customWidth="1"/>
    <col min="6003" max="6003" width="5" style="7" customWidth="1"/>
    <col min="6004" max="6008" width="7" style="7" hidden="1" customWidth="1"/>
    <col min="6009" max="6009" width="5" style="7" customWidth="1"/>
    <col min="6010" max="6014" width="7" style="7" hidden="1" customWidth="1"/>
    <col min="6015" max="6015" width="5" style="7" customWidth="1"/>
    <col min="6016" max="6016" width="7" style="7" hidden="1" customWidth="1"/>
    <col min="6017" max="6017" width="6.42578125" style="7" customWidth="1"/>
    <col min="6018" max="6021" width="7" style="7" hidden="1" customWidth="1"/>
    <col min="6022" max="6022" width="7.140625" style="7" customWidth="1"/>
    <col min="6023" max="6030" width="7" style="7" hidden="1" customWidth="1"/>
    <col min="6031" max="6031" width="7.140625" style="7" customWidth="1"/>
    <col min="6032" max="6033" width="7" style="7" hidden="1" customWidth="1"/>
    <col min="6034" max="6034" width="7.140625" style="7" customWidth="1"/>
    <col min="6035" max="6036" width="7" style="7" hidden="1" customWidth="1"/>
    <col min="6037" max="6037" width="7.140625" style="7" customWidth="1"/>
    <col min="6038" max="6039" width="7" style="7" hidden="1" customWidth="1"/>
    <col min="6040" max="6040" width="7.140625" style="7" customWidth="1"/>
    <col min="6041" max="6041" width="7" style="7" hidden="1" customWidth="1"/>
    <col min="6042" max="6042" width="6.42578125" style="7" customWidth="1"/>
    <col min="6043" max="6063" width="7" style="7" hidden="1" customWidth="1"/>
    <col min="6064" max="6067" width="6.42578125" style="7" customWidth="1"/>
    <col min="6068" max="6068" width="6.85546875" style="7" customWidth="1"/>
    <col min="6069" max="6069" width="6.42578125" style="7" customWidth="1"/>
    <col min="6070" max="6086" width="7" style="7" hidden="1" customWidth="1"/>
    <col min="6087" max="6087" width="6.5703125" style="7" customWidth="1"/>
    <col min="6088" max="6088" width="6.42578125" style="7" customWidth="1"/>
    <col min="6089" max="6090" width="7" style="7" hidden="1" customWidth="1"/>
    <col min="6091" max="6091" width="6.42578125" style="7" customWidth="1"/>
    <col min="6092" max="6093" width="7" style="7" hidden="1" customWidth="1"/>
    <col min="6094" max="6094" width="7.42578125" style="7" customWidth="1"/>
    <col min="6095" max="6095" width="7" style="7" hidden="1" customWidth="1"/>
    <col min="6096" max="6096" width="6.42578125" style="7" customWidth="1"/>
    <col min="6097" max="6097" width="7" style="7" hidden="1" customWidth="1"/>
    <col min="6098" max="6098" width="9" style="7" customWidth="1"/>
    <col min="6099" max="6100" width="7" style="7" hidden="1" customWidth="1"/>
    <col min="6101" max="6101" width="8.5703125" style="7" customWidth="1"/>
    <col min="6102" max="6103" width="7" style="7" hidden="1" customWidth="1"/>
    <col min="6104" max="6104" width="6.42578125" style="7" customWidth="1"/>
    <col min="6105" max="6106" width="7" style="7" hidden="1" customWidth="1"/>
    <col min="6107" max="6107" width="7" style="7" customWidth="1"/>
    <col min="6108" max="6109" width="7" style="7" hidden="1" customWidth="1"/>
    <col min="6110" max="6111" width="7" style="7" customWidth="1"/>
    <col min="6112" max="6113" width="7" style="7" hidden="1" customWidth="1"/>
    <col min="6114" max="6114" width="7.5703125" style="7" customWidth="1"/>
    <col min="6115" max="6116" width="7" style="7" hidden="1" customWidth="1"/>
    <col min="6117" max="6117" width="7" style="7" customWidth="1"/>
    <col min="6118" max="6119" width="7" style="7" hidden="1" customWidth="1"/>
    <col min="6120" max="6120" width="7" style="7" customWidth="1"/>
    <col min="6121" max="6122" width="7" style="7" hidden="1" customWidth="1"/>
    <col min="6123" max="6123" width="7" style="7" customWidth="1"/>
    <col min="6124" max="6124" width="7" style="7" hidden="1" customWidth="1"/>
    <col min="6125" max="6125" width="6.42578125" style="7" customWidth="1"/>
    <col min="6126" max="6135" width="7" style="7" hidden="1" customWidth="1"/>
    <col min="6136" max="6136" width="7" style="7" hidden="1"/>
    <col min="6137" max="6137" width="41.42578125" style="7" customWidth="1"/>
    <col min="6138" max="6138" width="6.42578125" style="7" customWidth="1"/>
    <col min="6139" max="6139" width="14.7109375" style="7" customWidth="1"/>
    <col min="6140" max="6140" width="11.42578125" style="7" customWidth="1"/>
    <col min="6141" max="6142" width="13" style="7" customWidth="1"/>
    <col min="6143" max="6152" width="9.42578125" style="7" customWidth="1"/>
    <col min="6153" max="6153" width="8.85546875" style="7" customWidth="1"/>
    <col min="6154" max="6154" width="9.42578125" style="7" customWidth="1"/>
    <col min="6155" max="6155" width="10.140625" style="7" customWidth="1"/>
    <col min="6156" max="6156" width="6.42578125" style="7" customWidth="1"/>
    <col min="6157" max="6157" width="6.85546875" style="7" customWidth="1"/>
    <col min="6158" max="6159" width="6.5703125" style="7" customWidth="1"/>
    <col min="6160" max="6160" width="6.28515625" style="7" customWidth="1"/>
    <col min="6161" max="6162" width="7.5703125" style="7" customWidth="1"/>
    <col min="6163" max="6163" width="14.5703125" style="7" customWidth="1"/>
    <col min="6164" max="6165" width="11.42578125" style="7" customWidth="1"/>
    <col min="6166" max="6166" width="56.85546875" style="7" customWidth="1"/>
    <col min="6167" max="6167" width="9.140625" style="7" bestFit="1" customWidth="1"/>
    <col min="6168" max="6168" width="24.5703125" style="7" customWidth="1"/>
    <col min="6169" max="6169" width="22.85546875" style="7" customWidth="1"/>
    <col min="6170" max="6172" width="9.140625" style="7" bestFit="1" customWidth="1"/>
    <col min="6173" max="6174" width="12.140625" style="7" customWidth="1"/>
    <col min="6175" max="6175" width="14.5703125" style="7" customWidth="1"/>
    <col min="6176" max="6176" width="5" style="7" customWidth="1"/>
    <col min="6177" max="6178" width="7" style="7" hidden="1" customWidth="1"/>
    <col min="6179" max="6179" width="5" style="7" customWidth="1"/>
    <col min="6180" max="6181" width="7" style="7" hidden="1" customWidth="1"/>
    <col min="6182" max="6182" width="5" style="7" customWidth="1"/>
    <col min="6183" max="6184" width="7" style="7" hidden="1" customWidth="1"/>
    <col min="6185" max="6185" width="5" style="7" customWidth="1"/>
    <col min="6186" max="6187" width="7" style="7" hidden="1" customWidth="1"/>
    <col min="6188" max="6188" width="5" style="7" customWidth="1"/>
    <col min="6189" max="6190" width="7" style="7" hidden="1" customWidth="1"/>
    <col min="6191" max="6191" width="5" style="7" customWidth="1"/>
    <col min="6192" max="6202" width="7" style="7" hidden="1" customWidth="1"/>
    <col min="6203" max="6203" width="6.85546875" style="7" customWidth="1"/>
    <col min="6204" max="6205" width="7" style="7" hidden="1" customWidth="1"/>
    <col min="6206" max="6206" width="6.42578125" style="7" customWidth="1"/>
    <col min="6207" max="6208" width="7" style="7" hidden="1" customWidth="1"/>
    <col min="6209" max="6209" width="5.42578125" style="7" customWidth="1"/>
    <col min="6210" max="6211" width="7" style="7" hidden="1" customWidth="1"/>
    <col min="6212" max="6212" width="4.85546875" style="7" customWidth="1"/>
    <col min="6213" max="6217" width="7" style="7" hidden="1" customWidth="1"/>
    <col min="6218" max="6218" width="8.42578125" style="7" customWidth="1"/>
    <col min="6219" max="6220" width="7" style="7" hidden="1" customWidth="1"/>
    <col min="6221" max="6221" width="5.42578125" style="7" customWidth="1"/>
    <col min="6222" max="6226" width="7" style="7" hidden="1" customWidth="1"/>
    <col min="6227" max="6227" width="5.85546875" style="7" customWidth="1"/>
    <col min="6228" max="6229" width="7" style="7" hidden="1" customWidth="1"/>
    <col min="6230" max="6230" width="5.42578125" style="7" customWidth="1"/>
    <col min="6231" max="6232" width="7" style="7" hidden="1" customWidth="1"/>
    <col min="6233" max="6233" width="5.42578125" style="7" customWidth="1"/>
    <col min="6234" max="6235" width="7" style="7" hidden="1" customWidth="1"/>
    <col min="6236" max="6236" width="6" style="7" customWidth="1"/>
    <col min="6237" max="6241" width="7" style="7" hidden="1" customWidth="1"/>
    <col min="6242" max="6242" width="5" style="7" customWidth="1"/>
    <col min="6243" max="6250" width="7" style="7" hidden="1" customWidth="1"/>
    <col min="6251" max="6251" width="5" style="7" customWidth="1"/>
    <col min="6252" max="6252" width="7" style="7" hidden="1" customWidth="1"/>
    <col min="6253" max="6253" width="5" style="7" customWidth="1"/>
    <col min="6254" max="6254" width="9.42578125" style="7" customWidth="1"/>
    <col min="6255" max="6255" width="7" style="7" hidden="1" customWidth="1"/>
    <col min="6256" max="6256" width="5" style="7" customWidth="1"/>
    <col min="6257" max="6258" width="7" style="7" hidden="1" customWidth="1"/>
    <col min="6259" max="6259" width="5" style="7" customWidth="1"/>
    <col min="6260" max="6264" width="7" style="7" hidden="1" customWidth="1"/>
    <col min="6265" max="6265" width="5" style="7" customWidth="1"/>
    <col min="6266" max="6270" width="7" style="7" hidden="1" customWidth="1"/>
    <col min="6271" max="6271" width="5" style="7" customWidth="1"/>
    <col min="6272" max="6272" width="7" style="7" hidden="1" customWidth="1"/>
    <col min="6273" max="6273" width="6.42578125" style="7" customWidth="1"/>
    <col min="6274" max="6277" width="7" style="7" hidden="1" customWidth="1"/>
    <col min="6278" max="6278" width="7.140625" style="7" customWidth="1"/>
    <col min="6279" max="6286" width="7" style="7" hidden="1" customWidth="1"/>
    <col min="6287" max="6287" width="7.140625" style="7" customWidth="1"/>
    <col min="6288" max="6289" width="7" style="7" hidden="1" customWidth="1"/>
    <col min="6290" max="6290" width="7.140625" style="7" customWidth="1"/>
    <col min="6291" max="6292" width="7" style="7" hidden="1" customWidth="1"/>
    <col min="6293" max="6293" width="7.140625" style="7" customWidth="1"/>
    <col min="6294" max="6295" width="7" style="7" hidden="1" customWidth="1"/>
    <col min="6296" max="6296" width="7.140625" style="7" customWidth="1"/>
    <col min="6297" max="6297" width="7" style="7" hidden="1" customWidth="1"/>
    <col min="6298" max="6298" width="6.42578125" style="7" customWidth="1"/>
    <col min="6299" max="6319" width="7" style="7" hidden="1" customWidth="1"/>
    <col min="6320" max="6323" width="6.42578125" style="7" customWidth="1"/>
    <col min="6324" max="6324" width="6.85546875" style="7" customWidth="1"/>
    <col min="6325" max="6325" width="6.42578125" style="7" customWidth="1"/>
    <col min="6326" max="6342" width="7" style="7" hidden="1" customWidth="1"/>
    <col min="6343" max="6343" width="6.5703125" style="7" customWidth="1"/>
    <col min="6344" max="6344" width="6.42578125" style="7" customWidth="1"/>
    <col min="6345" max="6346" width="7" style="7" hidden="1" customWidth="1"/>
    <col min="6347" max="6347" width="6.42578125" style="7" customWidth="1"/>
    <col min="6348" max="6349" width="7" style="7" hidden="1" customWidth="1"/>
    <col min="6350" max="6350" width="7.42578125" style="7" customWidth="1"/>
    <col min="6351" max="6351" width="7" style="7" hidden="1" customWidth="1"/>
    <col min="6352" max="6352" width="6.42578125" style="7" customWidth="1"/>
    <col min="6353" max="6353" width="7" style="7" hidden="1" customWidth="1"/>
    <col min="6354" max="6354" width="9" style="7" customWidth="1"/>
    <col min="6355" max="6356" width="7" style="7" hidden="1" customWidth="1"/>
    <col min="6357" max="6357" width="8.5703125" style="7" customWidth="1"/>
    <col min="6358" max="6359" width="7" style="7" hidden="1" customWidth="1"/>
    <col min="6360" max="6360" width="6.42578125" style="7" customWidth="1"/>
    <col min="6361" max="6362" width="7" style="7" hidden="1" customWidth="1"/>
    <col min="6363" max="6363" width="7" style="7" customWidth="1"/>
    <col min="6364" max="6365" width="7" style="7" hidden="1" customWidth="1"/>
    <col min="6366" max="6367" width="7" style="7" customWidth="1"/>
    <col min="6368" max="6369" width="7" style="7" hidden="1" customWidth="1"/>
    <col min="6370" max="6370" width="7.5703125" style="7" customWidth="1"/>
    <col min="6371" max="6372" width="7" style="7" hidden="1" customWidth="1"/>
    <col min="6373" max="6373" width="7" style="7" customWidth="1"/>
    <col min="6374" max="6375" width="7" style="7" hidden="1" customWidth="1"/>
    <col min="6376" max="6376" width="7" style="7" customWidth="1"/>
    <col min="6377" max="6378" width="7" style="7" hidden="1" customWidth="1"/>
    <col min="6379" max="6379" width="7" style="7" customWidth="1"/>
    <col min="6380" max="6380" width="7" style="7" hidden="1" customWidth="1"/>
    <col min="6381" max="6381" width="6.42578125" style="7" customWidth="1"/>
    <col min="6382" max="6391" width="7" style="7" hidden="1" customWidth="1"/>
    <col min="6392" max="6392" width="7" style="7" hidden="1"/>
    <col min="6393" max="6393" width="41.42578125" style="7" customWidth="1"/>
    <col min="6394" max="6394" width="6.42578125" style="7" customWidth="1"/>
    <col min="6395" max="6395" width="14.7109375" style="7" customWidth="1"/>
    <col min="6396" max="6396" width="11.42578125" style="7" customWidth="1"/>
    <col min="6397" max="6398" width="13" style="7" customWidth="1"/>
    <col min="6399" max="6408" width="9.42578125" style="7" customWidth="1"/>
    <col min="6409" max="6409" width="8.85546875" style="7" customWidth="1"/>
    <col min="6410" max="6410" width="9.42578125" style="7" customWidth="1"/>
    <col min="6411" max="6411" width="10.140625" style="7" customWidth="1"/>
    <col min="6412" max="6412" width="6.42578125" style="7" customWidth="1"/>
    <col min="6413" max="6413" width="6.85546875" style="7" customWidth="1"/>
    <col min="6414" max="6415" width="6.5703125" style="7" customWidth="1"/>
    <col min="6416" max="6416" width="6.28515625" style="7" customWidth="1"/>
    <col min="6417" max="6418" width="7.5703125" style="7" customWidth="1"/>
    <col min="6419" max="6419" width="14.5703125" style="7" customWidth="1"/>
    <col min="6420" max="6421" width="11.42578125" style="7" customWidth="1"/>
    <col min="6422" max="6422" width="56.85546875" style="7" customWidth="1"/>
    <col min="6423" max="6423" width="9.140625" style="7" bestFit="1" customWidth="1"/>
    <col min="6424" max="6424" width="24.5703125" style="7" customWidth="1"/>
    <col min="6425" max="6425" width="22.85546875" style="7" customWidth="1"/>
    <col min="6426" max="6428" width="9.140625" style="7" bestFit="1" customWidth="1"/>
    <col min="6429" max="6430" width="12.140625" style="7" customWidth="1"/>
    <col min="6431" max="6431" width="14.5703125" style="7" customWidth="1"/>
    <col min="6432" max="6432" width="5" style="7" customWidth="1"/>
    <col min="6433" max="6434" width="7" style="7" hidden="1" customWidth="1"/>
    <col min="6435" max="6435" width="5" style="7" customWidth="1"/>
    <col min="6436" max="6437" width="7" style="7" hidden="1" customWidth="1"/>
    <col min="6438" max="6438" width="5" style="7" customWidth="1"/>
    <col min="6439" max="6440" width="7" style="7" hidden="1" customWidth="1"/>
    <col min="6441" max="6441" width="5" style="7" customWidth="1"/>
    <col min="6442" max="6443" width="7" style="7" hidden="1" customWidth="1"/>
    <col min="6444" max="6444" width="5" style="7" customWidth="1"/>
    <col min="6445" max="6446" width="7" style="7" hidden="1" customWidth="1"/>
    <col min="6447" max="6447" width="5" style="7" customWidth="1"/>
    <col min="6448" max="6458" width="7" style="7" hidden="1" customWidth="1"/>
    <col min="6459" max="6459" width="6.85546875" style="7" customWidth="1"/>
    <col min="6460" max="6461" width="7" style="7" hidden="1" customWidth="1"/>
    <col min="6462" max="6462" width="6.42578125" style="7" customWidth="1"/>
    <col min="6463" max="6464" width="7" style="7" hidden="1" customWidth="1"/>
    <col min="6465" max="6465" width="5.42578125" style="7" customWidth="1"/>
    <col min="6466" max="6467" width="7" style="7" hidden="1" customWidth="1"/>
    <col min="6468" max="6468" width="4.85546875" style="7" customWidth="1"/>
    <col min="6469" max="6473" width="7" style="7" hidden="1" customWidth="1"/>
    <col min="6474" max="6474" width="8.42578125" style="7" customWidth="1"/>
    <col min="6475" max="6476" width="7" style="7" hidden="1" customWidth="1"/>
    <col min="6477" max="6477" width="5.42578125" style="7" customWidth="1"/>
    <col min="6478" max="6482" width="7" style="7" hidden="1" customWidth="1"/>
    <col min="6483" max="6483" width="5.85546875" style="7" customWidth="1"/>
    <col min="6484" max="6485" width="7" style="7" hidden="1" customWidth="1"/>
    <col min="6486" max="6486" width="5.42578125" style="7" customWidth="1"/>
    <col min="6487" max="6488" width="7" style="7" hidden="1" customWidth="1"/>
    <col min="6489" max="6489" width="5.42578125" style="7" customWidth="1"/>
    <col min="6490" max="6491" width="7" style="7" hidden="1" customWidth="1"/>
    <col min="6492" max="6492" width="6" style="7" customWidth="1"/>
    <col min="6493" max="6497" width="7" style="7" hidden="1" customWidth="1"/>
    <col min="6498" max="6498" width="5" style="7" customWidth="1"/>
    <col min="6499" max="6506" width="7" style="7" hidden="1" customWidth="1"/>
    <col min="6507" max="6507" width="5" style="7" customWidth="1"/>
    <col min="6508" max="6508" width="7" style="7" hidden="1" customWidth="1"/>
    <col min="6509" max="6509" width="5" style="7" customWidth="1"/>
    <col min="6510" max="6510" width="9.42578125" style="7" customWidth="1"/>
    <col min="6511" max="6511" width="7" style="7" hidden="1" customWidth="1"/>
    <col min="6512" max="6512" width="5" style="7" customWidth="1"/>
    <col min="6513" max="6514" width="7" style="7" hidden="1" customWidth="1"/>
    <col min="6515" max="6515" width="5" style="7" customWidth="1"/>
    <col min="6516" max="6520" width="7" style="7" hidden="1" customWidth="1"/>
    <col min="6521" max="6521" width="5" style="7" customWidth="1"/>
    <col min="6522" max="6526" width="7" style="7" hidden="1" customWidth="1"/>
    <col min="6527" max="6527" width="5" style="7" customWidth="1"/>
    <col min="6528" max="6528" width="7" style="7" hidden="1" customWidth="1"/>
    <col min="6529" max="6529" width="6.42578125" style="7" customWidth="1"/>
    <col min="6530" max="6533" width="7" style="7" hidden="1" customWidth="1"/>
    <col min="6534" max="6534" width="7.140625" style="7" customWidth="1"/>
    <col min="6535" max="6542" width="7" style="7" hidden="1" customWidth="1"/>
    <col min="6543" max="6543" width="7.140625" style="7" customWidth="1"/>
    <col min="6544" max="6545" width="7" style="7" hidden="1" customWidth="1"/>
    <col min="6546" max="6546" width="7.140625" style="7" customWidth="1"/>
    <col min="6547" max="6548" width="7" style="7" hidden="1" customWidth="1"/>
    <col min="6549" max="6549" width="7.140625" style="7" customWidth="1"/>
    <col min="6550" max="6551" width="7" style="7" hidden="1" customWidth="1"/>
    <col min="6552" max="6552" width="7.140625" style="7" customWidth="1"/>
    <col min="6553" max="6553" width="7" style="7" hidden="1" customWidth="1"/>
    <col min="6554" max="6554" width="6.42578125" style="7" customWidth="1"/>
    <col min="6555" max="6575" width="7" style="7" hidden="1" customWidth="1"/>
    <col min="6576" max="6579" width="6.42578125" style="7" customWidth="1"/>
    <col min="6580" max="6580" width="6.85546875" style="7" customWidth="1"/>
    <col min="6581" max="6581" width="6.42578125" style="7" customWidth="1"/>
    <col min="6582" max="6598" width="7" style="7" hidden="1" customWidth="1"/>
    <col min="6599" max="6599" width="6.5703125" style="7" customWidth="1"/>
    <col min="6600" max="6600" width="6.42578125" style="7" customWidth="1"/>
    <col min="6601" max="6602" width="7" style="7" hidden="1" customWidth="1"/>
    <col min="6603" max="6603" width="6.42578125" style="7" customWidth="1"/>
    <col min="6604" max="6605" width="7" style="7" hidden="1" customWidth="1"/>
    <col min="6606" max="6606" width="7.42578125" style="7" customWidth="1"/>
    <col min="6607" max="6607" width="7" style="7" hidden="1" customWidth="1"/>
    <col min="6608" max="6608" width="6.42578125" style="7" customWidth="1"/>
    <col min="6609" max="6609" width="7" style="7" hidden="1" customWidth="1"/>
    <col min="6610" max="6610" width="9" style="7" customWidth="1"/>
    <col min="6611" max="6612" width="7" style="7" hidden="1" customWidth="1"/>
    <col min="6613" max="6613" width="8.5703125" style="7" customWidth="1"/>
    <col min="6614" max="6615" width="7" style="7" hidden="1" customWidth="1"/>
    <col min="6616" max="6616" width="6.42578125" style="7" customWidth="1"/>
    <col min="6617" max="6618" width="7" style="7" hidden="1" customWidth="1"/>
    <col min="6619" max="6619" width="7" style="7" customWidth="1"/>
    <col min="6620" max="6621" width="7" style="7" hidden="1" customWidth="1"/>
    <col min="6622" max="6623" width="7" style="7" customWidth="1"/>
    <col min="6624" max="6625" width="7" style="7" hidden="1" customWidth="1"/>
    <col min="6626" max="6626" width="7.5703125" style="7" customWidth="1"/>
    <col min="6627" max="6628" width="7" style="7" hidden="1" customWidth="1"/>
    <col min="6629" max="6629" width="7" style="7" customWidth="1"/>
    <col min="6630" max="6631" width="7" style="7" hidden="1" customWidth="1"/>
    <col min="6632" max="6632" width="7" style="7" customWidth="1"/>
    <col min="6633" max="6634" width="7" style="7" hidden="1" customWidth="1"/>
    <col min="6635" max="6635" width="7" style="7" customWidth="1"/>
    <col min="6636" max="6636" width="7" style="7" hidden="1" customWidth="1"/>
    <col min="6637" max="6637" width="6.42578125" style="7" customWidth="1"/>
    <col min="6638" max="6647" width="7" style="7" hidden="1" customWidth="1"/>
    <col min="6648" max="6648" width="7" style="7" hidden="1"/>
    <col min="6649" max="6649" width="41.42578125" style="7" customWidth="1"/>
    <col min="6650" max="6650" width="6.42578125" style="7" customWidth="1"/>
    <col min="6651" max="6651" width="14.7109375" style="7" customWidth="1"/>
    <col min="6652" max="6652" width="11.42578125" style="7" customWidth="1"/>
    <col min="6653" max="6654" width="13" style="7" customWidth="1"/>
    <col min="6655" max="6664" width="9.42578125" style="7" customWidth="1"/>
    <col min="6665" max="6665" width="8.85546875" style="7" customWidth="1"/>
    <col min="6666" max="6666" width="9.42578125" style="7" customWidth="1"/>
    <col min="6667" max="6667" width="10.140625" style="7" customWidth="1"/>
    <col min="6668" max="6668" width="6.42578125" style="7" customWidth="1"/>
    <col min="6669" max="6669" width="6.85546875" style="7" customWidth="1"/>
    <col min="6670" max="6671" width="6.5703125" style="7" customWidth="1"/>
    <col min="6672" max="6672" width="6.28515625" style="7" customWidth="1"/>
    <col min="6673" max="6674" width="7.5703125" style="7" customWidth="1"/>
    <col min="6675" max="6675" width="14.5703125" style="7" customWidth="1"/>
    <col min="6676" max="6677" width="11.42578125" style="7" customWidth="1"/>
    <col min="6678" max="6678" width="56.85546875" style="7" customWidth="1"/>
    <col min="6679" max="6679" width="9.140625" style="7" bestFit="1" customWidth="1"/>
    <col min="6680" max="6680" width="24.5703125" style="7" customWidth="1"/>
    <col min="6681" max="6681" width="22.85546875" style="7" customWidth="1"/>
    <col min="6682" max="6684" width="9.140625" style="7" bestFit="1" customWidth="1"/>
    <col min="6685" max="6686" width="12.140625" style="7" customWidth="1"/>
    <col min="6687" max="6687" width="14.5703125" style="7" customWidth="1"/>
    <col min="6688" max="6688" width="5" style="7" customWidth="1"/>
    <col min="6689" max="6690" width="7" style="7" hidden="1" customWidth="1"/>
    <col min="6691" max="6691" width="5" style="7" customWidth="1"/>
    <col min="6692" max="6693" width="7" style="7" hidden="1" customWidth="1"/>
    <col min="6694" max="6694" width="5" style="7" customWidth="1"/>
    <col min="6695" max="6696" width="7" style="7" hidden="1" customWidth="1"/>
    <col min="6697" max="6697" width="5" style="7" customWidth="1"/>
    <col min="6698" max="6699" width="7" style="7" hidden="1" customWidth="1"/>
    <col min="6700" max="6700" width="5" style="7" customWidth="1"/>
    <col min="6701" max="6702" width="7" style="7" hidden="1" customWidth="1"/>
    <col min="6703" max="6703" width="5" style="7" customWidth="1"/>
    <col min="6704" max="6714" width="7" style="7" hidden="1" customWidth="1"/>
    <col min="6715" max="6715" width="6.85546875" style="7" customWidth="1"/>
    <col min="6716" max="6717" width="7" style="7" hidden="1" customWidth="1"/>
    <col min="6718" max="6718" width="6.42578125" style="7" customWidth="1"/>
    <col min="6719" max="6720" width="7" style="7" hidden="1" customWidth="1"/>
    <col min="6721" max="6721" width="5.42578125" style="7" customWidth="1"/>
    <col min="6722" max="6723" width="7" style="7" hidden="1" customWidth="1"/>
    <col min="6724" max="6724" width="4.85546875" style="7" customWidth="1"/>
    <col min="6725" max="6729" width="7" style="7" hidden="1" customWidth="1"/>
    <col min="6730" max="6730" width="8.42578125" style="7" customWidth="1"/>
    <col min="6731" max="6732" width="7" style="7" hidden="1" customWidth="1"/>
    <col min="6733" max="6733" width="5.42578125" style="7" customWidth="1"/>
    <col min="6734" max="6738" width="7" style="7" hidden="1" customWidth="1"/>
    <col min="6739" max="6739" width="5.85546875" style="7" customWidth="1"/>
    <col min="6740" max="6741" width="7" style="7" hidden="1" customWidth="1"/>
    <col min="6742" max="6742" width="5.42578125" style="7" customWidth="1"/>
    <col min="6743" max="6744" width="7" style="7" hidden="1" customWidth="1"/>
    <col min="6745" max="6745" width="5.42578125" style="7" customWidth="1"/>
    <col min="6746" max="6747" width="7" style="7" hidden="1" customWidth="1"/>
    <col min="6748" max="6748" width="6" style="7" customWidth="1"/>
    <col min="6749" max="6753" width="7" style="7" hidden="1" customWidth="1"/>
    <col min="6754" max="6754" width="5" style="7" customWidth="1"/>
    <col min="6755" max="6762" width="7" style="7" hidden="1" customWidth="1"/>
    <col min="6763" max="6763" width="5" style="7" customWidth="1"/>
    <col min="6764" max="6764" width="7" style="7" hidden="1" customWidth="1"/>
    <col min="6765" max="6765" width="5" style="7" customWidth="1"/>
    <col min="6766" max="6766" width="9.42578125" style="7" customWidth="1"/>
    <col min="6767" max="6767" width="7" style="7" hidden="1" customWidth="1"/>
    <col min="6768" max="6768" width="5" style="7" customWidth="1"/>
    <col min="6769" max="6770" width="7" style="7" hidden="1" customWidth="1"/>
    <col min="6771" max="6771" width="5" style="7" customWidth="1"/>
    <col min="6772" max="6776" width="7" style="7" hidden="1" customWidth="1"/>
    <col min="6777" max="6777" width="5" style="7" customWidth="1"/>
    <col min="6778" max="6782" width="7" style="7" hidden="1" customWidth="1"/>
    <col min="6783" max="6783" width="5" style="7" customWidth="1"/>
    <col min="6784" max="6784" width="7" style="7" hidden="1" customWidth="1"/>
    <col min="6785" max="6785" width="6.42578125" style="7" customWidth="1"/>
    <col min="6786" max="6789" width="7" style="7" hidden="1" customWidth="1"/>
    <col min="6790" max="6790" width="7.140625" style="7" customWidth="1"/>
    <col min="6791" max="6798" width="7" style="7" hidden="1" customWidth="1"/>
    <col min="6799" max="6799" width="7.140625" style="7" customWidth="1"/>
    <col min="6800" max="6801" width="7" style="7" hidden="1" customWidth="1"/>
    <col min="6802" max="6802" width="7.140625" style="7" customWidth="1"/>
    <col min="6803" max="6804" width="7" style="7" hidden="1" customWidth="1"/>
    <col min="6805" max="6805" width="7.140625" style="7" customWidth="1"/>
    <col min="6806" max="6807" width="7" style="7" hidden="1" customWidth="1"/>
    <col min="6808" max="6808" width="7.140625" style="7" customWidth="1"/>
    <col min="6809" max="6809" width="7" style="7" hidden="1" customWidth="1"/>
    <col min="6810" max="6810" width="6.42578125" style="7" customWidth="1"/>
    <col min="6811" max="6831" width="7" style="7" hidden="1" customWidth="1"/>
    <col min="6832" max="6835" width="6.42578125" style="7" customWidth="1"/>
    <col min="6836" max="6836" width="6.85546875" style="7" customWidth="1"/>
    <col min="6837" max="6837" width="6.42578125" style="7" customWidth="1"/>
    <col min="6838" max="6854" width="7" style="7" hidden="1" customWidth="1"/>
    <col min="6855" max="6855" width="6.5703125" style="7" customWidth="1"/>
    <col min="6856" max="6856" width="6.42578125" style="7" customWidth="1"/>
    <col min="6857" max="6858" width="7" style="7" hidden="1" customWidth="1"/>
    <col min="6859" max="6859" width="6.42578125" style="7" customWidth="1"/>
    <col min="6860" max="6861" width="7" style="7" hidden="1" customWidth="1"/>
    <col min="6862" max="6862" width="7.42578125" style="7" customWidth="1"/>
    <col min="6863" max="6863" width="7" style="7" hidden="1" customWidth="1"/>
    <col min="6864" max="6864" width="6.42578125" style="7" customWidth="1"/>
    <col min="6865" max="6865" width="7" style="7" hidden="1" customWidth="1"/>
    <col min="6866" max="6866" width="9" style="7" customWidth="1"/>
    <col min="6867" max="6868" width="7" style="7" hidden="1" customWidth="1"/>
    <col min="6869" max="6869" width="8.5703125" style="7" customWidth="1"/>
    <col min="6870" max="6871" width="7" style="7" hidden="1" customWidth="1"/>
    <col min="6872" max="6872" width="6.42578125" style="7" customWidth="1"/>
    <col min="6873" max="6874" width="7" style="7" hidden="1" customWidth="1"/>
    <col min="6875" max="6875" width="7" style="7" customWidth="1"/>
    <col min="6876" max="6877" width="7" style="7" hidden="1" customWidth="1"/>
    <col min="6878" max="6879" width="7" style="7" customWidth="1"/>
    <col min="6880" max="6881" width="7" style="7" hidden="1" customWidth="1"/>
    <col min="6882" max="6882" width="7.5703125" style="7" customWidth="1"/>
    <col min="6883" max="6884" width="7" style="7" hidden="1" customWidth="1"/>
    <col min="6885" max="6885" width="7" style="7" customWidth="1"/>
    <col min="6886" max="6887" width="7" style="7" hidden="1" customWidth="1"/>
    <col min="6888" max="6888" width="7" style="7" customWidth="1"/>
    <col min="6889" max="6890" width="7" style="7" hidden="1" customWidth="1"/>
    <col min="6891" max="6891" width="7" style="7" customWidth="1"/>
    <col min="6892" max="6892" width="7" style="7" hidden="1" customWidth="1"/>
    <col min="6893" max="6893" width="6.42578125" style="7" customWidth="1"/>
    <col min="6894" max="6903" width="7" style="7" hidden="1" customWidth="1"/>
    <col min="6904" max="6904" width="7" style="7" hidden="1"/>
    <col min="6905" max="6905" width="41.42578125" style="7" customWidth="1"/>
    <col min="6906" max="6906" width="6.42578125" style="7" customWidth="1"/>
    <col min="6907" max="6907" width="14.7109375" style="7" customWidth="1"/>
    <col min="6908" max="6908" width="11.42578125" style="7" customWidth="1"/>
    <col min="6909" max="6910" width="13" style="7" customWidth="1"/>
    <col min="6911" max="6920" width="9.42578125" style="7" customWidth="1"/>
    <col min="6921" max="6921" width="8.85546875" style="7" customWidth="1"/>
    <col min="6922" max="6922" width="9.42578125" style="7" customWidth="1"/>
    <col min="6923" max="6923" width="10.140625" style="7" customWidth="1"/>
    <col min="6924" max="6924" width="6.42578125" style="7" customWidth="1"/>
    <col min="6925" max="6925" width="6.85546875" style="7" customWidth="1"/>
    <col min="6926" max="6927" width="6.5703125" style="7" customWidth="1"/>
    <col min="6928" max="6928" width="6.28515625" style="7" customWidth="1"/>
    <col min="6929" max="6930" width="7.5703125" style="7" customWidth="1"/>
    <col min="6931" max="6931" width="14.5703125" style="7" customWidth="1"/>
    <col min="6932" max="6933" width="11.42578125" style="7" customWidth="1"/>
    <col min="6934" max="6934" width="56.85546875" style="7" customWidth="1"/>
    <col min="6935" max="6935" width="9.140625" style="7" bestFit="1" customWidth="1"/>
    <col min="6936" max="6936" width="24.5703125" style="7" customWidth="1"/>
    <col min="6937" max="6937" width="22.85546875" style="7" customWidth="1"/>
    <col min="6938" max="6940" width="9.140625" style="7" bestFit="1" customWidth="1"/>
    <col min="6941" max="6942" width="12.140625" style="7" customWidth="1"/>
    <col min="6943" max="6943" width="14.5703125" style="7" customWidth="1"/>
    <col min="6944" max="6944" width="5" style="7" customWidth="1"/>
    <col min="6945" max="6946" width="7" style="7" hidden="1" customWidth="1"/>
    <col min="6947" max="6947" width="5" style="7" customWidth="1"/>
    <col min="6948" max="6949" width="7" style="7" hidden="1" customWidth="1"/>
    <col min="6950" max="6950" width="5" style="7" customWidth="1"/>
    <col min="6951" max="6952" width="7" style="7" hidden="1" customWidth="1"/>
    <col min="6953" max="6953" width="5" style="7" customWidth="1"/>
    <col min="6954" max="6955" width="7" style="7" hidden="1" customWidth="1"/>
    <col min="6956" max="6956" width="5" style="7" customWidth="1"/>
    <col min="6957" max="6958" width="7" style="7" hidden="1" customWidth="1"/>
    <col min="6959" max="6959" width="5" style="7" customWidth="1"/>
    <col min="6960" max="6970" width="7" style="7" hidden="1" customWidth="1"/>
    <col min="6971" max="6971" width="6.85546875" style="7" customWidth="1"/>
    <col min="6972" max="6973" width="7" style="7" hidden="1" customWidth="1"/>
    <col min="6974" max="6974" width="6.42578125" style="7" customWidth="1"/>
    <col min="6975" max="6976" width="7" style="7" hidden="1" customWidth="1"/>
    <col min="6977" max="6977" width="5.42578125" style="7" customWidth="1"/>
    <col min="6978" max="6979" width="7" style="7" hidden="1" customWidth="1"/>
    <col min="6980" max="6980" width="4.85546875" style="7" customWidth="1"/>
    <col min="6981" max="6985" width="7" style="7" hidden="1" customWidth="1"/>
    <col min="6986" max="6986" width="8.42578125" style="7" customWidth="1"/>
    <col min="6987" max="6988" width="7" style="7" hidden="1" customWidth="1"/>
    <col min="6989" max="6989" width="5.42578125" style="7" customWidth="1"/>
    <col min="6990" max="6994" width="7" style="7" hidden="1" customWidth="1"/>
    <col min="6995" max="6995" width="5.85546875" style="7" customWidth="1"/>
    <col min="6996" max="6997" width="7" style="7" hidden="1" customWidth="1"/>
    <col min="6998" max="6998" width="5.42578125" style="7" customWidth="1"/>
    <col min="6999" max="7000" width="7" style="7" hidden="1" customWidth="1"/>
    <col min="7001" max="7001" width="5.42578125" style="7" customWidth="1"/>
    <col min="7002" max="7003" width="7" style="7" hidden="1" customWidth="1"/>
    <col min="7004" max="7004" width="6" style="7" customWidth="1"/>
    <col min="7005" max="7009" width="7" style="7" hidden="1" customWidth="1"/>
    <col min="7010" max="7010" width="5" style="7" customWidth="1"/>
    <col min="7011" max="7018" width="7" style="7" hidden="1" customWidth="1"/>
    <col min="7019" max="7019" width="5" style="7" customWidth="1"/>
    <col min="7020" max="7020" width="7" style="7" hidden="1" customWidth="1"/>
    <col min="7021" max="7021" width="5" style="7" customWidth="1"/>
    <col min="7022" max="7022" width="9.42578125" style="7" customWidth="1"/>
    <col min="7023" max="7023" width="7" style="7" hidden="1" customWidth="1"/>
    <col min="7024" max="7024" width="5" style="7" customWidth="1"/>
    <col min="7025" max="7026" width="7" style="7" hidden="1" customWidth="1"/>
    <col min="7027" max="7027" width="5" style="7" customWidth="1"/>
    <col min="7028" max="7032" width="7" style="7" hidden="1" customWidth="1"/>
    <col min="7033" max="7033" width="5" style="7" customWidth="1"/>
    <col min="7034" max="7038" width="7" style="7" hidden="1" customWidth="1"/>
    <col min="7039" max="7039" width="5" style="7" customWidth="1"/>
    <col min="7040" max="7040" width="7" style="7" hidden="1" customWidth="1"/>
    <col min="7041" max="7041" width="6.42578125" style="7" customWidth="1"/>
    <col min="7042" max="7045" width="7" style="7" hidden="1" customWidth="1"/>
    <col min="7046" max="7046" width="7.140625" style="7" customWidth="1"/>
    <col min="7047" max="7054" width="7" style="7" hidden="1" customWidth="1"/>
    <col min="7055" max="7055" width="7.140625" style="7" customWidth="1"/>
    <col min="7056" max="7057" width="7" style="7" hidden="1" customWidth="1"/>
    <col min="7058" max="7058" width="7.140625" style="7" customWidth="1"/>
    <col min="7059" max="7060" width="7" style="7" hidden="1" customWidth="1"/>
    <col min="7061" max="7061" width="7.140625" style="7" customWidth="1"/>
    <col min="7062" max="7063" width="7" style="7" hidden="1" customWidth="1"/>
    <col min="7064" max="7064" width="7.140625" style="7" customWidth="1"/>
    <col min="7065" max="7065" width="7" style="7" hidden="1" customWidth="1"/>
    <col min="7066" max="7066" width="6.42578125" style="7" customWidth="1"/>
    <col min="7067" max="7087" width="7" style="7" hidden="1" customWidth="1"/>
    <col min="7088" max="7091" width="6.42578125" style="7" customWidth="1"/>
    <col min="7092" max="7092" width="6.85546875" style="7" customWidth="1"/>
    <col min="7093" max="7093" width="6.42578125" style="7" customWidth="1"/>
    <col min="7094" max="7110" width="7" style="7" hidden="1" customWidth="1"/>
    <col min="7111" max="7111" width="6.5703125" style="7" customWidth="1"/>
    <col min="7112" max="7112" width="6.42578125" style="7" customWidth="1"/>
    <col min="7113" max="7114" width="7" style="7" hidden="1" customWidth="1"/>
    <col min="7115" max="7115" width="6.42578125" style="7" customWidth="1"/>
    <col min="7116" max="7117" width="7" style="7" hidden="1" customWidth="1"/>
    <col min="7118" max="7118" width="7.42578125" style="7" customWidth="1"/>
    <col min="7119" max="7119" width="7" style="7" hidden="1" customWidth="1"/>
    <col min="7120" max="7120" width="6.42578125" style="7" customWidth="1"/>
    <col min="7121" max="7121" width="7" style="7" hidden="1" customWidth="1"/>
    <col min="7122" max="7122" width="9" style="7" customWidth="1"/>
    <col min="7123" max="7124" width="7" style="7" hidden="1" customWidth="1"/>
    <col min="7125" max="7125" width="8.5703125" style="7" customWidth="1"/>
    <col min="7126" max="7127" width="7" style="7" hidden="1" customWidth="1"/>
    <col min="7128" max="7128" width="6.42578125" style="7" customWidth="1"/>
    <col min="7129" max="7130" width="7" style="7" hidden="1" customWidth="1"/>
    <col min="7131" max="7131" width="7" style="7" customWidth="1"/>
    <col min="7132" max="7133" width="7" style="7" hidden="1" customWidth="1"/>
    <col min="7134" max="7135" width="7" style="7" customWidth="1"/>
    <col min="7136" max="7137" width="7" style="7" hidden="1" customWidth="1"/>
    <col min="7138" max="7138" width="7.5703125" style="7" customWidth="1"/>
    <col min="7139" max="7140" width="7" style="7" hidden="1" customWidth="1"/>
    <col min="7141" max="7141" width="7" style="7" customWidth="1"/>
    <col min="7142" max="7143" width="7" style="7" hidden="1" customWidth="1"/>
    <col min="7144" max="7144" width="7" style="7" customWidth="1"/>
    <col min="7145" max="7146" width="7" style="7" hidden="1" customWidth="1"/>
    <col min="7147" max="7147" width="7" style="7" customWidth="1"/>
    <col min="7148" max="7148" width="7" style="7" hidden="1" customWidth="1"/>
    <col min="7149" max="7149" width="6.42578125" style="7" customWidth="1"/>
    <col min="7150" max="7159" width="7" style="7" hidden="1" customWidth="1"/>
    <col min="7160" max="7160" width="7" style="7" hidden="1"/>
    <col min="7161" max="7161" width="41.42578125" style="7" customWidth="1"/>
    <col min="7162" max="7162" width="6.42578125" style="7" customWidth="1"/>
    <col min="7163" max="7163" width="14.7109375" style="7" customWidth="1"/>
    <col min="7164" max="7164" width="11.42578125" style="7" customWidth="1"/>
    <col min="7165" max="7166" width="13" style="7" customWidth="1"/>
    <col min="7167" max="7176" width="9.42578125" style="7" customWidth="1"/>
    <col min="7177" max="7177" width="8.85546875" style="7" customWidth="1"/>
    <col min="7178" max="7178" width="9.42578125" style="7" customWidth="1"/>
    <col min="7179" max="7179" width="10.140625" style="7" customWidth="1"/>
    <col min="7180" max="7180" width="6.42578125" style="7" customWidth="1"/>
    <col min="7181" max="7181" width="6.85546875" style="7" customWidth="1"/>
    <col min="7182" max="7183" width="6.5703125" style="7" customWidth="1"/>
    <col min="7184" max="7184" width="6.28515625" style="7" customWidth="1"/>
    <col min="7185" max="7186" width="7.5703125" style="7" customWidth="1"/>
    <col min="7187" max="7187" width="14.5703125" style="7" customWidth="1"/>
    <col min="7188" max="7189" width="11.42578125" style="7" customWidth="1"/>
    <col min="7190" max="7190" width="56.85546875" style="7" customWidth="1"/>
    <col min="7191" max="7191" width="9.140625" style="7" bestFit="1" customWidth="1"/>
    <col min="7192" max="7192" width="24.5703125" style="7" customWidth="1"/>
    <col min="7193" max="7193" width="22.85546875" style="7" customWidth="1"/>
    <col min="7194" max="7196" width="9.140625" style="7" bestFit="1" customWidth="1"/>
    <col min="7197" max="7198" width="12.140625" style="7" customWidth="1"/>
    <col min="7199" max="7199" width="14.5703125" style="7" customWidth="1"/>
    <col min="7200" max="7200" width="5" style="7" customWidth="1"/>
    <col min="7201" max="7202" width="7" style="7" hidden="1" customWidth="1"/>
    <col min="7203" max="7203" width="5" style="7" customWidth="1"/>
    <col min="7204" max="7205" width="7" style="7" hidden="1" customWidth="1"/>
    <col min="7206" max="7206" width="5" style="7" customWidth="1"/>
    <col min="7207" max="7208" width="7" style="7" hidden="1" customWidth="1"/>
    <col min="7209" max="7209" width="5" style="7" customWidth="1"/>
    <col min="7210" max="7211" width="7" style="7" hidden="1" customWidth="1"/>
    <col min="7212" max="7212" width="5" style="7" customWidth="1"/>
    <col min="7213" max="7214" width="7" style="7" hidden="1" customWidth="1"/>
    <col min="7215" max="7215" width="5" style="7" customWidth="1"/>
    <col min="7216" max="7226" width="7" style="7" hidden="1" customWidth="1"/>
    <col min="7227" max="7227" width="6.85546875" style="7" customWidth="1"/>
    <col min="7228" max="7229" width="7" style="7" hidden="1" customWidth="1"/>
    <col min="7230" max="7230" width="6.42578125" style="7" customWidth="1"/>
    <col min="7231" max="7232" width="7" style="7" hidden="1" customWidth="1"/>
    <col min="7233" max="7233" width="5.42578125" style="7" customWidth="1"/>
    <col min="7234" max="7235" width="7" style="7" hidden="1" customWidth="1"/>
    <col min="7236" max="7236" width="4.85546875" style="7" customWidth="1"/>
    <col min="7237" max="7241" width="7" style="7" hidden="1" customWidth="1"/>
    <col min="7242" max="7242" width="8.42578125" style="7" customWidth="1"/>
    <col min="7243" max="7244" width="7" style="7" hidden="1" customWidth="1"/>
    <col min="7245" max="7245" width="5.42578125" style="7" customWidth="1"/>
    <col min="7246" max="7250" width="7" style="7" hidden="1" customWidth="1"/>
    <col min="7251" max="7251" width="5.85546875" style="7" customWidth="1"/>
    <col min="7252" max="7253" width="7" style="7" hidden="1" customWidth="1"/>
    <col min="7254" max="7254" width="5.42578125" style="7" customWidth="1"/>
    <col min="7255" max="7256" width="7" style="7" hidden="1" customWidth="1"/>
    <col min="7257" max="7257" width="5.42578125" style="7" customWidth="1"/>
    <col min="7258" max="7259" width="7" style="7" hidden="1" customWidth="1"/>
    <col min="7260" max="7260" width="6" style="7" customWidth="1"/>
    <col min="7261" max="7265" width="7" style="7" hidden="1" customWidth="1"/>
    <col min="7266" max="7266" width="5" style="7" customWidth="1"/>
    <col min="7267" max="7274" width="7" style="7" hidden="1" customWidth="1"/>
    <col min="7275" max="7275" width="5" style="7" customWidth="1"/>
    <col min="7276" max="7276" width="7" style="7" hidden="1" customWidth="1"/>
    <col min="7277" max="7277" width="5" style="7" customWidth="1"/>
    <col min="7278" max="7278" width="9.42578125" style="7" customWidth="1"/>
    <col min="7279" max="7279" width="7" style="7" hidden="1" customWidth="1"/>
    <col min="7280" max="7280" width="5" style="7" customWidth="1"/>
    <col min="7281" max="7282" width="7" style="7" hidden="1" customWidth="1"/>
    <col min="7283" max="7283" width="5" style="7" customWidth="1"/>
    <col min="7284" max="7288" width="7" style="7" hidden="1" customWidth="1"/>
    <col min="7289" max="7289" width="5" style="7" customWidth="1"/>
    <col min="7290" max="7294" width="7" style="7" hidden="1" customWidth="1"/>
    <col min="7295" max="7295" width="5" style="7" customWidth="1"/>
    <col min="7296" max="7296" width="7" style="7" hidden="1" customWidth="1"/>
    <col min="7297" max="7297" width="6.42578125" style="7" customWidth="1"/>
    <col min="7298" max="7301" width="7" style="7" hidden="1" customWidth="1"/>
    <col min="7302" max="7302" width="7.140625" style="7" customWidth="1"/>
    <col min="7303" max="7310" width="7" style="7" hidden="1" customWidth="1"/>
    <col min="7311" max="7311" width="7.140625" style="7" customWidth="1"/>
    <col min="7312" max="7313" width="7" style="7" hidden="1" customWidth="1"/>
    <col min="7314" max="7314" width="7.140625" style="7" customWidth="1"/>
    <col min="7315" max="7316" width="7" style="7" hidden="1" customWidth="1"/>
    <col min="7317" max="7317" width="7.140625" style="7" customWidth="1"/>
    <col min="7318" max="7319" width="7" style="7" hidden="1" customWidth="1"/>
    <col min="7320" max="7320" width="7.140625" style="7" customWidth="1"/>
    <col min="7321" max="7321" width="7" style="7" hidden="1" customWidth="1"/>
    <col min="7322" max="7322" width="6.42578125" style="7" customWidth="1"/>
    <col min="7323" max="7343" width="7" style="7" hidden="1" customWidth="1"/>
    <col min="7344" max="7347" width="6.42578125" style="7" customWidth="1"/>
    <col min="7348" max="7348" width="6.85546875" style="7" customWidth="1"/>
    <col min="7349" max="7349" width="6.42578125" style="7" customWidth="1"/>
    <col min="7350" max="7366" width="7" style="7" hidden="1" customWidth="1"/>
    <col min="7367" max="7367" width="6.5703125" style="7" customWidth="1"/>
    <col min="7368" max="7368" width="6.42578125" style="7" customWidth="1"/>
    <col min="7369" max="7370" width="7" style="7" hidden="1" customWidth="1"/>
    <col min="7371" max="7371" width="6.42578125" style="7" customWidth="1"/>
    <col min="7372" max="7373" width="7" style="7" hidden="1" customWidth="1"/>
    <col min="7374" max="7374" width="7.42578125" style="7" customWidth="1"/>
    <col min="7375" max="7375" width="7" style="7" hidden="1" customWidth="1"/>
    <col min="7376" max="7376" width="6.42578125" style="7" customWidth="1"/>
    <col min="7377" max="7377" width="7" style="7" hidden="1" customWidth="1"/>
    <col min="7378" max="7378" width="9" style="7" customWidth="1"/>
    <col min="7379" max="7380" width="7" style="7" hidden="1" customWidth="1"/>
    <col min="7381" max="7381" width="8.5703125" style="7" customWidth="1"/>
    <col min="7382" max="7383" width="7" style="7" hidden="1" customWidth="1"/>
    <col min="7384" max="7384" width="6.42578125" style="7" customWidth="1"/>
    <col min="7385" max="7386" width="7" style="7" hidden="1" customWidth="1"/>
    <col min="7387" max="7387" width="7" style="7" customWidth="1"/>
    <col min="7388" max="7389" width="7" style="7" hidden="1" customWidth="1"/>
    <col min="7390" max="7391" width="7" style="7" customWidth="1"/>
    <col min="7392" max="7393" width="7" style="7" hidden="1" customWidth="1"/>
    <col min="7394" max="7394" width="7.5703125" style="7" customWidth="1"/>
    <col min="7395" max="7396" width="7" style="7" hidden="1" customWidth="1"/>
    <col min="7397" max="7397" width="7" style="7" customWidth="1"/>
    <col min="7398" max="7399" width="7" style="7" hidden="1" customWidth="1"/>
    <col min="7400" max="7400" width="7" style="7" customWidth="1"/>
    <col min="7401" max="7402" width="7" style="7" hidden="1" customWidth="1"/>
    <col min="7403" max="7403" width="7" style="7" customWidth="1"/>
    <col min="7404" max="7404" width="7" style="7" hidden="1" customWidth="1"/>
    <col min="7405" max="7405" width="6.42578125" style="7" customWidth="1"/>
    <col min="7406" max="7415" width="7" style="7" hidden="1" customWidth="1"/>
    <col min="7416" max="7416" width="7" style="7" hidden="1"/>
    <col min="7417" max="7417" width="41.42578125" style="7" customWidth="1"/>
    <col min="7418" max="7418" width="6.42578125" style="7" customWidth="1"/>
    <col min="7419" max="7419" width="14.7109375" style="7" customWidth="1"/>
    <col min="7420" max="7420" width="11.42578125" style="7" customWidth="1"/>
    <col min="7421" max="7422" width="13" style="7" customWidth="1"/>
    <col min="7423" max="7432" width="9.42578125" style="7" customWidth="1"/>
    <col min="7433" max="7433" width="8.85546875" style="7" customWidth="1"/>
    <col min="7434" max="7434" width="9.42578125" style="7" customWidth="1"/>
    <col min="7435" max="7435" width="10.140625" style="7" customWidth="1"/>
    <col min="7436" max="7436" width="6.42578125" style="7" customWidth="1"/>
    <col min="7437" max="7437" width="6.85546875" style="7" customWidth="1"/>
    <col min="7438" max="7439" width="6.5703125" style="7" customWidth="1"/>
    <col min="7440" max="7440" width="6.28515625" style="7" customWidth="1"/>
    <col min="7441" max="7442" width="7.5703125" style="7" customWidth="1"/>
    <col min="7443" max="7443" width="14.5703125" style="7" customWidth="1"/>
    <col min="7444" max="7445" width="11.42578125" style="7" customWidth="1"/>
    <col min="7446" max="7446" width="56.85546875" style="7" customWidth="1"/>
    <col min="7447" max="7447" width="9.140625" style="7" bestFit="1" customWidth="1"/>
    <col min="7448" max="7448" width="24.5703125" style="7" customWidth="1"/>
    <col min="7449" max="7449" width="22.85546875" style="7" customWidth="1"/>
    <col min="7450" max="7452" width="9.140625" style="7" bestFit="1" customWidth="1"/>
    <col min="7453" max="7454" width="12.140625" style="7" customWidth="1"/>
    <col min="7455" max="7455" width="14.5703125" style="7" customWidth="1"/>
    <col min="7456" max="7456" width="5" style="7" customWidth="1"/>
    <col min="7457" max="7458" width="7" style="7" hidden="1" customWidth="1"/>
    <col min="7459" max="7459" width="5" style="7" customWidth="1"/>
    <col min="7460" max="7461" width="7" style="7" hidden="1" customWidth="1"/>
    <col min="7462" max="7462" width="5" style="7" customWidth="1"/>
    <col min="7463" max="7464" width="7" style="7" hidden="1" customWidth="1"/>
    <col min="7465" max="7465" width="5" style="7" customWidth="1"/>
    <col min="7466" max="7467" width="7" style="7" hidden="1" customWidth="1"/>
    <col min="7468" max="7468" width="5" style="7" customWidth="1"/>
    <col min="7469" max="7470" width="7" style="7" hidden="1" customWidth="1"/>
    <col min="7471" max="7471" width="5" style="7" customWidth="1"/>
    <col min="7472" max="7482" width="7" style="7" hidden="1" customWidth="1"/>
    <col min="7483" max="7483" width="6.85546875" style="7" customWidth="1"/>
    <col min="7484" max="7485" width="7" style="7" hidden="1" customWidth="1"/>
    <col min="7486" max="7486" width="6.42578125" style="7" customWidth="1"/>
    <col min="7487" max="7488" width="7" style="7" hidden="1" customWidth="1"/>
    <col min="7489" max="7489" width="5.42578125" style="7" customWidth="1"/>
    <col min="7490" max="7491" width="7" style="7" hidden="1" customWidth="1"/>
    <col min="7492" max="7492" width="4.85546875" style="7" customWidth="1"/>
    <col min="7493" max="7497" width="7" style="7" hidden="1" customWidth="1"/>
    <col min="7498" max="7498" width="8.42578125" style="7" customWidth="1"/>
    <col min="7499" max="7500" width="7" style="7" hidden="1" customWidth="1"/>
    <col min="7501" max="7501" width="5.42578125" style="7" customWidth="1"/>
    <col min="7502" max="7506" width="7" style="7" hidden="1" customWidth="1"/>
    <col min="7507" max="7507" width="5.85546875" style="7" customWidth="1"/>
    <col min="7508" max="7509" width="7" style="7" hidden="1" customWidth="1"/>
    <col min="7510" max="7510" width="5.42578125" style="7" customWidth="1"/>
    <col min="7511" max="7512" width="7" style="7" hidden="1" customWidth="1"/>
    <col min="7513" max="7513" width="5.42578125" style="7" customWidth="1"/>
    <col min="7514" max="7515" width="7" style="7" hidden="1" customWidth="1"/>
    <col min="7516" max="7516" width="6" style="7" customWidth="1"/>
    <col min="7517" max="7521" width="7" style="7" hidden="1" customWidth="1"/>
    <col min="7522" max="7522" width="5" style="7" customWidth="1"/>
    <col min="7523" max="7530" width="7" style="7" hidden="1" customWidth="1"/>
    <col min="7531" max="7531" width="5" style="7" customWidth="1"/>
    <col min="7532" max="7532" width="7" style="7" hidden="1" customWidth="1"/>
    <col min="7533" max="7533" width="5" style="7" customWidth="1"/>
    <col min="7534" max="7534" width="9.42578125" style="7" customWidth="1"/>
    <col min="7535" max="7535" width="7" style="7" hidden="1" customWidth="1"/>
    <col min="7536" max="7536" width="5" style="7" customWidth="1"/>
    <col min="7537" max="7538" width="7" style="7" hidden="1" customWidth="1"/>
    <col min="7539" max="7539" width="5" style="7" customWidth="1"/>
    <col min="7540" max="7544" width="7" style="7" hidden="1" customWidth="1"/>
    <col min="7545" max="7545" width="5" style="7" customWidth="1"/>
    <col min="7546" max="7550" width="7" style="7" hidden="1" customWidth="1"/>
    <col min="7551" max="7551" width="5" style="7" customWidth="1"/>
    <col min="7552" max="7552" width="7" style="7" hidden="1" customWidth="1"/>
    <col min="7553" max="7553" width="6.42578125" style="7" customWidth="1"/>
    <col min="7554" max="7557" width="7" style="7" hidden="1" customWidth="1"/>
    <col min="7558" max="7558" width="7.140625" style="7" customWidth="1"/>
    <col min="7559" max="7566" width="7" style="7" hidden="1" customWidth="1"/>
    <col min="7567" max="7567" width="7.140625" style="7" customWidth="1"/>
    <col min="7568" max="7569" width="7" style="7" hidden="1" customWidth="1"/>
    <col min="7570" max="7570" width="7.140625" style="7" customWidth="1"/>
    <col min="7571" max="7572" width="7" style="7" hidden="1" customWidth="1"/>
    <col min="7573" max="7573" width="7.140625" style="7" customWidth="1"/>
    <col min="7574" max="7575" width="7" style="7" hidden="1" customWidth="1"/>
    <col min="7576" max="7576" width="7.140625" style="7" customWidth="1"/>
    <col min="7577" max="7577" width="7" style="7" hidden="1" customWidth="1"/>
    <col min="7578" max="7578" width="6.42578125" style="7" customWidth="1"/>
    <col min="7579" max="7599" width="7" style="7" hidden="1" customWidth="1"/>
    <col min="7600" max="7603" width="6.42578125" style="7" customWidth="1"/>
    <col min="7604" max="7604" width="6.85546875" style="7" customWidth="1"/>
    <col min="7605" max="7605" width="6.42578125" style="7" customWidth="1"/>
    <col min="7606" max="7622" width="7" style="7" hidden="1" customWidth="1"/>
    <col min="7623" max="7623" width="6.5703125" style="7" customWidth="1"/>
    <col min="7624" max="7624" width="6.42578125" style="7" customWidth="1"/>
    <col min="7625" max="7626" width="7" style="7" hidden="1" customWidth="1"/>
    <col min="7627" max="7627" width="6.42578125" style="7" customWidth="1"/>
    <col min="7628" max="7629" width="7" style="7" hidden="1" customWidth="1"/>
    <col min="7630" max="7630" width="7.42578125" style="7" customWidth="1"/>
    <col min="7631" max="7631" width="7" style="7" hidden="1" customWidth="1"/>
    <col min="7632" max="7632" width="6.42578125" style="7" customWidth="1"/>
    <col min="7633" max="7633" width="7" style="7" hidden="1" customWidth="1"/>
    <col min="7634" max="7634" width="9" style="7" customWidth="1"/>
    <col min="7635" max="7636" width="7" style="7" hidden="1" customWidth="1"/>
    <col min="7637" max="7637" width="8.5703125" style="7" customWidth="1"/>
    <col min="7638" max="7639" width="7" style="7" hidden="1" customWidth="1"/>
    <col min="7640" max="7640" width="6.42578125" style="7" customWidth="1"/>
    <col min="7641" max="7642" width="7" style="7" hidden="1" customWidth="1"/>
    <col min="7643" max="7643" width="7" style="7" customWidth="1"/>
    <col min="7644" max="7645" width="7" style="7" hidden="1" customWidth="1"/>
    <col min="7646" max="7647" width="7" style="7" customWidth="1"/>
    <col min="7648" max="7649" width="7" style="7" hidden="1" customWidth="1"/>
    <col min="7650" max="7650" width="7.5703125" style="7" customWidth="1"/>
    <col min="7651" max="7652" width="7" style="7" hidden="1" customWidth="1"/>
    <col min="7653" max="7653" width="7" style="7" customWidth="1"/>
    <col min="7654" max="7655" width="7" style="7" hidden="1" customWidth="1"/>
    <col min="7656" max="7656" width="7" style="7" customWidth="1"/>
    <col min="7657" max="7658" width="7" style="7" hidden="1" customWidth="1"/>
    <col min="7659" max="7659" width="7" style="7" customWidth="1"/>
    <col min="7660" max="7660" width="7" style="7" hidden="1" customWidth="1"/>
    <col min="7661" max="7661" width="6.42578125" style="7" customWidth="1"/>
    <col min="7662" max="7671" width="7" style="7" hidden="1" customWidth="1"/>
    <col min="7672" max="7672" width="7" style="7" hidden="1"/>
    <col min="7673" max="7673" width="41.42578125" style="7" customWidth="1"/>
    <col min="7674" max="7674" width="6.42578125" style="7" customWidth="1"/>
    <col min="7675" max="7675" width="14.7109375" style="7" customWidth="1"/>
    <col min="7676" max="7676" width="11.42578125" style="7" customWidth="1"/>
    <col min="7677" max="7678" width="13" style="7" customWidth="1"/>
    <col min="7679" max="7688" width="9.42578125" style="7" customWidth="1"/>
    <col min="7689" max="7689" width="8.85546875" style="7" customWidth="1"/>
    <col min="7690" max="7690" width="9.42578125" style="7" customWidth="1"/>
    <col min="7691" max="7691" width="10.140625" style="7" customWidth="1"/>
    <col min="7692" max="7692" width="6.42578125" style="7" customWidth="1"/>
    <col min="7693" max="7693" width="6.85546875" style="7" customWidth="1"/>
    <col min="7694" max="7695" width="6.5703125" style="7" customWidth="1"/>
    <col min="7696" max="7696" width="6.28515625" style="7" customWidth="1"/>
    <col min="7697" max="7698" width="7.5703125" style="7" customWidth="1"/>
    <col min="7699" max="7699" width="14.5703125" style="7" customWidth="1"/>
    <col min="7700" max="7701" width="11.42578125" style="7" customWidth="1"/>
    <col min="7702" max="7702" width="56.85546875" style="7" customWidth="1"/>
    <col min="7703" max="7703" width="9.140625" style="7" bestFit="1" customWidth="1"/>
    <col min="7704" max="7704" width="24.5703125" style="7" customWidth="1"/>
    <col min="7705" max="7705" width="22.85546875" style="7" customWidth="1"/>
    <col min="7706" max="7708" width="9.140625" style="7" bestFit="1" customWidth="1"/>
    <col min="7709" max="7710" width="12.140625" style="7" customWidth="1"/>
    <col min="7711" max="7711" width="14.5703125" style="7" customWidth="1"/>
    <col min="7712" max="7712" width="5" style="7" customWidth="1"/>
    <col min="7713" max="7714" width="7" style="7" hidden="1" customWidth="1"/>
    <col min="7715" max="7715" width="5" style="7" customWidth="1"/>
    <col min="7716" max="7717" width="7" style="7" hidden="1" customWidth="1"/>
    <col min="7718" max="7718" width="5" style="7" customWidth="1"/>
    <col min="7719" max="7720" width="7" style="7" hidden="1" customWidth="1"/>
    <col min="7721" max="7721" width="5" style="7" customWidth="1"/>
    <col min="7722" max="7723" width="7" style="7" hidden="1" customWidth="1"/>
    <col min="7724" max="7724" width="5" style="7" customWidth="1"/>
    <col min="7725" max="7726" width="7" style="7" hidden="1" customWidth="1"/>
    <col min="7727" max="7727" width="5" style="7" customWidth="1"/>
    <col min="7728" max="7738" width="7" style="7" hidden="1" customWidth="1"/>
    <col min="7739" max="7739" width="6.85546875" style="7" customWidth="1"/>
    <col min="7740" max="7741" width="7" style="7" hidden="1" customWidth="1"/>
    <col min="7742" max="7742" width="6.42578125" style="7" customWidth="1"/>
    <col min="7743" max="7744" width="7" style="7" hidden="1" customWidth="1"/>
    <col min="7745" max="7745" width="5.42578125" style="7" customWidth="1"/>
    <col min="7746" max="7747" width="7" style="7" hidden="1" customWidth="1"/>
    <col min="7748" max="7748" width="4.85546875" style="7" customWidth="1"/>
    <col min="7749" max="7753" width="7" style="7" hidden="1" customWidth="1"/>
    <col min="7754" max="7754" width="8.42578125" style="7" customWidth="1"/>
    <col min="7755" max="7756" width="7" style="7" hidden="1" customWidth="1"/>
    <col min="7757" max="7757" width="5.42578125" style="7" customWidth="1"/>
    <col min="7758" max="7762" width="7" style="7" hidden="1" customWidth="1"/>
    <col min="7763" max="7763" width="5.85546875" style="7" customWidth="1"/>
    <col min="7764" max="7765" width="7" style="7" hidden="1" customWidth="1"/>
    <col min="7766" max="7766" width="5.42578125" style="7" customWidth="1"/>
    <col min="7767" max="7768" width="7" style="7" hidden="1" customWidth="1"/>
    <col min="7769" max="7769" width="5.42578125" style="7" customWidth="1"/>
    <col min="7770" max="7771" width="7" style="7" hidden="1" customWidth="1"/>
    <col min="7772" max="7772" width="6" style="7" customWidth="1"/>
    <col min="7773" max="7777" width="7" style="7" hidden="1" customWidth="1"/>
    <col min="7778" max="7778" width="5" style="7" customWidth="1"/>
    <col min="7779" max="7786" width="7" style="7" hidden="1" customWidth="1"/>
    <col min="7787" max="7787" width="5" style="7" customWidth="1"/>
    <col min="7788" max="7788" width="7" style="7" hidden="1" customWidth="1"/>
    <col min="7789" max="7789" width="5" style="7" customWidth="1"/>
    <col min="7790" max="7790" width="9.42578125" style="7" customWidth="1"/>
    <col min="7791" max="7791" width="7" style="7" hidden="1" customWidth="1"/>
    <col min="7792" max="7792" width="5" style="7" customWidth="1"/>
    <col min="7793" max="7794" width="7" style="7" hidden="1" customWidth="1"/>
    <col min="7795" max="7795" width="5" style="7" customWidth="1"/>
    <col min="7796" max="7800" width="7" style="7" hidden="1" customWidth="1"/>
    <col min="7801" max="7801" width="5" style="7" customWidth="1"/>
    <col min="7802" max="7806" width="7" style="7" hidden="1" customWidth="1"/>
    <col min="7807" max="7807" width="5" style="7" customWidth="1"/>
    <col min="7808" max="7808" width="7" style="7" hidden="1" customWidth="1"/>
    <col min="7809" max="7809" width="6.42578125" style="7" customWidth="1"/>
    <col min="7810" max="7813" width="7" style="7" hidden="1" customWidth="1"/>
    <col min="7814" max="7814" width="7.140625" style="7" customWidth="1"/>
    <col min="7815" max="7822" width="7" style="7" hidden="1" customWidth="1"/>
    <col min="7823" max="7823" width="7.140625" style="7" customWidth="1"/>
    <col min="7824" max="7825" width="7" style="7" hidden="1" customWidth="1"/>
    <col min="7826" max="7826" width="7.140625" style="7" customWidth="1"/>
    <col min="7827" max="7828" width="7" style="7" hidden="1" customWidth="1"/>
    <col min="7829" max="7829" width="7.140625" style="7" customWidth="1"/>
    <col min="7830" max="7831" width="7" style="7" hidden="1" customWidth="1"/>
    <col min="7832" max="7832" width="7.140625" style="7" customWidth="1"/>
    <col min="7833" max="7833" width="7" style="7" hidden="1" customWidth="1"/>
    <col min="7834" max="7834" width="6.42578125" style="7" customWidth="1"/>
    <col min="7835" max="7855" width="7" style="7" hidden="1" customWidth="1"/>
    <col min="7856" max="7859" width="6.42578125" style="7" customWidth="1"/>
    <col min="7860" max="7860" width="6.85546875" style="7" customWidth="1"/>
    <col min="7861" max="7861" width="6.42578125" style="7" customWidth="1"/>
    <col min="7862" max="7878" width="7" style="7" hidden="1" customWidth="1"/>
    <col min="7879" max="7879" width="6.5703125" style="7" customWidth="1"/>
    <col min="7880" max="7880" width="6.42578125" style="7" customWidth="1"/>
    <col min="7881" max="7882" width="7" style="7" hidden="1" customWidth="1"/>
    <col min="7883" max="7883" width="6.42578125" style="7" customWidth="1"/>
    <col min="7884" max="7885" width="7" style="7" hidden="1" customWidth="1"/>
    <col min="7886" max="7886" width="7.42578125" style="7" customWidth="1"/>
    <col min="7887" max="7887" width="7" style="7" hidden="1" customWidth="1"/>
    <col min="7888" max="7888" width="6.42578125" style="7" customWidth="1"/>
    <col min="7889" max="7889" width="7" style="7" hidden="1" customWidth="1"/>
    <col min="7890" max="7890" width="9" style="7" customWidth="1"/>
    <col min="7891" max="7892" width="7" style="7" hidden="1" customWidth="1"/>
    <col min="7893" max="7893" width="8.5703125" style="7" customWidth="1"/>
    <col min="7894" max="7895" width="7" style="7" hidden="1" customWidth="1"/>
    <col min="7896" max="7896" width="6.42578125" style="7" customWidth="1"/>
    <col min="7897" max="7898" width="7" style="7" hidden="1" customWidth="1"/>
    <col min="7899" max="7899" width="7" style="7" customWidth="1"/>
    <col min="7900" max="7901" width="7" style="7" hidden="1" customWidth="1"/>
    <col min="7902" max="7903" width="7" style="7" customWidth="1"/>
    <col min="7904" max="7905" width="7" style="7" hidden="1" customWidth="1"/>
    <col min="7906" max="7906" width="7.5703125" style="7" customWidth="1"/>
    <col min="7907" max="7908" width="7" style="7" hidden="1" customWidth="1"/>
    <col min="7909" max="7909" width="7" style="7" customWidth="1"/>
    <col min="7910" max="7911" width="7" style="7" hidden="1" customWidth="1"/>
    <col min="7912" max="7912" width="7" style="7" customWidth="1"/>
    <col min="7913" max="7914" width="7" style="7" hidden="1" customWidth="1"/>
    <col min="7915" max="7915" width="7" style="7" customWidth="1"/>
    <col min="7916" max="7916" width="7" style="7" hidden="1" customWidth="1"/>
    <col min="7917" max="7917" width="6.42578125" style="7" customWidth="1"/>
    <col min="7918" max="7927" width="7" style="7" hidden="1" customWidth="1"/>
    <col min="7928" max="7928" width="7" style="7" hidden="1"/>
    <col min="7929" max="7929" width="41.42578125" style="7" customWidth="1"/>
    <col min="7930" max="7930" width="6.42578125" style="7" customWidth="1"/>
    <col min="7931" max="7931" width="14.7109375" style="7" customWidth="1"/>
    <col min="7932" max="7932" width="11.42578125" style="7" customWidth="1"/>
    <col min="7933" max="7934" width="13" style="7" customWidth="1"/>
    <col min="7935" max="7944" width="9.42578125" style="7" customWidth="1"/>
    <col min="7945" max="7945" width="8.85546875" style="7" customWidth="1"/>
    <col min="7946" max="7946" width="9.42578125" style="7" customWidth="1"/>
    <col min="7947" max="7947" width="10.140625" style="7" customWidth="1"/>
    <col min="7948" max="7948" width="6.42578125" style="7" customWidth="1"/>
    <col min="7949" max="7949" width="6.85546875" style="7" customWidth="1"/>
    <col min="7950" max="7951" width="6.5703125" style="7" customWidth="1"/>
    <col min="7952" max="7952" width="6.28515625" style="7" customWidth="1"/>
    <col min="7953" max="7954" width="7.5703125" style="7" customWidth="1"/>
    <col min="7955" max="7955" width="14.5703125" style="7" customWidth="1"/>
    <col min="7956" max="7957" width="11.42578125" style="7" customWidth="1"/>
    <col min="7958" max="7958" width="56.85546875" style="7" customWidth="1"/>
    <col min="7959" max="7959" width="9.140625" style="7" bestFit="1" customWidth="1"/>
    <col min="7960" max="7960" width="24.5703125" style="7" customWidth="1"/>
    <col min="7961" max="7961" width="22.85546875" style="7" customWidth="1"/>
    <col min="7962" max="7964" width="9.140625" style="7" bestFit="1" customWidth="1"/>
    <col min="7965" max="7966" width="12.140625" style="7" customWidth="1"/>
    <col min="7967" max="7967" width="14.5703125" style="7" customWidth="1"/>
    <col min="7968" max="7968" width="5" style="7" customWidth="1"/>
    <col min="7969" max="7970" width="7" style="7" hidden="1" customWidth="1"/>
    <col min="7971" max="7971" width="5" style="7" customWidth="1"/>
    <col min="7972" max="7973" width="7" style="7" hidden="1" customWidth="1"/>
    <col min="7974" max="7974" width="5" style="7" customWidth="1"/>
    <col min="7975" max="7976" width="7" style="7" hidden="1" customWidth="1"/>
    <col min="7977" max="7977" width="5" style="7" customWidth="1"/>
    <col min="7978" max="7979" width="7" style="7" hidden="1" customWidth="1"/>
    <col min="7980" max="7980" width="5" style="7" customWidth="1"/>
    <col min="7981" max="7982" width="7" style="7" hidden="1" customWidth="1"/>
    <col min="7983" max="7983" width="5" style="7" customWidth="1"/>
    <col min="7984" max="7994" width="7" style="7" hidden="1" customWidth="1"/>
    <col min="7995" max="7995" width="6.85546875" style="7" customWidth="1"/>
    <col min="7996" max="7997" width="7" style="7" hidden="1" customWidth="1"/>
    <col min="7998" max="7998" width="6.42578125" style="7" customWidth="1"/>
    <col min="7999" max="8000" width="7" style="7" hidden="1" customWidth="1"/>
    <col min="8001" max="8001" width="5.42578125" style="7" customWidth="1"/>
    <col min="8002" max="8003" width="7" style="7" hidden="1" customWidth="1"/>
    <col min="8004" max="8004" width="4.85546875" style="7" customWidth="1"/>
    <col min="8005" max="8009" width="7" style="7" hidden="1" customWidth="1"/>
    <col min="8010" max="8010" width="8.42578125" style="7" customWidth="1"/>
    <col min="8011" max="8012" width="7" style="7" hidden="1" customWidth="1"/>
    <col min="8013" max="8013" width="5.42578125" style="7" customWidth="1"/>
    <col min="8014" max="8018" width="7" style="7" hidden="1" customWidth="1"/>
    <col min="8019" max="8019" width="5.85546875" style="7" customWidth="1"/>
    <col min="8020" max="8021" width="7" style="7" hidden="1" customWidth="1"/>
    <col min="8022" max="8022" width="5.42578125" style="7" customWidth="1"/>
    <col min="8023" max="8024" width="7" style="7" hidden="1" customWidth="1"/>
    <col min="8025" max="8025" width="5.42578125" style="7" customWidth="1"/>
    <col min="8026" max="8027" width="7" style="7" hidden="1" customWidth="1"/>
    <col min="8028" max="8028" width="6" style="7" customWidth="1"/>
    <col min="8029" max="8033" width="7" style="7" hidden="1" customWidth="1"/>
    <col min="8034" max="8034" width="5" style="7" customWidth="1"/>
    <col min="8035" max="8042" width="7" style="7" hidden="1" customWidth="1"/>
    <col min="8043" max="8043" width="5" style="7" customWidth="1"/>
    <col min="8044" max="8044" width="7" style="7" hidden="1" customWidth="1"/>
    <col min="8045" max="8045" width="5" style="7" customWidth="1"/>
    <col min="8046" max="8046" width="9.42578125" style="7" customWidth="1"/>
    <col min="8047" max="8047" width="7" style="7" hidden="1" customWidth="1"/>
    <col min="8048" max="8048" width="5" style="7" customWidth="1"/>
    <col min="8049" max="8050" width="7" style="7" hidden="1" customWidth="1"/>
    <col min="8051" max="8051" width="5" style="7" customWidth="1"/>
    <col min="8052" max="8056" width="7" style="7" hidden="1" customWidth="1"/>
    <col min="8057" max="8057" width="5" style="7" customWidth="1"/>
    <col min="8058" max="8062" width="7" style="7" hidden="1" customWidth="1"/>
    <col min="8063" max="8063" width="5" style="7" customWidth="1"/>
    <col min="8064" max="8064" width="7" style="7" hidden="1" customWidth="1"/>
    <col min="8065" max="8065" width="6.42578125" style="7" customWidth="1"/>
    <col min="8066" max="8069" width="7" style="7" hidden="1" customWidth="1"/>
    <col min="8070" max="8070" width="7.140625" style="7" customWidth="1"/>
    <col min="8071" max="8078" width="7" style="7" hidden="1" customWidth="1"/>
    <col min="8079" max="8079" width="7.140625" style="7" customWidth="1"/>
    <col min="8080" max="8081" width="7" style="7" hidden="1" customWidth="1"/>
    <col min="8082" max="8082" width="7.140625" style="7" customWidth="1"/>
    <col min="8083" max="8084" width="7" style="7" hidden="1" customWidth="1"/>
    <col min="8085" max="8085" width="7.140625" style="7" customWidth="1"/>
    <col min="8086" max="8087" width="7" style="7" hidden="1" customWidth="1"/>
    <col min="8088" max="8088" width="7.140625" style="7" customWidth="1"/>
    <col min="8089" max="8089" width="7" style="7" hidden="1" customWidth="1"/>
    <col min="8090" max="8090" width="6.42578125" style="7" customWidth="1"/>
    <col min="8091" max="8111" width="7" style="7" hidden="1" customWidth="1"/>
    <col min="8112" max="8115" width="6.42578125" style="7" customWidth="1"/>
    <col min="8116" max="8116" width="6.85546875" style="7" customWidth="1"/>
    <col min="8117" max="8117" width="6.42578125" style="7" customWidth="1"/>
    <col min="8118" max="8134" width="7" style="7" hidden="1" customWidth="1"/>
    <col min="8135" max="8135" width="6.5703125" style="7" customWidth="1"/>
    <col min="8136" max="8136" width="6.42578125" style="7" customWidth="1"/>
    <col min="8137" max="8138" width="7" style="7" hidden="1" customWidth="1"/>
    <col min="8139" max="8139" width="6.42578125" style="7" customWidth="1"/>
    <col min="8140" max="8141" width="7" style="7" hidden="1" customWidth="1"/>
    <col min="8142" max="8142" width="7.42578125" style="7" customWidth="1"/>
    <col min="8143" max="8143" width="7" style="7" hidden="1" customWidth="1"/>
    <col min="8144" max="8144" width="6.42578125" style="7" customWidth="1"/>
    <col min="8145" max="8145" width="7" style="7" hidden="1" customWidth="1"/>
    <col min="8146" max="8146" width="9" style="7" customWidth="1"/>
    <col min="8147" max="8148" width="7" style="7" hidden="1" customWidth="1"/>
    <col min="8149" max="8149" width="8.5703125" style="7" customWidth="1"/>
    <col min="8150" max="8151" width="7" style="7" hidden="1" customWidth="1"/>
    <col min="8152" max="8152" width="6.42578125" style="7" customWidth="1"/>
    <col min="8153" max="8154" width="7" style="7" hidden="1" customWidth="1"/>
    <col min="8155" max="8155" width="7" style="7" customWidth="1"/>
    <col min="8156" max="8157" width="7" style="7" hidden="1" customWidth="1"/>
    <col min="8158" max="8159" width="7" style="7" customWidth="1"/>
    <col min="8160" max="8161" width="7" style="7" hidden="1" customWidth="1"/>
    <col min="8162" max="8162" width="7.5703125" style="7" customWidth="1"/>
    <col min="8163" max="8164" width="7" style="7" hidden="1" customWidth="1"/>
    <col min="8165" max="8165" width="7" style="7" customWidth="1"/>
    <col min="8166" max="8167" width="7" style="7" hidden="1" customWidth="1"/>
    <col min="8168" max="8168" width="7" style="7" customWidth="1"/>
    <col min="8169" max="8170" width="7" style="7" hidden="1" customWidth="1"/>
    <col min="8171" max="8171" width="7" style="7" customWidth="1"/>
    <col min="8172" max="8172" width="7" style="7" hidden="1" customWidth="1"/>
    <col min="8173" max="8173" width="6.42578125" style="7" customWidth="1"/>
    <col min="8174" max="8183" width="7" style="7" hidden="1" customWidth="1"/>
    <col min="8184" max="8184" width="7" style="7" hidden="1"/>
    <col min="8185" max="8185" width="41.42578125" style="7" customWidth="1"/>
    <col min="8186" max="8186" width="6.42578125" style="7" customWidth="1"/>
    <col min="8187" max="8187" width="14.7109375" style="7" customWidth="1"/>
    <col min="8188" max="8188" width="11.42578125" style="7" customWidth="1"/>
    <col min="8189" max="8190" width="13" style="7" customWidth="1"/>
    <col min="8191" max="8200" width="9.42578125" style="7" customWidth="1"/>
    <col min="8201" max="8201" width="8.85546875" style="7" customWidth="1"/>
    <col min="8202" max="8202" width="9.42578125" style="7" customWidth="1"/>
    <col min="8203" max="8203" width="10.140625" style="7" customWidth="1"/>
    <col min="8204" max="8204" width="6.42578125" style="7" customWidth="1"/>
    <col min="8205" max="8205" width="6.85546875" style="7" customWidth="1"/>
    <col min="8206" max="8207" width="6.5703125" style="7" customWidth="1"/>
    <col min="8208" max="8208" width="6.28515625" style="7" customWidth="1"/>
    <col min="8209" max="8210" width="7.5703125" style="7" customWidth="1"/>
    <col min="8211" max="8211" width="14.5703125" style="7" customWidth="1"/>
    <col min="8212" max="8213" width="11.42578125" style="7" customWidth="1"/>
    <col min="8214" max="8214" width="56.85546875" style="7" customWidth="1"/>
    <col min="8215" max="8215" width="9.140625" style="7" bestFit="1" customWidth="1"/>
    <col min="8216" max="8216" width="24.5703125" style="7" customWidth="1"/>
    <col min="8217" max="8217" width="22.85546875" style="7" customWidth="1"/>
    <col min="8218" max="8220" width="9.140625" style="7" bestFit="1" customWidth="1"/>
    <col min="8221" max="8222" width="12.140625" style="7" customWidth="1"/>
    <col min="8223" max="8223" width="14.5703125" style="7" customWidth="1"/>
    <col min="8224" max="8224" width="5" style="7" customWidth="1"/>
    <col min="8225" max="8226" width="7" style="7" hidden="1" customWidth="1"/>
    <col min="8227" max="8227" width="5" style="7" customWidth="1"/>
    <col min="8228" max="8229" width="7" style="7" hidden="1" customWidth="1"/>
    <col min="8230" max="8230" width="5" style="7" customWidth="1"/>
    <col min="8231" max="8232" width="7" style="7" hidden="1" customWidth="1"/>
    <col min="8233" max="8233" width="5" style="7" customWidth="1"/>
    <col min="8234" max="8235" width="7" style="7" hidden="1" customWidth="1"/>
    <col min="8236" max="8236" width="5" style="7" customWidth="1"/>
    <col min="8237" max="8238" width="7" style="7" hidden="1" customWidth="1"/>
    <col min="8239" max="8239" width="5" style="7" customWidth="1"/>
    <col min="8240" max="8250" width="7" style="7" hidden="1" customWidth="1"/>
    <col min="8251" max="8251" width="6.85546875" style="7" customWidth="1"/>
    <col min="8252" max="8253" width="7" style="7" hidden="1" customWidth="1"/>
    <col min="8254" max="8254" width="6.42578125" style="7" customWidth="1"/>
    <col min="8255" max="8256" width="7" style="7" hidden="1" customWidth="1"/>
    <col min="8257" max="8257" width="5.42578125" style="7" customWidth="1"/>
    <col min="8258" max="8259" width="7" style="7" hidden="1" customWidth="1"/>
    <col min="8260" max="8260" width="4.85546875" style="7" customWidth="1"/>
    <col min="8261" max="8265" width="7" style="7" hidden="1" customWidth="1"/>
    <col min="8266" max="8266" width="8.42578125" style="7" customWidth="1"/>
    <col min="8267" max="8268" width="7" style="7" hidden="1" customWidth="1"/>
    <col min="8269" max="8269" width="5.42578125" style="7" customWidth="1"/>
    <col min="8270" max="8274" width="7" style="7" hidden="1" customWidth="1"/>
    <col min="8275" max="8275" width="5.85546875" style="7" customWidth="1"/>
    <col min="8276" max="8277" width="7" style="7" hidden="1" customWidth="1"/>
    <col min="8278" max="8278" width="5.42578125" style="7" customWidth="1"/>
    <col min="8279" max="8280" width="7" style="7" hidden="1" customWidth="1"/>
    <col min="8281" max="8281" width="5.42578125" style="7" customWidth="1"/>
    <col min="8282" max="8283" width="7" style="7" hidden="1" customWidth="1"/>
    <col min="8284" max="8284" width="6" style="7" customWidth="1"/>
    <col min="8285" max="8289" width="7" style="7" hidden="1" customWidth="1"/>
    <col min="8290" max="8290" width="5" style="7" customWidth="1"/>
    <col min="8291" max="8298" width="7" style="7" hidden="1" customWidth="1"/>
    <col min="8299" max="8299" width="5" style="7" customWidth="1"/>
    <col min="8300" max="8300" width="7" style="7" hidden="1" customWidth="1"/>
    <col min="8301" max="8301" width="5" style="7" customWidth="1"/>
    <col min="8302" max="8302" width="9.42578125" style="7" customWidth="1"/>
    <col min="8303" max="8303" width="7" style="7" hidden="1" customWidth="1"/>
    <col min="8304" max="8304" width="5" style="7" customWidth="1"/>
    <col min="8305" max="8306" width="7" style="7" hidden="1" customWidth="1"/>
    <col min="8307" max="8307" width="5" style="7" customWidth="1"/>
    <col min="8308" max="8312" width="7" style="7" hidden="1" customWidth="1"/>
    <col min="8313" max="8313" width="5" style="7" customWidth="1"/>
    <col min="8314" max="8318" width="7" style="7" hidden="1" customWidth="1"/>
    <col min="8319" max="8319" width="5" style="7" customWidth="1"/>
    <col min="8320" max="8320" width="7" style="7" hidden="1" customWidth="1"/>
    <col min="8321" max="8321" width="6.42578125" style="7" customWidth="1"/>
    <col min="8322" max="8325" width="7" style="7" hidden="1" customWidth="1"/>
    <col min="8326" max="8326" width="7.140625" style="7" customWidth="1"/>
    <col min="8327" max="8334" width="7" style="7" hidden="1" customWidth="1"/>
    <col min="8335" max="8335" width="7.140625" style="7" customWidth="1"/>
    <col min="8336" max="8337" width="7" style="7" hidden="1" customWidth="1"/>
    <col min="8338" max="8338" width="7.140625" style="7" customWidth="1"/>
    <col min="8339" max="8340" width="7" style="7" hidden="1" customWidth="1"/>
    <col min="8341" max="8341" width="7.140625" style="7" customWidth="1"/>
    <col min="8342" max="8343" width="7" style="7" hidden="1" customWidth="1"/>
    <col min="8344" max="8344" width="7.140625" style="7" customWidth="1"/>
    <col min="8345" max="8345" width="7" style="7" hidden="1" customWidth="1"/>
    <col min="8346" max="8346" width="6.42578125" style="7" customWidth="1"/>
    <col min="8347" max="8367" width="7" style="7" hidden="1" customWidth="1"/>
    <col min="8368" max="8371" width="6.42578125" style="7" customWidth="1"/>
    <col min="8372" max="8372" width="6.85546875" style="7" customWidth="1"/>
    <col min="8373" max="8373" width="6.42578125" style="7" customWidth="1"/>
    <col min="8374" max="8390" width="7" style="7" hidden="1" customWidth="1"/>
    <col min="8391" max="8391" width="6.5703125" style="7" customWidth="1"/>
    <col min="8392" max="8392" width="6.42578125" style="7" customWidth="1"/>
    <col min="8393" max="8394" width="7" style="7" hidden="1" customWidth="1"/>
    <col min="8395" max="8395" width="6.42578125" style="7" customWidth="1"/>
    <col min="8396" max="8397" width="7" style="7" hidden="1" customWidth="1"/>
    <col min="8398" max="8398" width="7.42578125" style="7" customWidth="1"/>
    <col min="8399" max="8399" width="7" style="7" hidden="1" customWidth="1"/>
    <col min="8400" max="8400" width="6.42578125" style="7" customWidth="1"/>
    <col min="8401" max="8401" width="7" style="7" hidden="1" customWidth="1"/>
    <col min="8402" max="8402" width="9" style="7" customWidth="1"/>
    <col min="8403" max="8404" width="7" style="7" hidden="1" customWidth="1"/>
    <col min="8405" max="8405" width="8.5703125" style="7" customWidth="1"/>
    <col min="8406" max="8407" width="7" style="7" hidden="1" customWidth="1"/>
    <col min="8408" max="8408" width="6.42578125" style="7" customWidth="1"/>
    <col min="8409" max="8410" width="7" style="7" hidden="1" customWidth="1"/>
    <col min="8411" max="8411" width="7" style="7" customWidth="1"/>
    <col min="8412" max="8413" width="7" style="7" hidden="1" customWidth="1"/>
    <col min="8414" max="8415" width="7" style="7" customWidth="1"/>
    <col min="8416" max="8417" width="7" style="7" hidden="1" customWidth="1"/>
    <col min="8418" max="8418" width="7.5703125" style="7" customWidth="1"/>
    <col min="8419" max="8420" width="7" style="7" hidden="1" customWidth="1"/>
    <col min="8421" max="8421" width="7" style="7" customWidth="1"/>
    <col min="8422" max="8423" width="7" style="7" hidden="1" customWidth="1"/>
    <col min="8424" max="8424" width="7" style="7" customWidth="1"/>
    <col min="8425" max="8426" width="7" style="7" hidden="1" customWidth="1"/>
    <col min="8427" max="8427" width="7" style="7" customWidth="1"/>
    <col min="8428" max="8428" width="7" style="7" hidden="1" customWidth="1"/>
    <col min="8429" max="8429" width="6.42578125" style="7" customWidth="1"/>
    <col min="8430" max="8439" width="7" style="7" hidden="1" customWidth="1"/>
    <col min="8440" max="8440" width="7" style="7" hidden="1"/>
    <col min="8441" max="8441" width="41.42578125" style="7" customWidth="1"/>
    <col min="8442" max="8442" width="6.42578125" style="7" customWidth="1"/>
    <col min="8443" max="8443" width="14.7109375" style="7" customWidth="1"/>
    <col min="8444" max="8444" width="11.42578125" style="7" customWidth="1"/>
    <col min="8445" max="8446" width="13" style="7" customWidth="1"/>
    <col min="8447" max="8456" width="9.42578125" style="7" customWidth="1"/>
    <col min="8457" max="8457" width="8.85546875" style="7" customWidth="1"/>
    <col min="8458" max="8458" width="9.42578125" style="7" customWidth="1"/>
    <col min="8459" max="8459" width="10.140625" style="7" customWidth="1"/>
    <col min="8460" max="8460" width="6.42578125" style="7" customWidth="1"/>
    <col min="8461" max="8461" width="6.85546875" style="7" customWidth="1"/>
    <col min="8462" max="8463" width="6.5703125" style="7" customWidth="1"/>
    <col min="8464" max="8464" width="6.28515625" style="7" customWidth="1"/>
    <col min="8465" max="8466" width="7.5703125" style="7" customWidth="1"/>
    <col min="8467" max="8467" width="14.5703125" style="7" customWidth="1"/>
    <col min="8468" max="8469" width="11.42578125" style="7" customWidth="1"/>
    <col min="8470" max="8470" width="56.85546875" style="7" customWidth="1"/>
    <col min="8471" max="8471" width="9.140625" style="7" bestFit="1" customWidth="1"/>
    <col min="8472" max="8472" width="24.5703125" style="7" customWidth="1"/>
    <col min="8473" max="8473" width="22.85546875" style="7" customWidth="1"/>
    <col min="8474" max="8476" width="9.140625" style="7" bestFit="1" customWidth="1"/>
    <col min="8477" max="8478" width="12.140625" style="7" customWidth="1"/>
    <col min="8479" max="8479" width="14.5703125" style="7" customWidth="1"/>
    <col min="8480" max="8480" width="5" style="7" customWidth="1"/>
    <col min="8481" max="8482" width="7" style="7" hidden="1" customWidth="1"/>
    <col min="8483" max="8483" width="5" style="7" customWidth="1"/>
    <col min="8484" max="8485" width="7" style="7" hidden="1" customWidth="1"/>
    <col min="8486" max="8486" width="5" style="7" customWidth="1"/>
    <col min="8487" max="8488" width="7" style="7" hidden="1" customWidth="1"/>
    <col min="8489" max="8489" width="5" style="7" customWidth="1"/>
    <col min="8490" max="8491" width="7" style="7" hidden="1" customWidth="1"/>
    <col min="8492" max="8492" width="5" style="7" customWidth="1"/>
    <col min="8493" max="8494" width="7" style="7" hidden="1" customWidth="1"/>
    <col min="8495" max="8495" width="5" style="7" customWidth="1"/>
    <col min="8496" max="8506" width="7" style="7" hidden="1" customWidth="1"/>
    <col min="8507" max="8507" width="6.85546875" style="7" customWidth="1"/>
    <col min="8508" max="8509" width="7" style="7" hidden="1" customWidth="1"/>
    <col min="8510" max="8510" width="6.42578125" style="7" customWidth="1"/>
    <col min="8511" max="8512" width="7" style="7" hidden="1" customWidth="1"/>
    <col min="8513" max="8513" width="5.42578125" style="7" customWidth="1"/>
    <col min="8514" max="8515" width="7" style="7" hidden="1" customWidth="1"/>
    <col min="8516" max="8516" width="4.85546875" style="7" customWidth="1"/>
    <col min="8517" max="8521" width="7" style="7" hidden="1" customWidth="1"/>
    <col min="8522" max="8522" width="8.42578125" style="7" customWidth="1"/>
    <col min="8523" max="8524" width="7" style="7" hidden="1" customWidth="1"/>
    <col min="8525" max="8525" width="5.42578125" style="7" customWidth="1"/>
    <col min="8526" max="8530" width="7" style="7" hidden="1" customWidth="1"/>
    <col min="8531" max="8531" width="5.85546875" style="7" customWidth="1"/>
    <col min="8532" max="8533" width="7" style="7" hidden="1" customWidth="1"/>
    <col min="8534" max="8534" width="5.42578125" style="7" customWidth="1"/>
    <col min="8535" max="8536" width="7" style="7" hidden="1" customWidth="1"/>
    <col min="8537" max="8537" width="5.42578125" style="7" customWidth="1"/>
    <col min="8538" max="8539" width="7" style="7" hidden="1" customWidth="1"/>
    <col min="8540" max="8540" width="6" style="7" customWidth="1"/>
    <col min="8541" max="8545" width="7" style="7" hidden="1" customWidth="1"/>
    <col min="8546" max="8546" width="5" style="7" customWidth="1"/>
    <col min="8547" max="8554" width="7" style="7" hidden="1" customWidth="1"/>
    <col min="8555" max="8555" width="5" style="7" customWidth="1"/>
    <col min="8556" max="8556" width="7" style="7" hidden="1" customWidth="1"/>
    <col min="8557" max="8557" width="5" style="7" customWidth="1"/>
    <col min="8558" max="8558" width="9.42578125" style="7" customWidth="1"/>
    <col min="8559" max="8559" width="7" style="7" hidden="1" customWidth="1"/>
    <col min="8560" max="8560" width="5" style="7" customWidth="1"/>
    <col min="8561" max="8562" width="7" style="7" hidden="1" customWidth="1"/>
    <col min="8563" max="8563" width="5" style="7" customWidth="1"/>
    <col min="8564" max="8568" width="7" style="7" hidden="1" customWidth="1"/>
    <col min="8569" max="8569" width="5" style="7" customWidth="1"/>
    <col min="8570" max="8574" width="7" style="7" hidden="1" customWidth="1"/>
    <col min="8575" max="8575" width="5" style="7" customWidth="1"/>
    <col min="8576" max="8576" width="7" style="7" hidden="1" customWidth="1"/>
    <col min="8577" max="8577" width="6.42578125" style="7" customWidth="1"/>
    <col min="8578" max="8581" width="7" style="7" hidden="1" customWidth="1"/>
    <col min="8582" max="8582" width="7.140625" style="7" customWidth="1"/>
    <col min="8583" max="8590" width="7" style="7" hidden="1" customWidth="1"/>
    <col min="8591" max="8591" width="7.140625" style="7" customWidth="1"/>
    <col min="8592" max="8593" width="7" style="7" hidden="1" customWidth="1"/>
    <col min="8594" max="8594" width="7.140625" style="7" customWidth="1"/>
    <col min="8595" max="8596" width="7" style="7" hidden="1" customWidth="1"/>
    <col min="8597" max="8597" width="7.140625" style="7" customWidth="1"/>
    <col min="8598" max="8599" width="7" style="7" hidden="1" customWidth="1"/>
    <col min="8600" max="8600" width="7.140625" style="7" customWidth="1"/>
    <col min="8601" max="8601" width="7" style="7" hidden="1" customWidth="1"/>
    <col min="8602" max="8602" width="6.42578125" style="7" customWidth="1"/>
    <col min="8603" max="8623" width="7" style="7" hidden="1" customWidth="1"/>
    <col min="8624" max="8627" width="6.42578125" style="7" customWidth="1"/>
    <col min="8628" max="8628" width="6.85546875" style="7" customWidth="1"/>
    <col min="8629" max="8629" width="6.42578125" style="7" customWidth="1"/>
    <col min="8630" max="8646" width="7" style="7" hidden="1" customWidth="1"/>
    <col min="8647" max="8647" width="6.5703125" style="7" customWidth="1"/>
    <col min="8648" max="8648" width="6.42578125" style="7" customWidth="1"/>
    <col min="8649" max="8650" width="7" style="7" hidden="1" customWidth="1"/>
    <col min="8651" max="8651" width="6.42578125" style="7" customWidth="1"/>
    <col min="8652" max="8653" width="7" style="7" hidden="1" customWidth="1"/>
    <col min="8654" max="8654" width="7.42578125" style="7" customWidth="1"/>
    <col min="8655" max="8655" width="7" style="7" hidden="1" customWidth="1"/>
    <col min="8656" max="8656" width="6.42578125" style="7" customWidth="1"/>
    <col min="8657" max="8657" width="7" style="7" hidden="1" customWidth="1"/>
    <col min="8658" max="8658" width="9" style="7" customWidth="1"/>
    <col min="8659" max="8660" width="7" style="7" hidden="1" customWidth="1"/>
    <col min="8661" max="8661" width="8.5703125" style="7" customWidth="1"/>
    <col min="8662" max="8663" width="7" style="7" hidden="1" customWidth="1"/>
    <col min="8664" max="8664" width="6.42578125" style="7" customWidth="1"/>
    <col min="8665" max="8666" width="7" style="7" hidden="1" customWidth="1"/>
    <col min="8667" max="8667" width="7" style="7" customWidth="1"/>
    <col min="8668" max="8669" width="7" style="7" hidden="1" customWidth="1"/>
    <col min="8670" max="8671" width="7" style="7" customWidth="1"/>
    <col min="8672" max="8673" width="7" style="7" hidden="1" customWidth="1"/>
    <col min="8674" max="8674" width="7.5703125" style="7" customWidth="1"/>
    <col min="8675" max="8676" width="7" style="7" hidden="1" customWidth="1"/>
    <col min="8677" max="8677" width="7" style="7" customWidth="1"/>
    <col min="8678" max="8679" width="7" style="7" hidden="1" customWidth="1"/>
    <col min="8680" max="8680" width="7" style="7" customWidth="1"/>
    <col min="8681" max="8682" width="7" style="7" hidden="1" customWidth="1"/>
    <col min="8683" max="8683" width="7" style="7" customWidth="1"/>
    <col min="8684" max="8684" width="7" style="7" hidden="1" customWidth="1"/>
    <col min="8685" max="8685" width="6.42578125" style="7" customWidth="1"/>
    <col min="8686" max="8695" width="7" style="7" hidden="1" customWidth="1"/>
    <col min="8696" max="8696" width="7" style="7" hidden="1"/>
    <col min="8697" max="8697" width="41.42578125" style="7" customWidth="1"/>
    <col min="8698" max="8698" width="6.42578125" style="7" customWidth="1"/>
    <col min="8699" max="8699" width="14.7109375" style="7" customWidth="1"/>
    <col min="8700" max="8700" width="11.42578125" style="7" customWidth="1"/>
    <col min="8701" max="8702" width="13" style="7" customWidth="1"/>
    <col min="8703" max="8712" width="9.42578125" style="7" customWidth="1"/>
    <col min="8713" max="8713" width="8.85546875" style="7" customWidth="1"/>
    <col min="8714" max="8714" width="9.42578125" style="7" customWidth="1"/>
    <col min="8715" max="8715" width="10.140625" style="7" customWidth="1"/>
    <col min="8716" max="8716" width="6.42578125" style="7" customWidth="1"/>
    <col min="8717" max="8717" width="6.85546875" style="7" customWidth="1"/>
    <col min="8718" max="8719" width="6.5703125" style="7" customWidth="1"/>
    <col min="8720" max="8720" width="6.28515625" style="7" customWidth="1"/>
    <col min="8721" max="8722" width="7.5703125" style="7" customWidth="1"/>
    <col min="8723" max="8723" width="14.5703125" style="7" customWidth="1"/>
    <col min="8724" max="8725" width="11.42578125" style="7" customWidth="1"/>
    <col min="8726" max="8726" width="56.85546875" style="7" customWidth="1"/>
    <col min="8727" max="8727" width="9.140625" style="7" bestFit="1" customWidth="1"/>
    <col min="8728" max="8728" width="24.5703125" style="7" customWidth="1"/>
    <col min="8729" max="8729" width="22.85546875" style="7" customWidth="1"/>
    <col min="8730" max="8732" width="9.140625" style="7" bestFit="1" customWidth="1"/>
    <col min="8733" max="8734" width="12.140625" style="7" customWidth="1"/>
    <col min="8735" max="8735" width="14.5703125" style="7" customWidth="1"/>
    <col min="8736" max="8736" width="5" style="7" customWidth="1"/>
    <col min="8737" max="8738" width="7" style="7" hidden="1" customWidth="1"/>
    <col min="8739" max="8739" width="5" style="7" customWidth="1"/>
    <col min="8740" max="8741" width="7" style="7" hidden="1" customWidth="1"/>
    <col min="8742" max="8742" width="5" style="7" customWidth="1"/>
    <col min="8743" max="8744" width="7" style="7" hidden="1" customWidth="1"/>
    <col min="8745" max="8745" width="5" style="7" customWidth="1"/>
    <col min="8746" max="8747" width="7" style="7" hidden="1" customWidth="1"/>
    <col min="8748" max="8748" width="5" style="7" customWidth="1"/>
    <col min="8749" max="8750" width="7" style="7" hidden="1" customWidth="1"/>
    <col min="8751" max="8751" width="5" style="7" customWidth="1"/>
    <col min="8752" max="8762" width="7" style="7" hidden="1" customWidth="1"/>
    <col min="8763" max="8763" width="6.85546875" style="7" customWidth="1"/>
    <col min="8764" max="8765" width="7" style="7" hidden="1" customWidth="1"/>
    <col min="8766" max="8766" width="6.42578125" style="7" customWidth="1"/>
    <col min="8767" max="8768" width="7" style="7" hidden="1" customWidth="1"/>
    <col min="8769" max="8769" width="5.42578125" style="7" customWidth="1"/>
    <col min="8770" max="8771" width="7" style="7" hidden="1" customWidth="1"/>
    <col min="8772" max="8772" width="4.85546875" style="7" customWidth="1"/>
    <col min="8773" max="8777" width="7" style="7" hidden="1" customWidth="1"/>
    <col min="8778" max="8778" width="8.42578125" style="7" customWidth="1"/>
    <col min="8779" max="8780" width="7" style="7" hidden="1" customWidth="1"/>
    <col min="8781" max="8781" width="5.42578125" style="7" customWidth="1"/>
    <col min="8782" max="8786" width="7" style="7" hidden="1" customWidth="1"/>
    <col min="8787" max="8787" width="5.85546875" style="7" customWidth="1"/>
    <col min="8788" max="8789" width="7" style="7" hidden="1" customWidth="1"/>
    <col min="8790" max="8790" width="5.42578125" style="7" customWidth="1"/>
    <col min="8791" max="8792" width="7" style="7" hidden="1" customWidth="1"/>
    <col min="8793" max="8793" width="5.42578125" style="7" customWidth="1"/>
    <col min="8794" max="8795" width="7" style="7" hidden="1" customWidth="1"/>
    <col min="8796" max="8796" width="6" style="7" customWidth="1"/>
    <col min="8797" max="8801" width="7" style="7" hidden="1" customWidth="1"/>
    <col min="8802" max="8802" width="5" style="7" customWidth="1"/>
    <col min="8803" max="8810" width="7" style="7" hidden="1" customWidth="1"/>
    <col min="8811" max="8811" width="5" style="7" customWidth="1"/>
    <col min="8812" max="8812" width="7" style="7" hidden="1" customWidth="1"/>
    <col min="8813" max="8813" width="5" style="7" customWidth="1"/>
    <col min="8814" max="8814" width="9.42578125" style="7" customWidth="1"/>
    <col min="8815" max="8815" width="7" style="7" hidden="1" customWidth="1"/>
    <col min="8816" max="8816" width="5" style="7" customWidth="1"/>
    <col min="8817" max="8818" width="7" style="7" hidden="1" customWidth="1"/>
    <col min="8819" max="8819" width="5" style="7" customWidth="1"/>
    <col min="8820" max="8824" width="7" style="7" hidden="1" customWidth="1"/>
    <col min="8825" max="8825" width="5" style="7" customWidth="1"/>
    <col min="8826" max="8830" width="7" style="7" hidden="1" customWidth="1"/>
    <col min="8831" max="8831" width="5" style="7" customWidth="1"/>
    <col min="8832" max="8832" width="7" style="7" hidden="1" customWidth="1"/>
    <col min="8833" max="8833" width="6.42578125" style="7" customWidth="1"/>
    <col min="8834" max="8837" width="7" style="7" hidden="1" customWidth="1"/>
    <col min="8838" max="8838" width="7.140625" style="7" customWidth="1"/>
    <col min="8839" max="8846" width="7" style="7" hidden="1" customWidth="1"/>
    <col min="8847" max="8847" width="7.140625" style="7" customWidth="1"/>
    <col min="8848" max="8849" width="7" style="7" hidden="1" customWidth="1"/>
    <col min="8850" max="8850" width="7.140625" style="7" customWidth="1"/>
    <col min="8851" max="8852" width="7" style="7" hidden="1" customWidth="1"/>
    <col min="8853" max="8853" width="7.140625" style="7" customWidth="1"/>
    <col min="8854" max="8855" width="7" style="7" hidden="1" customWidth="1"/>
    <col min="8856" max="8856" width="7.140625" style="7" customWidth="1"/>
    <col min="8857" max="8857" width="7" style="7" hidden="1" customWidth="1"/>
    <col min="8858" max="8858" width="6.42578125" style="7" customWidth="1"/>
    <col min="8859" max="8879" width="7" style="7" hidden="1" customWidth="1"/>
    <col min="8880" max="8883" width="6.42578125" style="7" customWidth="1"/>
    <col min="8884" max="8884" width="6.85546875" style="7" customWidth="1"/>
    <col min="8885" max="8885" width="6.42578125" style="7" customWidth="1"/>
    <col min="8886" max="8902" width="7" style="7" hidden="1" customWidth="1"/>
    <col min="8903" max="8903" width="6.5703125" style="7" customWidth="1"/>
    <col min="8904" max="8904" width="6.42578125" style="7" customWidth="1"/>
    <col min="8905" max="8906" width="7" style="7" hidden="1" customWidth="1"/>
    <col min="8907" max="8907" width="6.42578125" style="7" customWidth="1"/>
    <col min="8908" max="8909" width="7" style="7" hidden="1" customWidth="1"/>
    <col min="8910" max="8910" width="7.42578125" style="7" customWidth="1"/>
    <col min="8911" max="8911" width="7" style="7" hidden="1" customWidth="1"/>
    <col min="8912" max="8912" width="6.42578125" style="7" customWidth="1"/>
    <col min="8913" max="8913" width="7" style="7" hidden="1" customWidth="1"/>
    <col min="8914" max="8914" width="9" style="7" customWidth="1"/>
    <col min="8915" max="8916" width="7" style="7" hidden="1" customWidth="1"/>
    <col min="8917" max="8917" width="8.5703125" style="7" customWidth="1"/>
    <col min="8918" max="8919" width="7" style="7" hidden="1" customWidth="1"/>
    <col min="8920" max="8920" width="6.42578125" style="7" customWidth="1"/>
    <col min="8921" max="8922" width="7" style="7" hidden="1" customWidth="1"/>
    <col min="8923" max="8923" width="7" style="7" customWidth="1"/>
    <col min="8924" max="8925" width="7" style="7" hidden="1" customWidth="1"/>
    <col min="8926" max="8927" width="7" style="7" customWidth="1"/>
    <col min="8928" max="8929" width="7" style="7" hidden="1" customWidth="1"/>
    <col min="8930" max="8930" width="7.5703125" style="7" customWidth="1"/>
    <col min="8931" max="8932" width="7" style="7" hidden="1" customWidth="1"/>
    <col min="8933" max="8933" width="7" style="7" customWidth="1"/>
    <col min="8934" max="8935" width="7" style="7" hidden="1" customWidth="1"/>
    <col min="8936" max="8936" width="7" style="7" customWidth="1"/>
    <col min="8937" max="8938" width="7" style="7" hidden="1" customWidth="1"/>
    <col min="8939" max="8939" width="7" style="7" customWidth="1"/>
    <col min="8940" max="8940" width="7" style="7" hidden="1" customWidth="1"/>
    <col min="8941" max="8941" width="6.42578125" style="7" customWidth="1"/>
    <col min="8942" max="8951" width="7" style="7" hidden="1" customWidth="1"/>
    <col min="8952" max="8952" width="7" style="7" hidden="1"/>
    <col min="8953" max="8953" width="41.42578125" style="7" customWidth="1"/>
    <col min="8954" max="8954" width="6.42578125" style="7" customWidth="1"/>
    <col min="8955" max="8955" width="14.7109375" style="7" customWidth="1"/>
    <col min="8956" max="8956" width="11.42578125" style="7" customWidth="1"/>
    <col min="8957" max="8958" width="13" style="7" customWidth="1"/>
    <col min="8959" max="8968" width="9.42578125" style="7" customWidth="1"/>
    <col min="8969" max="8969" width="8.85546875" style="7" customWidth="1"/>
    <col min="8970" max="8970" width="9.42578125" style="7" customWidth="1"/>
    <col min="8971" max="8971" width="10.140625" style="7" customWidth="1"/>
    <col min="8972" max="8972" width="6.42578125" style="7" customWidth="1"/>
    <col min="8973" max="8973" width="6.85546875" style="7" customWidth="1"/>
    <col min="8974" max="8975" width="6.5703125" style="7" customWidth="1"/>
    <col min="8976" max="8976" width="6.28515625" style="7" customWidth="1"/>
    <col min="8977" max="8978" width="7.5703125" style="7" customWidth="1"/>
    <col min="8979" max="8979" width="14.5703125" style="7" customWidth="1"/>
    <col min="8980" max="8981" width="11.42578125" style="7" customWidth="1"/>
    <col min="8982" max="8982" width="56.85546875" style="7" customWidth="1"/>
    <col min="8983" max="8983" width="9.140625" style="7" bestFit="1" customWidth="1"/>
    <col min="8984" max="8984" width="24.5703125" style="7" customWidth="1"/>
    <col min="8985" max="8985" width="22.85546875" style="7" customWidth="1"/>
    <col min="8986" max="8988" width="9.140625" style="7" bestFit="1" customWidth="1"/>
    <col min="8989" max="8990" width="12.140625" style="7" customWidth="1"/>
    <col min="8991" max="8991" width="14.5703125" style="7" customWidth="1"/>
    <col min="8992" max="8992" width="5" style="7" customWidth="1"/>
    <col min="8993" max="8994" width="7" style="7" hidden="1" customWidth="1"/>
    <col min="8995" max="8995" width="5" style="7" customWidth="1"/>
    <col min="8996" max="8997" width="7" style="7" hidden="1" customWidth="1"/>
    <col min="8998" max="8998" width="5" style="7" customWidth="1"/>
    <col min="8999" max="9000" width="7" style="7" hidden="1" customWidth="1"/>
    <col min="9001" max="9001" width="5" style="7" customWidth="1"/>
    <col min="9002" max="9003" width="7" style="7" hidden="1" customWidth="1"/>
    <col min="9004" max="9004" width="5" style="7" customWidth="1"/>
    <col min="9005" max="9006" width="7" style="7" hidden="1" customWidth="1"/>
    <col min="9007" max="9007" width="5" style="7" customWidth="1"/>
    <col min="9008" max="9018" width="7" style="7" hidden="1" customWidth="1"/>
    <col min="9019" max="9019" width="6.85546875" style="7" customWidth="1"/>
    <col min="9020" max="9021" width="7" style="7" hidden="1" customWidth="1"/>
    <col min="9022" max="9022" width="6.42578125" style="7" customWidth="1"/>
    <col min="9023" max="9024" width="7" style="7" hidden="1" customWidth="1"/>
    <col min="9025" max="9025" width="5.42578125" style="7" customWidth="1"/>
    <col min="9026" max="9027" width="7" style="7" hidden="1" customWidth="1"/>
    <col min="9028" max="9028" width="4.85546875" style="7" customWidth="1"/>
    <col min="9029" max="9033" width="7" style="7" hidden="1" customWidth="1"/>
    <col min="9034" max="9034" width="8.42578125" style="7" customWidth="1"/>
    <col min="9035" max="9036" width="7" style="7" hidden="1" customWidth="1"/>
    <col min="9037" max="9037" width="5.42578125" style="7" customWidth="1"/>
    <col min="9038" max="9042" width="7" style="7" hidden="1" customWidth="1"/>
    <col min="9043" max="9043" width="5.85546875" style="7" customWidth="1"/>
    <col min="9044" max="9045" width="7" style="7" hidden="1" customWidth="1"/>
    <col min="9046" max="9046" width="5.42578125" style="7" customWidth="1"/>
    <col min="9047" max="9048" width="7" style="7" hidden="1" customWidth="1"/>
    <col min="9049" max="9049" width="5.42578125" style="7" customWidth="1"/>
    <col min="9050" max="9051" width="7" style="7" hidden="1" customWidth="1"/>
    <col min="9052" max="9052" width="6" style="7" customWidth="1"/>
    <col min="9053" max="9057" width="7" style="7" hidden="1" customWidth="1"/>
    <col min="9058" max="9058" width="5" style="7" customWidth="1"/>
    <col min="9059" max="9066" width="7" style="7" hidden="1" customWidth="1"/>
    <col min="9067" max="9067" width="5" style="7" customWidth="1"/>
    <col min="9068" max="9068" width="7" style="7" hidden="1" customWidth="1"/>
    <col min="9069" max="9069" width="5" style="7" customWidth="1"/>
    <col min="9070" max="9070" width="9.42578125" style="7" customWidth="1"/>
    <col min="9071" max="9071" width="7" style="7" hidden="1" customWidth="1"/>
    <col min="9072" max="9072" width="5" style="7" customWidth="1"/>
    <col min="9073" max="9074" width="7" style="7" hidden="1" customWidth="1"/>
    <col min="9075" max="9075" width="5" style="7" customWidth="1"/>
    <col min="9076" max="9080" width="7" style="7" hidden="1" customWidth="1"/>
    <col min="9081" max="9081" width="5" style="7" customWidth="1"/>
    <col min="9082" max="9086" width="7" style="7" hidden="1" customWidth="1"/>
    <col min="9087" max="9087" width="5" style="7" customWidth="1"/>
    <col min="9088" max="9088" width="7" style="7" hidden="1" customWidth="1"/>
    <col min="9089" max="9089" width="6.42578125" style="7" customWidth="1"/>
    <col min="9090" max="9093" width="7" style="7" hidden="1" customWidth="1"/>
    <col min="9094" max="9094" width="7.140625" style="7" customWidth="1"/>
    <col min="9095" max="9102" width="7" style="7" hidden="1" customWidth="1"/>
    <col min="9103" max="9103" width="7.140625" style="7" customWidth="1"/>
    <col min="9104" max="9105" width="7" style="7" hidden="1" customWidth="1"/>
    <col min="9106" max="9106" width="7.140625" style="7" customWidth="1"/>
    <col min="9107" max="9108" width="7" style="7" hidden="1" customWidth="1"/>
    <col min="9109" max="9109" width="7.140625" style="7" customWidth="1"/>
    <col min="9110" max="9111" width="7" style="7" hidden="1" customWidth="1"/>
    <col min="9112" max="9112" width="7.140625" style="7" customWidth="1"/>
    <col min="9113" max="9113" width="7" style="7" hidden="1" customWidth="1"/>
    <col min="9114" max="9114" width="6.42578125" style="7" customWidth="1"/>
    <col min="9115" max="9135" width="7" style="7" hidden="1" customWidth="1"/>
    <col min="9136" max="9139" width="6.42578125" style="7" customWidth="1"/>
    <col min="9140" max="9140" width="6.85546875" style="7" customWidth="1"/>
    <col min="9141" max="9141" width="6.42578125" style="7" customWidth="1"/>
    <col min="9142" max="9158" width="7" style="7" hidden="1" customWidth="1"/>
    <col min="9159" max="9159" width="6.5703125" style="7" customWidth="1"/>
    <col min="9160" max="9160" width="6.42578125" style="7" customWidth="1"/>
    <col min="9161" max="9162" width="7" style="7" hidden="1" customWidth="1"/>
    <col min="9163" max="9163" width="6.42578125" style="7" customWidth="1"/>
    <col min="9164" max="9165" width="7" style="7" hidden="1" customWidth="1"/>
    <col min="9166" max="9166" width="7.42578125" style="7" customWidth="1"/>
    <col min="9167" max="9167" width="7" style="7" hidden="1" customWidth="1"/>
    <col min="9168" max="9168" width="6.42578125" style="7" customWidth="1"/>
    <col min="9169" max="9169" width="7" style="7" hidden="1" customWidth="1"/>
    <col min="9170" max="9170" width="9" style="7" customWidth="1"/>
    <col min="9171" max="9172" width="7" style="7" hidden="1" customWidth="1"/>
    <col min="9173" max="9173" width="8.5703125" style="7" customWidth="1"/>
    <col min="9174" max="9175" width="7" style="7" hidden="1" customWidth="1"/>
    <col min="9176" max="9176" width="6.42578125" style="7" customWidth="1"/>
    <col min="9177" max="9178" width="7" style="7" hidden="1" customWidth="1"/>
    <col min="9179" max="9179" width="7" style="7" customWidth="1"/>
    <col min="9180" max="9181" width="7" style="7" hidden="1" customWidth="1"/>
    <col min="9182" max="9183" width="7" style="7" customWidth="1"/>
    <col min="9184" max="9185" width="7" style="7" hidden="1" customWidth="1"/>
    <col min="9186" max="9186" width="7.5703125" style="7" customWidth="1"/>
    <col min="9187" max="9188" width="7" style="7" hidden="1" customWidth="1"/>
    <col min="9189" max="9189" width="7" style="7" customWidth="1"/>
    <col min="9190" max="9191" width="7" style="7" hidden="1" customWidth="1"/>
    <col min="9192" max="9192" width="7" style="7" customWidth="1"/>
    <col min="9193" max="9194" width="7" style="7" hidden="1" customWidth="1"/>
    <col min="9195" max="9195" width="7" style="7" customWidth="1"/>
    <col min="9196" max="9196" width="7" style="7" hidden="1" customWidth="1"/>
    <col min="9197" max="9197" width="6.42578125" style="7" customWidth="1"/>
    <col min="9198" max="9207" width="7" style="7" hidden="1" customWidth="1"/>
    <col min="9208" max="9208" width="7" style="7" hidden="1"/>
    <col min="9209" max="9209" width="41.42578125" style="7" customWidth="1"/>
    <col min="9210" max="9210" width="6.42578125" style="7" customWidth="1"/>
    <col min="9211" max="9211" width="14.7109375" style="7" customWidth="1"/>
    <col min="9212" max="9212" width="11.42578125" style="7" customWidth="1"/>
    <col min="9213" max="9214" width="13" style="7" customWidth="1"/>
    <col min="9215" max="9224" width="9.42578125" style="7" customWidth="1"/>
    <col min="9225" max="9225" width="8.85546875" style="7" customWidth="1"/>
    <col min="9226" max="9226" width="9.42578125" style="7" customWidth="1"/>
    <col min="9227" max="9227" width="10.140625" style="7" customWidth="1"/>
    <col min="9228" max="9228" width="6.42578125" style="7" customWidth="1"/>
    <col min="9229" max="9229" width="6.85546875" style="7" customWidth="1"/>
    <col min="9230" max="9231" width="6.5703125" style="7" customWidth="1"/>
    <col min="9232" max="9232" width="6.28515625" style="7" customWidth="1"/>
    <col min="9233" max="9234" width="7.5703125" style="7" customWidth="1"/>
    <col min="9235" max="9235" width="14.5703125" style="7" customWidth="1"/>
    <col min="9236" max="9237" width="11.42578125" style="7" customWidth="1"/>
    <col min="9238" max="9238" width="56.85546875" style="7" customWidth="1"/>
    <col min="9239" max="9239" width="9.140625" style="7" bestFit="1" customWidth="1"/>
    <col min="9240" max="9240" width="24.5703125" style="7" customWidth="1"/>
    <col min="9241" max="9241" width="22.85546875" style="7" customWidth="1"/>
    <col min="9242" max="9244" width="9.140625" style="7" bestFit="1" customWidth="1"/>
    <col min="9245" max="9246" width="12.140625" style="7" customWidth="1"/>
    <col min="9247" max="9247" width="14.5703125" style="7" customWidth="1"/>
    <col min="9248" max="9248" width="5" style="7" customWidth="1"/>
    <col min="9249" max="9250" width="7" style="7" hidden="1" customWidth="1"/>
    <col min="9251" max="9251" width="5" style="7" customWidth="1"/>
    <col min="9252" max="9253" width="7" style="7" hidden="1" customWidth="1"/>
    <col min="9254" max="9254" width="5" style="7" customWidth="1"/>
    <col min="9255" max="9256" width="7" style="7" hidden="1" customWidth="1"/>
    <col min="9257" max="9257" width="5" style="7" customWidth="1"/>
    <col min="9258" max="9259" width="7" style="7" hidden="1" customWidth="1"/>
    <col min="9260" max="9260" width="5" style="7" customWidth="1"/>
    <col min="9261" max="9262" width="7" style="7" hidden="1" customWidth="1"/>
    <col min="9263" max="9263" width="5" style="7" customWidth="1"/>
    <col min="9264" max="9274" width="7" style="7" hidden="1" customWidth="1"/>
    <col min="9275" max="9275" width="6.85546875" style="7" customWidth="1"/>
    <col min="9276" max="9277" width="7" style="7" hidden="1" customWidth="1"/>
    <col min="9278" max="9278" width="6.42578125" style="7" customWidth="1"/>
    <col min="9279" max="9280" width="7" style="7" hidden="1" customWidth="1"/>
    <col min="9281" max="9281" width="5.42578125" style="7" customWidth="1"/>
    <col min="9282" max="9283" width="7" style="7" hidden="1" customWidth="1"/>
    <col min="9284" max="9284" width="4.85546875" style="7" customWidth="1"/>
    <col min="9285" max="9289" width="7" style="7" hidden="1" customWidth="1"/>
    <col min="9290" max="9290" width="8.42578125" style="7" customWidth="1"/>
    <col min="9291" max="9292" width="7" style="7" hidden="1" customWidth="1"/>
    <col min="9293" max="9293" width="5.42578125" style="7" customWidth="1"/>
    <col min="9294" max="9298" width="7" style="7" hidden="1" customWidth="1"/>
    <col min="9299" max="9299" width="5.85546875" style="7" customWidth="1"/>
    <col min="9300" max="9301" width="7" style="7" hidden="1" customWidth="1"/>
    <col min="9302" max="9302" width="5.42578125" style="7" customWidth="1"/>
    <col min="9303" max="9304" width="7" style="7" hidden="1" customWidth="1"/>
    <col min="9305" max="9305" width="5.42578125" style="7" customWidth="1"/>
    <col min="9306" max="9307" width="7" style="7" hidden="1" customWidth="1"/>
    <col min="9308" max="9308" width="6" style="7" customWidth="1"/>
    <col min="9309" max="9313" width="7" style="7" hidden="1" customWidth="1"/>
    <col min="9314" max="9314" width="5" style="7" customWidth="1"/>
    <col min="9315" max="9322" width="7" style="7" hidden="1" customWidth="1"/>
    <col min="9323" max="9323" width="5" style="7" customWidth="1"/>
    <col min="9324" max="9324" width="7" style="7" hidden="1" customWidth="1"/>
    <col min="9325" max="9325" width="5" style="7" customWidth="1"/>
    <col min="9326" max="9326" width="9.42578125" style="7" customWidth="1"/>
    <col min="9327" max="9327" width="7" style="7" hidden="1" customWidth="1"/>
    <col min="9328" max="9328" width="5" style="7" customWidth="1"/>
    <col min="9329" max="9330" width="7" style="7" hidden="1" customWidth="1"/>
    <col min="9331" max="9331" width="5" style="7" customWidth="1"/>
    <col min="9332" max="9336" width="7" style="7" hidden="1" customWidth="1"/>
    <col min="9337" max="9337" width="5" style="7" customWidth="1"/>
    <col min="9338" max="9342" width="7" style="7" hidden="1" customWidth="1"/>
    <col min="9343" max="9343" width="5" style="7" customWidth="1"/>
    <col min="9344" max="9344" width="7" style="7" hidden="1" customWidth="1"/>
    <col min="9345" max="9345" width="6.42578125" style="7" customWidth="1"/>
    <col min="9346" max="9349" width="7" style="7" hidden="1" customWidth="1"/>
    <col min="9350" max="9350" width="7.140625" style="7" customWidth="1"/>
    <col min="9351" max="9358" width="7" style="7" hidden="1" customWidth="1"/>
    <col min="9359" max="9359" width="7.140625" style="7" customWidth="1"/>
    <col min="9360" max="9361" width="7" style="7" hidden="1" customWidth="1"/>
    <col min="9362" max="9362" width="7.140625" style="7" customWidth="1"/>
    <col min="9363" max="9364" width="7" style="7" hidden="1" customWidth="1"/>
    <col min="9365" max="9365" width="7.140625" style="7" customWidth="1"/>
    <col min="9366" max="9367" width="7" style="7" hidden="1" customWidth="1"/>
    <col min="9368" max="9368" width="7.140625" style="7" customWidth="1"/>
    <col min="9369" max="9369" width="7" style="7" hidden="1" customWidth="1"/>
    <col min="9370" max="9370" width="6.42578125" style="7" customWidth="1"/>
    <col min="9371" max="9391" width="7" style="7" hidden="1" customWidth="1"/>
    <col min="9392" max="9395" width="6.42578125" style="7" customWidth="1"/>
    <col min="9396" max="9396" width="6.85546875" style="7" customWidth="1"/>
    <col min="9397" max="9397" width="6.42578125" style="7" customWidth="1"/>
    <col min="9398" max="9414" width="7" style="7" hidden="1" customWidth="1"/>
    <col min="9415" max="9415" width="6.5703125" style="7" customWidth="1"/>
    <col min="9416" max="9416" width="6.42578125" style="7" customWidth="1"/>
    <col min="9417" max="9418" width="7" style="7" hidden="1" customWidth="1"/>
    <col min="9419" max="9419" width="6.42578125" style="7" customWidth="1"/>
    <col min="9420" max="9421" width="7" style="7" hidden="1" customWidth="1"/>
    <col min="9422" max="9422" width="7.42578125" style="7" customWidth="1"/>
    <col min="9423" max="9423" width="7" style="7" hidden="1" customWidth="1"/>
    <col min="9424" max="9424" width="6.42578125" style="7" customWidth="1"/>
    <col min="9425" max="9425" width="7" style="7" hidden="1" customWidth="1"/>
    <col min="9426" max="9426" width="9" style="7" customWidth="1"/>
    <col min="9427" max="9428" width="7" style="7" hidden="1" customWidth="1"/>
    <col min="9429" max="9429" width="8.5703125" style="7" customWidth="1"/>
    <col min="9430" max="9431" width="7" style="7" hidden="1" customWidth="1"/>
    <col min="9432" max="9432" width="6.42578125" style="7" customWidth="1"/>
    <col min="9433" max="9434" width="7" style="7" hidden="1" customWidth="1"/>
    <col min="9435" max="9435" width="7" style="7" customWidth="1"/>
    <col min="9436" max="9437" width="7" style="7" hidden="1" customWidth="1"/>
    <col min="9438" max="9439" width="7" style="7" customWidth="1"/>
    <col min="9440" max="9441" width="7" style="7" hidden="1" customWidth="1"/>
    <col min="9442" max="9442" width="7.5703125" style="7" customWidth="1"/>
    <col min="9443" max="9444" width="7" style="7" hidden="1" customWidth="1"/>
    <col min="9445" max="9445" width="7" style="7" customWidth="1"/>
    <col min="9446" max="9447" width="7" style="7" hidden="1" customWidth="1"/>
    <col min="9448" max="9448" width="7" style="7" customWidth="1"/>
    <col min="9449" max="9450" width="7" style="7" hidden="1" customWidth="1"/>
    <col min="9451" max="9451" width="7" style="7" customWidth="1"/>
    <col min="9452" max="9452" width="7" style="7" hidden="1" customWidth="1"/>
    <col min="9453" max="9453" width="6.42578125" style="7" customWidth="1"/>
    <col min="9454" max="9463" width="7" style="7" hidden="1" customWidth="1"/>
    <col min="9464" max="9464" width="7" style="7" hidden="1"/>
    <col min="9465" max="9465" width="41.42578125" style="7" customWidth="1"/>
    <col min="9466" max="9466" width="6.42578125" style="7" customWidth="1"/>
    <col min="9467" max="9467" width="14.7109375" style="7" customWidth="1"/>
    <col min="9468" max="9468" width="11.42578125" style="7" customWidth="1"/>
    <col min="9469" max="9470" width="13" style="7" customWidth="1"/>
    <col min="9471" max="9480" width="9.42578125" style="7" customWidth="1"/>
    <col min="9481" max="9481" width="8.85546875" style="7" customWidth="1"/>
    <col min="9482" max="9482" width="9.42578125" style="7" customWidth="1"/>
    <col min="9483" max="9483" width="10.140625" style="7" customWidth="1"/>
    <col min="9484" max="9484" width="6.42578125" style="7" customWidth="1"/>
    <col min="9485" max="9485" width="6.85546875" style="7" customWidth="1"/>
    <col min="9486" max="9487" width="6.5703125" style="7" customWidth="1"/>
    <col min="9488" max="9488" width="6.28515625" style="7" customWidth="1"/>
    <col min="9489" max="9490" width="7.5703125" style="7" customWidth="1"/>
    <col min="9491" max="9491" width="14.5703125" style="7" customWidth="1"/>
    <col min="9492" max="9493" width="11.42578125" style="7" customWidth="1"/>
    <col min="9494" max="9494" width="56.85546875" style="7" customWidth="1"/>
    <col min="9495" max="9495" width="9.140625" style="7" bestFit="1" customWidth="1"/>
    <col min="9496" max="9496" width="24.5703125" style="7" customWidth="1"/>
    <col min="9497" max="9497" width="22.85546875" style="7" customWidth="1"/>
    <col min="9498" max="9500" width="9.140625" style="7" bestFit="1" customWidth="1"/>
    <col min="9501" max="9502" width="12.140625" style="7" customWidth="1"/>
    <col min="9503" max="9503" width="14.5703125" style="7" customWidth="1"/>
    <col min="9504" max="9504" width="5" style="7" customWidth="1"/>
    <col min="9505" max="9506" width="7" style="7" hidden="1" customWidth="1"/>
    <col min="9507" max="9507" width="5" style="7" customWidth="1"/>
    <col min="9508" max="9509" width="7" style="7" hidden="1" customWidth="1"/>
    <col min="9510" max="9510" width="5" style="7" customWidth="1"/>
    <col min="9511" max="9512" width="7" style="7" hidden="1" customWidth="1"/>
    <col min="9513" max="9513" width="5" style="7" customWidth="1"/>
    <col min="9514" max="9515" width="7" style="7" hidden="1" customWidth="1"/>
    <col min="9516" max="9516" width="5" style="7" customWidth="1"/>
    <col min="9517" max="9518" width="7" style="7" hidden="1" customWidth="1"/>
    <col min="9519" max="9519" width="5" style="7" customWidth="1"/>
    <col min="9520" max="9530" width="7" style="7" hidden="1" customWidth="1"/>
    <col min="9531" max="9531" width="6.85546875" style="7" customWidth="1"/>
    <col min="9532" max="9533" width="7" style="7" hidden="1" customWidth="1"/>
    <col min="9534" max="9534" width="6.42578125" style="7" customWidth="1"/>
    <col min="9535" max="9536" width="7" style="7" hidden="1" customWidth="1"/>
    <col min="9537" max="9537" width="5.42578125" style="7" customWidth="1"/>
    <col min="9538" max="9539" width="7" style="7" hidden="1" customWidth="1"/>
    <col min="9540" max="9540" width="4.85546875" style="7" customWidth="1"/>
    <col min="9541" max="9545" width="7" style="7" hidden="1" customWidth="1"/>
    <col min="9546" max="9546" width="8.42578125" style="7" customWidth="1"/>
    <col min="9547" max="9548" width="7" style="7" hidden="1" customWidth="1"/>
    <col min="9549" max="9549" width="5.42578125" style="7" customWidth="1"/>
    <col min="9550" max="9554" width="7" style="7" hidden="1" customWidth="1"/>
    <col min="9555" max="9555" width="5.85546875" style="7" customWidth="1"/>
    <col min="9556" max="9557" width="7" style="7" hidden="1" customWidth="1"/>
    <col min="9558" max="9558" width="5.42578125" style="7" customWidth="1"/>
    <col min="9559" max="9560" width="7" style="7" hidden="1" customWidth="1"/>
    <col min="9561" max="9561" width="5.42578125" style="7" customWidth="1"/>
    <col min="9562" max="9563" width="7" style="7" hidden="1" customWidth="1"/>
    <col min="9564" max="9564" width="6" style="7" customWidth="1"/>
    <col min="9565" max="9569" width="7" style="7" hidden="1" customWidth="1"/>
    <col min="9570" max="9570" width="5" style="7" customWidth="1"/>
    <col min="9571" max="9578" width="7" style="7" hidden="1" customWidth="1"/>
    <col min="9579" max="9579" width="5" style="7" customWidth="1"/>
    <col min="9580" max="9580" width="7" style="7" hidden="1" customWidth="1"/>
    <col min="9581" max="9581" width="5" style="7" customWidth="1"/>
    <col min="9582" max="9582" width="9.42578125" style="7" customWidth="1"/>
    <col min="9583" max="9583" width="7" style="7" hidden="1" customWidth="1"/>
    <col min="9584" max="9584" width="5" style="7" customWidth="1"/>
    <col min="9585" max="9586" width="7" style="7" hidden="1" customWidth="1"/>
    <col min="9587" max="9587" width="5" style="7" customWidth="1"/>
    <col min="9588" max="9592" width="7" style="7" hidden="1" customWidth="1"/>
    <col min="9593" max="9593" width="5" style="7" customWidth="1"/>
    <col min="9594" max="9598" width="7" style="7" hidden="1" customWidth="1"/>
    <col min="9599" max="9599" width="5" style="7" customWidth="1"/>
    <col min="9600" max="9600" width="7" style="7" hidden="1" customWidth="1"/>
    <col min="9601" max="9601" width="6.42578125" style="7" customWidth="1"/>
    <col min="9602" max="9605" width="7" style="7" hidden="1" customWidth="1"/>
    <col min="9606" max="9606" width="7.140625" style="7" customWidth="1"/>
    <col min="9607" max="9614" width="7" style="7" hidden="1" customWidth="1"/>
    <col min="9615" max="9615" width="7.140625" style="7" customWidth="1"/>
    <col min="9616" max="9617" width="7" style="7" hidden="1" customWidth="1"/>
    <col min="9618" max="9618" width="7.140625" style="7" customWidth="1"/>
    <col min="9619" max="9620" width="7" style="7" hidden="1" customWidth="1"/>
    <col min="9621" max="9621" width="7.140625" style="7" customWidth="1"/>
    <col min="9622" max="9623" width="7" style="7" hidden="1" customWidth="1"/>
    <col min="9624" max="9624" width="7.140625" style="7" customWidth="1"/>
    <col min="9625" max="9625" width="7" style="7" hidden="1" customWidth="1"/>
    <col min="9626" max="9626" width="6.42578125" style="7" customWidth="1"/>
    <col min="9627" max="9647" width="7" style="7" hidden="1" customWidth="1"/>
    <col min="9648" max="9651" width="6.42578125" style="7" customWidth="1"/>
    <col min="9652" max="9652" width="6.85546875" style="7" customWidth="1"/>
    <col min="9653" max="9653" width="6.42578125" style="7" customWidth="1"/>
    <col min="9654" max="9670" width="7" style="7" hidden="1" customWidth="1"/>
    <col min="9671" max="9671" width="6.5703125" style="7" customWidth="1"/>
    <col min="9672" max="9672" width="6.42578125" style="7" customWidth="1"/>
    <col min="9673" max="9674" width="7" style="7" hidden="1" customWidth="1"/>
    <col min="9675" max="9675" width="6.42578125" style="7" customWidth="1"/>
    <col min="9676" max="9677" width="7" style="7" hidden="1" customWidth="1"/>
    <col min="9678" max="9678" width="7.42578125" style="7" customWidth="1"/>
    <col min="9679" max="9679" width="7" style="7" hidden="1" customWidth="1"/>
    <col min="9680" max="9680" width="6.42578125" style="7" customWidth="1"/>
    <col min="9681" max="9681" width="7" style="7" hidden="1" customWidth="1"/>
    <col min="9682" max="9682" width="9" style="7" customWidth="1"/>
    <col min="9683" max="9684" width="7" style="7" hidden="1" customWidth="1"/>
    <col min="9685" max="9685" width="8.5703125" style="7" customWidth="1"/>
    <col min="9686" max="9687" width="7" style="7" hidden="1" customWidth="1"/>
    <col min="9688" max="9688" width="6.42578125" style="7" customWidth="1"/>
    <col min="9689" max="9690" width="7" style="7" hidden="1" customWidth="1"/>
    <col min="9691" max="9691" width="7" style="7" customWidth="1"/>
    <col min="9692" max="9693" width="7" style="7" hidden="1" customWidth="1"/>
    <col min="9694" max="9695" width="7" style="7" customWidth="1"/>
    <col min="9696" max="9697" width="7" style="7" hidden="1" customWidth="1"/>
    <col min="9698" max="9698" width="7.5703125" style="7" customWidth="1"/>
    <col min="9699" max="9700" width="7" style="7" hidden="1" customWidth="1"/>
    <col min="9701" max="9701" width="7" style="7" customWidth="1"/>
    <col min="9702" max="9703" width="7" style="7" hidden="1" customWidth="1"/>
    <col min="9704" max="9704" width="7" style="7" customWidth="1"/>
    <col min="9705" max="9706" width="7" style="7" hidden="1" customWidth="1"/>
    <col min="9707" max="9707" width="7" style="7" customWidth="1"/>
    <col min="9708" max="9708" width="7" style="7" hidden="1" customWidth="1"/>
    <col min="9709" max="9709" width="6.42578125" style="7" customWidth="1"/>
    <col min="9710" max="9719" width="7" style="7" hidden="1" customWidth="1"/>
    <col min="9720" max="9720" width="7" style="7" hidden="1"/>
    <col min="9721" max="9721" width="41.42578125" style="7" customWidth="1"/>
    <col min="9722" max="9722" width="6.42578125" style="7" customWidth="1"/>
    <col min="9723" max="9723" width="14.7109375" style="7" customWidth="1"/>
    <col min="9724" max="9724" width="11.42578125" style="7" customWidth="1"/>
    <col min="9725" max="9726" width="13" style="7" customWidth="1"/>
    <col min="9727" max="9736" width="9.42578125" style="7" customWidth="1"/>
    <col min="9737" max="9737" width="8.85546875" style="7" customWidth="1"/>
    <col min="9738" max="9738" width="9.42578125" style="7" customWidth="1"/>
    <col min="9739" max="9739" width="10.140625" style="7" customWidth="1"/>
    <col min="9740" max="9740" width="6.42578125" style="7" customWidth="1"/>
    <col min="9741" max="9741" width="6.85546875" style="7" customWidth="1"/>
    <col min="9742" max="9743" width="6.5703125" style="7" customWidth="1"/>
    <col min="9744" max="9744" width="6.28515625" style="7" customWidth="1"/>
    <col min="9745" max="9746" width="7.5703125" style="7" customWidth="1"/>
    <col min="9747" max="9747" width="14.5703125" style="7" customWidth="1"/>
    <col min="9748" max="9749" width="11.42578125" style="7" customWidth="1"/>
    <col min="9750" max="9750" width="56.85546875" style="7" customWidth="1"/>
    <col min="9751" max="9751" width="9.140625" style="7" bestFit="1" customWidth="1"/>
    <col min="9752" max="9752" width="24.5703125" style="7" customWidth="1"/>
    <col min="9753" max="9753" width="22.85546875" style="7" customWidth="1"/>
    <col min="9754" max="9756" width="9.140625" style="7" bestFit="1" customWidth="1"/>
    <col min="9757" max="9758" width="12.140625" style="7" customWidth="1"/>
    <col min="9759" max="9759" width="14.5703125" style="7" customWidth="1"/>
    <col min="9760" max="9760" width="5" style="7" customWidth="1"/>
    <col min="9761" max="9762" width="7" style="7" hidden="1" customWidth="1"/>
    <col min="9763" max="9763" width="5" style="7" customWidth="1"/>
    <col min="9764" max="9765" width="7" style="7" hidden="1" customWidth="1"/>
    <col min="9766" max="9766" width="5" style="7" customWidth="1"/>
    <col min="9767" max="9768" width="7" style="7" hidden="1" customWidth="1"/>
    <col min="9769" max="9769" width="5" style="7" customWidth="1"/>
    <col min="9770" max="9771" width="7" style="7" hidden="1" customWidth="1"/>
    <col min="9772" max="9772" width="5" style="7" customWidth="1"/>
    <col min="9773" max="9774" width="7" style="7" hidden="1" customWidth="1"/>
    <col min="9775" max="9775" width="5" style="7" customWidth="1"/>
    <col min="9776" max="9786" width="7" style="7" hidden="1" customWidth="1"/>
    <col min="9787" max="9787" width="6.85546875" style="7" customWidth="1"/>
    <col min="9788" max="9789" width="7" style="7" hidden="1" customWidth="1"/>
    <col min="9790" max="9790" width="6.42578125" style="7" customWidth="1"/>
    <col min="9791" max="9792" width="7" style="7" hidden="1" customWidth="1"/>
    <col min="9793" max="9793" width="5.42578125" style="7" customWidth="1"/>
    <col min="9794" max="9795" width="7" style="7" hidden="1" customWidth="1"/>
    <col min="9796" max="9796" width="4.85546875" style="7" customWidth="1"/>
    <col min="9797" max="9801" width="7" style="7" hidden="1" customWidth="1"/>
    <col min="9802" max="9802" width="8.42578125" style="7" customWidth="1"/>
    <col min="9803" max="9804" width="7" style="7" hidden="1" customWidth="1"/>
    <col min="9805" max="9805" width="5.42578125" style="7" customWidth="1"/>
    <col min="9806" max="9810" width="7" style="7" hidden="1" customWidth="1"/>
    <col min="9811" max="9811" width="5.85546875" style="7" customWidth="1"/>
    <col min="9812" max="9813" width="7" style="7" hidden="1" customWidth="1"/>
    <col min="9814" max="9814" width="5.42578125" style="7" customWidth="1"/>
    <col min="9815" max="9816" width="7" style="7" hidden="1" customWidth="1"/>
    <col min="9817" max="9817" width="5.42578125" style="7" customWidth="1"/>
    <col min="9818" max="9819" width="7" style="7" hidden="1" customWidth="1"/>
    <col min="9820" max="9820" width="6" style="7" customWidth="1"/>
    <col min="9821" max="9825" width="7" style="7" hidden="1" customWidth="1"/>
    <col min="9826" max="9826" width="5" style="7" customWidth="1"/>
    <col min="9827" max="9834" width="7" style="7" hidden="1" customWidth="1"/>
    <col min="9835" max="9835" width="5" style="7" customWidth="1"/>
    <col min="9836" max="9836" width="7" style="7" hidden="1" customWidth="1"/>
    <col min="9837" max="9837" width="5" style="7" customWidth="1"/>
    <col min="9838" max="9838" width="9.42578125" style="7" customWidth="1"/>
    <col min="9839" max="9839" width="7" style="7" hidden="1" customWidth="1"/>
    <col min="9840" max="9840" width="5" style="7" customWidth="1"/>
    <col min="9841" max="9842" width="7" style="7" hidden="1" customWidth="1"/>
    <col min="9843" max="9843" width="5" style="7" customWidth="1"/>
    <col min="9844" max="9848" width="7" style="7" hidden="1" customWidth="1"/>
    <col min="9849" max="9849" width="5" style="7" customWidth="1"/>
    <col min="9850" max="9854" width="7" style="7" hidden="1" customWidth="1"/>
    <col min="9855" max="9855" width="5" style="7" customWidth="1"/>
    <col min="9856" max="9856" width="7" style="7" hidden="1" customWidth="1"/>
    <col min="9857" max="9857" width="6.42578125" style="7" customWidth="1"/>
    <col min="9858" max="9861" width="7" style="7" hidden="1" customWidth="1"/>
    <col min="9862" max="9862" width="7.140625" style="7" customWidth="1"/>
    <col min="9863" max="9870" width="7" style="7" hidden="1" customWidth="1"/>
    <col min="9871" max="9871" width="7.140625" style="7" customWidth="1"/>
    <col min="9872" max="9873" width="7" style="7" hidden="1" customWidth="1"/>
    <col min="9874" max="9874" width="7.140625" style="7" customWidth="1"/>
    <col min="9875" max="9876" width="7" style="7" hidden="1" customWidth="1"/>
    <col min="9877" max="9877" width="7.140625" style="7" customWidth="1"/>
    <col min="9878" max="9879" width="7" style="7" hidden="1" customWidth="1"/>
    <col min="9880" max="9880" width="7.140625" style="7" customWidth="1"/>
    <col min="9881" max="9881" width="7" style="7" hidden="1" customWidth="1"/>
    <col min="9882" max="9882" width="6.42578125" style="7" customWidth="1"/>
    <col min="9883" max="9903" width="7" style="7" hidden="1" customWidth="1"/>
    <col min="9904" max="9907" width="6.42578125" style="7" customWidth="1"/>
    <col min="9908" max="9908" width="6.85546875" style="7" customWidth="1"/>
    <col min="9909" max="9909" width="6.42578125" style="7" customWidth="1"/>
    <col min="9910" max="9926" width="7" style="7" hidden="1" customWidth="1"/>
    <col min="9927" max="9927" width="6.5703125" style="7" customWidth="1"/>
    <col min="9928" max="9928" width="6.42578125" style="7" customWidth="1"/>
    <col min="9929" max="9930" width="7" style="7" hidden="1" customWidth="1"/>
    <col min="9931" max="9931" width="6.42578125" style="7" customWidth="1"/>
    <col min="9932" max="9933" width="7" style="7" hidden="1" customWidth="1"/>
    <col min="9934" max="9934" width="7.42578125" style="7" customWidth="1"/>
    <col min="9935" max="9935" width="7" style="7" hidden="1" customWidth="1"/>
    <col min="9936" max="9936" width="6.42578125" style="7" customWidth="1"/>
    <col min="9937" max="9937" width="7" style="7" hidden="1" customWidth="1"/>
    <col min="9938" max="9938" width="9" style="7" customWidth="1"/>
    <col min="9939" max="9940" width="7" style="7" hidden="1" customWidth="1"/>
    <col min="9941" max="9941" width="8.5703125" style="7" customWidth="1"/>
    <col min="9942" max="9943" width="7" style="7" hidden="1" customWidth="1"/>
    <col min="9944" max="9944" width="6.42578125" style="7" customWidth="1"/>
    <col min="9945" max="9946" width="7" style="7" hidden="1" customWidth="1"/>
    <col min="9947" max="9947" width="7" style="7" customWidth="1"/>
    <col min="9948" max="9949" width="7" style="7" hidden="1" customWidth="1"/>
    <col min="9950" max="9951" width="7" style="7" customWidth="1"/>
    <col min="9952" max="9953" width="7" style="7" hidden="1" customWidth="1"/>
    <col min="9954" max="9954" width="7.5703125" style="7" customWidth="1"/>
    <col min="9955" max="9956" width="7" style="7" hidden="1" customWidth="1"/>
    <col min="9957" max="9957" width="7" style="7" customWidth="1"/>
    <col min="9958" max="9959" width="7" style="7" hidden="1" customWidth="1"/>
    <col min="9960" max="9960" width="7" style="7" customWidth="1"/>
    <col min="9961" max="9962" width="7" style="7" hidden="1" customWidth="1"/>
    <col min="9963" max="9963" width="7" style="7" customWidth="1"/>
    <col min="9964" max="9964" width="7" style="7" hidden="1" customWidth="1"/>
    <col min="9965" max="9965" width="6.42578125" style="7" customWidth="1"/>
    <col min="9966" max="9975" width="7" style="7" hidden="1" customWidth="1"/>
    <col min="9976" max="9976" width="7" style="7" hidden="1"/>
    <col min="9977" max="9977" width="41.42578125" style="7" customWidth="1"/>
    <col min="9978" max="9978" width="6.42578125" style="7" customWidth="1"/>
    <col min="9979" max="9979" width="14.7109375" style="7" customWidth="1"/>
    <col min="9980" max="9980" width="11.42578125" style="7" customWidth="1"/>
    <col min="9981" max="9982" width="13" style="7" customWidth="1"/>
    <col min="9983" max="9992" width="9.42578125" style="7" customWidth="1"/>
    <col min="9993" max="9993" width="8.85546875" style="7" customWidth="1"/>
    <col min="9994" max="9994" width="9.42578125" style="7" customWidth="1"/>
    <col min="9995" max="9995" width="10.140625" style="7" customWidth="1"/>
    <col min="9996" max="9996" width="6.42578125" style="7" customWidth="1"/>
    <col min="9997" max="9997" width="6.85546875" style="7" customWidth="1"/>
    <col min="9998" max="9999" width="6.5703125" style="7" customWidth="1"/>
    <col min="10000" max="10000" width="6.28515625" style="7" customWidth="1"/>
    <col min="10001" max="10002" width="7.5703125" style="7" customWidth="1"/>
    <col min="10003" max="10003" width="14.5703125" style="7" customWidth="1"/>
    <col min="10004" max="10005" width="11.42578125" style="7" customWidth="1"/>
    <col min="10006" max="10006" width="56.85546875" style="7" customWidth="1"/>
    <col min="10007" max="10007" width="9.140625" style="7" bestFit="1" customWidth="1"/>
    <col min="10008" max="10008" width="24.5703125" style="7" customWidth="1"/>
    <col min="10009" max="10009" width="22.85546875" style="7" customWidth="1"/>
    <col min="10010" max="10012" width="9.140625" style="7" bestFit="1" customWidth="1"/>
    <col min="10013" max="10014" width="12.140625" style="7" customWidth="1"/>
    <col min="10015" max="10015" width="14.5703125" style="7" customWidth="1"/>
    <col min="10016" max="10016" width="5" style="7" customWidth="1"/>
    <col min="10017" max="10018" width="7" style="7" hidden="1" customWidth="1"/>
    <col min="10019" max="10019" width="5" style="7" customWidth="1"/>
    <col min="10020" max="10021" width="7" style="7" hidden="1" customWidth="1"/>
    <col min="10022" max="10022" width="5" style="7" customWidth="1"/>
    <col min="10023" max="10024" width="7" style="7" hidden="1" customWidth="1"/>
    <col min="10025" max="10025" width="5" style="7" customWidth="1"/>
    <col min="10026" max="10027" width="7" style="7" hidden="1" customWidth="1"/>
    <col min="10028" max="10028" width="5" style="7" customWidth="1"/>
    <col min="10029" max="10030" width="7" style="7" hidden="1" customWidth="1"/>
    <col min="10031" max="10031" width="5" style="7" customWidth="1"/>
    <col min="10032" max="10042" width="7" style="7" hidden="1" customWidth="1"/>
    <col min="10043" max="10043" width="6.85546875" style="7" customWidth="1"/>
    <col min="10044" max="10045" width="7" style="7" hidden="1" customWidth="1"/>
    <col min="10046" max="10046" width="6.42578125" style="7" customWidth="1"/>
    <col min="10047" max="10048" width="7" style="7" hidden="1" customWidth="1"/>
    <col min="10049" max="10049" width="5.42578125" style="7" customWidth="1"/>
    <col min="10050" max="10051" width="7" style="7" hidden="1" customWidth="1"/>
    <col min="10052" max="10052" width="4.85546875" style="7" customWidth="1"/>
    <col min="10053" max="10057" width="7" style="7" hidden="1" customWidth="1"/>
    <col min="10058" max="10058" width="8.42578125" style="7" customWidth="1"/>
    <col min="10059" max="10060" width="7" style="7" hidden="1" customWidth="1"/>
    <col min="10061" max="10061" width="5.42578125" style="7" customWidth="1"/>
    <col min="10062" max="10066" width="7" style="7" hidden="1" customWidth="1"/>
    <col min="10067" max="10067" width="5.85546875" style="7" customWidth="1"/>
    <col min="10068" max="10069" width="7" style="7" hidden="1" customWidth="1"/>
    <col min="10070" max="10070" width="5.42578125" style="7" customWidth="1"/>
    <col min="10071" max="10072" width="7" style="7" hidden="1" customWidth="1"/>
    <col min="10073" max="10073" width="5.42578125" style="7" customWidth="1"/>
    <col min="10074" max="10075" width="7" style="7" hidden="1" customWidth="1"/>
    <col min="10076" max="10076" width="6" style="7" customWidth="1"/>
    <col min="10077" max="10081" width="7" style="7" hidden="1" customWidth="1"/>
    <col min="10082" max="10082" width="5" style="7" customWidth="1"/>
    <col min="10083" max="10090" width="7" style="7" hidden="1" customWidth="1"/>
    <col min="10091" max="10091" width="5" style="7" customWidth="1"/>
    <col min="10092" max="10092" width="7" style="7" hidden="1" customWidth="1"/>
    <col min="10093" max="10093" width="5" style="7" customWidth="1"/>
    <col min="10094" max="10094" width="9.42578125" style="7" customWidth="1"/>
    <col min="10095" max="10095" width="7" style="7" hidden="1" customWidth="1"/>
    <col min="10096" max="10096" width="5" style="7" customWidth="1"/>
    <col min="10097" max="10098" width="7" style="7" hidden="1" customWidth="1"/>
    <col min="10099" max="10099" width="5" style="7" customWidth="1"/>
    <col min="10100" max="10104" width="7" style="7" hidden="1" customWidth="1"/>
    <col min="10105" max="10105" width="5" style="7" customWidth="1"/>
    <col min="10106" max="10110" width="7" style="7" hidden="1" customWidth="1"/>
    <col min="10111" max="10111" width="5" style="7" customWidth="1"/>
    <col min="10112" max="10112" width="7" style="7" hidden="1" customWidth="1"/>
    <col min="10113" max="10113" width="6.42578125" style="7" customWidth="1"/>
    <col min="10114" max="10117" width="7" style="7" hidden="1" customWidth="1"/>
    <col min="10118" max="10118" width="7.140625" style="7" customWidth="1"/>
    <col min="10119" max="10126" width="7" style="7" hidden="1" customWidth="1"/>
    <col min="10127" max="10127" width="7.140625" style="7" customWidth="1"/>
    <col min="10128" max="10129" width="7" style="7" hidden="1" customWidth="1"/>
    <col min="10130" max="10130" width="7.140625" style="7" customWidth="1"/>
    <col min="10131" max="10132" width="7" style="7" hidden="1" customWidth="1"/>
    <col min="10133" max="10133" width="7.140625" style="7" customWidth="1"/>
    <col min="10134" max="10135" width="7" style="7" hidden="1" customWidth="1"/>
    <col min="10136" max="10136" width="7.140625" style="7" customWidth="1"/>
    <col min="10137" max="10137" width="7" style="7" hidden="1" customWidth="1"/>
    <col min="10138" max="10138" width="6.42578125" style="7" customWidth="1"/>
    <col min="10139" max="10159" width="7" style="7" hidden="1" customWidth="1"/>
    <col min="10160" max="10163" width="6.42578125" style="7" customWidth="1"/>
    <col min="10164" max="10164" width="6.85546875" style="7" customWidth="1"/>
    <col min="10165" max="10165" width="6.42578125" style="7" customWidth="1"/>
    <col min="10166" max="10182" width="7" style="7" hidden="1" customWidth="1"/>
    <col min="10183" max="10183" width="6.5703125" style="7" customWidth="1"/>
    <col min="10184" max="10184" width="6.42578125" style="7" customWidth="1"/>
    <col min="10185" max="10186" width="7" style="7" hidden="1" customWidth="1"/>
    <col min="10187" max="10187" width="6.42578125" style="7" customWidth="1"/>
    <col min="10188" max="10189" width="7" style="7" hidden="1" customWidth="1"/>
    <col min="10190" max="10190" width="7.42578125" style="7" customWidth="1"/>
    <col min="10191" max="10191" width="7" style="7" hidden="1" customWidth="1"/>
    <col min="10192" max="10192" width="6.42578125" style="7" customWidth="1"/>
    <col min="10193" max="10193" width="7" style="7" hidden="1" customWidth="1"/>
    <col min="10194" max="10194" width="9" style="7" customWidth="1"/>
    <col min="10195" max="10196" width="7" style="7" hidden="1" customWidth="1"/>
    <col min="10197" max="10197" width="8.5703125" style="7" customWidth="1"/>
    <col min="10198" max="10199" width="7" style="7" hidden="1" customWidth="1"/>
    <col min="10200" max="10200" width="6.42578125" style="7" customWidth="1"/>
    <col min="10201" max="10202" width="7" style="7" hidden="1" customWidth="1"/>
    <col min="10203" max="10203" width="7" style="7" customWidth="1"/>
    <col min="10204" max="10205" width="7" style="7" hidden="1" customWidth="1"/>
    <col min="10206" max="10207" width="7" style="7" customWidth="1"/>
    <col min="10208" max="10209" width="7" style="7" hidden="1" customWidth="1"/>
    <col min="10210" max="10210" width="7.5703125" style="7" customWidth="1"/>
    <col min="10211" max="10212" width="7" style="7" hidden="1" customWidth="1"/>
    <col min="10213" max="10213" width="7" style="7" customWidth="1"/>
    <col min="10214" max="10215" width="7" style="7" hidden="1" customWidth="1"/>
    <col min="10216" max="10216" width="7" style="7" customWidth="1"/>
    <col min="10217" max="10218" width="7" style="7" hidden="1" customWidth="1"/>
    <col min="10219" max="10219" width="7" style="7" customWidth="1"/>
    <col min="10220" max="10220" width="7" style="7" hidden="1" customWidth="1"/>
    <col min="10221" max="10221" width="6.42578125" style="7" customWidth="1"/>
    <col min="10222" max="10231" width="7" style="7" hidden="1" customWidth="1"/>
    <col min="10232" max="10232" width="7" style="7" hidden="1"/>
    <col min="10233" max="10233" width="41.42578125" style="7" customWidth="1"/>
    <col min="10234" max="10234" width="6.42578125" style="7" customWidth="1"/>
    <col min="10235" max="10235" width="14.7109375" style="7" customWidth="1"/>
    <col min="10236" max="10236" width="11.42578125" style="7" customWidth="1"/>
    <col min="10237" max="10238" width="13" style="7" customWidth="1"/>
    <col min="10239" max="10248" width="9.42578125" style="7" customWidth="1"/>
    <col min="10249" max="10249" width="8.85546875" style="7" customWidth="1"/>
    <col min="10250" max="10250" width="9.42578125" style="7" customWidth="1"/>
    <col min="10251" max="10251" width="10.140625" style="7" customWidth="1"/>
    <col min="10252" max="10252" width="6.42578125" style="7" customWidth="1"/>
    <col min="10253" max="10253" width="6.85546875" style="7" customWidth="1"/>
    <col min="10254" max="10255" width="6.5703125" style="7" customWidth="1"/>
    <col min="10256" max="10256" width="6.28515625" style="7" customWidth="1"/>
    <col min="10257" max="10258" width="7.5703125" style="7" customWidth="1"/>
    <col min="10259" max="10259" width="14.5703125" style="7" customWidth="1"/>
    <col min="10260" max="10261" width="11.42578125" style="7" customWidth="1"/>
    <col min="10262" max="10262" width="56.85546875" style="7" customWidth="1"/>
    <col min="10263" max="10263" width="9.140625" style="7" bestFit="1" customWidth="1"/>
    <col min="10264" max="10264" width="24.5703125" style="7" customWidth="1"/>
    <col min="10265" max="10265" width="22.85546875" style="7" customWidth="1"/>
    <col min="10266" max="10268" width="9.140625" style="7" bestFit="1" customWidth="1"/>
    <col min="10269" max="10270" width="12.140625" style="7" customWidth="1"/>
    <col min="10271" max="10271" width="14.5703125" style="7" customWidth="1"/>
    <col min="10272" max="10272" width="5" style="7" customWidth="1"/>
    <col min="10273" max="10274" width="7" style="7" hidden="1" customWidth="1"/>
    <col min="10275" max="10275" width="5" style="7" customWidth="1"/>
    <col min="10276" max="10277" width="7" style="7" hidden="1" customWidth="1"/>
    <col min="10278" max="10278" width="5" style="7" customWidth="1"/>
    <col min="10279" max="10280" width="7" style="7" hidden="1" customWidth="1"/>
    <col min="10281" max="10281" width="5" style="7" customWidth="1"/>
    <col min="10282" max="10283" width="7" style="7" hidden="1" customWidth="1"/>
    <col min="10284" max="10284" width="5" style="7" customWidth="1"/>
    <col min="10285" max="10286" width="7" style="7" hidden="1" customWidth="1"/>
    <col min="10287" max="10287" width="5" style="7" customWidth="1"/>
    <col min="10288" max="10298" width="7" style="7" hidden="1" customWidth="1"/>
    <col min="10299" max="10299" width="6.85546875" style="7" customWidth="1"/>
    <col min="10300" max="10301" width="7" style="7" hidden="1" customWidth="1"/>
    <col min="10302" max="10302" width="6.42578125" style="7" customWidth="1"/>
    <col min="10303" max="10304" width="7" style="7" hidden="1" customWidth="1"/>
    <col min="10305" max="10305" width="5.42578125" style="7" customWidth="1"/>
    <col min="10306" max="10307" width="7" style="7" hidden="1" customWidth="1"/>
    <col min="10308" max="10308" width="4.85546875" style="7" customWidth="1"/>
    <col min="10309" max="10313" width="7" style="7" hidden="1" customWidth="1"/>
    <col min="10314" max="10314" width="8.42578125" style="7" customWidth="1"/>
    <col min="10315" max="10316" width="7" style="7" hidden="1" customWidth="1"/>
    <col min="10317" max="10317" width="5.42578125" style="7" customWidth="1"/>
    <col min="10318" max="10322" width="7" style="7" hidden="1" customWidth="1"/>
    <col min="10323" max="10323" width="5.85546875" style="7" customWidth="1"/>
    <col min="10324" max="10325" width="7" style="7" hidden="1" customWidth="1"/>
    <col min="10326" max="10326" width="5.42578125" style="7" customWidth="1"/>
    <col min="10327" max="10328" width="7" style="7" hidden="1" customWidth="1"/>
    <col min="10329" max="10329" width="5.42578125" style="7" customWidth="1"/>
    <col min="10330" max="10331" width="7" style="7" hidden="1" customWidth="1"/>
    <col min="10332" max="10332" width="6" style="7" customWidth="1"/>
    <col min="10333" max="10337" width="7" style="7" hidden="1" customWidth="1"/>
    <col min="10338" max="10338" width="5" style="7" customWidth="1"/>
    <col min="10339" max="10346" width="7" style="7" hidden="1" customWidth="1"/>
    <col min="10347" max="10347" width="5" style="7" customWidth="1"/>
    <col min="10348" max="10348" width="7" style="7" hidden="1" customWidth="1"/>
    <col min="10349" max="10349" width="5" style="7" customWidth="1"/>
    <col min="10350" max="10350" width="9.42578125" style="7" customWidth="1"/>
    <col min="10351" max="10351" width="7" style="7" hidden="1" customWidth="1"/>
    <col min="10352" max="10352" width="5" style="7" customWidth="1"/>
    <col min="10353" max="10354" width="7" style="7" hidden="1" customWidth="1"/>
    <col min="10355" max="10355" width="5" style="7" customWidth="1"/>
    <col min="10356" max="10360" width="7" style="7" hidden="1" customWidth="1"/>
    <col min="10361" max="10361" width="5" style="7" customWidth="1"/>
    <col min="10362" max="10366" width="7" style="7" hidden="1" customWidth="1"/>
    <col min="10367" max="10367" width="5" style="7" customWidth="1"/>
    <col min="10368" max="10368" width="7" style="7" hidden="1" customWidth="1"/>
    <col min="10369" max="10369" width="6.42578125" style="7" customWidth="1"/>
    <col min="10370" max="10373" width="7" style="7" hidden="1" customWidth="1"/>
    <col min="10374" max="10374" width="7.140625" style="7" customWidth="1"/>
    <col min="10375" max="10382" width="7" style="7" hidden="1" customWidth="1"/>
    <col min="10383" max="10383" width="7.140625" style="7" customWidth="1"/>
    <col min="10384" max="10385" width="7" style="7" hidden="1" customWidth="1"/>
    <col min="10386" max="10386" width="7.140625" style="7" customWidth="1"/>
    <col min="10387" max="10388" width="7" style="7" hidden="1" customWidth="1"/>
    <col min="10389" max="10389" width="7.140625" style="7" customWidth="1"/>
    <col min="10390" max="10391" width="7" style="7" hidden="1" customWidth="1"/>
    <col min="10392" max="10392" width="7.140625" style="7" customWidth="1"/>
    <col min="10393" max="10393" width="7" style="7" hidden="1" customWidth="1"/>
    <col min="10394" max="10394" width="6.42578125" style="7" customWidth="1"/>
    <col min="10395" max="10415" width="7" style="7" hidden="1" customWidth="1"/>
    <col min="10416" max="10419" width="6.42578125" style="7" customWidth="1"/>
    <col min="10420" max="10420" width="6.85546875" style="7" customWidth="1"/>
    <col min="10421" max="10421" width="6.42578125" style="7" customWidth="1"/>
    <col min="10422" max="10438" width="7" style="7" hidden="1" customWidth="1"/>
    <col min="10439" max="10439" width="6.5703125" style="7" customWidth="1"/>
    <col min="10440" max="10440" width="6.42578125" style="7" customWidth="1"/>
    <col min="10441" max="10442" width="7" style="7" hidden="1" customWidth="1"/>
    <col min="10443" max="10443" width="6.42578125" style="7" customWidth="1"/>
    <col min="10444" max="10445" width="7" style="7" hidden="1" customWidth="1"/>
    <col min="10446" max="10446" width="7.42578125" style="7" customWidth="1"/>
    <col min="10447" max="10447" width="7" style="7" hidden="1" customWidth="1"/>
    <col min="10448" max="10448" width="6.42578125" style="7" customWidth="1"/>
    <col min="10449" max="10449" width="7" style="7" hidden="1" customWidth="1"/>
    <col min="10450" max="10450" width="9" style="7" customWidth="1"/>
    <col min="10451" max="10452" width="7" style="7" hidden="1" customWidth="1"/>
    <col min="10453" max="10453" width="8.5703125" style="7" customWidth="1"/>
    <col min="10454" max="10455" width="7" style="7" hidden="1" customWidth="1"/>
    <col min="10456" max="10456" width="6.42578125" style="7" customWidth="1"/>
    <col min="10457" max="10458" width="7" style="7" hidden="1" customWidth="1"/>
    <col min="10459" max="10459" width="7" style="7" customWidth="1"/>
    <col min="10460" max="10461" width="7" style="7" hidden="1" customWidth="1"/>
    <col min="10462" max="10463" width="7" style="7" customWidth="1"/>
    <col min="10464" max="10465" width="7" style="7" hidden="1" customWidth="1"/>
    <col min="10466" max="10466" width="7.5703125" style="7" customWidth="1"/>
    <col min="10467" max="10468" width="7" style="7" hidden="1" customWidth="1"/>
    <col min="10469" max="10469" width="7" style="7" customWidth="1"/>
    <col min="10470" max="10471" width="7" style="7" hidden="1" customWidth="1"/>
    <col min="10472" max="10472" width="7" style="7" customWidth="1"/>
    <col min="10473" max="10474" width="7" style="7" hidden="1" customWidth="1"/>
    <col min="10475" max="10475" width="7" style="7" customWidth="1"/>
    <col min="10476" max="10476" width="7" style="7" hidden="1" customWidth="1"/>
    <col min="10477" max="10477" width="6.42578125" style="7" customWidth="1"/>
    <col min="10478" max="10487" width="7" style="7" hidden="1" customWidth="1"/>
    <col min="10488" max="10488" width="7" style="7" hidden="1"/>
    <col min="10489" max="10489" width="41.42578125" style="7" customWidth="1"/>
    <col min="10490" max="10490" width="6.42578125" style="7" customWidth="1"/>
    <col min="10491" max="10491" width="14.7109375" style="7" customWidth="1"/>
    <col min="10492" max="10492" width="11.42578125" style="7" customWidth="1"/>
    <col min="10493" max="10494" width="13" style="7" customWidth="1"/>
    <col min="10495" max="10504" width="9.42578125" style="7" customWidth="1"/>
    <col min="10505" max="10505" width="8.85546875" style="7" customWidth="1"/>
    <col min="10506" max="10506" width="9.42578125" style="7" customWidth="1"/>
    <col min="10507" max="10507" width="10.140625" style="7" customWidth="1"/>
    <col min="10508" max="10508" width="6.42578125" style="7" customWidth="1"/>
    <col min="10509" max="10509" width="6.85546875" style="7" customWidth="1"/>
    <col min="10510" max="10511" width="6.5703125" style="7" customWidth="1"/>
    <col min="10512" max="10512" width="6.28515625" style="7" customWidth="1"/>
    <col min="10513" max="10514" width="7.5703125" style="7" customWidth="1"/>
    <col min="10515" max="10515" width="14.5703125" style="7" customWidth="1"/>
    <col min="10516" max="10517" width="11.42578125" style="7" customWidth="1"/>
    <col min="10518" max="10518" width="56.85546875" style="7" customWidth="1"/>
    <col min="10519" max="10519" width="9.140625" style="7" bestFit="1" customWidth="1"/>
    <col min="10520" max="10520" width="24.5703125" style="7" customWidth="1"/>
    <col min="10521" max="10521" width="22.85546875" style="7" customWidth="1"/>
    <col min="10522" max="10524" width="9.140625" style="7" bestFit="1" customWidth="1"/>
    <col min="10525" max="10526" width="12.140625" style="7" customWidth="1"/>
    <col min="10527" max="10527" width="14.5703125" style="7" customWidth="1"/>
    <col min="10528" max="10528" width="5" style="7" customWidth="1"/>
    <col min="10529" max="10530" width="7" style="7" hidden="1" customWidth="1"/>
    <col min="10531" max="10531" width="5" style="7" customWidth="1"/>
    <col min="10532" max="10533" width="7" style="7" hidden="1" customWidth="1"/>
    <col min="10534" max="10534" width="5" style="7" customWidth="1"/>
    <col min="10535" max="10536" width="7" style="7" hidden="1" customWidth="1"/>
    <col min="10537" max="10537" width="5" style="7" customWidth="1"/>
    <col min="10538" max="10539" width="7" style="7" hidden="1" customWidth="1"/>
    <col min="10540" max="10540" width="5" style="7" customWidth="1"/>
    <col min="10541" max="10542" width="7" style="7" hidden="1" customWidth="1"/>
    <col min="10543" max="10543" width="5" style="7" customWidth="1"/>
    <col min="10544" max="10554" width="7" style="7" hidden="1" customWidth="1"/>
    <col min="10555" max="10555" width="6.85546875" style="7" customWidth="1"/>
    <col min="10556" max="10557" width="7" style="7" hidden="1" customWidth="1"/>
    <col min="10558" max="10558" width="6.42578125" style="7" customWidth="1"/>
    <col min="10559" max="10560" width="7" style="7" hidden="1" customWidth="1"/>
    <col min="10561" max="10561" width="5.42578125" style="7" customWidth="1"/>
    <col min="10562" max="10563" width="7" style="7" hidden="1" customWidth="1"/>
    <col min="10564" max="10564" width="4.85546875" style="7" customWidth="1"/>
    <col min="10565" max="10569" width="7" style="7" hidden="1" customWidth="1"/>
    <col min="10570" max="10570" width="8.42578125" style="7" customWidth="1"/>
    <col min="10571" max="10572" width="7" style="7" hidden="1" customWidth="1"/>
    <col min="10573" max="10573" width="5.42578125" style="7" customWidth="1"/>
    <col min="10574" max="10578" width="7" style="7" hidden="1" customWidth="1"/>
    <col min="10579" max="10579" width="5.85546875" style="7" customWidth="1"/>
    <col min="10580" max="10581" width="7" style="7" hidden="1" customWidth="1"/>
    <col min="10582" max="10582" width="5.42578125" style="7" customWidth="1"/>
    <col min="10583" max="10584" width="7" style="7" hidden="1" customWidth="1"/>
    <col min="10585" max="10585" width="5.42578125" style="7" customWidth="1"/>
    <col min="10586" max="10587" width="7" style="7" hidden="1" customWidth="1"/>
    <col min="10588" max="10588" width="6" style="7" customWidth="1"/>
    <col min="10589" max="10593" width="7" style="7" hidden="1" customWidth="1"/>
    <col min="10594" max="10594" width="5" style="7" customWidth="1"/>
    <col min="10595" max="10602" width="7" style="7" hidden="1" customWidth="1"/>
    <col min="10603" max="10603" width="5" style="7" customWidth="1"/>
    <col min="10604" max="10604" width="7" style="7" hidden="1" customWidth="1"/>
    <col min="10605" max="10605" width="5" style="7" customWidth="1"/>
    <col min="10606" max="10606" width="9.42578125" style="7" customWidth="1"/>
    <col min="10607" max="10607" width="7" style="7" hidden="1" customWidth="1"/>
    <col min="10608" max="10608" width="5" style="7" customWidth="1"/>
    <col min="10609" max="10610" width="7" style="7" hidden="1" customWidth="1"/>
    <col min="10611" max="10611" width="5" style="7" customWidth="1"/>
    <col min="10612" max="10616" width="7" style="7" hidden="1" customWidth="1"/>
    <col min="10617" max="10617" width="5" style="7" customWidth="1"/>
    <col min="10618" max="10622" width="7" style="7" hidden="1" customWidth="1"/>
    <col min="10623" max="10623" width="5" style="7" customWidth="1"/>
    <col min="10624" max="10624" width="7" style="7" hidden="1" customWidth="1"/>
    <col min="10625" max="10625" width="6.42578125" style="7" customWidth="1"/>
    <col min="10626" max="10629" width="7" style="7" hidden="1" customWidth="1"/>
    <col min="10630" max="10630" width="7.140625" style="7" customWidth="1"/>
    <col min="10631" max="10638" width="7" style="7" hidden="1" customWidth="1"/>
    <col min="10639" max="10639" width="7.140625" style="7" customWidth="1"/>
    <col min="10640" max="10641" width="7" style="7" hidden="1" customWidth="1"/>
    <col min="10642" max="10642" width="7.140625" style="7" customWidth="1"/>
    <col min="10643" max="10644" width="7" style="7" hidden="1" customWidth="1"/>
    <col min="10645" max="10645" width="7.140625" style="7" customWidth="1"/>
    <col min="10646" max="10647" width="7" style="7" hidden="1" customWidth="1"/>
    <col min="10648" max="10648" width="7.140625" style="7" customWidth="1"/>
    <col min="10649" max="10649" width="7" style="7" hidden="1" customWidth="1"/>
    <col min="10650" max="10650" width="6.42578125" style="7" customWidth="1"/>
    <col min="10651" max="10671" width="7" style="7" hidden="1" customWidth="1"/>
    <col min="10672" max="10675" width="6.42578125" style="7" customWidth="1"/>
    <col min="10676" max="10676" width="6.85546875" style="7" customWidth="1"/>
    <col min="10677" max="10677" width="6.42578125" style="7" customWidth="1"/>
    <col min="10678" max="10694" width="7" style="7" hidden="1" customWidth="1"/>
    <col min="10695" max="10695" width="6.5703125" style="7" customWidth="1"/>
    <col min="10696" max="10696" width="6.42578125" style="7" customWidth="1"/>
    <col min="10697" max="10698" width="7" style="7" hidden="1" customWidth="1"/>
    <col min="10699" max="10699" width="6.42578125" style="7" customWidth="1"/>
    <col min="10700" max="10701" width="7" style="7" hidden="1" customWidth="1"/>
    <col min="10702" max="10702" width="7.42578125" style="7" customWidth="1"/>
    <col min="10703" max="10703" width="7" style="7" hidden="1" customWidth="1"/>
    <col min="10704" max="10704" width="6.42578125" style="7" customWidth="1"/>
    <col min="10705" max="10705" width="7" style="7" hidden="1" customWidth="1"/>
    <col min="10706" max="10706" width="9" style="7" customWidth="1"/>
    <col min="10707" max="10708" width="7" style="7" hidden="1" customWidth="1"/>
    <col min="10709" max="10709" width="8.5703125" style="7" customWidth="1"/>
    <col min="10710" max="10711" width="7" style="7" hidden="1" customWidth="1"/>
    <col min="10712" max="10712" width="6.42578125" style="7" customWidth="1"/>
    <col min="10713" max="10714" width="7" style="7" hidden="1" customWidth="1"/>
    <col min="10715" max="10715" width="7" style="7" customWidth="1"/>
    <col min="10716" max="10717" width="7" style="7" hidden="1" customWidth="1"/>
    <col min="10718" max="10719" width="7" style="7" customWidth="1"/>
    <col min="10720" max="10721" width="7" style="7" hidden="1" customWidth="1"/>
    <col min="10722" max="10722" width="7.5703125" style="7" customWidth="1"/>
    <col min="10723" max="10724" width="7" style="7" hidden="1" customWidth="1"/>
    <col min="10725" max="10725" width="7" style="7" customWidth="1"/>
    <col min="10726" max="10727" width="7" style="7" hidden="1" customWidth="1"/>
    <col min="10728" max="10728" width="7" style="7" customWidth="1"/>
    <col min="10729" max="10730" width="7" style="7" hidden="1" customWidth="1"/>
    <col min="10731" max="10731" width="7" style="7" customWidth="1"/>
    <col min="10732" max="10732" width="7" style="7" hidden="1" customWidth="1"/>
    <col min="10733" max="10733" width="6.42578125" style="7" customWidth="1"/>
    <col min="10734" max="10743" width="7" style="7" hidden="1" customWidth="1"/>
    <col min="10744" max="10744" width="7" style="7" hidden="1"/>
    <col min="10745" max="10745" width="41.42578125" style="7" customWidth="1"/>
    <col min="10746" max="10746" width="6.42578125" style="7" customWidth="1"/>
    <col min="10747" max="10747" width="14.7109375" style="7" customWidth="1"/>
    <col min="10748" max="10748" width="11.42578125" style="7" customWidth="1"/>
    <col min="10749" max="10750" width="13" style="7" customWidth="1"/>
    <col min="10751" max="10760" width="9.42578125" style="7" customWidth="1"/>
    <col min="10761" max="10761" width="8.85546875" style="7" customWidth="1"/>
    <col min="10762" max="10762" width="9.42578125" style="7" customWidth="1"/>
    <col min="10763" max="10763" width="10.140625" style="7" customWidth="1"/>
    <col min="10764" max="10764" width="6.42578125" style="7" customWidth="1"/>
    <col min="10765" max="10765" width="6.85546875" style="7" customWidth="1"/>
    <col min="10766" max="10767" width="6.5703125" style="7" customWidth="1"/>
    <col min="10768" max="10768" width="6.28515625" style="7" customWidth="1"/>
    <col min="10769" max="10770" width="7.5703125" style="7" customWidth="1"/>
    <col min="10771" max="10771" width="14.5703125" style="7" customWidth="1"/>
    <col min="10772" max="10773" width="11.42578125" style="7" customWidth="1"/>
    <col min="10774" max="10774" width="56.85546875" style="7" customWidth="1"/>
    <col min="10775" max="10775" width="9.140625" style="7" bestFit="1" customWidth="1"/>
    <col min="10776" max="10776" width="24.5703125" style="7" customWidth="1"/>
    <col min="10777" max="10777" width="22.85546875" style="7" customWidth="1"/>
    <col min="10778" max="10780" width="9.140625" style="7" bestFit="1" customWidth="1"/>
    <col min="10781" max="10782" width="12.140625" style="7" customWidth="1"/>
    <col min="10783" max="10783" width="14.5703125" style="7" customWidth="1"/>
    <col min="10784" max="10784" width="5" style="7" customWidth="1"/>
    <col min="10785" max="10786" width="7" style="7" hidden="1" customWidth="1"/>
    <col min="10787" max="10787" width="5" style="7" customWidth="1"/>
    <col min="10788" max="10789" width="7" style="7" hidden="1" customWidth="1"/>
    <col min="10790" max="10790" width="5" style="7" customWidth="1"/>
    <col min="10791" max="10792" width="7" style="7" hidden="1" customWidth="1"/>
    <col min="10793" max="10793" width="5" style="7" customWidth="1"/>
    <col min="10794" max="10795" width="7" style="7" hidden="1" customWidth="1"/>
    <col min="10796" max="10796" width="5" style="7" customWidth="1"/>
    <col min="10797" max="10798" width="7" style="7" hidden="1" customWidth="1"/>
    <col min="10799" max="10799" width="5" style="7" customWidth="1"/>
    <col min="10800" max="10810" width="7" style="7" hidden="1" customWidth="1"/>
    <col min="10811" max="10811" width="6.85546875" style="7" customWidth="1"/>
    <col min="10812" max="10813" width="7" style="7" hidden="1" customWidth="1"/>
    <col min="10814" max="10814" width="6.42578125" style="7" customWidth="1"/>
    <col min="10815" max="10816" width="7" style="7" hidden="1" customWidth="1"/>
    <col min="10817" max="10817" width="5.42578125" style="7" customWidth="1"/>
    <col min="10818" max="10819" width="7" style="7" hidden="1" customWidth="1"/>
    <col min="10820" max="10820" width="4.85546875" style="7" customWidth="1"/>
    <col min="10821" max="10825" width="7" style="7" hidden="1" customWidth="1"/>
    <col min="10826" max="10826" width="8.42578125" style="7" customWidth="1"/>
    <col min="10827" max="10828" width="7" style="7" hidden="1" customWidth="1"/>
    <col min="10829" max="10829" width="5.42578125" style="7" customWidth="1"/>
    <col min="10830" max="10834" width="7" style="7" hidden="1" customWidth="1"/>
    <col min="10835" max="10835" width="5.85546875" style="7" customWidth="1"/>
    <col min="10836" max="10837" width="7" style="7" hidden="1" customWidth="1"/>
    <col min="10838" max="10838" width="5.42578125" style="7" customWidth="1"/>
    <col min="10839" max="10840" width="7" style="7" hidden="1" customWidth="1"/>
    <col min="10841" max="10841" width="5.42578125" style="7" customWidth="1"/>
    <col min="10842" max="10843" width="7" style="7" hidden="1" customWidth="1"/>
    <col min="10844" max="10844" width="6" style="7" customWidth="1"/>
    <col min="10845" max="10849" width="7" style="7" hidden="1" customWidth="1"/>
    <col min="10850" max="10850" width="5" style="7" customWidth="1"/>
    <col min="10851" max="10858" width="7" style="7" hidden="1" customWidth="1"/>
    <col min="10859" max="10859" width="5" style="7" customWidth="1"/>
    <col min="10860" max="10860" width="7" style="7" hidden="1" customWidth="1"/>
    <col min="10861" max="10861" width="5" style="7" customWidth="1"/>
    <col min="10862" max="10862" width="9.42578125" style="7" customWidth="1"/>
    <col min="10863" max="10863" width="7" style="7" hidden="1" customWidth="1"/>
    <col min="10864" max="10864" width="5" style="7" customWidth="1"/>
    <col min="10865" max="10866" width="7" style="7" hidden="1" customWidth="1"/>
    <col min="10867" max="10867" width="5" style="7" customWidth="1"/>
    <col min="10868" max="10872" width="7" style="7" hidden="1" customWidth="1"/>
    <col min="10873" max="10873" width="5" style="7" customWidth="1"/>
    <col min="10874" max="10878" width="7" style="7" hidden="1" customWidth="1"/>
    <col min="10879" max="10879" width="5" style="7" customWidth="1"/>
    <col min="10880" max="10880" width="7" style="7" hidden="1" customWidth="1"/>
    <col min="10881" max="10881" width="6.42578125" style="7" customWidth="1"/>
    <col min="10882" max="10885" width="7" style="7" hidden="1" customWidth="1"/>
    <col min="10886" max="10886" width="7.140625" style="7" customWidth="1"/>
    <col min="10887" max="10894" width="7" style="7" hidden="1" customWidth="1"/>
    <col min="10895" max="10895" width="7.140625" style="7" customWidth="1"/>
    <col min="10896" max="10897" width="7" style="7" hidden="1" customWidth="1"/>
    <col min="10898" max="10898" width="7.140625" style="7" customWidth="1"/>
    <col min="10899" max="10900" width="7" style="7" hidden="1" customWidth="1"/>
    <col min="10901" max="10901" width="7.140625" style="7" customWidth="1"/>
    <col min="10902" max="10903" width="7" style="7" hidden="1" customWidth="1"/>
    <col min="10904" max="10904" width="7.140625" style="7" customWidth="1"/>
    <col min="10905" max="10905" width="7" style="7" hidden="1" customWidth="1"/>
    <col min="10906" max="10906" width="6.42578125" style="7" customWidth="1"/>
    <col min="10907" max="10927" width="7" style="7" hidden="1" customWidth="1"/>
    <col min="10928" max="10931" width="6.42578125" style="7" customWidth="1"/>
    <col min="10932" max="10932" width="6.85546875" style="7" customWidth="1"/>
    <col min="10933" max="10933" width="6.42578125" style="7" customWidth="1"/>
    <col min="10934" max="10950" width="7" style="7" hidden="1" customWidth="1"/>
    <col min="10951" max="10951" width="6.5703125" style="7" customWidth="1"/>
    <col min="10952" max="10952" width="6.42578125" style="7" customWidth="1"/>
    <col min="10953" max="10954" width="7" style="7" hidden="1" customWidth="1"/>
    <col min="10955" max="10955" width="6.42578125" style="7" customWidth="1"/>
    <col min="10956" max="10957" width="7" style="7" hidden="1" customWidth="1"/>
    <col min="10958" max="10958" width="7.42578125" style="7" customWidth="1"/>
    <col min="10959" max="10959" width="7" style="7" hidden="1" customWidth="1"/>
    <col min="10960" max="10960" width="6.42578125" style="7" customWidth="1"/>
    <col min="10961" max="10961" width="7" style="7" hidden="1" customWidth="1"/>
    <col min="10962" max="10962" width="9" style="7" customWidth="1"/>
    <col min="10963" max="10964" width="7" style="7" hidden="1" customWidth="1"/>
    <col min="10965" max="10965" width="8.5703125" style="7" customWidth="1"/>
    <col min="10966" max="10967" width="7" style="7" hidden="1" customWidth="1"/>
    <col min="10968" max="10968" width="6.42578125" style="7" customWidth="1"/>
    <col min="10969" max="10970" width="7" style="7" hidden="1" customWidth="1"/>
    <col min="10971" max="10971" width="7" style="7" customWidth="1"/>
    <col min="10972" max="10973" width="7" style="7" hidden="1" customWidth="1"/>
    <col min="10974" max="10975" width="7" style="7" customWidth="1"/>
    <col min="10976" max="10977" width="7" style="7" hidden="1" customWidth="1"/>
    <col min="10978" max="10978" width="7.5703125" style="7" customWidth="1"/>
    <col min="10979" max="10980" width="7" style="7" hidden="1" customWidth="1"/>
    <col min="10981" max="10981" width="7" style="7" customWidth="1"/>
    <col min="10982" max="10983" width="7" style="7" hidden="1" customWidth="1"/>
    <col min="10984" max="10984" width="7" style="7" customWidth="1"/>
    <col min="10985" max="10986" width="7" style="7" hidden="1" customWidth="1"/>
    <col min="10987" max="10987" width="7" style="7" customWidth="1"/>
    <col min="10988" max="10988" width="7" style="7" hidden="1" customWidth="1"/>
    <col min="10989" max="10989" width="6.42578125" style="7" customWidth="1"/>
    <col min="10990" max="10999" width="7" style="7" hidden="1" customWidth="1"/>
    <col min="11000" max="11000" width="7" style="7" hidden="1"/>
    <col min="11001" max="11001" width="41.42578125" style="7" customWidth="1"/>
    <col min="11002" max="11002" width="6.42578125" style="7" customWidth="1"/>
    <col min="11003" max="11003" width="14.7109375" style="7" customWidth="1"/>
    <col min="11004" max="11004" width="11.42578125" style="7" customWidth="1"/>
    <col min="11005" max="11006" width="13" style="7" customWidth="1"/>
    <col min="11007" max="11016" width="9.42578125" style="7" customWidth="1"/>
    <col min="11017" max="11017" width="8.85546875" style="7" customWidth="1"/>
    <col min="11018" max="11018" width="9.42578125" style="7" customWidth="1"/>
    <col min="11019" max="11019" width="10.140625" style="7" customWidth="1"/>
    <col min="11020" max="11020" width="6.42578125" style="7" customWidth="1"/>
    <col min="11021" max="11021" width="6.85546875" style="7" customWidth="1"/>
    <col min="11022" max="11023" width="6.5703125" style="7" customWidth="1"/>
    <col min="11024" max="11024" width="6.28515625" style="7" customWidth="1"/>
    <col min="11025" max="11026" width="7.5703125" style="7" customWidth="1"/>
    <col min="11027" max="11027" width="14.5703125" style="7" customWidth="1"/>
    <col min="11028" max="11029" width="11.42578125" style="7" customWidth="1"/>
    <col min="11030" max="11030" width="56.85546875" style="7" customWidth="1"/>
    <col min="11031" max="11031" width="9.140625" style="7" bestFit="1" customWidth="1"/>
    <col min="11032" max="11032" width="24.5703125" style="7" customWidth="1"/>
    <col min="11033" max="11033" width="22.85546875" style="7" customWidth="1"/>
    <col min="11034" max="11036" width="9.140625" style="7" bestFit="1" customWidth="1"/>
    <col min="11037" max="11038" width="12.140625" style="7" customWidth="1"/>
    <col min="11039" max="11039" width="14.5703125" style="7" customWidth="1"/>
    <col min="11040" max="11040" width="5" style="7" customWidth="1"/>
    <col min="11041" max="11042" width="7" style="7" hidden="1" customWidth="1"/>
    <col min="11043" max="11043" width="5" style="7" customWidth="1"/>
    <col min="11044" max="11045" width="7" style="7" hidden="1" customWidth="1"/>
    <col min="11046" max="11046" width="5" style="7" customWidth="1"/>
    <col min="11047" max="11048" width="7" style="7" hidden="1" customWidth="1"/>
    <col min="11049" max="11049" width="5" style="7" customWidth="1"/>
    <col min="11050" max="11051" width="7" style="7" hidden="1" customWidth="1"/>
    <col min="11052" max="11052" width="5" style="7" customWidth="1"/>
    <col min="11053" max="11054" width="7" style="7" hidden="1" customWidth="1"/>
    <col min="11055" max="11055" width="5" style="7" customWidth="1"/>
    <col min="11056" max="11066" width="7" style="7" hidden="1" customWidth="1"/>
    <col min="11067" max="11067" width="6.85546875" style="7" customWidth="1"/>
    <col min="11068" max="11069" width="7" style="7" hidden="1" customWidth="1"/>
    <col min="11070" max="11070" width="6.42578125" style="7" customWidth="1"/>
    <col min="11071" max="11072" width="7" style="7" hidden="1" customWidth="1"/>
    <col min="11073" max="11073" width="5.42578125" style="7" customWidth="1"/>
    <col min="11074" max="11075" width="7" style="7" hidden="1" customWidth="1"/>
    <col min="11076" max="11076" width="4.85546875" style="7" customWidth="1"/>
    <col min="11077" max="11081" width="7" style="7" hidden="1" customWidth="1"/>
    <col min="11082" max="11082" width="8.42578125" style="7" customWidth="1"/>
    <col min="11083" max="11084" width="7" style="7" hidden="1" customWidth="1"/>
    <col min="11085" max="11085" width="5.42578125" style="7" customWidth="1"/>
    <col min="11086" max="11090" width="7" style="7" hidden="1" customWidth="1"/>
    <col min="11091" max="11091" width="5.85546875" style="7" customWidth="1"/>
    <col min="11092" max="11093" width="7" style="7" hidden="1" customWidth="1"/>
    <col min="11094" max="11094" width="5.42578125" style="7" customWidth="1"/>
    <col min="11095" max="11096" width="7" style="7" hidden="1" customWidth="1"/>
    <col min="11097" max="11097" width="5.42578125" style="7" customWidth="1"/>
    <col min="11098" max="11099" width="7" style="7" hidden="1" customWidth="1"/>
    <col min="11100" max="11100" width="6" style="7" customWidth="1"/>
    <col min="11101" max="11105" width="7" style="7" hidden="1" customWidth="1"/>
    <col min="11106" max="11106" width="5" style="7" customWidth="1"/>
    <col min="11107" max="11114" width="7" style="7" hidden="1" customWidth="1"/>
    <col min="11115" max="11115" width="5" style="7" customWidth="1"/>
    <col min="11116" max="11116" width="7" style="7" hidden="1" customWidth="1"/>
    <col min="11117" max="11117" width="5" style="7" customWidth="1"/>
    <col min="11118" max="11118" width="9.42578125" style="7" customWidth="1"/>
    <col min="11119" max="11119" width="7" style="7" hidden="1" customWidth="1"/>
    <col min="11120" max="11120" width="5" style="7" customWidth="1"/>
    <col min="11121" max="11122" width="7" style="7" hidden="1" customWidth="1"/>
    <col min="11123" max="11123" width="5" style="7" customWidth="1"/>
    <col min="11124" max="11128" width="7" style="7" hidden="1" customWidth="1"/>
    <col min="11129" max="11129" width="5" style="7" customWidth="1"/>
    <col min="11130" max="11134" width="7" style="7" hidden="1" customWidth="1"/>
    <col min="11135" max="11135" width="5" style="7" customWidth="1"/>
    <col min="11136" max="11136" width="7" style="7" hidden="1" customWidth="1"/>
    <col min="11137" max="11137" width="6.42578125" style="7" customWidth="1"/>
    <col min="11138" max="11141" width="7" style="7" hidden="1" customWidth="1"/>
    <col min="11142" max="11142" width="7.140625" style="7" customWidth="1"/>
    <col min="11143" max="11150" width="7" style="7" hidden="1" customWidth="1"/>
    <col min="11151" max="11151" width="7.140625" style="7" customWidth="1"/>
    <col min="11152" max="11153" width="7" style="7" hidden="1" customWidth="1"/>
    <col min="11154" max="11154" width="7.140625" style="7" customWidth="1"/>
    <col min="11155" max="11156" width="7" style="7" hidden="1" customWidth="1"/>
    <col min="11157" max="11157" width="7.140625" style="7" customWidth="1"/>
    <col min="11158" max="11159" width="7" style="7" hidden="1" customWidth="1"/>
    <col min="11160" max="11160" width="7.140625" style="7" customWidth="1"/>
    <col min="11161" max="11161" width="7" style="7" hidden="1" customWidth="1"/>
    <col min="11162" max="11162" width="6.42578125" style="7" customWidth="1"/>
    <col min="11163" max="11183" width="7" style="7" hidden="1" customWidth="1"/>
    <col min="11184" max="11187" width="6.42578125" style="7" customWidth="1"/>
    <col min="11188" max="11188" width="6.85546875" style="7" customWidth="1"/>
    <col min="11189" max="11189" width="6.42578125" style="7" customWidth="1"/>
    <col min="11190" max="11206" width="7" style="7" hidden="1" customWidth="1"/>
    <col min="11207" max="11207" width="6.5703125" style="7" customWidth="1"/>
    <col min="11208" max="11208" width="6.42578125" style="7" customWidth="1"/>
    <col min="11209" max="11210" width="7" style="7" hidden="1" customWidth="1"/>
    <col min="11211" max="11211" width="6.42578125" style="7" customWidth="1"/>
    <col min="11212" max="11213" width="7" style="7" hidden="1" customWidth="1"/>
    <col min="11214" max="11214" width="7.42578125" style="7" customWidth="1"/>
    <col min="11215" max="11215" width="7" style="7" hidden="1" customWidth="1"/>
    <col min="11216" max="11216" width="6.42578125" style="7" customWidth="1"/>
    <col min="11217" max="11217" width="7" style="7" hidden="1" customWidth="1"/>
    <col min="11218" max="11218" width="9" style="7" customWidth="1"/>
    <col min="11219" max="11220" width="7" style="7" hidden="1" customWidth="1"/>
    <col min="11221" max="11221" width="8.5703125" style="7" customWidth="1"/>
    <col min="11222" max="11223" width="7" style="7" hidden="1" customWidth="1"/>
    <col min="11224" max="11224" width="6.42578125" style="7" customWidth="1"/>
    <col min="11225" max="11226" width="7" style="7" hidden="1" customWidth="1"/>
    <col min="11227" max="11227" width="7" style="7" customWidth="1"/>
    <col min="11228" max="11229" width="7" style="7" hidden="1" customWidth="1"/>
    <col min="11230" max="11231" width="7" style="7" customWidth="1"/>
    <col min="11232" max="11233" width="7" style="7" hidden="1" customWidth="1"/>
    <col min="11234" max="11234" width="7.5703125" style="7" customWidth="1"/>
    <col min="11235" max="11236" width="7" style="7" hidden="1" customWidth="1"/>
    <col min="11237" max="11237" width="7" style="7" customWidth="1"/>
    <col min="11238" max="11239" width="7" style="7" hidden="1" customWidth="1"/>
    <col min="11240" max="11240" width="7" style="7" customWidth="1"/>
    <col min="11241" max="11242" width="7" style="7" hidden="1" customWidth="1"/>
    <col min="11243" max="11243" width="7" style="7" customWidth="1"/>
    <col min="11244" max="11244" width="7" style="7" hidden="1" customWidth="1"/>
    <col min="11245" max="11245" width="6.42578125" style="7" customWidth="1"/>
    <col min="11246" max="11255" width="7" style="7" hidden="1" customWidth="1"/>
    <col min="11256" max="11256" width="7" style="7" hidden="1"/>
    <col min="11257" max="11257" width="41.42578125" style="7" customWidth="1"/>
    <col min="11258" max="11258" width="6.42578125" style="7" customWidth="1"/>
    <col min="11259" max="11259" width="14.7109375" style="7" customWidth="1"/>
    <col min="11260" max="11260" width="11.42578125" style="7" customWidth="1"/>
    <col min="11261" max="11262" width="13" style="7" customWidth="1"/>
    <col min="11263" max="11272" width="9.42578125" style="7" customWidth="1"/>
    <col min="11273" max="11273" width="8.85546875" style="7" customWidth="1"/>
    <col min="11274" max="11274" width="9.42578125" style="7" customWidth="1"/>
    <col min="11275" max="11275" width="10.140625" style="7" customWidth="1"/>
    <col min="11276" max="11276" width="6.42578125" style="7" customWidth="1"/>
    <col min="11277" max="11277" width="6.85546875" style="7" customWidth="1"/>
    <col min="11278" max="11279" width="6.5703125" style="7" customWidth="1"/>
    <col min="11280" max="11280" width="6.28515625" style="7" customWidth="1"/>
    <col min="11281" max="11282" width="7.5703125" style="7" customWidth="1"/>
    <col min="11283" max="11283" width="14.5703125" style="7" customWidth="1"/>
    <col min="11284" max="11285" width="11.42578125" style="7" customWidth="1"/>
    <col min="11286" max="11286" width="56.85546875" style="7" customWidth="1"/>
    <col min="11287" max="11287" width="9.140625" style="7" bestFit="1" customWidth="1"/>
    <col min="11288" max="11288" width="24.5703125" style="7" customWidth="1"/>
    <col min="11289" max="11289" width="22.85546875" style="7" customWidth="1"/>
    <col min="11290" max="11292" width="9.140625" style="7" bestFit="1" customWidth="1"/>
    <col min="11293" max="11294" width="12.140625" style="7" customWidth="1"/>
    <col min="11295" max="11295" width="14.5703125" style="7" customWidth="1"/>
    <col min="11296" max="11296" width="5" style="7" customWidth="1"/>
    <col min="11297" max="11298" width="7" style="7" hidden="1" customWidth="1"/>
    <col min="11299" max="11299" width="5" style="7" customWidth="1"/>
    <col min="11300" max="11301" width="7" style="7" hidden="1" customWidth="1"/>
    <col min="11302" max="11302" width="5" style="7" customWidth="1"/>
    <col min="11303" max="11304" width="7" style="7" hidden="1" customWidth="1"/>
    <col min="11305" max="11305" width="5" style="7" customWidth="1"/>
    <col min="11306" max="11307" width="7" style="7" hidden="1" customWidth="1"/>
    <col min="11308" max="11308" width="5" style="7" customWidth="1"/>
    <col min="11309" max="11310" width="7" style="7" hidden="1" customWidth="1"/>
    <col min="11311" max="11311" width="5" style="7" customWidth="1"/>
    <col min="11312" max="11322" width="7" style="7" hidden="1" customWidth="1"/>
    <col min="11323" max="11323" width="6.85546875" style="7" customWidth="1"/>
    <col min="11324" max="11325" width="7" style="7" hidden="1" customWidth="1"/>
    <col min="11326" max="11326" width="6.42578125" style="7" customWidth="1"/>
    <col min="11327" max="11328" width="7" style="7" hidden="1" customWidth="1"/>
    <col min="11329" max="11329" width="5.42578125" style="7" customWidth="1"/>
    <col min="11330" max="11331" width="7" style="7" hidden="1" customWidth="1"/>
    <col min="11332" max="11332" width="4.85546875" style="7" customWidth="1"/>
    <col min="11333" max="11337" width="7" style="7" hidden="1" customWidth="1"/>
    <col min="11338" max="11338" width="8.42578125" style="7" customWidth="1"/>
    <col min="11339" max="11340" width="7" style="7" hidden="1" customWidth="1"/>
    <col min="11341" max="11341" width="5.42578125" style="7" customWidth="1"/>
    <col min="11342" max="11346" width="7" style="7" hidden="1" customWidth="1"/>
    <col min="11347" max="11347" width="5.85546875" style="7" customWidth="1"/>
    <col min="11348" max="11349" width="7" style="7" hidden="1" customWidth="1"/>
    <col min="11350" max="11350" width="5.42578125" style="7" customWidth="1"/>
    <col min="11351" max="11352" width="7" style="7" hidden="1" customWidth="1"/>
    <col min="11353" max="11353" width="5.42578125" style="7" customWidth="1"/>
    <col min="11354" max="11355" width="7" style="7" hidden="1" customWidth="1"/>
    <col min="11356" max="11356" width="6" style="7" customWidth="1"/>
    <col min="11357" max="11361" width="7" style="7" hidden="1" customWidth="1"/>
    <col min="11362" max="11362" width="5" style="7" customWidth="1"/>
    <col min="11363" max="11370" width="7" style="7" hidden="1" customWidth="1"/>
    <col min="11371" max="11371" width="5" style="7" customWidth="1"/>
    <col min="11372" max="11372" width="7" style="7" hidden="1" customWidth="1"/>
    <col min="11373" max="11373" width="5" style="7" customWidth="1"/>
    <col min="11374" max="11374" width="9.42578125" style="7" customWidth="1"/>
    <col min="11375" max="11375" width="7" style="7" hidden="1" customWidth="1"/>
    <col min="11376" max="11376" width="5" style="7" customWidth="1"/>
    <col min="11377" max="11378" width="7" style="7" hidden="1" customWidth="1"/>
    <col min="11379" max="11379" width="5" style="7" customWidth="1"/>
    <col min="11380" max="11384" width="7" style="7" hidden="1" customWidth="1"/>
    <col min="11385" max="11385" width="5" style="7" customWidth="1"/>
    <col min="11386" max="11390" width="7" style="7" hidden="1" customWidth="1"/>
    <col min="11391" max="11391" width="5" style="7" customWidth="1"/>
    <col min="11392" max="11392" width="7" style="7" hidden="1" customWidth="1"/>
    <col min="11393" max="11393" width="6.42578125" style="7" customWidth="1"/>
    <col min="11394" max="11397" width="7" style="7" hidden="1" customWidth="1"/>
    <col min="11398" max="11398" width="7.140625" style="7" customWidth="1"/>
    <col min="11399" max="11406" width="7" style="7" hidden="1" customWidth="1"/>
    <col min="11407" max="11407" width="7.140625" style="7" customWidth="1"/>
    <col min="11408" max="11409" width="7" style="7" hidden="1" customWidth="1"/>
    <col min="11410" max="11410" width="7.140625" style="7" customWidth="1"/>
    <col min="11411" max="11412" width="7" style="7" hidden="1" customWidth="1"/>
    <col min="11413" max="11413" width="7.140625" style="7" customWidth="1"/>
    <col min="11414" max="11415" width="7" style="7" hidden="1" customWidth="1"/>
    <col min="11416" max="11416" width="7.140625" style="7" customWidth="1"/>
    <col min="11417" max="11417" width="7" style="7" hidden="1" customWidth="1"/>
    <col min="11418" max="11418" width="6.42578125" style="7" customWidth="1"/>
    <col min="11419" max="11439" width="7" style="7" hidden="1" customWidth="1"/>
    <col min="11440" max="11443" width="6.42578125" style="7" customWidth="1"/>
    <col min="11444" max="11444" width="6.85546875" style="7" customWidth="1"/>
    <col min="11445" max="11445" width="6.42578125" style="7" customWidth="1"/>
    <col min="11446" max="11462" width="7" style="7" hidden="1" customWidth="1"/>
    <col min="11463" max="11463" width="6.5703125" style="7" customWidth="1"/>
    <col min="11464" max="11464" width="6.42578125" style="7" customWidth="1"/>
    <col min="11465" max="11466" width="7" style="7" hidden="1" customWidth="1"/>
    <col min="11467" max="11467" width="6.42578125" style="7" customWidth="1"/>
    <col min="11468" max="11469" width="7" style="7" hidden="1" customWidth="1"/>
    <col min="11470" max="11470" width="7.42578125" style="7" customWidth="1"/>
    <col min="11471" max="11471" width="7" style="7" hidden="1" customWidth="1"/>
    <col min="11472" max="11472" width="6.42578125" style="7" customWidth="1"/>
    <col min="11473" max="11473" width="7" style="7" hidden="1" customWidth="1"/>
    <col min="11474" max="11474" width="9" style="7" customWidth="1"/>
    <col min="11475" max="11476" width="7" style="7" hidden="1" customWidth="1"/>
    <col min="11477" max="11477" width="8.5703125" style="7" customWidth="1"/>
    <col min="11478" max="11479" width="7" style="7" hidden="1" customWidth="1"/>
    <col min="11480" max="11480" width="6.42578125" style="7" customWidth="1"/>
    <col min="11481" max="11482" width="7" style="7" hidden="1" customWidth="1"/>
    <col min="11483" max="11483" width="7" style="7" customWidth="1"/>
    <col min="11484" max="11485" width="7" style="7" hidden="1" customWidth="1"/>
    <col min="11486" max="11487" width="7" style="7" customWidth="1"/>
    <col min="11488" max="11489" width="7" style="7" hidden="1" customWidth="1"/>
    <col min="11490" max="11490" width="7.5703125" style="7" customWidth="1"/>
    <col min="11491" max="11492" width="7" style="7" hidden="1" customWidth="1"/>
    <col min="11493" max="11493" width="7" style="7" customWidth="1"/>
    <col min="11494" max="11495" width="7" style="7" hidden="1" customWidth="1"/>
    <col min="11496" max="11496" width="7" style="7" customWidth="1"/>
    <col min="11497" max="11498" width="7" style="7" hidden="1" customWidth="1"/>
    <col min="11499" max="11499" width="7" style="7" customWidth="1"/>
    <col min="11500" max="11500" width="7" style="7" hidden="1" customWidth="1"/>
    <col min="11501" max="11501" width="6.42578125" style="7" customWidth="1"/>
    <col min="11502" max="11511" width="7" style="7" hidden="1" customWidth="1"/>
    <col min="11512" max="11512" width="7" style="7" hidden="1"/>
    <col min="11513" max="11513" width="41.42578125" style="7" customWidth="1"/>
    <col min="11514" max="11514" width="6.42578125" style="7" customWidth="1"/>
    <col min="11515" max="11515" width="14.7109375" style="7" customWidth="1"/>
    <col min="11516" max="11516" width="11.42578125" style="7" customWidth="1"/>
    <col min="11517" max="11518" width="13" style="7" customWidth="1"/>
    <col min="11519" max="11528" width="9.42578125" style="7" customWidth="1"/>
    <col min="11529" max="11529" width="8.85546875" style="7" customWidth="1"/>
    <col min="11530" max="11530" width="9.42578125" style="7" customWidth="1"/>
    <col min="11531" max="11531" width="10.140625" style="7" customWidth="1"/>
    <col min="11532" max="11532" width="6.42578125" style="7" customWidth="1"/>
    <col min="11533" max="11533" width="6.85546875" style="7" customWidth="1"/>
    <col min="11534" max="11535" width="6.5703125" style="7" customWidth="1"/>
    <col min="11536" max="11536" width="6.28515625" style="7" customWidth="1"/>
    <col min="11537" max="11538" width="7.5703125" style="7" customWidth="1"/>
    <col min="11539" max="11539" width="14.5703125" style="7" customWidth="1"/>
    <col min="11540" max="11541" width="11.42578125" style="7" customWidth="1"/>
    <col min="11542" max="11542" width="56.85546875" style="7" customWidth="1"/>
    <col min="11543" max="11543" width="9.140625" style="7" bestFit="1" customWidth="1"/>
    <col min="11544" max="11544" width="24.5703125" style="7" customWidth="1"/>
    <col min="11545" max="11545" width="22.85546875" style="7" customWidth="1"/>
    <col min="11546" max="11548" width="9.140625" style="7" bestFit="1" customWidth="1"/>
    <col min="11549" max="11550" width="12.140625" style="7" customWidth="1"/>
    <col min="11551" max="11551" width="14.5703125" style="7" customWidth="1"/>
    <col min="11552" max="11552" width="5" style="7" customWidth="1"/>
    <col min="11553" max="11554" width="7" style="7" hidden="1" customWidth="1"/>
    <col min="11555" max="11555" width="5" style="7" customWidth="1"/>
    <col min="11556" max="11557" width="7" style="7" hidden="1" customWidth="1"/>
    <col min="11558" max="11558" width="5" style="7" customWidth="1"/>
    <col min="11559" max="11560" width="7" style="7" hidden="1" customWidth="1"/>
    <col min="11561" max="11561" width="5" style="7" customWidth="1"/>
    <col min="11562" max="11563" width="7" style="7" hidden="1" customWidth="1"/>
    <col min="11564" max="11564" width="5" style="7" customWidth="1"/>
    <col min="11565" max="11566" width="7" style="7" hidden="1" customWidth="1"/>
    <col min="11567" max="11567" width="5" style="7" customWidth="1"/>
    <col min="11568" max="11578" width="7" style="7" hidden="1" customWidth="1"/>
    <col min="11579" max="11579" width="6.85546875" style="7" customWidth="1"/>
    <col min="11580" max="11581" width="7" style="7" hidden="1" customWidth="1"/>
    <col min="11582" max="11582" width="6.42578125" style="7" customWidth="1"/>
    <col min="11583" max="11584" width="7" style="7" hidden="1" customWidth="1"/>
    <col min="11585" max="11585" width="5.42578125" style="7" customWidth="1"/>
    <col min="11586" max="11587" width="7" style="7" hidden="1" customWidth="1"/>
    <col min="11588" max="11588" width="4.85546875" style="7" customWidth="1"/>
    <col min="11589" max="11593" width="7" style="7" hidden="1" customWidth="1"/>
    <col min="11594" max="11594" width="8.42578125" style="7" customWidth="1"/>
    <col min="11595" max="11596" width="7" style="7" hidden="1" customWidth="1"/>
    <col min="11597" max="11597" width="5.42578125" style="7" customWidth="1"/>
    <col min="11598" max="11602" width="7" style="7" hidden="1" customWidth="1"/>
    <col min="11603" max="11603" width="5.85546875" style="7" customWidth="1"/>
    <col min="11604" max="11605" width="7" style="7" hidden="1" customWidth="1"/>
    <col min="11606" max="11606" width="5.42578125" style="7" customWidth="1"/>
    <col min="11607" max="11608" width="7" style="7" hidden="1" customWidth="1"/>
    <col min="11609" max="11609" width="5.42578125" style="7" customWidth="1"/>
    <col min="11610" max="11611" width="7" style="7" hidden="1" customWidth="1"/>
    <col min="11612" max="11612" width="6" style="7" customWidth="1"/>
    <col min="11613" max="11617" width="7" style="7" hidden="1" customWidth="1"/>
    <col min="11618" max="11618" width="5" style="7" customWidth="1"/>
    <col min="11619" max="11626" width="7" style="7" hidden="1" customWidth="1"/>
    <col min="11627" max="11627" width="5" style="7" customWidth="1"/>
    <col min="11628" max="11628" width="7" style="7" hidden="1" customWidth="1"/>
    <col min="11629" max="11629" width="5" style="7" customWidth="1"/>
    <col min="11630" max="11630" width="9.42578125" style="7" customWidth="1"/>
    <col min="11631" max="11631" width="7" style="7" hidden="1" customWidth="1"/>
    <col min="11632" max="11632" width="5" style="7" customWidth="1"/>
    <col min="11633" max="11634" width="7" style="7" hidden="1" customWidth="1"/>
    <col min="11635" max="11635" width="5" style="7" customWidth="1"/>
    <col min="11636" max="11640" width="7" style="7" hidden="1" customWidth="1"/>
    <col min="11641" max="11641" width="5" style="7" customWidth="1"/>
    <col min="11642" max="11646" width="7" style="7" hidden="1" customWidth="1"/>
    <col min="11647" max="11647" width="5" style="7" customWidth="1"/>
    <col min="11648" max="11648" width="7" style="7" hidden="1" customWidth="1"/>
    <col min="11649" max="11649" width="6.42578125" style="7" customWidth="1"/>
    <col min="11650" max="11653" width="7" style="7" hidden="1" customWidth="1"/>
    <col min="11654" max="11654" width="7.140625" style="7" customWidth="1"/>
    <col min="11655" max="11662" width="7" style="7" hidden="1" customWidth="1"/>
    <col min="11663" max="11663" width="7.140625" style="7" customWidth="1"/>
    <col min="11664" max="11665" width="7" style="7" hidden="1" customWidth="1"/>
    <col min="11666" max="11666" width="7.140625" style="7" customWidth="1"/>
    <col min="11667" max="11668" width="7" style="7" hidden="1" customWidth="1"/>
    <col min="11669" max="11669" width="7.140625" style="7" customWidth="1"/>
    <col min="11670" max="11671" width="7" style="7" hidden="1" customWidth="1"/>
    <col min="11672" max="11672" width="7.140625" style="7" customWidth="1"/>
    <col min="11673" max="11673" width="7" style="7" hidden="1" customWidth="1"/>
    <col min="11674" max="11674" width="6.42578125" style="7" customWidth="1"/>
    <col min="11675" max="11695" width="7" style="7" hidden="1" customWidth="1"/>
    <col min="11696" max="11699" width="6.42578125" style="7" customWidth="1"/>
    <col min="11700" max="11700" width="6.85546875" style="7" customWidth="1"/>
    <col min="11701" max="11701" width="6.42578125" style="7" customWidth="1"/>
    <col min="11702" max="11718" width="7" style="7" hidden="1" customWidth="1"/>
    <col min="11719" max="11719" width="6.5703125" style="7" customWidth="1"/>
    <col min="11720" max="11720" width="6.42578125" style="7" customWidth="1"/>
    <col min="11721" max="11722" width="7" style="7" hidden="1" customWidth="1"/>
    <col min="11723" max="11723" width="6.42578125" style="7" customWidth="1"/>
    <col min="11724" max="11725" width="7" style="7" hidden="1" customWidth="1"/>
    <col min="11726" max="11726" width="7.42578125" style="7" customWidth="1"/>
    <col min="11727" max="11727" width="7" style="7" hidden="1" customWidth="1"/>
    <col min="11728" max="11728" width="6.42578125" style="7" customWidth="1"/>
    <col min="11729" max="11729" width="7" style="7" hidden="1" customWidth="1"/>
    <col min="11730" max="11730" width="9" style="7" customWidth="1"/>
    <col min="11731" max="11732" width="7" style="7" hidden="1" customWidth="1"/>
    <col min="11733" max="11733" width="8.5703125" style="7" customWidth="1"/>
    <col min="11734" max="11735" width="7" style="7" hidden="1" customWidth="1"/>
    <col min="11736" max="11736" width="6.42578125" style="7" customWidth="1"/>
    <col min="11737" max="11738" width="7" style="7" hidden="1" customWidth="1"/>
    <col min="11739" max="11739" width="7" style="7" customWidth="1"/>
    <col min="11740" max="11741" width="7" style="7" hidden="1" customWidth="1"/>
    <col min="11742" max="11743" width="7" style="7" customWidth="1"/>
    <col min="11744" max="11745" width="7" style="7" hidden="1" customWidth="1"/>
    <col min="11746" max="11746" width="7.5703125" style="7" customWidth="1"/>
    <col min="11747" max="11748" width="7" style="7" hidden="1" customWidth="1"/>
    <col min="11749" max="11749" width="7" style="7" customWidth="1"/>
    <col min="11750" max="11751" width="7" style="7" hidden="1" customWidth="1"/>
    <col min="11752" max="11752" width="7" style="7" customWidth="1"/>
    <col min="11753" max="11754" width="7" style="7" hidden="1" customWidth="1"/>
    <col min="11755" max="11755" width="7" style="7" customWidth="1"/>
    <col min="11756" max="11756" width="7" style="7" hidden="1" customWidth="1"/>
    <col min="11757" max="11757" width="6.42578125" style="7" customWidth="1"/>
    <col min="11758" max="11767" width="7" style="7" hidden="1" customWidth="1"/>
    <col min="11768" max="11768" width="7" style="7" hidden="1"/>
    <col min="11769" max="11769" width="41.42578125" style="7" customWidth="1"/>
    <col min="11770" max="11770" width="6.42578125" style="7" customWidth="1"/>
    <col min="11771" max="11771" width="14.7109375" style="7" customWidth="1"/>
    <col min="11772" max="11772" width="11.42578125" style="7" customWidth="1"/>
    <col min="11773" max="11774" width="13" style="7" customWidth="1"/>
    <col min="11775" max="11784" width="9.42578125" style="7" customWidth="1"/>
    <col min="11785" max="11785" width="8.85546875" style="7" customWidth="1"/>
    <col min="11786" max="11786" width="9.42578125" style="7" customWidth="1"/>
    <col min="11787" max="11787" width="10.140625" style="7" customWidth="1"/>
    <col min="11788" max="11788" width="6.42578125" style="7" customWidth="1"/>
    <col min="11789" max="11789" width="6.85546875" style="7" customWidth="1"/>
    <col min="11790" max="11791" width="6.5703125" style="7" customWidth="1"/>
    <col min="11792" max="11792" width="6.28515625" style="7" customWidth="1"/>
    <col min="11793" max="11794" width="7.5703125" style="7" customWidth="1"/>
    <col min="11795" max="11795" width="14.5703125" style="7" customWidth="1"/>
    <col min="11796" max="11797" width="11.42578125" style="7" customWidth="1"/>
    <col min="11798" max="11798" width="56.85546875" style="7" customWidth="1"/>
    <col min="11799" max="11799" width="9.140625" style="7" bestFit="1" customWidth="1"/>
    <col min="11800" max="11800" width="24.5703125" style="7" customWidth="1"/>
    <col min="11801" max="11801" width="22.85546875" style="7" customWidth="1"/>
    <col min="11802" max="11804" width="9.140625" style="7" bestFit="1" customWidth="1"/>
    <col min="11805" max="11806" width="12.140625" style="7" customWidth="1"/>
    <col min="11807" max="11807" width="14.5703125" style="7" customWidth="1"/>
    <col min="11808" max="11808" width="5" style="7" customWidth="1"/>
    <col min="11809" max="11810" width="7" style="7" hidden="1" customWidth="1"/>
    <col min="11811" max="11811" width="5" style="7" customWidth="1"/>
    <col min="11812" max="11813" width="7" style="7" hidden="1" customWidth="1"/>
    <col min="11814" max="11814" width="5" style="7" customWidth="1"/>
    <col min="11815" max="11816" width="7" style="7" hidden="1" customWidth="1"/>
    <col min="11817" max="11817" width="5" style="7" customWidth="1"/>
    <col min="11818" max="11819" width="7" style="7" hidden="1" customWidth="1"/>
    <col min="11820" max="11820" width="5" style="7" customWidth="1"/>
    <col min="11821" max="11822" width="7" style="7" hidden="1" customWidth="1"/>
    <col min="11823" max="11823" width="5" style="7" customWidth="1"/>
    <col min="11824" max="11834" width="7" style="7" hidden="1" customWidth="1"/>
    <col min="11835" max="11835" width="6.85546875" style="7" customWidth="1"/>
    <col min="11836" max="11837" width="7" style="7" hidden="1" customWidth="1"/>
    <col min="11838" max="11838" width="6.42578125" style="7" customWidth="1"/>
    <col min="11839" max="11840" width="7" style="7" hidden="1" customWidth="1"/>
    <col min="11841" max="11841" width="5.42578125" style="7" customWidth="1"/>
    <col min="11842" max="11843" width="7" style="7" hidden="1" customWidth="1"/>
    <col min="11844" max="11844" width="4.85546875" style="7" customWidth="1"/>
    <col min="11845" max="11849" width="7" style="7" hidden="1" customWidth="1"/>
    <col min="11850" max="11850" width="8.42578125" style="7" customWidth="1"/>
    <col min="11851" max="11852" width="7" style="7" hidden="1" customWidth="1"/>
    <col min="11853" max="11853" width="5.42578125" style="7" customWidth="1"/>
    <col min="11854" max="11858" width="7" style="7" hidden="1" customWidth="1"/>
    <col min="11859" max="11859" width="5.85546875" style="7" customWidth="1"/>
    <col min="11860" max="11861" width="7" style="7" hidden="1" customWidth="1"/>
    <col min="11862" max="11862" width="5.42578125" style="7" customWidth="1"/>
    <col min="11863" max="11864" width="7" style="7" hidden="1" customWidth="1"/>
    <col min="11865" max="11865" width="5.42578125" style="7" customWidth="1"/>
    <col min="11866" max="11867" width="7" style="7" hidden="1" customWidth="1"/>
    <col min="11868" max="11868" width="6" style="7" customWidth="1"/>
    <col min="11869" max="11873" width="7" style="7" hidden="1" customWidth="1"/>
    <col min="11874" max="11874" width="5" style="7" customWidth="1"/>
    <col min="11875" max="11882" width="7" style="7" hidden="1" customWidth="1"/>
    <col min="11883" max="11883" width="5" style="7" customWidth="1"/>
    <col min="11884" max="11884" width="7" style="7" hidden="1" customWidth="1"/>
    <col min="11885" max="11885" width="5" style="7" customWidth="1"/>
    <col min="11886" max="11886" width="9.42578125" style="7" customWidth="1"/>
    <col min="11887" max="11887" width="7" style="7" hidden="1" customWidth="1"/>
    <col min="11888" max="11888" width="5" style="7" customWidth="1"/>
    <col min="11889" max="11890" width="7" style="7" hidden="1" customWidth="1"/>
    <col min="11891" max="11891" width="5" style="7" customWidth="1"/>
    <col min="11892" max="11896" width="7" style="7" hidden="1" customWidth="1"/>
    <col min="11897" max="11897" width="5" style="7" customWidth="1"/>
    <col min="11898" max="11902" width="7" style="7" hidden="1" customWidth="1"/>
    <col min="11903" max="11903" width="5" style="7" customWidth="1"/>
    <col min="11904" max="11904" width="7" style="7" hidden="1" customWidth="1"/>
    <col min="11905" max="11905" width="6.42578125" style="7" customWidth="1"/>
    <col min="11906" max="11909" width="7" style="7" hidden="1" customWidth="1"/>
    <col min="11910" max="11910" width="7.140625" style="7" customWidth="1"/>
    <col min="11911" max="11918" width="7" style="7" hidden="1" customWidth="1"/>
    <col min="11919" max="11919" width="7.140625" style="7" customWidth="1"/>
    <col min="11920" max="11921" width="7" style="7" hidden="1" customWidth="1"/>
    <col min="11922" max="11922" width="7.140625" style="7" customWidth="1"/>
    <col min="11923" max="11924" width="7" style="7" hidden="1" customWidth="1"/>
    <col min="11925" max="11925" width="7.140625" style="7" customWidth="1"/>
    <col min="11926" max="11927" width="7" style="7" hidden="1" customWidth="1"/>
    <col min="11928" max="11928" width="7.140625" style="7" customWidth="1"/>
    <col min="11929" max="11929" width="7" style="7" hidden="1" customWidth="1"/>
    <col min="11930" max="11930" width="6.42578125" style="7" customWidth="1"/>
    <col min="11931" max="11951" width="7" style="7" hidden="1" customWidth="1"/>
    <col min="11952" max="11955" width="6.42578125" style="7" customWidth="1"/>
    <col min="11956" max="11956" width="6.85546875" style="7" customWidth="1"/>
    <col min="11957" max="11957" width="6.42578125" style="7" customWidth="1"/>
    <col min="11958" max="11974" width="7" style="7" hidden="1" customWidth="1"/>
    <col min="11975" max="11975" width="6.5703125" style="7" customWidth="1"/>
    <col min="11976" max="11976" width="6.42578125" style="7" customWidth="1"/>
    <col min="11977" max="11978" width="7" style="7" hidden="1" customWidth="1"/>
    <col min="11979" max="11979" width="6.42578125" style="7" customWidth="1"/>
    <col min="11980" max="11981" width="7" style="7" hidden="1" customWidth="1"/>
    <col min="11982" max="11982" width="7.42578125" style="7" customWidth="1"/>
    <col min="11983" max="11983" width="7" style="7" hidden="1" customWidth="1"/>
    <col min="11984" max="11984" width="6.42578125" style="7" customWidth="1"/>
    <col min="11985" max="11985" width="7" style="7" hidden="1" customWidth="1"/>
    <col min="11986" max="11986" width="9" style="7" customWidth="1"/>
    <col min="11987" max="11988" width="7" style="7" hidden="1" customWidth="1"/>
    <col min="11989" max="11989" width="8.5703125" style="7" customWidth="1"/>
    <col min="11990" max="11991" width="7" style="7" hidden="1" customWidth="1"/>
    <col min="11992" max="11992" width="6.42578125" style="7" customWidth="1"/>
    <col min="11993" max="11994" width="7" style="7" hidden="1" customWidth="1"/>
    <col min="11995" max="11995" width="7" style="7" customWidth="1"/>
    <col min="11996" max="11997" width="7" style="7" hidden="1" customWidth="1"/>
    <col min="11998" max="11999" width="7" style="7" customWidth="1"/>
    <col min="12000" max="12001" width="7" style="7" hidden="1" customWidth="1"/>
    <col min="12002" max="12002" width="7.5703125" style="7" customWidth="1"/>
    <col min="12003" max="12004" width="7" style="7" hidden="1" customWidth="1"/>
    <col min="12005" max="12005" width="7" style="7" customWidth="1"/>
    <col min="12006" max="12007" width="7" style="7" hidden="1" customWidth="1"/>
    <col min="12008" max="12008" width="7" style="7" customWidth="1"/>
    <col min="12009" max="12010" width="7" style="7" hidden="1" customWidth="1"/>
    <col min="12011" max="12011" width="7" style="7" customWidth="1"/>
    <col min="12012" max="12012" width="7" style="7" hidden="1" customWidth="1"/>
    <col min="12013" max="12013" width="6.42578125" style="7" customWidth="1"/>
    <col min="12014" max="12023" width="7" style="7" hidden="1" customWidth="1"/>
    <col min="12024" max="12024" width="7" style="7" hidden="1"/>
    <col min="12025" max="12025" width="41.42578125" style="7" customWidth="1"/>
    <col min="12026" max="12026" width="6.42578125" style="7" customWidth="1"/>
    <col min="12027" max="12027" width="14.7109375" style="7" customWidth="1"/>
    <col min="12028" max="12028" width="11.42578125" style="7" customWidth="1"/>
    <col min="12029" max="12030" width="13" style="7" customWidth="1"/>
    <col min="12031" max="12040" width="9.42578125" style="7" customWidth="1"/>
    <col min="12041" max="12041" width="8.85546875" style="7" customWidth="1"/>
    <col min="12042" max="12042" width="9.42578125" style="7" customWidth="1"/>
    <col min="12043" max="12043" width="10.140625" style="7" customWidth="1"/>
    <col min="12044" max="12044" width="6.42578125" style="7" customWidth="1"/>
    <col min="12045" max="12045" width="6.85546875" style="7" customWidth="1"/>
    <col min="12046" max="12047" width="6.5703125" style="7" customWidth="1"/>
    <col min="12048" max="12048" width="6.28515625" style="7" customWidth="1"/>
    <col min="12049" max="12050" width="7.5703125" style="7" customWidth="1"/>
    <col min="12051" max="12051" width="14.5703125" style="7" customWidth="1"/>
    <col min="12052" max="12053" width="11.42578125" style="7" customWidth="1"/>
    <col min="12054" max="12054" width="56.85546875" style="7" customWidth="1"/>
    <col min="12055" max="12055" width="9.140625" style="7" bestFit="1" customWidth="1"/>
    <col min="12056" max="12056" width="24.5703125" style="7" customWidth="1"/>
    <col min="12057" max="12057" width="22.85546875" style="7" customWidth="1"/>
    <col min="12058" max="12060" width="9.140625" style="7" bestFit="1" customWidth="1"/>
    <col min="12061" max="12062" width="12.140625" style="7" customWidth="1"/>
    <col min="12063" max="12063" width="14.5703125" style="7" customWidth="1"/>
    <col min="12064" max="12064" width="5" style="7" customWidth="1"/>
    <col min="12065" max="12066" width="7" style="7" hidden="1" customWidth="1"/>
    <col min="12067" max="12067" width="5" style="7" customWidth="1"/>
    <col min="12068" max="12069" width="7" style="7" hidden="1" customWidth="1"/>
    <col min="12070" max="12070" width="5" style="7" customWidth="1"/>
    <col min="12071" max="12072" width="7" style="7" hidden="1" customWidth="1"/>
    <col min="12073" max="12073" width="5" style="7" customWidth="1"/>
    <col min="12074" max="12075" width="7" style="7" hidden="1" customWidth="1"/>
    <col min="12076" max="12076" width="5" style="7" customWidth="1"/>
    <col min="12077" max="12078" width="7" style="7" hidden="1" customWidth="1"/>
    <col min="12079" max="12079" width="5" style="7" customWidth="1"/>
    <col min="12080" max="12090" width="7" style="7" hidden="1" customWidth="1"/>
    <col min="12091" max="12091" width="6.85546875" style="7" customWidth="1"/>
    <col min="12092" max="12093" width="7" style="7" hidden="1" customWidth="1"/>
    <col min="12094" max="12094" width="6.42578125" style="7" customWidth="1"/>
    <col min="12095" max="12096" width="7" style="7" hidden="1" customWidth="1"/>
    <col min="12097" max="12097" width="5.42578125" style="7" customWidth="1"/>
    <col min="12098" max="12099" width="7" style="7" hidden="1" customWidth="1"/>
    <col min="12100" max="12100" width="4.85546875" style="7" customWidth="1"/>
    <col min="12101" max="12105" width="7" style="7" hidden="1" customWidth="1"/>
    <col min="12106" max="12106" width="8.42578125" style="7" customWidth="1"/>
    <col min="12107" max="12108" width="7" style="7" hidden="1" customWidth="1"/>
    <col min="12109" max="12109" width="5.42578125" style="7" customWidth="1"/>
    <col min="12110" max="12114" width="7" style="7" hidden="1" customWidth="1"/>
    <col min="12115" max="12115" width="5.85546875" style="7" customWidth="1"/>
    <col min="12116" max="12117" width="7" style="7" hidden="1" customWidth="1"/>
    <col min="12118" max="12118" width="5.42578125" style="7" customWidth="1"/>
    <col min="12119" max="12120" width="7" style="7" hidden="1" customWidth="1"/>
    <col min="12121" max="12121" width="5.42578125" style="7" customWidth="1"/>
    <col min="12122" max="12123" width="7" style="7" hidden="1" customWidth="1"/>
    <col min="12124" max="12124" width="6" style="7" customWidth="1"/>
    <col min="12125" max="12129" width="7" style="7" hidden="1" customWidth="1"/>
    <col min="12130" max="12130" width="5" style="7" customWidth="1"/>
    <col min="12131" max="12138" width="7" style="7" hidden="1" customWidth="1"/>
    <col min="12139" max="12139" width="5" style="7" customWidth="1"/>
    <col min="12140" max="12140" width="7" style="7" hidden="1" customWidth="1"/>
    <col min="12141" max="12141" width="5" style="7" customWidth="1"/>
    <col min="12142" max="12142" width="9.42578125" style="7" customWidth="1"/>
    <col min="12143" max="12143" width="7" style="7" hidden="1" customWidth="1"/>
    <col min="12144" max="12144" width="5" style="7" customWidth="1"/>
    <col min="12145" max="12146" width="7" style="7" hidden="1" customWidth="1"/>
    <col min="12147" max="12147" width="5" style="7" customWidth="1"/>
    <col min="12148" max="12152" width="7" style="7" hidden="1" customWidth="1"/>
    <col min="12153" max="12153" width="5" style="7" customWidth="1"/>
    <col min="12154" max="12158" width="7" style="7" hidden="1" customWidth="1"/>
    <col min="12159" max="12159" width="5" style="7" customWidth="1"/>
    <col min="12160" max="12160" width="7" style="7" hidden="1" customWidth="1"/>
    <col min="12161" max="12161" width="6.42578125" style="7" customWidth="1"/>
    <col min="12162" max="12165" width="7" style="7" hidden="1" customWidth="1"/>
    <col min="12166" max="12166" width="7.140625" style="7" customWidth="1"/>
    <col min="12167" max="12174" width="7" style="7" hidden="1" customWidth="1"/>
    <col min="12175" max="12175" width="7.140625" style="7" customWidth="1"/>
    <col min="12176" max="12177" width="7" style="7" hidden="1" customWidth="1"/>
    <col min="12178" max="12178" width="7.140625" style="7" customWidth="1"/>
    <col min="12179" max="12180" width="7" style="7" hidden="1" customWidth="1"/>
    <col min="12181" max="12181" width="7.140625" style="7" customWidth="1"/>
    <col min="12182" max="12183" width="7" style="7" hidden="1" customWidth="1"/>
    <col min="12184" max="12184" width="7.140625" style="7" customWidth="1"/>
    <col min="12185" max="12185" width="7" style="7" hidden="1" customWidth="1"/>
    <col min="12186" max="12186" width="6.42578125" style="7" customWidth="1"/>
    <col min="12187" max="12207" width="7" style="7" hidden="1" customWidth="1"/>
    <col min="12208" max="12211" width="6.42578125" style="7" customWidth="1"/>
    <col min="12212" max="12212" width="6.85546875" style="7" customWidth="1"/>
    <col min="12213" max="12213" width="6.42578125" style="7" customWidth="1"/>
    <col min="12214" max="12230" width="7" style="7" hidden="1" customWidth="1"/>
    <col min="12231" max="12231" width="6.5703125" style="7" customWidth="1"/>
    <col min="12232" max="12232" width="6.42578125" style="7" customWidth="1"/>
    <col min="12233" max="12234" width="7" style="7" hidden="1" customWidth="1"/>
    <col min="12235" max="12235" width="6.42578125" style="7" customWidth="1"/>
    <col min="12236" max="12237" width="7" style="7" hidden="1" customWidth="1"/>
    <col min="12238" max="12238" width="7.42578125" style="7" customWidth="1"/>
    <col min="12239" max="12239" width="7" style="7" hidden="1" customWidth="1"/>
    <col min="12240" max="12240" width="6.42578125" style="7" customWidth="1"/>
    <col min="12241" max="12241" width="7" style="7" hidden="1" customWidth="1"/>
    <col min="12242" max="12242" width="9" style="7" customWidth="1"/>
    <col min="12243" max="12244" width="7" style="7" hidden="1" customWidth="1"/>
    <col min="12245" max="12245" width="8.5703125" style="7" customWidth="1"/>
    <col min="12246" max="12247" width="7" style="7" hidden="1" customWidth="1"/>
    <col min="12248" max="12248" width="6.42578125" style="7" customWidth="1"/>
    <col min="12249" max="12250" width="7" style="7" hidden="1" customWidth="1"/>
    <col min="12251" max="12251" width="7" style="7" customWidth="1"/>
    <col min="12252" max="12253" width="7" style="7" hidden="1" customWidth="1"/>
    <col min="12254" max="12255" width="7" style="7" customWidth="1"/>
    <col min="12256" max="12257" width="7" style="7" hidden="1" customWidth="1"/>
    <col min="12258" max="12258" width="7.5703125" style="7" customWidth="1"/>
    <col min="12259" max="12260" width="7" style="7" hidden="1" customWidth="1"/>
    <col min="12261" max="12261" width="7" style="7" customWidth="1"/>
    <col min="12262" max="12263" width="7" style="7" hidden="1" customWidth="1"/>
    <col min="12264" max="12264" width="7" style="7" customWidth="1"/>
    <col min="12265" max="12266" width="7" style="7" hidden="1" customWidth="1"/>
    <col min="12267" max="12267" width="7" style="7" customWidth="1"/>
    <col min="12268" max="12268" width="7" style="7" hidden="1" customWidth="1"/>
    <col min="12269" max="12269" width="6.42578125" style="7" customWidth="1"/>
    <col min="12270" max="12279" width="7" style="7" hidden="1" customWidth="1"/>
    <col min="12280" max="12280" width="7" style="7" hidden="1"/>
    <col min="12281" max="12281" width="41.42578125" style="7" customWidth="1"/>
    <col min="12282" max="12282" width="6.42578125" style="7" customWidth="1"/>
    <col min="12283" max="12283" width="14.7109375" style="7" customWidth="1"/>
    <col min="12284" max="12284" width="11.42578125" style="7" customWidth="1"/>
    <col min="12285" max="12286" width="13" style="7" customWidth="1"/>
    <col min="12287" max="12296" width="9.42578125" style="7" customWidth="1"/>
    <col min="12297" max="12297" width="8.85546875" style="7" customWidth="1"/>
    <col min="12298" max="12298" width="9.42578125" style="7" customWidth="1"/>
    <col min="12299" max="12299" width="10.140625" style="7" customWidth="1"/>
    <col min="12300" max="12300" width="6.42578125" style="7" customWidth="1"/>
    <col min="12301" max="12301" width="6.85546875" style="7" customWidth="1"/>
    <col min="12302" max="12303" width="6.5703125" style="7" customWidth="1"/>
    <col min="12304" max="12304" width="6.28515625" style="7" customWidth="1"/>
    <col min="12305" max="12306" width="7.5703125" style="7" customWidth="1"/>
    <col min="12307" max="12307" width="14.5703125" style="7" customWidth="1"/>
    <col min="12308" max="12309" width="11.42578125" style="7" customWidth="1"/>
    <col min="12310" max="12310" width="56.85546875" style="7" customWidth="1"/>
    <col min="12311" max="12311" width="9.140625" style="7" bestFit="1" customWidth="1"/>
    <col min="12312" max="12312" width="24.5703125" style="7" customWidth="1"/>
    <col min="12313" max="12313" width="22.85546875" style="7" customWidth="1"/>
    <col min="12314" max="12316" width="9.140625" style="7" bestFit="1" customWidth="1"/>
    <col min="12317" max="12318" width="12.140625" style="7" customWidth="1"/>
    <col min="12319" max="12319" width="14.5703125" style="7" customWidth="1"/>
    <col min="12320" max="12320" width="5" style="7" customWidth="1"/>
    <col min="12321" max="12322" width="7" style="7" hidden="1" customWidth="1"/>
    <col min="12323" max="12323" width="5" style="7" customWidth="1"/>
    <col min="12324" max="12325" width="7" style="7" hidden="1" customWidth="1"/>
    <col min="12326" max="12326" width="5" style="7" customWidth="1"/>
    <col min="12327" max="12328" width="7" style="7" hidden="1" customWidth="1"/>
    <col min="12329" max="12329" width="5" style="7" customWidth="1"/>
    <col min="12330" max="12331" width="7" style="7" hidden="1" customWidth="1"/>
    <col min="12332" max="12332" width="5" style="7" customWidth="1"/>
    <col min="12333" max="12334" width="7" style="7" hidden="1" customWidth="1"/>
    <col min="12335" max="12335" width="5" style="7" customWidth="1"/>
    <col min="12336" max="12346" width="7" style="7" hidden="1" customWidth="1"/>
    <col min="12347" max="12347" width="6.85546875" style="7" customWidth="1"/>
    <col min="12348" max="12349" width="7" style="7" hidden="1" customWidth="1"/>
    <col min="12350" max="12350" width="6.42578125" style="7" customWidth="1"/>
    <col min="12351" max="12352" width="7" style="7" hidden="1" customWidth="1"/>
    <col min="12353" max="12353" width="5.42578125" style="7" customWidth="1"/>
    <col min="12354" max="12355" width="7" style="7" hidden="1" customWidth="1"/>
    <col min="12356" max="12356" width="4.85546875" style="7" customWidth="1"/>
    <col min="12357" max="12361" width="7" style="7" hidden="1" customWidth="1"/>
    <col min="12362" max="12362" width="8.42578125" style="7" customWidth="1"/>
    <col min="12363" max="12364" width="7" style="7" hidden="1" customWidth="1"/>
    <col min="12365" max="12365" width="5.42578125" style="7" customWidth="1"/>
    <col min="12366" max="12370" width="7" style="7" hidden="1" customWidth="1"/>
    <col min="12371" max="12371" width="5.85546875" style="7" customWidth="1"/>
    <col min="12372" max="12373" width="7" style="7" hidden="1" customWidth="1"/>
    <col min="12374" max="12374" width="5.42578125" style="7" customWidth="1"/>
    <col min="12375" max="12376" width="7" style="7" hidden="1" customWidth="1"/>
    <col min="12377" max="12377" width="5.42578125" style="7" customWidth="1"/>
    <col min="12378" max="12379" width="7" style="7" hidden="1" customWidth="1"/>
    <col min="12380" max="12380" width="6" style="7" customWidth="1"/>
    <col min="12381" max="12385" width="7" style="7" hidden="1" customWidth="1"/>
    <col min="12386" max="12386" width="5" style="7" customWidth="1"/>
    <col min="12387" max="12394" width="7" style="7" hidden="1" customWidth="1"/>
    <col min="12395" max="12395" width="5" style="7" customWidth="1"/>
    <col min="12396" max="12396" width="7" style="7" hidden="1" customWidth="1"/>
    <col min="12397" max="12397" width="5" style="7" customWidth="1"/>
    <col min="12398" max="12398" width="9.42578125" style="7" customWidth="1"/>
    <col min="12399" max="12399" width="7" style="7" hidden="1" customWidth="1"/>
    <col min="12400" max="12400" width="5" style="7" customWidth="1"/>
    <col min="12401" max="12402" width="7" style="7" hidden="1" customWidth="1"/>
    <col min="12403" max="12403" width="5" style="7" customWidth="1"/>
    <col min="12404" max="12408" width="7" style="7" hidden="1" customWidth="1"/>
    <col min="12409" max="12409" width="5" style="7" customWidth="1"/>
    <col min="12410" max="12414" width="7" style="7" hidden="1" customWidth="1"/>
    <col min="12415" max="12415" width="5" style="7" customWidth="1"/>
    <col min="12416" max="12416" width="7" style="7" hidden="1" customWidth="1"/>
    <col min="12417" max="12417" width="6.42578125" style="7" customWidth="1"/>
    <col min="12418" max="12421" width="7" style="7" hidden="1" customWidth="1"/>
    <col min="12422" max="12422" width="7.140625" style="7" customWidth="1"/>
    <col min="12423" max="12430" width="7" style="7" hidden="1" customWidth="1"/>
    <col min="12431" max="12431" width="7.140625" style="7" customWidth="1"/>
    <col min="12432" max="12433" width="7" style="7" hidden="1" customWidth="1"/>
    <col min="12434" max="12434" width="7.140625" style="7" customWidth="1"/>
    <col min="12435" max="12436" width="7" style="7" hidden="1" customWidth="1"/>
    <col min="12437" max="12437" width="7.140625" style="7" customWidth="1"/>
    <col min="12438" max="12439" width="7" style="7" hidden="1" customWidth="1"/>
    <col min="12440" max="12440" width="7.140625" style="7" customWidth="1"/>
    <col min="12441" max="12441" width="7" style="7" hidden="1" customWidth="1"/>
    <col min="12442" max="12442" width="6.42578125" style="7" customWidth="1"/>
    <col min="12443" max="12463" width="7" style="7" hidden="1" customWidth="1"/>
    <col min="12464" max="12467" width="6.42578125" style="7" customWidth="1"/>
    <col min="12468" max="12468" width="6.85546875" style="7" customWidth="1"/>
    <col min="12469" max="12469" width="6.42578125" style="7" customWidth="1"/>
    <col min="12470" max="12486" width="7" style="7" hidden="1" customWidth="1"/>
    <col min="12487" max="12487" width="6.5703125" style="7" customWidth="1"/>
    <col min="12488" max="12488" width="6.42578125" style="7" customWidth="1"/>
    <col min="12489" max="12490" width="7" style="7" hidden="1" customWidth="1"/>
    <col min="12491" max="12491" width="6.42578125" style="7" customWidth="1"/>
    <col min="12492" max="12493" width="7" style="7" hidden="1" customWidth="1"/>
    <col min="12494" max="12494" width="7.42578125" style="7" customWidth="1"/>
    <col min="12495" max="12495" width="7" style="7" hidden="1" customWidth="1"/>
    <col min="12496" max="12496" width="6.42578125" style="7" customWidth="1"/>
    <col min="12497" max="12497" width="7" style="7" hidden="1" customWidth="1"/>
    <col min="12498" max="12498" width="9" style="7" customWidth="1"/>
    <col min="12499" max="12500" width="7" style="7" hidden="1" customWidth="1"/>
    <col min="12501" max="12501" width="8.5703125" style="7" customWidth="1"/>
    <col min="12502" max="12503" width="7" style="7" hidden="1" customWidth="1"/>
    <col min="12504" max="12504" width="6.42578125" style="7" customWidth="1"/>
    <col min="12505" max="12506" width="7" style="7" hidden="1" customWidth="1"/>
    <col min="12507" max="12507" width="7" style="7" customWidth="1"/>
    <col min="12508" max="12509" width="7" style="7" hidden="1" customWidth="1"/>
    <col min="12510" max="12511" width="7" style="7" customWidth="1"/>
    <col min="12512" max="12513" width="7" style="7" hidden="1" customWidth="1"/>
    <col min="12514" max="12514" width="7.5703125" style="7" customWidth="1"/>
    <col min="12515" max="12516" width="7" style="7" hidden="1" customWidth="1"/>
    <col min="12517" max="12517" width="7" style="7" customWidth="1"/>
    <col min="12518" max="12519" width="7" style="7" hidden="1" customWidth="1"/>
    <col min="12520" max="12520" width="7" style="7" customWidth="1"/>
    <col min="12521" max="12522" width="7" style="7" hidden="1" customWidth="1"/>
    <col min="12523" max="12523" width="7" style="7" customWidth="1"/>
    <col min="12524" max="12524" width="7" style="7" hidden="1" customWidth="1"/>
    <col min="12525" max="12525" width="6.42578125" style="7" customWidth="1"/>
    <col min="12526" max="12535" width="7" style="7" hidden="1" customWidth="1"/>
    <col min="12536" max="12536" width="7" style="7" hidden="1"/>
    <col min="12537" max="12537" width="41.42578125" style="7" customWidth="1"/>
    <col min="12538" max="12538" width="6.42578125" style="7" customWidth="1"/>
    <col min="12539" max="12539" width="14.7109375" style="7" customWidth="1"/>
    <col min="12540" max="12540" width="11.42578125" style="7" customWidth="1"/>
    <col min="12541" max="12542" width="13" style="7" customWidth="1"/>
    <col min="12543" max="12552" width="9.42578125" style="7" customWidth="1"/>
    <col min="12553" max="12553" width="8.85546875" style="7" customWidth="1"/>
    <col min="12554" max="12554" width="9.42578125" style="7" customWidth="1"/>
    <col min="12555" max="12555" width="10.140625" style="7" customWidth="1"/>
    <col min="12556" max="12556" width="6.42578125" style="7" customWidth="1"/>
    <col min="12557" max="12557" width="6.85546875" style="7" customWidth="1"/>
    <col min="12558" max="12559" width="6.5703125" style="7" customWidth="1"/>
    <col min="12560" max="12560" width="6.28515625" style="7" customWidth="1"/>
    <col min="12561" max="12562" width="7.5703125" style="7" customWidth="1"/>
    <col min="12563" max="12563" width="14.5703125" style="7" customWidth="1"/>
    <col min="12564" max="12565" width="11.42578125" style="7" customWidth="1"/>
    <col min="12566" max="12566" width="56.85546875" style="7" customWidth="1"/>
    <col min="12567" max="12567" width="9.140625" style="7" bestFit="1" customWidth="1"/>
    <col min="12568" max="12568" width="24.5703125" style="7" customWidth="1"/>
    <col min="12569" max="12569" width="22.85546875" style="7" customWidth="1"/>
    <col min="12570" max="12572" width="9.140625" style="7" bestFit="1" customWidth="1"/>
    <col min="12573" max="12574" width="12.140625" style="7" customWidth="1"/>
    <col min="12575" max="12575" width="14.5703125" style="7" customWidth="1"/>
    <col min="12576" max="12576" width="5" style="7" customWidth="1"/>
    <col min="12577" max="12578" width="7" style="7" hidden="1" customWidth="1"/>
    <col min="12579" max="12579" width="5" style="7" customWidth="1"/>
    <col min="12580" max="12581" width="7" style="7" hidden="1" customWidth="1"/>
    <col min="12582" max="12582" width="5" style="7" customWidth="1"/>
    <col min="12583" max="12584" width="7" style="7" hidden="1" customWidth="1"/>
    <col min="12585" max="12585" width="5" style="7" customWidth="1"/>
    <col min="12586" max="12587" width="7" style="7" hidden="1" customWidth="1"/>
    <col min="12588" max="12588" width="5" style="7" customWidth="1"/>
    <col min="12589" max="12590" width="7" style="7" hidden="1" customWidth="1"/>
    <col min="12591" max="12591" width="5" style="7" customWidth="1"/>
    <col min="12592" max="12602" width="7" style="7" hidden="1" customWidth="1"/>
    <col min="12603" max="12603" width="6.85546875" style="7" customWidth="1"/>
    <col min="12604" max="12605" width="7" style="7" hidden="1" customWidth="1"/>
    <col min="12606" max="12606" width="6.42578125" style="7" customWidth="1"/>
    <col min="12607" max="12608" width="7" style="7" hidden="1" customWidth="1"/>
    <col min="12609" max="12609" width="5.42578125" style="7" customWidth="1"/>
    <col min="12610" max="12611" width="7" style="7" hidden="1" customWidth="1"/>
    <col min="12612" max="12612" width="4.85546875" style="7" customWidth="1"/>
    <col min="12613" max="12617" width="7" style="7" hidden="1" customWidth="1"/>
    <col min="12618" max="12618" width="8.42578125" style="7" customWidth="1"/>
    <col min="12619" max="12620" width="7" style="7" hidden="1" customWidth="1"/>
    <col min="12621" max="12621" width="5.42578125" style="7" customWidth="1"/>
    <col min="12622" max="12626" width="7" style="7" hidden="1" customWidth="1"/>
    <col min="12627" max="12627" width="5.85546875" style="7" customWidth="1"/>
    <col min="12628" max="12629" width="7" style="7" hidden="1" customWidth="1"/>
    <col min="12630" max="12630" width="5.42578125" style="7" customWidth="1"/>
    <col min="12631" max="12632" width="7" style="7" hidden="1" customWidth="1"/>
    <col min="12633" max="12633" width="5.42578125" style="7" customWidth="1"/>
    <col min="12634" max="12635" width="7" style="7" hidden="1" customWidth="1"/>
    <col min="12636" max="12636" width="6" style="7" customWidth="1"/>
    <col min="12637" max="12641" width="7" style="7" hidden="1" customWidth="1"/>
    <col min="12642" max="12642" width="5" style="7" customWidth="1"/>
    <col min="12643" max="12650" width="7" style="7" hidden="1" customWidth="1"/>
    <col min="12651" max="12651" width="5" style="7" customWidth="1"/>
    <col min="12652" max="12652" width="7" style="7" hidden="1" customWidth="1"/>
    <col min="12653" max="12653" width="5" style="7" customWidth="1"/>
    <col min="12654" max="12654" width="9.42578125" style="7" customWidth="1"/>
    <col min="12655" max="12655" width="7" style="7" hidden="1" customWidth="1"/>
    <col min="12656" max="12656" width="5" style="7" customWidth="1"/>
    <col min="12657" max="12658" width="7" style="7" hidden="1" customWidth="1"/>
    <col min="12659" max="12659" width="5" style="7" customWidth="1"/>
    <col min="12660" max="12664" width="7" style="7" hidden="1" customWidth="1"/>
    <col min="12665" max="12665" width="5" style="7" customWidth="1"/>
    <col min="12666" max="12670" width="7" style="7" hidden="1" customWidth="1"/>
    <col min="12671" max="12671" width="5" style="7" customWidth="1"/>
    <col min="12672" max="12672" width="7" style="7" hidden="1" customWidth="1"/>
    <col min="12673" max="12673" width="6.42578125" style="7" customWidth="1"/>
    <col min="12674" max="12677" width="7" style="7" hidden="1" customWidth="1"/>
    <col min="12678" max="12678" width="7.140625" style="7" customWidth="1"/>
    <col min="12679" max="12686" width="7" style="7" hidden="1" customWidth="1"/>
    <col min="12687" max="12687" width="7.140625" style="7" customWidth="1"/>
    <col min="12688" max="12689" width="7" style="7" hidden="1" customWidth="1"/>
    <col min="12690" max="12690" width="7.140625" style="7" customWidth="1"/>
    <col min="12691" max="12692" width="7" style="7" hidden="1" customWidth="1"/>
    <col min="12693" max="12693" width="7.140625" style="7" customWidth="1"/>
    <col min="12694" max="12695" width="7" style="7" hidden="1" customWidth="1"/>
    <col min="12696" max="12696" width="7.140625" style="7" customWidth="1"/>
    <col min="12697" max="12697" width="7" style="7" hidden="1" customWidth="1"/>
    <col min="12698" max="12698" width="6.42578125" style="7" customWidth="1"/>
    <col min="12699" max="12719" width="7" style="7" hidden="1" customWidth="1"/>
    <col min="12720" max="12723" width="6.42578125" style="7" customWidth="1"/>
    <col min="12724" max="12724" width="6.85546875" style="7" customWidth="1"/>
    <col min="12725" max="12725" width="6.42578125" style="7" customWidth="1"/>
    <col min="12726" max="12742" width="7" style="7" hidden="1" customWidth="1"/>
    <col min="12743" max="12743" width="6.5703125" style="7" customWidth="1"/>
    <col min="12744" max="12744" width="6.42578125" style="7" customWidth="1"/>
    <col min="12745" max="12746" width="7" style="7" hidden="1" customWidth="1"/>
    <col min="12747" max="12747" width="6.42578125" style="7" customWidth="1"/>
    <col min="12748" max="12749" width="7" style="7" hidden="1" customWidth="1"/>
    <col min="12750" max="12750" width="7.42578125" style="7" customWidth="1"/>
    <col min="12751" max="12751" width="7" style="7" hidden="1" customWidth="1"/>
    <col min="12752" max="12752" width="6.42578125" style="7" customWidth="1"/>
    <col min="12753" max="12753" width="7" style="7" hidden="1" customWidth="1"/>
    <col min="12754" max="12754" width="9" style="7" customWidth="1"/>
    <col min="12755" max="12756" width="7" style="7" hidden="1" customWidth="1"/>
    <col min="12757" max="12757" width="8.5703125" style="7" customWidth="1"/>
    <col min="12758" max="12759" width="7" style="7" hidden="1" customWidth="1"/>
    <col min="12760" max="12760" width="6.42578125" style="7" customWidth="1"/>
    <col min="12761" max="12762" width="7" style="7" hidden="1" customWidth="1"/>
    <col min="12763" max="12763" width="7" style="7" customWidth="1"/>
    <col min="12764" max="12765" width="7" style="7" hidden="1" customWidth="1"/>
    <col min="12766" max="12767" width="7" style="7" customWidth="1"/>
    <col min="12768" max="12769" width="7" style="7" hidden="1" customWidth="1"/>
    <col min="12770" max="12770" width="7.5703125" style="7" customWidth="1"/>
    <col min="12771" max="12772" width="7" style="7" hidden="1" customWidth="1"/>
    <col min="12773" max="12773" width="7" style="7" customWidth="1"/>
    <col min="12774" max="12775" width="7" style="7" hidden="1" customWidth="1"/>
    <col min="12776" max="12776" width="7" style="7" customWidth="1"/>
    <col min="12777" max="12778" width="7" style="7" hidden="1" customWidth="1"/>
    <col min="12779" max="12779" width="7" style="7" customWidth="1"/>
    <col min="12780" max="12780" width="7" style="7" hidden="1" customWidth="1"/>
    <col min="12781" max="12781" width="6.42578125" style="7" customWidth="1"/>
    <col min="12782" max="12791" width="7" style="7" hidden="1" customWidth="1"/>
    <col min="12792" max="12792" width="7" style="7" hidden="1"/>
    <col min="12793" max="12793" width="41.42578125" style="7" customWidth="1"/>
    <col min="12794" max="12794" width="6.42578125" style="7" customWidth="1"/>
    <col min="12795" max="12795" width="14.7109375" style="7" customWidth="1"/>
    <col min="12796" max="12796" width="11.42578125" style="7" customWidth="1"/>
    <col min="12797" max="12798" width="13" style="7" customWidth="1"/>
    <col min="12799" max="12808" width="9.42578125" style="7" customWidth="1"/>
    <col min="12809" max="12809" width="8.85546875" style="7" customWidth="1"/>
    <col min="12810" max="12810" width="9.42578125" style="7" customWidth="1"/>
    <col min="12811" max="12811" width="10.140625" style="7" customWidth="1"/>
    <col min="12812" max="12812" width="6.42578125" style="7" customWidth="1"/>
    <col min="12813" max="12813" width="6.85546875" style="7" customWidth="1"/>
    <col min="12814" max="12815" width="6.5703125" style="7" customWidth="1"/>
    <col min="12816" max="12816" width="6.28515625" style="7" customWidth="1"/>
    <col min="12817" max="12818" width="7.5703125" style="7" customWidth="1"/>
    <col min="12819" max="12819" width="14.5703125" style="7" customWidth="1"/>
    <col min="12820" max="12821" width="11.42578125" style="7" customWidth="1"/>
    <col min="12822" max="12822" width="56.85546875" style="7" customWidth="1"/>
    <col min="12823" max="12823" width="9.140625" style="7" bestFit="1" customWidth="1"/>
    <col min="12824" max="12824" width="24.5703125" style="7" customWidth="1"/>
    <col min="12825" max="12825" width="22.85546875" style="7" customWidth="1"/>
    <col min="12826" max="12828" width="9.140625" style="7" bestFit="1" customWidth="1"/>
    <col min="12829" max="12830" width="12.140625" style="7" customWidth="1"/>
    <col min="12831" max="12831" width="14.5703125" style="7" customWidth="1"/>
    <col min="12832" max="12832" width="5" style="7" customWidth="1"/>
    <col min="12833" max="12834" width="7" style="7" hidden="1" customWidth="1"/>
    <col min="12835" max="12835" width="5" style="7" customWidth="1"/>
    <col min="12836" max="12837" width="7" style="7" hidden="1" customWidth="1"/>
    <col min="12838" max="12838" width="5" style="7" customWidth="1"/>
    <col min="12839" max="12840" width="7" style="7" hidden="1" customWidth="1"/>
    <col min="12841" max="12841" width="5" style="7" customWidth="1"/>
    <col min="12842" max="12843" width="7" style="7" hidden="1" customWidth="1"/>
    <col min="12844" max="12844" width="5" style="7" customWidth="1"/>
    <col min="12845" max="12846" width="7" style="7" hidden="1" customWidth="1"/>
    <col min="12847" max="12847" width="5" style="7" customWidth="1"/>
    <col min="12848" max="12858" width="7" style="7" hidden="1" customWidth="1"/>
    <col min="12859" max="12859" width="6.85546875" style="7" customWidth="1"/>
    <col min="12860" max="12861" width="7" style="7" hidden="1" customWidth="1"/>
    <col min="12862" max="12862" width="6.42578125" style="7" customWidth="1"/>
    <col min="12863" max="12864" width="7" style="7" hidden="1" customWidth="1"/>
    <col min="12865" max="12865" width="5.42578125" style="7" customWidth="1"/>
    <col min="12866" max="12867" width="7" style="7" hidden="1" customWidth="1"/>
    <col min="12868" max="12868" width="4.85546875" style="7" customWidth="1"/>
    <col min="12869" max="12873" width="7" style="7" hidden="1" customWidth="1"/>
    <col min="12874" max="12874" width="8.42578125" style="7" customWidth="1"/>
    <col min="12875" max="12876" width="7" style="7" hidden="1" customWidth="1"/>
    <col min="12877" max="12877" width="5.42578125" style="7" customWidth="1"/>
    <col min="12878" max="12882" width="7" style="7" hidden="1" customWidth="1"/>
    <col min="12883" max="12883" width="5.85546875" style="7" customWidth="1"/>
    <col min="12884" max="12885" width="7" style="7" hidden="1" customWidth="1"/>
    <col min="12886" max="12886" width="5.42578125" style="7" customWidth="1"/>
    <col min="12887" max="12888" width="7" style="7" hidden="1" customWidth="1"/>
    <col min="12889" max="12889" width="5.42578125" style="7" customWidth="1"/>
    <col min="12890" max="12891" width="7" style="7" hidden="1" customWidth="1"/>
    <col min="12892" max="12892" width="6" style="7" customWidth="1"/>
    <col min="12893" max="12897" width="7" style="7" hidden="1" customWidth="1"/>
    <col min="12898" max="12898" width="5" style="7" customWidth="1"/>
    <col min="12899" max="12906" width="7" style="7" hidden="1" customWidth="1"/>
    <col min="12907" max="12907" width="5" style="7" customWidth="1"/>
    <col min="12908" max="12908" width="7" style="7" hidden="1" customWidth="1"/>
    <col min="12909" max="12909" width="5" style="7" customWidth="1"/>
    <col min="12910" max="12910" width="9.42578125" style="7" customWidth="1"/>
    <col min="12911" max="12911" width="7" style="7" hidden="1" customWidth="1"/>
    <col min="12912" max="12912" width="5" style="7" customWidth="1"/>
    <col min="12913" max="12914" width="7" style="7" hidden="1" customWidth="1"/>
    <col min="12915" max="12915" width="5" style="7" customWidth="1"/>
    <col min="12916" max="12920" width="7" style="7" hidden="1" customWidth="1"/>
    <col min="12921" max="12921" width="5" style="7" customWidth="1"/>
    <col min="12922" max="12926" width="7" style="7" hidden="1" customWidth="1"/>
    <col min="12927" max="12927" width="5" style="7" customWidth="1"/>
    <col min="12928" max="12928" width="7" style="7" hidden="1" customWidth="1"/>
    <col min="12929" max="12929" width="6.42578125" style="7" customWidth="1"/>
    <col min="12930" max="12933" width="7" style="7" hidden="1" customWidth="1"/>
    <col min="12934" max="12934" width="7.140625" style="7" customWidth="1"/>
    <col min="12935" max="12942" width="7" style="7" hidden="1" customWidth="1"/>
    <col min="12943" max="12943" width="7.140625" style="7" customWidth="1"/>
    <col min="12944" max="12945" width="7" style="7" hidden="1" customWidth="1"/>
    <col min="12946" max="12946" width="7.140625" style="7" customWidth="1"/>
    <col min="12947" max="12948" width="7" style="7" hidden="1" customWidth="1"/>
    <col min="12949" max="12949" width="7.140625" style="7" customWidth="1"/>
    <col min="12950" max="12951" width="7" style="7" hidden="1" customWidth="1"/>
    <col min="12952" max="12952" width="7.140625" style="7" customWidth="1"/>
    <col min="12953" max="12953" width="7" style="7" hidden="1" customWidth="1"/>
    <col min="12954" max="12954" width="6.42578125" style="7" customWidth="1"/>
    <col min="12955" max="12975" width="7" style="7" hidden="1" customWidth="1"/>
    <col min="12976" max="12979" width="6.42578125" style="7" customWidth="1"/>
    <col min="12980" max="12980" width="6.85546875" style="7" customWidth="1"/>
    <col min="12981" max="12981" width="6.42578125" style="7" customWidth="1"/>
    <col min="12982" max="12998" width="7" style="7" hidden="1" customWidth="1"/>
    <col min="12999" max="12999" width="6.5703125" style="7" customWidth="1"/>
    <col min="13000" max="13000" width="6.42578125" style="7" customWidth="1"/>
    <col min="13001" max="13002" width="7" style="7" hidden="1" customWidth="1"/>
    <col min="13003" max="13003" width="6.42578125" style="7" customWidth="1"/>
    <col min="13004" max="13005" width="7" style="7" hidden="1" customWidth="1"/>
    <col min="13006" max="13006" width="7.42578125" style="7" customWidth="1"/>
    <col min="13007" max="13007" width="7" style="7" hidden="1" customWidth="1"/>
    <col min="13008" max="13008" width="6.42578125" style="7" customWidth="1"/>
    <col min="13009" max="13009" width="7" style="7" hidden="1" customWidth="1"/>
    <col min="13010" max="13010" width="9" style="7" customWidth="1"/>
    <col min="13011" max="13012" width="7" style="7" hidden="1" customWidth="1"/>
    <col min="13013" max="13013" width="8.5703125" style="7" customWidth="1"/>
    <col min="13014" max="13015" width="7" style="7" hidden="1" customWidth="1"/>
    <col min="13016" max="13016" width="6.42578125" style="7" customWidth="1"/>
    <col min="13017" max="13018" width="7" style="7" hidden="1" customWidth="1"/>
    <col min="13019" max="13019" width="7" style="7" customWidth="1"/>
    <col min="13020" max="13021" width="7" style="7" hidden="1" customWidth="1"/>
    <col min="13022" max="13023" width="7" style="7" customWidth="1"/>
    <col min="13024" max="13025" width="7" style="7" hidden="1" customWidth="1"/>
    <col min="13026" max="13026" width="7.5703125" style="7" customWidth="1"/>
    <col min="13027" max="13028" width="7" style="7" hidden="1" customWidth="1"/>
    <col min="13029" max="13029" width="7" style="7" customWidth="1"/>
    <col min="13030" max="13031" width="7" style="7" hidden="1" customWidth="1"/>
    <col min="13032" max="13032" width="7" style="7" customWidth="1"/>
    <col min="13033" max="13034" width="7" style="7" hidden="1" customWidth="1"/>
    <col min="13035" max="13035" width="7" style="7" customWidth="1"/>
    <col min="13036" max="13036" width="7" style="7" hidden="1" customWidth="1"/>
    <col min="13037" max="13037" width="6.42578125" style="7" customWidth="1"/>
    <col min="13038" max="13047" width="7" style="7" hidden="1" customWidth="1"/>
    <col min="13048" max="13048" width="7" style="7" hidden="1"/>
    <col min="13049" max="13049" width="41.42578125" style="7" customWidth="1"/>
    <col min="13050" max="13050" width="6.42578125" style="7" customWidth="1"/>
    <col min="13051" max="13051" width="14.7109375" style="7" customWidth="1"/>
    <col min="13052" max="13052" width="11.42578125" style="7" customWidth="1"/>
    <col min="13053" max="13054" width="13" style="7" customWidth="1"/>
    <col min="13055" max="13064" width="9.42578125" style="7" customWidth="1"/>
    <col min="13065" max="13065" width="8.85546875" style="7" customWidth="1"/>
    <col min="13066" max="13066" width="9.42578125" style="7" customWidth="1"/>
    <col min="13067" max="13067" width="10.140625" style="7" customWidth="1"/>
    <col min="13068" max="13068" width="6.42578125" style="7" customWidth="1"/>
    <col min="13069" max="13069" width="6.85546875" style="7" customWidth="1"/>
    <col min="13070" max="13071" width="6.5703125" style="7" customWidth="1"/>
    <col min="13072" max="13072" width="6.28515625" style="7" customWidth="1"/>
    <col min="13073" max="13074" width="7.5703125" style="7" customWidth="1"/>
    <col min="13075" max="13075" width="14.5703125" style="7" customWidth="1"/>
    <col min="13076" max="13077" width="11.42578125" style="7" customWidth="1"/>
    <col min="13078" max="13078" width="56.85546875" style="7" customWidth="1"/>
    <col min="13079" max="13079" width="9.140625" style="7" bestFit="1" customWidth="1"/>
    <col min="13080" max="13080" width="24.5703125" style="7" customWidth="1"/>
    <col min="13081" max="13081" width="22.85546875" style="7" customWidth="1"/>
    <col min="13082" max="13084" width="9.140625" style="7" bestFit="1" customWidth="1"/>
    <col min="13085" max="13086" width="12.140625" style="7" customWidth="1"/>
    <col min="13087" max="13087" width="14.5703125" style="7" customWidth="1"/>
    <col min="13088" max="13088" width="5" style="7" customWidth="1"/>
    <col min="13089" max="13090" width="7" style="7" hidden="1" customWidth="1"/>
    <col min="13091" max="13091" width="5" style="7" customWidth="1"/>
    <col min="13092" max="13093" width="7" style="7" hidden="1" customWidth="1"/>
    <col min="13094" max="13094" width="5" style="7" customWidth="1"/>
    <col min="13095" max="13096" width="7" style="7" hidden="1" customWidth="1"/>
    <col min="13097" max="13097" width="5" style="7" customWidth="1"/>
    <col min="13098" max="13099" width="7" style="7" hidden="1" customWidth="1"/>
    <col min="13100" max="13100" width="5" style="7" customWidth="1"/>
    <col min="13101" max="13102" width="7" style="7" hidden="1" customWidth="1"/>
    <col min="13103" max="13103" width="5" style="7" customWidth="1"/>
    <col min="13104" max="13114" width="7" style="7" hidden="1" customWidth="1"/>
    <col min="13115" max="13115" width="6.85546875" style="7" customWidth="1"/>
    <col min="13116" max="13117" width="7" style="7" hidden="1" customWidth="1"/>
    <col min="13118" max="13118" width="6.42578125" style="7" customWidth="1"/>
    <col min="13119" max="13120" width="7" style="7" hidden="1" customWidth="1"/>
    <col min="13121" max="13121" width="5.42578125" style="7" customWidth="1"/>
    <col min="13122" max="13123" width="7" style="7" hidden="1" customWidth="1"/>
    <col min="13124" max="13124" width="4.85546875" style="7" customWidth="1"/>
    <col min="13125" max="13129" width="7" style="7" hidden="1" customWidth="1"/>
    <col min="13130" max="13130" width="8.42578125" style="7" customWidth="1"/>
    <col min="13131" max="13132" width="7" style="7" hidden="1" customWidth="1"/>
    <col min="13133" max="13133" width="5.42578125" style="7" customWidth="1"/>
    <col min="13134" max="13138" width="7" style="7" hidden="1" customWidth="1"/>
    <col min="13139" max="13139" width="5.85546875" style="7" customWidth="1"/>
    <col min="13140" max="13141" width="7" style="7" hidden="1" customWidth="1"/>
    <col min="13142" max="13142" width="5.42578125" style="7" customWidth="1"/>
    <col min="13143" max="13144" width="7" style="7" hidden="1" customWidth="1"/>
    <col min="13145" max="13145" width="5.42578125" style="7" customWidth="1"/>
    <col min="13146" max="13147" width="7" style="7" hidden="1" customWidth="1"/>
    <col min="13148" max="13148" width="6" style="7" customWidth="1"/>
    <col min="13149" max="13153" width="7" style="7" hidden="1" customWidth="1"/>
    <col min="13154" max="13154" width="5" style="7" customWidth="1"/>
    <col min="13155" max="13162" width="7" style="7" hidden="1" customWidth="1"/>
    <col min="13163" max="13163" width="5" style="7" customWidth="1"/>
    <col min="13164" max="13164" width="7" style="7" hidden="1" customWidth="1"/>
    <col min="13165" max="13165" width="5" style="7" customWidth="1"/>
    <col min="13166" max="13166" width="9.42578125" style="7" customWidth="1"/>
    <col min="13167" max="13167" width="7" style="7" hidden="1" customWidth="1"/>
    <col min="13168" max="13168" width="5" style="7" customWidth="1"/>
    <col min="13169" max="13170" width="7" style="7" hidden="1" customWidth="1"/>
    <col min="13171" max="13171" width="5" style="7" customWidth="1"/>
    <col min="13172" max="13176" width="7" style="7" hidden="1" customWidth="1"/>
    <col min="13177" max="13177" width="5" style="7" customWidth="1"/>
    <col min="13178" max="13182" width="7" style="7" hidden="1" customWidth="1"/>
    <col min="13183" max="13183" width="5" style="7" customWidth="1"/>
    <col min="13184" max="13184" width="7" style="7" hidden="1" customWidth="1"/>
    <col min="13185" max="13185" width="6.42578125" style="7" customWidth="1"/>
    <col min="13186" max="13189" width="7" style="7" hidden="1" customWidth="1"/>
    <col min="13190" max="13190" width="7.140625" style="7" customWidth="1"/>
    <col min="13191" max="13198" width="7" style="7" hidden="1" customWidth="1"/>
    <col min="13199" max="13199" width="7.140625" style="7" customWidth="1"/>
    <col min="13200" max="13201" width="7" style="7" hidden="1" customWidth="1"/>
    <col min="13202" max="13202" width="7.140625" style="7" customWidth="1"/>
    <col min="13203" max="13204" width="7" style="7" hidden="1" customWidth="1"/>
    <col min="13205" max="13205" width="7.140625" style="7" customWidth="1"/>
    <col min="13206" max="13207" width="7" style="7" hidden="1" customWidth="1"/>
    <col min="13208" max="13208" width="7.140625" style="7" customWidth="1"/>
    <col min="13209" max="13209" width="7" style="7" hidden="1" customWidth="1"/>
    <col min="13210" max="13210" width="6.42578125" style="7" customWidth="1"/>
    <col min="13211" max="13231" width="7" style="7" hidden="1" customWidth="1"/>
    <col min="13232" max="13235" width="6.42578125" style="7" customWidth="1"/>
    <col min="13236" max="13236" width="6.85546875" style="7" customWidth="1"/>
    <col min="13237" max="13237" width="6.42578125" style="7" customWidth="1"/>
    <col min="13238" max="13254" width="7" style="7" hidden="1" customWidth="1"/>
    <col min="13255" max="13255" width="6.5703125" style="7" customWidth="1"/>
    <col min="13256" max="13256" width="6.42578125" style="7" customWidth="1"/>
    <col min="13257" max="13258" width="7" style="7" hidden="1" customWidth="1"/>
    <col min="13259" max="13259" width="6.42578125" style="7" customWidth="1"/>
    <col min="13260" max="13261" width="7" style="7" hidden="1" customWidth="1"/>
    <col min="13262" max="13262" width="7.42578125" style="7" customWidth="1"/>
    <col min="13263" max="13263" width="7" style="7" hidden="1" customWidth="1"/>
    <col min="13264" max="13264" width="6.42578125" style="7" customWidth="1"/>
    <col min="13265" max="13265" width="7" style="7" hidden="1" customWidth="1"/>
    <col min="13266" max="13266" width="9" style="7" customWidth="1"/>
    <col min="13267" max="13268" width="7" style="7" hidden="1" customWidth="1"/>
    <col min="13269" max="13269" width="8.5703125" style="7" customWidth="1"/>
    <col min="13270" max="13271" width="7" style="7" hidden="1" customWidth="1"/>
    <col min="13272" max="13272" width="6.42578125" style="7" customWidth="1"/>
    <col min="13273" max="13274" width="7" style="7" hidden="1" customWidth="1"/>
    <col min="13275" max="13275" width="7" style="7" customWidth="1"/>
    <col min="13276" max="13277" width="7" style="7" hidden="1" customWidth="1"/>
    <col min="13278" max="13279" width="7" style="7" customWidth="1"/>
    <col min="13280" max="13281" width="7" style="7" hidden="1" customWidth="1"/>
    <col min="13282" max="13282" width="7.5703125" style="7" customWidth="1"/>
    <col min="13283" max="13284" width="7" style="7" hidden="1" customWidth="1"/>
    <col min="13285" max="13285" width="7" style="7" customWidth="1"/>
    <col min="13286" max="13287" width="7" style="7" hidden="1" customWidth="1"/>
    <col min="13288" max="13288" width="7" style="7" customWidth="1"/>
    <col min="13289" max="13290" width="7" style="7" hidden="1" customWidth="1"/>
    <col min="13291" max="13291" width="7" style="7" customWidth="1"/>
    <col min="13292" max="13292" width="7" style="7" hidden="1" customWidth="1"/>
    <col min="13293" max="13293" width="6.42578125" style="7" customWidth="1"/>
    <col min="13294" max="13303" width="7" style="7" hidden="1" customWidth="1"/>
    <col min="13304" max="13304" width="7" style="7" hidden="1"/>
    <col min="13305" max="13305" width="41.42578125" style="7" customWidth="1"/>
    <col min="13306" max="13306" width="6.42578125" style="7" customWidth="1"/>
    <col min="13307" max="13307" width="14.7109375" style="7" customWidth="1"/>
    <col min="13308" max="13308" width="11.42578125" style="7" customWidth="1"/>
    <col min="13309" max="13310" width="13" style="7" customWidth="1"/>
    <col min="13311" max="13320" width="9.42578125" style="7" customWidth="1"/>
    <col min="13321" max="13321" width="8.85546875" style="7" customWidth="1"/>
    <col min="13322" max="13322" width="9.42578125" style="7" customWidth="1"/>
    <col min="13323" max="13323" width="10.140625" style="7" customWidth="1"/>
    <col min="13324" max="13324" width="6.42578125" style="7" customWidth="1"/>
    <col min="13325" max="13325" width="6.85546875" style="7" customWidth="1"/>
    <col min="13326" max="13327" width="6.5703125" style="7" customWidth="1"/>
    <col min="13328" max="13328" width="6.28515625" style="7" customWidth="1"/>
    <col min="13329" max="13330" width="7.5703125" style="7" customWidth="1"/>
    <col min="13331" max="13331" width="14.5703125" style="7" customWidth="1"/>
    <col min="13332" max="13333" width="11.42578125" style="7" customWidth="1"/>
    <col min="13334" max="13334" width="56.85546875" style="7" customWidth="1"/>
    <col min="13335" max="13335" width="9.140625" style="7" bestFit="1" customWidth="1"/>
    <col min="13336" max="13336" width="24.5703125" style="7" customWidth="1"/>
    <col min="13337" max="13337" width="22.85546875" style="7" customWidth="1"/>
    <col min="13338" max="13340" width="9.140625" style="7" bestFit="1" customWidth="1"/>
    <col min="13341" max="13342" width="12.140625" style="7" customWidth="1"/>
    <col min="13343" max="13343" width="14.5703125" style="7" customWidth="1"/>
    <col min="13344" max="13344" width="5" style="7" customWidth="1"/>
    <col min="13345" max="13346" width="7" style="7" hidden="1" customWidth="1"/>
    <col min="13347" max="13347" width="5" style="7" customWidth="1"/>
    <col min="13348" max="13349" width="7" style="7" hidden="1" customWidth="1"/>
    <col min="13350" max="13350" width="5" style="7" customWidth="1"/>
    <col min="13351" max="13352" width="7" style="7" hidden="1" customWidth="1"/>
    <col min="13353" max="13353" width="5" style="7" customWidth="1"/>
    <col min="13354" max="13355" width="7" style="7" hidden="1" customWidth="1"/>
    <col min="13356" max="13356" width="5" style="7" customWidth="1"/>
    <col min="13357" max="13358" width="7" style="7" hidden="1" customWidth="1"/>
    <col min="13359" max="13359" width="5" style="7" customWidth="1"/>
    <col min="13360" max="13370" width="7" style="7" hidden="1" customWidth="1"/>
    <col min="13371" max="13371" width="6.85546875" style="7" customWidth="1"/>
    <col min="13372" max="13373" width="7" style="7" hidden="1" customWidth="1"/>
    <col min="13374" max="13374" width="6.42578125" style="7" customWidth="1"/>
    <col min="13375" max="13376" width="7" style="7" hidden="1" customWidth="1"/>
    <col min="13377" max="13377" width="5.42578125" style="7" customWidth="1"/>
    <col min="13378" max="13379" width="7" style="7" hidden="1" customWidth="1"/>
    <col min="13380" max="13380" width="4.85546875" style="7" customWidth="1"/>
    <col min="13381" max="13385" width="7" style="7" hidden="1" customWidth="1"/>
    <col min="13386" max="13386" width="8.42578125" style="7" customWidth="1"/>
    <col min="13387" max="13388" width="7" style="7" hidden="1" customWidth="1"/>
    <col min="13389" max="13389" width="5.42578125" style="7" customWidth="1"/>
    <col min="13390" max="13394" width="7" style="7" hidden="1" customWidth="1"/>
    <col min="13395" max="13395" width="5.85546875" style="7" customWidth="1"/>
    <col min="13396" max="13397" width="7" style="7" hidden="1" customWidth="1"/>
    <col min="13398" max="13398" width="5.42578125" style="7" customWidth="1"/>
    <col min="13399" max="13400" width="7" style="7" hidden="1" customWidth="1"/>
    <col min="13401" max="13401" width="5.42578125" style="7" customWidth="1"/>
    <col min="13402" max="13403" width="7" style="7" hidden="1" customWidth="1"/>
    <col min="13404" max="13404" width="6" style="7" customWidth="1"/>
    <col min="13405" max="13409" width="7" style="7" hidden="1" customWidth="1"/>
    <col min="13410" max="13410" width="5" style="7" customWidth="1"/>
    <col min="13411" max="13418" width="7" style="7" hidden="1" customWidth="1"/>
    <col min="13419" max="13419" width="5" style="7" customWidth="1"/>
    <col min="13420" max="13420" width="7" style="7" hidden="1" customWidth="1"/>
    <col min="13421" max="13421" width="5" style="7" customWidth="1"/>
    <col min="13422" max="13422" width="9.42578125" style="7" customWidth="1"/>
    <col min="13423" max="13423" width="7" style="7" hidden="1" customWidth="1"/>
    <col min="13424" max="13424" width="5" style="7" customWidth="1"/>
    <col min="13425" max="13426" width="7" style="7" hidden="1" customWidth="1"/>
    <col min="13427" max="13427" width="5" style="7" customWidth="1"/>
    <col min="13428" max="13432" width="7" style="7" hidden="1" customWidth="1"/>
    <col min="13433" max="13433" width="5" style="7" customWidth="1"/>
    <col min="13434" max="13438" width="7" style="7" hidden="1" customWidth="1"/>
    <col min="13439" max="13439" width="5" style="7" customWidth="1"/>
    <col min="13440" max="13440" width="7" style="7" hidden="1" customWidth="1"/>
    <col min="13441" max="13441" width="6.42578125" style="7" customWidth="1"/>
    <col min="13442" max="13445" width="7" style="7" hidden="1" customWidth="1"/>
    <col min="13446" max="13446" width="7.140625" style="7" customWidth="1"/>
    <col min="13447" max="13454" width="7" style="7" hidden="1" customWidth="1"/>
    <col min="13455" max="13455" width="7.140625" style="7" customWidth="1"/>
    <col min="13456" max="13457" width="7" style="7" hidden="1" customWidth="1"/>
    <col min="13458" max="13458" width="7.140625" style="7" customWidth="1"/>
    <col min="13459" max="13460" width="7" style="7" hidden="1" customWidth="1"/>
    <col min="13461" max="13461" width="7.140625" style="7" customWidth="1"/>
    <col min="13462" max="13463" width="7" style="7" hidden="1" customWidth="1"/>
    <col min="13464" max="13464" width="7.140625" style="7" customWidth="1"/>
    <col min="13465" max="13465" width="7" style="7" hidden="1" customWidth="1"/>
    <col min="13466" max="13466" width="6.42578125" style="7" customWidth="1"/>
    <col min="13467" max="13487" width="7" style="7" hidden="1" customWidth="1"/>
    <col min="13488" max="13491" width="6.42578125" style="7" customWidth="1"/>
    <col min="13492" max="13492" width="6.85546875" style="7" customWidth="1"/>
    <col min="13493" max="13493" width="6.42578125" style="7" customWidth="1"/>
    <col min="13494" max="13510" width="7" style="7" hidden="1" customWidth="1"/>
    <col min="13511" max="13511" width="6.5703125" style="7" customWidth="1"/>
    <col min="13512" max="13512" width="6.42578125" style="7" customWidth="1"/>
    <col min="13513" max="13514" width="7" style="7" hidden="1" customWidth="1"/>
    <col min="13515" max="13515" width="6.42578125" style="7" customWidth="1"/>
    <col min="13516" max="13517" width="7" style="7" hidden="1" customWidth="1"/>
    <col min="13518" max="13518" width="7.42578125" style="7" customWidth="1"/>
    <col min="13519" max="13519" width="7" style="7" hidden="1" customWidth="1"/>
    <col min="13520" max="13520" width="6.42578125" style="7" customWidth="1"/>
    <col min="13521" max="13521" width="7" style="7" hidden="1" customWidth="1"/>
    <col min="13522" max="13522" width="9" style="7" customWidth="1"/>
    <col min="13523" max="13524" width="7" style="7" hidden="1" customWidth="1"/>
    <col min="13525" max="13525" width="8.5703125" style="7" customWidth="1"/>
    <col min="13526" max="13527" width="7" style="7" hidden="1" customWidth="1"/>
    <col min="13528" max="13528" width="6.42578125" style="7" customWidth="1"/>
    <col min="13529" max="13530" width="7" style="7" hidden="1" customWidth="1"/>
    <col min="13531" max="13531" width="7" style="7" customWidth="1"/>
    <col min="13532" max="13533" width="7" style="7" hidden="1" customWidth="1"/>
    <col min="13534" max="13535" width="7" style="7" customWidth="1"/>
    <col min="13536" max="13537" width="7" style="7" hidden="1" customWidth="1"/>
    <col min="13538" max="13538" width="7.5703125" style="7" customWidth="1"/>
    <col min="13539" max="13540" width="7" style="7" hidden="1" customWidth="1"/>
    <col min="13541" max="13541" width="7" style="7" customWidth="1"/>
    <col min="13542" max="13543" width="7" style="7" hidden="1" customWidth="1"/>
    <col min="13544" max="13544" width="7" style="7" customWidth="1"/>
    <col min="13545" max="13546" width="7" style="7" hidden="1" customWidth="1"/>
    <col min="13547" max="13547" width="7" style="7" customWidth="1"/>
    <col min="13548" max="13548" width="7" style="7" hidden="1" customWidth="1"/>
    <col min="13549" max="13549" width="6.42578125" style="7" customWidth="1"/>
    <col min="13550" max="13559" width="7" style="7" hidden="1" customWidth="1"/>
    <col min="13560" max="13560" width="7" style="7" hidden="1"/>
    <col min="13561" max="13561" width="41.42578125" style="7" customWidth="1"/>
    <col min="13562" max="13562" width="6.42578125" style="7" customWidth="1"/>
    <col min="13563" max="13563" width="14.7109375" style="7" customWidth="1"/>
    <col min="13564" max="13564" width="11.42578125" style="7" customWidth="1"/>
    <col min="13565" max="13566" width="13" style="7" customWidth="1"/>
    <col min="13567" max="13576" width="9.42578125" style="7" customWidth="1"/>
    <col min="13577" max="13577" width="8.85546875" style="7" customWidth="1"/>
    <col min="13578" max="13578" width="9.42578125" style="7" customWidth="1"/>
    <col min="13579" max="13579" width="10.140625" style="7" customWidth="1"/>
    <col min="13580" max="13580" width="6.42578125" style="7" customWidth="1"/>
    <col min="13581" max="13581" width="6.85546875" style="7" customWidth="1"/>
    <col min="13582" max="13583" width="6.5703125" style="7" customWidth="1"/>
    <col min="13584" max="13584" width="6.28515625" style="7" customWidth="1"/>
    <col min="13585" max="13586" width="7.5703125" style="7" customWidth="1"/>
    <col min="13587" max="13587" width="14.5703125" style="7" customWidth="1"/>
    <col min="13588" max="13589" width="11.42578125" style="7" customWidth="1"/>
    <col min="13590" max="13590" width="56.85546875" style="7" customWidth="1"/>
    <col min="13591" max="13591" width="9.140625" style="7" bestFit="1" customWidth="1"/>
    <col min="13592" max="13592" width="24.5703125" style="7" customWidth="1"/>
    <col min="13593" max="13593" width="22.85546875" style="7" customWidth="1"/>
    <col min="13594" max="13596" width="9.140625" style="7" bestFit="1" customWidth="1"/>
    <col min="13597" max="13598" width="12.140625" style="7" customWidth="1"/>
    <col min="13599" max="13599" width="14.5703125" style="7" customWidth="1"/>
    <col min="13600" max="13600" width="5" style="7" customWidth="1"/>
    <col min="13601" max="13602" width="7" style="7" hidden="1" customWidth="1"/>
    <col min="13603" max="13603" width="5" style="7" customWidth="1"/>
    <col min="13604" max="13605" width="7" style="7" hidden="1" customWidth="1"/>
    <col min="13606" max="13606" width="5" style="7" customWidth="1"/>
    <col min="13607" max="13608" width="7" style="7" hidden="1" customWidth="1"/>
    <col min="13609" max="13609" width="5" style="7" customWidth="1"/>
    <col min="13610" max="13611" width="7" style="7" hidden="1" customWidth="1"/>
    <col min="13612" max="13612" width="5" style="7" customWidth="1"/>
    <col min="13613" max="13614" width="7" style="7" hidden="1" customWidth="1"/>
    <col min="13615" max="13615" width="5" style="7" customWidth="1"/>
    <col min="13616" max="13626" width="7" style="7" hidden="1" customWidth="1"/>
    <col min="13627" max="13627" width="6.85546875" style="7" customWidth="1"/>
    <col min="13628" max="13629" width="7" style="7" hidden="1" customWidth="1"/>
    <col min="13630" max="13630" width="6.42578125" style="7" customWidth="1"/>
    <col min="13631" max="13632" width="7" style="7" hidden="1" customWidth="1"/>
    <col min="13633" max="13633" width="5.42578125" style="7" customWidth="1"/>
    <col min="13634" max="13635" width="7" style="7" hidden="1" customWidth="1"/>
    <col min="13636" max="13636" width="4.85546875" style="7" customWidth="1"/>
    <col min="13637" max="13641" width="7" style="7" hidden="1" customWidth="1"/>
    <col min="13642" max="13642" width="8.42578125" style="7" customWidth="1"/>
    <col min="13643" max="13644" width="7" style="7" hidden="1" customWidth="1"/>
    <col min="13645" max="13645" width="5.42578125" style="7" customWidth="1"/>
    <col min="13646" max="13650" width="7" style="7" hidden="1" customWidth="1"/>
    <col min="13651" max="13651" width="5.85546875" style="7" customWidth="1"/>
    <col min="13652" max="13653" width="7" style="7" hidden="1" customWidth="1"/>
    <col min="13654" max="13654" width="5.42578125" style="7" customWidth="1"/>
    <col min="13655" max="13656" width="7" style="7" hidden="1" customWidth="1"/>
    <col min="13657" max="13657" width="5.42578125" style="7" customWidth="1"/>
    <col min="13658" max="13659" width="7" style="7" hidden="1" customWidth="1"/>
    <col min="13660" max="13660" width="6" style="7" customWidth="1"/>
    <col min="13661" max="13665" width="7" style="7" hidden="1" customWidth="1"/>
    <col min="13666" max="13666" width="5" style="7" customWidth="1"/>
    <col min="13667" max="13674" width="7" style="7" hidden="1" customWidth="1"/>
    <col min="13675" max="13675" width="5" style="7" customWidth="1"/>
    <col min="13676" max="13676" width="7" style="7" hidden="1" customWidth="1"/>
    <col min="13677" max="13677" width="5" style="7" customWidth="1"/>
    <col min="13678" max="13678" width="9.42578125" style="7" customWidth="1"/>
    <col min="13679" max="13679" width="7" style="7" hidden="1" customWidth="1"/>
    <col min="13680" max="13680" width="5" style="7" customWidth="1"/>
    <col min="13681" max="13682" width="7" style="7" hidden="1" customWidth="1"/>
    <col min="13683" max="13683" width="5" style="7" customWidth="1"/>
    <col min="13684" max="13688" width="7" style="7" hidden="1" customWidth="1"/>
    <col min="13689" max="13689" width="5" style="7" customWidth="1"/>
    <col min="13690" max="13694" width="7" style="7" hidden="1" customWidth="1"/>
    <col min="13695" max="13695" width="5" style="7" customWidth="1"/>
    <col min="13696" max="13696" width="7" style="7" hidden="1" customWidth="1"/>
    <col min="13697" max="13697" width="6.42578125" style="7" customWidth="1"/>
    <col min="13698" max="13701" width="7" style="7" hidden="1" customWidth="1"/>
    <col min="13702" max="13702" width="7.140625" style="7" customWidth="1"/>
    <col min="13703" max="13710" width="7" style="7" hidden="1" customWidth="1"/>
    <col min="13711" max="13711" width="7.140625" style="7" customWidth="1"/>
    <col min="13712" max="13713" width="7" style="7" hidden="1" customWidth="1"/>
    <col min="13714" max="13714" width="7.140625" style="7" customWidth="1"/>
    <col min="13715" max="13716" width="7" style="7" hidden="1" customWidth="1"/>
    <col min="13717" max="13717" width="7.140625" style="7" customWidth="1"/>
    <col min="13718" max="13719" width="7" style="7" hidden="1" customWidth="1"/>
    <col min="13720" max="13720" width="7.140625" style="7" customWidth="1"/>
    <col min="13721" max="13721" width="7" style="7" hidden="1" customWidth="1"/>
    <col min="13722" max="13722" width="6.42578125" style="7" customWidth="1"/>
    <col min="13723" max="13743" width="7" style="7" hidden="1" customWidth="1"/>
    <col min="13744" max="13747" width="6.42578125" style="7" customWidth="1"/>
    <col min="13748" max="13748" width="6.85546875" style="7" customWidth="1"/>
    <col min="13749" max="13749" width="6.42578125" style="7" customWidth="1"/>
    <col min="13750" max="13766" width="7" style="7" hidden="1" customWidth="1"/>
    <col min="13767" max="13767" width="6.5703125" style="7" customWidth="1"/>
    <col min="13768" max="13768" width="6.42578125" style="7" customWidth="1"/>
    <col min="13769" max="13770" width="7" style="7" hidden="1" customWidth="1"/>
    <col min="13771" max="13771" width="6.42578125" style="7" customWidth="1"/>
    <col min="13772" max="13773" width="7" style="7" hidden="1" customWidth="1"/>
    <col min="13774" max="13774" width="7.42578125" style="7" customWidth="1"/>
    <col min="13775" max="13775" width="7" style="7" hidden="1" customWidth="1"/>
    <col min="13776" max="13776" width="6.42578125" style="7" customWidth="1"/>
    <col min="13777" max="13777" width="7" style="7" hidden="1" customWidth="1"/>
    <col min="13778" max="13778" width="9" style="7" customWidth="1"/>
    <col min="13779" max="13780" width="7" style="7" hidden="1" customWidth="1"/>
    <col min="13781" max="13781" width="8.5703125" style="7" customWidth="1"/>
    <col min="13782" max="13783" width="7" style="7" hidden="1" customWidth="1"/>
    <col min="13784" max="13784" width="6.42578125" style="7" customWidth="1"/>
    <col min="13785" max="13786" width="7" style="7" hidden="1" customWidth="1"/>
    <col min="13787" max="13787" width="7" style="7" customWidth="1"/>
    <col min="13788" max="13789" width="7" style="7" hidden="1" customWidth="1"/>
    <col min="13790" max="13791" width="7" style="7" customWidth="1"/>
    <col min="13792" max="13793" width="7" style="7" hidden="1" customWidth="1"/>
    <col min="13794" max="13794" width="7.5703125" style="7" customWidth="1"/>
    <col min="13795" max="13796" width="7" style="7" hidden="1" customWidth="1"/>
    <col min="13797" max="13797" width="7" style="7" customWidth="1"/>
    <col min="13798" max="13799" width="7" style="7" hidden="1" customWidth="1"/>
    <col min="13800" max="13800" width="7" style="7" customWidth="1"/>
    <col min="13801" max="13802" width="7" style="7" hidden="1" customWidth="1"/>
    <col min="13803" max="13803" width="7" style="7" customWidth="1"/>
    <col min="13804" max="13804" width="7" style="7" hidden="1" customWidth="1"/>
    <col min="13805" max="13805" width="6.42578125" style="7" customWidth="1"/>
    <col min="13806" max="13815" width="7" style="7" hidden="1" customWidth="1"/>
    <col min="13816" max="13816" width="7" style="7" hidden="1"/>
    <col min="13817" max="13817" width="41.42578125" style="7" customWidth="1"/>
    <col min="13818" max="13818" width="6.42578125" style="7" customWidth="1"/>
    <col min="13819" max="13819" width="14.7109375" style="7" customWidth="1"/>
    <col min="13820" max="13820" width="11.42578125" style="7" customWidth="1"/>
    <col min="13821" max="13822" width="13" style="7" customWidth="1"/>
    <col min="13823" max="13832" width="9.42578125" style="7" customWidth="1"/>
    <col min="13833" max="13833" width="8.85546875" style="7" customWidth="1"/>
    <col min="13834" max="13834" width="9.42578125" style="7" customWidth="1"/>
    <col min="13835" max="13835" width="10.140625" style="7" customWidth="1"/>
    <col min="13836" max="13836" width="6.42578125" style="7" customWidth="1"/>
    <col min="13837" max="13837" width="6.85546875" style="7" customWidth="1"/>
    <col min="13838" max="13839" width="6.5703125" style="7" customWidth="1"/>
    <col min="13840" max="13840" width="6.28515625" style="7" customWidth="1"/>
    <col min="13841" max="13842" width="7.5703125" style="7" customWidth="1"/>
    <col min="13843" max="13843" width="14.5703125" style="7" customWidth="1"/>
    <col min="13844" max="13845" width="11.42578125" style="7" customWidth="1"/>
    <col min="13846" max="13846" width="56.85546875" style="7" customWidth="1"/>
    <col min="13847" max="13847" width="9.140625" style="7" bestFit="1" customWidth="1"/>
    <col min="13848" max="13848" width="24.5703125" style="7" customWidth="1"/>
    <col min="13849" max="13849" width="22.85546875" style="7" customWidth="1"/>
    <col min="13850" max="13852" width="9.140625" style="7" bestFit="1" customWidth="1"/>
    <col min="13853" max="13854" width="12.140625" style="7" customWidth="1"/>
    <col min="13855" max="13855" width="14.5703125" style="7" customWidth="1"/>
    <col min="13856" max="13856" width="5" style="7" customWidth="1"/>
    <col min="13857" max="13858" width="7" style="7" hidden="1" customWidth="1"/>
    <col min="13859" max="13859" width="5" style="7" customWidth="1"/>
    <col min="13860" max="13861" width="7" style="7" hidden="1" customWidth="1"/>
    <col min="13862" max="13862" width="5" style="7" customWidth="1"/>
    <col min="13863" max="13864" width="7" style="7" hidden="1" customWidth="1"/>
    <col min="13865" max="13865" width="5" style="7" customWidth="1"/>
    <col min="13866" max="13867" width="7" style="7" hidden="1" customWidth="1"/>
    <col min="13868" max="13868" width="5" style="7" customWidth="1"/>
    <col min="13869" max="13870" width="7" style="7" hidden="1" customWidth="1"/>
    <col min="13871" max="13871" width="5" style="7" customWidth="1"/>
    <col min="13872" max="13882" width="7" style="7" hidden="1" customWidth="1"/>
    <col min="13883" max="13883" width="6.85546875" style="7" customWidth="1"/>
    <col min="13884" max="13885" width="7" style="7" hidden="1" customWidth="1"/>
    <col min="13886" max="13886" width="6.42578125" style="7" customWidth="1"/>
    <col min="13887" max="13888" width="7" style="7" hidden="1" customWidth="1"/>
    <col min="13889" max="13889" width="5.42578125" style="7" customWidth="1"/>
    <col min="13890" max="13891" width="7" style="7" hidden="1" customWidth="1"/>
    <col min="13892" max="13892" width="4.85546875" style="7" customWidth="1"/>
    <col min="13893" max="13897" width="7" style="7" hidden="1" customWidth="1"/>
    <col min="13898" max="13898" width="8.42578125" style="7" customWidth="1"/>
    <col min="13899" max="13900" width="7" style="7" hidden="1" customWidth="1"/>
    <col min="13901" max="13901" width="5.42578125" style="7" customWidth="1"/>
    <col min="13902" max="13906" width="7" style="7" hidden="1" customWidth="1"/>
    <col min="13907" max="13907" width="5.85546875" style="7" customWidth="1"/>
    <col min="13908" max="13909" width="7" style="7" hidden="1" customWidth="1"/>
    <col min="13910" max="13910" width="5.42578125" style="7" customWidth="1"/>
    <col min="13911" max="13912" width="7" style="7" hidden="1" customWidth="1"/>
    <col min="13913" max="13913" width="5.42578125" style="7" customWidth="1"/>
    <col min="13914" max="13915" width="7" style="7" hidden="1" customWidth="1"/>
    <col min="13916" max="13916" width="6" style="7" customWidth="1"/>
    <col min="13917" max="13921" width="7" style="7" hidden="1" customWidth="1"/>
    <col min="13922" max="13922" width="5" style="7" customWidth="1"/>
    <col min="13923" max="13930" width="7" style="7" hidden="1" customWidth="1"/>
    <col min="13931" max="13931" width="5" style="7" customWidth="1"/>
    <col min="13932" max="13932" width="7" style="7" hidden="1" customWidth="1"/>
    <col min="13933" max="13933" width="5" style="7" customWidth="1"/>
    <col min="13934" max="13934" width="9.42578125" style="7" customWidth="1"/>
    <col min="13935" max="13935" width="7" style="7" hidden="1" customWidth="1"/>
    <col min="13936" max="13936" width="5" style="7" customWidth="1"/>
    <col min="13937" max="13938" width="7" style="7" hidden="1" customWidth="1"/>
    <col min="13939" max="13939" width="5" style="7" customWidth="1"/>
    <col min="13940" max="13944" width="7" style="7" hidden="1" customWidth="1"/>
    <col min="13945" max="13945" width="5" style="7" customWidth="1"/>
    <col min="13946" max="13950" width="7" style="7" hidden="1" customWidth="1"/>
    <col min="13951" max="13951" width="5" style="7" customWidth="1"/>
    <col min="13952" max="13952" width="7" style="7" hidden="1" customWidth="1"/>
    <col min="13953" max="13953" width="6.42578125" style="7" customWidth="1"/>
    <col min="13954" max="13957" width="7" style="7" hidden="1" customWidth="1"/>
    <col min="13958" max="13958" width="7.140625" style="7" customWidth="1"/>
    <col min="13959" max="13966" width="7" style="7" hidden="1" customWidth="1"/>
    <col min="13967" max="13967" width="7.140625" style="7" customWidth="1"/>
    <col min="13968" max="13969" width="7" style="7" hidden="1" customWidth="1"/>
    <col min="13970" max="13970" width="7.140625" style="7" customWidth="1"/>
    <col min="13971" max="13972" width="7" style="7" hidden="1" customWidth="1"/>
    <col min="13973" max="13973" width="7.140625" style="7" customWidth="1"/>
    <col min="13974" max="13975" width="7" style="7" hidden="1" customWidth="1"/>
    <col min="13976" max="13976" width="7.140625" style="7" customWidth="1"/>
    <col min="13977" max="13977" width="7" style="7" hidden="1" customWidth="1"/>
    <col min="13978" max="13978" width="6.42578125" style="7" customWidth="1"/>
    <col min="13979" max="13999" width="7" style="7" hidden="1" customWidth="1"/>
    <col min="14000" max="14003" width="6.42578125" style="7" customWidth="1"/>
    <col min="14004" max="14004" width="6.85546875" style="7" customWidth="1"/>
    <col min="14005" max="14005" width="6.42578125" style="7" customWidth="1"/>
    <col min="14006" max="14022" width="7" style="7" hidden="1" customWidth="1"/>
    <col min="14023" max="14023" width="6.5703125" style="7" customWidth="1"/>
    <col min="14024" max="14024" width="6.42578125" style="7" customWidth="1"/>
    <col min="14025" max="14026" width="7" style="7" hidden="1" customWidth="1"/>
    <col min="14027" max="14027" width="6.42578125" style="7" customWidth="1"/>
    <col min="14028" max="14029" width="7" style="7" hidden="1" customWidth="1"/>
    <col min="14030" max="14030" width="7.42578125" style="7" customWidth="1"/>
    <col min="14031" max="14031" width="7" style="7" hidden="1" customWidth="1"/>
    <col min="14032" max="14032" width="6.42578125" style="7" customWidth="1"/>
    <col min="14033" max="14033" width="7" style="7" hidden="1" customWidth="1"/>
    <col min="14034" max="14034" width="9" style="7" customWidth="1"/>
    <col min="14035" max="14036" width="7" style="7" hidden="1" customWidth="1"/>
    <col min="14037" max="14037" width="8.5703125" style="7" customWidth="1"/>
    <col min="14038" max="14039" width="7" style="7" hidden="1" customWidth="1"/>
    <col min="14040" max="14040" width="6.42578125" style="7" customWidth="1"/>
    <col min="14041" max="14042" width="7" style="7" hidden="1" customWidth="1"/>
    <col min="14043" max="14043" width="7" style="7" customWidth="1"/>
    <col min="14044" max="14045" width="7" style="7" hidden="1" customWidth="1"/>
    <col min="14046" max="14047" width="7" style="7" customWidth="1"/>
    <col min="14048" max="14049" width="7" style="7" hidden="1" customWidth="1"/>
    <col min="14050" max="14050" width="7.5703125" style="7" customWidth="1"/>
    <col min="14051" max="14052" width="7" style="7" hidden="1" customWidth="1"/>
    <col min="14053" max="14053" width="7" style="7" customWidth="1"/>
    <col min="14054" max="14055" width="7" style="7" hidden="1" customWidth="1"/>
    <col min="14056" max="14056" width="7" style="7" customWidth="1"/>
    <col min="14057" max="14058" width="7" style="7" hidden="1" customWidth="1"/>
    <col min="14059" max="14059" width="7" style="7" customWidth="1"/>
    <col min="14060" max="14060" width="7" style="7" hidden="1" customWidth="1"/>
    <col min="14061" max="14061" width="6.42578125" style="7" customWidth="1"/>
    <col min="14062" max="14071" width="7" style="7" hidden="1" customWidth="1"/>
    <col min="14072" max="14072" width="7" style="7" hidden="1"/>
    <col min="14073" max="14073" width="41.42578125" style="7" customWidth="1"/>
    <col min="14074" max="14074" width="6.42578125" style="7" customWidth="1"/>
    <col min="14075" max="14075" width="14.7109375" style="7" customWidth="1"/>
    <col min="14076" max="14076" width="11.42578125" style="7" customWidth="1"/>
    <col min="14077" max="14078" width="13" style="7" customWidth="1"/>
    <col min="14079" max="14088" width="9.42578125" style="7" customWidth="1"/>
    <col min="14089" max="14089" width="8.85546875" style="7" customWidth="1"/>
    <col min="14090" max="14090" width="9.42578125" style="7" customWidth="1"/>
    <col min="14091" max="14091" width="10.140625" style="7" customWidth="1"/>
    <col min="14092" max="14092" width="6.42578125" style="7" customWidth="1"/>
    <col min="14093" max="14093" width="6.85546875" style="7" customWidth="1"/>
    <col min="14094" max="14095" width="6.5703125" style="7" customWidth="1"/>
    <col min="14096" max="14096" width="6.28515625" style="7" customWidth="1"/>
    <col min="14097" max="14098" width="7.5703125" style="7" customWidth="1"/>
    <col min="14099" max="14099" width="14.5703125" style="7" customWidth="1"/>
    <col min="14100" max="14101" width="11.42578125" style="7" customWidth="1"/>
    <col min="14102" max="14102" width="56.85546875" style="7" customWidth="1"/>
    <col min="14103" max="14103" width="9.140625" style="7" bestFit="1" customWidth="1"/>
    <col min="14104" max="14104" width="24.5703125" style="7" customWidth="1"/>
    <col min="14105" max="14105" width="22.85546875" style="7" customWidth="1"/>
    <col min="14106" max="14108" width="9.140625" style="7" bestFit="1" customWidth="1"/>
    <col min="14109" max="14110" width="12.140625" style="7" customWidth="1"/>
    <col min="14111" max="14111" width="14.5703125" style="7" customWidth="1"/>
    <col min="14112" max="14112" width="5" style="7" customWidth="1"/>
    <col min="14113" max="14114" width="7" style="7" hidden="1" customWidth="1"/>
    <col min="14115" max="14115" width="5" style="7" customWidth="1"/>
    <col min="14116" max="14117" width="7" style="7" hidden="1" customWidth="1"/>
    <col min="14118" max="14118" width="5" style="7" customWidth="1"/>
    <col min="14119" max="14120" width="7" style="7" hidden="1" customWidth="1"/>
    <col min="14121" max="14121" width="5" style="7" customWidth="1"/>
    <col min="14122" max="14123" width="7" style="7" hidden="1" customWidth="1"/>
    <col min="14124" max="14124" width="5" style="7" customWidth="1"/>
    <col min="14125" max="14126" width="7" style="7" hidden="1" customWidth="1"/>
    <col min="14127" max="14127" width="5" style="7" customWidth="1"/>
    <col min="14128" max="14138" width="7" style="7" hidden="1" customWidth="1"/>
    <col min="14139" max="14139" width="6.85546875" style="7" customWidth="1"/>
    <col min="14140" max="14141" width="7" style="7" hidden="1" customWidth="1"/>
    <col min="14142" max="14142" width="6.42578125" style="7" customWidth="1"/>
    <col min="14143" max="14144" width="7" style="7" hidden="1" customWidth="1"/>
    <col min="14145" max="14145" width="5.42578125" style="7" customWidth="1"/>
    <col min="14146" max="14147" width="7" style="7" hidden="1" customWidth="1"/>
    <col min="14148" max="14148" width="4.85546875" style="7" customWidth="1"/>
    <col min="14149" max="14153" width="7" style="7" hidden="1" customWidth="1"/>
    <col min="14154" max="14154" width="8.42578125" style="7" customWidth="1"/>
    <col min="14155" max="14156" width="7" style="7" hidden="1" customWidth="1"/>
    <col min="14157" max="14157" width="5.42578125" style="7" customWidth="1"/>
    <col min="14158" max="14162" width="7" style="7" hidden="1" customWidth="1"/>
    <col min="14163" max="14163" width="5.85546875" style="7" customWidth="1"/>
    <col min="14164" max="14165" width="7" style="7" hidden="1" customWidth="1"/>
    <col min="14166" max="14166" width="5.42578125" style="7" customWidth="1"/>
    <col min="14167" max="14168" width="7" style="7" hidden="1" customWidth="1"/>
    <col min="14169" max="14169" width="5.42578125" style="7" customWidth="1"/>
    <col min="14170" max="14171" width="7" style="7" hidden="1" customWidth="1"/>
    <col min="14172" max="14172" width="6" style="7" customWidth="1"/>
    <col min="14173" max="14177" width="7" style="7" hidden="1" customWidth="1"/>
    <col min="14178" max="14178" width="5" style="7" customWidth="1"/>
    <col min="14179" max="14186" width="7" style="7" hidden="1" customWidth="1"/>
    <col min="14187" max="14187" width="5" style="7" customWidth="1"/>
    <col min="14188" max="14188" width="7" style="7" hidden="1" customWidth="1"/>
    <col min="14189" max="14189" width="5" style="7" customWidth="1"/>
    <col min="14190" max="14190" width="9.42578125" style="7" customWidth="1"/>
    <col min="14191" max="14191" width="7" style="7" hidden="1" customWidth="1"/>
    <col min="14192" max="14192" width="5" style="7" customWidth="1"/>
    <col min="14193" max="14194" width="7" style="7" hidden="1" customWidth="1"/>
    <col min="14195" max="14195" width="5" style="7" customWidth="1"/>
    <col min="14196" max="14200" width="7" style="7" hidden="1" customWidth="1"/>
    <col min="14201" max="14201" width="5" style="7" customWidth="1"/>
    <col min="14202" max="14206" width="7" style="7" hidden="1" customWidth="1"/>
    <col min="14207" max="14207" width="5" style="7" customWidth="1"/>
    <col min="14208" max="14208" width="7" style="7" hidden="1" customWidth="1"/>
    <col min="14209" max="14209" width="6.42578125" style="7" customWidth="1"/>
    <col min="14210" max="14213" width="7" style="7" hidden="1" customWidth="1"/>
    <col min="14214" max="14214" width="7.140625" style="7" customWidth="1"/>
    <col min="14215" max="14222" width="7" style="7" hidden="1" customWidth="1"/>
    <col min="14223" max="14223" width="7.140625" style="7" customWidth="1"/>
    <col min="14224" max="14225" width="7" style="7" hidden="1" customWidth="1"/>
    <col min="14226" max="14226" width="7.140625" style="7" customWidth="1"/>
    <col min="14227" max="14228" width="7" style="7" hidden="1" customWidth="1"/>
    <col min="14229" max="14229" width="7.140625" style="7" customWidth="1"/>
    <col min="14230" max="14231" width="7" style="7" hidden="1" customWidth="1"/>
    <col min="14232" max="14232" width="7.140625" style="7" customWidth="1"/>
    <col min="14233" max="14233" width="7" style="7" hidden="1" customWidth="1"/>
    <col min="14234" max="14234" width="6.42578125" style="7" customWidth="1"/>
    <col min="14235" max="14255" width="7" style="7" hidden="1" customWidth="1"/>
    <col min="14256" max="14259" width="6.42578125" style="7" customWidth="1"/>
    <col min="14260" max="14260" width="6.85546875" style="7" customWidth="1"/>
    <col min="14261" max="14261" width="6.42578125" style="7" customWidth="1"/>
    <col min="14262" max="14278" width="7" style="7" hidden="1" customWidth="1"/>
    <col min="14279" max="14279" width="6.5703125" style="7" customWidth="1"/>
    <col min="14280" max="14280" width="6.42578125" style="7" customWidth="1"/>
    <col min="14281" max="14282" width="7" style="7" hidden="1" customWidth="1"/>
    <col min="14283" max="14283" width="6.42578125" style="7" customWidth="1"/>
    <col min="14284" max="14285" width="7" style="7" hidden="1" customWidth="1"/>
    <col min="14286" max="14286" width="7.42578125" style="7" customWidth="1"/>
    <col min="14287" max="14287" width="7" style="7" hidden="1" customWidth="1"/>
    <col min="14288" max="14288" width="6.42578125" style="7" customWidth="1"/>
    <col min="14289" max="14289" width="7" style="7" hidden="1" customWidth="1"/>
    <col min="14290" max="14290" width="9" style="7" customWidth="1"/>
    <col min="14291" max="14292" width="7" style="7" hidden="1" customWidth="1"/>
    <col min="14293" max="14293" width="8.5703125" style="7" customWidth="1"/>
    <col min="14294" max="14295" width="7" style="7" hidden="1" customWidth="1"/>
    <col min="14296" max="14296" width="6.42578125" style="7" customWidth="1"/>
    <col min="14297" max="14298" width="7" style="7" hidden="1" customWidth="1"/>
    <col min="14299" max="14299" width="7" style="7" customWidth="1"/>
    <col min="14300" max="14301" width="7" style="7" hidden="1" customWidth="1"/>
    <col min="14302" max="14303" width="7" style="7" customWidth="1"/>
    <col min="14304" max="14305" width="7" style="7" hidden="1" customWidth="1"/>
    <col min="14306" max="14306" width="7.5703125" style="7" customWidth="1"/>
    <col min="14307" max="14308" width="7" style="7" hidden="1" customWidth="1"/>
    <col min="14309" max="14309" width="7" style="7" customWidth="1"/>
    <col min="14310" max="14311" width="7" style="7" hidden="1" customWidth="1"/>
    <col min="14312" max="14312" width="7" style="7" customWidth="1"/>
    <col min="14313" max="14314" width="7" style="7" hidden="1" customWidth="1"/>
    <col min="14315" max="14315" width="7" style="7" customWidth="1"/>
    <col min="14316" max="14316" width="7" style="7" hidden="1" customWidth="1"/>
    <col min="14317" max="14317" width="6.42578125" style="7" customWidth="1"/>
    <col min="14318" max="14327" width="7" style="7" hidden="1" customWidth="1"/>
    <col min="14328" max="14328" width="7" style="7" hidden="1"/>
    <col min="14329" max="14329" width="41.42578125" style="7" customWidth="1"/>
    <col min="14330" max="14330" width="6.42578125" style="7" customWidth="1"/>
    <col min="14331" max="14331" width="14.7109375" style="7" customWidth="1"/>
    <col min="14332" max="14332" width="11.42578125" style="7" customWidth="1"/>
    <col min="14333" max="14334" width="13" style="7" customWidth="1"/>
    <col min="14335" max="14344" width="9.42578125" style="7" customWidth="1"/>
    <col min="14345" max="14345" width="8.85546875" style="7" customWidth="1"/>
    <col min="14346" max="14346" width="9.42578125" style="7" customWidth="1"/>
    <col min="14347" max="14347" width="10.140625" style="7" customWidth="1"/>
    <col min="14348" max="14348" width="6.42578125" style="7" customWidth="1"/>
    <col min="14349" max="14349" width="6.85546875" style="7" customWidth="1"/>
    <col min="14350" max="14351" width="6.5703125" style="7" customWidth="1"/>
    <col min="14352" max="14352" width="6.28515625" style="7" customWidth="1"/>
    <col min="14353" max="14354" width="7.5703125" style="7" customWidth="1"/>
    <col min="14355" max="14355" width="14.5703125" style="7" customWidth="1"/>
    <col min="14356" max="14357" width="11.42578125" style="7" customWidth="1"/>
    <col min="14358" max="14358" width="56.85546875" style="7" customWidth="1"/>
    <col min="14359" max="14359" width="9.140625" style="7" bestFit="1" customWidth="1"/>
    <col min="14360" max="14360" width="24.5703125" style="7" customWidth="1"/>
    <col min="14361" max="14361" width="22.85546875" style="7" customWidth="1"/>
    <col min="14362" max="14364" width="9.140625" style="7" bestFit="1" customWidth="1"/>
    <col min="14365" max="14366" width="12.140625" style="7" customWidth="1"/>
    <col min="14367" max="14367" width="14.5703125" style="7" customWidth="1"/>
    <col min="14368" max="14368" width="5" style="7" customWidth="1"/>
    <col min="14369" max="14370" width="7" style="7" hidden="1" customWidth="1"/>
    <col min="14371" max="14371" width="5" style="7" customWidth="1"/>
    <col min="14372" max="14373" width="7" style="7" hidden="1" customWidth="1"/>
    <col min="14374" max="14374" width="5" style="7" customWidth="1"/>
    <col min="14375" max="14376" width="7" style="7" hidden="1" customWidth="1"/>
    <col min="14377" max="14377" width="5" style="7" customWidth="1"/>
    <col min="14378" max="14379" width="7" style="7" hidden="1" customWidth="1"/>
    <col min="14380" max="14380" width="5" style="7" customWidth="1"/>
    <col min="14381" max="14382" width="7" style="7" hidden="1" customWidth="1"/>
    <col min="14383" max="14383" width="5" style="7" customWidth="1"/>
    <col min="14384" max="14394" width="7" style="7" hidden="1" customWidth="1"/>
    <col min="14395" max="14395" width="6.85546875" style="7" customWidth="1"/>
    <col min="14396" max="14397" width="7" style="7" hidden="1" customWidth="1"/>
    <col min="14398" max="14398" width="6.42578125" style="7" customWidth="1"/>
    <col min="14399" max="14400" width="7" style="7" hidden="1" customWidth="1"/>
    <col min="14401" max="14401" width="5.42578125" style="7" customWidth="1"/>
    <col min="14402" max="14403" width="7" style="7" hidden="1" customWidth="1"/>
    <col min="14404" max="14404" width="4.85546875" style="7" customWidth="1"/>
    <col min="14405" max="14409" width="7" style="7" hidden="1" customWidth="1"/>
    <col min="14410" max="14410" width="8.42578125" style="7" customWidth="1"/>
    <col min="14411" max="14412" width="7" style="7" hidden="1" customWidth="1"/>
    <col min="14413" max="14413" width="5.42578125" style="7" customWidth="1"/>
    <col min="14414" max="14418" width="7" style="7" hidden="1" customWidth="1"/>
    <col min="14419" max="14419" width="5.85546875" style="7" customWidth="1"/>
    <col min="14420" max="14421" width="7" style="7" hidden="1" customWidth="1"/>
    <col min="14422" max="14422" width="5.42578125" style="7" customWidth="1"/>
    <col min="14423" max="14424" width="7" style="7" hidden="1" customWidth="1"/>
    <col min="14425" max="14425" width="5.42578125" style="7" customWidth="1"/>
    <col min="14426" max="14427" width="7" style="7" hidden="1" customWidth="1"/>
    <col min="14428" max="14428" width="6" style="7" customWidth="1"/>
    <col min="14429" max="14433" width="7" style="7" hidden="1" customWidth="1"/>
    <col min="14434" max="14434" width="5" style="7" customWidth="1"/>
    <col min="14435" max="14442" width="7" style="7" hidden="1" customWidth="1"/>
    <col min="14443" max="14443" width="5" style="7" customWidth="1"/>
    <col min="14444" max="14444" width="7" style="7" hidden="1" customWidth="1"/>
    <col min="14445" max="14445" width="5" style="7" customWidth="1"/>
    <col min="14446" max="14446" width="9.42578125" style="7" customWidth="1"/>
    <col min="14447" max="14447" width="7" style="7" hidden="1" customWidth="1"/>
    <col min="14448" max="14448" width="5" style="7" customWidth="1"/>
    <col min="14449" max="14450" width="7" style="7" hidden="1" customWidth="1"/>
    <col min="14451" max="14451" width="5" style="7" customWidth="1"/>
    <col min="14452" max="14456" width="7" style="7" hidden="1" customWidth="1"/>
    <col min="14457" max="14457" width="5" style="7" customWidth="1"/>
    <col min="14458" max="14462" width="7" style="7" hidden="1" customWidth="1"/>
    <col min="14463" max="14463" width="5" style="7" customWidth="1"/>
    <col min="14464" max="14464" width="7" style="7" hidden="1" customWidth="1"/>
    <col min="14465" max="14465" width="6.42578125" style="7" customWidth="1"/>
    <col min="14466" max="14469" width="7" style="7" hidden="1" customWidth="1"/>
    <col min="14470" max="14470" width="7.140625" style="7" customWidth="1"/>
    <col min="14471" max="14478" width="7" style="7" hidden="1" customWidth="1"/>
    <col min="14479" max="14479" width="7.140625" style="7" customWidth="1"/>
    <col min="14480" max="14481" width="7" style="7" hidden="1" customWidth="1"/>
    <col min="14482" max="14482" width="7.140625" style="7" customWidth="1"/>
    <col min="14483" max="14484" width="7" style="7" hidden="1" customWidth="1"/>
    <col min="14485" max="14485" width="7.140625" style="7" customWidth="1"/>
    <col min="14486" max="14487" width="7" style="7" hidden="1" customWidth="1"/>
    <col min="14488" max="14488" width="7.140625" style="7" customWidth="1"/>
    <col min="14489" max="14489" width="7" style="7" hidden="1" customWidth="1"/>
    <col min="14490" max="14490" width="6.42578125" style="7" customWidth="1"/>
    <col min="14491" max="14511" width="7" style="7" hidden="1" customWidth="1"/>
    <col min="14512" max="14515" width="6.42578125" style="7" customWidth="1"/>
    <col min="14516" max="14516" width="6.85546875" style="7" customWidth="1"/>
    <col min="14517" max="14517" width="6.42578125" style="7" customWidth="1"/>
    <col min="14518" max="14534" width="7" style="7" hidden="1" customWidth="1"/>
    <col min="14535" max="14535" width="6.5703125" style="7" customWidth="1"/>
    <col min="14536" max="14536" width="6.42578125" style="7" customWidth="1"/>
    <col min="14537" max="14538" width="7" style="7" hidden="1" customWidth="1"/>
    <col min="14539" max="14539" width="6.42578125" style="7" customWidth="1"/>
    <col min="14540" max="14541" width="7" style="7" hidden="1" customWidth="1"/>
    <col min="14542" max="14542" width="7.42578125" style="7" customWidth="1"/>
    <col min="14543" max="14543" width="7" style="7" hidden="1" customWidth="1"/>
    <col min="14544" max="14544" width="6.42578125" style="7" customWidth="1"/>
    <col min="14545" max="14545" width="7" style="7" hidden="1" customWidth="1"/>
    <col min="14546" max="14546" width="9" style="7" customWidth="1"/>
    <col min="14547" max="14548" width="7" style="7" hidden="1" customWidth="1"/>
    <col min="14549" max="14549" width="8.5703125" style="7" customWidth="1"/>
    <col min="14550" max="14551" width="7" style="7" hidden="1" customWidth="1"/>
    <col min="14552" max="14552" width="6.42578125" style="7" customWidth="1"/>
    <col min="14553" max="14554" width="7" style="7" hidden="1" customWidth="1"/>
    <col min="14555" max="14555" width="7" style="7" customWidth="1"/>
    <col min="14556" max="14557" width="7" style="7" hidden="1" customWidth="1"/>
    <col min="14558" max="14559" width="7" style="7" customWidth="1"/>
    <col min="14560" max="14561" width="7" style="7" hidden="1" customWidth="1"/>
    <col min="14562" max="14562" width="7.5703125" style="7" customWidth="1"/>
    <col min="14563" max="14564" width="7" style="7" hidden="1" customWidth="1"/>
    <col min="14565" max="14565" width="7" style="7" customWidth="1"/>
    <col min="14566" max="14567" width="7" style="7" hidden="1" customWidth="1"/>
    <col min="14568" max="14568" width="7" style="7" customWidth="1"/>
    <col min="14569" max="14570" width="7" style="7" hidden="1" customWidth="1"/>
    <col min="14571" max="14571" width="7" style="7" customWidth="1"/>
    <col min="14572" max="14572" width="7" style="7" hidden="1" customWidth="1"/>
    <col min="14573" max="14573" width="6.42578125" style="7" customWidth="1"/>
    <col min="14574" max="14583" width="7" style="7" hidden="1" customWidth="1"/>
    <col min="14584" max="14584" width="7" style="7" hidden="1"/>
    <col min="14585" max="14585" width="41.42578125" style="7" customWidth="1"/>
    <col min="14586" max="14586" width="6.42578125" style="7" customWidth="1"/>
    <col min="14587" max="14587" width="14.7109375" style="7" customWidth="1"/>
    <col min="14588" max="14588" width="11.42578125" style="7" customWidth="1"/>
    <col min="14589" max="14590" width="13" style="7" customWidth="1"/>
    <col min="14591" max="14600" width="9.42578125" style="7" customWidth="1"/>
    <col min="14601" max="14601" width="8.85546875" style="7" customWidth="1"/>
    <col min="14602" max="14602" width="9.42578125" style="7" customWidth="1"/>
    <col min="14603" max="14603" width="10.140625" style="7" customWidth="1"/>
    <col min="14604" max="14604" width="6.42578125" style="7" customWidth="1"/>
    <col min="14605" max="14605" width="6.85546875" style="7" customWidth="1"/>
    <col min="14606" max="14607" width="6.5703125" style="7" customWidth="1"/>
    <col min="14608" max="14608" width="6.28515625" style="7" customWidth="1"/>
    <col min="14609" max="14610" width="7.5703125" style="7" customWidth="1"/>
    <col min="14611" max="14611" width="14.5703125" style="7" customWidth="1"/>
    <col min="14612" max="14613" width="11.42578125" style="7" customWidth="1"/>
    <col min="14614" max="14614" width="56.85546875" style="7" customWidth="1"/>
    <col min="14615" max="14615" width="9.140625" style="7" bestFit="1" customWidth="1"/>
    <col min="14616" max="14616" width="24.5703125" style="7" customWidth="1"/>
    <col min="14617" max="14617" width="22.85546875" style="7" customWidth="1"/>
    <col min="14618" max="14620" width="9.140625" style="7" bestFit="1" customWidth="1"/>
    <col min="14621" max="14622" width="12.140625" style="7" customWidth="1"/>
    <col min="14623" max="14623" width="14.5703125" style="7" customWidth="1"/>
    <col min="14624" max="14624" width="5" style="7" customWidth="1"/>
    <col min="14625" max="14626" width="7" style="7" hidden="1" customWidth="1"/>
    <col min="14627" max="14627" width="5" style="7" customWidth="1"/>
    <col min="14628" max="14629" width="7" style="7" hidden="1" customWidth="1"/>
    <col min="14630" max="14630" width="5" style="7" customWidth="1"/>
    <col min="14631" max="14632" width="7" style="7" hidden="1" customWidth="1"/>
    <col min="14633" max="14633" width="5" style="7" customWidth="1"/>
    <col min="14634" max="14635" width="7" style="7" hidden="1" customWidth="1"/>
    <col min="14636" max="14636" width="5" style="7" customWidth="1"/>
    <col min="14637" max="14638" width="7" style="7" hidden="1" customWidth="1"/>
    <col min="14639" max="14639" width="5" style="7" customWidth="1"/>
    <col min="14640" max="14650" width="7" style="7" hidden="1" customWidth="1"/>
    <col min="14651" max="14651" width="6.85546875" style="7" customWidth="1"/>
    <col min="14652" max="14653" width="7" style="7" hidden="1" customWidth="1"/>
    <col min="14654" max="14654" width="6.42578125" style="7" customWidth="1"/>
    <col min="14655" max="14656" width="7" style="7" hidden="1" customWidth="1"/>
    <col min="14657" max="14657" width="5.42578125" style="7" customWidth="1"/>
    <col min="14658" max="14659" width="7" style="7" hidden="1" customWidth="1"/>
    <col min="14660" max="14660" width="4.85546875" style="7" customWidth="1"/>
    <col min="14661" max="14665" width="7" style="7" hidden="1" customWidth="1"/>
    <col min="14666" max="14666" width="8.42578125" style="7" customWidth="1"/>
    <col min="14667" max="14668" width="7" style="7" hidden="1" customWidth="1"/>
    <col min="14669" max="14669" width="5.42578125" style="7" customWidth="1"/>
    <col min="14670" max="14674" width="7" style="7" hidden="1" customWidth="1"/>
    <col min="14675" max="14675" width="5.85546875" style="7" customWidth="1"/>
    <col min="14676" max="14677" width="7" style="7" hidden="1" customWidth="1"/>
    <col min="14678" max="14678" width="5.42578125" style="7" customWidth="1"/>
    <col min="14679" max="14680" width="7" style="7" hidden="1" customWidth="1"/>
    <col min="14681" max="14681" width="5.42578125" style="7" customWidth="1"/>
    <col min="14682" max="14683" width="7" style="7" hidden="1" customWidth="1"/>
    <col min="14684" max="14684" width="6" style="7" customWidth="1"/>
    <col min="14685" max="14689" width="7" style="7" hidden="1" customWidth="1"/>
    <col min="14690" max="14690" width="5" style="7" customWidth="1"/>
    <col min="14691" max="14698" width="7" style="7" hidden="1" customWidth="1"/>
    <col min="14699" max="14699" width="5" style="7" customWidth="1"/>
    <col min="14700" max="14700" width="7" style="7" hidden="1" customWidth="1"/>
    <col min="14701" max="14701" width="5" style="7" customWidth="1"/>
    <col min="14702" max="14702" width="9.42578125" style="7" customWidth="1"/>
    <col min="14703" max="14703" width="7" style="7" hidden="1" customWidth="1"/>
    <col min="14704" max="14704" width="5" style="7" customWidth="1"/>
    <col min="14705" max="14706" width="7" style="7" hidden="1" customWidth="1"/>
    <col min="14707" max="14707" width="5" style="7" customWidth="1"/>
    <col min="14708" max="14712" width="7" style="7" hidden="1" customWidth="1"/>
    <col min="14713" max="14713" width="5" style="7" customWidth="1"/>
    <col min="14714" max="14718" width="7" style="7" hidden="1" customWidth="1"/>
    <col min="14719" max="14719" width="5" style="7" customWidth="1"/>
    <col min="14720" max="14720" width="7" style="7" hidden="1" customWidth="1"/>
    <col min="14721" max="14721" width="6.42578125" style="7" customWidth="1"/>
    <col min="14722" max="14725" width="7" style="7" hidden="1" customWidth="1"/>
    <col min="14726" max="14726" width="7.140625" style="7" customWidth="1"/>
    <col min="14727" max="14734" width="7" style="7" hidden="1" customWidth="1"/>
    <col min="14735" max="14735" width="7.140625" style="7" customWidth="1"/>
    <col min="14736" max="14737" width="7" style="7" hidden="1" customWidth="1"/>
    <col min="14738" max="14738" width="7.140625" style="7" customWidth="1"/>
    <col min="14739" max="14740" width="7" style="7" hidden="1" customWidth="1"/>
    <col min="14741" max="14741" width="7.140625" style="7" customWidth="1"/>
    <col min="14742" max="14743" width="7" style="7" hidden="1" customWidth="1"/>
    <col min="14744" max="14744" width="7.140625" style="7" customWidth="1"/>
    <col min="14745" max="14745" width="7" style="7" hidden="1" customWidth="1"/>
    <col min="14746" max="14746" width="6.42578125" style="7" customWidth="1"/>
    <col min="14747" max="14767" width="7" style="7" hidden="1" customWidth="1"/>
    <col min="14768" max="14771" width="6.42578125" style="7" customWidth="1"/>
    <col min="14772" max="14772" width="6.85546875" style="7" customWidth="1"/>
    <col min="14773" max="14773" width="6.42578125" style="7" customWidth="1"/>
    <col min="14774" max="14790" width="7" style="7" hidden="1" customWidth="1"/>
    <col min="14791" max="14791" width="6.5703125" style="7" customWidth="1"/>
    <col min="14792" max="14792" width="6.42578125" style="7" customWidth="1"/>
    <col min="14793" max="14794" width="7" style="7" hidden="1" customWidth="1"/>
    <col min="14795" max="14795" width="6.42578125" style="7" customWidth="1"/>
    <col min="14796" max="14797" width="7" style="7" hidden="1" customWidth="1"/>
    <col min="14798" max="14798" width="7.42578125" style="7" customWidth="1"/>
    <col min="14799" max="14799" width="7" style="7" hidden="1" customWidth="1"/>
    <col min="14800" max="14800" width="6.42578125" style="7" customWidth="1"/>
    <col min="14801" max="14801" width="7" style="7" hidden="1" customWidth="1"/>
    <col min="14802" max="14802" width="9" style="7" customWidth="1"/>
    <col min="14803" max="14804" width="7" style="7" hidden="1" customWidth="1"/>
    <col min="14805" max="14805" width="8.5703125" style="7" customWidth="1"/>
    <col min="14806" max="14807" width="7" style="7" hidden="1" customWidth="1"/>
    <col min="14808" max="14808" width="6.42578125" style="7" customWidth="1"/>
    <col min="14809" max="14810" width="7" style="7" hidden="1" customWidth="1"/>
    <col min="14811" max="14811" width="7" style="7" customWidth="1"/>
    <col min="14812" max="14813" width="7" style="7" hidden="1" customWidth="1"/>
    <col min="14814" max="14815" width="7" style="7" customWidth="1"/>
    <col min="14816" max="14817" width="7" style="7" hidden="1" customWidth="1"/>
    <col min="14818" max="14818" width="7.5703125" style="7" customWidth="1"/>
    <col min="14819" max="14820" width="7" style="7" hidden="1" customWidth="1"/>
    <col min="14821" max="14821" width="7" style="7" customWidth="1"/>
    <col min="14822" max="14823" width="7" style="7" hidden="1" customWidth="1"/>
    <col min="14824" max="14824" width="7" style="7" customWidth="1"/>
    <col min="14825" max="14826" width="7" style="7" hidden="1" customWidth="1"/>
    <col min="14827" max="14827" width="7" style="7" customWidth="1"/>
    <col min="14828" max="14828" width="7" style="7" hidden="1" customWidth="1"/>
    <col min="14829" max="14829" width="6.42578125" style="7" customWidth="1"/>
    <col min="14830" max="14839" width="7" style="7" hidden="1" customWidth="1"/>
    <col min="14840" max="14840" width="7" style="7" hidden="1"/>
    <col min="14841" max="14841" width="41.42578125" style="7" customWidth="1"/>
    <col min="14842" max="14842" width="6.42578125" style="7" customWidth="1"/>
    <col min="14843" max="14843" width="14.7109375" style="7" customWidth="1"/>
    <col min="14844" max="14844" width="11.42578125" style="7" customWidth="1"/>
    <col min="14845" max="14846" width="13" style="7" customWidth="1"/>
    <col min="14847" max="14856" width="9.42578125" style="7" customWidth="1"/>
    <col min="14857" max="14857" width="8.85546875" style="7" customWidth="1"/>
    <col min="14858" max="14858" width="9.42578125" style="7" customWidth="1"/>
    <col min="14859" max="14859" width="10.140625" style="7" customWidth="1"/>
    <col min="14860" max="14860" width="6.42578125" style="7" customWidth="1"/>
    <col min="14861" max="14861" width="6.85546875" style="7" customWidth="1"/>
    <col min="14862" max="14863" width="6.5703125" style="7" customWidth="1"/>
    <col min="14864" max="14864" width="6.28515625" style="7" customWidth="1"/>
    <col min="14865" max="14866" width="7.5703125" style="7" customWidth="1"/>
    <col min="14867" max="14867" width="14.5703125" style="7" customWidth="1"/>
    <col min="14868" max="14869" width="11.42578125" style="7" customWidth="1"/>
    <col min="14870" max="14870" width="56.85546875" style="7" customWidth="1"/>
    <col min="14871" max="14871" width="9.140625" style="7" bestFit="1" customWidth="1"/>
    <col min="14872" max="14872" width="24.5703125" style="7" customWidth="1"/>
    <col min="14873" max="14873" width="22.85546875" style="7" customWidth="1"/>
    <col min="14874" max="14876" width="9.140625" style="7" bestFit="1" customWidth="1"/>
    <col min="14877" max="14878" width="12.140625" style="7" customWidth="1"/>
    <col min="14879" max="14879" width="14.5703125" style="7" customWidth="1"/>
    <col min="14880" max="14880" width="5" style="7" customWidth="1"/>
    <col min="14881" max="14882" width="7" style="7" hidden="1" customWidth="1"/>
    <col min="14883" max="14883" width="5" style="7" customWidth="1"/>
    <col min="14884" max="14885" width="7" style="7" hidden="1" customWidth="1"/>
    <col min="14886" max="14886" width="5" style="7" customWidth="1"/>
    <col min="14887" max="14888" width="7" style="7" hidden="1" customWidth="1"/>
    <col min="14889" max="14889" width="5" style="7" customWidth="1"/>
    <col min="14890" max="14891" width="7" style="7" hidden="1" customWidth="1"/>
    <col min="14892" max="14892" width="5" style="7" customWidth="1"/>
    <col min="14893" max="14894" width="7" style="7" hidden="1" customWidth="1"/>
    <col min="14895" max="14895" width="5" style="7" customWidth="1"/>
    <col min="14896" max="14906" width="7" style="7" hidden="1" customWidth="1"/>
    <col min="14907" max="14907" width="6.85546875" style="7" customWidth="1"/>
    <col min="14908" max="14909" width="7" style="7" hidden="1" customWidth="1"/>
    <col min="14910" max="14910" width="6.42578125" style="7" customWidth="1"/>
    <col min="14911" max="14912" width="7" style="7" hidden="1" customWidth="1"/>
    <col min="14913" max="14913" width="5.42578125" style="7" customWidth="1"/>
    <col min="14914" max="14915" width="7" style="7" hidden="1" customWidth="1"/>
    <col min="14916" max="14916" width="4.85546875" style="7" customWidth="1"/>
    <col min="14917" max="14921" width="7" style="7" hidden="1" customWidth="1"/>
    <col min="14922" max="14922" width="8.42578125" style="7" customWidth="1"/>
    <col min="14923" max="14924" width="7" style="7" hidden="1" customWidth="1"/>
    <col min="14925" max="14925" width="5.42578125" style="7" customWidth="1"/>
    <col min="14926" max="14930" width="7" style="7" hidden="1" customWidth="1"/>
    <col min="14931" max="14931" width="5.85546875" style="7" customWidth="1"/>
    <col min="14932" max="14933" width="7" style="7" hidden="1" customWidth="1"/>
    <col min="14934" max="14934" width="5.42578125" style="7" customWidth="1"/>
    <col min="14935" max="14936" width="7" style="7" hidden="1" customWidth="1"/>
    <col min="14937" max="14937" width="5.42578125" style="7" customWidth="1"/>
    <col min="14938" max="14939" width="7" style="7" hidden="1" customWidth="1"/>
    <col min="14940" max="14940" width="6" style="7" customWidth="1"/>
    <col min="14941" max="14945" width="7" style="7" hidden="1" customWidth="1"/>
    <col min="14946" max="14946" width="5" style="7" customWidth="1"/>
    <col min="14947" max="14954" width="7" style="7" hidden="1" customWidth="1"/>
    <col min="14955" max="14955" width="5" style="7" customWidth="1"/>
    <col min="14956" max="14956" width="7" style="7" hidden="1" customWidth="1"/>
    <col min="14957" max="14957" width="5" style="7" customWidth="1"/>
    <col min="14958" max="14958" width="9.42578125" style="7" customWidth="1"/>
    <col min="14959" max="14959" width="7" style="7" hidden="1" customWidth="1"/>
    <col min="14960" max="14960" width="5" style="7" customWidth="1"/>
    <col min="14961" max="14962" width="7" style="7" hidden="1" customWidth="1"/>
    <col min="14963" max="14963" width="5" style="7" customWidth="1"/>
    <col min="14964" max="14968" width="7" style="7" hidden="1" customWidth="1"/>
    <col min="14969" max="14969" width="5" style="7" customWidth="1"/>
    <col min="14970" max="14974" width="7" style="7" hidden="1" customWidth="1"/>
    <col min="14975" max="14975" width="5" style="7" customWidth="1"/>
    <col min="14976" max="14976" width="7" style="7" hidden="1" customWidth="1"/>
    <col min="14977" max="14977" width="6.42578125" style="7" customWidth="1"/>
    <col min="14978" max="14981" width="7" style="7" hidden="1" customWidth="1"/>
    <col min="14982" max="14982" width="7.140625" style="7" customWidth="1"/>
    <col min="14983" max="14990" width="7" style="7" hidden="1" customWidth="1"/>
    <col min="14991" max="14991" width="7.140625" style="7" customWidth="1"/>
    <col min="14992" max="14993" width="7" style="7" hidden="1" customWidth="1"/>
    <col min="14994" max="14994" width="7.140625" style="7" customWidth="1"/>
    <col min="14995" max="14996" width="7" style="7" hidden="1" customWidth="1"/>
    <col min="14997" max="14997" width="7.140625" style="7" customWidth="1"/>
    <col min="14998" max="14999" width="7" style="7" hidden="1" customWidth="1"/>
    <col min="15000" max="15000" width="7.140625" style="7" customWidth="1"/>
    <col min="15001" max="15001" width="7" style="7" hidden="1" customWidth="1"/>
    <col min="15002" max="15002" width="6.42578125" style="7" customWidth="1"/>
    <col min="15003" max="15023" width="7" style="7" hidden="1" customWidth="1"/>
    <col min="15024" max="15027" width="6.42578125" style="7" customWidth="1"/>
    <col min="15028" max="15028" width="6.85546875" style="7" customWidth="1"/>
    <col min="15029" max="15029" width="6.42578125" style="7" customWidth="1"/>
    <col min="15030" max="15046" width="7" style="7" hidden="1" customWidth="1"/>
    <col min="15047" max="15047" width="6.5703125" style="7" customWidth="1"/>
    <col min="15048" max="15048" width="6.42578125" style="7" customWidth="1"/>
    <col min="15049" max="15050" width="7" style="7" hidden="1" customWidth="1"/>
    <col min="15051" max="15051" width="6.42578125" style="7" customWidth="1"/>
    <col min="15052" max="15053" width="7" style="7" hidden="1" customWidth="1"/>
    <col min="15054" max="15054" width="7.42578125" style="7" customWidth="1"/>
    <col min="15055" max="15055" width="7" style="7" hidden="1" customWidth="1"/>
    <col min="15056" max="15056" width="6.42578125" style="7" customWidth="1"/>
    <col min="15057" max="15057" width="7" style="7" hidden="1" customWidth="1"/>
    <col min="15058" max="15058" width="9" style="7" customWidth="1"/>
    <col min="15059" max="15060" width="7" style="7" hidden="1" customWidth="1"/>
    <col min="15061" max="15061" width="8.5703125" style="7" customWidth="1"/>
    <col min="15062" max="15063" width="7" style="7" hidden="1" customWidth="1"/>
    <col min="15064" max="15064" width="6.42578125" style="7" customWidth="1"/>
    <col min="15065" max="15066" width="7" style="7" hidden="1" customWidth="1"/>
    <col min="15067" max="15067" width="7" style="7" customWidth="1"/>
    <col min="15068" max="15069" width="7" style="7" hidden="1" customWidth="1"/>
    <col min="15070" max="15071" width="7" style="7" customWidth="1"/>
    <col min="15072" max="15073" width="7" style="7" hidden="1" customWidth="1"/>
    <col min="15074" max="15074" width="7.5703125" style="7" customWidth="1"/>
    <col min="15075" max="15076" width="7" style="7" hidden="1" customWidth="1"/>
    <col min="15077" max="15077" width="7" style="7" customWidth="1"/>
    <col min="15078" max="15079" width="7" style="7" hidden="1" customWidth="1"/>
    <col min="15080" max="15080" width="7" style="7" customWidth="1"/>
    <col min="15081" max="15082" width="7" style="7" hidden="1" customWidth="1"/>
    <col min="15083" max="15083" width="7" style="7" customWidth="1"/>
    <col min="15084" max="15084" width="7" style="7" hidden="1" customWidth="1"/>
    <col min="15085" max="15085" width="6.42578125" style="7" customWidth="1"/>
    <col min="15086" max="15095" width="7" style="7" hidden="1" customWidth="1"/>
    <col min="15096" max="15096" width="7" style="7" hidden="1"/>
    <col min="15097" max="15097" width="41.42578125" style="7" customWidth="1"/>
    <col min="15098" max="15098" width="6.42578125" style="7" customWidth="1"/>
    <col min="15099" max="15099" width="14.7109375" style="7" customWidth="1"/>
    <col min="15100" max="15100" width="11.42578125" style="7" customWidth="1"/>
    <col min="15101" max="15102" width="13" style="7" customWidth="1"/>
    <col min="15103" max="15112" width="9.42578125" style="7" customWidth="1"/>
    <col min="15113" max="15113" width="8.85546875" style="7" customWidth="1"/>
    <col min="15114" max="15114" width="9.42578125" style="7" customWidth="1"/>
    <col min="15115" max="15115" width="10.140625" style="7" customWidth="1"/>
    <col min="15116" max="15116" width="6.42578125" style="7" customWidth="1"/>
    <col min="15117" max="15117" width="6.85546875" style="7" customWidth="1"/>
    <col min="15118" max="15119" width="6.5703125" style="7" customWidth="1"/>
    <col min="15120" max="15120" width="6.28515625" style="7" customWidth="1"/>
    <col min="15121" max="15122" width="7.5703125" style="7" customWidth="1"/>
    <col min="15123" max="15123" width="14.5703125" style="7" customWidth="1"/>
    <col min="15124" max="15125" width="11.42578125" style="7" customWidth="1"/>
    <col min="15126" max="15126" width="56.85546875" style="7" customWidth="1"/>
    <col min="15127" max="15127" width="9.140625" style="7" bestFit="1" customWidth="1"/>
    <col min="15128" max="15128" width="24.5703125" style="7" customWidth="1"/>
    <col min="15129" max="15129" width="22.85546875" style="7" customWidth="1"/>
    <col min="15130" max="15132" width="9.140625" style="7" bestFit="1" customWidth="1"/>
    <col min="15133" max="15134" width="12.140625" style="7" customWidth="1"/>
    <col min="15135" max="15135" width="14.5703125" style="7" customWidth="1"/>
    <col min="15136" max="15136" width="5" style="7" customWidth="1"/>
    <col min="15137" max="15138" width="7" style="7" hidden="1" customWidth="1"/>
    <col min="15139" max="15139" width="5" style="7" customWidth="1"/>
    <col min="15140" max="15141" width="7" style="7" hidden="1" customWidth="1"/>
    <col min="15142" max="15142" width="5" style="7" customWidth="1"/>
    <col min="15143" max="15144" width="7" style="7" hidden="1" customWidth="1"/>
    <col min="15145" max="15145" width="5" style="7" customWidth="1"/>
    <col min="15146" max="15147" width="7" style="7" hidden="1" customWidth="1"/>
    <col min="15148" max="15148" width="5" style="7" customWidth="1"/>
    <col min="15149" max="15150" width="7" style="7" hidden="1" customWidth="1"/>
    <col min="15151" max="15151" width="5" style="7" customWidth="1"/>
    <col min="15152" max="15162" width="7" style="7" hidden="1" customWidth="1"/>
    <col min="15163" max="15163" width="6.85546875" style="7" customWidth="1"/>
    <col min="15164" max="15165" width="7" style="7" hidden="1" customWidth="1"/>
    <col min="15166" max="15166" width="6.42578125" style="7" customWidth="1"/>
    <col min="15167" max="15168" width="7" style="7" hidden="1" customWidth="1"/>
    <col min="15169" max="15169" width="5.42578125" style="7" customWidth="1"/>
    <col min="15170" max="15171" width="7" style="7" hidden="1" customWidth="1"/>
    <col min="15172" max="15172" width="4.85546875" style="7" customWidth="1"/>
    <col min="15173" max="15177" width="7" style="7" hidden="1" customWidth="1"/>
    <col min="15178" max="15178" width="8.42578125" style="7" customWidth="1"/>
    <col min="15179" max="15180" width="7" style="7" hidden="1" customWidth="1"/>
    <col min="15181" max="15181" width="5.42578125" style="7" customWidth="1"/>
    <col min="15182" max="15186" width="7" style="7" hidden="1" customWidth="1"/>
    <col min="15187" max="15187" width="5.85546875" style="7" customWidth="1"/>
    <col min="15188" max="15189" width="7" style="7" hidden="1" customWidth="1"/>
    <col min="15190" max="15190" width="5.42578125" style="7" customWidth="1"/>
    <col min="15191" max="15192" width="7" style="7" hidden="1" customWidth="1"/>
    <col min="15193" max="15193" width="5.42578125" style="7" customWidth="1"/>
    <col min="15194" max="15195" width="7" style="7" hidden="1" customWidth="1"/>
    <col min="15196" max="15196" width="6" style="7" customWidth="1"/>
    <col min="15197" max="15201" width="7" style="7" hidden="1" customWidth="1"/>
    <col min="15202" max="15202" width="5" style="7" customWidth="1"/>
    <col min="15203" max="15210" width="7" style="7" hidden="1" customWidth="1"/>
    <col min="15211" max="15211" width="5" style="7" customWidth="1"/>
    <col min="15212" max="15212" width="7" style="7" hidden="1" customWidth="1"/>
    <col min="15213" max="15213" width="5" style="7" customWidth="1"/>
    <col min="15214" max="15214" width="9.42578125" style="7" customWidth="1"/>
    <col min="15215" max="15215" width="7" style="7" hidden="1" customWidth="1"/>
    <col min="15216" max="15216" width="5" style="7" customWidth="1"/>
    <col min="15217" max="15218" width="7" style="7" hidden="1" customWidth="1"/>
    <col min="15219" max="15219" width="5" style="7" customWidth="1"/>
    <col min="15220" max="15224" width="7" style="7" hidden="1" customWidth="1"/>
    <col min="15225" max="15225" width="5" style="7" customWidth="1"/>
    <col min="15226" max="15230" width="7" style="7" hidden="1" customWidth="1"/>
    <col min="15231" max="15231" width="5" style="7" customWidth="1"/>
    <col min="15232" max="15232" width="7" style="7" hidden="1" customWidth="1"/>
    <col min="15233" max="15233" width="6.42578125" style="7" customWidth="1"/>
    <col min="15234" max="15237" width="7" style="7" hidden="1" customWidth="1"/>
    <col min="15238" max="15238" width="7.140625" style="7" customWidth="1"/>
    <col min="15239" max="15246" width="7" style="7" hidden="1" customWidth="1"/>
    <col min="15247" max="15247" width="7.140625" style="7" customWidth="1"/>
    <col min="15248" max="15249" width="7" style="7" hidden="1" customWidth="1"/>
    <col min="15250" max="15250" width="7.140625" style="7" customWidth="1"/>
    <col min="15251" max="15252" width="7" style="7" hidden="1" customWidth="1"/>
    <col min="15253" max="15253" width="7.140625" style="7" customWidth="1"/>
    <col min="15254" max="15255" width="7" style="7" hidden="1" customWidth="1"/>
    <col min="15256" max="15256" width="7.140625" style="7" customWidth="1"/>
    <col min="15257" max="15257" width="7" style="7" hidden="1" customWidth="1"/>
    <col min="15258" max="15258" width="6.42578125" style="7" customWidth="1"/>
    <col min="15259" max="15279" width="7" style="7" hidden="1" customWidth="1"/>
    <col min="15280" max="15283" width="6.42578125" style="7" customWidth="1"/>
    <col min="15284" max="15284" width="6.85546875" style="7" customWidth="1"/>
    <col min="15285" max="15285" width="6.42578125" style="7" customWidth="1"/>
    <col min="15286" max="15302" width="7" style="7" hidden="1" customWidth="1"/>
    <col min="15303" max="15303" width="6.5703125" style="7" customWidth="1"/>
    <col min="15304" max="15304" width="6.42578125" style="7" customWidth="1"/>
    <col min="15305" max="15306" width="7" style="7" hidden="1" customWidth="1"/>
    <col min="15307" max="15307" width="6.42578125" style="7" customWidth="1"/>
    <col min="15308" max="15309" width="7" style="7" hidden="1" customWidth="1"/>
    <col min="15310" max="15310" width="7.42578125" style="7" customWidth="1"/>
    <col min="15311" max="15311" width="7" style="7" hidden="1" customWidth="1"/>
    <col min="15312" max="15312" width="6.42578125" style="7" customWidth="1"/>
    <col min="15313" max="15313" width="7" style="7" hidden="1" customWidth="1"/>
    <col min="15314" max="15314" width="9" style="7" customWidth="1"/>
    <col min="15315" max="15316" width="7" style="7" hidden="1" customWidth="1"/>
    <col min="15317" max="15317" width="8.5703125" style="7" customWidth="1"/>
    <col min="15318" max="15319" width="7" style="7" hidden="1" customWidth="1"/>
    <col min="15320" max="15320" width="6.42578125" style="7" customWidth="1"/>
    <col min="15321" max="15322" width="7" style="7" hidden="1" customWidth="1"/>
    <col min="15323" max="15323" width="7" style="7" customWidth="1"/>
    <col min="15324" max="15325" width="7" style="7" hidden="1" customWidth="1"/>
    <col min="15326" max="15327" width="7" style="7" customWidth="1"/>
    <col min="15328" max="15329" width="7" style="7" hidden="1" customWidth="1"/>
    <col min="15330" max="15330" width="7.5703125" style="7" customWidth="1"/>
    <col min="15331" max="15332" width="7" style="7" hidden="1" customWidth="1"/>
    <col min="15333" max="15333" width="7" style="7" customWidth="1"/>
    <col min="15334" max="15335" width="7" style="7" hidden="1" customWidth="1"/>
    <col min="15336" max="15336" width="7" style="7" customWidth="1"/>
    <col min="15337" max="15338" width="7" style="7" hidden="1" customWidth="1"/>
    <col min="15339" max="15339" width="7" style="7" customWidth="1"/>
    <col min="15340" max="15340" width="7" style="7" hidden="1" customWidth="1"/>
    <col min="15341" max="15341" width="6.42578125" style="7" customWidth="1"/>
    <col min="15342" max="15351" width="7" style="7" hidden="1" customWidth="1"/>
    <col min="15352" max="15352" width="7" style="7" hidden="1"/>
    <col min="15353" max="15353" width="41.42578125" style="7" customWidth="1"/>
    <col min="15354" max="15354" width="6.42578125" style="7" customWidth="1"/>
    <col min="15355" max="15355" width="14.7109375" style="7" customWidth="1"/>
    <col min="15356" max="15356" width="11.42578125" style="7" customWidth="1"/>
    <col min="15357" max="15358" width="13" style="7" customWidth="1"/>
    <col min="15359" max="15368" width="9.42578125" style="7" customWidth="1"/>
    <col min="15369" max="15369" width="8.85546875" style="7" customWidth="1"/>
    <col min="15370" max="15370" width="9.42578125" style="7" customWidth="1"/>
    <col min="15371" max="15371" width="10.140625" style="7" customWidth="1"/>
    <col min="15372" max="15372" width="6.42578125" style="7" customWidth="1"/>
    <col min="15373" max="15373" width="6.85546875" style="7" customWidth="1"/>
    <col min="15374" max="15375" width="6.5703125" style="7" customWidth="1"/>
    <col min="15376" max="15376" width="6.28515625" style="7" customWidth="1"/>
    <col min="15377" max="15378" width="7.5703125" style="7" customWidth="1"/>
    <col min="15379" max="15379" width="14.5703125" style="7" customWidth="1"/>
    <col min="15380" max="15381" width="11.42578125" style="7" customWidth="1"/>
    <col min="15382" max="15382" width="56.85546875" style="7" customWidth="1"/>
    <col min="15383" max="15383" width="9.140625" style="7" bestFit="1" customWidth="1"/>
    <col min="15384" max="15384" width="24.5703125" style="7" customWidth="1"/>
    <col min="15385" max="15385" width="22.85546875" style="7" customWidth="1"/>
    <col min="15386" max="15388" width="9.140625" style="7" bestFit="1" customWidth="1"/>
    <col min="15389" max="15390" width="12.140625" style="7" customWidth="1"/>
    <col min="15391" max="15391" width="14.5703125" style="7" customWidth="1"/>
    <col min="15392" max="15392" width="5" style="7" customWidth="1"/>
    <col min="15393" max="15394" width="7" style="7" hidden="1" customWidth="1"/>
    <col min="15395" max="15395" width="5" style="7" customWidth="1"/>
    <col min="15396" max="15397" width="7" style="7" hidden="1" customWidth="1"/>
    <col min="15398" max="15398" width="5" style="7" customWidth="1"/>
    <col min="15399" max="15400" width="7" style="7" hidden="1" customWidth="1"/>
    <col min="15401" max="15401" width="5" style="7" customWidth="1"/>
    <col min="15402" max="15403" width="7" style="7" hidden="1" customWidth="1"/>
    <col min="15404" max="15404" width="5" style="7" customWidth="1"/>
    <col min="15405" max="15406" width="7" style="7" hidden="1" customWidth="1"/>
    <col min="15407" max="15407" width="5" style="7" customWidth="1"/>
    <col min="15408" max="15418" width="7" style="7" hidden="1" customWidth="1"/>
    <col min="15419" max="15419" width="6.85546875" style="7" customWidth="1"/>
    <col min="15420" max="15421" width="7" style="7" hidden="1" customWidth="1"/>
    <col min="15422" max="15422" width="6.42578125" style="7" customWidth="1"/>
    <col min="15423" max="15424" width="7" style="7" hidden="1" customWidth="1"/>
    <col min="15425" max="15425" width="5.42578125" style="7" customWidth="1"/>
    <col min="15426" max="15427" width="7" style="7" hidden="1" customWidth="1"/>
    <col min="15428" max="15428" width="4.85546875" style="7" customWidth="1"/>
    <col min="15429" max="15433" width="7" style="7" hidden="1" customWidth="1"/>
    <col min="15434" max="15434" width="8.42578125" style="7" customWidth="1"/>
    <col min="15435" max="15436" width="7" style="7" hidden="1" customWidth="1"/>
    <col min="15437" max="15437" width="5.42578125" style="7" customWidth="1"/>
    <col min="15438" max="15442" width="7" style="7" hidden="1" customWidth="1"/>
    <col min="15443" max="15443" width="5.85546875" style="7" customWidth="1"/>
    <col min="15444" max="15445" width="7" style="7" hidden="1" customWidth="1"/>
    <col min="15446" max="15446" width="5.42578125" style="7" customWidth="1"/>
    <col min="15447" max="15448" width="7" style="7" hidden="1" customWidth="1"/>
    <col min="15449" max="15449" width="5.42578125" style="7" customWidth="1"/>
    <col min="15450" max="15451" width="7" style="7" hidden="1" customWidth="1"/>
    <col min="15452" max="15452" width="6" style="7" customWidth="1"/>
    <col min="15453" max="15457" width="7" style="7" hidden="1" customWidth="1"/>
    <col min="15458" max="15458" width="5" style="7" customWidth="1"/>
    <col min="15459" max="15466" width="7" style="7" hidden="1" customWidth="1"/>
    <col min="15467" max="15467" width="5" style="7" customWidth="1"/>
    <col min="15468" max="15468" width="7" style="7" hidden="1" customWidth="1"/>
    <col min="15469" max="15469" width="5" style="7" customWidth="1"/>
    <col min="15470" max="15470" width="9.42578125" style="7" customWidth="1"/>
    <col min="15471" max="15471" width="7" style="7" hidden="1" customWidth="1"/>
    <col min="15472" max="15472" width="5" style="7" customWidth="1"/>
    <col min="15473" max="15474" width="7" style="7" hidden="1" customWidth="1"/>
    <col min="15475" max="15475" width="5" style="7" customWidth="1"/>
    <col min="15476" max="15480" width="7" style="7" hidden="1" customWidth="1"/>
    <col min="15481" max="15481" width="5" style="7" customWidth="1"/>
    <col min="15482" max="15486" width="7" style="7" hidden="1" customWidth="1"/>
    <col min="15487" max="15487" width="5" style="7" customWidth="1"/>
    <col min="15488" max="15488" width="7" style="7" hidden="1" customWidth="1"/>
    <col min="15489" max="15489" width="6.42578125" style="7" customWidth="1"/>
    <col min="15490" max="15493" width="7" style="7" hidden="1" customWidth="1"/>
    <col min="15494" max="15494" width="7.140625" style="7" customWidth="1"/>
    <col min="15495" max="15502" width="7" style="7" hidden="1" customWidth="1"/>
    <col min="15503" max="15503" width="7.140625" style="7" customWidth="1"/>
    <col min="15504" max="15505" width="7" style="7" hidden="1" customWidth="1"/>
    <col min="15506" max="15506" width="7.140625" style="7" customWidth="1"/>
    <col min="15507" max="15508" width="7" style="7" hidden="1" customWidth="1"/>
    <col min="15509" max="15509" width="7.140625" style="7" customWidth="1"/>
    <col min="15510" max="15511" width="7" style="7" hidden="1" customWidth="1"/>
    <col min="15512" max="15512" width="7.140625" style="7" customWidth="1"/>
    <col min="15513" max="15513" width="7" style="7" hidden="1" customWidth="1"/>
    <col min="15514" max="15514" width="6.42578125" style="7" customWidth="1"/>
    <col min="15515" max="15535" width="7" style="7" hidden="1" customWidth="1"/>
    <col min="15536" max="15539" width="6.42578125" style="7" customWidth="1"/>
    <col min="15540" max="15540" width="6.85546875" style="7" customWidth="1"/>
    <col min="15541" max="15541" width="6.42578125" style="7" customWidth="1"/>
    <col min="15542" max="15558" width="7" style="7" hidden="1" customWidth="1"/>
    <col min="15559" max="15559" width="6.5703125" style="7" customWidth="1"/>
    <col min="15560" max="15560" width="6.42578125" style="7" customWidth="1"/>
    <col min="15561" max="15562" width="7" style="7" hidden="1" customWidth="1"/>
    <col min="15563" max="15563" width="6.42578125" style="7" customWidth="1"/>
    <col min="15564" max="15565" width="7" style="7" hidden="1" customWidth="1"/>
    <col min="15566" max="15566" width="7.42578125" style="7" customWidth="1"/>
    <col min="15567" max="15567" width="7" style="7" hidden="1" customWidth="1"/>
    <col min="15568" max="15568" width="6.42578125" style="7" customWidth="1"/>
    <col min="15569" max="15569" width="7" style="7" hidden="1" customWidth="1"/>
    <col min="15570" max="15570" width="9" style="7" customWidth="1"/>
    <col min="15571" max="15572" width="7" style="7" hidden="1" customWidth="1"/>
    <col min="15573" max="15573" width="8.5703125" style="7" customWidth="1"/>
    <col min="15574" max="15575" width="7" style="7" hidden="1" customWidth="1"/>
    <col min="15576" max="15576" width="6.42578125" style="7" customWidth="1"/>
    <col min="15577" max="15578" width="7" style="7" hidden="1" customWidth="1"/>
    <col min="15579" max="15579" width="7" style="7" customWidth="1"/>
    <col min="15580" max="15581" width="7" style="7" hidden="1" customWidth="1"/>
    <col min="15582" max="15583" width="7" style="7" customWidth="1"/>
    <col min="15584" max="15585" width="7" style="7" hidden="1" customWidth="1"/>
    <col min="15586" max="15586" width="7.5703125" style="7" customWidth="1"/>
    <col min="15587" max="15588" width="7" style="7" hidden="1" customWidth="1"/>
    <col min="15589" max="15589" width="7" style="7" customWidth="1"/>
    <col min="15590" max="15591" width="7" style="7" hidden="1" customWidth="1"/>
    <col min="15592" max="15592" width="7" style="7" customWidth="1"/>
    <col min="15593" max="15594" width="7" style="7" hidden="1" customWidth="1"/>
    <col min="15595" max="15595" width="7" style="7" customWidth="1"/>
    <col min="15596" max="15596" width="7" style="7" hidden="1" customWidth="1"/>
    <col min="15597" max="15597" width="6.42578125" style="7" customWidth="1"/>
    <col min="15598" max="15607" width="7" style="7" hidden="1" customWidth="1"/>
    <col min="15608" max="15608" width="7" style="7" hidden="1"/>
    <col min="15609" max="15609" width="41.42578125" style="7" customWidth="1"/>
    <col min="15610" max="15610" width="6.42578125" style="7" customWidth="1"/>
    <col min="15611" max="15611" width="14.7109375" style="7" customWidth="1"/>
    <col min="15612" max="15612" width="11.42578125" style="7" customWidth="1"/>
    <col min="15613" max="15614" width="13" style="7" customWidth="1"/>
    <col min="15615" max="15624" width="9.42578125" style="7" customWidth="1"/>
    <col min="15625" max="15625" width="8.85546875" style="7" customWidth="1"/>
    <col min="15626" max="15626" width="9.42578125" style="7" customWidth="1"/>
    <col min="15627" max="15627" width="10.140625" style="7" customWidth="1"/>
    <col min="15628" max="15628" width="6.42578125" style="7" customWidth="1"/>
    <col min="15629" max="15629" width="6.85546875" style="7" customWidth="1"/>
    <col min="15630" max="15631" width="6.5703125" style="7" customWidth="1"/>
    <col min="15632" max="15632" width="6.28515625" style="7" customWidth="1"/>
    <col min="15633" max="15634" width="7.5703125" style="7" customWidth="1"/>
    <col min="15635" max="15635" width="14.5703125" style="7" customWidth="1"/>
    <col min="15636" max="15637" width="11.42578125" style="7" customWidth="1"/>
    <col min="15638" max="15638" width="56.85546875" style="7" customWidth="1"/>
    <col min="15639" max="15639" width="9.140625" style="7" bestFit="1" customWidth="1"/>
    <col min="15640" max="15640" width="24.5703125" style="7" customWidth="1"/>
    <col min="15641" max="15641" width="22.85546875" style="7" customWidth="1"/>
    <col min="15642" max="15644" width="9.140625" style="7" bestFit="1" customWidth="1"/>
    <col min="15645" max="15646" width="12.140625" style="7" customWidth="1"/>
    <col min="15647" max="15647" width="14.5703125" style="7" customWidth="1"/>
    <col min="15648" max="15648" width="5" style="7" customWidth="1"/>
    <col min="15649" max="15650" width="7" style="7" hidden="1" customWidth="1"/>
    <col min="15651" max="15651" width="5" style="7" customWidth="1"/>
    <col min="15652" max="15653" width="7" style="7" hidden="1" customWidth="1"/>
    <col min="15654" max="15654" width="5" style="7" customWidth="1"/>
    <col min="15655" max="15656" width="7" style="7" hidden="1" customWidth="1"/>
    <col min="15657" max="15657" width="5" style="7" customWidth="1"/>
    <col min="15658" max="15659" width="7" style="7" hidden="1" customWidth="1"/>
    <col min="15660" max="15660" width="5" style="7" customWidth="1"/>
    <col min="15661" max="15662" width="7" style="7" hidden="1" customWidth="1"/>
    <col min="15663" max="15663" width="5" style="7" customWidth="1"/>
    <col min="15664" max="15674" width="7" style="7" hidden="1" customWidth="1"/>
    <col min="15675" max="15675" width="6.85546875" style="7" customWidth="1"/>
    <col min="15676" max="15677" width="7" style="7" hidden="1" customWidth="1"/>
    <col min="15678" max="15678" width="6.42578125" style="7" customWidth="1"/>
    <col min="15679" max="15680" width="7" style="7" hidden="1" customWidth="1"/>
    <col min="15681" max="15681" width="5.42578125" style="7" customWidth="1"/>
    <col min="15682" max="15683" width="7" style="7" hidden="1" customWidth="1"/>
    <col min="15684" max="15684" width="4.85546875" style="7" customWidth="1"/>
    <col min="15685" max="15689" width="7" style="7" hidden="1" customWidth="1"/>
    <col min="15690" max="15690" width="8.42578125" style="7" customWidth="1"/>
    <col min="15691" max="15692" width="7" style="7" hidden="1" customWidth="1"/>
    <col min="15693" max="15693" width="5.42578125" style="7" customWidth="1"/>
    <col min="15694" max="15698" width="7" style="7" hidden="1" customWidth="1"/>
    <col min="15699" max="15699" width="5.85546875" style="7" customWidth="1"/>
    <col min="15700" max="15701" width="7" style="7" hidden="1" customWidth="1"/>
    <col min="15702" max="15702" width="5.42578125" style="7" customWidth="1"/>
    <col min="15703" max="15704" width="7" style="7" hidden="1" customWidth="1"/>
    <col min="15705" max="15705" width="5.42578125" style="7" customWidth="1"/>
    <col min="15706" max="15707" width="7" style="7" hidden="1" customWidth="1"/>
    <col min="15708" max="15708" width="6" style="7" customWidth="1"/>
    <col min="15709" max="15713" width="7" style="7" hidden="1" customWidth="1"/>
    <col min="15714" max="15714" width="5" style="7" customWidth="1"/>
    <col min="15715" max="15722" width="7" style="7" hidden="1" customWidth="1"/>
    <col min="15723" max="15723" width="5" style="7" customWidth="1"/>
    <col min="15724" max="15724" width="7" style="7" hidden="1" customWidth="1"/>
    <col min="15725" max="15725" width="5" style="7" customWidth="1"/>
    <col min="15726" max="15726" width="9.42578125" style="7" customWidth="1"/>
    <col min="15727" max="15727" width="7" style="7" hidden="1" customWidth="1"/>
    <col min="15728" max="15728" width="5" style="7" customWidth="1"/>
    <col min="15729" max="15730" width="7" style="7" hidden="1" customWidth="1"/>
    <col min="15731" max="15731" width="5" style="7" customWidth="1"/>
    <col min="15732" max="15736" width="7" style="7" hidden="1" customWidth="1"/>
    <col min="15737" max="15737" width="5" style="7" customWidth="1"/>
    <col min="15738" max="15742" width="7" style="7" hidden="1" customWidth="1"/>
    <col min="15743" max="15743" width="5" style="7" customWidth="1"/>
    <col min="15744" max="15744" width="7" style="7" hidden="1" customWidth="1"/>
    <col min="15745" max="15745" width="6.42578125" style="7" customWidth="1"/>
    <col min="15746" max="15749" width="7" style="7" hidden="1" customWidth="1"/>
    <col min="15750" max="15750" width="7.140625" style="7" customWidth="1"/>
    <col min="15751" max="15758" width="7" style="7" hidden="1" customWidth="1"/>
    <col min="15759" max="15759" width="7.140625" style="7" customWidth="1"/>
    <col min="15760" max="15761" width="7" style="7" hidden="1" customWidth="1"/>
    <col min="15762" max="15762" width="7.140625" style="7" customWidth="1"/>
    <col min="15763" max="15764" width="7" style="7" hidden="1" customWidth="1"/>
    <col min="15765" max="15765" width="7.140625" style="7" customWidth="1"/>
    <col min="15766" max="15767" width="7" style="7" hidden="1" customWidth="1"/>
    <col min="15768" max="15768" width="7.140625" style="7" customWidth="1"/>
    <col min="15769" max="15769" width="7" style="7" hidden="1" customWidth="1"/>
    <col min="15770" max="15770" width="6.42578125" style="7" customWidth="1"/>
    <col min="15771" max="15791" width="7" style="7" hidden="1" customWidth="1"/>
    <col min="15792" max="15795" width="6.42578125" style="7" customWidth="1"/>
    <col min="15796" max="15796" width="6.85546875" style="7" customWidth="1"/>
    <col min="15797" max="15797" width="6.42578125" style="7" customWidth="1"/>
    <col min="15798" max="15814" width="7" style="7" hidden="1" customWidth="1"/>
    <col min="15815" max="15815" width="6.5703125" style="7" customWidth="1"/>
    <col min="15816" max="15816" width="6.42578125" style="7" customWidth="1"/>
    <col min="15817" max="15818" width="7" style="7" hidden="1" customWidth="1"/>
    <col min="15819" max="15819" width="6.42578125" style="7" customWidth="1"/>
    <col min="15820" max="15821" width="7" style="7" hidden="1" customWidth="1"/>
    <col min="15822" max="15822" width="7.42578125" style="7" customWidth="1"/>
    <col min="15823" max="15823" width="7" style="7" hidden="1" customWidth="1"/>
    <col min="15824" max="15824" width="6.42578125" style="7" customWidth="1"/>
    <col min="15825" max="15825" width="7" style="7" hidden="1" customWidth="1"/>
    <col min="15826" max="15826" width="9" style="7" customWidth="1"/>
    <col min="15827" max="15828" width="7" style="7" hidden="1" customWidth="1"/>
    <col min="15829" max="15829" width="8.5703125" style="7" customWidth="1"/>
    <col min="15830" max="15831" width="7" style="7" hidden="1" customWidth="1"/>
    <col min="15832" max="15832" width="6.42578125" style="7" customWidth="1"/>
    <col min="15833" max="15834" width="7" style="7" hidden="1" customWidth="1"/>
    <col min="15835" max="15835" width="7" style="7" customWidth="1"/>
    <col min="15836" max="15837" width="7" style="7" hidden="1" customWidth="1"/>
    <col min="15838" max="15839" width="7" style="7" customWidth="1"/>
    <col min="15840" max="15841" width="7" style="7" hidden="1" customWidth="1"/>
    <col min="15842" max="15842" width="7.5703125" style="7" customWidth="1"/>
    <col min="15843" max="15844" width="7" style="7" hidden="1" customWidth="1"/>
    <col min="15845" max="15845" width="7" style="7" customWidth="1"/>
    <col min="15846" max="15847" width="7" style="7" hidden="1" customWidth="1"/>
    <col min="15848" max="15848" width="7" style="7" customWidth="1"/>
    <col min="15849" max="15850" width="7" style="7" hidden="1" customWidth="1"/>
    <col min="15851" max="15851" width="7" style="7" customWidth="1"/>
    <col min="15852" max="15852" width="7" style="7" hidden="1" customWidth="1"/>
    <col min="15853" max="15853" width="6.42578125" style="7" customWidth="1"/>
    <col min="15854" max="15863" width="7" style="7" hidden="1" customWidth="1"/>
    <col min="15864" max="15864" width="7" style="7" hidden="1"/>
    <col min="15865" max="15865" width="41.42578125" style="7" customWidth="1"/>
    <col min="15866" max="15866" width="6.42578125" style="7" customWidth="1"/>
    <col min="15867" max="15867" width="14.7109375" style="7" customWidth="1"/>
    <col min="15868" max="15868" width="11.42578125" style="7" customWidth="1"/>
    <col min="15869" max="15870" width="13" style="7" customWidth="1"/>
    <col min="15871" max="15880" width="9.42578125" style="7" customWidth="1"/>
    <col min="15881" max="15881" width="8.85546875" style="7" customWidth="1"/>
    <col min="15882" max="15882" width="9.42578125" style="7" customWidth="1"/>
    <col min="15883" max="15883" width="10.140625" style="7" customWidth="1"/>
    <col min="15884" max="15884" width="6.42578125" style="7" customWidth="1"/>
    <col min="15885" max="15885" width="6.85546875" style="7" customWidth="1"/>
    <col min="15886" max="15887" width="6.5703125" style="7" customWidth="1"/>
    <col min="15888" max="15888" width="6.28515625" style="7" customWidth="1"/>
    <col min="15889" max="15890" width="7.5703125" style="7" customWidth="1"/>
    <col min="15891" max="15891" width="14.5703125" style="7" customWidth="1"/>
    <col min="15892" max="15893" width="11.42578125" style="7" customWidth="1"/>
    <col min="15894" max="15894" width="56.85546875" style="7" customWidth="1"/>
    <col min="15895" max="15895" width="9.140625" style="7" bestFit="1" customWidth="1"/>
    <col min="15896" max="15896" width="24.5703125" style="7" customWidth="1"/>
    <col min="15897" max="15897" width="22.85546875" style="7" customWidth="1"/>
    <col min="15898" max="15900" width="9.140625" style="7" bestFit="1" customWidth="1"/>
    <col min="15901" max="15902" width="12.140625" style="7" customWidth="1"/>
    <col min="15903" max="15903" width="14.5703125" style="7" customWidth="1"/>
    <col min="15904" max="15904" width="5" style="7" customWidth="1"/>
    <col min="15905" max="15906" width="7" style="7" hidden="1" customWidth="1"/>
    <col min="15907" max="15907" width="5" style="7" customWidth="1"/>
    <col min="15908" max="15909" width="7" style="7" hidden="1" customWidth="1"/>
    <col min="15910" max="15910" width="5" style="7" customWidth="1"/>
    <col min="15911" max="15912" width="7" style="7" hidden="1" customWidth="1"/>
    <col min="15913" max="15913" width="5" style="7" customWidth="1"/>
    <col min="15914" max="15915" width="7" style="7" hidden="1" customWidth="1"/>
    <col min="15916" max="15916" width="5" style="7" customWidth="1"/>
    <col min="15917" max="15918" width="7" style="7" hidden="1" customWidth="1"/>
    <col min="15919" max="15919" width="5" style="7" customWidth="1"/>
    <col min="15920" max="15930" width="7" style="7" hidden="1" customWidth="1"/>
    <col min="15931" max="15931" width="6.85546875" style="7" customWidth="1"/>
    <col min="15932" max="15933" width="7" style="7" hidden="1" customWidth="1"/>
    <col min="15934" max="15934" width="6.42578125" style="7" customWidth="1"/>
    <col min="15935" max="15936" width="7" style="7" hidden="1" customWidth="1"/>
    <col min="15937" max="15937" width="5.42578125" style="7" customWidth="1"/>
    <col min="15938" max="15939" width="7" style="7" hidden="1" customWidth="1"/>
    <col min="15940" max="15940" width="4.85546875" style="7" customWidth="1"/>
    <col min="15941" max="15945" width="7" style="7" hidden="1" customWidth="1"/>
    <col min="15946" max="15946" width="8.42578125" style="7" customWidth="1"/>
    <col min="15947" max="15948" width="7" style="7" hidden="1" customWidth="1"/>
    <col min="15949" max="15949" width="5.42578125" style="7" customWidth="1"/>
    <col min="15950" max="15954" width="7" style="7" hidden="1" customWidth="1"/>
    <col min="15955" max="15955" width="5.85546875" style="7" customWidth="1"/>
    <col min="15956" max="15957" width="7" style="7" hidden="1" customWidth="1"/>
    <col min="15958" max="15958" width="5.42578125" style="7" customWidth="1"/>
    <col min="15959" max="15960" width="7" style="7" hidden="1" customWidth="1"/>
    <col min="15961" max="15961" width="5.42578125" style="7" customWidth="1"/>
    <col min="15962" max="15963" width="7" style="7" hidden="1" customWidth="1"/>
    <col min="15964" max="15964" width="6" style="7" customWidth="1"/>
    <col min="15965" max="15969" width="7" style="7" hidden="1" customWidth="1"/>
    <col min="15970" max="15970" width="5" style="7" customWidth="1"/>
    <col min="15971" max="15978" width="7" style="7" hidden="1" customWidth="1"/>
    <col min="15979" max="15979" width="5" style="7" customWidth="1"/>
    <col min="15980" max="15980" width="7" style="7" hidden="1" customWidth="1"/>
    <col min="15981" max="15981" width="5" style="7" customWidth="1"/>
    <col min="15982" max="15982" width="9.42578125" style="7" customWidth="1"/>
    <col min="15983" max="15983" width="7" style="7" hidden="1" customWidth="1"/>
    <col min="15984" max="15984" width="5" style="7" customWidth="1"/>
    <col min="15985" max="15986" width="7" style="7" hidden="1" customWidth="1"/>
    <col min="15987" max="15987" width="5" style="7" customWidth="1"/>
    <col min="15988" max="15992" width="7" style="7" hidden="1" customWidth="1"/>
    <col min="15993" max="15993" width="5" style="7" customWidth="1"/>
    <col min="15994" max="15998" width="7" style="7" hidden="1" customWidth="1"/>
    <col min="15999" max="15999" width="5" style="7" customWidth="1"/>
    <col min="16000" max="16000" width="7" style="7" hidden="1" customWidth="1"/>
    <col min="16001" max="16001" width="6.42578125" style="7" customWidth="1"/>
    <col min="16002" max="16005" width="7" style="7" hidden="1" customWidth="1"/>
    <col min="16006" max="16006" width="7.140625" style="7" customWidth="1"/>
    <col min="16007" max="16014" width="7" style="7" hidden="1" customWidth="1"/>
    <col min="16015" max="16015" width="7.140625" style="7" customWidth="1"/>
    <col min="16016" max="16017" width="7" style="7" hidden="1" customWidth="1"/>
    <col min="16018" max="16018" width="7.140625" style="7" customWidth="1"/>
    <col min="16019" max="16020" width="7" style="7" hidden="1" customWidth="1"/>
    <col min="16021" max="16021" width="7.140625" style="7" customWidth="1"/>
    <col min="16022" max="16023" width="7" style="7" hidden="1" customWidth="1"/>
    <col min="16024" max="16024" width="7.140625" style="7" customWidth="1"/>
    <col min="16025" max="16025" width="7" style="7" hidden="1" customWidth="1"/>
    <col min="16026" max="16026" width="6.42578125" style="7" customWidth="1"/>
    <col min="16027" max="16047" width="7" style="7" hidden="1" customWidth="1"/>
    <col min="16048" max="16051" width="6.42578125" style="7" customWidth="1"/>
    <col min="16052" max="16052" width="6.85546875" style="7" customWidth="1"/>
    <col min="16053" max="16053" width="6.42578125" style="7" customWidth="1"/>
    <col min="16054" max="16070" width="7" style="7" hidden="1" customWidth="1"/>
    <col min="16071" max="16071" width="6.5703125" style="7" customWidth="1"/>
    <col min="16072" max="16072" width="6.42578125" style="7" customWidth="1"/>
    <col min="16073" max="16074" width="7" style="7" hidden="1" customWidth="1"/>
    <col min="16075" max="16075" width="6.42578125" style="7" customWidth="1"/>
    <col min="16076" max="16077" width="7" style="7" hidden="1" customWidth="1"/>
    <col min="16078" max="16078" width="7.42578125" style="7" customWidth="1"/>
    <col min="16079" max="16079" width="7" style="7" hidden="1" customWidth="1"/>
    <col min="16080" max="16080" width="6.42578125" style="7" customWidth="1"/>
    <col min="16081" max="16081" width="7" style="7" hidden="1" customWidth="1"/>
    <col min="16082" max="16082" width="9" style="7" customWidth="1"/>
    <col min="16083" max="16084" width="7" style="7" hidden="1" customWidth="1"/>
    <col min="16085" max="16085" width="8.5703125" style="7" customWidth="1"/>
    <col min="16086" max="16087" width="7" style="7" hidden="1" customWidth="1"/>
    <col min="16088" max="16088" width="6.42578125" style="7" customWidth="1"/>
    <col min="16089" max="16090" width="7" style="7" hidden="1" customWidth="1"/>
    <col min="16091" max="16091" width="7" style="7" customWidth="1"/>
    <col min="16092" max="16093" width="7" style="7" hidden="1" customWidth="1"/>
    <col min="16094" max="16095" width="7" style="7" customWidth="1"/>
    <col min="16096" max="16097" width="7" style="7" hidden="1" customWidth="1"/>
    <col min="16098" max="16098" width="7.5703125" style="7" customWidth="1"/>
    <col min="16099" max="16100" width="7" style="7" hidden="1" customWidth="1"/>
    <col min="16101" max="16101" width="7" style="7" customWidth="1"/>
    <col min="16102" max="16103" width="7" style="7" hidden="1" customWidth="1"/>
    <col min="16104" max="16104" width="7" style="7" customWidth="1"/>
    <col min="16105" max="16106" width="7" style="7" hidden="1" customWidth="1"/>
    <col min="16107" max="16107" width="7" style="7" customWidth="1"/>
    <col min="16108" max="16108" width="7" style="7" hidden="1" customWidth="1"/>
    <col min="16109" max="16109" width="6.42578125" style="7" customWidth="1"/>
    <col min="16110" max="16119" width="7" style="7" hidden="1" customWidth="1"/>
    <col min="16120" max="16384" width="7" style="7" hidden="1"/>
  </cols>
  <sheetData>
    <row r="1" spans="1:5" s="1" customFormat="1" ht="18.75" customHeight="1">
      <c r="A1" s="258">
        <v>45319</v>
      </c>
      <c r="B1" s="11"/>
      <c r="C1" s="1" t="s">
        <v>336</v>
      </c>
      <c r="D1" s="12"/>
      <c r="E1" s="12"/>
    </row>
    <row r="2" spans="1:5" s="2" customFormat="1" ht="77.25" customHeight="1">
      <c r="A2" s="281" t="s">
        <v>1</v>
      </c>
      <c r="B2" s="14" t="s">
        <v>320</v>
      </c>
      <c r="C2" s="241" t="s">
        <v>2</v>
      </c>
      <c r="D2" s="242" t="s">
        <v>3</v>
      </c>
      <c r="E2" s="243" t="s">
        <v>4</v>
      </c>
    </row>
    <row r="3" spans="1:5" s="3" customFormat="1" hidden="1">
      <c r="A3" s="283"/>
      <c r="B3" s="14"/>
      <c r="C3" s="244"/>
      <c r="D3" s="242"/>
      <c r="E3" s="243"/>
    </row>
    <row r="4" spans="1:5" s="4" customFormat="1" ht="23.25">
      <c r="A4" s="22" t="s">
        <v>76</v>
      </c>
      <c r="B4" s="23" t="s">
        <v>323</v>
      </c>
      <c r="C4" s="24">
        <v>15</v>
      </c>
      <c r="D4" s="245">
        <v>21000</v>
      </c>
      <c r="E4" s="246">
        <f>+D4*C4</f>
        <v>315000</v>
      </c>
    </row>
    <row r="5" spans="1:5" s="4" customFormat="1" ht="23.25" hidden="1">
      <c r="A5" s="27" t="s">
        <v>77</v>
      </c>
      <c r="B5" s="23" t="s">
        <v>328</v>
      </c>
      <c r="C5" s="24"/>
      <c r="D5" s="245">
        <v>0</v>
      </c>
      <c r="E5" s="246"/>
    </row>
    <row r="6" spans="1:5" s="4" customFormat="1" ht="23.25" hidden="1">
      <c r="A6" s="22" t="s">
        <v>78</v>
      </c>
      <c r="B6" s="23" t="s">
        <v>323</v>
      </c>
      <c r="C6" s="24"/>
      <c r="D6" s="245">
        <v>0</v>
      </c>
      <c r="E6" s="246"/>
    </row>
    <row r="7" spans="1:5" s="4" customFormat="1" ht="23.25">
      <c r="A7" s="22" t="s">
        <v>196</v>
      </c>
      <c r="B7" s="23" t="s">
        <v>323</v>
      </c>
      <c r="C7" s="24">
        <v>45</v>
      </c>
      <c r="D7" s="245">
        <v>6500</v>
      </c>
      <c r="E7" s="246">
        <f>+D7*C7</f>
        <v>292500</v>
      </c>
    </row>
    <row r="8" spans="1:5" s="4" customFormat="1" ht="23.25" hidden="1">
      <c r="A8" s="38" t="s">
        <v>197</v>
      </c>
      <c r="B8" s="23" t="s">
        <v>328</v>
      </c>
      <c r="C8" s="24"/>
      <c r="D8" s="245">
        <v>0</v>
      </c>
      <c r="E8" s="246"/>
    </row>
    <row r="9" spans="1:5" s="4" customFormat="1" ht="23.25" hidden="1">
      <c r="A9" s="34" t="s">
        <v>295</v>
      </c>
      <c r="B9" s="23" t="s">
        <v>323</v>
      </c>
      <c r="C9" s="24"/>
      <c r="D9" s="245">
        <v>0</v>
      </c>
      <c r="E9" s="246"/>
    </row>
    <row r="10" spans="1:5" s="4" customFormat="1" ht="23.25" hidden="1">
      <c r="A10" s="22" t="s">
        <v>198</v>
      </c>
      <c r="B10" s="23" t="s">
        <v>323</v>
      </c>
      <c r="C10" s="24"/>
      <c r="D10" s="245">
        <v>0</v>
      </c>
      <c r="E10" s="246"/>
    </row>
    <row r="11" spans="1:5" s="4" customFormat="1" ht="23.25" hidden="1">
      <c r="A11" s="35" t="s">
        <v>229</v>
      </c>
      <c r="B11" s="23" t="s">
        <v>323</v>
      </c>
      <c r="C11" s="24"/>
      <c r="D11" s="245">
        <v>0</v>
      </c>
      <c r="E11" s="246"/>
    </row>
    <row r="12" spans="1:5" s="4" customFormat="1" ht="23.25" hidden="1">
      <c r="A12" s="38" t="s">
        <v>53</v>
      </c>
      <c r="B12" s="23" t="s">
        <v>323</v>
      </c>
      <c r="C12" s="24"/>
      <c r="D12" s="245">
        <v>0</v>
      </c>
      <c r="E12" s="246"/>
    </row>
    <row r="13" spans="1:5" s="4" customFormat="1" ht="23.25" hidden="1">
      <c r="A13" s="38" t="s">
        <v>54</v>
      </c>
      <c r="B13" s="23" t="s">
        <v>323</v>
      </c>
      <c r="C13" s="24"/>
      <c r="D13" s="245">
        <v>0</v>
      </c>
      <c r="E13" s="246"/>
    </row>
    <row r="14" spans="1:5" s="4" customFormat="1" ht="23.25" hidden="1">
      <c r="A14" s="35" t="s">
        <v>55</v>
      </c>
      <c r="B14" s="23" t="s">
        <v>326</v>
      </c>
      <c r="C14" s="24"/>
      <c r="D14" s="245">
        <v>0</v>
      </c>
      <c r="E14" s="246"/>
    </row>
    <row r="15" spans="1:5" s="4" customFormat="1" ht="23.25">
      <c r="A15" s="35" t="s">
        <v>206</v>
      </c>
      <c r="B15" s="23" t="s">
        <v>323</v>
      </c>
      <c r="C15" s="24">
        <v>13</v>
      </c>
      <c r="D15" s="245">
        <v>10000</v>
      </c>
      <c r="E15" s="246">
        <f>+D15*C15</f>
        <v>130000</v>
      </c>
    </row>
    <row r="16" spans="1:5" s="4" customFormat="1" ht="23.25" hidden="1">
      <c r="A16" s="38" t="s">
        <v>120</v>
      </c>
      <c r="B16" s="23" t="s">
        <v>323</v>
      </c>
      <c r="C16" s="24"/>
      <c r="D16" s="245">
        <v>0</v>
      </c>
      <c r="E16" s="246"/>
    </row>
    <row r="17" spans="1:5" s="4" customFormat="1" ht="23.25" hidden="1">
      <c r="A17" s="38" t="s">
        <v>288</v>
      </c>
      <c r="B17" s="23" t="s">
        <v>323</v>
      </c>
      <c r="C17" s="24"/>
      <c r="D17" s="245">
        <v>0</v>
      </c>
      <c r="E17" s="246"/>
    </row>
    <row r="18" spans="1:5" s="4" customFormat="1" ht="23.25">
      <c r="A18" s="37" t="s">
        <v>289</v>
      </c>
      <c r="B18" s="23" t="s">
        <v>326</v>
      </c>
      <c r="C18" s="24">
        <v>23</v>
      </c>
      <c r="D18" s="245">
        <v>3300</v>
      </c>
      <c r="E18" s="246">
        <f>+D18*C18</f>
        <v>75900</v>
      </c>
    </row>
    <row r="19" spans="1:5" s="4" customFormat="1" ht="23.25" hidden="1">
      <c r="A19" s="35" t="s">
        <v>290</v>
      </c>
      <c r="B19" s="23" t="s">
        <v>323</v>
      </c>
      <c r="C19" s="24"/>
      <c r="D19" s="245">
        <v>0</v>
      </c>
      <c r="E19" s="246"/>
    </row>
    <row r="20" spans="1:5" s="4" customFormat="1" ht="23.25">
      <c r="A20" s="38" t="s">
        <v>123</v>
      </c>
      <c r="B20" s="23" t="s">
        <v>323</v>
      </c>
      <c r="C20" s="24">
        <v>340</v>
      </c>
      <c r="D20" s="245">
        <v>6000</v>
      </c>
      <c r="E20" s="246">
        <f>+D20*C20</f>
        <v>2040000</v>
      </c>
    </row>
    <row r="21" spans="1:5" s="4" customFormat="1" ht="23.25" hidden="1">
      <c r="A21" s="35" t="s">
        <v>63</v>
      </c>
      <c r="B21" s="23" t="s">
        <v>326</v>
      </c>
      <c r="C21" s="24"/>
      <c r="D21" s="245">
        <v>0</v>
      </c>
      <c r="E21" s="246"/>
    </row>
    <row r="22" spans="1:5" s="4" customFormat="1" ht="23.25" hidden="1">
      <c r="A22" s="35" t="s">
        <v>64</v>
      </c>
      <c r="B22" s="23" t="s">
        <v>323</v>
      </c>
      <c r="C22" s="24"/>
      <c r="D22" s="245">
        <v>0</v>
      </c>
      <c r="E22" s="246"/>
    </row>
    <row r="23" spans="1:5" s="4" customFormat="1" ht="23.25" hidden="1">
      <c r="A23" s="38" t="s">
        <v>272</v>
      </c>
      <c r="B23" s="23" t="s">
        <v>323</v>
      </c>
      <c r="C23" s="24"/>
      <c r="D23" s="245">
        <v>0</v>
      </c>
      <c r="E23" s="246"/>
    </row>
    <row r="24" spans="1:5" s="4" customFormat="1" ht="23.25" hidden="1">
      <c r="A24" s="38" t="s">
        <v>273</v>
      </c>
      <c r="B24" s="23" t="s">
        <v>326</v>
      </c>
      <c r="C24" s="24"/>
      <c r="D24" s="245">
        <v>0</v>
      </c>
      <c r="E24" s="246"/>
    </row>
    <row r="25" spans="1:5" s="4" customFormat="1" ht="23.25">
      <c r="A25" s="38" t="s">
        <v>274</v>
      </c>
      <c r="B25" s="23" t="s">
        <v>323</v>
      </c>
      <c r="C25" s="24">
        <v>136</v>
      </c>
      <c r="D25" s="245">
        <v>10000</v>
      </c>
      <c r="E25" s="246">
        <f>+D25*C25</f>
        <v>1360000</v>
      </c>
    </row>
    <row r="26" spans="1:5" s="4" customFormat="1" ht="23.25" hidden="1">
      <c r="A26" s="38" t="s">
        <v>275</v>
      </c>
      <c r="B26" s="23" t="s">
        <v>326</v>
      </c>
      <c r="C26" s="24"/>
      <c r="D26" s="245">
        <v>0</v>
      </c>
      <c r="E26" s="246"/>
    </row>
    <row r="27" spans="1:5" s="4" customFormat="1" ht="23.25" hidden="1">
      <c r="A27" s="38" t="s">
        <v>276</v>
      </c>
      <c r="B27" s="23" t="s">
        <v>323</v>
      </c>
      <c r="C27" s="24"/>
      <c r="D27" s="245">
        <v>0</v>
      </c>
      <c r="E27" s="246"/>
    </row>
    <row r="28" spans="1:5" s="4" customFormat="1" ht="23.25" hidden="1">
      <c r="A28" s="38" t="s">
        <v>67</v>
      </c>
      <c r="B28" s="23" t="s">
        <v>323</v>
      </c>
      <c r="C28" s="24"/>
      <c r="D28" s="245">
        <v>0</v>
      </c>
      <c r="E28" s="246"/>
    </row>
    <row r="29" spans="1:5" s="4" customFormat="1" ht="23.25" hidden="1">
      <c r="A29" s="35" t="s">
        <v>68</v>
      </c>
      <c r="B29" s="23" t="s">
        <v>323</v>
      </c>
      <c r="C29" s="24"/>
      <c r="D29" s="245">
        <v>0</v>
      </c>
      <c r="E29" s="246"/>
    </row>
    <row r="30" spans="1:5" s="4" customFormat="1" ht="23.25" hidden="1">
      <c r="A30" s="35" t="s">
        <v>69</v>
      </c>
      <c r="B30" s="23" t="s">
        <v>323</v>
      </c>
      <c r="C30" s="24"/>
      <c r="D30" s="245">
        <v>0</v>
      </c>
      <c r="E30" s="246"/>
    </row>
    <row r="31" spans="1:5" s="4" customFormat="1" ht="23.25" hidden="1">
      <c r="A31" s="38" t="s">
        <v>230</v>
      </c>
      <c r="B31" s="23" t="s">
        <v>323</v>
      </c>
      <c r="C31" s="24"/>
      <c r="D31" s="245">
        <v>0</v>
      </c>
      <c r="E31" s="246"/>
    </row>
    <row r="32" spans="1:5" s="4" customFormat="1" ht="23.25">
      <c r="A32" s="38" t="s">
        <v>231</v>
      </c>
      <c r="B32" s="23" t="s">
        <v>325</v>
      </c>
      <c r="C32" s="24">
        <v>10</v>
      </c>
      <c r="D32" s="245">
        <v>4500</v>
      </c>
      <c r="E32" s="246">
        <f>+D32*C32</f>
        <v>45000</v>
      </c>
    </row>
    <row r="33" spans="1:5" s="4" customFormat="1" ht="23.25" hidden="1">
      <c r="A33" s="35" t="s">
        <v>232</v>
      </c>
      <c r="B33" s="23" t="s">
        <v>323</v>
      </c>
      <c r="C33" s="57"/>
      <c r="D33" s="245">
        <v>0</v>
      </c>
      <c r="E33" s="246"/>
    </row>
    <row r="34" spans="1:5" s="4" customFormat="1" ht="23.25" hidden="1">
      <c r="A34" s="35" t="s">
        <v>233</v>
      </c>
      <c r="B34" s="23" t="s">
        <v>323</v>
      </c>
      <c r="C34" s="57"/>
      <c r="D34" s="245">
        <v>0</v>
      </c>
      <c r="E34" s="246"/>
    </row>
    <row r="35" spans="1:5" s="4" customFormat="1" ht="23.25" hidden="1">
      <c r="A35" s="38" t="s">
        <v>124</v>
      </c>
      <c r="B35" s="23" t="s">
        <v>323</v>
      </c>
      <c r="C35" s="24"/>
      <c r="D35" s="245">
        <v>0</v>
      </c>
      <c r="E35" s="246"/>
    </row>
    <row r="36" spans="1:5" s="4" customFormat="1" ht="23.25" hidden="1">
      <c r="A36" s="38" t="s">
        <v>149</v>
      </c>
      <c r="B36" s="23" t="s">
        <v>323</v>
      </c>
      <c r="C36" s="24"/>
      <c r="D36" s="245">
        <v>0</v>
      </c>
      <c r="E36" s="246"/>
    </row>
    <row r="37" spans="1:5" s="4" customFormat="1" ht="23.25" hidden="1">
      <c r="A37" s="40" t="s">
        <v>99</v>
      </c>
      <c r="B37" s="23" t="s">
        <v>324</v>
      </c>
      <c r="C37" s="24"/>
      <c r="D37" s="245">
        <v>0</v>
      </c>
      <c r="E37" s="246"/>
    </row>
    <row r="38" spans="1:5" s="4" customFormat="1" ht="23.25" hidden="1">
      <c r="A38" s="38" t="s">
        <v>100</v>
      </c>
      <c r="B38" s="23" t="s">
        <v>323</v>
      </c>
      <c r="C38" s="24"/>
      <c r="D38" s="245">
        <v>11000</v>
      </c>
      <c r="E38" s="246"/>
    </row>
    <row r="39" spans="1:5" s="4" customFormat="1" ht="23.25" hidden="1">
      <c r="A39" s="38" t="s">
        <v>101</v>
      </c>
      <c r="B39" s="23" t="s">
        <v>327</v>
      </c>
      <c r="C39" s="24"/>
      <c r="D39" s="245">
        <v>0</v>
      </c>
      <c r="E39" s="246"/>
    </row>
    <row r="40" spans="1:5" s="4" customFormat="1" ht="23.25">
      <c r="A40" s="38" t="s">
        <v>277</v>
      </c>
      <c r="B40" s="23" t="s">
        <v>323</v>
      </c>
      <c r="C40" s="24">
        <v>18</v>
      </c>
      <c r="D40" s="245">
        <v>17000</v>
      </c>
      <c r="E40" s="246">
        <f>+D40*C40</f>
        <v>306000</v>
      </c>
    </row>
    <row r="41" spans="1:5" s="4" customFormat="1" ht="23.25" hidden="1">
      <c r="A41" s="38" t="s">
        <v>278</v>
      </c>
      <c r="B41" s="23" t="s">
        <v>323</v>
      </c>
      <c r="C41" s="24"/>
      <c r="D41" s="245">
        <v>0</v>
      </c>
      <c r="E41" s="246"/>
    </row>
    <row r="42" spans="1:5" s="4" customFormat="1" ht="23.25" hidden="1">
      <c r="A42" s="37" t="s">
        <v>279</v>
      </c>
      <c r="B42" s="23" t="s">
        <v>327</v>
      </c>
      <c r="C42" s="24"/>
      <c r="D42" s="245">
        <v>0</v>
      </c>
      <c r="E42" s="246"/>
    </row>
    <row r="43" spans="1:5" s="4" customFormat="1" ht="23.25" hidden="1">
      <c r="A43" s="35" t="s">
        <v>125</v>
      </c>
      <c r="B43" s="23" t="s">
        <v>323</v>
      </c>
      <c r="C43" s="24"/>
      <c r="D43" s="245">
        <v>0</v>
      </c>
      <c r="E43" s="246"/>
    </row>
    <row r="44" spans="1:5" s="4" customFormat="1" ht="23.25" hidden="1">
      <c r="A44" s="37" t="s">
        <v>126</v>
      </c>
      <c r="B44" s="23" t="s">
        <v>324</v>
      </c>
      <c r="C44" s="24"/>
      <c r="D44" s="245">
        <v>5600</v>
      </c>
      <c r="E44" s="246"/>
    </row>
    <row r="45" spans="1:5" s="4" customFormat="1" ht="23.25" hidden="1">
      <c r="A45" s="38" t="s">
        <v>280</v>
      </c>
      <c r="B45" s="23" t="s">
        <v>323</v>
      </c>
      <c r="C45" s="24"/>
      <c r="D45" s="245">
        <v>0</v>
      </c>
      <c r="E45" s="246"/>
    </row>
    <row r="46" spans="1:5" s="4" customFormat="1" ht="23.25" hidden="1">
      <c r="A46" s="38" t="s">
        <v>281</v>
      </c>
      <c r="B46" s="23" t="s">
        <v>323</v>
      </c>
      <c r="C46" s="24"/>
      <c r="D46" s="245">
        <v>0</v>
      </c>
      <c r="E46" s="246"/>
    </row>
    <row r="47" spans="1:5" s="4" customFormat="1" ht="23.25">
      <c r="A47" s="35" t="s">
        <v>116</v>
      </c>
      <c r="B47" s="23" t="s">
        <v>323</v>
      </c>
      <c r="C47" s="24">
        <v>430</v>
      </c>
      <c r="D47" s="245">
        <v>7500</v>
      </c>
      <c r="E47" s="246">
        <f>+D47*C47</f>
        <v>3225000</v>
      </c>
    </row>
    <row r="48" spans="1:5" s="4" customFormat="1" ht="23.25" hidden="1">
      <c r="A48" s="248" t="s">
        <v>151</v>
      </c>
      <c r="B48" s="23" t="s">
        <v>323</v>
      </c>
      <c r="C48" s="24"/>
      <c r="D48" s="245">
        <v>0</v>
      </c>
      <c r="E48" s="247"/>
    </row>
    <row r="49" spans="1:5" s="4" customFormat="1" ht="23.25" hidden="1">
      <c r="A49" s="40" t="s">
        <v>152</v>
      </c>
      <c r="B49" s="23" t="s">
        <v>322</v>
      </c>
      <c r="C49" s="24"/>
      <c r="D49" s="245">
        <v>0</v>
      </c>
      <c r="E49" s="246"/>
    </row>
    <row r="50" spans="1:5" s="4" customFormat="1" ht="23.25" hidden="1">
      <c r="A50" s="40" t="s">
        <v>153</v>
      </c>
      <c r="B50" s="23" t="s">
        <v>322</v>
      </c>
      <c r="C50" s="24"/>
      <c r="D50" s="245">
        <v>4200</v>
      </c>
      <c r="E50" s="246"/>
    </row>
    <row r="51" spans="1:5" s="4" customFormat="1" ht="23.25" hidden="1">
      <c r="A51" s="40" t="s">
        <v>154</v>
      </c>
      <c r="B51" s="23" t="s">
        <v>323</v>
      </c>
      <c r="C51" s="24"/>
      <c r="D51" s="245">
        <v>0</v>
      </c>
      <c r="E51" s="247"/>
    </row>
    <row r="52" spans="1:5" s="4" customFormat="1" ht="23.25" hidden="1">
      <c r="A52" s="38" t="s">
        <v>155</v>
      </c>
      <c r="B52" s="23" t="s">
        <v>323</v>
      </c>
      <c r="C52" s="24"/>
      <c r="D52" s="245">
        <v>0</v>
      </c>
      <c r="E52" s="247"/>
    </row>
    <row r="53" spans="1:5" s="4" customFormat="1" ht="23.25" hidden="1">
      <c r="A53" s="35" t="s">
        <v>156</v>
      </c>
      <c r="B53" s="23" t="s">
        <v>323</v>
      </c>
      <c r="C53" s="24"/>
      <c r="D53" s="245">
        <v>0</v>
      </c>
      <c r="E53" s="246"/>
    </row>
    <row r="54" spans="1:5" s="4" customFormat="1" ht="23.25">
      <c r="A54" s="38" t="s">
        <v>157</v>
      </c>
      <c r="B54" s="23" t="s">
        <v>323</v>
      </c>
      <c r="C54" s="24">
        <v>5</v>
      </c>
      <c r="D54" s="245">
        <v>14000</v>
      </c>
      <c r="E54" s="246">
        <f>+D54*C54</f>
        <v>70000</v>
      </c>
    </row>
    <row r="55" spans="1:5" s="4" customFormat="1" ht="23.25" hidden="1">
      <c r="A55" s="38" t="s">
        <v>158</v>
      </c>
      <c r="B55" s="23" t="s">
        <v>323</v>
      </c>
      <c r="C55" s="24"/>
      <c r="D55" s="245">
        <v>0</v>
      </c>
      <c r="E55" s="246"/>
    </row>
    <row r="56" spans="1:5" s="4" customFormat="1" ht="23.25" hidden="1">
      <c r="A56" s="40" t="s">
        <v>79</v>
      </c>
      <c r="B56" s="23" t="s">
        <v>322</v>
      </c>
      <c r="C56" s="24"/>
      <c r="D56" s="245">
        <v>0</v>
      </c>
      <c r="E56" s="246"/>
    </row>
    <row r="57" spans="1:5" s="4" customFormat="1" ht="23.25">
      <c r="A57" s="38" t="s">
        <v>117</v>
      </c>
      <c r="B57" s="23" t="s">
        <v>325</v>
      </c>
      <c r="C57" s="24">
        <v>65</v>
      </c>
      <c r="D57" s="245">
        <v>9000</v>
      </c>
      <c r="E57" s="246">
        <f>+D57*C57</f>
        <v>585000</v>
      </c>
    </row>
    <row r="58" spans="1:5" s="4" customFormat="1" ht="23.25" hidden="1">
      <c r="A58" s="43" t="s">
        <v>296</v>
      </c>
      <c r="B58" s="23" t="s">
        <v>323</v>
      </c>
      <c r="C58" s="24"/>
      <c r="D58" s="245">
        <v>0</v>
      </c>
      <c r="E58" s="246"/>
    </row>
    <row r="59" spans="1:5" s="4" customFormat="1" ht="23.25" hidden="1">
      <c r="A59" s="38" t="s">
        <v>159</v>
      </c>
      <c r="B59" s="23" t="s">
        <v>323</v>
      </c>
      <c r="C59" s="24"/>
      <c r="D59" s="245">
        <v>0</v>
      </c>
      <c r="E59" s="247"/>
    </row>
    <row r="60" spans="1:5" s="4" customFormat="1" ht="23.25" hidden="1">
      <c r="A60" s="38" t="s">
        <v>160</v>
      </c>
      <c r="B60" s="23" t="s">
        <v>323</v>
      </c>
      <c r="C60" s="24"/>
      <c r="D60" s="245">
        <v>0</v>
      </c>
      <c r="E60" s="247"/>
    </row>
    <row r="61" spans="1:5" s="4" customFormat="1" ht="23.25" hidden="1">
      <c r="A61" s="44" t="s">
        <v>161</v>
      </c>
      <c r="B61" s="23" t="s">
        <v>323</v>
      </c>
      <c r="C61" s="24"/>
      <c r="D61" s="245">
        <v>0</v>
      </c>
      <c r="E61" s="247"/>
    </row>
    <row r="62" spans="1:5" s="4" customFormat="1" ht="23.25" hidden="1">
      <c r="A62" s="249" t="s">
        <v>297</v>
      </c>
      <c r="B62" s="23" t="s">
        <v>323</v>
      </c>
      <c r="C62" s="24"/>
      <c r="D62" s="245">
        <v>0</v>
      </c>
      <c r="E62" s="246"/>
    </row>
    <row r="63" spans="1:5" s="4" customFormat="1" ht="23.25">
      <c r="A63" s="35" t="s">
        <v>5</v>
      </c>
      <c r="B63" s="23" t="s">
        <v>322</v>
      </c>
      <c r="C63" s="24">
        <v>30</v>
      </c>
      <c r="D63" s="245">
        <v>6500</v>
      </c>
      <c r="E63" s="246">
        <f>+D63*C63</f>
        <v>195000</v>
      </c>
    </row>
    <row r="64" spans="1:5" s="4" customFormat="1" ht="23.25" hidden="1">
      <c r="A64" s="35" t="s">
        <v>6</v>
      </c>
      <c r="B64" s="23" t="s">
        <v>323</v>
      </c>
      <c r="C64" s="24"/>
      <c r="D64" s="245">
        <v>0</v>
      </c>
      <c r="E64" s="246"/>
    </row>
    <row r="65" spans="1:5" s="4" customFormat="1" ht="23.25" hidden="1">
      <c r="A65" s="35" t="s">
        <v>7</v>
      </c>
      <c r="B65" s="23" t="s">
        <v>323</v>
      </c>
      <c r="C65" s="24"/>
      <c r="D65" s="245">
        <v>6500</v>
      </c>
      <c r="E65" s="246"/>
    </row>
    <row r="66" spans="1:5" s="4" customFormat="1" ht="23.25" hidden="1">
      <c r="A66" s="35" t="s">
        <v>8</v>
      </c>
      <c r="B66" s="23" t="s">
        <v>323</v>
      </c>
      <c r="C66" s="24"/>
      <c r="D66" s="245">
        <v>0</v>
      </c>
      <c r="E66" s="246"/>
    </row>
    <row r="67" spans="1:5" s="4" customFormat="1" ht="23.25" hidden="1">
      <c r="A67" s="35" t="s">
        <v>9</v>
      </c>
      <c r="B67" s="23" t="s">
        <v>322</v>
      </c>
      <c r="C67" s="24"/>
      <c r="D67" s="245">
        <v>0</v>
      </c>
      <c r="E67" s="246"/>
    </row>
    <row r="68" spans="1:5" s="4" customFormat="1" ht="23.25" hidden="1">
      <c r="A68" s="44" t="s">
        <v>10</v>
      </c>
      <c r="B68" s="23" t="s">
        <v>323</v>
      </c>
      <c r="C68" s="24"/>
      <c r="D68" s="245">
        <v>0</v>
      </c>
      <c r="E68" s="246"/>
    </row>
    <row r="69" spans="1:5" s="4" customFormat="1" ht="23.25" hidden="1">
      <c r="A69" s="38" t="s">
        <v>11</v>
      </c>
      <c r="B69" s="23" t="s">
        <v>322</v>
      </c>
      <c r="C69" s="24"/>
      <c r="D69" s="245">
        <v>0</v>
      </c>
      <c r="E69" s="246"/>
    </row>
    <row r="70" spans="1:5" s="4" customFormat="1" ht="23.25" hidden="1">
      <c r="A70" s="38" t="s">
        <v>118</v>
      </c>
      <c r="B70" s="23" t="s">
        <v>324</v>
      </c>
      <c r="C70" s="24"/>
      <c r="D70" s="245">
        <v>3150</v>
      </c>
      <c r="E70" s="246"/>
    </row>
    <row r="71" spans="1:5" s="4" customFormat="1" ht="23.25" hidden="1">
      <c r="A71" s="35" t="s">
        <v>119</v>
      </c>
      <c r="B71" s="23" t="s">
        <v>323</v>
      </c>
      <c r="C71" s="24"/>
      <c r="D71" s="245">
        <v>0</v>
      </c>
      <c r="E71" s="246"/>
    </row>
    <row r="72" spans="1:5" s="4" customFormat="1" ht="23.25">
      <c r="A72" s="38" t="s">
        <v>168</v>
      </c>
      <c r="B72" s="23" t="s">
        <v>323</v>
      </c>
      <c r="C72" s="24">
        <v>207</v>
      </c>
      <c r="D72" s="245">
        <v>13000</v>
      </c>
      <c r="E72" s="246">
        <f>+D72*C72</f>
        <v>2691000</v>
      </c>
    </row>
    <row r="73" spans="1:5" s="4" customFormat="1" ht="23.25" hidden="1">
      <c r="A73" s="37" t="s">
        <v>169</v>
      </c>
      <c r="B73" s="23" t="s">
        <v>324</v>
      </c>
      <c r="C73" s="24"/>
      <c r="D73" s="245">
        <v>0</v>
      </c>
      <c r="E73" s="246"/>
    </row>
    <row r="74" spans="1:5" s="4" customFormat="1" ht="23.25" hidden="1">
      <c r="A74" s="38" t="s">
        <v>170</v>
      </c>
      <c r="B74" s="23" t="s">
        <v>329</v>
      </c>
      <c r="C74" s="24"/>
      <c r="D74" s="245">
        <v>14000</v>
      </c>
      <c r="E74" s="246"/>
    </row>
    <row r="75" spans="1:5" s="4" customFormat="1" ht="23.25" hidden="1">
      <c r="A75" s="38" t="s">
        <v>171</v>
      </c>
      <c r="B75" s="23" t="s">
        <v>323</v>
      </c>
      <c r="C75" s="24"/>
      <c r="D75" s="245">
        <v>11000</v>
      </c>
      <c r="E75" s="246"/>
    </row>
    <row r="76" spans="1:5" s="4" customFormat="1" ht="23.25" hidden="1">
      <c r="A76" s="38" t="s">
        <v>172</v>
      </c>
      <c r="B76" s="23" t="s">
        <v>323</v>
      </c>
      <c r="C76" s="24"/>
      <c r="D76" s="245">
        <v>0</v>
      </c>
      <c r="E76" s="246"/>
    </row>
    <row r="77" spans="1:5" s="4" customFormat="1" ht="23.25" hidden="1">
      <c r="A77" s="35" t="s">
        <v>12</v>
      </c>
      <c r="B77" s="23" t="s">
        <v>323</v>
      </c>
      <c r="C77" s="57"/>
      <c r="D77" s="245">
        <v>0</v>
      </c>
      <c r="E77" s="246"/>
    </row>
    <row r="78" spans="1:5" s="4" customFormat="1" ht="23.25" hidden="1">
      <c r="A78" s="35" t="s">
        <v>13</v>
      </c>
      <c r="B78" s="23" t="s">
        <v>323</v>
      </c>
      <c r="C78" s="57"/>
      <c r="D78" s="245">
        <v>0</v>
      </c>
      <c r="E78" s="246"/>
    </row>
    <row r="79" spans="1:5" s="4" customFormat="1" ht="23.25">
      <c r="A79" s="35" t="s">
        <v>14</v>
      </c>
      <c r="B79" s="23" t="s">
        <v>324</v>
      </c>
      <c r="C79" s="57">
        <v>90</v>
      </c>
      <c r="D79" s="245">
        <v>5000</v>
      </c>
      <c r="E79" s="246">
        <f>+D79*C79</f>
        <v>450000</v>
      </c>
    </row>
    <row r="80" spans="1:5" s="4" customFormat="1" ht="23.25" hidden="1">
      <c r="A80" s="38" t="s">
        <v>85</v>
      </c>
      <c r="B80" s="23" t="s">
        <v>323</v>
      </c>
      <c r="C80" s="24"/>
      <c r="D80" s="245">
        <v>0</v>
      </c>
      <c r="E80" s="246"/>
    </row>
    <row r="81" spans="1:5" s="4" customFormat="1" ht="23.25">
      <c r="A81" s="38" t="s">
        <v>86</v>
      </c>
      <c r="B81" s="23" t="s">
        <v>323</v>
      </c>
      <c r="C81" s="24">
        <v>82</v>
      </c>
      <c r="D81" s="245">
        <v>10500</v>
      </c>
      <c r="E81" s="246">
        <f>+D81*C81</f>
        <v>861000</v>
      </c>
    </row>
    <row r="82" spans="1:5" s="4" customFormat="1" ht="23.25" hidden="1">
      <c r="A82" s="38" t="s">
        <v>87</v>
      </c>
      <c r="B82" s="23" t="s">
        <v>325</v>
      </c>
      <c r="C82" s="24"/>
      <c r="D82" s="245">
        <v>0</v>
      </c>
      <c r="E82" s="246"/>
    </row>
    <row r="83" spans="1:5" s="4" customFormat="1" ht="23.25" hidden="1">
      <c r="A83" s="38" t="s">
        <v>88</v>
      </c>
      <c r="B83" s="23" t="s">
        <v>323</v>
      </c>
      <c r="C83" s="24"/>
      <c r="D83" s="245">
        <v>0</v>
      </c>
      <c r="E83" s="246"/>
    </row>
    <row r="84" spans="1:5" s="4" customFormat="1" ht="23.25" hidden="1">
      <c r="A84" s="38" t="s">
        <v>89</v>
      </c>
      <c r="B84" s="23" t="s">
        <v>325</v>
      </c>
      <c r="C84" s="24"/>
      <c r="D84" s="245">
        <v>0</v>
      </c>
      <c r="E84" s="246"/>
    </row>
    <row r="85" spans="1:5" s="4" customFormat="1" ht="23.25" hidden="1">
      <c r="A85" s="38" t="s">
        <v>194</v>
      </c>
      <c r="B85" s="23" t="s">
        <v>323</v>
      </c>
      <c r="C85" s="24"/>
      <c r="D85" s="245">
        <v>7000</v>
      </c>
      <c r="E85" s="246"/>
    </row>
    <row r="86" spans="1:5" s="4" customFormat="1" ht="23.25" hidden="1">
      <c r="A86" s="38" t="s">
        <v>195</v>
      </c>
      <c r="B86" s="23" t="s">
        <v>330</v>
      </c>
      <c r="C86" s="24"/>
      <c r="D86" s="245">
        <v>0</v>
      </c>
      <c r="E86" s="246"/>
    </row>
    <row r="87" spans="1:5" s="4" customFormat="1" ht="23.25" hidden="1">
      <c r="A87" s="38" t="s">
        <v>177</v>
      </c>
      <c r="B87" s="23" t="s">
        <v>322</v>
      </c>
      <c r="C87" s="24"/>
      <c r="D87" s="245">
        <v>0</v>
      </c>
      <c r="E87" s="246"/>
    </row>
    <row r="88" spans="1:5" s="5" customFormat="1" ht="22.5" hidden="1">
      <c r="A88" s="38" t="s">
        <v>178</v>
      </c>
      <c r="B88" s="23" t="s">
        <v>322</v>
      </c>
      <c r="C88" s="24"/>
      <c r="D88" s="245">
        <v>0</v>
      </c>
      <c r="E88" s="246"/>
    </row>
    <row r="89" spans="1:5" s="5" customFormat="1" ht="22.5" hidden="1">
      <c r="A89" s="35" t="s">
        <v>179</v>
      </c>
      <c r="B89" s="23" t="s">
        <v>323</v>
      </c>
      <c r="C89" s="24"/>
      <c r="D89" s="245">
        <v>0</v>
      </c>
      <c r="E89" s="246"/>
    </row>
    <row r="90" spans="1:5" s="4" customFormat="1" ht="23.25" hidden="1">
      <c r="A90" s="37" t="s">
        <v>173</v>
      </c>
      <c r="B90" s="23" t="s">
        <v>324</v>
      </c>
      <c r="C90" s="24"/>
      <c r="D90" s="245">
        <v>0</v>
      </c>
      <c r="E90" s="246"/>
    </row>
    <row r="91" spans="1:5" s="4" customFormat="1" ht="23.25" hidden="1">
      <c r="A91" s="35" t="s">
        <v>207</v>
      </c>
      <c r="B91" s="23" t="s">
        <v>323</v>
      </c>
      <c r="C91" s="24"/>
      <c r="D91" s="245">
        <v>0</v>
      </c>
      <c r="E91" s="246"/>
    </row>
    <row r="92" spans="1:5" s="4" customFormat="1" ht="23.25" hidden="1">
      <c r="A92" s="38" t="s">
        <v>15</v>
      </c>
      <c r="B92" s="23" t="s">
        <v>323</v>
      </c>
      <c r="C92" s="24"/>
      <c r="D92" s="245">
        <v>0</v>
      </c>
      <c r="E92" s="246"/>
    </row>
    <row r="93" spans="1:5" s="4" customFormat="1" ht="23.25" hidden="1">
      <c r="A93" s="38" t="s">
        <v>16</v>
      </c>
      <c r="B93" s="23" t="s">
        <v>325</v>
      </c>
      <c r="C93" s="24"/>
      <c r="D93" s="245">
        <v>4800</v>
      </c>
      <c r="E93" s="246"/>
    </row>
    <row r="94" spans="1:5" s="4" customFormat="1" ht="23.25" hidden="1">
      <c r="A94" s="35" t="s">
        <v>208</v>
      </c>
      <c r="B94" s="23" t="s">
        <v>323</v>
      </c>
      <c r="C94" s="24"/>
      <c r="D94" s="245">
        <v>0</v>
      </c>
      <c r="E94" s="246"/>
    </row>
    <row r="95" spans="1:5" s="4" customFormat="1" ht="23.25" hidden="1">
      <c r="A95" s="35" t="s">
        <v>209</v>
      </c>
      <c r="B95" s="23" t="s">
        <v>325</v>
      </c>
      <c r="C95" s="24"/>
      <c r="D95" s="245">
        <v>0</v>
      </c>
      <c r="E95" s="246"/>
    </row>
    <row r="96" spans="1:5" s="4" customFormat="1" ht="23.25" hidden="1">
      <c r="A96" s="38" t="s">
        <v>17</v>
      </c>
      <c r="B96" s="23" t="s">
        <v>323</v>
      </c>
      <c r="C96" s="57"/>
      <c r="D96" s="245">
        <v>0</v>
      </c>
      <c r="E96" s="246"/>
    </row>
    <row r="97" spans="1:5" s="4" customFormat="1" ht="23.25">
      <c r="A97" s="38" t="s">
        <v>18</v>
      </c>
      <c r="B97" s="23" t="s">
        <v>325</v>
      </c>
      <c r="C97" s="24">
        <v>25</v>
      </c>
      <c r="D97" s="245">
        <v>3000</v>
      </c>
      <c r="E97" s="246">
        <f>+D97*C97</f>
        <v>75000</v>
      </c>
    </row>
    <row r="98" spans="1:5" s="4" customFormat="1" ht="23.25" hidden="1">
      <c r="A98" s="35" t="s">
        <v>298</v>
      </c>
      <c r="B98" s="23" t="s">
        <v>323</v>
      </c>
      <c r="C98" s="24"/>
      <c r="D98" s="245">
        <v>0</v>
      </c>
      <c r="E98" s="246"/>
    </row>
    <row r="99" spans="1:5" s="4" customFormat="1" ht="23.25" hidden="1">
      <c r="A99" s="35" t="s">
        <v>210</v>
      </c>
      <c r="B99" s="23" t="s">
        <v>323</v>
      </c>
      <c r="C99" s="24"/>
      <c r="D99" s="245">
        <v>0</v>
      </c>
      <c r="E99" s="246"/>
    </row>
    <row r="100" spans="1:5" s="4" customFormat="1" ht="23.25" hidden="1">
      <c r="A100" s="38" t="s">
        <v>49</v>
      </c>
      <c r="B100" s="23" t="s">
        <v>323</v>
      </c>
      <c r="C100" s="24"/>
      <c r="D100" s="245">
        <v>0</v>
      </c>
      <c r="E100" s="250"/>
    </row>
    <row r="101" spans="1:5" s="4" customFormat="1" ht="23.25" hidden="1">
      <c r="A101" s="40" t="s">
        <v>50</v>
      </c>
      <c r="B101" s="23" t="s">
        <v>328</v>
      </c>
      <c r="C101" s="24"/>
      <c r="D101" s="245">
        <v>0</v>
      </c>
      <c r="E101" s="246"/>
    </row>
    <row r="102" spans="1:5" s="4" customFormat="1" ht="23.25">
      <c r="A102" s="251" t="s">
        <v>192</v>
      </c>
      <c r="B102" s="23" t="s">
        <v>323</v>
      </c>
      <c r="C102" s="24">
        <v>2</v>
      </c>
      <c r="D102" s="245">
        <v>15000</v>
      </c>
      <c r="E102" s="246">
        <f>+D102*C102</f>
        <v>30000</v>
      </c>
    </row>
    <row r="103" spans="1:5" s="4" customFormat="1" ht="23.25" hidden="1">
      <c r="A103" s="251" t="s">
        <v>193</v>
      </c>
      <c r="B103" s="23" t="s">
        <v>328</v>
      </c>
      <c r="C103" s="24"/>
      <c r="D103" s="245">
        <v>0</v>
      </c>
      <c r="E103" s="246"/>
    </row>
    <row r="104" spans="1:5" s="4" customFormat="1" ht="23.25" hidden="1">
      <c r="A104" s="47" t="s">
        <v>51</v>
      </c>
      <c r="B104" s="23" t="s">
        <v>323</v>
      </c>
      <c r="C104" s="24"/>
      <c r="D104" s="245">
        <v>0</v>
      </c>
      <c r="E104" s="246"/>
    </row>
    <row r="105" spans="1:5" s="4" customFormat="1" ht="23.25" hidden="1">
      <c r="A105" s="48" t="s">
        <v>299</v>
      </c>
      <c r="B105" s="23" t="s">
        <v>331</v>
      </c>
      <c r="C105" s="24"/>
      <c r="D105" s="245">
        <v>0</v>
      </c>
      <c r="E105" s="246"/>
    </row>
    <row r="106" spans="1:5" s="4" customFormat="1" ht="23.25" hidden="1">
      <c r="A106" s="38" t="s">
        <v>52</v>
      </c>
      <c r="B106" s="23" t="s">
        <v>323</v>
      </c>
      <c r="C106" s="24"/>
      <c r="D106" s="245">
        <v>0</v>
      </c>
      <c r="E106" s="246"/>
    </row>
    <row r="107" spans="1:5" s="4" customFormat="1" ht="23.25">
      <c r="A107" s="38" t="s">
        <v>21</v>
      </c>
      <c r="B107" s="23" t="s">
        <v>323</v>
      </c>
      <c r="C107" s="24">
        <v>5</v>
      </c>
      <c r="D107" s="245">
        <v>10000</v>
      </c>
      <c r="E107" s="246">
        <f>+D107*C107</f>
        <v>50000</v>
      </c>
    </row>
    <row r="108" spans="1:5" s="4" customFormat="1" ht="23.25" hidden="1">
      <c r="A108" s="38" t="s">
        <v>22</v>
      </c>
      <c r="B108" s="23" t="s">
        <v>323</v>
      </c>
      <c r="C108" s="24"/>
      <c r="D108" s="245">
        <v>0</v>
      </c>
      <c r="E108" s="246"/>
    </row>
    <row r="109" spans="1:5" s="4" customFormat="1" ht="23.25" hidden="1">
      <c r="A109" s="38" t="s">
        <v>23</v>
      </c>
      <c r="B109" s="23" t="s">
        <v>327</v>
      </c>
      <c r="C109" s="24"/>
      <c r="D109" s="245">
        <v>0</v>
      </c>
      <c r="E109" s="246"/>
    </row>
    <row r="110" spans="1:5" s="4" customFormat="1" ht="23.25" hidden="1">
      <c r="A110" s="38" t="s">
        <v>211</v>
      </c>
      <c r="B110" s="23" t="s">
        <v>323</v>
      </c>
      <c r="C110" s="24"/>
      <c r="D110" s="245">
        <v>0</v>
      </c>
      <c r="E110" s="246"/>
    </row>
    <row r="111" spans="1:5" s="4" customFormat="1" ht="23.25" hidden="1">
      <c r="A111" s="38" t="s">
        <v>212</v>
      </c>
      <c r="B111" s="23" t="s">
        <v>323</v>
      </c>
      <c r="C111" s="24"/>
      <c r="D111" s="245">
        <v>0</v>
      </c>
      <c r="E111" s="246"/>
    </row>
    <row r="112" spans="1:5" s="4" customFormat="1" ht="23.25" hidden="1">
      <c r="A112" s="38" t="s">
        <v>213</v>
      </c>
      <c r="B112" s="23" t="s">
        <v>324</v>
      </c>
      <c r="C112" s="24"/>
      <c r="D112" s="245">
        <v>0</v>
      </c>
      <c r="E112" s="246"/>
    </row>
    <row r="113" spans="1:5" s="4" customFormat="1" ht="23.25" hidden="1">
      <c r="A113" s="38" t="s">
        <v>214</v>
      </c>
      <c r="B113" s="23" t="s">
        <v>323</v>
      </c>
      <c r="C113" s="24"/>
      <c r="D113" s="245">
        <v>0</v>
      </c>
      <c r="E113" s="246"/>
    </row>
    <row r="114" spans="1:5" s="4" customFormat="1" ht="23.25" hidden="1">
      <c r="A114" s="35" t="s">
        <v>19</v>
      </c>
      <c r="B114" s="23" t="s">
        <v>323</v>
      </c>
      <c r="C114" s="24"/>
      <c r="D114" s="245">
        <v>0</v>
      </c>
      <c r="E114" s="246"/>
    </row>
    <row r="115" spans="1:5" s="4" customFormat="1" ht="23.25" hidden="1">
      <c r="A115" s="38" t="s">
        <v>20</v>
      </c>
      <c r="B115" s="23" t="s">
        <v>326</v>
      </c>
      <c r="C115" s="24"/>
      <c r="D115" s="245">
        <v>0</v>
      </c>
      <c r="E115" s="246"/>
    </row>
    <row r="116" spans="1:5" s="4" customFormat="1" ht="23.25" hidden="1">
      <c r="A116" s="38" t="s">
        <v>300</v>
      </c>
      <c r="B116" s="23" t="s">
        <v>332</v>
      </c>
      <c r="C116" s="24"/>
      <c r="D116" s="245">
        <v>0</v>
      </c>
      <c r="E116" s="246"/>
    </row>
    <row r="117" spans="1:5" s="4" customFormat="1" ht="23.25" hidden="1">
      <c r="A117" s="35" t="s">
        <v>301</v>
      </c>
      <c r="B117" s="23" t="s">
        <v>332</v>
      </c>
      <c r="C117" s="24"/>
      <c r="D117" s="245">
        <v>0</v>
      </c>
      <c r="E117" s="246"/>
    </row>
    <row r="118" spans="1:5" s="4" customFormat="1" ht="23.25" hidden="1">
      <c r="A118" s="35" t="s">
        <v>302</v>
      </c>
      <c r="B118" s="23" t="s">
        <v>332</v>
      </c>
      <c r="C118" s="24"/>
      <c r="D118" s="245">
        <v>0</v>
      </c>
      <c r="E118" s="246"/>
    </row>
    <row r="119" spans="1:5" s="4" customFormat="1" ht="23.25">
      <c r="A119" s="38" t="s">
        <v>98</v>
      </c>
      <c r="B119" s="23" t="s">
        <v>323</v>
      </c>
      <c r="C119" s="24">
        <v>7</v>
      </c>
      <c r="D119" s="245">
        <v>10000</v>
      </c>
      <c r="E119" s="246">
        <f>+D119*C119</f>
        <v>70000</v>
      </c>
    </row>
    <row r="120" spans="1:5" s="4" customFormat="1" ht="23.25" hidden="1">
      <c r="A120" s="34" t="s">
        <v>127</v>
      </c>
      <c r="B120" s="23" t="s">
        <v>323</v>
      </c>
      <c r="C120" s="24"/>
      <c r="D120" s="245">
        <v>0</v>
      </c>
      <c r="E120" s="246"/>
    </row>
    <row r="121" spans="1:5" s="4" customFormat="1" ht="23.25">
      <c r="A121" s="37" t="s">
        <v>128</v>
      </c>
      <c r="B121" s="23" t="s">
        <v>322</v>
      </c>
      <c r="C121" s="24">
        <v>2</v>
      </c>
      <c r="D121" s="245">
        <v>7000</v>
      </c>
      <c r="E121" s="246">
        <f>+D121*C121</f>
        <v>14000</v>
      </c>
    </row>
    <row r="122" spans="1:5" s="4" customFormat="1" ht="23.25" hidden="1">
      <c r="A122" s="35" t="s">
        <v>129</v>
      </c>
      <c r="B122" s="23" t="s">
        <v>322</v>
      </c>
      <c r="C122" s="57"/>
      <c r="D122" s="245">
        <v>0</v>
      </c>
      <c r="E122" s="246"/>
    </row>
    <row r="123" spans="1:5" s="4" customFormat="1" ht="23.25" hidden="1">
      <c r="A123" s="35" t="s">
        <v>130</v>
      </c>
      <c r="B123" s="23" t="s">
        <v>323</v>
      </c>
      <c r="C123" s="57"/>
      <c r="D123" s="245">
        <v>0</v>
      </c>
      <c r="E123" s="246"/>
    </row>
    <row r="124" spans="1:5" s="4" customFormat="1" ht="23.25" hidden="1">
      <c r="A124" s="35" t="s">
        <v>131</v>
      </c>
      <c r="B124" s="23" t="s">
        <v>323</v>
      </c>
      <c r="C124" s="57"/>
      <c r="D124" s="245">
        <v>0</v>
      </c>
      <c r="E124" s="246"/>
    </row>
    <row r="125" spans="1:5" s="4" customFormat="1" ht="23.25" hidden="1">
      <c r="A125" s="35" t="s">
        <v>132</v>
      </c>
      <c r="B125" s="23" t="s">
        <v>323</v>
      </c>
      <c r="C125" s="252"/>
      <c r="D125" s="245">
        <v>0</v>
      </c>
      <c r="E125" s="246"/>
    </row>
    <row r="126" spans="1:5" s="4" customFormat="1" ht="23.25" hidden="1">
      <c r="A126" s="253" t="s">
        <v>282</v>
      </c>
      <c r="B126" s="23" t="s">
        <v>324</v>
      </c>
      <c r="C126" s="24"/>
      <c r="D126" s="245">
        <v>0</v>
      </c>
      <c r="E126" s="246"/>
    </row>
    <row r="127" spans="1:5" s="4" customFormat="1" ht="23.25">
      <c r="A127" s="35" t="s">
        <v>283</v>
      </c>
      <c r="B127" s="23" t="s">
        <v>323</v>
      </c>
      <c r="C127" s="57">
        <v>0.5</v>
      </c>
      <c r="D127" s="245">
        <v>16000</v>
      </c>
      <c r="E127" s="246">
        <f>+D127*C127</f>
        <v>8000</v>
      </c>
    </row>
    <row r="128" spans="1:5" s="4" customFormat="1" ht="23.25" hidden="1">
      <c r="A128" s="38" t="s">
        <v>284</v>
      </c>
      <c r="B128" s="23" t="s">
        <v>323</v>
      </c>
      <c r="C128" s="24"/>
      <c r="D128" s="245">
        <v>5500</v>
      </c>
      <c r="E128" s="246"/>
    </row>
    <row r="129" spans="1:5" s="4" customFormat="1" ht="23.25" hidden="1">
      <c r="A129" s="38" t="s">
        <v>285</v>
      </c>
      <c r="B129" s="23" t="s">
        <v>330</v>
      </c>
      <c r="C129" s="24"/>
      <c r="D129" s="245">
        <v>0</v>
      </c>
      <c r="E129" s="246"/>
    </row>
    <row r="130" spans="1:5" s="4" customFormat="1" ht="23.25">
      <c r="A130" s="38" t="s">
        <v>37</v>
      </c>
      <c r="B130" s="23" t="s">
        <v>323</v>
      </c>
      <c r="C130" s="24">
        <v>46</v>
      </c>
      <c r="D130" s="245">
        <v>10000</v>
      </c>
      <c r="E130" s="246">
        <f>+D130*C130</f>
        <v>460000</v>
      </c>
    </row>
    <row r="131" spans="1:5" s="4" customFormat="1" ht="23.25" hidden="1">
      <c r="A131" s="40" t="s">
        <v>38</v>
      </c>
      <c r="B131" s="23" t="s">
        <v>325</v>
      </c>
      <c r="C131" s="24"/>
      <c r="D131" s="245">
        <v>0</v>
      </c>
      <c r="E131" s="246"/>
    </row>
    <row r="132" spans="1:5" s="4" customFormat="1" ht="23.25" hidden="1">
      <c r="A132" s="35" t="s">
        <v>215</v>
      </c>
      <c r="B132" s="23" t="s">
        <v>323</v>
      </c>
      <c r="C132" s="24"/>
      <c r="D132" s="245">
        <v>0</v>
      </c>
      <c r="E132" s="246"/>
    </row>
    <row r="133" spans="1:5" s="4" customFormat="1" ht="23.25" hidden="1">
      <c r="A133" s="35" t="s">
        <v>216</v>
      </c>
      <c r="B133" s="23" t="s">
        <v>325</v>
      </c>
      <c r="C133" s="24"/>
      <c r="D133" s="245">
        <v>0</v>
      </c>
      <c r="E133" s="246"/>
    </row>
    <row r="134" spans="1:5" s="4" customFormat="1" ht="23.25" hidden="1">
      <c r="A134" s="38" t="s">
        <v>217</v>
      </c>
      <c r="B134" s="23" t="s">
        <v>323</v>
      </c>
      <c r="C134" s="24"/>
      <c r="D134" s="245">
        <v>0</v>
      </c>
      <c r="E134" s="246"/>
    </row>
    <row r="135" spans="1:5" s="4" customFormat="1" ht="23.25" hidden="1">
      <c r="A135" s="38" t="s">
        <v>218</v>
      </c>
      <c r="B135" s="23" t="s">
        <v>323</v>
      </c>
      <c r="C135" s="24"/>
      <c r="D135" s="245">
        <v>0</v>
      </c>
      <c r="E135" s="246"/>
    </row>
    <row r="136" spans="1:5" s="4" customFormat="1" ht="23.25" hidden="1">
      <c r="A136" s="38" t="s">
        <v>104</v>
      </c>
      <c r="B136" s="23" t="s">
        <v>323</v>
      </c>
      <c r="C136" s="57"/>
      <c r="D136" s="245">
        <v>0</v>
      </c>
      <c r="E136" s="246"/>
    </row>
    <row r="137" spans="1:5" s="4" customFormat="1" ht="23.25" hidden="1">
      <c r="A137" s="38" t="s">
        <v>105</v>
      </c>
      <c r="B137" s="23" t="s">
        <v>324</v>
      </c>
      <c r="C137" s="57"/>
      <c r="D137" s="245">
        <v>0</v>
      </c>
      <c r="E137" s="246"/>
    </row>
    <row r="138" spans="1:5" s="4" customFormat="1" ht="23.25" hidden="1">
      <c r="A138" s="38" t="s">
        <v>303</v>
      </c>
      <c r="B138" s="23"/>
      <c r="C138" s="24"/>
      <c r="D138" s="245">
        <v>0</v>
      </c>
      <c r="E138" s="246"/>
    </row>
    <row r="139" spans="1:5" s="4" customFormat="1" ht="23.25" hidden="1">
      <c r="A139" s="38" t="s">
        <v>106</v>
      </c>
      <c r="B139" s="23" t="s">
        <v>323</v>
      </c>
      <c r="C139" s="57"/>
      <c r="D139" s="245">
        <v>0</v>
      </c>
      <c r="E139" s="246"/>
    </row>
    <row r="140" spans="1:5" s="4" customFormat="1" ht="23.25" hidden="1">
      <c r="A140" s="38" t="s">
        <v>107</v>
      </c>
      <c r="B140" s="23" t="s">
        <v>324</v>
      </c>
      <c r="C140" s="57"/>
      <c r="D140" s="245">
        <v>0</v>
      </c>
      <c r="E140" s="246"/>
    </row>
    <row r="141" spans="1:5" s="4" customFormat="1" ht="23.25" hidden="1">
      <c r="A141" s="38" t="s">
        <v>108</v>
      </c>
      <c r="B141" s="23" t="s">
        <v>323</v>
      </c>
      <c r="C141" s="57"/>
      <c r="D141" s="245">
        <v>0</v>
      </c>
      <c r="E141" s="246"/>
    </row>
    <row r="142" spans="1:5" s="4" customFormat="1" ht="23.25">
      <c r="A142" s="38" t="s">
        <v>109</v>
      </c>
      <c r="B142" s="23" t="s">
        <v>324</v>
      </c>
      <c r="C142" s="57">
        <v>2</v>
      </c>
      <c r="D142" s="245">
        <v>20000</v>
      </c>
      <c r="E142" s="246">
        <f>+D142*C142</f>
        <v>40000</v>
      </c>
    </row>
    <row r="143" spans="1:5" s="4" customFormat="1" ht="23.25" hidden="1">
      <c r="A143" s="38" t="s">
        <v>133</v>
      </c>
      <c r="B143" s="23" t="s">
        <v>323</v>
      </c>
      <c r="C143" s="57"/>
      <c r="D143" s="245">
        <v>0</v>
      </c>
      <c r="E143" s="246"/>
    </row>
    <row r="144" spans="1:5" s="4" customFormat="1" ht="23.25" hidden="1">
      <c r="A144" s="38" t="s">
        <v>110</v>
      </c>
      <c r="B144" s="23" t="s">
        <v>323</v>
      </c>
      <c r="C144" s="57"/>
      <c r="D144" s="245">
        <v>0</v>
      </c>
      <c r="E144" s="246"/>
    </row>
    <row r="145" spans="1:5" s="4" customFormat="1" ht="23.25" hidden="1">
      <c r="A145" s="38" t="s">
        <v>111</v>
      </c>
      <c r="B145" s="23" t="s">
        <v>323</v>
      </c>
      <c r="C145" s="57"/>
      <c r="D145" s="245">
        <v>0</v>
      </c>
      <c r="E145" s="246"/>
    </row>
    <row r="146" spans="1:5" s="4" customFormat="1" ht="23.25" hidden="1">
      <c r="A146" s="38" t="s">
        <v>112</v>
      </c>
      <c r="B146" s="23" t="s">
        <v>324</v>
      </c>
      <c r="C146" s="57"/>
      <c r="D146" s="245">
        <v>0</v>
      </c>
      <c r="E146" s="246"/>
    </row>
    <row r="147" spans="1:5" s="4" customFormat="1" ht="23.25" hidden="1">
      <c r="A147" s="38" t="s">
        <v>162</v>
      </c>
      <c r="B147" s="23" t="s">
        <v>323</v>
      </c>
      <c r="C147" s="24"/>
      <c r="D147" s="245">
        <v>0</v>
      </c>
      <c r="E147" s="246"/>
    </row>
    <row r="148" spans="1:5" s="4" customFormat="1" ht="23.25" hidden="1">
      <c r="A148" s="38" t="s">
        <v>163</v>
      </c>
      <c r="B148" s="23" t="s">
        <v>323</v>
      </c>
      <c r="C148" s="24"/>
      <c r="D148" s="245">
        <v>0</v>
      </c>
      <c r="E148" s="246"/>
    </row>
    <row r="149" spans="1:5" s="4" customFormat="1" ht="23.25" hidden="1">
      <c r="A149" s="38" t="s">
        <v>164</v>
      </c>
      <c r="B149" s="23" t="s">
        <v>323</v>
      </c>
      <c r="C149" s="24"/>
      <c r="D149" s="245">
        <v>0</v>
      </c>
      <c r="E149" s="246"/>
    </row>
    <row r="150" spans="1:5" s="4" customFormat="1" ht="23.25">
      <c r="A150" s="38" t="s">
        <v>165</v>
      </c>
      <c r="B150" s="23" t="s">
        <v>325</v>
      </c>
      <c r="C150" s="24">
        <v>15</v>
      </c>
      <c r="D150" s="245">
        <v>6000</v>
      </c>
      <c r="E150" s="246">
        <f>+D150*C150</f>
        <v>90000</v>
      </c>
    </row>
    <row r="151" spans="1:5" s="4" customFormat="1" ht="23.25" hidden="1">
      <c r="A151" s="38" t="s">
        <v>166</v>
      </c>
      <c r="B151" s="23" t="s">
        <v>325</v>
      </c>
      <c r="C151" s="24"/>
      <c r="D151" s="245">
        <v>0</v>
      </c>
      <c r="E151" s="246"/>
    </row>
    <row r="152" spans="1:5" s="4" customFormat="1" ht="23.25" hidden="1">
      <c r="A152" s="40" t="s">
        <v>167</v>
      </c>
      <c r="B152" s="23" t="s">
        <v>325</v>
      </c>
      <c r="C152" s="24"/>
      <c r="D152" s="245">
        <v>0</v>
      </c>
      <c r="E152" s="246"/>
    </row>
    <row r="153" spans="1:5" s="4" customFormat="1" ht="23.25" hidden="1">
      <c r="A153" s="38" t="s">
        <v>291</v>
      </c>
      <c r="B153" s="23" t="s">
        <v>323</v>
      </c>
      <c r="C153" s="24"/>
      <c r="D153" s="245">
        <v>0</v>
      </c>
      <c r="E153" s="246"/>
    </row>
    <row r="154" spans="1:5" s="4" customFormat="1" ht="23.25" hidden="1">
      <c r="A154" s="38" t="s">
        <v>292</v>
      </c>
      <c r="B154" s="23" t="s">
        <v>323</v>
      </c>
      <c r="C154" s="24"/>
      <c r="D154" s="245">
        <v>0</v>
      </c>
      <c r="E154" s="246"/>
    </row>
    <row r="155" spans="1:5" s="4" customFormat="1" ht="23.25" hidden="1">
      <c r="A155" s="38" t="s">
        <v>293</v>
      </c>
      <c r="B155" s="23" t="s">
        <v>325</v>
      </c>
      <c r="C155" s="24"/>
      <c r="D155" s="245">
        <v>0</v>
      </c>
      <c r="E155" s="246"/>
    </row>
    <row r="156" spans="1:5" s="4" customFormat="1" ht="23.25" hidden="1">
      <c r="A156" s="38" t="s">
        <v>294</v>
      </c>
      <c r="B156" s="23" t="s">
        <v>325</v>
      </c>
      <c r="C156" s="24"/>
      <c r="D156" s="245">
        <v>7000</v>
      </c>
      <c r="E156" s="246"/>
    </row>
    <row r="157" spans="1:5" s="4" customFormat="1" ht="23.25" hidden="1">
      <c r="A157" s="38" t="s">
        <v>113</v>
      </c>
      <c r="B157" s="23" t="s">
        <v>325</v>
      </c>
      <c r="C157" s="57"/>
      <c r="D157" s="245">
        <v>0</v>
      </c>
      <c r="E157" s="246"/>
    </row>
    <row r="158" spans="1:5" s="4" customFormat="1" ht="23.25" hidden="1">
      <c r="A158" s="248" t="s">
        <v>114</v>
      </c>
      <c r="B158" s="23" t="s">
        <v>323</v>
      </c>
      <c r="C158" s="57"/>
      <c r="D158" s="245">
        <v>0</v>
      </c>
      <c r="E158" s="246"/>
    </row>
    <row r="159" spans="1:5" s="4" customFormat="1" ht="23.25">
      <c r="A159" s="38" t="s">
        <v>115</v>
      </c>
      <c r="B159" s="23" t="s">
        <v>324</v>
      </c>
      <c r="C159" s="57">
        <v>1</v>
      </c>
      <c r="D159" s="245">
        <v>17500</v>
      </c>
      <c r="E159" s="246">
        <f t="shared" ref="E159:E160" si="0">+D159*C159</f>
        <v>17500</v>
      </c>
    </row>
    <row r="160" spans="1:5" s="4" customFormat="1" ht="23.25">
      <c r="A160" s="38" t="s">
        <v>56</v>
      </c>
      <c r="B160" s="23" t="s">
        <v>323</v>
      </c>
      <c r="C160" s="24">
        <v>13</v>
      </c>
      <c r="D160" s="245">
        <v>13000</v>
      </c>
      <c r="E160" s="246">
        <f t="shared" si="0"/>
        <v>169000</v>
      </c>
    </row>
    <row r="161" spans="1:5" s="4" customFormat="1" ht="23.25" hidden="1">
      <c r="A161" s="40" t="s">
        <v>57</v>
      </c>
      <c r="B161" s="23" t="s">
        <v>324</v>
      </c>
      <c r="C161" s="24"/>
      <c r="D161" s="245">
        <v>0</v>
      </c>
      <c r="E161" s="246"/>
    </row>
    <row r="162" spans="1:5" s="4" customFormat="1" ht="23.25">
      <c r="A162" s="38" t="s">
        <v>199</v>
      </c>
      <c r="B162" s="23" t="s">
        <v>324</v>
      </c>
      <c r="C162" s="24">
        <v>151</v>
      </c>
      <c r="D162" s="245">
        <v>5000</v>
      </c>
      <c r="E162" s="246">
        <f>+D162*C162</f>
        <v>755000</v>
      </c>
    </row>
    <row r="163" spans="1:5" s="4" customFormat="1" ht="23.25" hidden="1">
      <c r="A163" s="35" t="s">
        <v>200</v>
      </c>
      <c r="B163" s="23" t="s">
        <v>323</v>
      </c>
      <c r="C163" s="24"/>
      <c r="D163" s="245">
        <v>0</v>
      </c>
      <c r="E163" s="246"/>
    </row>
    <row r="164" spans="1:5" s="6" customFormat="1" ht="23.25">
      <c r="A164" s="38" t="s">
        <v>201</v>
      </c>
      <c r="B164" s="23" t="s">
        <v>324</v>
      </c>
      <c r="C164" s="24">
        <v>135</v>
      </c>
      <c r="D164" s="245">
        <v>5000</v>
      </c>
      <c r="E164" s="246">
        <f t="shared" ref="E164:E165" si="1">+D164*C164</f>
        <v>675000</v>
      </c>
    </row>
    <row r="165" spans="1:5" s="4" customFormat="1" ht="23.25">
      <c r="A165" s="38" t="s">
        <v>202</v>
      </c>
      <c r="B165" s="23" t="s">
        <v>323</v>
      </c>
      <c r="C165" s="24">
        <v>20</v>
      </c>
      <c r="D165" s="245">
        <v>11000</v>
      </c>
      <c r="E165" s="246">
        <f t="shared" si="1"/>
        <v>220000</v>
      </c>
    </row>
    <row r="166" spans="1:5" s="4" customFormat="1" ht="23.25" hidden="1">
      <c r="A166" s="38" t="s">
        <v>203</v>
      </c>
      <c r="B166" s="23" t="s">
        <v>323</v>
      </c>
      <c r="C166" s="24"/>
      <c r="D166" s="245">
        <v>0</v>
      </c>
      <c r="E166" s="246"/>
    </row>
    <row r="167" spans="1:5" s="4" customFormat="1" ht="23.25" hidden="1">
      <c r="A167" s="44" t="s">
        <v>204</v>
      </c>
      <c r="B167" s="23" t="s">
        <v>323</v>
      </c>
      <c r="C167" s="24"/>
      <c r="D167" s="245">
        <v>0</v>
      </c>
      <c r="E167" s="246"/>
    </row>
    <row r="168" spans="1:5" s="4" customFormat="1" ht="23.25" hidden="1">
      <c r="A168" s="38" t="s">
        <v>65</v>
      </c>
      <c r="B168" s="23" t="s">
        <v>325</v>
      </c>
      <c r="C168" s="24"/>
      <c r="D168" s="245">
        <v>0</v>
      </c>
      <c r="E168" s="246"/>
    </row>
    <row r="169" spans="1:5" s="4" customFormat="1" ht="23.25" hidden="1">
      <c r="A169" s="37" t="s">
        <v>66</v>
      </c>
      <c r="B169" s="51" t="s">
        <v>323</v>
      </c>
      <c r="C169" s="52"/>
      <c r="D169" s="245">
        <v>11000</v>
      </c>
      <c r="E169" s="254"/>
    </row>
    <row r="170" spans="1:5" s="4" customFormat="1" ht="23.25" hidden="1">
      <c r="A170" s="38" t="s">
        <v>90</v>
      </c>
      <c r="B170" s="23" t="s">
        <v>323</v>
      </c>
      <c r="C170" s="24"/>
      <c r="D170" s="245">
        <v>0</v>
      </c>
      <c r="E170" s="246"/>
    </row>
    <row r="171" spans="1:5" s="4" customFormat="1" ht="23.25" hidden="1">
      <c r="A171" s="38" t="s">
        <v>39</v>
      </c>
      <c r="B171" s="23" t="s">
        <v>323</v>
      </c>
      <c r="C171" s="24"/>
      <c r="D171" s="245">
        <v>0</v>
      </c>
      <c r="E171" s="246"/>
    </row>
    <row r="172" spans="1:5" s="4" customFormat="1" ht="23.25" hidden="1">
      <c r="A172" s="35" t="s">
        <v>243</v>
      </c>
      <c r="B172" s="23" t="s">
        <v>323</v>
      </c>
      <c r="C172" s="24"/>
      <c r="D172" s="245">
        <v>0</v>
      </c>
      <c r="E172" s="246"/>
    </row>
    <row r="173" spans="1:5" s="4" customFormat="1" ht="23.25" hidden="1">
      <c r="A173" s="38" t="s">
        <v>244</v>
      </c>
      <c r="B173" s="23" t="s">
        <v>323</v>
      </c>
      <c r="C173" s="24"/>
      <c r="D173" s="245">
        <v>0</v>
      </c>
      <c r="E173" s="246"/>
    </row>
    <row r="174" spans="1:5" s="4" customFormat="1" ht="23.25" hidden="1">
      <c r="A174" s="38" t="s">
        <v>245</v>
      </c>
      <c r="B174" s="23" t="s">
        <v>323</v>
      </c>
      <c r="C174" s="24"/>
      <c r="D174" s="245">
        <v>0</v>
      </c>
      <c r="E174" s="246"/>
    </row>
    <row r="175" spans="1:5" s="4" customFormat="1" ht="23.25" hidden="1">
      <c r="A175" s="35" t="s">
        <v>180</v>
      </c>
      <c r="B175" s="23" t="s">
        <v>323</v>
      </c>
      <c r="C175" s="24"/>
      <c r="D175" s="245">
        <v>0</v>
      </c>
      <c r="E175" s="246"/>
    </row>
    <row r="176" spans="1:5" s="4" customFormat="1" ht="23.25" hidden="1">
      <c r="A176" s="35" t="s">
        <v>181</v>
      </c>
      <c r="B176" s="23" t="s">
        <v>323</v>
      </c>
      <c r="C176" s="24"/>
      <c r="D176" s="245">
        <v>0</v>
      </c>
      <c r="E176" s="246"/>
    </row>
    <row r="177" spans="1:5" s="4" customFormat="1" ht="23.25">
      <c r="A177" s="35" t="s">
        <v>182</v>
      </c>
      <c r="B177" s="23" t="s">
        <v>323</v>
      </c>
      <c r="C177" s="24">
        <v>567</v>
      </c>
      <c r="D177" s="245">
        <v>11000</v>
      </c>
      <c r="E177" s="246">
        <f t="shared" ref="E177:E178" si="2">+D177*C177</f>
        <v>6237000</v>
      </c>
    </row>
    <row r="178" spans="1:5" s="4" customFormat="1" ht="23.25">
      <c r="A178" s="38" t="s">
        <v>183</v>
      </c>
      <c r="B178" s="23" t="s">
        <v>325</v>
      </c>
      <c r="C178" s="24">
        <v>135</v>
      </c>
      <c r="D178" s="245">
        <v>3300</v>
      </c>
      <c r="E178" s="246">
        <f t="shared" si="2"/>
        <v>445500</v>
      </c>
    </row>
    <row r="179" spans="1:5" s="4" customFormat="1" ht="23.25" hidden="1">
      <c r="A179" s="35" t="s">
        <v>184</v>
      </c>
      <c r="B179" s="23" t="s">
        <v>323</v>
      </c>
      <c r="C179" s="24"/>
      <c r="D179" s="245">
        <v>0</v>
      </c>
      <c r="E179" s="246"/>
    </row>
    <row r="180" spans="1:5" s="4" customFormat="1" ht="23.25">
      <c r="A180" s="35" t="s">
        <v>185</v>
      </c>
      <c r="B180" s="23" t="s">
        <v>323</v>
      </c>
      <c r="C180" s="24">
        <v>17</v>
      </c>
      <c r="D180" s="245">
        <v>28000</v>
      </c>
      <c r="E180" s="246">
        <f>+D180*C180</f>
        <v>476000</v>
      </c>
    </row>
    <row r="181" spans="1:5" s="4" customFormat="1" ht="23.25" hidden="1">
      <c r="A181" s="35" t="s">
        <v>186</v>
      </c>
      <c r="B181" s="23" t="s">
        <v>325</v>
      </c>
      <c r="C181" s="24"/>
      <c r="D181" s="245">
        <v>0</v>
      </c>
      <c r="E181" s="246"/>
    </row>
    <row r="182" spans="1:5" s="4" customFormat="1" ht="23.25" hidden="1">
      <c r="A182" s="38" t="s">
        <v>187</v>
      </c>
      <c r="B182" s="23" t="s">
        <v>325</v>
      </c>
      <c r="C182" s="24"/>
      <c r="D182" s="245">
        <v>0</v>
      </c>
      <c r="E182" s="246"/>
    </row>
    <row r="183" spans="1:5" s="4" customFormat="1" ht="23.25">
      <c r="A183" s="40" t="s">
        <v>367</v>
      </c>
      <c r="B183" s="23" t="s">
        <v>323</v>
      </c>
      <c r="C183" s="24">
        <v>100</v>
      </c>
      <c r="D183" s="245">
        <v>28000</v>
      </c>
      <c r="E183" s="246">
        <f>+D183*C183</f>
        <v>2800000</v>
      </c>
    </row>
    <row r="184" spans="1:5" s="4" customFormat="1" ht="23.25" hidden="1">
      <c r="A184" s="40" t="s">
        <v>304</v>
      </c>
      <c r="B184" s="23" t="s">
        <v>323</v>
      </c>
      <c r="C184" s="24"/>
      <c r="D184" s="245">
        <v>0</v>
      </c>
      <c r="E184" s="246"/>
    </row>
    <row r="185" spans="1:5" s="4" customFormat="1" ht="23.25" hidden="1">
      <c r="A185" s="40" t="s">
        <v>305</v>
      </c>
      <c r="B185" s="23" t="s">
        <v>323</v>
      </c>
      <c r="C185" s="24"/>
      <c r="D185" s="245">
        <v>0</v>
      </c>
      <c r="E185" s="246"/>
    </row>
    <row r="186" spans="1:5" s="4" customFormat="1" ht="23.25">
      <c r="A186" s="40" t="s">
        <v>306</v>
      </c>
      <c r="B186" s="23" t="s">
        <v>325</v>
      </c>
      <c r="C186" s="24">
        <v>32</v>
      </c>
      <c r="D186" s="245">
        <v>85000</v>
      </c>
      <c r="E186" s="246">
        <f>+D186*C186</f>
        <v>2720000</v>
      </c>
    </row>
    <row r="187" spans="1:5" s="4" customFormat="1" ht="23.25" hidden="1">
      <c r="A187" s="35" t="s">
        <v>40</v>
      </c>
      <c r="B187" s="23" t="s">
        <v>323</v>
      </c>
      <c r="C187" s="24"/>
      <c r="D187" s="245">
        <v>0</v>
      </c>
      <c r="E187" s="246"/>
    </row>
    <row r="188" spans="1:5" s="4" customFormat="1" ht="23.25">
      <c r="A188" s="38" t="s">
        <v>335</v>
      </c>
      <c r="B188" s="23" t="s">
        <v>325</v>
      </c>
      <c r="C188" s="24">
        <v>12.5</v>
      </c>
      <c r="D188" s="245">
        <v>265000</v>
      </c>
      <c r="E188" s="246">
        <f t="shared" ref="E188" si="3">+D188*C188</f>
        <v>3312500</v>
      </c>
    </row>
    <row r="189" spans="1:5" s="4" customFormat="1" ht="23.25" hidden="1">
      <c r="A189" s="255" t="s">
        <v>342</v>
      </c>
      <c r="B189" s="23" t="s">
        <v>325</v>
      </c>
      <c r="C189" s="24"/>
      <c r="D189" s="245">
        <v>0</v>
      </c>
      <c r="E189" s="246"/>
    </row>
    <row r="190" spans="1:5" s="4" customFormat="1" ht="23.25" hidden="1">
      <c r="A190" s="255" t="s">
        <v>343</v>
      </c>
      <c r="B190" s="23" t="s">
        <v>325</v>
      </c>
      <c r="C190" s="24"/>
      <c r="D190" s="245">
        <v>0</v>
      </c>
      <c r="E190" s="246"/>
    </row>
    <row r="191" spans="1:5" s="4" customFormat="1" ht="23.25" hidden="1">
      <c r="A191" s="255" t="s">
        <v>344</v>
      </c>
      <c r="B191" s="23" t="s">
        <v>325</v>
      </c>
      <c r="C191" s="24"/>
      <c r="D191" s="245">
        <v>0</v>
      </c>
      <c r="E191" s="246"/>
    </row>
    <row r="192" spans="1:5" s="4" customFormat="1" ht="23.25" hidden="1">
      <c r="A192" s="255" t="s">
        <v>345</v>
      </c>
      <c r="B192" s="23" t="s">
        <v>325</v>
      </c>
      <c r="C192" s="24"/>
      <c r="D192" s="245">
        <v>0</v>
      </c>
      <c r="E192" s="246"/>
    </row>
    <row r="193" spans="1:5" s="4" customFormat="1" ht="23.25" hidden="1">
      <c r="A193" s="38" t="s">
        <v>58</v>
      </c>
      <c r="B193" s="23" t="s">
        <v>323</v>
      </c>
      <c r="C193" s="24"/>
      <c r="D193" s="245">
        <v>0</v>
      </c>
      <c r="E193" s="246"/>
    </row>
    <row r="194" spans="1:5" s="4" customFormat="1" ht="23.25" hidden="1">
      <c r="A194" s="54" t="s">
        <v>59</v>
      </c>
      <c r="B194" s="23" t="s">
        <v>324</v>
      </c>
      <c r="C194" s="24"/>
      <c r="D194" s="245">
        <v>0</v>
      </c>
      <c r="E194" s="246"/>
    </row>
    <row r="195" spans="1:5" s="4" customFormat="1" ht="23.25">
      <c r="A195" s="38" t="s">
        <v>70</v>
      </c>
      <c r="B195" s="23" t="s">
        <v>323</v>
      </c>
      <c r="C195" s="24">
        <v>395</v>
      </c>
      <c r="D195" s="245">
        <v>27000</v>
      </c>
      <c r="E195" s="246">
        <f t="shared" ref="E195:E196" si="4">+D195*C195</f>
        <v>10665000</v>
      </c>
    </row>
    <row r="196" spans="1:5" s="4" customFormat="1" ht="23.25">
      <c r="A196" s="35" t="s">
        <v>71</v>
      </c>
      <c r="B196" s="23" t="s">
        <v>323</v>
      </c>
      <c r="C196" s="24">
        <v>370</v>
      </c>
      <c r="D196" s="245">
        <v>26000</v>
      </c>
      <c r="E196" s="246">
        <f t="shared" si="4"/>
        <v>9620000</v>
      </c>
    </row>
    <row r="197" spans="1:5" s="4" customFormat="1" ht="23.25" hidden="1">
      <c r="A197" s="38" t="s">
        <v>72</v>
      </c>
      <c r="B197" s="23" t="s">
        <v>325</v>
      </c>
      <c r="C197" s="24"/>
      <c r="D197" s="245">
        <v>0</v>
      </c>
      <c r="E197" s="246"/>
    </row>
    <row r="198" spans="1:5" s="4" customFormat="1" ht="23.25" hidden="1">
      <c r="A198" s="38" t="s">
        <v>73</v>
      </c>
      <c r="B198" s="23" t="s">
        <v>325</v>
      </c>
      <c r="C198" s="24"/>
      <c r="D198" s="245">
        <v>0</v>
      </c>
      <c r="E198" s="246"/>
    </row>
    <row r="199" spans="1:5" s="4" customFormat="1" ht="23.25">
      <c r="A199" s="38" t="s">
        <v>146</v>
      </c>
      <c r="B199" s="23" t="s">
        <v>323</v>
      </c>
      <c r="C199" s="24">
        <v>490</v>
      </c>
      <c r="D199" s="245">
        <v>16000</v>
      </c>
      <c r="E199" s="246">
        <f>+D199*C199</f>
        <v>7840000</v>
      </c>
    </row>
    <row r="200" spans="1:5" s="4" customFormat="1" ht="23.25" hidden="1">
      <c r="A200" s="55" t="s">
        <v>147</v>
      </c>
      <c r="B200" s="23" t="s">
        <v>325</v>
      </c>
      <c r="C200" s="24"/>
      <c r="D200" s="245">
        <v>0</v>
      </c>
      <c r="E200" s="246"/>
    </row>
    <row r="201" spans="1:5" s="4" customFormat="1" ht="23.25" hidden="1">
      <c r="A201" s="55" t="s">
        <v>148</v>
      </c>
      <c r="B201" s="23" t="s">
        <v>325</v>
      </c>
      <c r="C201" s="24"/>
      <c r="D201" s="245">
        <v>0</v>
      </c>
      <c r="E201" s="246"/>
    </row>
    <row r="202" spans="1:5" s="4" customFormat="1" ht="23.25">
      <c r="A202" s="38" t="s">
        <v>219</v>
      </c>
      <c r="B202" s="23" t="s">
        <v>323</v>
      </c>
      <c r="C202" s="24">
        <v>10</v>
      </c>
      <c r="D202" s="245">
        <v>28000</v>
      </c>
      <c r="E202" s="246">
        <f t="shared" ref="E202:E203" si="5">+D202*C202</f>
        <v>280000</v>
      </c>
    </row>
    <row r="203" spans="1:5" s="4" customFormat="1" ht="23.25">
      <c r="A203" s="35" t="s">
        <v>220</v>
      </c>
      <c r="B203" s="23" t="s">
        <v>323</v>
      </c>
      <c r="C203" s="24">
        <v>8</v>
      </c>
      <c r="D203" s="245">
        <v>38000</v>
      </c>
      <c r="E203" s="246">
        <f t="shared" si="5"/>
        <v>304000</v>
      </c>
    </row>
    <row r="204" spans="1:5" s="4" customFormat="1" ht="23.25" hidden="1">
      <c r="A204" s="38" t="s">
        <v>221</v>
      </c>
      <c r="B204" s="23" t="s">
        <v>323</v>
      </c>
      <c r="C204" s="24"/>
      <c r="D204" s="245">
        <v>0</v>
      </c>
      <c r="E204" s="246"/>
    </row>
    <row r="205" spans="1:5" s="4" customFormat="1" ht="23.25" hidden="1">
      <c r="A205" s="35" t="s">
        <v>222</v>
      </c>
      <c r="B205" s="23" t="s">
        <v>323</v>
      </c>
      <c r="C205" s="24"/>
      <c r="D205" s="245">
        <v>0</v>
      </c>
      <c r="E205" s="246"/>
    </row>
    <row r="206" spans="1:5" s="4" customFormat="1" ht="23.25">
      <c r="A206" s="38" t="s">
        <v>188</v>
      </c>
      <c r="B206" s="23" t="s">
        <v>323</v>
      </c>
      <c r="C206" s="24">
        <v>20</v>
      </c>
      <c r="D206" s="245">
        <v>12000</v>
      </c>
      <c r="E206" s="246">
        <f>+D206*C206</f>
        <v>240000</v>
      </c>
    </row>
    <row r="207" spans="1:5" s="4" customFormat="1" ht="23.25" hidden="1">
      <c r="A207" s="38" t="s">
        <v>189</v>
      </c>
      <c r="B207" s="23" t="s">
        <v>325</v>
      </c>
      <c r="C207" s="24"/>
      <c r="D207" s="245">
        <v>0</v>
      </c>
      <c r="E207" s="246"/>
    </row>
    <row r="208" spans="1:5" s="4" customFormat="1" ht="23.25" hidden="1">
      <c r="A208" s="38" t="s">
        <v>190</v>
      </c>
      <c r="B208" s="23" t="s">
        <v>325</v>
      </c>
      <c r="C208" s="24"/>
      <c r="D208" s="245">
        <v>0</v>
      </c>
      <c r="E208" s="246"/>
    </row>
    <row r="209" spans="1:5" s="4" customFormat="1" ht="23.25" hidden="1">
      <c r="A209" s="38" t="s">
        <v>191</v>
      </c>
      <c r="B209" s="23" t="s">
        <v>325</v>
      </c>
      <c r="C209" s="24"/>
      <c r="D209" s="245">
        <v>0</v>
      </c>
      <c r="E209" s="246"/>
    </row>
    <row r="210" spans="1:5" s="4" customFormat="1" ht="23.25">
      <c r="A210" s="38" t="s">
        <v>42</v>
      </c>
      <c r="B210" s="23" t="s">
        <v>323</v>
      </c>
      <c r="C210" s="24">
        <v>15</v>
      </c>
      <c r="D210" s="245">
        <v>19000</v>
      </c>
      <c r="E210" s="246">
        <f>+D210*C210</f>
        <v>285000</v>
      </c>
    </row>
    <row r="211" spans="1:5" s="4" customFormat="1" ht="23.25" hidden="1">
      <c r="A211" s="55" t="s">
        <v>43</v>
      </c>
      <c r="B211" s="23" t="s">
        <v>325</v>
      </c>
      <c r="C211" s="24"/>
      <c r="D211" s="245">
        <v>0</v>
      </c>
      <c r="E211" s="246"/>
    </row>
    <row r="212" spans="1:5" s="4" customFormat="1" ht="23.25" hidden="1">
      <c r="A212" s="38" t="s">
        <v>44</v>
      </c>
      <c r="B212" s="23" t="s">
        <v>323</v>
      </c>
      <c r="C212" s="24"/>
      <c r="D212" s="245">
        <v>0</v>
      </c>
      <c r="E212" s="246"/>
    </row>
    <row r="213" spans="1:5" s="4" customFormat="1" ht="23.25">
      <c r="A213" s="38" t="s">
        <v>45</v>
      </c>
      <c r="B213" s="23" t="s">
        <v>323</v>
      </c>
      <c r="C213" s="24">
        <v>120</v>
      </c>
      <c r="D213" s="245">
        <v>14000</v>
      </c>
      <c r="E213" s="246">
        <f>+D213*C213</f>
        <v>1680000</v>
      </c>
    </row>
    <row r="214" spans="1:5" s="4" customFormat="1" ht="23.25" hidden="1">
      <c r="A214" s="38" t="s">
        <v>46</v>
      </c>
      <c r="B214" s="23" t="s">
        <v>325</v>
      </c>
      <c r="C214" s="24"/>
      <c r="D214" s="245">
        <v>0</v>
      </c>
      <c r="E214" s="246"/>
    </row>
    <row r="215" spans="1:5" s="4" customFormat="1" ht="23.25" hidden="1">
      <c r="A215" s="38" t="s">
        <v>47</v>
      </c>
      <c r="B215" s="23" t="s">
        <v>323</v>
      </c>
      <c r="C215" s="24"/>
      <c r="D215" s="245">
        <v>0</v>
      </c>
      <c r="E215" s="246"/>
    </row>
    <row r="216" spans="1:5" s="4" customFormat="1" ht="23.25" hidden="1">
      <c r="A216" s="38" t="s">
        <v>48</v>
      </c>
      <c r="B216" s="23" t="s">
        <v>325</v>
      </c>
      <c r="C216" s="24"/>
      <c r="D216" s="245">
        <v>0</v>
      </c>
      <c r="E216" s="246"/>
    </row>
    <row r="217" spans="1:5" s="4" customFormat="1" ht="23.25" hidden="1">
      <c r="A217" s="40" t="s">
        <v>355</v>
      </c>
      <c r="B217" s="23" t="s">
        <v>323</v>
      </c>
      <c r="C217" s="24"/>
      <c r="D217" s="245">
        <v>0</v>
      </c>
      <c r="E217" s="246"/>
    </row>
    <row r="218" spans="1:5" s="4" customFormat="1" ht="23.25" hidden="1">
      <c r="A218" s="40" t="s">
        <v>134</v>
      </c>
      <c r="B218" s="23" t="s">
        <v>325</v>
      </c>
      <c r="C218" s="24"/>
      <c r="D218" s="245">
        <v>0</v>
      </c>
      <c r="E218" s="246"/>
    </row>
    <row r="219" spans="1:5" s="4" customFormat="1" ht="23.25" hidden="1">
      <c r="A219" s="40" t="s">
        <v>135</v>
      </c>
      <c r="B219" s="23" t="s">
        <v>323</v>
      </c>
      <c r="C219" s="24"/>
      <c r="D219" s="245">
        <v>0</v>
      </c>
      <c r="E219" s="246"/>
    </row>
    <row r="220" spans="1:5" s="4" customFormat="1" ht="23.25" hidden="1">
      <c r="A220" s="40" t="s">
        <v>136</v>
      </c>
      <c r="B220" s="23" t="s">
        <v>325</v>
      </c>
      <c r="C220" s="24"/>
      <c r="D220" s="245">
        <v>0</v>
      </c>
      <c r="E220" s="246"/>
    </row>
    <row r="221" spans="1:5" s="4" customFormat="1" ht="23.25" hidden="1">
      <c r="A221" s="38" t="s">
        <v>137</v>
      </c>
      <c r="B221" s="23" t="s">
        <v>323</v>
      </c>
      <c r="C221" s="24"/>
      <c r="D221" s="245">
        <v>0</v>
      </c>
      <c r="E221" s="246"/>
    </row>
    <row r="222" spans="1:5" s="4" customFormat="1" ht="23.25" hidden="1">
      <c r="A222" s="38" t="s">
        <v>138</v>
      </c>
      <c r="B222" s="23" t="s">
        <v>323</v>
      </c>
      <c r="C222" s="24"/>
      <c r="D222" s="245">
        <v>0</v>
      </c>
      <c r="E222" s="246"/>
    </row>
    <row r="223" spans="1:5" s="4" customFormat="1" ht="23.25" hidden="1">
      <c r="A223" s="40" t="s">
        <v>139</v>
      </c>
      <c r="B223" s="23" t="s">
        <v>325</v>
      </c>
      <c r="C223" s="24"/>
      <c r="D223" s="245">
        <v>2600</v>
      </c>
      <c r="E223" s="246"/>
    </row>
    <row r="224" spans="1:5" s="4" customFormat="1" ht="23.25" hidden="1">
      <c r="A224" s="35" t="s">
        <v>319</v>
      </c>
      <c r="B224" s="23" t="s">
        <v>323</v>
      </c>
      <c r="C224" s="24"/>
      <c r="D224" s="245">
        <v>0</v>
      </c>
      <c r="E224" s="246"/>
    </row>
    <row r="225" spans="1:5" s="4" customFormat="1" ht="23.25" hidden="1">
      <c r="A225" s="35" t="s">
        <v>205</v>
      </c>
      <c r="B225" s="23" t="s">
        <v>322</v>
      </c>
      <c r="C225" s="24"/>
      <c r="D225" s="245">
        <v>0</v>
      </c>
      <c r="E225" s="246"/>
    </row>
    <row r="226" spans="1:5" s="4" customFormat="1" ht="23.25" hidden="1">
      <c r="A226" s="35" t="s">
        <v>307</v>
      </c>
      <c r="B226" s="23" t="s">
        <v>323</v>
      </c>
      <c r="C226" s="24"/>
      <c r="D226" s="245">
        <v>0</v>
      </c>
      <c r="E226" s="246"/>
    </row>
    <row r="227" spans="1:5" s="4" customFormat="1" ht="23.25" hidden="1">
      <c r="A227" s="35" t="s">
        <v>308</v>
      </c>
      <c r="B227" s="23" t="s">
        <v>331</v>
      </c>
      <c r="C227" s="24"/>
      <c r="D227" s="245">
        <v>0</v>
      </c>
      <c r="E227" s="246"/>
    </row>
    <row r="228" spans="1:5" s="4" customFormat="1" ht="23.25" hidden="1">
      <c r="A228" s="55" t="s">
        <v>91</v>
      </c>
      <c r="B228" s="23" t="s">
        <v>323</v>
      </c>
      <c r="C228" s="24"/>
      <c r="D228" s="245">
        <v>0</v>
      </c>
      <c r="E228" s="246"/>
    </row>
    <row r="229" spans="1:5" s="4" customFormat="1" ht="23.25" hidden="1">
      <c r="A229" s="38" t="s">
        <v>61</v>
      </c>
      <c r="B229" s="23" t="s">
        <v>323</v>
      </c>
      <c r="C229" s="24"/>
      <c r="D229" s="245">
        <v>0</v>
      </c>
      <c r="E229" s="246"/>
    </row>
    <row r="230" spans="1:5" s="4" customFormat="1" ht="23.25" hidden="1">
      <c r="A230" s="38" t="s">
        <v>62</v>
      </c>
      <c r="B230" s="23" t="s">
        <v>326</v>
      </c>
      <c r="C230" s="24"/>
      <c r="D230" s="245">
        <v>0</v>
      </c>
      <c r="E230" s="246"/>
    </row>
    <row r="231" spans="1:5" s="4" customFormat="1" ht="23.25" hidden="1">
      <c r="A231" s="37" t="s">
        <v>368</v>
      </c>
      <c r="B231" s="23" t="s">
        <v>322</v>
      </c>
      <c r="C231" s="24"/>
      <c r="D231" s="245">
        <v>0</v>
      </c>
      <c r="E231" s="246"/>
    </row>
    <row r="232" spans="1:5" s="4" customFormat="1" ht="23.25" hidden="1">
      <c r="A232" s="37" t="s">
        <v>369</v>
      </c>
      <c r="B232" s="23" t="s">
        <v>322</v>
      </c>
      <c r="C232" s="24"/>
      <c r="D232" s="245">
        <v>0</v>
      </c>
      <c r="E232" s="246"/>
    </row>
    <row r="233" spans="1:5" s="4" customFormat="1" ht="23.25" hidden="1">
      <c r="A233" s="255" t="s">
        <v>346</v>
      </c>
      <c r="B233" s="23" t="s">
        <v>325</v>
      </c>
      <c r="C233" s="24"/>
      <c r="D233" s="245">
        <v>0</v>
      </c>
      <c r="E233" s="246"/>
    </row>
    <row r="234" spans="1:5" s="4" customFormat="1" ht="23.25" hidden="1">
      <c r="A234" s="38" t="s">
        <v>92</v>
      </c>
      <c r="B234" s="23" t="s">
        <v>323</v>
      </c>
      <c r="C234" s="24"/>
      <c r="D234" s="245">
        <v>0</v>
      </c>
      <c r="E234" s="246"/>
    </row>
    <row r="235" spans="1:5" s="4" customFormat="1" ht="23.25" hidden="1">
      <c r="A235" s="38" t="s">
        <v>93</v>
      </c>
      <c r="B235" s="23" t="s">
        <v>325</v>
      </c>
      <c r="C235" s="24"/>
      <c r="D235" s="245">
        <v>0</v>
      </c>
      <c r="E235" s="246"/>
    </row>
    <row r="236" spans="1:5" s="4" customFormat="1" ht="23.25" hidden="1">
      <c r="A236" s="38" t="s">
        <v>140</v>
      </c>
      <c r="B236" s="23" t="s">
        <v>323</v>
      </c>
      <c r="C236" s="57"/>
      <c r="D236" s="245">
        <v>0</v>
      </c>
      <c r="E236" s="246"/>
    </row>
    <row r="237" spans="1:5" s="4" customFormat="1" ht="23.25" hidden="1">
      <c r="A237" s="255" t="s">
        <v>347</v>
      </c>
      <c r="B237" s="23" t="s">
        <v>325</v>
      </c>
      <c r="C237" s="24"/>
      <c r="D237" s="245">
        <v>0</v>
      </c>
      <c r="E237" s="246"/>
    </row>
    <row r="238" spans="1:5" s="4" customFormat="1" ht="23.25" hidden="1">
      <c r="A238" s="38" t="s">
        <v>141</v>
      </c>
      <c r="B238" s="23" t="s">
        <v>325</v>
      </c>
      <c r="C238" s="57"/>
      <c r="D238" s="245">
        <v>0</v>
      </c>
      <c r="E238" s="246"/>
    </row>
    <row r="239" spans="1:5" s="4" customFormat="1" ht="23.25" hidden="1">
      <c r="A239" s="38" t="s">
        <v>223</v>
      </c>
      <c r="B239" s="23" t="s">
        <v>323</v>
      </c>
      <c r="C239" s="24"/>
      <c r="D239" s="245">
        <v>0</v>
      </c>
      <c r="E239" s="246"/>
    </row>
    <row r="240" spans="1:5" s="4" customFormat="1" ht="23.25" hidden="1">
      <c r="A240" s="35" t="s">
        <v>24</v>
      </c>
      <c r="B240" s="23" t="s">
        <v>324</v>
      </c>
      <c r="C240" s="24"/>
      <c r="D240" s="245">
        <v>0</v>
      </c>
      <c r="E240" s="246"/>
    </row>
    <row r="241" spans="1:5" s="4" customFormat="1" ht="23.25">
      <c r="A241" s="38" t="s">
        <v>25</v>
      </c>
      <c r="B241" s="23" t="s">
        <v>323</v>
      </c>
      <c r="C241" s="24">
        <v>147</v>
      </c>
      <c r="D241" s="245">
        <v>30000</v>
      </c>
      <c r="E241" s="246">
        <f>+D241*C241</f>
        <v>4410000</v>
      </c>
    </row>
    <row r="242" spans="1:5" s="4" customFormat="1" ht="23.25" hidden="1">
      <c r="A242" s="38" t="s">
        <v>26</v>
      </c>
      <c r="B242" s="23" t="s">
        <v>323</v>
      </c>
      <c r="C242" s="24"/>
      <c r="D242" s="245">
        <v>25000</v>
      </c>
      <c r="E242" s="246"/>
    </row>
    <row r="243" spans="1:5" s="4" customFormat="1" ht="23.25" hidden="1">
      <c r="A243" s="38" t="s">
        <v>27</v>
      </c>
      <c r="B243" s="23" t="s">
        <v>326</v>
      </c>
      <c r="C243" s="24"/>
      <c r="D243" s="245">
        <v>0</v>
      </c>
      <c r="E243" s="246"/>
    </row>
    <row r="244" spans="1:5" s="4" customFormat="1" ht="23.25" hidden="1">
      <c r="A244" s="38" t="s">
        <v>28</v>
      </c>
      <c r="B244" s="23" t="s">
        <v>324</v>
      </c>
      <c r="C244" s="24"/>
      <c r="D244" s="245">
        <v>20000</v>
      </c>
      <c r="E244" s="246"/>
    </row>
    <row r="245" spans="1:5" s="4" customFormat="1" ht="23.25" hidden="1">
      <c r="A245" s="38" t="s">
        <v>29</v>
      </c>
      <c r="B245" s="23" t="s">
        <v>323</v>
      </c>
      <c r="C245" s="24"/>
      <c r="D245" s="245">
        <v>0</v>
      </c>
      <c r="E245" s="246"/>
    </row>
    <row r="246" spans="1:5" s="4" customFormat="1" ht="23.25" hidden="1">
      <c r="A246" s="40" t="s">
        <v>234</v>
      </c>
      <c r="B246" s="23" t="s">
        <v>323</v>
      </c>
      <c r="C246" s="24"/>
      <c r="D246" s="245">
        <v>0</v>
      </c>
      <c r="E246" s="246"/>
    </row>
    <row r="247" spans="1:5" s="4" customFormat="1" ht="23.25" hidden="1">
      <c r="A247" s="38" t="s">
        <v>235</v>
      </c>
      <c r="B247" s="23" t="s">
        <v>323</v>
      </c>
      <c r="C247" s="24"/>
      <c r="D247" s="245">
        <v>0</v>
      </c>
      <c r="E247" s="246"/>
    </row>
    <row r="248" spans="1:5" s="4" customFormat="1" ht="23.25" hidden="1">
      <c r="A248" s="38" t="s">
        <v>236</v>
      </c>
      <c r="B248" s="23" t="s">
        <v>323</v>
      </c>
      <c r="C248" s="24"/>
      <c r="D248" s="245">
        <v>0</v>
      </c>
      <c r="E248" s="246"/>
    </row>
    <row r="249" spans="1:5" s="4" customFormat="1" ht="23.25">
      <c r="A249" s="38" t="s">
        <v>30</v>
      </c>
      <c r="B249" s="23" t="s">
        <v>323</v>
      </c>
      <c r="C249" s="24">
        <v>50</v>
      </c>
      <c r="D249" s="245">
        <v>34000</v>
      </c>
      <c r="E249" s="246">
        <f t="shared" ref="E249:E250" si="6">+D249*C249</f>
        <v>1700000</v>
      </c>
    </row>
    <row r="250" spans="1:5" s="4" customFormat="1" ht="23.25">
      <c r="A250" s="38" t="s">
        <v>31</v>
      </c>
      <c r="B250" s="23" t="s">
        <v>323</v>
      </c>
      <c r="C250" s="24">
        <v>6</v>
      </c>
      <c r="D250" s="245">
        <v>29000</v>
      </c>
      <c r="E250" s="246">
        <f t="shared" si="6"/>
        <v>174000</v>
      </c>
    </row>
    <row r="251" spans="1:5" s="4" customFormat="1" ht="23.25" hidden="1">
      <c r="A251" s="38" t="s">
        <v>32</v>
      </c>
      <c r="B251" s="23" t="s">
        <v>326</v>
      </c>
      <c r="C251" s="24"/>
      <c r="D251" s="245">
        <v>0</v>
      </c>
      <c r="E251" s="246"/>
    </row>
    <row r="252" spans="1:5" s="4" customFormat="1" ht="23.25" hidden="1">
      <c r="A252" s="38" t="s">
        <v>33</v>
      </c>
      <c r="B252" s="23" t="s">
        <v>324</v>
      </c>
      <c r="C252" s="24"/>
      <c r="D252" s="245">
        <v>0</v>
      </c>
      <c r="E252" s="246"/>
    </row>
    <row r="253" spans="1:5" s="4" customFormat="1" ht="23.25">
      <c r="A253" s="38" t="s">
        <v>34</v>
      </c>
      <c r="B253" s="23" t="s">
        <v>323</v>
      </c>
      <c r="C253" s="24">
        <v>52</v>
      </c>
      <c r="D253" s="245">
        <v>27000</v>
      </c>
      <c r="E253" s="246">
        <f t="shared" ref="E253:E254" si="7">+D253*C253</f>
        <v>1404000</v>
      </c>
    </row>
    <row r="254" spans="1:5" s="4" customFormat="1" ht="23.25">
      <c r="A254" s="38" t="s">
        <v>35</v>
      </c>
      <c r="B254" s="23" t="s">
        <v>323</v>
      </c>
      <c r="C254" s="24">
        <v>12</v>
      </c>
      <c r="D254" s="245">
        <v>22000</v>
      </c>
      <c r="E254" s="246">
        <f t="shared" si="7"/>
        <v>264000</v>
      </c>
    </row>
    <row r="255" spans="1:5" s="4" customFormat="1" ht="23.25" hidden="1">
      <c r="A255" s="38" t="s">
        <v>36</v>
      </c>
      <c r="B255" s="23" t="s">
        <v>326</v>
      </c>
      <c r="C255" s="24"/>
      <c r="D255" s="245">
        <v>0</v>
      </c>
      <c r="E255" s="246"/>
    </row>
    <row r="256" spans="1:5" s="4" customFormat="1" ht="23.25" hidden="1">
      <c r="A256" s="38" t="s">
        <v>94</v>
      </c>
      <c r="B256" s="23" t="s">
        <v>323</v>
      </c>
      <c r="C256" s="57"/>
      <c r="D256" s="245">
        <v>35000</v>
      </c>
      <c r="E256" s="246"/>
    </row>
    <row r="257" spans="1:5" s="4" customFormat="1" ht="23.25" hidden="1">
      <c r="A257" s="37" t="s">
        <v>95</v>
      </c>
      <c r="B257" s="23" t="s">
        <v>323</v>
      </c>
      <c r="C257" s="24"/>
      <c r="D257" s="245">
        <v>0</v>
      </c>
      <c r="E257" s="246"/>
    </row>
    <row r="258" spans="1:5" s="4" customFormat="1" ht="23.25" hidden="1">
      <c r="A258" s="38" t="s">
        <v>224</v>
      </c>
      <c r="B258" s="23" t="s">
        <v>323</v>
      </c>
      <c r="C258" s="24"/>
      <c r="D258" s="245">
        <v>0</v>
      </c>
      <c r="E258" s="246"/>
    </row>
    <row r="259" spans="1:5" s="4" customFormat="1" ht="23.25" hidden="1">
      <c r="A259" s="35" t="s">
        <v>237</v>
      </c>
      <c r="B259" s="23" t="s">
        <v>323</v>
      </c>
      <c r="C259" s="24"/>
      <c r="D259" s="245">
        <v>0</v>
      </c>
      <c r="E259" s="246"/>
    </row>
    <row r="260" spans="1:5" s="4" customFormat="1" ht="23.25" hidden="1">
      <c r="A260" s="35" t="s">
        <v>238</v>
      </c>
      <c r="B260" s="23" t="s">
        <v>323</v>
      </c>
      <c r="C260" s="24"/>
      <c r="D260" s="245">
        <v>0</v>
      </c>
      <c r="E260" s="246"/>
    </row>
    <row r="261" spans="1:5" s="4" customFormat="1" ht="23.25">
      <c r="A261" s="38" t="s">
        <v>239</v>
      </c>
      <c r="B261" s="23" t="s">
        <v>325</v>
      </c>
      <c r="C261" s="24">
        <v>28</v>
      </c>
      <c r="D261" s="245">
        <v>18000</v>
      </c>
      <c r="E261" s="246">
        <f>+D261*C261</f>
        <v>504000</v>
      </c>
    </row>
    <row r="262" spans="1:5" s="4" customFormat="1" ht="23.25" hidden="1">
      <c r="A262" s="38" t="s">
        <v>240</v>
      </c>
      <c r="B262" s="23" t="s">
        <v>325</v>
      </c>
      <c r="C262" s="24"/>
      <c r="D262" s="245">
        <v>0</v>
      </c>
      <c r="E262" s="246"/>
    </row>
    <row r="263" spans="1:5" s="4" customFormat="1" ht="23.25" hidden="1">
      <c r="A263" s="38" t="s">
        <v>225</v>
      </c>
      <c r="B263" s="23" t="s">
        <v>323</v>
      </c>
      <c r="C263" s="24"/>
      <c r="D263" s="245">
        <v>0</v>
      </c>
      <c r="E263" s="246"/>
    </row>
    <row r="264" spans="1:5" s="4" customFormat="1" ht="23.25" hidden="1">
      <c r="A264" s="38" t="s">
        <v>121</v>
      </c>
      <c r="B264" s="23"/>
      <c r="C264" s="24"/>
      <c r="D264" s="245">
        <v>0</v>
      </c>
      <c r="E264" s="246"/>
    </row>
    <row r="265" spans="1:5" s="4" customFormat="1" ht="23.25" hidden="1">
      <c r="A265" s="38" t="s">
        <v>241</v>
      </c>
      <c r="B265" s="23" t="s">
        <v>322</v>
      </c>
      <c r="C265" s="24"/>
      <c r="D265" s="245">
        <v>0</v>
      </c>
      <c r="E265" s="246"/>
    </row>
    <row r="266" spans="1:5" s="4" customFormat="1" ht="23.25">
      <c r="A266" s="38" t="s">
        <v>74</v>
      </c>
      <c r="B266" s="23" t="s">
        <v>323</v>
      </c>
      <c r="C266" s="24">
        <v>3</v>
      </c>
      <c r="D266" s="245">
        <v>10000</v>
      </c>
      <c r="E266" s="246">
        <f>+D266*C266</f>
        <v>30000</v>
      </c>
    </row>
    <row r="267" spans="1:5" s="4" customFormat="1" ht="23.25" hidden="1">
      <c r="A267" s="38" t="s">
        <v>75</v>
      </c>
      <c r="B267" s="23" t="s">
        <v>327</v>
      </c>
      <c r="C267" s="24"/>
      <c r="D267" s="245">
        <v>0</v>
      </c>
      <c r="E267" s="246"/>
    </row>
    <row r="268" spans="1:5" s="4" customFormat="1" ht="23.25" hidden="1">
      <c r="A268" s="255" t="s">
        <v>348</v>
      </c>
      <c r="B268" s="23" t="s">
        <v>325</v>
      </c>
      <c r="C268" s="24"/>
      <c r="D268" s="245">
        <v>0</v>
      </c>
      <c r="E268" s="246"/>
    </row>
    <row r="269" spans="1:5" s="4" customFormat="1" ht="23.25" hidden="1">
      <c r="A269" s="38" t="s">
        <v>150</v>
      </c>
      <c r="B269" s="23" t="s">
        <v>325</v>
      </c>
      <c r="C269" s="24"/>
      <c r="D269" s="245">
        <v>0</v>
      </c>
      <c r="E269" s="246"/>
    </row>
    <row r="270" spans="1:5" s="4" customFormat="1" ht="23.25" hidden="1">
      <c r="A270" s="255" t="s">
        <v>356</v>
      </c>
      <c r="B270" s="23" t="s">
        <v>325</v>
      </c>
      <c r="C270" s="24"/>
      <c r="D270" s="245">
        <v>0</v>
      </c>
      <c r="E270" s="246"/>
    </row>
    <row r="271" spans="1:5" s="4" customFormat="1" ht="23.25" hidden="1">
      <c r="A271" s="35" t="s">
        <v>309</v>
      </c>
      <c r="B271" s="23" t="s">
        <v>323</v>
      </c>
      <c r="C271" s="24"/>
      <c r="D271" s="245">
        <v>0</v>
      </c>
      <c r="E271" s="246"/>
    </row>
    <row r="272" spans="1:5" s="4" customFormat="1" ht="23.25" hidden="1">
      <c r="A272" s="255" t="s">
        <v>349</v>
      </c>
      <c r="B272" s="23" t="s">
        <v>325</v>
      </c>
      <c r="C272" s="24"/>
      <c r="D272" s="245">
        <v>0</v>
      </c>
      <c r="E272" s="246"/>
    </row>
    <row r="273" spans="1:5" s="4" customFormat="1" ht="23.25" hidden="1">
      <c r="A273" s="35" t="s">
        <v>142</v>
      </c>
      <c r="B273" s="23" t="s">
        <v>323</v>
      </c>
      <c r="C273" s="57"/>
      <c r="D273" s="245">
        <v>0</v>
      </c>
      <c r="E273" s="246"/>
    </row>
    <row r="274" spans="1:5" s="4" customFormat="1" ht="23.25" hidden="1">
      <c r="A274" s="40" t="s">
        <v>242</v>
      </c>
      <c r="B274" s="23" t="s">
        <v>322</v>
      </c>
      <c r="C274" s="24"/>
      <c r="D274" s="245">
        <v>0</v>
      </c>
      <c r="E274" s="246"/>
    </row>
    <row r="275" spans="1:5" s="4" customFormat="1" ht="23.25" hidden="1">
      <c r="A275" s="40" t="s">
        <v>102</v>
      </c>
      <c r="B275" s="23" t="s">
        <v>324</v>
      </c>
      <c r="C275" s="24"/>
      <c r="D275" s="245">
        <v>0</v>
      </c>
      <c r="E275" s="246"/>
    </row>
    <row r="276" spans="1:5" s="4" customFormat="1" ht="23.25" hidden="1">
      <c r="A276" s="40" t="s">
        <v>103</v>
      </c>
      <c r="B276" s="23" t="s">
        <v>324</v>
      </c>
      <c r="C276" s="24"/>
      <c r="D276" s="245">
        <v>0</v>
      </c>
      <c r="E276" s="246"/>
    </row>
    <row r="277" spans="1:5" s="4" customFormat="1" ht="23.25" hidden="1">
      <c r="A277" s="38" t="s">
        <v>269</v>
      </c>
      <c r="B277" s="23" t="s">
        <v>323</v>
      </c>
      <c r="C277" s="24"/>
      <c r="D277" s="245">
        <v>6000</v>
      </c>
      <c r="E277" s="246"/>
    </row>
    <row r="278" spans="1:5" s="4" customFormat="1" ht="23.25" hidden="1">
      <c r="A278" s="40" t="s">
        <v>270</v>
      </c>
      <c r="B278" s="23" t="s">
        <v>325</v>
      </c>
      <c r="C278" s="24"/>
      <c r="D278" s="245">
        <v>0</v>
      </c>
      <c r="E278" s="246"/>
    </row>
    <row r="279" spans="1:5" s="4" customFormat="1" ht="23.25" hidden="1">
      <c r="A279" s="38" t="s">
        <v>271</v>
      </c>
      <c r="B279" s="23" t="s">
        <v>323</v>
      </c>
      <c r="C279" s="24"/>
      <c r="D279" s="245">
        <v>0</v>
      </c>
      <c r="E279" s="246"/>
    </row>
    <row r="280" spans="1:5" s="4" customFormat="1" ht="23.25">
      <c r="A280" s="38" t="s">
        <v>286</v>
      </c>
      <c r="B280" s="23" t="s">
        <v>323</v>
      </c>
      <c r="C280" s="24">
        <v>62</v>
      </c>
      <c r="D280" s="245">
        <v>5000</v>
      </c>
      <c r="E280" s="246">
        <f>+D280*C280</f>
        <v>310000</v>
      </c>
    </row>
    <row r="281" spans="1:5" s="4" customFormat="1" ht="23.25" hidden="1">
      <c r="A281" s="40" t="s">
        <v>287</v>
      </c>
      <c r="B281" s="23" t="s">
        <v>324</v>
      </c>
      <c r="C281" s="24"/>
      <c r="D281" s="245">
        <v>0</v>
      </c>
      <c r="E281" s="246"/>
    </row>
    <row r="282" spans="1:5" s="4" customFormat="1" ht="23.25" hidden="1">
      <c r="A282" s="48" t="s">
        <v>310</v>
      </c>
      <c r="B282" s="23" t="s">
        <v>323</v>
      </c>
      <c r="C282" s="24"/>
      <c r="D282" s="245">
        <v>0</v>
      </c>
      <c r="E282" s="246"/>
    </row>
    <row r="283" spans="1:5" s="4" customFormat="1" ht="23.25" hidden="1">
      <c r="A283" s="38" t="s">
        <v>143</v>
      </c>
      <c r="B283" s="23" t="s">
        <v>323</v>
      </c>
      <c r="C283" s="24"/>
      <c r="D283" s="245">
        <v>7000</v>
      </c>
      <c r="E283" s="246"/>
    </row>
    <row r="284" spans="1:5" s="4" customFormat="1" ht="23.25" hidden="1">
      <c r="A284" s="37" t="s">
        <v>144</v>
      </c>
      <c r="B284" s="23" t="s">
        <v>328</v>
      </c>
      <c r="C284" s="24"/>
      <c r="D284" s="245">
        <v>0</v>
      </c>
      <c r="E284" s="246"/>
    </row>
    <row r="285" spans="1:5" s="4" customFormat="1" ht="23.25" hidden="1">
      <c r="A285" s="35" t="s">
        <v>96</v>
      </c>
      <c r="B285" s="23" t="s">
        <v>323</v>
      </c>
      <c r="C285" s="24"/>
      <c r="D285" s="245">
        <v>0</v>
      </c>
      <c r="E285" s="246"/>
    </row>
    <row r="286" spans="1:5" s="4" customFormat="1" ht="23.25" hidden="1">
      <c r="A286" s="40" t="s">
        <v>97</v>
      </c>
      <c r="B286" s="23" t="s">
        <v>325</v>
      </c>
      <c r="C286" s="24"/>
      <c r="D286" s="245">
        <v>0</v>
      </c>
      <c r="E286" s="246"/>
    </row>
    <row r="287" spans="1:5" s="4" customFormat="1" ht="23.25" hidden="1">
      <c r="A287" s="37" t="s">
        <v>80</v>
      </c>
      <c r="B287" s="23" t="s">
        <v>325</v>
      </c>
      <c r="C287" s="24"/>
      <c r="D287" s="245">
        <v>0</v>
      </c>
      <c r="E287" s="246"/>
    </row>
    <row r="288" spans="1:5" s="4" customFormat="1" ht="23.25" hidden="1">
      <c r="A288" s="38" t="s">
        <v>226</v>
      </c>
      <c r="B288" s="23" t="s">
        <v>323</v>
      </c>
      <c r="C288" s="24"/>
      <c r="D288" s="245">
        <v>0</v>
      </c>
      <c r="E288" s="246"/>
    </row>
    <row r="289" spans="1:5" s="4" customFormat="1" ht="23.25" hidden="1">
      <c r="A289" s="40" t="s">
        <v>227</v>
      </c>
      <c r="B289" s="23" t="s">
        <v>322</v>
      </c>
      <c r="C289" s="24"/>
      <c r="D289" s="245">
        <v>0</v>
      </c>
      <c r="E289" s="246"/>
    </row>
    <row r="290" spans="1:5" s="4" customFormat="1" ht="23.25" hidden="1">
      <c r="A290" s="35" t="s">
        <v>228</v>
      </c>
      <c r="B290" s="23" t="s">
        <v>323</v>
      </c>
      <c r="C290" s="24"/>
      <c r="D290" s="245">
        <v>0</v>
      </c>
      <c r="E290" s="246"/>
    </row>
    <row r="291" spans="1:5" s="4" customFormat="1" ht="23.25" hidden="1">
      <c r="A291" s="38" t="s">
        <v>311</v>
      </c>
      <c r="B291" s="23" t="s">
        <v>323</v>
      </c>
      <c r="C291" s="24"/>
      <c r="D291" s="245">
        <v>0</v>
      </c>
      <c r="E291" s="246"/>
    </row>
    <row r="292" spans="1:5" s="4" customFormat="1" ht="23.25" hidden="1">
      <c r="A292" s="35" t="s">
        <v>360</v>
      </c>
      <c r="B292" s="23" t="s">
        <v>323</v>
      </c>
      <c r="C292" s="24"/>
      <c r="D292" s="245">
        <v>0</v>
      </c>
      <c r="E292" s="246"/>
    </row>
    <row r="293" spans="1:5" s="4" customFormat="1" ht="23.25" hidden="1">
      <c r="A293" s="38" t="s">
        <v>122</v>
      </c>
      <c r="B293" s="23" t="s">
        <v>323</v>
      </c>
      <c r="C293" s="24"/>
      <c r="D293" s="245">
        <v>0</v>
      </c>
      <c r="E293" s="246"/>
    </row>
    <row r="294" spans="1:5" s="4" customFormat="1" ht="23.25" hidden="1">
      <c r="A294" s="35" t="s">
        <v>145</v>
      </c>
      <c r="B294" s="23" t="s">
        <v>323</v>
      </c>
      <c r="C294" s="24"/>
      <c r="D294" s="245">
        <v>0</v>
      </c>
      <c r="E294" s="246"/>
    </row>
    <row r="295" spans="1:5" s="4" customFormat="1" ht="23.25" hidden="1">
      <c r="A295" s="35" t="s">
        <v>246</v>
      </c>
      <c r="B295" s="23" t="s">
        <v>323</v>
      </c>
      <c r="C295" s="24"/>
      <c r="D295" s="245">
        <v>0</v>
      </c>
      <c r="E295" s="246"/>
    </row>
    <row r="296" spans="1:5" s="4" customFormat="1" ht="23.25" hidden="1">
      <c r="A296" s="38" t="s">
        <v>174</v>
      </c>
      <c r="B296" s="23" t="s">
        <v>323</v>
      </c>
      <c r="C296" s="24"/>
      <c r="D296" s="245">
        <v>0</v>
      </c>
      <c r="E296" s="246"/>
    </row>
    <row r="297" spans="1:5" s="4" customFormat="1" ht="23.25" hidden="1">
      <c r="A297" s="38" t="s">
        <v>247</v>
      </c>
      <c r="B297" s="23" t="s">
        <v>329</v>
      </c>
      <c r="C297" s="24"/>
      <c r="D297" s="245">
        <v>0</v>
      </c>
      <c r="E297" s="246"/>
    </row>
    <row r="298" spans="1:5" s="4" customFormat="1" ht="23.25" hidden="1">
      <c r="A298" s="38" t="s">
        <v>314</v>
      </c>
      <c r="B298" s="23" t="s">
        <v>325</v>
      </c>
      <c r="C298" s="24"/>
      <c r="D298" s="245">
        <v>0</v>
      </c>
      <c r="E298" s="246"/>
    </row>
    <row r="299" spans="1:5" s="4" customFormat="1" ht="23.25" hidden="1">
      <c r="A299" s="37" t="s">
        <v>81</v>
      </c>
      <c r="B299" s="23" t="s">
        <v>323</v>
      </c>
      <c r="C299" s="24"/>
      <c r="D299" s="245">
        <v>29000</v>
      </c>
      <c r="E299" s="246"/>
    </row>
    <row r="300" spans="1:5" s="4" customFormat="1" ht="23.25" hidden="1">
      <c r="A300" s="37" t="s">
        <v>82</v>
      </c>
      <c r="B300" s="23" t="s">
        <v>323</v>
      </c>
      <c r="C300" s="24"/>
      <c r="D300" s="245">
        <v>30000</v>
      </c>
      <c r="E300" s="246"/>
    </row>
    <row r="301" spans="1:5" s="4" customFormat="1" ht="23.25" hidden="1">
      <c r="A301" s="38" t="s">
        <v>248</v>
      </c>
      <c r="B301" s="23" t="s">
        <v>323</v>
      </c>
      <c r="C301" s="24"/>
      <c r="D301" s="245">
        <v>0</v>
      </c>
      <c r="E301" s="246"/>
    </row>
    <row r="302" spans="1:5" s="4" customFormat="1" ht="23.25" hidden="1">
      <c r="A302" s="37" t="s">
        <v>83</v>
      </c>
      <c r="B302" s="23" t="s">
        <v>325</v>
      </c>
      <c r="C302" s="24"/>
      <c r="D302" s="245">
        <v>0</v>
      </c>
      <c r="E302" s="246"/>
    </row>
    <row r="303" spans="1:5" s="4" customFormat="1" ht="23.25" hidden="1">
      <c r="A303" s="38" t="s">
        <v>249</v>
      </c>
      <c r="B303" s="23" t="s">
        <v>327</v>
      </c>
      <c r="C303" s="24"/>
      <c r="D303" s="245">
        <v>0</v>
      </c>
      <c r="E303" s="246"/>
    </row>
    <row r="304" spans="1:5" s="4" customFormat="1" ht="23.25" hidden="1">
      <c r="A304" s="38" t="s">
        <v>250</v>
      </c>
      <c r="B304" s="23" t="s">
        <v>327</v>
      </c>
      <c r="C304" s="24"/>
      <c r="D304" s="245">
        <v>0</v>
      </c>
      <c r="E304" s="246"/>
    </row>
    <row r="305" spans="1:5" s="4" customFormat="1" ht="23.25">
      <c r="A305" s="38" t="s">
        <v>251</v>
      </c>
      <c r="B305" s="23" t="s">
        <v>329</v>
      </c>
      <c r="C305" s="24">
        <v>1</v>
      </c>
      <c r="D305" s="245">
        <v>24000</v>
      </c>
      <c r="E305" s="246">
        <f>+D305*C305</f>
        <v>24000</v>
      </c>
    </row>
    <row r="306" spans="1:5" s="4" customFormat="1" ht="23.25" hidden="1">
      <c r="A306" s="38" t="s">
        <v>252</v>
      </c>
      <c r="B306" s="23" t="s">
        <v>323</v>
      </c>
      <c r="C306" s="24"/>
      <c r="D306" s="245">
        <v>0</v>
      </c>
      <c r="E306" s="246"/>
    </row>
    <row r="307" spans="1:5" s="4" customFormat="1" ht="23.25" hidden="1">
      <c r="A307" s="38" t="s">
        <v>253</v>
      </c>
      <c r="B307" s="23" t="s">
        <v>323</v>
      </c>
      <c r="C307" s="24"/>
      <c r="D307" s="245">
        <v>0</v>
      </c>
      <c r="E307" s="246"/>
    </row>
    <row r="308" spans="1:5" s="4" customFormat="1" ht="23.25" hidden="1">
      <c r="A308" s="38" t="s">
        <v>254</v>
      </c>
      <c r="B308" s="23" t="s">
        <v>327</v>
      </c>
      <c r="C308" s="24"/>
      <c r="D308" s="245">
        <v>0</v>
      </c>
      <c r="E308" s="246"/>
    </row>
    <row r="309" spans="1:5" s="4" customFormat="1" ht="23.25" hidden="1">
      <c r="A309" s="38" t="s">
        <v>41</v>
      </c>
      <c r="B309" s="23" t="s">
        <v>323</v>
      </c>
      <c r="C309" s="24"/>
      <c r="D309" s="245">
        <v>0</v>
      </c>
      <c r="E309" s="246"/>
    </row>
    <row r="310" spans="1:5" s="4" customFormat="1" ht="23.25" hidden="1">
      <c r="A310" s="35" t="s">
        <v>175</v>
      </c>
      <c r="B310" s="23" t="s">
        <v>323</v>
      </c>
      <c r="C310" s="24"/>
      <c r="D310" s="245">
        <v>15000</v>
      </c>
      <c r="E310" s="246"/>
    </row>
    <row r="311" spans="1:5" s="4" customFormat="1" ht="23.25" hidden="1">
      <c r="A311" s="38" t="s">
        <v>84</v>
      </c>
      <c r="B311" s="23" t="s">
        <v>323</v>
      </c>
      <c r="C311" s="60"/>
      <c r="D311" s="245">
        <v>0</v>
      </c>
      <c r="E311" s="246"/>
    </row>
    <row r="312" spans="1:5" s="4" customFormat="1" ht="23.25" hidden="1">
      <c r="A312" s="38" t="s">
        <v>255</v>
      </c>
      <c r="B312" s="23" t="s">
        <v>327</v>
      </c>
      <c r="C312" s="24"/>
      <c r="D312" s="245">
        <v>0</v>
      </c>
      <c r="E312" s="246"/>
    </row>
    <row r="313" spans="1:5" s="4" customFormat="1" ht="23.25" hidden="1">
      <c r="A313" s="38" t="s">
        <v>176</v>
      </c>
      <c r="B313" s="23" t="s">
        <v>325</v>
      </c>
      <c r="C313" s="24"/>
      <c r="D313" s="245">
        <v>0</v>
      </c>
      <c r="E313" s="246"/>
    </row>
    <row r="314" spans="1:5" s="4" customFormat="1" ht="23.25" hidden="1">
      <c r="A314" s="38" t="s">
        <v>256</v>
      </c>
      <c r="B314" s="23" t="s">
        <v>323</v>
      </c>
      <c r="C314" s="24"/>
      <c r="D314" s="245">
        <v>0</v>
      </c>
      <c r="E314" s="246"/>
    </row>
    <row r="315" spans="1:5" s="4" customFormat="1" ht="23.25" hidden="1">
      <c r="A315" s="38" t="s">
        <v>257</v>
      </c>
      <c r="B315" s="23" t="s">
        <v>323</v>
      </c>
      <c r="C315" s="24"/>
      <c r="D315" s="245">
        <v>0</v>
      </c>
      <c r="E315" s="246"/>
    </row>
    <row r="316" spans="1:5" s="4" customFormat="1" ht="23.25">
      <c r="A316" s="38" t="s">
        <v>258</v>
      </c>
      <c r="B316" s="23" t="s">
        <v>323</v>
      </c>
      <c r="C316" s="24">
        <v>7</v>
      </c>
      <c r="D316" s="245">
        <v>30000</v>
      </c>
      <c r="E316" s="246">
        <f>+D316*C316</f>
        <v>210000</v>
      </c>
    </row>
    <row r="317" spans="1:5" s="4" customFormat="1" ht="23.25" hidden="1">
      <c r="A317" s="38" t="s">
        <v>259</v>
      </c>
      <c r="B317" s="23" t="s">
        <v>323</v>
      </c>
      <c r="C317" s="24"/>
      <c r="D317" s="245">
        <v>0</v>
      </c>
      <c r="E317" s="246"/>
    </row>
    <row r="318" spans="1:5" s="4" customFormat="1" ht="23.25" hidden="1">
      <c r="A318" s="38" t="s">
        <v>260</v>
      </c>
      <c r="B318" s="23" t="s">
        <v>323</v>
      </c>
      <c r="C318" s="24"/>
      <c r="D318" s="245">
        <v>0</v>
      </c>
      <c r="E318" s="246"/>
    </row>
    <row r="319" spans="1:5" s="4" customFormat="1" ht="23.25" hidden="1">
      <c r="A319" s="38" t="s">
        <v>261</v>
      </c>
      <c r="B319" s="23" t="s">
        <v>327</v>
      </c>
      <c r="C319" s="24"/>
      <c r="D319" s="245">
        <v>0</v>
      </c>
      <c r="E319" s="246"/>
    </row>
    <row r="320" spans="1:5" s="4" customFormat="1" ht="23.25" hidden="1">
      <c r="A320" s="38" t="s">
        <v>262</v>
      </c>
      <c r="B320" s="23" t="s">
        <v>327</v>
      </c>
      <c r="C320" s="24"/>
      <c r="D320" s="245">
        <v>0</v>
      </c>
      <c r="E320" s="246"/>
    </row>
    <row r="321" spans="1:5" s="4" customFormat="1" ht="23.25" hidden="1">
      <c r="A321" s="38" t="s">
        <v>263</v>
      </c>
      <c r="B321" s="23" t="s">
        <v>327</v>
      </c>
      <c r="C321" s="24"/>
      <c r="D321" s="245">
        <v>0</v>
      </c>
      <c r="E321" s="246"/>
    </row>
    <row r="322" spans="1:5" s="4" customFormat="1" ht="23.25">
      <c r="A322" s="38" t="s">
        <v>264</v>
      </c>
      <c r="B322" s="23" t="s">
        <v>327</v>
      </c>
      <c r="C322" s="24">
        <v>15</v>
      </c>
      <c r="D322" s="245">
        <v>6800</v>
      </c>
      <c r="E322" s="246">
        <f>+D322*C322</f>
        <v>102000</v>
      </c>
    </row>
    <row r="323" spans="1:5" s="4" customFormat="1" ht="23.25" hidden="1">
      <c r="A323" s="38" t="s">
        <v>265</v>
      </c>
      <c r="B323" s="23" t="s">
        <v>327</v>
      </c>
      <c r="C323" s="24"/>
      <c r="D323" s="245">
        <v>0</v>
      </c>
      <c r="E323" s="246"/>
    </row>
    <row r="324" spans="1:5" s="4" customFormat="1" ht="23.25" hidden="1">
      <c r="A324" s="38" t="s">
        <v>266</v>
      </c>
      <c r="B324" s="23" t="s">
        <v>329</v>
      </c>
      <c r="C324" s="24"/>
      <c r="D324" s="245">
        <v>25000</v>
      </c>
      <c r="E324" s="246"/>
    </row>
    <row r="325" spans="1:5" s="4" customFormat="1" ht="23.25" hidden="1">
      <c r="A325" s="38" t="s">
        <v>267</v>
      </c>
      <c r="B325" s="23" t="s">
        <v>323</v>
      </c>
      <c r="C325" s="24"/>
      <c r="D325" s="245">
        <v>0</v>
      </c>
      <c r="E325" s="246"/>
    </row>
    <row r="326" spans="1:5" s="4" customFormat="1" ht="23.25" hidden="1">
      <c r="A326" s="38" t="s">
        <v>268</v>
      </c>
      <c r="B326" s="23" t="s">
        <v>323</v>
      </c>
      <c r="C326" s="24"/>
      <c r="D326" s="245">
        <v>0</v>
      </c>
      <c r="E326" s="246"/>
    </row>
    <row r="327" spans="1:5" s="4" customFormat="1" ht="23.25" hidden="1">
      <c r="A327" s="35" t="s">
        <v>312</v>
      </c>
      <c r="B327" s="23" t="s">
        <v>323</v>
      </c>
      <c r="C327" s="24"/>
      <c r="D327" s="245">
        <v>0</v>
      </c>
      <c r="E327" s="246"/>
    </row>
    <row r="328" spans="1:5" s="4" customFormat="1" ht="23.25">
      <c r="A328" s="59"/>
      <c r="B328" s="60">
        <v>0</v>
      </c>
      <c r="C328" s="60">
        <v>4595.5</v>
      </c>
      <c r="D328" s="256"/>
      <c r="E328" s="257">
        <f>SUM(E4:E327)</f>
        <v>71351900</v>
      </c>
    </row>
    <row r="329" spans="1:5" ht="18.75" customHeight="1"/>
    <row r="330" spans="1:5" ht="18.75" customHeight="1">
      <c r="D330" s="63"/>
      <c r="E330" s="63"/>
    </row>
  </sheetData>
  <protectedRanges>
    <protectedRange password="CF71" sqref="C1:C327 C329:C65536" name="tho"/>
  </protectedRanges>
  <autoFilter ref="A2:IV328" xr:uid="{00000000-0009-0000-0000-00001B000000}">
    <filterColumn colId="2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328"/>
  <sheetViews>
    <sheetView workbookViewId="0">
      <selection activeCell="I43" sqref="I43"/>
    </sheetView>
  </sheetViews>
  <sheetFormatPr defaultRowHeight="15"/>
  <cols>
    <col min="1" max="1" width="33.28515625" customWidth="1"/>
    <col min="3" max="3" width="11.7109375" customWidth="1"/>
    <col min="4" max="4" width="19.7109375" customWidth="1"/>
  </cols>
  <sheetData>
    <row r="1" spans="1:4">
      <c r="A1" s="259" t="s">
        <v>372</v>
      </c>
      <c r="B1" s="260"/>
      <c r="C1" s="260"/>
      <c r="D1" s="260"/>
    </row>
    <row r="2" spans="1:4" ht="25.5">
      <c r="A2" s="266" t="s">
        <v>1</v>
      </c>
      <c r="B2" s="261" t="s">
        <v>2</v>
      </c>
      <c r="C2" s="261" t="s">
        <v>3</v>
      </c>
      <c r="D2" s="261" t="s">
        <v>4</v>
      </c>
    </row>
    <row r="3" spans="1:4" ht="18.75" hidden="1">
      <c r="A3" s="32" t="s">
        <v>76</v>
      </c>
      <c r="B3" s="29"/>
      <c r="C3" s="29"/>
      <c r="D3" s="29">
        <f>B3*C3</f>
        <v>0</v>
      </c>
    </row>
    <row r="4" spans="1:4" ht="18.75" hidden="1">
      <c r="A4" s="27" t="s">
        <v>77</v>
      </c>
      <c r="B4" s="29"/>
      <c r="C4" s="29"/>
      <c r="D4" s="29">
        <f t="shared" ref="D4:D67" si="0">B4*C4</f>
        <v>0</v>
      </c>
    </row>
    <row r="5" spans="1:4" ht="18.75" hidden="1">
      <c r="A5" s="32" t="s">
        <v>78</v>
      </c>
      <c r="B5" s="29"/>
      <c r="C5" s="29"/>
      <c r="D5" s="29">
        <f t="shared" si="0"/>
        <v>0</v>
      </c>
    </row>
    <row r="6" spans="1:4" ht="18.75">
      <c r="A6" s="32" t="s">
        <v>196</v>
      </c>
      <c r="B6" s="29">
        <v>92</v>
      </c>
      <c r="C6" s="29">
        <v>6500</v>
      </c>
      <c r="D6" s="29">
        <f t="shared" si="0"/>
        <v>598000</v>
      </c>
    </row>
    <row r="7" spans="1:4" ht="18.75" hidden="1">
      <c r="A7" s="33" t="s">
        <v>197</v>
      </c>
      <c r="B7" s="29"/>
      <c r="C7" s="29"/>
      <c r="D7" s="29">
        <f t="shared" si="0"/>
        <v>0</v>
      </c>
    </row>
    <row r="8" spans="1:4" ht="18.75" hidden="1">
      <c r="A8" s="34" t="s">
        <v>295</v>
      </c>
      <c r="B8" s="29"/>
      <c r="C8" s="29"/>
      <c r="D8" s="29">
        <f t="shared" si="0"/>
        <v>0</v>
      </c>
    </row>
    <row r="9" spans="1:4" ht="18.75" hidden="1">
      <c r="A9" s="32" t="s">
        <v>198</v>
      </c>
      <c r="B9" s="29"/>
      <c r="C9" s="29"/>
      <c r="D9" s="29">
        <f t="shared" si="0"/>
        <v>0</v>
      </c>
    </row>
    <row r="10" spans="1:4" ht="18.75" hidden="1">
      <c r="A10" s="35" t="s">
        <v>229</v>
      </c>
      <c r="B10" s="29"/>
      <c r="C10" s="29"/>
      <c r="D10" s="29">
        <f t="shared" si="0"/>
        <v>0</v>
      </c>
    </row>
    <row r="11" spans="1:4" ht="18.75" hidden="1">
      <c r="A11" s="33" t="s">
        <v>53</v>
      </c>
      <c r="B11" s="29"/>
      <c r="C11" s="29"/>
      <c r="D11" s="29">
        <f t="shared" si="0"/>
        <v>0</v>
      </c>
    </row>
    <row r="12" spans="1:4" ht="18.75" hidden="1">
      <c r="A12" s="33" t="s">
        <v>54</v>
      </c>
      <c r="B12" s="29"/>
      <c r="C12" s="29"/>
      <c r="D12" s="29">
        <f t="shared" si="0"/>
        <v>0</v>
      </c>
    </row>
    <row r="13" spans="1:4" ht="18.75" hidden="1">
      <c r="A13" s="36" t="s">
        <v>55</v>
      </c>
      <c r="B13" s="29"/>
      <c r="C13" s="29"/>
      <c r="D13" s="29">
        <f t="shared" si="0"/>
        <v>0</v>
      </c>
    </row>
    <row r="14" spans="1:4" ht="18.75" hidden="1">
      <c r="A14" s="36" t="s">
        <v>206</v>
      </c>
      <c r="B14" s="29"/>
      <c r="C14" s="29"/>
      <c r="D14" s="29">
        <f t="shared" si="0"/>
        <v>0</v>
      </c>
    </row>
    <row r="15" spans="1:4" ht="18.75" hidden="1">
      <c r="A15" s="33" t="s">
        <v>120</v>
      </c>
      <c r="B15" s="29"/>
      <c r="C15" s="29"/>
      <c r="D15" s="29">
        <f t="shared" si="0"/>
        <v>0</v>
      </c>
    </row>
    <row r="16" spans="1:4" ht="18.75" hidden="1">
      <c r="A16" s="33" t="s">
        <v>288</v>
      </c>
      <c r="B16" s="29"/>
      <c r="C16" s="29"/>
      <c r="D16" s="29">
        <f t="shared" si="0"/>
        <v>0</v>
      </c>
    </row>
    <row r="17" spans="1:4" ht="18.75">
      <c r="A17" s="37" t="s">
        <v>289</v>
      </c>
      <c r="B17" s="29">
        <v>10</v>
      </c>
      <c r="C17" s="29">
        <v>4000</v>
      </c>
      <c r="D17" s="29">
        <f t="shared" si="0"/>
        <v>40000</v>
      </c>
    </row>
    <row r="18" spans="1:4" ht="18.75" hidden="1">
      <c r="A18" s="35" t="s">
        <v>290</v>
      </c>
      <c r="B18" s="29"/>
      <c r="C18" s="29"/>
      <c r="D18" s="29">
        <f t="shared" si="0"/>
        <v>0</v>
      </c>
    </row>
    <row r="19" spans="1:4" ht="18.75">
      <c r="A19" s="33" t="s">
        <v>123</v>
      </c>
      <c r="B19" s="29">
        <f>2130+720</f>
        <v>2850</v>
      </c>
      <c r="C19" s="29">
        <v>6000</v>
      </c>
      <c r="D19" s="29">
        <f t="shared" si="0"/>
        <v>17100000</v>
      </c>
    </row>
    <row r="20" spans="1:4" ht="18.75" hidden="1">
      <c r="A20" s="36" t="s">
        <v>63</v>
      </c>
      <c r="B20" s="29"/>
      <c r="C20" s="29"/>
      <c r="D20" s="29">
        <f t="shared" si="0"/>
        <v>0</v>
      </c>
    </row>
    <row r="21" spans="1:4" ht="18.75" hidden="1">
      <c r="A21" s="36" t="s">
        <v>64</v>
      </c>
      <c r="B21" s="29"/>
      <c r="C21" s="29"/>
      <c r="D21" s="29">
        <f t="shared" si="0"/>
        <v>0</v>
      </c>
    </row>
    <row r="22" spans="1:4" ht="18.75" hidden="1">
      <c r="A22" s="33" t="s">
        <v>272</v>
      </c>
      <c r="B22" s="29"/>
      <c r="C22" s="29"/>
      <c r="D22" s="29">
        <f t="shared" si="0"/>
        <v>0</v>
      </c>
    </row>
    <row r="23" spans="1:4" ht="18.75" hidden="1">
      <c r="A23" s="33" t="s">
        <v>273</v>
      </c>
      <c r="B23" s="29"/>
      <c r="C23" s="29"/>
      <c r="D23" s="29">
        <f t="shared" si="0"/>
        <v>0</v>
      </c>
    </row>
    <row r="24" spans="1:4" ht="18.75">
      <c r="A24" s="33" t="s">
        <v>274</v>
      </c>
      <c r="B24" s="29">
        <f>45+55+68</f>
        <v>168</v>
      </c>
      <c r="C24" s="29">
        <v>10000</v>
      </c>
      <c r="D24" s="29">
        <f t="shared" si="0"/>
        <v>1680000</v>
      </c>
    </row>
    <row r="25" spans="1:4" ht="18.75" hidden="1">
      <c r="A25" s="33" t="s">
        <v>275</v>
      </c>
      <c r="B25" s="29"/>
      <c r="C25" s="29"/>
      <c r="D25" s="29">
        <f t="shared" si="0"/>
        <v>0</v>
      </c>
    </row>
    <row r="26" spans="1:4" ht="18.75" hidden="1">
      <c r="A26" s="33" t="s">
        <v>276</v>
      </c>
      <c r="B26" s="29"/>
      <c r="C26" s="29"/>
      <c r="D26" s="29">
        <f t="shared" si="0"/>
        <v>0</v>
      </c>
    </row>
    <row r="27" spans="1:4" ht="18.75" hidden="1">
      <c r="A27" s="33" t="s">
        <v>67</v>
      </c>
      <c r="B27" s="29"/>
      <c r="C27" s="29"/>
      <c r="D27" s="29">
        <f t="shared" si="0"/>
        <v>0</v>
      </c>
    </row>
    <row r="28" spans="1:4" ht="18.75" hidden="1">
      <c r="A28" s="36" t="s">
        <v>68</v>
      </c>
      <c r="B28" s="29"/>
      <c r="C28" s="29"/>
      <c r="D28" s="29">
        <f t="shared" si="0"/>
        <v>0</v>
      </c>
    </row>
    <row r="29" spans="1:4" ht="18.75" hidden="1">
      <c r="A29" s="36" t="s">
        <v>69</v>
      </c>
      <c r="B29" s="29"/>
      <c r="C29" s="29"/>
      <c r="D29" s="29">
        <f t="shared" si="0"/>
        <v>0</v>
      </c>
    </row>
    <row r="30" spans="1:4" ht="18.75" hidden="1">
      <c r="A30" s="33" t="s">
        <v>230</v>
      </c>
      <c r="B30" s="29"/>
      <c r="C30" s="29"/>
      <c r="D30" s="29">
        <f t="shared" si="0"/>
        <v>0</v>
      </c>
    </row>
    <row r="31" spans="1:4" ht="18.75" hidden="1">
      <c r="A31" s="33" t="s">
        <v>231</v>
      </c>
      <c r="B31" s="29"/>
      <c r="C31" s="29"/>
      <c r="D31" s="29">
        <f t="shared" si="0"/>
        <v>0</v>
      </c>
    </row>
    <row r="32" spans="1:4" ht="18.75" hidden="1">
      <c r="A32" s="35" t="s">
        <v>232</v>
      </c>
      <c r="B32" s="39"/>
      <c r="C32" s="39"/>
      <c r="D32" s="29">
        <f t="shared" si="0"/>
        <v>0</v>
      </c>
    </row>
    <row r="33" spans="1:4" ht="18.75" hidden="1">
      <c r="A33" s="35" t="s">
        <v>233</v>
      </c>
      <c r="B33" s="39"/>
      <c r="C33" s="39"/>
      <c r="D33" s="29">
        <f t="shared" si="0"/>
        <v>0</v>
      </c>
    </row>
    <row r="34" spans="1:4" ht="18.75" hidden="1">
      <c r="A34" s="33" t="s">
        <v>124</v>
      </c>
      <c r="B34" s="29"/>
      <c r="C34" s="29"/>
      <c r="D34" s="29">
        <f t="shared" si="0"/>
        <v>0</v>
      </c>
    </row>
    <row r="35" spans="1:4" ht="18.75" hidden="1">
      <c r="A35" s="33" t="s">
        <v>149</v>
      </c>
      <c r="B35" s="29"/>
      <c r="C35" s="29"/>
      <c r="D35" s="29">
        <f t="shared" si="0"/>
        <v>0</v>
      </c>
    </row>
    <row r="36" spans="1:4" ht="18.75">
      <c r="A36" s="40" t="s">
        <v>99</v>
      </c>
      <c r="B36" s="29">
        <v>1</v>
      </c>
      <c r="C36" s="29">
        <v>13000</v>
      </c>
      <c r="D36" s="29">
        <f t="shared" si="0"/>
        <v>13000</v>
      </c>
    </row>
    <row r="37" spans="1:4" ht="18.75">
      <c r="A37" s="33" t="s">
        <v>100</v>
      </c>
      <c r="B37" s="29">
        <v>7</v>
      </c>
      <c r="C37" s="29">
        <v>11000</v>
      </c>
      <c r="D37" s="29">
        <f t="shared" si="0"/>
        <v>77000</v>
      </c>
    </row>
    <row r="38" spans="1:4" ht="18.75" hidden="1">
      <c r="A38" s="33" t="s">
        <v>101</v>
      </c>
      <c r="B38" s="29"/>
      <c r="C38" s="29"/>
      <c r="D38" s="29">
        <f t="shared" si="0"/>
        <v>0</v>
      </c>
    </row>
    <row r="39" spans="1:4" ht="18.75">
      <c r="A39" s="33" t="s">
        <v>277</v>
      </c>
      <c r="B39" s="29">
        <v>13</v>
      </c>
      <c r="C39" s="29">
        <v>17000</v>
      </c>
      <c r="D39" s="29">
        <f t="shared" si="0"/>
        <v>221000</v>
      </c>
    </row>
    <row r="40" spans="1:4" ht="18.75">
      <c r="A40" s="33" t="s">
        <v>278</v>
      </c>
      <c r="B40" s="29">
        <v>6</v>
      </c>
      <c r="C40" s="29">
        <v>23000</v>
      </c>
      <c r="D40" s="29">
        <f t="shared" si="0"/>
        <v>138000</v>
      </c>
    </row>
    <row r="41" spans="1:4" ht="18.75" hidden="1">
      <c r="A41" s="37" t="s">
        <v>279</v>
      </c>
      <c r="B41" s="29"/>
      <c r="C41" s="29"/>
      <c r="D41" s="29">
        <f t="shared" si="0"/>
        <v>0</v>
      </c>
    </row>
    <row r="42" spans="1:4" ht="18.75" hidden="1">
      <c r="A42" s="35" t="s">
        <v>125</v>
      </c>
      <c r="B42" s="29"/>
      <c r="C42" s="29"/>
      <c r="D42" s="29">
        <f t="shared" si="0"/>
        <v>0</v>
      </c>
    </row>
    <row r="43" spans="1:4" ht="18.75">
      <c r="A43" s="37" t="s">
        <v>126</v>
      </c>
      <c r="B43" s="29">
        <v>3</v>
      </c>
      <c r="C43" s="29">
        <v>5600</v>
      </c>
      <c r="D43" s="29">
        <f t="shared" si="0"/>
        <v>16800</v>
      </c>
    </row>
    <row r="44" spans="1:4" ht="18.75">
      <c r="A44" s="33" t="s">
        <v>280</v>
      </c>
      <c r="B44" s="29">
        <v>34</v>
      </c>
      <c r="C44" s="29">
        <v>14000</v>
      </c>
      <c r="D44" s="29">
        <f t="shared" si="0"/>
        <v>476000</v>
      </c>
    </row>
    <row r="45" spans="1:4" ht="18.75" hidden="1">
      <c r="A45" s="33" t="s">
        <v>281</v>
      </c>
      <c r="B45" s="29"/>
      <c r="C45" s="29"/>
      <c r="D45" s="29">
        <f t="shared" si="0"/>
        <v>0</v>
      </c>
    </row>
    <row r="46" spans="1:4" ht="18.75">
      <c r="A46" s="36" t="s">
        <v>116</v>
      </c>
      <c r="B46" s="29">
        <f>170+120+660+250</f>
        <v>1200</v>
      </c>
      <c r="C46" s="29">
        <v>14000</v>
      </c>
      <c r="D46" s="29">
        <f t="shared" si="0"/>
        <v>16800000</v>
      </c>
    </row>
    <row r="47" spans="1:4" ht="18.75" hidden="1">
      <c r="A47" s="41" t="s">
        <v>151</v>
      </c>
      <c r="B47" s="29"/>
      <c r="C47" s="29"/>
      <c r="D47" s="29">
        <f t="shared" si="0"/>
        <v>0</v>
      </c>
    </row>
    <row r="48" spans="1:4" ht="18.75" hidden="1">
      <c r="A48" s="40" t="s">
        <v>152</v>
      </c>
      <c r="B48" s="29"/>
      <c r="C48" s="29"/>
      <c r="D48" s="29">
        <f t="shared" si="0"/>
        <v>0</v>
      </c>
    </row>
    <row r="49" spans="1:4" ht="18.75" hidden="1">
      <c r="A49" s="40" t="s">
        <v>153</v>
      </c>
      <c r="B49" s="29"/>
      <c r="C49" s="29"/>
      <c r="D49" s="29">
        <f t="shared" si="0"/>
        <v>0</v>
      </c>
    </row>
    <row r="50" spans="1:4" ht="18.75" hidden="1">
      <c r="A50" s="40" t="s">
        <v>154</v>
      </c>
      <c r="B50" s="29"/>
      <c r="C50" s="29"/>
      <c r="D50" s="29">
        <f t="shared" si="0"/>
        <v>0</v>
      </c>
    </row>
    <row r="51" spans="1:4" ht="18.75" hidden="1">
      <c r="A51" s="33" t="s">
        <v>155</v>
      </c>
      <c r="B51" s="29"/>
      <c r="C51" s="29"/>
      <c r="D51" s="29">
        <f t="shared" si="0"/>
        <v>0</v>
      </c>
    </row>
    <row r="52" spans="1:4" ht="18.75" hidden="1">
      <c r="A52" s="35" t="s">
        <v>156</v>
      </c>
      <c r="B52" s="29"/>
      <c r="C52" s="29"/>
      <c r="D52" s="29">
        <f t="shared" si="0"/>
        <v>0</v>
      </c>
    </row>
    <row r="53" spans="1:4" ht="18.75" hidden="1">
      <c r="A53" s="33" t="s">
        <v>157</v>
      </c>
      <c r="B53" s="29"/>
      <c r="C53" s="29"/>
      <c r="D53" s="29">
        <f t="shared" si="0"/>
        <v>0</v>
      </c>
    </row>
    <row r="54" spans="1:4" ht="18.75" hidden="1">
      <c r="A54" s="33" t="s">
        <v>158</v>
      </c>
      <c r="B54" s="29"/>
      <c r="C54" s="29"/>
      <c r="D54" s="29">
        <f t="shared" si="0"/>
        <v>0</v>
      </c>
    </row>
    <row r="55" spans="1:4" ht="18.75" hidden="1">
      <c r="A55" s="40" t="s">
        <v>79</v>
      </c>
      <c r="B55" s="29"/>
      <c r="C55" s="29"/>
      <c r="D55" s="29">
        <f t="shared" si="0"/>
        <v>0</v>
      </c>
    </row>
    <row r="56" spans="1:4" ht="18.75">
      <c r="A56" s="33" t="s">
        <v>117</v>
      </c>
      <c r="B56" s="29">
        <f>25+300+20+20+20</f>
        <v>385</v>
      </c>
      <c r="C56" s="29">
        <v>9000</v>
      </c>
      <c r="D56" s="29">
        <f t="shared" si="0"/>
        <v>3465000</v>
      </c>
    </row>
    <row r="57" spans="1:4" ht="18.75" hidden="1">
      <c r="A57" s="43" t="s">
        <v>296</v>
      </c>
      <c r="B57" s="29"/>
      <c r="C57" s="29"/>
      <c r="D57" s="29">
        <f t="shared" si="0"/>
        <v>0</v>
      </c>
    </row>
    <row r="58" spans="1:4" ht="18.75" hidden="1">
      <c r="A58" s="33" t="s">
        <v>159</v>
      </c>
      <c r="B58" s="29"/>
      <c r="C58" s="29"/>
      <c r="D58" s="29">
        <f t="shared" si="0"/>
        <v>0</v>
      </c>
    </row>
    <row r="59" spans="1:4" ht="18.75" hidden="1">
      <c r="A59" s="33" t="s">
        <v>160</v>
      </c>
      <c r="B59" s="29"/>
      <c r="C59" s="29"/>
      <c r="D59" s="29">
        <f t="shared" si="0"/>
        <v>0</v>
      </c>
    </row>
    <row r="60" spans="1:4" ht="18.75" hidden="1">
      <c r="A60" s="44" t="s">
        <v>161</v>
      </c>
      <c r="B60" s="29"/>
      <c r="C60" s="29"/>
      <c r="D60" s="29">
        <f t="shared" si="0"/>
        <v>0</v>
      </c>
    </row>
    <row r="61" spans="1:4" ht="18.75" hidden="1">
      <c r="A61" s="45" t="s">
        <v>297</v>
      </c>
      <c r="B61" s="29"/>
      <c r="C61" s="29"/>
      <c r="D61" s="29">
        <f t="shared" si="0"/>
        <v>0</v>
      </c>
    </row>
    <row r="62" spans="1:4" ht="18.75" hidden="1">
      <c r="A62" s="36" t="s">
        <v>5</v>
      </c>
      <c r="B62" s="29"/>
      <c r="C62" s="29"/>
      <c r="D62" s="29">
        <f t="shared" si="0"/>
        <v>0</v>
      </c>
    </row>
    <row r="63" spans="1:4" ht="18.75" hidden="1">
      <c r="A63" s="35" t="s">
        <v>6</v>
      </c>
      <c r="B63" s="29"/>
      <c r="C63" s="29"/>
      <c r="D63" s="29">
        <f t="shared" si="0"/>
        <v>0</v>
      </c>
    </row>
    <row r="64" spans="1:4" ht="18.75" hidden="1">
      <c r="A64" s="36" t="s">
        <v>7</v>
      </c>
      <c r="B64" s="29"/>
      <c r="C64" s="29"/>
      <c r="D64" s="29">
        <f t="shared" si="0"/>
        <v>0</v>
      </c>
    </row>
    <row r="65" spans="1:4" ht="18.75" hidden="1">
      <c r="A65" s="36" t="s">
        <v>8</v>
      </c>
      <c r="B65" s="29"/>
      <c r="C65" s="29"/>
      <c r="D65" s="29">
        <f t="shared" si="0"/>
        <v>0</v>
      </c>
    </row>
    <row r="66" spans="1:4" ht="18.75" hidden="1">
      <c r="A66" s="36" t="s">
        <v>9</v>
      </c>
      <c r="B66" s="29"/>
      <c r="C66" s="29"/>
      <c r="D66" s="29">
        <f t="shared" si="0"/>
        <v>0</v>
      </c>
    </row>
    <row r="67" spans="1:4" ht="18.75" hidden="1">
      <c r="A67" s="44" t="s">
        <v>10</v>
      </c>
      <c r="B67" s="29"/>
      <c r="C67" s="29"/>
      <c r="D67" s="29">
        <f t="shared" si="0"/>
        <v>0</v>
      </c>
    </row>
    <row r="68" spans="1:4" ht="18.75" hidden="1">
      <c r="A68" s="33" t="s">
        <v>11</v>
      </c>
      <c r="B68" s="29"/>
      <c r="C68" s="29"/>
      <c r="D68" s="29">
        <f t="shared" ref="D68:D131" si="1">B68*C68</f>
        <v>0</v>
      </c>
    </row>
    <row r="69" spans="1:4" ht="18.75" hidden="1">
      <c r="A69" s="33" t="s">
        <v>118</v>
      </c>
      <c r="B69" s="29"/>
      <c r="C69" s="29"/>
      <c r="D69" s="29">
        <f t="shared" si="1"/>
        <v>0</v>
      </c>
    </row>
    <row r="70" spans="1:4" ht="18.75" hidden="1">
      <c r="A70" s="36" t="s">
        <v>119</v>
      </c>
      <c r="B70" s="29"/>
      <c r="C70" s="29"/>
      <c r="D70" s="29">
        <f t="shared" si="1"/>
        <v>0</v>
      </c>
    </row>
    <row r="71" spans="1:4" ht="18.75">
      <c r="A71" s="33" t="s">
        <v>168</v>
      </c>
      <c r="B71" s="29">
        <f>30+32+10+40</f>
        <v>112</v>
      </c>
      <c r="C71" s="29">
        <v>13000</v>
      </c>
      <c r="D71" s="29">
        <f t="shared" si="1"/>
        <v>1456000</v>
      </c>
    </row>
    <row r="72" spans="1:4" ht="18.75" hidden="1">
      <c r="A72" s="37" t="s">
        <v>169</v>
      </c>
      <c r="B72" s="29"/>
      <c r="C72" s="29"/>
      <c r="D72" s="29">
        <f t="shared" si="1"/>
        <v>0</v>
      </c>
    </row>
    <row r="73" spans="1:4" ht="18.75">
      <c r="A73" s="33" t="s">
        <v>170</v>
      </c>
      <c r="B73" s="29">
        <v>60</v>
      </c>
      <c r="C73" s="29">
        <v>15000</v>
      </c>
      <c r="D73" s="29">
        <f t="shared" si="1"/>
        <v>900000</v>
      </c>
    </row>
    <row r="74" spans="1:4" ht="18.75" hidden="1">
      <c r="A74" s="33" t="s">
        <v>171</v>
      </c>
      <c r="B74" s="29"/>
      <c r="C74" s="29"/>
      <c r="D74" s="29">
        <f t="shared" si="1"/>
        <v>0</v>
      </c>
    </row>
    <row r="75" spans="1:4" ht="18.75" hidden="1">
      <c r="A75" s="33" t="s">
        <v>172</v>
      </c>
      <c r="B75" s="29"/>
      <c r="C75" s="29"/>
      <c r="D75" s="29">
        <f t="shared" si="1"/>
        <v>0</v>
      </c>
    </row>
    <row r="76" spans="1:4" ht="18.75" hidden="1">
      <c r="A76" s="36" t="s">
        <v>12</v>
      </c>
      <c r="B76" s="39"/>
      <c r="C76" s="39"/>
      <c r="D76" s="29">
        <f t="shared" si="1"/>
        <v>0</v>
      </c>
    </row>
    <row r="77" spans="1:4" ht="18.75" hidden="1">
      <c r="A77" s="36" t="s">
        <v>13</v>
      </c>
      <c r="B77" s="39"/>
      <c r="C77" s="39"/>
      <c r="D77" s="29">
        <f t="shared" si="1"/>
        <v>0</v>
      </c>
    </row>
    <row r="78" spans="1:4" ht="18.75">
      <c r="A78" s="36" t="s">
        <v>14</v>
      </c>
      <c r="B78" s="39">
        <v>60</v>
      </c>
      <c r="C78" s="39">
        <v>5000</v>
      </c>
      <c r="D78" s="29">
        <f t="shared" si="1"/>
        <v>300000</v>
      </c>
    </row>
    <row r="79" spans="1:4" ht="18.75" hidden="1">
      <c r="A79" s="33" t="s">
        <v>85</v>
      </c>
      <c r="B79" s="29"/>
      <c r="C79" s="29"/>
      <c r="D79" s="29">
        <f t="shared" si="1"/>
        <v>0</v>
      </c>
    </row>
    <row r="80" spans="1:4" ht="18.75">
      <c r="A80" s="33" t="s">
        <v>86</v>
      </c>
      <c r="B80" s="29">
        <f>72+42+7</f>
        <v>121</v>
      </c>
      <c r="C80" s="29">
        <v>10500</v>
      </c>
      <c r="D80" s="29">
        <f t="shared" si="1"/>
        <v>1270500</v>
      </c>
    </row>
    <row r="81" spans="1:4" ht="18.75" hidden="1">
      <c r="A81" s="33" t="s">
        <v>87</v>
      </c>
      <c r="B81" s="29"/>
      <c r="C81" s="29"/>
      <c r="D81" s="29">
        <f t="shared" si="1"/>
        <v>0</v>
      </c>
    </row>
    <row r="82" spans="1:4" ht="18.75" hidden="1">
      <c r="A82" s="33" t="s">
        <v>88</v>
      </c>
      <c r="B82" s="29"/>
      <c r="C82" s="29"/>
      <c r="D82" s="29">
        <f t="shared" si="1"/>
        <v>0</v>
      </c>
    </row>
    <row r="83" spans="1:4" ht="18.75" hidden="1">
      <c r="A83" s="33" t="s">
        <v>89</v>
      </c>
      <c r="B83" s="29"/>
      <c r="C83" s="29"/>
      <c r="D83" s="29">
        <f t="shared" si="1"/>
        <v>0</v>
      </c>
    </row>
    <row r="84" spans="1:4" ht="18.75" hidden="1">
      <c r="A84" s="33" t="s">
        <v>194</v>
      </c>
      <c r="B84" s="29"/>
      <c r="C84" s="29"/>
      <c r="D84" s="29">
        <f t="shared" si="1"/>
        <v>0</v>
      </c>
    </row>
    <row r="85" spans="1:4" ht="18.75" hidden="1">
      <c r="A85" s="38" t="s">
        <v>195</v>
      </c>
      <c r="B85" s="29"/>
      <c r="C85" s="29"/>
      <c r="D85" s="29">
        <f t="shared" si="1"/>
        <v>0</v>
      </c>
    </row>
    <row r="86" spans="1:4" ht="18.75" hidden="1">
      <c r="A86" s="38" t="s">
        <v>177</v>
      </c>
      <c r="B86" s="29"/>
      <c r="C86" s="29"/>
      <c r="D86" s="29">
        <f t="shared" si="1"/>
        <v>0</v>
      </c>
    </row>
    <row r="87" spans="1:4" ht="18.75" hidden="1">
      <c r="A87" s="38" t="s">
        <v>178</v>
      </c>
      <c r="B87" s="29"/>
      <c r="C87" s="29"/>
      <c r="D87" s="29">
        <f t="shared" si="1"/>
        <v>0</v>
      </c>
    </row>
    <row r="88" spans="1:4" ht="18.75" hidden="1">
      <c r="A88" s="35" t="s">
        <v>179</v>
      </c>
      <c r="B88" s="29"/>
      <c r="C88" s="29"/>
      <c r="D88" s="29">
        <f t="shared" si="1"/>
        <v>0</v>
      </c>
    </row>
    <row r="89" spans="1:4" ht="18.75" hidden="1">
      <c r="A89" s="37" t="s">
        <v>173</v>
      </c>
      <c r="B89" s="29"/>
      <c r="C89" s="29"/>
      <c r="D89" s="29">
        <f t="shared" si="1"/>
        <v>0</v>
      </c>
    </row>
    <row r="90" spans="1:4" ht="18.75" hidden="1">
      <c r="A90" s="35" t="s">
        <v>207</v>
      </c>
      <c r="B90" s="29"/>
      <c r="C90" s="29"/>
      <c r="D90" s="29">
        <f t="shared" si="1"/>
        <v>0</v>
      </c>
    </row>
    <row r="91" spans="1:4" ht="18.75" hidden="1">
      <c r="A91" s="33" t="s">
        <v>15</v>
      </c>
      <c r="B91" s="29"/>
      <c r="C91" s="29"/>
      <c r="D91" s="29">
        <f t="shared" si="1"/>
        <v>0</v>
      </c>
    </row>
    <row r="92" spans="1:4" ht="18.75" hidden="1">
      <c r="A92" s="33" t="s">
        <v>16</v>
      </c>
      <c r="B92" s="29"/>
      <c r="C92" s="29"/>
      <c r="D92" s="29">
        <f t="shared" si="1"/>
        <v>0</v>
      </c>
    </row>
    <row r="93" spans="1:4" ht="18.75" hidden="1">
      <c r="A93" s="35" t="s">
        <v>208</v>
      </c>
      <c r="B93" s="29"/>
      <c r="C93" s="29"/>
      <c r="D93" s="29">
        <f t="shared" si="1"/>
        <v>0</v>
      </c>
    </row>
    <row r="94" spans="1:4" ht="18.75" hidden="1">
      <c r="A94" s="35" t="s">
        <v>209</v>
      </c>
      <c r="B94" s="29"/>
      <c r="C94" s="29"/>
      <c r="D94" s="29">
        <f t="shared" si="1"/>
        <v>0</v>
      </c>
    </row>
    <row r="95" spans="1:4" ht="18.75" hidden="1">
      <c r="A95" s="33" t="s">
        <v>17</v>
      </c>
      <c r="B95" s="39"/>
      <c r="C95" s="39"/>
      <c r="D95" s="29">
        <f t="shared" si="1"/>
        <v>0</v>
      </c>
    </row>
    <row r="96" spans="1:4" ht="18.75" hidden="1">
      <c r="A96" s="38" t="s">
        <v>18</v>
      </c>
      <c r="B96" s="29"/>
      <c r="C96" s="29"/>
      <c r="D96" s="29">
        <f t="shared" si="1"/>
        <v>0</v>
      </c>
    </row>
    <row r="97" spans="1:4" ht="18.75" hidden="1">
      <c r="A97" s="35" t="s">
        <v>298</v>
      </c>
      <c r="B97" s="29"/>
      <c r="C97" s="29"/>
      <c r="D97" s="29">
        <f t="shared" si="1"/>
        <v>0</v>
      </c>
    </row>
    <row r="98" spans="1:4" ht="18.75" hidden="1">
      <c r="A98" s="35" t="s">
        <v>210</v>
      </c>
      <c r="B98" s="29"/>
      <c r="C98" s="29"/>
      <c r="D98" s="29">
        <f t="shared" si="1"/>
        <v>0</v>
      </c>
    </row>
    <row r="99" spans="1:4" ht="18.75" hidden="1">
      <c r="A99" s="33" t="s">
        <v>49</v>
      </c>
      <c r="B99" s="29"/>
      <c r="C99" s="29"/>
      <c r="D99" s="29">
        <f t="shared" si="1"/>
        <v>0</v>
      </c>
    </row>
    <row r="100" spans="1:4" ht="18.75" hidden="1">
      <c r="A100" s="40" t="s">
        <v>50</v>
      </c>
      <c r="B100" s="29"/>
      <c r="C100" s="29"/>
      <c r="D100" s="29">
        <f t="shared" si="1"/>
        <v>0</v>
      </c>
    </row>
    <row r="101" spans="1:4" ht="18.75">
      <c r="A101" s="46" t="s">
        <v>192</v>
      </c>
      <c r="B101" s="29">
        <v>3</v>
      </c>
      <c r="C101" s="29">
        <v>15000</v>
      </c>
      <c r="D101" s="29">
        <f t="shared" si="1"/>
        <v>45000</v>
      </c>
    </row>
    <row r="102" spans="1:4" ht="18.75" hidden="1">
      <c r="A102" s="46" t="s">
        <v>193</v>
      </c>
      <c r="B102" s="29"/>
      <c r="C102" s="29"/>
      <c r="D102" s="29">
        <f t="shared" si="1"/>
        <v>0</v>
      </c>
    </row>
    <row r="103" spans="1:4" ht="18.75" hidden="1">
      <c r="A103" s="47" t="s">
        <v>51</v>
      </c>
      <c r="B103" s="29"/>
      <c r="C103" s="29"/>
      <c r="D103" s="29">
        <f t="shared" si="1"/>
        <v>0</v>
      </c>
    </row>
    <row r="104" spans="1:4" ht="18.75" hidden="1">
      <c r="A104" s="48" t="s">
        <v>299</v>
      </c>
      <c r="B104" s="29"/>
      <c r="C104" s="29"/>
      <c r="D104" s="29">
        <f t="shared" si="1"/>
        <v>0</v>
      </c>
    </row>
    <row r="105" spans="1:4" ht="18.75" hidden="1">
      <c r="A105" s="33" t="s">
        <v>52</v>
      </c>
      <c r="B105" s="29"/>
      <c r="C105" s="29"/>
      <c r="D105" s="29">
        <f t="shared" si="1"/>
        <v>0</v>
      </c>
    </row>
    <row r="106" spans="1:4" ht="18.75" hidden="1">
      <c r="A106" s="33" t="s">
        <v>21</v>
      </c>
      <c r="B106" s="29"/>
      <c r="C106" s="29"/>
      <c r="D106" s="29">
        <f t="shared" si="1"/>
        <v>0</v>
      </c>
    </row>
    <row r="107" spans="1:4" ht="18.75" hidden="1">
      <c r="A107" s="33" t="s">
        <v>22</v>
      </c>
      <c r="B107" s="29"/>
      <c r="C107" s="29"/>
      <c r="D107" s="29">
        <f t="shared" si="1"/>
        <v>0</v>
      </c>
    </row>
    <row r="108" spans="1:4" ht="18.75" hidden="1">
      <c r="A108" s="33" t="s">
        <v>23</v>
      </c>
      <c r="B108" s="29"/>
      <c r="C108" s="29"/>
      <c r="D108" s="29">
        <f t="shared" si="1"/>
        <v>0</v>
      </c>
    </row>
    <row r="109" spans="1:4" ht="18.75" hidden="1">
      <c r="A109" s="33" t="s">
        <v>211</v>
      </c>
      <c r="B109" s="29"/>
      <c r="C109" s="29"/>
      <c r="D109" s="29">
        <f t="shared" si="1"/>
        <v>0</v>
      </c>
    </row>
    <row r="110" spans="1:4" ht="18.75" hidden="1">
      <c r="A110" s="33" t="s">
        <v>212</v>
      </c>
      <c r="B110" s="29"/>
      <c r="C110" s="29"/>
      <c r="D110" s="29">
        <f t="shared" si="1"/>
        <v>0</v>
      </c>
    </row>
    <row r="111" spans="1:4" ht="18.75" hidden="1">
      <c r="A111" s="33" t="s">
        <v>213</v>
      </c>
      <c r="B111" s="29"/>
      <c r="C111" s="29"/>
      <c r="D111" s="29">
        <f t="shared" si="1"/>
        <v>0</v>
      </c>
    </row>
    <row r="112" spans="1:4" ht="18.75" hidden="1">
      <c r="A112" s="33" t="s">
        <v>214</v>
      </c>
      <c r="B112" s="29"/>
      <c r="C112" s="29"/>
      <c r="D112" s="29">
        <f t="shared" si="1"/>
        <v>0</v>
      </c>
    </row>
    <row r="113" spans="1:4" ht="18.75">
      <c r="A113" s="35" t="s">
        <v>19</v>
      </c>
      <c r="B113" s="29">
        <v>2</v>
      </c>
      <c r="C113" s="29">
        <v>50000</v>
      </c>
      <c r="D113" s="29">
        <f t="shared" si="1"/>
        <v>100000</v>
      </c>
    </row>
    <row r="114" spans="1:4" ht="18.75" hidden="1">
      <c r="A114" s="38" t="s">
        <v>20</v>
      </c>
      <c r="B114" s="29"/>
      <c r="C114" s="29"/>
      <c r="D114" s="29">
        <f t="shared" si="1"/>
        <v>0</v>
      </c>
    </row>
    <row r="115" spans="1:4" ht="18.75" hidden="1">
      <c r="A115" s="33" t="s">
        <v>300</v>
      </c>
      <c r="B115" s="29"/>
      <c r="C115" s="29"/>
      <c r="D115" s="29">
        <f t="shared" si="1"/>
        <v>0</v>
      </c>
    </row>
    <row r="116" spans="1:4" ht="18.75" hidden="1">
      <c r="A116" s="35" t="s">
        <v>301</v>
      </c>
      <c r="B116" s="29"/>
      <c r="C116" s="29"/>
      <c r="D116" s="29">
        <f t="shared" si="1"/>
        <v>0</v>
      </c>
    </row>
    <row r="117" spans="1:4" ht="18.75" hidden="1">
      <c r="A117" s="35" t="s">
        <v>302</v>
      </c>
      <c r="B117" s="29"/>
      <c r="C117" s="29"/>
      <c r="D117" s="29">
        <f t="shared" si="1"/>
        <v>0</v>
      </c>
    </row>
    <row r="118" spans="1:4" ht="18.75">
      <c r="A118" s="33" t="s">
        <v>98</v>
      </c>
      <c r="B118" s="29">
        <v>5</v>
      </c>
      <c r="C118" s="29">
        <v>10000</v>
      </c>
      <c r="D118" s="29">
        <f t="shared" si="1"/>
        <v>50000</v>
      </c>
    </row>
    <row r="119" spans="1:4" ht="18.75" hidden="1">
      <c r="A119" s="34" t="s">
        <v>127</v>
      </c>
      <c r="B119" s="29"/>
      <c r="C119" s="29"/>
      <c r="D119" s="29">
        <f t="shared" si="1"/>
        <v>0</v>
      </c>
    </row>
    <row r="120" spans="1:4" ht="18.75">
      <c r="A120" s="37" t="s">
        <v>128</v>
      </c>
      <c r="B120" s="29">
        <v>2</v>
      </c>
      <c r="C120" s="29">
        <v>5000</v>
      </c>
      <c r="D120" s="29">
        <f t="shared" si="1"/>
        <v>10000</v>
      </c>
    </row>
    <row r="121" spans="1:4" ht="18.75" hidden="1">
      <c r="A121" s="36" t="s">
        <v>129</v>
      </c>
      <c r="B121" s="39"/>
      <c r="C121" s="39"/>
      <c r="D121" s="29">
        <f t="shared" si="1"/>
        <v>0</v>
      </c>
    </row>
    <row r="122" spans="1:4" ht="18.75" hidden="1">
      <c r="A122" s="36" t="s">
        <v>130</v>
      </c>
      <c r="B122" s="39"/>
      <c r="C122" s="39"/>
      <c r="D122" s="29">
        <f t="shared" si="1"/>
        <v>0</v>
      </c>
    </row>
    <row r="123" spans="1:4" ht="18.75" hidden="1">
      <c r="A123" s="36" t="s">
        <v>131</v>
      </c>
      <c r="B123" s="39"/>
      <c r="C123" s="39"/>
      <c r="D123" s="29">
        <f t="shared" si="1"/>
        <v>0</v>
      </c>
    </row>
    <row r="124" spans="1:4" ht="18.75" hidden="1">
      <c r="A124" s="36" t="s">
        <v>132</v>
      </c>
      <c r="B124" s="49"/>
      <c r="C124" s="49"/>
      <c r="D124" s="29">
        <f t="shared" si="1"/>
        <v>0</v>
      </c>
    </row>
    <row r="125" spans="1:4" ht="18.75" hidden="1">
      <c r="A125" s="50" t="s">
        <v>282</v>
      </c>
      <c r="B125" s="29"/>
      <c r="C125" s="29"/>
      <c r="D125" s="29">
        <f t="shared" si="1"/>
        <v>0</v>
      </c>
    </row>
    <row r="126" spans="1:4" ht="18.75" hidden="1">
      <c r="A126" s="36" t="s">
        <v>283</v>
      </c>
      <c r="B126" s="39"/>
      <c r="C126" s="39"/>
      <c r="D126" s="29">
        <f t="shared" si="1"/>
        <v>0</v>
      </c>
    </row>
    <row r="127" spans="1:4" ht="18.75" hidden="1">
      <c r="A127" s="33" t="s">
        <v>284</v>
      </c>
      <c r="B127" s="29"/>
      <c r="C127" s="29"/>
      <c r="D127" s="29">
        <f t="shared" si="1"/>
        <v>0</v>
      </c>
    </row>
    <row r="128" spans="1:4" ht="18.75" hidden="1">
      <c r="A128" s="33" t="s">
        <v>285</v>
      </c>
      <c r="B128" s="29"/>
      <c r="C128" s="29"/>
      <c r="D128" s="29">
        <f t="shared" si="1"/>
        <v>0</v>
      </c>
    </row>
    <row r="129" spans="1:4" ht="18.75">
      <c r="A129" s="33" t="s">
        <v>37</v>
      </c>
      <c r="B129" s="29">
        <v>80</v>
      </c>
      <c r="C129" s="29">
        <v>10000</v>
      </c>
      <c r="D129" s="29">
        <f t="shared" si="1"/>
        <v>800000</v>
      </c>
    </row>
    <row r="130" spans="1:4" ht="18.75" hidden="1">
      <c r="A130" s="40" t="s">
        <v>38</v>
      </c>
      <c r="B130" s="29"/>
      <c r="C130" s="29"/>
      <c r="D130" s="29">
        <f t="shared" si="1"/>
        <v>0</v>
      </c>
    </row>
    <row r="131" spans="1:4" ht="18.75" hidden="1">
      <c r="A131" s="36" t="s">
        <v>215</v>
      </c>
      <c r="B131" s="29"/>
      <c r="C131" s="29"/>
      <c r="D131" s="29">
        <f t="shared" si="1"/>
        <v>0</v>
      </c>
    </row>
    <row r="132" spans="1:4" ht="18.75" hidden="1">
      <c r="A132" s="36" t="s">
        <v>216</v>
      </c>
      <c r="B132" s="29"/>
      <c r="C132" s="29"/>
      <c r="D132" s="29">
        <f t="shared" ref="D132:D195" si="2">B132*C132</f>
        <v>0</v>
      </c>
    </row>
    <row r="133" spans="1:4" ht="18.75" hidden="1">
      <c r="A133" s="33" t="s">
        <v>217</v>
      </c>
      <c r="B133" s="29"/>
      <c r="C133" s="29"/>
      <c r="D133" s="29">
        <f t="shared" si="2"/>
        <v>0</v>
      </c>
    </row>
    <row r="134" spans="1:4" ht="18.75" hidden="1">
      <c r="A134" s="33" t="s">
        <v>218</v>
      </c>
      <c r="B134" s="29"/>
      <c r="C134" s="29"/>
      <c r="D134" s="29">
        <f t="shared" si="2"/>
        <v>0</v>
      </c>
    </row>
    <row r="135" spans="1:4" ht="18.75" hidden="1">
      <c r="A135" s="33" t="s">
        <v>104</v>
      </c>
      <c r="B135" s="39"/>
      <c r="C135" s="39"/>
      <c r="D135" s="29">
        <f t="shared" si="2"/>
        <v>0</v>
      </c>
    </row>
    <row r="136" spans="1:4" ht="18.75" hidden="1">
      <c r="A136" s="33" t="s">
        <v>105</v>
      </c>
      <c r="B136" s="39"/>
      <c r="C136" s="39"/>
      <c r="D136" s="29">
        <f t="shared" si="2"/>
        <v>0</v>
      </c>
    </row>
    <row r="137" spans="1:4" ht="18.75" hidden="1">
      <c r="A137" s="33" t="s">
        <v>303</v>
      </c>
      <c r="B137" s="29"/>
      <c r="C137" s="29"/>
      <c r="D137" s="29">
        <f t="shared" si="2"/>
        <v>0</v>
      </c>
    </row>
    <row r="138" spans="1:4" ht="18.75" hidden="1">
      <c r="A138" s="33" t="s">
        <v>106</v>
      </c>
      <c r="B138" s="39"/>
      <c r="C138" s="39"/>
      <c r="D138" s="29">
        <f t="shared" si="2"/>
        <v>0</v>
      </c>
    </row>
    <row r="139" spans="1:4" ht="18.75" hidden="1">
      <c r="A139" s="33" t="s">
        <v>107</v>
      </c>
      <c r="B139" s="39"/>
      <c r="C139" s="39"/>
      <c r="D139" s="29">
        <f t="shared" si="2"/>
        <v>0</v>
      </c>
    </row>
    <row r="140" spans="1:4" ht="18.75" hidden="1">
      <c r="A140" s="33" t="s">
        <v>108</v>
      </c>
      <c r="B140" s="39"/>
      <c r="C140" s="39"/>
      <c r="D140" s="29">
        <f t="shared" si="2"/>
        <v>0</v>
      </c>
    </row>
    <row r="141" spans="1:4" ht="18.75" hidden="1">
      <c r="A141" s="33" t="s">
        <v>109</v>
      </c>
      <c r="B141" s="39"/>
      <c r="C141" s="39"/>
      <c r="D141" s="29">
        <f t="shared" si="2"/>
        <v>0</v>
      </c>
    </row>
    <row r="142" spans="1:4" ht="18.75" hidden="1">
      <c r="A142" s="33" t="s">
        <v>133</v>
      </c>
      <c r="B142" s="39"/>
      <c r="C142" s="39"/>
      <c r="D142" s="29">
        <f t="shared" si="2"/>
        <v>0</v>
      </c>
    </row>
    <row r="143" spans="1:4" ht="18.75" hidden="1">
      <c r="A143" s="33" t="s">
        <v>110</v>
      </c>
      <c r="B143" s="39"/>
      <c r="C143" s="39"/>
      <c r="D143" s="29">
        <f t="shared" si="2"/>
        <v>0</v>
      </c>
    </row>
    <row r="144" spans="1:4" ht="18.75" hidden="1">
      <c r="A144" s="33" t="s">
        <v>111</v>
      </c>
      <c r="B144" s="39"/>
      <c r="C144" s="39"/>
      <c r="D144" s="29">
        <f t="shared" si="2"/>
        <v>0</v>
      </c>
    </row>
    <row r="145" spans="1:4" ht="18.75" hidden="1">
      <c r="A145" s="33" t="s">
        <v>112</v>
      </c>
      <c r="B145" s="39"/>
      <c r="C145" s="39"/>
      <c r="D145" s="29">
        <f t="shared" si="2"/>
        <v>0</v>
      </c>
    </row>
    <row r="146" spans="1:4" ht="18.75" hidden="1">
      <c r="A146" s="33" t="s">
        <v>162</v>
      </c>
      <c r="B146" s="29"/>
      <c r="C146" s="29"/>
      <c r="D146" s="29">
        <f t="shared" si="2"/>
        <v>0</v>
      </c>
    </row>
    <row r="147" spans="1:4" ht="18.75" hidden="1">
      <c r="A147" s="33" t="s">
        <v>163</v>
      </c>
      <c r="B147" s="29"/>
      <c r="C147" s="29"/>
      <c r="D147" s="29">
        <f t="shared" si="2"/>
        <v>0</v>
      </c>
    </row>
    <row r="148" spans="1:4" ht="18.75" hidden="1">
      <c r="A148" s="33" t="s">
        <v>164</v>
      </c>
      <c r="B148" s="29"/>
      <c r="C148" s="29"/>
      <c r="D148" s="29">
        <f t="shared" si="2"/>
        <v>0</v>
      </c>
    </row>
    <row r="149" spans="1:4" ht="18.75" hidden="1">
      <c r="A149" s="33" t="s">
        <v>165</v>
      </c>
      <c r="B149" s="29"/>
      <c r="C149" s="29"/>
      <c r="D149" s="29">
        <f t="shared" si="2"/>
        <v>0</v>
      </c>
    </row>
    <row r="150" spans="1:4" ht="18.75" hidden="1">
      <c r="A150" s="33" t="s">
        <v>166</v>
      </c>
      <c r="B150" s="29"/>
      <c r="C150" s="29"/>
      <c r="D150" s="29">
        <f t="shared" si="2"/>
        <v>0</v>
      </c>
    </row>
    <row r="151" spans="1:4" ht="18.75" hidden="1">
      <c r="A151" s="40" t="s">
        <v>167</v>
      </c>
      <c r="B151" s="29"/>
      <c r="C151" s="29"/>
      <c r="D151" s="29">
        <f t="shared" si="2"/>
        <v>0</v>
      </c>
    </row>
    <row r="152" spans="1:4" ht="18.75" hidden="1">
      <c r="A152" s="33" t="s">
        <v>291</v>
      </c>
      <c r="B152" s="29"/>
      <c r="C152" s="29"/>
      <c r="D152" s="29">
        <f t="shared" si="2"/>
        <v>0</v>
      </c>
    </row>
    <row r="153" spans="1:4" ht="18.75" hidden="1">
      <c r="A153" s="33" t="s">
        <v>292</v>
      </c>
      <c r="B153" s="29"/>
      <c r="C153" s="29"/>
      <c r="D153" s="29">
        <f t="shared" si="2"/>
        <v>0</v>
      </c>
    </row>
    <row r="154" spans="1:4" ht="18.75">
      <c r="A154" s="33" t="s">
        <v>293</v>
      </c>
      <c r="B154" s="29">
        <v>2</v>
      </c>
      <c r="C154" s="29">
        <v>7000</v>
      </c>
      <c r="D154" s="29">
        <f t="shared" si="2"/>
        <v>14000</v>
      </c>
    </row>
    <row r="155" spans="1:4" ht="18.75">
      <c r="A155" s="33" t="s">
        <v>294</v>
      </c>
      <c r="B155" s="29">
        <v>24</v>
      </c>
      <c r="C155" s="29">
        <v>7000</v>
      </c>
      <c r="D155" s="29">
        <f t="shared" si="2"/>
        <v>168000</v>
      </c>
    </row>
    <row r="156" spans="1:4" ht="18.75" hidden="1">
      <c r="A156" s="33" t="s">
        <v>113</v>
      </c>
      <c r="B156" s="39"/>
      <c r="C156" s="39"/>
      <c r="D156" s="29">
        <f t="shared" si="2"/>
        <v>0</v>
      </c>
    </row>
    <row r="157" spans="1:4" ht="18.75" hidden="1">
      <c r="A157" s="41" t="s">
        <v>114</v>
      </c>
      <c r="B157" s="39"/>
      <c r="C157" s="39"/>
      <c r="D157" s="29">
        <f t="shared" si="2"/>
        <v>0</v>
      </c>
    </row>
    <row r="158" spans="1:4" ht="18.75" hidden="1">
      <c r="A158" s="33" t="s">
        <v>115</v>
      </c>
      <c r="B158" s="39"/>
      <c r="C158" s="39"/>
      <c r="D158" s="29">
        <f t="shared" si="2"/>
        <v>0</v>
      </c>
    </row>
    <row r="159" spans="1:4" ht="18.75">
      <c r="A159" s="33" t="s">
        <v>56</v>
      </c>
      <c r="B159" s="29">
        <v>5</v>
      </c>
      <c r="C159" s="29">
        <v>13000</v>
      </c>
      <c r="D159" s="29">
        <f t="shared" si="2"/>
        <v>65000</v>
      </c>
    </row>
    <row r="160" spans="1:4" ht="18.75" hidden="1">
      <c r="A160" s="40" t="s">
        <v>57</v>
      </c>
      <c r="B160" s="29"/>
      <c r="C160" s="29"/>
      <c r="D160" s="29">
        <f t="shared" si="2"/>
        <v>0</v>
      </c>
    </row>
    <row r="161" spans="1:4" ht="18.75">
      <c r="A161" s="33" t="s">
        <v>199</v>
      </c>
      <c r="B161" s="29">
        <f>154+7</f>
        <v>161</v>
      </c>
      <c r="C161" s="29">
        <v>6000</v>
      </c>
      <c r="D161" s="29">
        <f t="shared" si="2"/>
        <v>966000</v>
      </c>
    </row>
    <row r="162" spans="1:4" ht="18.75" hidden="1">
      <c r="A162" s="36" t="s">
        <v>200</v>
      </c>
      <c r="B162" s="29"/>
      <c r="C162" s="29"/>
      <c r="D162" s="29">
        <f t="shared" si="2"/>
        <v>0</v>
      </c>
    </row>
    <row r="163" spans="1:4" ht="18.75">
      <c r="A163" s="33" t="s">
        <v>201</v>
      </c>
      <c r="B163" s="29">
        <v>162</v>
      </c>
      <c r="C163" s="29">
        <v>6000</v>
      </c>
      <c r="D163" s="29">
        <f t="shared" si="2"/>
        <v>972000</v>
      </c>
    </row>
    <row r="164" spans="1:4" ht="18.75">
      <c r="A164" s="33" t="s">
        <v>202</v>
      </c>
      <c r="B164" s="29">
        <v>7.5</v>
      </c>
      <c r="C164" s="29">
        <v>11000</v>
      </c>
      <c r="D164" s="29">
        <f t="shared" si="2"/>
        <v>82500</v>
      </c>
    </row>
    <row r="165" spans="1:4" ht="18.75" hidden="1">
      <c r="A165" s="33" t="s">
        <v>203</v>
      </c>
      <c r="B165" s="29"/>
      <c r="C165" s="29"/>
      <c r="D165" s="29">
        <f t="shared" si="2"/>
        <v>0</v>
      </c>
    </row>
    <row r="166" spans="1:4" ht="18.75" hidden="1">
      <c r="A166" s="44" t="s">
        <v>204</v>
      </c>
      <c r="B166" s="29"/>
      <c r="C166" s="29"/>
      <c r="D166" s="29">
        <f t="shared" si="2"/>
        <v>0</v>
      </c>
    </row>
    <row r="167" spans="1:4" ht="18.75" hidden="1">
      <c r="A167" s="33" t="s">
        <v>65</v>
      </c>
      <c r="B167" s="29"/>
      <c r="C167" s="29"/>
      <c r="D167" s="29">
        <f t="shared" si="2"/>
        <v>0</v>
      </c>
    </row>
    <row r="168" spans="1:4" ht="18.75">
      <c r="A168" s="262" t="s">
        <v>66</v>
      </c>
      <c r="B168" s="263">
        <v>1.5</v>
      </c>
      <c r="C168" s="263">
        <v>15000</v>
      </c>
      <c r="D168" s="29">
        <f t="shared" si="2"/>
        <v>22500</v>
      </c>
    </row>
    <row r="169" spans="1:4" ht="18.75" hidden="1">
      <c r="A169" s="33" t="s">
        <v>90</v>
      </c>
      <c r="B169" s="29"/>
      <c r="C169" s="29"/>
      <c r="D169" s="29">
        <f t="shared" si="2"/>
        <v>0</v>
      </c>
    </row>
    <row r="170" spans="1:4" ht="18.75" hidden="1">
      <c r="A170" s="33" t="s">
        <v>39</v>
      </c>
      <c r="B170" s="29"/>
      <c r="C170" s="29"/>
      <c r="D170" s="29">
        <f t="shared" si="2"/>
        <v>0</v>
      </c>
    </row>
    <row r="171" spans="1:4" ht="18.75" hidden="1">
      <c r="A171" s="36" t="s">
        <v>243</v>
      </c>
      <c r="B171" s="29"/>
      <c r="C171" s="29"/>
      <c r="D171" s="29">
        <f t="shared" si="2"/>
        <v>0</v>
      </c>
    </row>
    <row r="172" spans="1:4" ht="18.75" hidden="1">
      <c r="A172" s="33" t="s">
        <v>244</v>
      </c>
      <c r="B172" s="29"/>
      <c r="C172" s="29"/>
      <c r="D172" s="29">
        <f t="shared" si="2"/>
        <v>0</v>
      </c>
    </row>
    <row r="173" spans="1:4" ht="18.75" hidden="1">
      <c r="A173" s="33" t="s">
        <v>245</v>
      </c>
      <c r="B173" s="29"/>
      <c r="C173" s="29"/>
      <c r="D173" s="29">
        <f t="shared" si="2"/>
        <v>0</v>
      </c>
    </row>
    <row r="174" spans="1:4" ht="18.75" hidden="1">
      <c r="A174" s="36" t="s">
        <v>180</v>
      </c>
      <c r="B174" s="29"/>
      <c r="C174" s="29"/>
      <c r="D174" s="29">
        <f t="shared" si="2"/>
        <v>0</v>
      </c>
    </row>
    <row r="175" spans="1:4" ht="18.75" hidden="1">
      <c r="A175" s="36" t="s">
        <v>181</v>
      </c>
      <c r="B175" s="29"/>
      <c r="C175" s="29"/>
      <c r="D175" s="29">
        <f t="shared" si="2"/>
        <v>0</v>
      </c>
    </row>
    <row r="176" spans="1:4" ht="18.75">
      <c r="A176" s="36" t="s">
        <v>182</v>
      </c>
      <c r="B176" s="29">
        <f>160+140+100</f>
        <v>400</v>
      </c>
      <c r="C176" s="29">
        <v>11000</v>
      </c>
      <c r="D176" s="29">
        <f t="shared" si="2"/>
        <v>4400000</v>
      </c>
    </row>
    <row r="177" spans="1:4" ht="18.75">
      <c r="A177" s="33" t="s">
        <v>183</v>
      </c>
      <c r="B177" s="29">
        <f>35*3</f>
        <v>105</v>
      </c>
      <c r="C177" s="29">
        <v>3000</v>
      </c>
      <c r="D177" s="29">
        <f t="shared" si="2"/>
        <v>315000</v>
      </c>
    </row>
    <row r="178" spans="1:4" ht="18.75" hidden="1">
      <c r="A178" s="36" t="s">
        <v>184</v>
      </c>
      <c r="B178" s="29"/>
      <c r="C178" s="29"/>
      <c r="D178" s="29">
        <f t="shared" si="2"/>
        <v>0</v>
      </c>
    </row>
    <row r="179" spans="1:4" ht="18.75">
      <c r="A179" s="36" t="s">
        <v>185</v>
      </c>
      <c r="B179" s="29">
        <v>6</v>
      </c>
      <c r="C179" s="29">
        <v>28000</v>
      </c>
      <c r="D179" s="29">
        <f t="shared" si="2"/>
        <v>168000</v>
      </c>
    </row>
    <row r="180" spans="1:4" ht="18.75" hidden="1">
      <c r="A180" s="36" t="s">
        <v>186</v>
      </c>
      <c r="B180" s="29"/>
      <c r="C180" s="29"/>
      <c r="D180" s="29">
        <f t="shared" si="2"/>
        <v>0</v>
      </c>
    </row>
    <row r="181" spans="1:4" ht="18.75" hidden="1">
      <c r="A181" s="33" t="s">
        <v>187</v>
      </c>
      <c r="B181" s="29"/>
      <c r="C181" s="29"/>
      <c r="D181" s="29">
        <f t="shared" si="2"/>
        <v>0</v>
      </c>
    </row>
    <row r="182" spans="1:4" ht="18.75">
      <c r="A182" s="40" t="s">
        <v>367</v>
      </c>
      <c r="B182" s="29">
        <v>15</v>
      </c>
      <c r="C182" s="29">
        <v>59000</v>
      </c>
      <c r="D182" s="29">
        <f t="shared" si="2"/>
        <v>885000</v>
      </c>
    </row>
    <row r="183" spans="1:4" ht="18.75" hidden="1">
      <c r="A183" s="40" t="s">
        <v>304</v>
      </c>
      <c r="B183" s="29"/>
      <c r="C183" s="29"/>
      <c r="D183" s="29">
        <f t="shared" si="2"/>
        <v>0</v>
      </c>
    </row>
    <row r="184" spans="1:4" ht="18.75" hidden="1">
      <c r="A184" s="40" t="s">
        <v>305</v>
      </c>
      <c r="B184" s="29"/>
      <c r="C184" s="29"/>
      <c r="D184" s="29">
        <f t="shared" si="2"/>
        <v>0</v>
      </c>
    </row>
    <row r="185" spans="1:4" ht="18.75">
      <c r="A185" s="40" t="s">
        <v>306</v>
      </c>
      <c r="B185" s="29">
        <v>26</v>
      </c>
      <c r="C185" s="29">
        <v>85000</v>
      </c>
      <c r="D185" s="29">
        <f t="shared" si="2"/>
        <v>2210000</v>
      </c>
    </row>
    <row r="186" spans="1:4" ht="18.75" hidden="1">
      <c r="A186" s="36" t="s">
        <v>40</v>
      </c>
      <c r="B186" s="29"/>
      <c r="C186" s="29"/>
      <c r="D186" s="29">
        <f t="shared" si="2"/>
        <v>0</v>
      </c>
    </row>
    <row r="187" spans="1:4" ht="18.75" hidden="1">
      <c r="A187" s="33" t="s">
        <v>335</v>
      </c>
      <c r="B187" s="29"/>
      <c r="C187" s="29"/>
      <c r="D187" s="29">
        <f t="shared" si="2"/>
        <v>0</v>
      </c>
    </row>
    <row r="188" spans="1:4" ht="18.75" hidden="1">
      <c r="A188" s="53" t="s">
        <v>342</v>
      </c>
      <c r="B188" s="29"/>
      <c r="C188" s="29"/>
      <c r="D188" s="29">
        <f t="shared" si="2"/>
        <v>0</v>
      </c>
    </row>
    <row r="189" spans="1:4" ht="18.75" hidden="1">
      <c r="A189" s="53" t="s">
        <v>343</v>
      </c>
      <c r="B189" s="29"/>
      <c r="C189" s="29"/>
      <c r="D189" s="29">
        <f t="shared" si="2"/>
        <v>0</v>
      </c>
    </row>
    <row r="190" spans="1:4" ht="18.75" hidden="1">
      <c r="A190" s="53" t="s">
        <v>344</v>
      </c>
      <c r="B190" s="29"/>
      <c r="C190" s="29"/>
      <c r="D190" s="29">
        <f t="shared" si="2"/>
        <v>0</v>
      </c>
    </row>
    <row r="191" spans="1:4" ht="18.75" hidden="1">
      <c r="A191" s="53" t="s">
        <v>345</v>
      </c>
      <c r="B191" s="29"/>
      <c r="C191" s="29"/>
      <c r="D191" s="29">
        <f t="shared" si="2"/>
        <v>0</v>
      </c>
    </row>
    <row r="192" spans="1:4" ht="18.75" hidden="1">
      <c r="A192" s="33" t="s">
        <v>58</v>
      </c>
      <c r="B192" s="29"/>
      <c r="C192" s="29"/>
      <c r="D192" s="29">
        <f t="shared" si="2"/>
        <v>0</v>
      </c>
    </row>
    <row r="193" spans="1:4" ht="18.75" hidden="1">
      <c r="A193" s="54" t="s">
        <v>59</v>
      </c>
      <c r="B193" s="29"/>
      <c r="C193" s="29"/>
      <c r="D193" s="29">
        <f t="shared" si="2"/>
        <v>0</v>
      </c>
    </row>
    <row r="194" spans="1:4" ht="18.75">
      <c r="A194" s="33" t="s">
        <v>70</v>
      </c>
      <c r="B194" s="29">
        <f>320+100+100</f>
        <v>520</v>
      </c>
      <c r="C194" s="29">
        <v>27000</v>
      </c>
      <c r="D194" s="29">
        <f t="shared" si="2"/>
        <v>14040000</v>
      </c>
    </row>
    <row r="195" spans="1:4" ht="18.75">
      <c r="A195" s="36" t="s">
        <v>71</v>
      </c>
      <c r="B195" s="29">
        <v>200</v>
      </c>
      <c r="C195" s="29">
        <v>27000</v>
      </c>
      <c r="D195" s="29">
        <f t="shared" si="2"/>
        <v>5400000</v>
      </c>
    </row>
    <row r="196" spans="1:4" ht="18.75" hidden="1">
      <c r="A196" s="33" t="s">
        <v>72</v>
      </c>
      <c r="B196" s="29"/>
      <c r="C196" s="29"/>
      <c r="D196" s="29">
        <f t="shared" ref="D196:D259" si="3">B196*C196</f>
        <v>0</v>
      </c>
    </row>
    <row r="197" spans="1:4" ht="18.75" hidden="1">
      <c r="A197" s="33" t="s">
        <v>73</v>
      </c>
      <c r="B197" s="29"/>
      <c r="C197" s="29"/>
      <c r="D197" s="29">
        <f t="shared" si="3"/>
        <v>0</v>
      </c>
    </row>
    <row r="198" spans="1:4" ht="18.75">
      <c r="A198" s="33" t="s">
        <v>146</v>
      </c>
      <c r="B198" s="29">
        <f>240+270</f>
        <v>510</v>
      </c>
      <c r="C198" s="29">
        <v>26000</v>
      </c>
      <c r="D198" s="29">
        <f t="shared" si="3"/>
        <v>13260000</v>
      </c>
    </row>
    <row r="199" spans="1:4" ht="18.75" hidden="1">
      <c r="A199" s="55" t="s">
        <v>147</v>
      </c>
      <c r="B199" s="29"/>
      <c r="C199" s="29"/>
      <c r="D199" s="29">
        <f t="shared" si="3"/>
        <v>0</v>
      </c>
    </row>
    <row r="200" spans="1:4" ht="18.75" hidden="1">
      <c r="A200" s="55" t="s">
        <v>148</v>
      </c>
      <c r="B200" s="29"/>
      <c r="C200" s="29"/>
      <c r="D200" s="29">
        <f t="shared" si="3"/>
        <v>0</v>
      </c>
    </row>
    <row r="201" spans="1:4" ht="18.75" hidden="1">
      <c r="A201" s="33" t="s">
        <v>219</v>
      </c>
      <c r="B201" s="29"/>
      <c r="C201" s="29"/>
      <c r="D201" s="29">
        <f t="shared" si="3"/>
        <v>0</v>
      </c>
    </row>
    <row r="202" spans="1:4" ht="18.75">
      <c r="A202" s="35" t="s">
        <v>220</v>
      </c>
      <c r="B202" s="29">
        <v>5</v>
      </c>
      <c r="C202" s="29">
        <v>39000</v>
      </c>
      <c r="D202" s="29">
        <f t="shared" si="3"/>
        <v>195000</v>
      </c>
    </row>
    <row r="203" spans="1:4" ht="18.75" hidden="1">
      <c r="A203" s="33" t="s">
        <v>221</v>
      </c>
      <c r="B203" s="29"/>
      <c r="C203" s="29"/>
      <c r="D203" s="29">
        <f t="shared" si="3"/>
        <v>0</v>
      </c>
    </row>
    <row r="204" spans="1:4" ht="18.75" hidden="1">
      <c r="A204" s="35" t="s">
        <v>222</v>
      </c>
      <c r="B204" s="29"/>
      <c r="C204" s="29"/>
      <c r="D204" s="29">
        <f t="shared" si="3"/>
        <v>0</v>
      </c>
    </row>
    <row r="205" spans="1:4" ht="18.75">
      <c r="A205" s="33" t="s">
        <v>188</v>
      </c>
      <c r="B205" s="29">
        <v>17</v>
      </c>
      <c r="C205" s="29">
        <v>12000</v>
      </c>
      <c r="D205" s="29">
        <f t="shared" si="3"/>
        <v>204000</v>
      </c>
    </row>
    <row r="206" spans="1:4" ht="18.75" hidden="1">
      <c r="A206" s="33" t="s">
        <v>189</v>
      </c>
      <c r="B206" s="29"/>
      <c r="C206" s="29"/>
      <c r="D206" s="29">
        <f t="shared" si="3"/>
        <v>0</v>
      </c>
    </row>
    <row r="207" spans="1:4" ht="18.75" hidden="1">
      <c r="A207" s="33" t="s">
        <v>190</v>
      </c>
      <c r="B207" s="29"/>
      <c r="C207" s="29"/>
      <c r="D207" s="29">
        <f t="shared" si="3"/>
        <v>0</v>
      </c>
    </row>
    <row r="208" spans="1:4" ht="18.75" hidden="1">
      <c r="A208" s="33" t="s">
        <v>191</v>
      </c>
      <c r="B208" s="29"/>
      <c r="C208" s="29"/>
      <c r="D208" s="29">
        <f t="shared" si="3"/>
        <v>0</v>
      </c>
    </row>
    <row r="209" spans="1:4" ht="18.75">
      <c r="A209" s="33" t="s">
        <v>42</v>
      </c>
      <c r="B209" s="29">
        <v>15</v>
      </c>
      <c r="C209" s="29">
        <v>19000</v>
      </c>
      <c r="D209" s="29">
        <f t="shared" si="3"/>
        <v>285000</v>
      </c>
    </row>
    <row r="210" spans="1:4" ht="18.75" hidden="1">
      <c r="A210" s="56" t="s">
        <v>43</v>
      </c>
      <c r="B210" s="29"/>
      <c r="C210" s="29"/>
      <c r="D210" s="29">
        <f t="shared" si="3"/>
        <v>0</v>
      </c>
    </row>
    <row r="211" spans="1:4" ht="18.75" hidden="1">
      <c r="A211" s="33" t="s">
        <v>44</v>
      </c>
      <c r="B211" s="29"/>
      <c r="C211" s="29"/>
      <c r="D211" s="29">
        <f t="shared" si="3"/>
        <v>0</v>
      </c>
    </row>
    <row r="212" spans="1:4" ht="18.75">
      <c r="A212" s="33" t="s">
        <v>45</v>
      </c>
      <c r="B212" s="29">
        <f>60+180</f>
        <v>240</v>
      </c>
      <c r="C212" s="29">
        <v>14000</v>
      </c>
      <c r="D212" s="29">
        <f t="shared" si="3"/>
        <v>3360000</v>
      </c>
    </row>
    <row r="213" spans="1:4" ht="18.75" hidden="1">
      <c r="A213" s="33" t="s">
        <v>46</v>
      </c>
      <c r="B213" s="29"/>
      <c r="C213" s="29"/>
      <c r="D213" s="29">
        <f t="shared" si="3"/>
        <v>0</v>
      </c>
    </row>
    <row r="214" spans="1:4" ht="18.75" hidden="1">
      <c r="A214" s="33" t="s">
        <v>47</v>
      </c>
      <c r="B214" s="29"/>
      <c r="C214" s="29"/>
      <c r="D214" s="29">
        <f t="shared" si="3"/>
        <v>0</v>
      </c>
    </row>
    <row r="215" spans="1:4" ht="18.75" hidden="1">
      <c r="A215" s="33" t="s">
        <v>48</v>
      </c>
      <c r="B215" s="29"/>
      <c r="C215" s="29"/>
      <c r="D215" s="29">
        <f t="shared" si="3"/>
        <v>0</v>
      </c>
    </row>
    <row r="216" spans="1:4" ht="18.75" hidden="1">
      <c r="A216" s="40" t="s">
        <v>355</v>
      </c>
      <c r="B216" s="29"/>
      <c r="C216" s="29"/>
      <c r="D216" s="29">
        <f t="shared" si="3"/>
        <v>0</v>
      </c>
    </row>
    <row r="217" spans="1:4" ht="18.75" hidden="1">
      <c r="A217" s="40" t="s">
        <v>134</v>
      </c>
      <c r="B217" s="29"/>
      <c r="C217" s="29"/>
      <c r="D217" s="29">
        <f t="shared" si="3"/>
        <v>0</v>
      </c>
    </row>
    <row r="218" spans="1:4" ht="18.75">
      <c r="A218" s="40" t="s">
        <v>135</v>
      </c>
      <c r="B218" s="29">
        <v>0.2</v>
      </c>
      <c r="C218" s="29">
        <v>45000</v>
      </c>
      <c r="D218" s="29">
        <f t="shared" si="3"/>
        <v>9000</v>
      </c>
    </row>
    <row r="219" spans="1:4" ht="18.75" hidden="1">
      <c r="A219" s="40" t="s">
        <v>136</v>
      </c>
      <c r="B219" s="29"/>
      <c r="C219" s="29"/>
      <c r="D219" s="29">
        <f t="shared" si="3"/>
        <v>0</v>
      </c>
    </row>
    <row r="220" spans="1:4" ht="18.75" hidden="1">
      <c r="A220" s="33" t="s">
        <v>137</v>
      </c>
      <c r="B220" s="29"/>
      <c r="C220" s="29"/>
      <c r="D220" s="29">
        <f t="shared" si="3"/>
        <v>0</v>
      </c>
    </row>
    <row r="221" spans="1:4" ht="18.75" hidden="1">
      <c r="A221" s="33" t="s">
        <v>138</v>
      </c>
      <c r="B221" s="29"/>
      <c r="C221" s="29"/>
      <c r="D221" s="29">
        <f t="shared" si="3"/>
        <v>0</v>
      </c>
    </row>
    <row r="222" spans="1:4" ht="18.75">
      <c r="A222" s="40" t="s">
        <v>139</v>
      </c>
      <c r="B222" s="29">
        <v>18</v>
      </c>
      <c r="C222" s="29">
        <v>2600</v>
      </c>
      <c r="D222" s="29">
        <f t="shared" si="3"/>
        <v>46800</v>
      </c>
    </row>
    <row r="223" spans="1:4" ht="18.75" hidden="1">
      <c r="A223" s="40" t="s">
        <v>371</v>
      </c>
      <c r="B223" s="29"/>
      <c r="C223" s="29"/>
      <c r="D223" s="29">
        <f t="shared" si="3"/>
        <v>0</v>
      </c>
    </row>
    <row r="224" spans="1:4" ht="18.75" hidden="1">
      <c r="A224" s="35" t="s">
        <v>319</v>
      </c>
      <c r="B224" s="29"/>
      <c r="C224" s="29"/>
      <c r="D224" s="29">
        <f t="shared" si="3"/>
        <v>0</v>
      </c>
    </row>
    <row r="225" spans="1:4" ht="18.75" hidden="1">
      <c r="A225" s="36" t="s">
        <v>205</v>
      </c>
      <c r="B225" s="29"/>
      <c r="C225" s="29"/>
      <c r="D225" s="29">
        <f t="shared" si="3"/>
        <v>0</v>
      </c>
    </row>
    <row r="226" spans="1:4" ht="18.75" hidden="1">
      <c r="A226" s="35" t="s">
        <v>307</v>
      </c>
      <c r="B226" s="29"/>
      <c r="C226" s="29"/>
      <c r="D226" s="29">
        <f t="shared" si="3"/>
        <v>0</v>
      </c>
    </row>
    <row r="227" spans="1:4" ht="18.75" hidden="1">
      <c r="A227" s="35" t="s">
        <v>308</v>
      </c>
      <c r="B227" s="29"/>
      <c r="C227" s="29"/>
      <c r="D227" s="29">
        <f t="shared" si="3"/>
        <v>0</v>
      </c>
    </row>
    <row r="228" spans="1:4" ht="18.75" hidden="1">
      <c r="A228" s="55" t="s">
        <v>91</v>
      </c>
      <c r="B228" s="29"/>
      <c r="C228" s="29"/>
      <c r="D228" s="29">
        <f t="shared" si="3"/>
        <v>0</v>
      </c>
    </row>
    <row r="229" spans="1:4" ht="18.75" hidden="1">
      <c r="A229" s="33" t="s">
        <v>61</v>
      </c>
      <c r="B229" s="29"/>
      <c r="C229" s="29"/>
      <c r="D229" s="29">
        <f t="shared" si="3"/>
        <v>0</v>
      </c>
    </row>
    <row r="230" spans="1:4" ht="18.75" hidden="1">
      <c r="A230" s="33" t="s">
        <v>62</v>
      </c>
      <c r="B230" s="29"/>
      <c r="C230" s="29"/>
      <c r="D230" s="29">
        <f t="shared" si="3"/>
        <v>0</v>
      </c>
    </row>
    <row r="231" spans="1:4" ht="18.75" hidden="1">
      <c r="A231" s="37" t="s">
        <v>368</v>
      </c>
      <c r="B231" s="29"/>
      <c r="C231" s="29"/>
      <c r="D231" s="29">
        <f t="shared" si="3"/>
        <v>0</v>
      </c>
    </row>
    <row r="232" spans="1:4" ht="18.75" hidden="1">
      <c r="A232" s="37" t="s">
        <v>369</v>
      </c>
      <c r="B232" s="29"/>
      <c r="C232" s="29"/>
      <c r="D232" s="29">
        <f t="shared" si="3"/>
        <v>0</v>
      </c>
    </row>
    <row r="233" spans="1:4" ht="18.75" hidden="1">
      <c r="A233" s="53" t="s">
        <v>346</v>
      </c>
      <c r="B233" s="29"/>
      <c r="C233" s="29"/>
      <c r="D233" s="29">
        <f t="shared" si="3"/>
        <v>0</v>
      </c>
    </row>
    <row r="234" spans="1:4" ht="18.75" hidden="1">
      <c r="A234" s="33" t="s">
        <v>92</v>
      </c>
      <c r="B234" s="29"/>
      <c r="C234" s="29"/>
      <c r="D234" s="29">
        <f t="shared" si="3"/>
        <v>0</v>
      </c>
    </row>
    <row r="235" spans="1:4" ht="18.75" hidden="1">
      <c r="A235" s="33" t="s">
        <v>93</v>
      </c>
      <c r="B235" s="29"/>
      <c r="C235" s="29"/>
      <c r="D235" s="29">
        <f t="shared" si="3"/>
        <v>0</v>
      </c>
    </row>
    <row r="236" spans="1:4" ht="18.75" hidden="1">
      <c r="A236" s="33" t="s">
        <v>140</v>
      </c>
      <c r="B236" s="39"/>
      <c r="C236" s="39"/>
      <c r="D236" s="29">
        <f t="shared" si="3"/>
        <v>0</v>
      </c>
    </row>
    <row r="237" spans="1:4" ht="18.75" hidden="1">
      <c r="A237" s="53" t="s">
        <v>347</v>
      </c>
      <c r="B237" s="29"/>
      <c r="C237" s="29"/>
      <c r="D237" s="29">
        <f t="shared" si="3"/>
        <v>0</v>
      </c>
    </row>
    <row r="238" spans="1:4" ht="18.75" hidden="1">
      <c r="A238" s="33" t="s">
        <v>141</v>
      </c>
      <c r="B238" s="39"/>
      <c r="C238" s="39"/>
      <c r="D238" s="29">
        <f t="shared" si="3"/>
        <v>0</v>
      </c>
    </row>
    <row r="239" spans="1:4" ht="18.75">
      <c r="A239" s="33" t="s">
        <v>223</v>
      </c>
      <c r="B239" s="29">
        <v>4</v>
      </c>
      <c r="C239" s="29">
        <v>15000</v>
      </c>
      <c r="D239" s="29">
        <f t="shared" si="3"/>
        <v>60000</v>
      </c>
    </row>
    <row r="240" spans="1:4" ht="18.75" hidden="1">
      <c r="A240" s="35" t="s">
        <v>24</v>
      </c>
      <c r="B240" s="29"/>
      <c r="C240" s="29"/>
      <c r="D240" s="29">
        <f t="shared" si="3"/>
        <v>0</v>
      </c>
    </row>
    <row r="241" spans="1:4" ht="18.75">
      <c r="A241" s="33" t="s">
        <v>25</v>
      </c>
      <c r="B241" s="29">
        <f>5+35+20+20+40</f>
        <v>120</v>
      </c>
      <c r="C241" s="29">
        <v>28000</v>
      </c>
      <c r="D241" s="29">
        <f t="shared" si="3"/>
        <v>3360000</v>
      </c>
    </row>
    <row r="242" spans="1:4" ht="18.75">
      <c r="A242" s="33" t="s">
        <v>26</v>
      </c>
      <c r="B242" s="29">
        <v>15</v>
      </c>
      <c r="C242" s="29">
        <v>25000</v>
      </c>
      <c r="D242" s="29">
        <f t="shared" si="3"/>
        <v>375000</v>
      </c>
    </row>
    <row r="243" spans="1:4" ht="18.75" hidden="1">
      <c r="A243" s="33" t="s">
        <v>27</v>
      </c>
      <c r="B243" s="29"/>
      <c r="C243" s="29"/>
      <c r="D243" s="29">
        <f t="shared" si="3"/>
        <v>0</v>
      </c>
    </row>
    <row r="244" spans="1:4" ht="18.75" hidden="1">
      <c r="A244" s="33" t="s">
        <v>28</v>
      </c>
      <c r="B244" s="29"/>
      <c r="C244" s="29"/>
      <c r="D244" s="29">
        <f t="shared" si="3"/>
        <v>0</v>
      </c>
    </row>
    <row r="245" spans="1:4" ht="18.75" hidden="1">
      <c r="A245" s="33" t="s">
        <v>29</v>
      </c>
      <c r="B245" s="29"/>
      <c r="C245" s="29"/>
      <c r="D245" s="29">
        <f t="shared" si="3"/>
        <v>0</v>
      </c>
    </row>
    <row r="246" spans="1:4" ht="18.75" hidden="1">
      <c r="A246" s="40" t="s">
        <v>234</v>
      </c>
      <c r="B246" s="29"/>
      <c r="C246" s="29"/>
      <c r="D246" s="29">
        <f t="shared" si="3"/>
        <v>0</v>
      </c>
    </row>
    <row r="247" spans="1:4" ht="18.75" hidden="1">
      <c r="A247" s="38" t="s">
        <v>235</v>
      </c>
      <c r="B247" s="29"/>
      <c r="C247" s="29"/>
      <c r="D247" s="29">
        <f t="shared" si="3"/>
        <v>0</v>
      </c>
    </row>
    <row r="248" spans="1:4" ht="18.75" hidden="1">
      <c r="A248" s="38" t="s">
        <v>236</v>
      </c>
      <c r="B248" s="29"/>
      <c r="C248" s="29"/>
      <c r="D248" s="29">
        <f t="shared" si="3"/>
        <v>0</v>
      </c>
    </row>
    <row r="249" spans="1:4" ht="18.75">
      <c r="A249" s="33" t="s">
        <v>30</v>
      </c>
      <c r="B249" s="29">
        <v>30</v>
      </c>
      <c r="C249" s="29">
        <v>39000</v>
      </c>
      <c r="D249" s="29">
        <f t="shared" si="3"/>
        <v>1170000</v>
      </c>
    </row>
    <row r="250" spans="1:4" ht="18.75">
      <c r="A250" s="33" t="s">
        <v>31</v>
      </c>
      <c r="B250" s="29">
        <v>5</v>
      </c>
      <c r="C250" s="29">
        <v>35000</v>
      </c>
      <c r="D250" s="29">
        <f t="shared" si="3"/>
        <v>175000</v>
      </c>
    </row>
    <row r="251" spans="1:4" ht="18.75" hidden="1">
      <c r="A251" s="33" t="s">
        <v>32</v>
      </c>
      <c r="B251" s="29"/>
      <c r="C251" s="29"/>
      <c r="D251" s="29">
        <f t="shared" si="3"/>
        <v>0</v>
      </c>
    </row>
    <row r="252" spans="1:4" ht="18.75" hidden="1">
      <c r="A252" s="33" t="s">
        <v>33</v>
      </c>
      <c r="B252" s="29"/>
      <c r="C252" s="29"/>
      <c r="D252" s="29">
        <f t="shared" si="3"/>
        <v>0</v>
      </c>
    </row>
    <row r="253" spans="1:4" ht="18.75">
      <c r="A253" s="33" t="s">
        <v>34</v>
      </c>
      <c r="B253" s="29">
        <f>30+12+25</f>
        <v>67</v>
      </c>
      <c r="C253" s="29">
        <v>30000</v>
      </c>
      <c r="D253" s="29">
        <f t="shared" si="3"/>
        <v>2010000</v>
      </c>
    </row>
    <row r="254" spans="1:4" ht="18.75">
      <c r="A254" s="33" t="s">
        <v>35</v>
      </c>
      <c r="B254" s="29">
        <v>15</v>
      </c>
      <c r="C254" s="29">
        <v>23000</v>
      </c>
      <c r="D254" s="29">
        <f t="shared" si="3"/>
        <v>345000</v>
      </c>
    </row>
    <row r="255" spans="1:4" ht="18.75" hidden="1">
      <c r="A255" s="33" t="s">
        <v>36</v>
      </c>
      <c r="B255" s="29"/>
      <c r="C255" s="29"/>
      <c r="D255" s="29">
        <f t="shared" si="3"/>
        <v>0</v>
      </c>
    </row>
    <row r="256" spans="1:4" ht="18.75">
      <c r="A256" s="33" t="s">
        <v>94</v>
      </c>
      <c r="B256" s="39">
        <v>0.5</v>
      </c>
      <c r="C256" s="39">
        <v>70000</v>
      </c>
      <c r="D256" s="29">
        <f t="shared" si="3"/>
        <v>35000</v>
      </c>
    </row>
    <row r="257" spans="1:4" ht="18.75" hidden="1">
      <c r="A257" s="37" t="s">
        <v>95</v>
      </c>
      <c r="B257" s="29"/>
      <c r="C257" s="29"/>
      <c r="D257" s="29">
        <f t="shared" si="3"/>
        <v>0</v>
      </c>
    </row>
    <row r="258" spans="1:4" ht="18.75" hidden="1">
      <c r="A258" s="33" t="s">
        <v>224</v>
      </c>
      <c r="B258" s="29"/>
      <c r="C258" s="29"/>
      <c r="D258" s="29">
        <f t="shared" si="3"/>
        <v>0</v>
      </c>
    </row>
    <row r="259" spans="1:4" ht="18.75" hidden="1">
      <c r="A259" s="35" t="s">
        <v>237</v>
      </c>
      <c r="B259" s="29"/>
      <c r="C259" s="29"/>
      <c r="D259" s="29">
        <f t="shared" si="3"/>
        <v>0</v>
      </c>
    </row>
    <row r="260" spans="1:4" ht="18.75" hidden="1">
      <c r="A260" s="35" t="s">
        <v>238</v>
      </c>
      <c r="B260" s="29"/>
      <c r="C260" s="29"/>
      <c r="D260" s="29">
        <f t="shared" ref="D260:D323" si="4">B260*C260</f>
        <v>0</v>
      </c>
    </row>
    <row r="261" spans="1:4" ht="18.75">
      <c r="A261" s="33" t="s">
        <v>239</v>
      </c>
      <c r="B261" s="29">
        <v>10</v>
      </c>
      <c r="C261" s="29">
        <v>17000</v>
      </c>
      <c r="D261" s="29">
        <f t="shared" si="4"/>
        <v>170000</v>
      </c>
    </row>
    <row r="262" spans="1:4" ht="18.75" hidden="1">
      <c r="A262" s="33" t="s">
        <v>240</v>
      </c>
      <c r="B262" s="29"/>
      <c r="C262" s="29"/>
      <c r="D262" s="29">
        <f t="shared" si="4"/>
        <v>0</v>
      </c>
    </row>
    <row r="263" spans="1:4" ht="18.75" hidden="1">
      <c r="A263" s="33" t="s">
        <v>225</v>
      </c>
      <c r="B263" s="29"/>
      <c r="C263" s="29"/>
      <c r="D263" s="29">
        <f t="shared" si="4"/>
        <v>0</v>
      </c>
    </row>
    <row r="264" spans="1:4" ht="18.75" hidden="1">
      <c r="A264" s="33" t="s">
        <v>121</v>
      </c>
      <c r="B264" s="29"/>
      <c r="C264" s="29"/>
      <c r="D264" s="29">
        <f t="shared" si="4"/>
        <v>0</v>
      </c>
    </row>
    <row r="265" spans="1:4" ht="18.75" hidden="1">
      <c r="A265" s="33" t="s">
        <v>241</v>
      </c>
      <c r="B265" s="29"/>
      <c r="C265" s="29"/>
      <c r="D265" s="29">
        <f t="shared" si="4"/>
        <v>0</v>
      </c>
    </row>
    <row r="266" spans="1:4" ht="18.75" hidden="1">
      <c r="A266" s="33" t="s">
        <v>74</v>
      </c>
      <c r="B266" s="29"/>
      <c r="C266" s="29"/>
      <c r="D266" s="29">
        <f t="shared" si="4"/>
        <v>0</v>
      </c>
    </row>
    <row r="267" spans="1:4" ht="18.75" hidden="1">
      <c r="A267" s="33" t="s">
        <v>75</v>
      </c>
      <c r="B267" s="29"/>
      <c r="C267" s="29"/>
      <c r="D267" s="29">
        <f t="shared" si="4"/>
        <v>0</v>
      </c>
    </row>
    <row r="268" spans="1:4" ht="18.75" hidden="1">
      <c r="A268" s="53" t="s">
        <v>348</v>
      </c>
      <c r="B268" s="29"/>
      <c r="C268" s="29"/>
      <c r="D268" s="29">
        <f t="shared" si="4"/>
        <v>0</v>
      </c>
    </row>
    <row r="269" spans="1:4" ht="18.75" hidden="1">
      <c r="A269" s="33" t="s">
        <v>150</v>
      </c>
      <c r="B269" s="29"/>
      <c r="C269" s="29"/>
      <c r="D269" s="29">
        <f t="shared" si="4"/>
        <v>0</v>
      </c>
    </row>
    <row r="270" spans="1:4" ht="18.75" hidden="1">
      <c r="A270" s="53" t="s">
        <v>356</v>
      </c>
      <c r="B270" s="29"/>
      <c r="C270" s="29"/>
      <c r="D270" s="29">
        <f t="shared" si="4"/>
        <v>0</v>
      </c>
    </row>
    <row r="271" spans="1:4" ht="18.75" hidden="1">
      <c r="A271" s="35" t="s">
        <v>309</v>
      </c>
      <c r="B271" s="29"/>
      <c r="C271" s="29"/>
      <c r="D271" s="29">
        <f t="shared" si="4"/>
        <v>0</v>
      </c>
    </row>
    <row r="272" spans="1:4" ht="18.75" hidden="1">
      <c r="A272" s="53" t="s">
        <v>349</v>
      </c>
      <c r="B272" s="29"/>
      <c r="C272" s="29"/>
      <c r="D272" s="29">
        <f t="shared" si="4"/>
        <v>0</v>
      </c>
    </row>
    <row r="273" spans="1:4" ht="18.75" hidden="1">
      <c r="A273" s="36" t="s">
        <v>142</v>
      </c>
      <c r="B273" s="39"/>
      <c r="C273" s="39"/>
      <c r="D273" s="29">
        <f t="shared" si="4"/>
        <v>0</v>
      </c>
    </row>
    <row r="274" spans="1:4" ht="18.75" hidden="1">
      <c r="A274" s="40" t="s">
        <v>242</v>
      </c>
      <c r="B274" s="29"/>
      <c r="C274" s="29"/>
      <c r="D274" s="29">
        <f t="shared" si="4"/>
        <v>0</v>
      </c>
    </row>
    <row r="275" spans="1:4" ht="18.75" hidden="1">
      <c r="A275" s="40" t="s">
        <v>102</v>
      </c>
      <c r="B275" s="29"/>
      <c r="C275" s="29"/>
      <c r="D275" s="29">
        <f t="shared" si="4"/>
        <v>0</v>
      </c>
    </row>
    <row r="276" spans="1:4" ht="18.75" hidden="1">
      <c r="A276" s="40" t="s">
        <v>103</v>
      </c>
      <c r="B276" s="29"/>
      <c r="C276" s="29"/>
      <c r="D276" s="29">
        <f t="shared" si="4"/>
        <v>0</v>
      </c>
    </row>
    <row r="277" spans="1:4" ht="18.75">
      <c r="A277" s="33" t="s">
        <v>269</v>
      </c>
      <c r="B277" s="29">
        <v>5</v>
      </c>
      <c r="C277" s="29">
        <v>6000</v>
      </c>
      <c r="D277" s="29">
        <f t="shared" si="4"/>
        <v>30000</v>
      </c>
    </row>
    <row r="278" spans="1:4" ht="18.75" hidden="1">
      <c r="A278" s="40" t="s">
        <v>270</v>
      </c>
      <c r="B278" s="29"/>
      <c r="C278" s="29"/>
      <c r="D278" s="29">
        <f t="shared" si="4"/>
        <v>0</v>
      </c>
    </row>
    <row r="279" spans="1:4" ht="18.75" hidden="1">
      <c r="A279" s="33" t="s">
        <v>271</v>
      </c>
      <c r="B279" s="29"/>
      <c r="C279" s="29"/>
      <c r="D279" s="29">
        <f t="shared" si="4"/>
        <v>0</v>
      </c>
    </row>
    <row r="280" spans="1:4" ht="18.75">
      <c r="A280" s="33" t="s">
        <v>286</v>
      </c>
      <c r="B280" s="29">
        <v>97</v>
      </c>
      <c r="C280" s="29">
        <v>6000</v>
      </c>
      <c r="D280" s="29">
        <f t="shared" si="4"/>
        <v>582000</v>
      </c>
    </row>
    <row r="281" spans="1:4" ht="18.75" hidden="1">
      <c r="A281" s="40" t="s">
        <v>287</v>
      </c>
      <c r="B281" s="29"/>
      <c r="C281" s="29"/>
      <c r="D281" s="29">
        <f t="shared" si="4"/>
        <v>0</v>
      </c>
    </row>
    <row r="282" spans="1:4" ht="18.75" hidden="1">
      <c r="A282" s="48" t="s">
        <v>310</v>
      </c>
      <c r="B282" s="29"/>
      <c r="C282" s="29"/>
      <c r="D282" s="29">
        <f t="shared" si="4"/>
        <v>0</v>
      </c>
    </row>
    <row r="283" spans="1:4" ht="18.75">
      <c r="A283" s="33" t="s">
        <v>143</v>
      </c>
      <c r="B283" s="29">
        <v>35</v>
      </c>
      <c r="C283" s="29">
        <v>7000</v>
      </c>
      <c r="D283" s="29">
        <f t="shared" si="4"/>
        <v>245000</v>
      </c>
    </row>
    <row r="284" spans="1:4" ht="18.75" hidden="1">
      <c r="A284" s="37" t="s">
        <v>144</v>
      </c>
      <c r="B284" s="29"/>
      <c r="C284" s="29"/>
      <c r="D284" s="29">
        <f t="shared" si="4"/>
        <v>0</v>
      </c>
    </row>
    <row r="285" spans="1:4" ht="18.75">
      <c r="A285" s="36" t="s">
        <v>96</v>
      </c>
      <c r="B285" s="29">
        <v>0.5</v>
      </c>
      <c r="C285" s="29">
        <v>35000</v>
      </c>
      <c r="D285" s="29">
        <f t="shared" si="4"/>
        <v>17500</v>
      </c>
    </row>
    <row r="286" spans="1:4" ht="18.75" hidden="1">
      <c r="A286" s="40" t="s">
        <v>97</v>
      </c>
      <c r="B286" s="29"/>
      <c r="C286" s="29"/>
      <c r="D286" s="29">
        <f t="shared" si="4"/>
        <v>0</v>
      </c>
    </row>
    <row r="287" spans="1:4" ht="18.75" hidden="1">
      <c r="A287" s="37" t="s">
        <v>80</v>
      </c>
      <c r="B287" s="29"/>
      <c r="C287" s="29"/>
      <c r="D287" s="29">
        <f t="shared" si="4"/>
        <v>0</v>
      </c>
    </row>
    <row r="288" spans="1:4" ht="18.75" hidden="1">
      <c r="A288" s="33" t="s">
        <v>226</v>
      </c>
      <c r="B288" s="29"/>
      <c r="C288" s="29"/>
      <c r="D288" s="29">
        <f t="shared" si="4"/>
        <v>0</v>
      </c>
    </row>
    <row r="289" spans="1:4" ht="18.75" hidden="1">
      <c r="A289" s="40" t="s">
        <v>227</v>
      </c>
      <c r="B289" s="29"/>
      <c r="C289" s="29"/>
      <c r="D289" s="29">
        <f t="shared" si="4"/>
        <v>0</v>
      </c>
    </row>
    <row r="290" spans="1:4" ht="18.75" hidden="1">
      <c r="A290" s="36" t="s">
        <v>228</v>
      </c>
      <c r="B290" s="29"/>
      <c r="C290" s="29"/>
      <c r="D290" s="29">
        <f t="shared" si="4"/>
        <v>0</v>
      </c>
    </row>
    <row r="291" spans="1:4" ht="18.75" hidden="1">
      <c r="A291" s="33" t="s">
        <v>311</v>
      </c>
      <c r="B291" s="29"/>
      <c r="C291" s="29"/>
      <c r="D291" s="29">
        <f t="shared" si="4"/>
        <v>0</v>
      </c>
    </row>
    <row r="292" spans="1:4" ht="18.75" hidden="1">
      <c r="A292" s="35" t="s">
        <v>360</v>
      </c>
      <c r="B292" s="29"/>
      <c r="C292" s="29"/>
      <c r="D292" s="29">
        <f t="shared" si="4"/>
        <v>0</v>
      </c>
    </row>
    <row r="293" spans="1:4" ht="18.75" hidden="1">
      <c r="A293" s="33" t="s">
        <v>122</v>
      </c>
      <c r="B293" s="29"/>
      <c r="C293" s="29"/>
      <c r="D293" s="29">
        <f t="shared" si="4"/>
        <v>0</v>
      </c>
    </row>
    <row r="294" spans="1:4" ht="18.75" hidden="1">
      <c r="A294" s="36" t="s">
        <v>145</v>
      </c>
      <c r="B294" s="29"/>
      <c r="C294" s="29"/>
      <c r="D294" s="29">
        <f t="shared" si="4"/>
        <v>0</v>
      </c>
    </row>
    <row r="295" spans="1:4" ht="18.75" hidden="1">
      <c r="A295" s="36" t="s">
        <v>246</v>
      </c>
      <c r="B295" s="29"/>
      <c r="C295" s="29"/>
      <c r="D295" s="29">
        <f t="shared" si="4"/>
        <v>0</v>
      </c>
    </row>
    <row r="296" spans="1:4" ht="18.75" hidden="1">
      <c r="A296" s="33" t="s">
        <v>174</v>
      </c>
      <c r="B296" s="29"/>
      <c r="C296" s="29"/>
      <c r="D296" s="29">
        <f t="shared" si="4"/>
        <v>0</v>
      </c>
    </row>
    <row r="297" spans="1:4" ht="18.75" hidden="1">
      <c r="A297" s="33" t="s">
        <v>247</v>
      </c>
      <c r="B297" s="29"/>
      <c r="C297" s="29"/>
      <c r="D297" s="29">
        <f t="shared" si="4"/>
        <v>0</v>
      </c>
    </row>
    <row r="298" spans="1:4" ht="18.75" hidden="1">
      <c r="A298" s="33" t="s">
        <v>314</v>
      </c>
      <c r="B298" s="29"/>
      <c r="C298" s="29"/>
      <c r="D298" s="29">
        <f t="shared" si="4"/>
        <v>0</v>
      </c>
    </row>
    <row r="299" spans="1:4" ht="18.75" hidden="1">
      <c r="A299" s="37" t="s">
        <v>81</v>
      </c>
      <c r="B299" s="29"/>
      <c r="C299" s="29"/>
      <c r="D299" s="29">
        <f t="shared" si="4"/>
        <v>0</v>
      </c>
    </row>
    <row r="300" spans="1:4" ht="18.75" hidden="1">
      <c r="A300" s="37" t="s">
        <v>82</v>
      </c>
      <c r="B300" s="29"/>
      <c r="C300" s="29"/>
      <c r="D300" s="29">
        <f t="shared" si="4"/>
        <v>0</v>
      </c>
    </row>
    <row r="301" spans="1:4" ht="18.75" hidden="1">
      <c r="A301" s="38" t="s">
        <v>248</v>
      </c>
      <c r="B301" s="29"/>
      <c r="C301" s="29"/>
      <c r="D301" s="29">
        <f t="shared" si="4"/>
        <v>0</v>
      </c>
    </row>
    <row r="302" spans="1:4" ht="18.75" hidden="1">
      <c r="A302" s="37" t="s">
        <v>83</v>
      </c>
      <c r="B302" s="29"/>
      <c r="C302" s="29"/>
      <c r="D302" s="29">
        <f t="shared" si="4"/>
        <v>0</v>
      </c>
    </row>
    <row r="303" spans="1:4" ht="18.75" hidden="1">
      <c r="A303" s="33" t="s">
        <v>249</v>
      </c>
      <c r="B303" s="29"/>
      <c r="C303" s="29"/>
      <c r="D303" s="29">
        <f t="shared" si="4"/>
        <v>0</v>
      </c>
    </row>
    <row r="304" spans="1:4" ht="18.75" hidden="1">
      <c r="A304" s="33" t="s">
        <v>250</v>
      </c>
      <c r="B304" s="29"/>
      <c r="C304" s="29"/>
      <c r="D304" s="29">
        <f t="shared" si="4"/>
        <v>0</v>
      </c>
    </row>
    <row r="305" spans="1:4" ht="18.75">
      <c r="A305" s="33" t="s">
        <v>251</v>
      </c>
      <c r="B305" s="29">
        <f>10+1.5+1</f>
        <v>12.5</v>
      </c>
      <c r="C305" s="29">
        <v>24000</v>
      </c>
      <c r="D305" s="29">
        <f t="shared" si="4"/>
        <v>300000</v>
      </c>
    </row>
    <row r="306" spans="1:4" ht="18.75" hidden="1">
      <c r="A306" s="33" t="s">
        <v>252</v>
      </c>
      <c r="B306" s="29"/>
      <c r="C306" s="29"/>
      <c r="D306" s="29">
        <f t="shared" si="4"/>
        <v>0</v>
      </c>
    </row>
    <row r="307" spans="1:4" ht="18.75" hidden="1">
      <c r="A307" s="38" t="s">
        <v>253</v>
      </c>
      <c r="B307" s="29"/>
      <c r="C307" s="29"/>
      <c r="D307" s="29">
        <f t="shared" si="4"/>
        <v>0</v>
      </c>
    </row>
    <row r="308" spans="1:4" ht="18.75" hidden="1">
      <c r="A308" s="33" t="s">
        <v>254</v>
      </c>
      <c r="B308" s="29"/>
      <c r="C308" s="29"/>
      <c r="D308" s="29">
        <f t="shared" si="4"/>
        <v>0</v>
      </c>
    </row>
    <row r="309" spans="1:4" ht="18.75" hidden="1">
      <c r="A309" s="33" t="s">
        <v>41</v>
      </c>
      <c r="B309" s="29"/>
      <c r="C309" s="29"/>
      <c r="D309" s="29">
        <f t="shared" si="4"/>
        <v>0</v>
      </c>
    </row>
    <row r="310" spans="1:4" ht="18.75" hidden="1">
      <c r="A310" s="36" t="s">
        <v>175</v>
      </c>
      <c r="B310" s="29"/>
      <c r="C310" s="29"/>
      <c r="D310" s="29">
        <f t="shared" si="4"/>
        <v>0</v>
      </c>
    </row>
    <row r="311" spans="1:4" ht="18.75" hidden="1">
      <c r="A311" s="33" t="s">
        <v>84</v>
      </c>
      <c r="B311" s="58"/>
      <c r="C311" s="58"/>
      <c r="D311" s="29">
        <f t="shared" si="4"/>
        <v>0</v>
      </c>
    </row>
    <row r="312" spans="1:4" ht="18.75" hidden="1">
      <c r="A312" s="33" t="s">
        <v>255</v>
      </c>
      <c r="B312" s="29"/>
      <c r="C312" s="29"/>
      <c r="D312" s="29">
        <f t="shared" si="4"/>
        <v>0</v>
      </c>
    </row>
    <row r="313" spans="1:4" ht="18.75" hidden="1">
      <c r="A313" s="33" t="s">
        <v>176</v>
      </c>
      <c r="B313" s="29"/>
      <c r="C313" s="29"/>
      <c r="D313" s="29">
        <f t="shared" si="4"/>
        <v>0</v>
      </c>
    </row>
    <row r="314" spans="1:4" ht="18.75" hidden="1">
      <c r="A314" s="38" t="s">
        <v>256</v>
      </c>
      <c r="B314" s="29"/>
      <c r="C314" s="29"/>
      <c r="D314" s="29">
        <f t="shared" si="4"/>
        <v>0</v>
      </c>
    </row>
    <row r="315" spans="1:4" ht="18.75" hidden="1">
      <c r="A315" s="38" t="s">
        <v>257</v>
      </c>
      <c r="B315" s="29"/>
      <c r="C315" s="29"/>
      <c r="D315" s="29">
        <f t="shared" si="4"/>
        <v>0</v>
      </c>
    </row>
    <row r="316" spans="1:4" ht="18.75" hidden="1">
      <c r="A316" s="33" t="s">
        <v>258</v>
      </c>
      <c r="B316" s="29"/>
      <c r="C316" s="29"/>
      <c r="D316" s="29">
        <f t="shared" si="4"/>
        <v>0</v>
      </c>
    </row>
    <row r="317" spans="1:4" ht="18.75" hidden="1">
      <c r="A317" s="33" t="s">
        <v>259</v>
      </c>
      <c r="B317" s="29"/>
      <c r="C317" s="29"/>
      <c r="D317" s="29">
        <f t="shared" si="4"/>
        <v>0</v>
      </c>
    </row>
    <row r="318" spans="1:4" ht="18.75" hidden="1">
      <c r="A318" s="38" t="s">
        <v>260</v>
      </c>
      <c r="B318" s="29"/>
      <c r="C318" s="29"/>
      <c r="D318" s="29">
        <f t="shared" si="4"/>
        <v>0</v>
      </c>
    </row>
    <row r="319" spans="1:4" ht="18.75" hidden="1">
      <c r="A319" s="33" t="s">
        <v>261</v>
      </c>
      <c r="B319" s="29"/>
      <c r="C319" s="29"/>
      <c r="D319" s="29">
        <f t="shared" si="4"/>
        <v>0</v>
      </c>
    </row>
    <row r="320" spans="1:4" ht="18.75">
      <c r="A320" s="33" t="s">
        <v>262</v>
      </c>
      <c r="B320" s="29">
        <v>160</v>
      </c>
      <c r="C320" s="29">
        <v>7000</v>
      </c>
      <c r="D320" s="29">
        <f t="shared" si="4"/>
        <v>1120000</v>
      </c>
    </row>
    <row r="321" spans="1:4" ht="18.75" hidden="1">
      <c r="A321" s="33" t="s">
        <v>263</v>
      </c>
      <c r="B321" s="29"/>
      <c r="C321" s="29"/>
      <c r="D321" s="29">
        <f t="shared" si="4"/>
        <v>0</v>
      </c>
    </row>
    <row r="322" spans="1:4" ht="18.75" hidden="1">
      <c r="A322" s="33" t="s">
        <v>264</v>
      </c>
      <c r="B322" s="29"/>
      <c r="C322" s="29"/>
      <c r="D322" s="29">
        <f t="shared" si="4"/>
        <v>0</v>
      </c>
    </row>
    <row r="323" spans="1:4" ht="18.75" hidden="1">
      <c r="A323" s="33" t="s">
        <v>265</v>
      </c>
      <c r="B323" s="29"/>
      <c r="C323" s="29"/>
      <c r="D323" s="29">
        <f t="shared" si="4"/>
        <v>0</v>
      </c>
    </row>
    <row r="324" spans="1:4" ht="18.75">
      <c r="A324" s="33" t="s">
        <v>266</v>
      </c>
      <c r="B324" s="29">
        <v>11</v>
      </c>
      <c r="C324" s="29">
        <v>25000</v>
      </c>
      <c r="D324" s="29">
        <f t="shared" ref="D324:D327" si="5">B324*C324</f>
        <v>275000</v>
      </c>
    </row>
    <row r="325" spans="1:4" ht="18.75" hidden="1">
      <c r="A325" s="33" t="s">
        <v>267</v>
      </c>
      <c r="B325" s="29"/>
      <c r="C325" s="29"/>
      <c r="D325" s="29">
        <f t="shared" si="5"/>
        <v>0</v>
      </c>
    </row>
    <row r="326" spans="1:4" ht="18.75" hidden="1">
      <c r="A326" s="33" t="s">
        <v>268</v>
      </c>
      <c r="B326" s="29"/>
      <c r="C326" s="29"/>
      <c r="D326" s="29">
        <f t="shared" si="5"/>
        <v>0</v>
      </c>
    </row>
    <row r="327" spans="1:4" ht="18.75" hidden="1">
      <c r="A327" s="35" t="s">
        <v>312</v>
      </c>
      <c r="B327" s="29"/>
      <c r="C327" s="29"/>
      <c r="D327" s="29">
        <f t="shared" si="5"/>
        <v>0</v>
      </c>
    </row>
    <row r="328" spans="1:4" ht="18.75">
      <c r="A328" s="264"/>
      <c r="B328" s="265">
        <f>SUM(B3:B327)</f>
        <v>8241.7000000000007</v>
      </c>
      <c r="C328" s="265"/>
      <c r="D328" s="265">
        <f t="shared" ref="D328" si="6">SUM(D3:D327)</f>
        <v>102893600</v>
      </c>
    </row>
  </sheetData>
  <protectedRanges>
    <protectedRange password="CF71" sqref="B1:D327" name="tho"/>
  </protectedRanges>
  <autoFilter ref="A2:D328" xr:uid="{00000000-0009-0000-0000-00001C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L334"/>
  <sheetViews>
    <sheetView tabSelected="1" topLeftCell="A142" workbookViewId="0">
      <selection activeCell="H333" sqref="H333"/>
    </sheetView>
  </sheetViews>
  <sheetFormatPr defaultRowHeight="15"/>
  <cols>
    <col min="1" max="1" width="39.5703125" customWidth="1"/>
    <col min="3" max="3" width="11.85546875" customWidth="1"/>
    <col min="4" max="4" width="20.7109375" customWidth="1"/>
    <col min="6" max="6" width="20.28515625" bestFit="1" customWidth="1"/>
    <col min="7" max="7" width="14.140625" bestFit="1" customWidth="1"/>
    <col min="8" max="8" width="14.28515625" bestFit="1" customWidth="1"/>
    <col min="9" max="9" width="11.7109375" bestFit="1" customWidth="1"/>
    <col min="10" max="10" width="5.7109375" bestFit="1" customWidth="1"/>
    <col min="11" max="11" width="14.28515625" bestFit="1" customWidth="1"/>
    <col min="12" max="12" width="19.42578125" bestFit="1" customWidth="1"/>
  </cols>
  <sheetData>
    <row r="1" spans="1:4">
      <c r="A1" s="259" t="s">
        <v>373</v>
      </c>
      <c r="B1" s="260"/>
      <c r="C1" s="260"/>
      <c r="D1" s="260"/>
    </row>
    <row r="2" spans="1:4" ht="25.5">
      <c r="A2" s="266" t="s">
        <v>1</v>
      </c>
      <c r="B2" s="261" t="s">
        <v>2</v>
      </c>
      <c r="C2" s="261" t="s">
        <v>3</v>
      </c>
      <c r="D2" s="261" t="s">
        <v>4</v>
      </c>
    </row>
    <row r="3" spans="1:4" ht="18.75" hidden="1">
      <c r="A3" s="36" t="s">
        <v>5</v>
      </c>
      <c r="B3" s="29"/>
      <c r="C3" s="29"/>
      <c r="D3" s="29">
        <f>B3*C3</f>
        <v>0</v>
      </c>
    </row>
    <row r="4" spans="1:4" ht="18.75" hidden="1">
      <c r="A4" s="35" t="s">
        <v>6</v>
      </c>
      <c r="B4" s="29"/>
      <c r="C4" s="29"/>
      <c r="D4" s="29">
        <f t="shared" ref="D4:D67" si="0">B4*C4</f>
        <v>0</v>
      </c>
    </row>
    <row r="5" spans="1:4" ht="18.75" hidden="1">
      <c r="A5" s="36" t="s">
        <v>7</v>
      </c>
      <c r="B5" s="29"/>
      <c r="C5" s="29"/>
      <c r="D5" s="29">
        <f t="shared" si="0"/>
        <v>0</v>
      </c>
    </row>
    <row r="6" spans="1:4" ht="18.75" hidden="1">
      <c r="A6" s="36" t="s">
        <v>8</v>
      </c>
      <c r="B6" s="29"/>
      <c r="C6" s="29"/>
      <c r="D6" s="29">
        <f t="shared" si="0"/>
        <v>0</v>
      </c>
    </row>
    <row r="7" spans="1:4" ht="18.75" hidden="1">
      <c r="A7" s="36" t="s">
        <v>9</v>
      </c>
      <c r="B7" s="29"/>
      <c r="C7" s="29"/>
      <c r="D7" s="29">
        <f t="shared" si="0"/>
        <v>0</v>
      </c>
    </row>
    <row r="8" spans="1:4" ht="18.75" hidden="1">
      <c r="A8" s="44" t="s">
        <v>10</v>
      </c>
      <c r="B8" s="29"/>
      <c r="C8" s="29"/>
      <c r="D8" s="29">
        <f t="shared" si="0"/>
        <v>0</v>
      </c>
    </row>
    <row r="9" spans="1:4" ht="18.75" hidden="1">
      <c r="A9" s="33" t="s">
        <v>11</v>
      </c>
      <c r="B9" s="29"/>
      <c r="C9" s="29"/>
      <c r="D9" s="29">
        <f t="shared" si="0"/>
        <v>0</v>
      </c>
    </row>
    <row r="10" spans="1:4" ht="18.75" hidden="1">
      <c r="A10" s="36" t="s">
        <v>12</v>
      </c>
      <c r="B10" s="39"/>
      <c r="C10" s="39"/>
      <c r="D10" s="29">
        <f t="shared" si="0"/>
        <v>0</v>
      </c>
    </row>
    <row r="11" spans="1:4" ht="18.75" hidden="1">
      <c r="A11" s="36" t="s">
        <v>13</v>
      </c>
      <c r="B11" s="39"/>
      <c r="C11" s="39"/>
      <c r="D11" s="29">
        <f t="shared" si="0"/>
        <v>0</v>
      </c>
    </row>
    <row r="12" spans="1:4" ht="18.75">
      <c r="A12" s="36" t="s">
        <v>14</v>
      </c>
      <c r="B12" s="39">
        <v>20</v>
      </c>
      <c r="C12" s="39">
        <v>6000</v>
      </c>
      <c r="D12" s="29">
        <f t="shared" si="0"/>
        <v>120000</v>
      </c>
    </row>
    <row r="13" spans="1:4" ht="18.75" hidden="1">
      <c r="A13" s="33" t="s">
        <v>15</v>
      </c>
      <c r="B13" s="29"/>
      <c r="C13" s="29"/>
      <c r="D13" s="29">
        <f t="shared" si="0"/>
        <v>0</v>
      </c>
    </row>
    <row r="14" spans="1:4" ht="18.75" hidden="1">
      <c r="A14" s="33" t="s">
        <v>16</v>
      </c>
      <c r="B14" s="29"/>
      <c r="C14" s="29"/>
      <c r="D14" s="29">
        <f t="shared" si="0"/>
        <v>0</v>
      </c>
    </row>
    <row r="15" spans="1:4" ht="18.75" hidden="1">
      <c r="A15" s="33" t="s">
        <v>17</v>
      </c>
      <c r="B15" s="39"/>
      <c r="C15" s="39"/>
      <c r="D15" s="29">
        <f t="shared" si="0"/>
        <v>0</v>
      </c>
    </row>
    <row r="16" spans="1:4" ht="18.75" hidden="1">
      <c r="A16" s="38" t="s">
        <v>18</v>
      </c>
      <c r="B16" s="29"/>
      <c r="C16" s="29"/>
      <c r="D16" s="29">
        <f t="shared" si="0"/>
        <v>0</v>
      </c>
    </row>
    <row r="17" spans="1:4" ht="18.75" hidden="1">
      <c r="A17" s="35" t="s">
        <v>19</v>
      </c>
      <c r="B17" s="29"/>
      <c r="C17" s="29"/>
      <c r="D17" s="29">
        <f t="shared" si="0"/>
        <v>0</v>
      </c>
    </row>
    <row r="18" spans="1:4" ht="18.75" hidden="1">
      <c r="A18" s="38" t="s">
        <v>20</v>
      </c>
      <c r="B18" s="29"/>
      <c r="C18" s="29"/>
      <c r="D18" s="29">
        <f t="shared" si="0"/>
        <v>0</v>
      </c>
    </row>
    <row r="19" spans="1:4" ht="18.75">
      <c r="A19" s="33" t="s">
        <v>21</v>
      </c>
      <c r="B19" s="29">
        <v>21</v>
      </c>
      <c r="C19" s="29">
        <v>9000</v>
      </c>
      <c r="D19" s="29">
        <f t="shared" si="0"/>
        <v>189000</v>
      </c>
    </row>
    <row r="20" spans="1:4" ht="18.75" hidden="1">
      <c r="A20" s="33" t="s">
        <v>22</v>
      </c>
      <c r="B20" s="29"/>
      <c r="C20" s="29"/>
      <c r="D20" s="29">
        <f t="shared" si="0"/>
        <v>0</v>
      </c>
    </row>
    <row r="21" spans="1:4" ht="18.75" hidden="1">
      <c r="A21" s="33" t="s">
        <v>23</v>
      </c>
      <c r="B21" s="29"/>
      <c r="C21" s="29"/>
      <c r="D21" s="29">
        <f t="shared" si="0"/>
        <v>0</v>
      </c>
    </row>
    <row r="22" spans="1:4" ht="18.75" hidden="1">
      <c r="A22" s="35" t="s">
        <v>24</v>
      </c>
      <c r="B22" s="29"/>
      <c r="C22" s="29"/>
      <c r="D22" s="29">
        <f t="shared" si="0"/>
        <v>0</v>
      </c>
    </row>
    <row r="23" spans="1:4" ht="18.75">
      <c r="A23" s="33" t="s">
        <v>25</v>
      </c>
      <c r="B23" s="29">
        <f>15+20+15+20+20</f>
        <v>90</v>
      </c>
      <c r="C23" s="29">
        <v>3000</v>
      </c>
      <c r="D23" s="29">
        <f t="shared" si="0"/>
        <v>270000</v>
      </c>
    </row>
    <row r="24" spans="1:4" ht="18.75">
      <c r="A24" s="33" t="s">
        <v>26</v>
      </c>
      <c r="B24" s="29">
        <v>24</v>
      </c>
      <c r="C24" s="29">
        <v>24000</v>
      </c>
      <c r="D24" s="29">
        <f t="shared" si="0"/>
        <v>576000</v>
      </c>
    </row>
    <row r="25" spans="1:4" ht="18.75" hidden="1">
      <c r="A25" s="33" t="s">
        <v>27</v>
      </c>
      <c r="B25" s="29"/>
      <c r="C25" s="29"/>
      <c r="D25" s="29">
        <f t="shared" si="0"/>
        <v>0</v>
      </c>
    </row>
    <row r="26" spans="1:4" ht="18.75">
      <c r="A26" s="33" t="s">
        <v>28</v>
      </c>
      <c r="B26" s="29">
        <v>12</v>
      </c>
      <c r="C26" s="29">
        <v>13000</v>
      </c>
      <c r="D26" s="29">
        <f t="shared" si="0"/>
        <v>156000</v>
      </c>
    </row>
    <row r="27" spans="1:4" ht="18.75" hidden="1">
      <c r="A27" s="33" t="s">
        <v>29</v>
      </c>
      <c r="B27" s="29"/>
      <c r="C27" s="29"/>
      <c r="D27" s="29">
        <f t="shared" si="0"/>
        <v>0</v>
      </c>
    </row>
    <row r="28" spans="1:4" ht="18.75">
      <c r="A28" s="33" t="s">
        <v>30</v>
      </c>
      <c r="B28" s="29">
        <f>10+5+39+10</f>
        <v>64</v>
      </c>
      <c r="C28" s="29">
        <v>46000</v>
      </c>
      <c r="D28" s="29">
        <f t="shared" si="0"/>
        <v>2944000</v>
      </c>
    </row>
    <row r="29" spans="1:4" ht="18.75">
      <c r="A29" s="33" t="s">
        <v>31</v>
      </c>
      <c r="B29" s="29">
        <v>10</v>
      </c>
      <c r="C29" s="29">
        <v>27000</v>
      </c>
      <c r="D29" s="29">
        <f t="shared" si="0"/>
        <v>270000</v>
      </c>
    </row>
    <row r="30" spans="1:4" ht="18.75" hidden="1">
      <c r="A30" s="33" t="s">
        <v>32</v>
      </c>
      <c r="B30" s="29"/>
      <c r="C30" s="29"/>
      <c r="D30" s="29">
        <f t="shared" si="0"/>
        <v>0</v>
      </c>
    </row>
    <row r="31" spans="1:4" ht="18.75" hidden="1">
      <c r="A31" s="33" t="s">
        <v>33</v>
      </c>
      <c r="B31" s="29"/>
      <c r="C31" s="29"/>
      <c r="D31" s="29">
        <f t="shared" si="0"/>
        <v>0</v>
      </c>
    </row>
    <row r="32" spans="1:4" ht="18.75">
      <c r="A32" s="33" t="s">
        <v>34</v>
      </c>
      <c r="B32" s="29">
        <f>20+15+17+30</f>
        <v>82</v>
      </c>
      <c r="C32" s="29">
        <v>29000</v>
      </c>
      <c r="D32" s="29">
        <f t="shared" si="0"/>
        <v>2378000</v>
      </c>
    </row>
    <row r="33" spans="1:4" ht="18.75">
      <c r="A33" s="33" t="s">
        <v>35</v>
      </c>
      <c r="B33" s="29">
        <v>12</v>
      </c>
      <c r="C33" s="29">
        <v>24000</v>
      </c>
      <c r="D33" s="29">
        <f t="shared" si="0"/>
        <v>288000</v>
      </c>
    </row>
    <row r="34" spans="1:4" ht="18.75" hidden="1">
      <c r="A34" s="33" t="s">
        <v>36</v>
      </c>
      <c r="B34" s="29"/>
      <c r="C34" s="29"/>
      <c r="D34" s="29">
        <f t="shared" si="0"/>
        <v>0</v>
      </c>
    </row>
    <row r="35" spans="1:4" ht="18.75">
      <c r="A35" s="33" t="s">
        <v>37</v>
      </c>
      <c r="B35" s="29">
        <f>15+50+15</f>
        <v>80</v>
      </c>
      <c r="C35" s="29">
        <v>10000</v>
      </c>
      <c r="D35" s="29">
        <f t="shared" si="0"/>
        <v>800000</v>
      </c>
    </row>
    <row r="36" spans="1:4" ht="18.75" hidden="1">
      <c r="A36" s="40" t="s">
        <v>38</v>
      </c>
      <c r="B36" s="29"/>
      <c r="C36" s="29"/>
      <c r="D36" s="29">
        <f t="shared" si="0"/>
        <v>0</v>
      </c>
    </row>
    <row r="37" spans="1:4" ht="18.75" hidden="1">
      <c r="A37" s="33" t="s">
        <v>39</v>
      </c>
      <c r="B37" s="29"/>
      <c r="C37" s="29"/>
      <c r="D37" s="29">
        <f t="shared" si="0"/>
        <v>0</v>
      </c>
    </row>
    <row r="38" spans="1:4" ht="18.75" hidden="1">
      <c r="A38" s="36" t="s">
        <v>40</v>
      </c>
      <c r="B38" s="29"/>
      <c r="C38" s="29"/>
      <c r="D38" s="29">
        <f t="shared" si="0"/>
        <v>0</v>
      </c>
    </row>
    <row r="39" spans="1:4" ht="18.75" hidden="1">
      <c r="A39" s="33" t="s">
        <v>41</v>
      </c>
      <c r="B39" s="29"/>
      <c r="C39" s="29"/>
      <c r="D39" s="29">
        <f t="shared" si="0"/>
        <v>0</v>
      </c>
    </row>
    <row r="40" spans="1:4" ht="18.75" hidden="1">
      <c r="A40" s="33" t="s">
        <v>42</v>
      </c>
      <c r="B40" s="29"/>
      <c r="C40" s="29"/>
      <c r="D40" s="29">
        <f t="shared" si="0"/>
        <v>0</v>
      </c>
    </row>
    <row r="41" spans="1:4" ht="18.75" hidden="1">
      <c r="A41" s="56" t="s">
        <v>43</v>
      </c>
      <c r="B41" s="29"/>
      <c r="C41" s="29"/>
      <c r="D41" s="29">
        <f t="shared" si="0"/>
        <v>0</v>
      </c>
    </row>
    <row r="42" spans="1:4" ht="18.75" hidden="1">
      <c r="A42" s="33" t="s">
        <v>44</v>
      </c>
      <c r="B42" s="29"/>
      <c r="C42" s="29"/>
      <c r="D42" s="29">
        <f t="shared" si="0"/>
        <v>0</v>
      </c>
    </row>
    <row r="43" spans="1:4" ht="18.75">
      <c r="A43" s="33" t="s">
        <v>45</v>
      </c>
      <c r="B43" s="29">
        <v>290</v>
      </c>
      <c r="C43" s="29">
        <v>14000</v>
      </c>
      <c r="D43" s="29">
        <f t="shared" si="0"/>
        <v>4060000</v>
      </c>
    </row>
    <row r="44" spans="1:4" ht="18.75" hidden="1">
      <c r="A44" s="33" t="s">
        <v>46</v>
      </c>
      <c r="B44" s="29"/>
      <c r="C44" s="29"/>
      <c r="D44" s="29">
        <f t="shared" si="0"/>
        <v>0</v>
      </c>
    </row>
    <row r="45" spans="1:4" ht="18.75" hidden="1">
      <c r="A45" s="33" t="s">
        <v>47</v>
      </c>
      <c r="B45" s="29"/>
      <c r="C45" s="29"/>
      <c r="D45" s="29">
        <f t="shared" si="0"/>
        <v>0</v>
      </c>
    </row>
    <row r="46" spans="1:4" ht="18.75" hidden="1">
      <c r="A46" s="33" t="s">
        <v>48</v>
      </c>
      <c r="B46" s="29"/>
      <c r="C46" s="29"/>
      <c r="D46" s="29">
        <f t="shared" si="0"/>
        <v>0</v>
      </c>
    </row>
    <row r="47" spans="1:4" ht="18.75" hidden="1">
      <c r="A47" s="41" t="s">
        <v>49</v>
      </c>
      <c r="B47" s="29"/>
      <c r="C47" s="29"/>
      <c r="D47" s="29">
        <f t="shared" si="0"/>
        <v>0</v>
      </c>
    </row>
    <row r="48" spans="1:4" ht="18.75" hidden="1">
      <c r="A48" s="40" t="s">
        <v>50</v>
      </c>
      <c r="B48" s="29"/>
      <c r="C48" s="29"/>
      <c r="D48" s="29">
        <f t="shared" si="0"/>
        <v>0</v>
      </c>
    </row>
    <row r="49" spans="1:4" ht="18.75" hidden="1">
      <c r="A49" s="35" t="s">
        <v>51</v>
      </c>
      <c r="B49" s="29"/>
      <c r="C49" s="29"/>
      <c r="D49" s="29">
        <f t="shared" si="0"/>
        <v>0</v>
      </c>
    </row>
    <row r="50" spans="1:4" ht="18.75" hidden="1">
      <c r="A50" s="33" t="s">
        <v>52</v>
      </c>
      <c r="B50" s="29"/>
      <c r="C50" s="29"/>
      <c r="D50" s="29">
        <f t="shared" si="0"/>
        <v>0</v>
      </c>
    </row>
    <row r="51" spans="1:4" ht="18.75" hidden="1">
      <c r="A51" s="33" t="s">
        <v>53</v>
      </c>
      <c r="B51" s="29"/>
      <c r="C51" s="29"/>
      <c r="D51" s="29">
        <f t="shared" si="0"/>
        <v>0</v>
      </c>
    </row>
    <row r="52" spans="1:4" ht="18.75" hidden="1">
      <c r="A52" s="33" t="s">
        <v>54</v>
      </c>
      <c r="B52" s="29"/>
      <c r="C52" s="29"/>
      <c r="D52" s="29">
        <f t="shared" si="0"/>
        <v>0</v>
      </c>
    </row>
    <row r="53" spans="1:4" ht="18.75" hidden="1">
      <c r="A53" s="36" t="s">
        <v>55</v>
      </c>
      <c r="B53" s="29"/>
      <c r="C53" s="29"/>
      <c r="D53" s="29">
        <f t="shared" si="0"/>
        <v>0</v>
      </c>
    </row>
    <row r="54" spans="1:4" ht="18.75" hidden="1">
      <c r="A54" s="33" t="s">
        <v>56</v>
      </c>
      <c r="B54" s="29"/>
      <c r="C54" s="29"/>
      <c r="D54" s="29">
        <f t="shared" si="0"/>
        <v>0</v>
      </c>
    </row>
    <row r="55" spans="1:4" ht="18.75" hidden="1">
      <c r="A55" s="40" t="s">
        <v>57</v>
      </c>
      <c r="B55" s="29"/>
      <c r="C55" s="29"/>
      <c r="D55" s="29">
        <f t="shared" si="0"/>
        <v>0</v>
      </c>
    </row>
    <row r="56" spans="1:4" ht="18.75" hidden="1">
      <c r="A56" s="33" t="s">
        <v>58</v>
      </c>
      <c r="B56" s="29"/>
      <c r="C56" s="29"/>
      <c r="D56" s="29">
        <f t="shared" si="0"/>
        <v>0</v>
      </c>
    </row>
    <row r="57" spans="1:4" ht="18.75" hidden="1">
      <c r="A57" s="54" t="s">
        <v>59</v>
      </c>
      <c r="B57" s="29"/>
      <c r="C57" s="29"/>
      <c r="D57" s="29">
        <f t="shared" si="0"/>
        <v>0</v>
      </c>
    </row>
    <row r="58" spans="1:4" ht="18.75" hidden="1">
      <c r="A58" s="33" t="s">
        <v>61</v>
      </c>
      <c r="B58" s="29"/>
      <c r="C58" s="29"/>
      <c r="D58" s="29">
        <f t="shared" si="0"/>
        <v>0</v>
      </c>
    </row>
    <row r="59" spans="1:4" ht="18.75" hidden="1">
      <c r="A59" s="33" t="s">
        <v>62</v>
      </c>
      <c r="B59" s="29"/>
      <c r="C59" s="29"/>
      <c r="D59" s="29">
        <f t="shared" si="0"/>
        <v>0</v>
      </c>
    </row>
    <row r="60" spans="1:4" ht="18.75" hidden="1">
      <c r="A60" s="36" t="s">
        <v>63</v>
      </c>
      <c r="B60" s="29"/>
      <c r="C60" s="29"/>
      <c r="D60" s="29">
        <f t="shared" si="0"/>
        <v>0</v>
      </c>
    </row>
    <row r="61" spans="1:4" ht="18.75" hidden="1">
      <c r="A61" s="45" t="s">
        <v>64</v>
      </c>
      <c r="B61" s="29"/>
      <c r="C61" s="29"/>
      <c r="D61" s="29">
        <f t="shared" si="0"/>
        <v>0</v>
      </c>
    </row>
    <row r="62" spans="1:4" ht="18.75">
      <c r="A62" s="33" t="s">
        <v>65</v>
      </c>
      <c r="B62" s="29">
        <v>3</v>
      </c>
      <c r="C62" s="29">
        <v>9000</v>
      </c>
      <c r="D62" s="29">
        <f t="shared" si="0"/>
        <v>27000</v>
      </c>
    </row>
    <row r="63" spans="1:4" ht="18.75" hidden="1">
      <c r="A63" s="262" t="s">
        <v>66</v>
      </c>
      <c r="B63" s="263"/>
      <c r="C63" s="263"/>
      <c r="D63" s="29">
        <f t="shared" si="0"/>
        <v>0</v>
      </c>
    </row>
    <row r="64" spans="1:4" ht="18.75" hidden="1">
      <c r="A64" s="33" t="s">
        <v>67</v>
      </c>
      <c r="B64" s="29"/>
      <c r="C64" s="29"/>
      <c r="D64" s="29">
        <f t="shared" si="0"/>
        <v>0</v>
      </c>
    </row>
    <row r="65" spans="1:4" ht="18.75" hidden="1">
      <c r="A65" s="36" t="s">
        <v>68</v>
      </c>
      <c r="B65" s="29"/>
      <c r="C65" s="29"/>
      <c r="D65" s="29">
        <f t="shared" si="0"/>
        <v>0</v>
      </c>
    </row>
    <row r="66" spans="1:4" ht="18.75" hidden="1">
      <c r="A66" s="36" t="s">
        <v>69</v>
      </c>
      <c r="B66" s="29"/>
      <c r="C66" s="29"/>
      <c r="D66" s="29">
        <f t="shared" si="0"/>
        <v>0</v>
      </c>
    </row>
    <row r="67" spans="1:4" ht="18.75" hidden="1">
      <c r="A67" s="33" t="s">
        <v>70</v>
      </c>
      <c r="B67" s="29"/>
      <c r="C67" s="29"/>
      <c r="D67" s="29">
        <f t="shared" si="0"/>
        <v>0</v>
      </c>
    </row>
    <row r="68" spans="1:4" ht="18.75" hidden="1">
      <c r="A68" s="36" t="s">
        <v>71</v>
      </c>
      <c r="B68" s="29"/>
      <c r="C68" s="29"/>
      <c r="D68" s="29">
        <f t="shared" ref="D68:D131" si="1">B68*C68</f>
        <v>0</v>
      </c>
    </row>
    <row r="69" spans="1:4" ht="18.75" hidden="1">
      <c r="A69" s="33" t="s">
        <v>72</v>
      </c>
      <c r="B69" s="29"/>
      <c r="C69" s="29"/>
      <c r="D69" s="29">
        <f t="shared" si="1"/>
        <v>0</v>
      </c>
    </row>
    <row r="70" spans="1:4" ht="18.75" hidden="1">
      <c r="A70" s="33" t="s">
        <v>73</v>
      </c>
      <c r="B70" s="29"/>
      <c r="C70" s="29"/>
      <c r="D70" s="29">
        <f t="shared" si="1"/>
        <v>0</v>
      </c>
    </row>
    <row r="71" spans="1:4" ht="18.75">
      <c r="A71" s="33" t="s">
        <v>74</v>
      </c>
      <c r="B71" s="29">
        <v>2</v>
      </c>
      <c r="C71" s="29">
        <v>10000</v>
      </c>
      <c r="D71" s="29">
        <f t="shared" si="1"/>
        <v>20000</v>
      </c>
    </row>
    <row r="72" spans="1:4" ht="18.75" hidden="1">
      <c r="A72" s="33" t="s">
        <v>75</v>
      </c>
      <c r="B72" s="29"/>
      <c r="C72" s="29"/>
      <c r="D72" s="29">
        <f t="shared" si="1"/>
        <v>0</v>
      </c>
    </row>
    <row r="73" spans="1:4" ht="18.75">
      <c r="A73" s="32" t="s">
        <v>76</v>
      </c>
      <c r="B73" s="29">
        <v>18</v>
      </c>
      <c r="C73" s="29">
        <v>17000</v>
      </c>
      <c r="D73" s="29">
        <f t="shared" si="1"/>
        <v>306000</v>
      </c>
    </row>
    <row r="74" spans="1:4" ht="18.75" hidden="1">
      <c r="A74" s="27" t="s">
        <v>77</v>
      </c>
      <c r="B74" s="29"/>
      <c r="C74" s="29"/>
      <c r="D74" s="29">
        <f t="shared" si="1"/>
        <v>0</v>
      </c>
    </row>
    <row r="75" spans="1:4" ht="18.75" hidden="1">
      <c r="A75" s="32" t="s">
        <v>78</v>
      </c>
      <c r="B75" s="29"/>
      <c r="C75" s="29"/>
      <c r="D75" s="29">
        <f t="shared" si="1"/>
        <v>0</v>
      </c>
    </row>
    <row r="76" spans="1:4" ht="18.75" hidden="1">
      <c r="A76" s="40" t="s">
        <v>79</v>
      </c>
      <c r="B76" s="29"/>
      <c r="C76" s="29"/>
      <c r="D76" s="29">
        <f t="shared" si="1"/>
        <v>0</v>
      </c>
    </row>
    <row r="77" spans="1:4" ht="18.75" hidden="1">
      <c r="A77" s="37" t="s">
        <v>80</v>
      </c>
      <c r="B77" s="29"/>
      <c r="C77" s="29"/>
      <c r="D77" s="29">
        <f t="shared" si="1"/>
        <v>0</v>
      </c>
    </row>
    <row r="78" spans="1:4" ht="18.75" hidden="1">
      <c r="A78" s="37" t="s">
        <v>81</v>
      </c>
      <c r="B78" s="29"/>
      <c r="C78" s="29"/>
      <c r="D78" s="29">
        <f t="shared" si="1"/>
        <v>0</v>
      </c>
    </row>
    <row r="79" spans="1:4" ht="18.75" hidden="1">
      <c r="A79" s="37" t="s">
        <v>82</v>
      </c>
      <c r="B79" s="29"/>
      <c r="C79" s="29"/>
      <c r="D79" s="29">
        <f t="shared" si="1"/>
        <v>0</v>
      </c>
    </row>
    <row r="80" spans="1:4" ht="18.75" hidden="1">
      <c r="A80" s="37" t="s">
        <v>83</v>
      </c>
      <c r="B80" s="29"/>
      <c r="C80" s="29"/>
      <c r="D80" s="29">
        <f t="shared" si="1"/>
        <v>0</v>
      </c>
    </row>
    <row r="81" spans="1:4" ht="18.75" hidden="1">
      <c r="A81" s="33" t="s">
        <v>84</v>
      </c>
      <c r="B81" s="58"/>
      <c r="C81" s="58"/>
      <c r="D81" s="29">
        <f t="shared" si="1"/>
        <v>0</v>
      </c>
    </row>
    <row r="82" spans="1:4" ht="18.75" hidden="1">
      <c r="A82" s="33" t="s">
        <v>85</v>
      </c>
      <c r="B82" s="29"/>
      <c r="C82" s="29"/>
      <c r="D82" s="29">
        <f t="shared" si="1"/>
        <v>0</v>
      </c>
    </row>
    <row r="83" spans="1:4" ht="18.75">
      <c r="A83" s="33" t="s">
        <v>86</v>
      </c>
      <c r="B83" s="29">
        <v>82</v>
      </c>
      <c r="C83" s="29">
        <v>10500</v>
      </c>
      <c r="D83" s="29">
        <f t="shared" si="1"/>
        <v>861000</v>
      </c>
    </row>
    <row r="84" spans="1:4" ht="18.75" hidden="1">
      <c r="A84" s="33" t="s">
        <v>87</v>
      </c>
      <c r="B84" s="29"/>
      <c r="C84" s="29"/>
      <c r="D84" s="29">
        <f t="shared" si="1"/>
        <v>0</v>
      </c>
    </row>
    <row r="85" spans="1:4" ht="18.75" hidden="1">
      <c r="A85" s="33" t="s">
        <v>88</v>
      </c>
      <c r="B85" s="29"/>
      <c r="C85" s="29"/>
      <c r="D85" s="29">
        <f t="shared" si="1"/>
        <v>0</v>
      </c>
    </row>
    <row r="86" spans="1:4" ht="18.75" hidden="1">
      <c r="A86" s="33" t="s">
        <v>89</v>
      </c>
      <c r="B86" s="29"/>
      <c r="C86" s="29"/>
      <c r="D86" s="29">
        <f t="shared" si="1"/>
        <v>0</v>
      </c>
    </row>
    <row r="87" spans="1:4" ht="18.75">
      <c r="A87" s="33" t="s">
        <v>90</v>
      </c>
      <c r="B87" s="29">
        <v>7</v>
      </c>
      <c r="C87" s="29">
        <v>30000</v>
      </c>
      <c r="D87" s="29">
        <f t="shared" si="1"/>
        <v>210000</v>
      </c>
    </row>
    <row r="88" spans="1:4" ht="18.75" hidden="1">
      <c r="A88" s="55" t="s">
        <v>91</v>
      </c>
      <c r="B88" s="29"/>
      <c r="C88" s="29"/>
      <c r="D88" s="29">
        <f t="shared" si="1"/>
        <v>0</v>
      </c>
    </row>
    <row r="89" spans="1:4" ht="18.75" hidden="1">
      <c r="A89" s="33" t="s">
        <v>92</v>
      </c>
      <c r="B89" s="29"/>
      <c r="C89" s="29"/>
      <c r="D89" s="29">
        <f t="shared" si="1"/>
        <v>0</v>
      </c>
    </row>
    <row r="90" spans="1:4" ht="18.75" hidden="1">
      <c r="A90" s="33" t="s">
        <v>93</v>
      </c>
      <c r="B90" s="29"/>
      <c r="C90" s="29"/>
      <c r="D90" s="29">
        <f t="shared" si="1"/>
        <v>0</v>
      </c>
    </row>
    <row r="91" spans="1:4" ht="18.75">
      <c r="A91" s="33" t="s">
        <v>94</v>
      </c>
      <c r="B91" s="39">
        <v>0.5</v>
      </c>
      <c r="C91" s="39">
        <v>70000</v>
      </c>
      <c r="D91" s="29">
        <f t="shared" si="1"/>
        <v>35000</v>
      </c>
    </row>
    <row r="92" spans="1:4" ht="18.75" hidden="1">
      <c r="A92" s="37" t="s">
        <v>95</v>
      </c>
      <c r="B92" s="29"/>
      <c r="C92" s="29"/>
      <c r="D92" s="29">
        <f t="shared" si="1"/>
        <v>0</v>
      </c>
    </row>
    <row r="93" spans="1:4" ht="18.75">
      <c r="A93" s="36" t="s">
        <v>96</v>
      </c>
      <c r="B93" s="29">
        <v>0.6</v>
      </c>
      <c r="C93" s="29">
        <v>35000</v>
      </c>
      <c r="D93" s="29">
        <f t="shared" si="1"/>
        <v>21000</v>
      </c>
    </row>
    <row r="94" spans="1:4" ht="18.75" hidden="1">
      <c r="A94" s="40" t="s">
        <v>97</v>
      </c>
      <c r="B94" s="29"/>
      <c r="C94" s="29"/>
      <c r="D94" s="29">
        <f t="shared" si="1"/>
        <v>0</v>
      </c>
    </row>
    <row r="95" spans="1:4" ht="18.75" hidden="1">
      <c r="A95" s="33" t="s">
        <v>98</v>
      </c>
      <c r="B95" s="29"/>
      <c r="C95" s="29"/>
      <c r="D95" s="29">
        <f t="shared" si="1"/>
        <v>0</v>
      </c>
    </row>
    <row r="96" spans="1:4" ht="18.75" hidden="1">
      <c r="A96" s="40" t="s">
        <v>99</v>
      </c>
      <c r="B96" s="29"/>
      <c r="C96" s="29"/>
      <c r="D96" s="29">
        <f t="shared" si="1"/>
        <v>0</v>
      </c>
    </row>
    <row r="97" spans="1:4" ht="18.75" hidden="1">
      <c r="A97" s="33" t="s">
        <v>100</v>
      </c>
      <c r="B97" s="29"/>
      <c r="C97" s="29"/>
      <c r="D97" s="29">
        <f t="shared" si="1"/>
        <v>0</v>
      </c>
    </row>
    <row r="98" spans="1:4" ht="18.75" hidden="1">
      <c r="A98" s="33" t="s">
        <v>101</v>
      </c>
      <c r="B98" s="29"/>
      <c r="C98" s="29"/>
      <c r="D98" s="29">
        <f t="shared" si="1"/>
        <v>0</v>
      </c>
    </row>
    <row r="99" spans="1:4" ht="18.75" hidden="1">
      <c r="A99" s="40" t="s">
        <v>102</v>
      </c>
      <c r="B99" s="29"/>
      <c r="C99" s="29"/>
      <c r="D99" s="29">
        <f t="shared" si="1"/>
        <v>0</v>
      </c>
    </row>
    <row r="100" spans="1:4" ht="18.75" hidden="1">
      <c r="A100" s="40" t="s">
        <v>103</v>
      </c>
      <c r="B100" s="29"/>
      <c r="C100" s="29"/>
      <c r="D100" s="29">
        <f t="shared" si="1"/>
        <v>0</v>
      </c>
    </row>
    <row r="101" spans="1:4" ht="18.75" hidden="1">
      <c r="A101" s="46" t="s">
        <v>104</v>
      </c>
      <c r="B101" s="39"/>
      <c r="C101" s="39"/>
      <c r="D101" s="29">
        <f t="shared" si="1"/>
        <v>0</v>
      </c>
    </row>
    <row r="102" spans="1:4" ht="18.75" hidden="1">
      <c r="A102" s="46" t="s">
        <v>105</v>
      </c>
      <c r="B102" s="39"/>
      <c r="C102" s="39"/>
      <c r="D102" s="29">
        <f t="shared" si="1"/>
        <v>0</v>
      </c>
    </row>
    <row r="103" spans="1:4" ht="18.75" hidden="1">
      <c r="A103" s="46" t="s">
        <v>106</v>
      </c>
      <c r="B103" s="39"/>
      <c r="C103" s="39"/>
      <c r="D103" s="29">
        <f t="shared" si="1"/>
        <v>0</v>
      </c>
    </row>
    <row r="104" spans="1:4" ht="18.75" hidden="1">
      <c r="A104" s="33" t="s">
        <v>107</v>
      </c>
      <c r="B104" s="39"/>
      <c r="C104" s="39"/>
      <c r="D104" s="29">
        <f t="shared" si="1"/>
        <v>0</v>
      </c>
    </row>
    <row r="105" spans="1:4" ht="18.75" hidden="1">
      <c r="A105" s="33" t="s">
        <v>108</v>
      </c>
      <c r="B105" s="39"/>
      <c r="C105" s="39"/>
      <c r="D105" s="29">
        <f t="shared" si="1"/>
        <v>0</v>
      </c>
    </row>
    <row r="106" spans="1:4" ht="18.75" hidden="1">
      <c r="A106" s="33" t="s">
        <v>109</v>
      </c>
      <c r="B106" s="39"/>
      <c r="C106" s="39"/>
      <c r="D106" s="29">
        <f t="shared" si="1"/>
        <v>0</v>
      </c>
    </row>
    <row r="107" spans="1:4" ht="18.75" hidden="1">
      <c r="A107" s="33" t="s">
        <v>110</v>
      </c>
      <c r="B107" s="39"/>
      <c r="C107" s="39"/>
      <c r="D107" s="29">
        <f t="shared" si="1"/>
        <v>0</v>
      </c>
    </row>
    <row r="108" spans="1:4" ht="18.75" hidden="1">
      <c r="A108" s="33" t="s">
        <v>111</v>
      </c>
      <c r="B108" s="39"/>
      <c r="C108" s="39"/>
      <c r="D108" s="29">
        <f t="shared" si="1"/>
        <v>0</v>
      </c>
    </row>
    <row r="109" spans="1:4" ht="18.75" hidden="1">
      <c r="A109" s="33" t="s">
        <v>112</v>
      </c>
      <c r="B109" s="39"/>
      <c r="C109" s="39"/>
      <c r="D109" s="29">
        <f t="shared" si="1"/>
        <v>0</v>
      </c>
    </row>
    <row r="110" spans="1:4" ht="18.75" hidden="1">
      <c r="A110" s="33" t="s">
        <v>113</v>
      </c>
      <c r="B110" s="39"/>
      <c r="C110" s="39"/>
      <c r="D110" s="29">
        <f t="shared" si="1"/>
        <v>0</v>
      </c>
    </row>
    <row r="111" spans="1:4" ht="18.75" hidden="1">
      <c r="A111" s="33" t="s">
        <v>114</v>
      </c>
      <c r="B111" s="39"/>
      <c r="C111" s="39"/>
      <c r="D111" s="29">
        <f t="shared" si="1"/>
        <v>0</v>
      </c>
    </row>
    <row r="112" spans="1:4" ht="18.75" hidden="1">
      <c r="A112" s="33" t="s">
        <v>115</v>
      </c>
      <c r="B112" s="39"/>
      <c r="C112" s="39"/>
      <c r="D112" s="29">
        <f t="shared" si="1"/>
        <v>0</v>
      </c>
    </row>
    <row r="113" spans="1:4" ht="18.75">
      <c r="A113" s="36" t="s">
        <v>116</v>
      </c>
      <c r="B113" s="29">
        <f>60+80+230</f>
        <v>370</v>
      </c>
      <c r="C113" s="29">
        <v>14000</v>
      </c>
      <c r="D113" s="29">
        <f t="shared" si="1"/>
        <v>5180000</v>
      </c>
    </row>
    <row r="114" spans="1:4" ht="18.75">
      <c r="A114" s="33" t="s">
        <v>117</v>
      </c>
      <c r="B114" s="29">
        <f>63+50</f>
        <v>113</v>
      </c>
      <c r="C114" s="29">
        <v>9000</v>
      </c>
      <c r="D114" s="29">
        <f t="shared" si="1"/>
        <v>1017000</v>
      </c>
    </row>
    <row r="115" spans="1:4" ht="18.75" hidden="1">
      <c r="A115" s="33" t="s">
        <v>118</v>
      </c>
      <c r="B115" s="29"/>
      <c r="C115" s="29"/>
      <c r="D115" s="29">
        <f t="shared" si="1"/>
        <v>0</v>
      </c>
    </row>
    <row r="116" spans="1:4" ht="18.75" hidden="1">
      <c r="A116" s="36" t="s">
        <v>119</v>
      </c>
      <c r="B116" s="29"/>
      <c r="C116" s="29"/>
      <c r="D116" s="29">
        <f t="shared" si="1"/>
        <v>0</v>
      </c>
    </row>
    <row r="117" spans="1:4" ht="18.75" hidden="1">
      <c r="A117" s="33" t="s">
        <v>120</v>
      </c>
      <c r="B117" s="29"/>
      <c r="C117" s="29"/>
      <c r="D117" s="29">
        <f t="shared" si="1"/>
        <v>0</v>
      </c>
    </row>
    <row r="118" spans="1:4" ht="18.75" hidden="1">
      <c r="A118" s="33" t="s">
        <v>121</v>
      </c>
      <c r="B118" s="29"/>
      <c r="C118" s="29"/>
      <c r="D118" s="29">
        <f t="shared" si="1"/>
        <v>0</v>
      </c>
    </row>
    <row r="119" spans="1:4" ht="18.75" hidden="1">
      <c r="A119" s="33" t="s">
        <v>122</v>
      </c>
      <c r="B119" s="29"/>
      <c r="C119" s="29"/>
      <c r="D119" s="29">
        <f t="shared" si="1"/>
        <v>0</v>
      </c>
    </row>
    <row r="120" spans="1:4" ht="18.75">
      <c r="A120" s="33" t="s">
        <v>123</v>
      </c>
      <c r="B120" s="29">
        <f>690+1650</f>
        <v>2340</v>
      </c>
      <c r="C120" s="29">
        <v>6000</v>
      </c>
      <c r="D120" s="29">
        <f t="shared" si="1"/>
        <v>14040000</v>
      </c>
    </row>
    <row r="121" spans="1:4" ht="18.75" hidden="1">
      <c r="A121" s="33" t="s">
        <v>124</v>
      </c>
      <c r="B121" s="29"/>
      <c r="C121" s="29"/>
      <c r="D121" s="29">
        <f t="shared" si="1"/>
        <v>0</v>
      </c>
    </row>
    <row r="122" spans="1:4" ht="18.75" hidden="1">
      <c r="A122" s="35" t="s">
        <v>125</v>
      </c>
      <c r="B122" s="29"/>
      <c r="C122" s="29"/>
      <c r="D122" s="29">
        <f t="shared" si="1"/>
        <v>0</v>
      </c>
    </row>
    <row r="123" spans="1:4" ht="18.75">
      <c r="A123" s="37" t="s">
        <v>126</v>
      </c>
      <c r="B123" s="29">
        <v>5</v>
      </c>
      <c r="C123" s="29">
        <v>5600</v>
      </c>
      <c r="D123" s="29">
        <f t="shared" si="1"/>
        <v>28000</v>
      </c>
    </row>
    <row r="124" spans="1:4" ht="18.75" hidden="1">
      <c r="A124" s="34" t="s">
        <v>127</v>
      </c>
      <c r="B124" s="29"/>
      <c r="C124" s="29"/>
      <c r="D124" s="29">
        <f t="shared" si="1"/>
        <v>0</v>
      </c>
    </row>
    <row r="125" spans="1:4" ht="18.75" hidden="1">
      <c r="A125" s="37" t="s">
        <v>128</v>
      </c>
      <c r="B125" s="29"/>
      <c r="C125" s="29"/>
      <c r="D125" s="29">
        <f t="shared" si="1"/>
        <v>0</v>
      </c>
    </row>
    <row r="126" spans="1:4" ht="18.75" hidden="1">
      <c r="A126" s="36" t="s">
        <v>129</v>
      </c>
      <c r="B126" s="39"/>
      <c r="C126" s="39"/>
      <c r="D126" s="29">
        <f t="shared" si="1"/>
        <v>0</v>
      </c>
    </row>
    <row r="127" spans="1:4" ht="18.75" hidden="1">
      <c r="A127" s="36" t="s">
        <v>130</v>
      </c>
      <c r="B127" s="39"/>
      <c r="C127" s="39"/>
      <c r="D127" s="29">
        <f t="shared" si="1"/>
        <v>0</v>
      </c>
    </row>
    <row r="128" spans="1:4" ht="18.75" hidden="1">
      <c r="A128" s="36" t="s">
        <v>131</v>
      </c>
      <c r="B128" s="39"/>
      <c r="C128" s="39"/>
      <c r="D128" s="29">
        <f t="shared" si="1"/>
        <v>0</v>
      </c>
    </row>
    <row r="129" spans="1:4" ht="18.75" hidden="1">
      <c r="A129" s="36" t="s">
        <v>132</v>
      </c>
      <c r="B129" s="49"/>
      <c r="C129" s="49"/>
      <c r="D129" s="29">
        <f t="shared" si="1"/>
        <v>0</v>
      </c>
    </row>
    <row r="130" spans="1:4" ht="18.75" hidden="1">
      <c r="A130" s="33" t="s">
        <v>133</v>
      </c>
      <c r="B130" s="39"/>
      <c r="C130" s="39"/>
      <c r="D130" s="29">
        <f t="shared" si="1"/>
        <v>0</v>
      </c>
    </row>
    <row r="131" spans="1:4" ht="18.75" hidden="1">
      <c r="A131" s="40" t="s">
        <v>355</v>
      </c>
      <c r="B131" s="29"/>
      <c r="C131" s="29"/>
      <c r="D131" s="29">
        <f t="shared" si="1"/>
        <v>0</v>
      </c>
    </row>
    <row r="132" spans="1:4" ht="18.75" hidden="1">
      <c r="A132" s="40" t="s">
        <v>134</v>
      </c>
      <c r="B132" s="29"/>
      <c r="C132" s="29"/>
      <c r="D132" s="29">
        <f t="shared" ref="D132:D195" si="2">B132*C132</f>
        <v>0</v>
      </c>
    </row>
    <row r="133" spans="1:4" ht="18.75" hidden="1">
      <c r="A133" s="40" t="s">
        <v>135</v>
      </c>
      <c r="B133" s="29"/>
      <c r="C133" s="29"/>
      <c r="D133" s="29">
        <f t="shared" si="2"/>
        <v>0</v>
      </c>
    </row>
    <row r="134" spans="1:4" ht="18.75" hidden="1">
      <c r="A134" s="40" t="s">
        <v>136</v>
      </c>
      <c r="B134" s="29"/>
      <c r="C134" s="29"/>
      <c r="D134" s="29">
        <f t="shared" si="2"/>
        <v>0</v>
      </c>
    </row>
    <row r="135" spans="1:4" ht="18.75" hidden="1">
      <c r="A135" s="33" t="s">
        <v>137</v>
      </c>
      <c r="B135" s="29"/>
      <c r="C135" s="29"/>
      <c r="D135" s="29">
        <f t="shared" si="2"/>
        <v>0</v>
      </c>
    </row>
    <row r="136" spans="1:4" ht="18.75" hidden="1">
      <c r="A136" s="33" t="s">
        <v>138</v>
      </c>
      <c r="B136" s="29"/>
      <c r="C136" s="29"/>
      <c r="D136" s="29">
        <f t="shared" si="2"/>
        <v>0</v>
      </c>
    </row>
    <row r="137" spans="1:4" ht="18.75">
      <c r="A137" s="40" t="s">
        <v>139</v>
      </c>
      <c r="B137" s="29">
        <v>6</v>
      </c>
      <c r="C137" s="29">
        <v>2600</v>
      </c>
      <c r="D137" s="29">
        <f t="shared" si="2"/>
        <v>15600</v>
      </c>
    </row>
    <row r="138" spans="1:4" ht="18.75" hidden="1">
      <c r="A138" s="40" t="s">
        <v>371</v>
      </c>
      <c r="B138" s="29"/>
      <c r="C138" s="29"/>
      <c r="D138" s="29">
        <f t="shared" si="2"/>
        <v>0</v>
      </c>
    </row>
    <row r="139" spans="1:4" ht="18.75" hidden="1">
      <c r="A139" s="33" t="s">
        <v>140</v>
      </c>
      <c r="B139" s="39"/>
      <c r="C139" s="39"/>
      <c r="D139" s="29">
        <f t="shared" si="2"/>
        <v>0</v>
      </c>
    </row>
    <row r="140" spans="1:4" ht="18.75" hidden="1">
      <c r="A140" s="33" t="s">
        <v>141</v>
      </c>
      <c r="B140" s="39"/>
      <c r="C140" s="39"/>
      <c r="D140" s="29">
        <f t="shared" si="2"/>
        <v>0</v>
      </c>
    </row>
    <row r="141" spans="1:4" ht="18.75" hidden="1">
      <c r="A141" s="36" t="s">
        <v>142</v>
      </c>
      <c r="B141" s="39"/>
      <c r="C141" s="39"/>
      <c r="D141" s="29">
        <f t="shared" si="2"/>
        <v>0</v>
      </c>
    </row>
    <row r="142" spans="1:4" ht="18.75">
      <c r="A142" s="33" t="s">
        <v>143</v>
      </c>
      <c r="B142" s="29">
        <v>34</v>
      </c>
      <c r="C142" s="29">
        <v>8000</v>
      </c>
      <c r="D142" s="29">
        <f t="shared" si="2"/>
        <v>272000</v>
      </c>
    </row>
    <row r="143" spans="1:4" ht="18.75" hidden="1">
      <c r="A143" s="37" t="s">
        <v>144</v>
      </c>
      <c r="B143" s="29"/>
      <c r="C143" s="29"/>
      <c r="D143" s="29">
        <f t="shared" si="2"/>
        <v>0</v>
      </c>
    </row>
    <row r="144" spans="1:4" ht="18.75" hidden="1">
      <c r="A144" s="36" t="s">
        <v>145</v>
      </c>
      <c r="B144" s="29"/>
      <c r="C144" s="29"/>
      <c r="D144" s="29">
        <f t="shared" si="2"/>
        <v>0</v>
      </c>
    </row>
    <row r="145" spans="1:4" ht="18.75">
      <c r="A145" s="33" t="s">
        <v>146</v>
      </c>
      <c r="B145" s="29">
        <f>220+80+160+60</f>
        <v>520</v>
      </c>
      <c r="C145" s="29">
        <v>15500</v>
      </c>
      <c r="D145" s="29">
        <f t="shared" si="2"/>
        <v>8060000</v>
      </c>
    </row>
    <row r="146" spans="1:4" ht="18.75" hidden="1">
      <c r="A146" s="55" t="s">
        <v>147</v>
      </c>
      <c r="B146" s="29"/>
      <c r="C146" s="29"/>
      <c r="D146" s="29">
        <f t="shared" si="2"/>
        <v>0</v>
      </c>
    </row>
    <row r="147" spans="1:4" ht="18.75" hidden="1">
      <c r="A147" s="55" t="s">
        <v>148</v>
      </c>
      <c r="B147" s="29"/>
      <c r="C147" s="29"/>
      <c r="D147" s="29">
        <f t="shared" si="2"/>
        <v>0</v>
      </c>
    </row>
    <row r="148" spans="1:4" ht="18.75" hidden="1">
      <c r="A148" s="33" t="s">
        <v>149</v>
      </c>
      <c r="B148" s="29"/>
      <c r="C148" s="29"/>
      <c r="D148" s="29">
        <f t="shared" si="2"/>
        <v>0</v>
      </c>
    </row>
    <row r="149" spans="1:4" ht="18.75" hidden="1">
      <c r="A149" s="33" t="s">
        <v>150</v>
      </c>
      <c r="B149" s="29"/>
      <c r="C149" s="29"/>
      <c r="D149" s="29">
        <f t="shared" si="2"/>
        <v>0</v>
      </c>
    </row>
    <row r="150" spans="1:4" ht="18.75" hidden="1">
      <c r="A150" s="33" t="s">
        <v>151</v>
      </c>
      <c r="B150" s="29"/>
      <c r="C150" s="29"/>
      <c r="D150" s="29">
        <f t="shared" si="2"/>
        <v>0</v>
      </c>
    </row>
    <row r="151" spans="1:4" ht="18.75" hidden="1">
      <c r="A151" s="40" t="s">
        <v>152</v>
      </c>
      <c r="B151" s="29"/>
      <c r="C151" s="29"/>
      <c r="D151" s="29">
        <f t="shared" si="2"/>
        <v>0</v>
      </c>
    </row>
    <row r="152" spans="1:4" ht="18.75" hidden="1">
      <c r="A152" s="40" t="s">
        <v>153</v>
      </c>
      <c r="B152" s="29"/>
      <c r="C152" s="29"/>
      <c r="D152" s="29">
        <f t="shared" si="2"/>
        <v>0</v>
      </c>
    </row>
    <row r="153" spans="1:4" ht="18.75" hidden="1">
      <c r="A153" s="40" t="s">
        <v>154</v>
      </c>
      <c r="B153" s="29"/>
      <c r="C153" s="29"/>
      <c r="D153" s="29">
        <f t="shared" si="2"/>
        <v>0</v>
      </c>
    </row>
    <row r="154" spans="1:4" ht="18.75" hidden="1">
      <c r="A154" s="33" t="s">
        <v>155</v>
      </c>
      <c r="B154" s="29"/>
      <c r="C154" s="29"/>
      <c r="D154" s="29">
        <f t="shared" si="2"/>
        <v>0</v>
      </c>
    </row>
    <row r="155" spans="1:4" ht="18.75" hidden="1">
      <c r="A155" s="35" t="s">
        <v>156</v>
      </c>
      <c r="B155" s="29"/>
      <c r="C155" s="29"/>
      <c r="D155" s="29">
        <f t="shared" si="2"/>
        <v>0</v>
      </c>
    </row>
    <row r="156" spans="1:4" ht="18.75" hidden="1">
      <c r="A156" s="33" t="s">
        <v>157</v>
      </c>
      <c r="B156" s="29"/>
      <c r="C156" s="29"/>
      <c r="D156" s="29">
        <f t="shared" si="2"/>
        <v>0</v>
      </c>
    </row>
    <row r="157" spans="1:4" ht="18.75" hidden="1">
      <c r="A157" s="41" t="s">
        <v>158</v>
      </c>
      <c r="B157" s="29"/>
      <c r="C157" s="29"/>
      <c r="D157" s="29">
        <f t="shared" si="2"/>
        <v>0</v>
      </c>
    </row>
    <row r="158" spans="1:4" ht="18.75" hidden="1">
      <c r="A158" s="33" t="s">
        <v>159</v>
      </c>
      <c r="B158" s="29"/>
      <c r="C158" s="29"/>
      <c r="D158" s="29">
        <f t="shared" si="2"/>
        <v>0</v>
      </c>
    </row>
    <row r="159" spans="1:4" ht="18.75" hidden="1">
      <c r="A159" s="33" t="s">
        <v>160</v>
      </c>
      <c r="B159" s="29"/>
      <c r="C159" s="29"/>
      <c r="D159" s="29">
        <f t="shared" si="2"/>
        <v>0</v>
      </c>
    </row>
    <row r="160" spans="1:4" ht="18.75" hidden="1">
      <c r="A160" s="44" t="s">
        <v>161</v>
      </c>
      <c r="B160" s="29"/>
      <c r="C160" s="29"/>
      <c r="D160" s="29">
        <f t="shared" si="2"/>
        <v>0</v>
      </c>
    </row>
    <row r="161" spans="1:4" ht="18.75" hidden="1">
      <c r="A161" s="33" t="s">
        <v>162</v>
      </c>
      <c r="B161" s="29"/>
      <c r="C161" s="29"/>
      <c r="D161" s="29">
        <f t="shared" si="2"/>
        <v>0</v>
      </c>
    </row>
    <row r="162" spans="1:4" ht="18.75" hidden="1">
      <c r="A162" s="33" t="s">
        <v>163</v>
      </c>
      <c r="B162" s="29"/>
      <c r="C162" s="29"/>
      <c r="D162" s="29">
        <f t="shared" si="2"/>
        <v>0</v>
      </c>
    </row>
    <row r="163" spans="1:4" ht="18.75" hidden="1">
      <c r="A163" s="33" t="s">
        <v>164</v>
      </c>
      <c r="B163" s="29"/>
      <c r="C163" s="29"/>
      <c r="D163" s="29">
        <f t="shared" si="2"/>
        <v>0</v>
      </c>
    </row>
    <row r="164" spans="1:4" ht="18.75" hidden="1">
      <c r="A164" s="33" t="s">
        <v>165</v>
      </c>
      <c r="B164" s="29"/>
      <c r="C164" s="29"/>
      <c r="D164" s="29">
        <f t="shared" si="2"/>
        <v>0</v>
      </c>
    </row>
    <row r="165" spans="1:4" ht="18.75" hidden="1">
      <c r="A165" s="33" t="s">
        <v>166</v>
      </c>
      <c r="B165" s="29"/>
      <c r="C165" s="29"/>
      <c r="D165" s="29">
        <f t="shared" si="2"/>
        <v>0</v>
      </c>
    </row>
    <row r="166" spans="1:4" ht="18.75" hidden="1">
      <c r="A166" s="40" t="s">
        <v>167</v>
      </c>
      <c r="B166" s="29"/>
      <c r="C166" s="29"/>
      <c r="D166" s="29">
        <f t="shared" si="2"/>
        <v>0</v>
      </c>
    </row>
    <row r="167" spans="1:4" ht="18.75">
      <c r="A167" s="33" t="s">
        <v>168</v>
      </c>
      <c r="B167" s="29">
        <f>30+40+80+80</f>
        <v>230</v>
      </c>
      <c r="C167" s="29">
        <v>13000</v>
      </c>
      <c r="D167" s="29">
        <f t="shared" si="2"/>
        <v>2990000</v>
      </c>
    </row>
    <row r="168" spans="1:4" ht="18.75" hidden="1">
      <c r="A168" s="37" t="s">
        <v>169</v>
      </c>
      <c r="B168" s="29"/>
      <c r="C168" s="29"/>
      <c r="D168" s="29">
        <f t="shared" si="2"/>
        <v>0</v>
      </c>
    </row>
    <row r="169" spans="1:4" ht="18.75" hidden="1">
      <c r="A169" s="33" t="s">
        <v>170</v>
      </c>
      <c r="B169" s="29"/>
      <c r="C169" s="29"/>
      <c r="D169" s="29">
        <f t="shared" si="2"/>
        <v>0</v>
      </c>
    </row>
    <row r="170" spans="1:4" ht="18.75">
      <c r="A170" s="33" t="s">
        <v>171</v>
      </c>
      <c r="B170" s="29">
        <v>10</v>
      </c>
      <c r="C170" s="29">
        <v>11000</v>
      </c>
      <c r="D170" s="29">
        <f t="shared" si="2"/>
        <v>110000</v>
      </c>
    </row>
    <row r="171" spans="1:4" ht="18.75" hidden="1">
      <c r="A171" s="33" t="s">
        <v>172</v>
      </c>
      <c r="B171" s="29"/>
      <c r="C171" s="29"/>
      <c r="D171" s="29">
        <f t="shared" si="2"/>
        <v>0</v>
      </c>
    </row>
    <row r="172" spans="1:4" ht="18.75" hidden="1">
      <c r="A172" s="37" t="s">
        <v>173</v>
      </c>
      <c r="B172" s="29"/>
      <c r="C172" s="29"/>
      <c r="D172" s="29">
        <f t="shared" si="2"/>
        <v>0</v>
      </c>
    </row>
    <row r="173" spans="1:4" ht="18.75" hidden="1">
      <c r="A173" s="33" t="s">
        <v>174</v>
      </c>
      <c r="B173" s="29"/>
      <c r="C173" s="29"/>
      <c r="D173" s="29">
        <f t="shared" si="2"/>
        <v>0</v>
      </c>
    </row>
    <row r="174" spans="1:4" ht="18.75" hidden="1">
      <c r="A174" s="36" t="s">
        <v>175</v>
      </c>
      <c r="B174" s="29"/>
      <c r="C174" s="29"/>
      <c r="D174" s="29">
        <f t="shared" si="2"/>
        <v>0</v>
      </c>
    </row>
    <row r="175" spans="1:4" ht="18.75" hidden="1">
      <c r="A175" s="33" t="s">
        <v>176</v>
      </c>
      <c r="B175" s="29"/>
      <c r="C175" s="29"/>
      <c r="D175" s="29">
        <f t="shared" si="2"/>
        <v>0</v>
      </c>
    </row>
    <row r="176" spans="1:4" ht="18.75" hidden="1">
      <c r="A176" s="38" t="s">
        <v>177</v>
      </c>
      <c r="B176" s="29"/>
      <c r="C176" s="29"/>
      <c r="D176" s="29">
        <f t="shared" si="2"/>
        <v>0</v>
      </c>
    </row>
    <row r="177" spans="1:4" ht="18.75" hidden="1">
      <c r="A177" s="38" t="s">
        <v>178</v>
      </c>
      <c r="B177" s="29"/>
      <c r="C177" s="29"/>
      <c r="D177" s="29">
        <f t="shared" si="2"/>
        <v>0</v>
      </c>
    </row>
    <row r="178" spans="1:4" ht="18.75" hidden="1">
      <c r="A178" s="35" t="s">
        <v>179</v>
      </c>
      <c r="B178" s="29"/>
      <c r="C178" s="29"/>
      <c r="D178" s="29">
        <f t="shared" si="2"/>
        <v>0</v>
      </c>
    </row>
    <row r="179" spans="1:4" ht="18.75" hidden="1">
      <c r="A179" s="36" t="s">
        <v>180</v>
      </c>
      <c r="B179" s="29"/>
      <c r="C179" s="29"/>
      <c r="D179" s="29">
        <f t="shared" si="2"/>
        <v>0</v>
      </c>
    </row>
    <row r="180" spans="1:4" ht="18.75" hidden="1">
      <c r="A180" s="36" t="s">
        <v>181</v>
      </c>
      <c r="B180" s="29"/>
      <c r="C180" s="29"/>
      <c r="D180" s="29">
        <f t="shared" si="2"/>
        <v>0</v>
      </c>
    </row>
    <row r="181" spans="1:4" ht="18.75">
      <c r="A181" s="36" t="s">
        <v>182</v>
      </c>
      <c r="B181" s="29">
        <f>120+100+120+140</f>
        <v>480</v>
      </c>
      <c r="C181" s="29">
        <v>11000</v>
      </c>
      <c r="D181" s="29">
        <f t="shared" si="2"/>
        <v>5280000</v>
      </c>
    </row>
    <row r="182" spans="1:4" ht="18.75" hidden="1">
      <c r="A182" s="33" t="s">
        <v>183</v>
      </c>
      <c r="B182" s="29"/>
      <c r="C182" s="29"/>
      <c r="D182" s="29">
        <f t="shared" si="2"/>
        <v>0</v>
      </c>
    </row>
    <row r="183" spans="1:4" ht="18.75" hidden="1">
      <c r="A183" s="36" t="s">
        <v>184</v>
      </c>
      <c r="B183" s="29"/>
      <c r="C183" s="29"/>
      <c r="D183" s="29">
        <f t="shared" si="2"/>
        <v>0</v>
      </c>
    </row>
    <row r="184" spans="1:4" ht="18.75" hidden="1">
      <c r="A184" s="36" t="s">
        <v>185</v>
      </c>
      <c r="B184" s="29"/>
      <c r="C184" s="29"/>
      <c r="D184" s="29">
        <f t="shared" si="2"/>
        <v>0</v>
      </c>
    </row>
    <row r="185" spans="1:4" ht="18.75" hidden="1">
      <c r="A185" s="36" t="s">
        <v>186</v>
      </c>
      <c r="B185" s="29"/>
      <c r="C185" s="29"/>
      <c r="D185" s="29">
        <f t="shared" si="2"/>
        <v>0</v>
      </c>
    </row>
    <row r="186" spans="1:4" ht="18.75" hidden="1">
      <c r="A186" s="33" t="s">
        <v>187</v>
      </c>
      <c r="B186" s="29"/>
      <c r="C186" s="29"/>
      <c r="D186" s="29">
        <f t="shared" si="2"/>
        <v>0</v>
      </c>
    </row>
    <row r="187" spans="1:4" ht="18.75">
      <c r="A187" s="33" t="s">
        <v>188</v>
      </c>
      <c r="B187" s="29">
        <v>35</v>
      </c>
      <c r="C187" s="29">
        <v>12000</v>
      </c>
      <c r="D187" s="29">
        <f t="shared" si="2"/>
        <v>420000</v>
      </c>
    </row>
    <row r="188" spans="1:4" ht="18.75" hidden="1">
      <c r="A188" s="33" t="s">
        <v>189</v>
      </c>
      <c r="B188" s="29"/>
      <c r="C188" s="29"/>
      <c r="D188" s="29">
        <f t="shared" si="2"/>
        <v>0</v>
      </c>
    </row>
    <row r="189" spans="1:4" ht="18.75" hidden="1">
      <c r="A189" s="33" t="s">
        <v>190</v>
      </c>
      <c r="B189" s="29"/>
      <c r="C189" s="29"/>
      <c r="D189" s="29">
        <f t="shared" si="2"/>
        <v>0</v>
      </c>
    </row>
    <row r="190" spans="1:4" ht="18.75" hidden="1">
      <c r="A190" s="33" t="s">
        <v>191</v>
      </c>
      <c r="B190" s="29"/>
      <c r="C190" s="29"/>
      <c r="D190" s="29">
        <f t="shared" si="2"/>
        <v>0</v>
      </c>
    </row>
    <row r="191" spans="1:4" ht="18.75">
      <c r="A191" s="33" t="s">
        <v>192</v>
      </c>
      <c r="B191" s="29">
        <v>2</v>
      </c>
      <c r="C191" s="29">
        <v>15000</v>
      </c>
      <c r="D191" s="29">
        <f t="shared" si="2"/>
        <v>30000</v>
      </c>
    </row>
    <row r="192" spans="1:4" ht="18.75" hidden="1">
      <c r="A192" s="33" t="s">
        <v>193</v>
      </c>
      <c r="B192" s="29"/>
      <c r="C192" s="29"/>
      <c r="D192" s="29">
        <f t="shared" si="2"/>
        <v>0</v>
      </c>
    </row>
    <row r="193" spans="1:4" ht="18.75" hidden="1">
      <c r="A193" s="33" t="s">
        <v>194</v>
      </c>
      <c r="B193" s="29"/>
      <c r="C193" s="29"/>
      <c r="D193" s="29">
        <f t="shared" si="2"/>
        <v>0</v>
      </c>
    </row>
    <row r="194" spans="1:4" ht="18.75" hidden="1">
      <c r="A194" s="38" t="s">
        <v>195</v>
      </c>
      <c r="B194" s="29"/>
      <c r="C194" s="29"/>
      <c r="D194" s="29">
        <f t="shared" si="2"/>
        <v>0</v>
      </c>
    </row>
    <row r="195" spans="1:4" ht="18.75">
      <c r="A195" s="32" t="s">
        <v>196</v>
      </c>
      <c r="B195" s="29">
        <f>132+48</f>
        <v>180</v>
      </c>
      <c r="C195" s="29">
        <v>6500</v>
      </c>
      <c r="D195" s="29">
        <f t="shared" si="2"/>
        <v>1170000</v>
      </c>
    </row>
    <row r="196" spans="1:4" ht="18.75" hidden="1">
      <c r="A196" s="33" t="s">
        <v>197</v>
      </c>
      <c r="B196" s="29"/>
      <c r="C196" s="29"/>
      <c r="D196" s="29">
        <f t="shared" ref="D196:D259" si="3">B196*C196</f>
        <v>0</v>
      </c>
    </row>
    <row r="197" spans="1:4" ht="18.75" hidden="1">
      <c r="A197" s="32" t="s">
        <v>198</v>
      </c>
      <c r="B197" s="29"/>
      <c r="C197" s="29"/>
      <c r="D197" s="29">
        <f t="shared" si="3"/>
        <v>0</v>
      </c>
    </row>
    <row r="198" spans="1:4" ht="18.75">
      <c r="A198" s="33" t="s">
        <v>199</v>
      </c>
      <c r="B198" s="29">
        <v>143</v>
      </c>
      <c r="C198" s="29">
        <v>6000</v>
      </c>
      <c r="D198" s="29">
        <f t="shared" si="3"/>
        <v>858000</v>
      </c>
    </row>
    <row r="199" spans="1:4" ht="18.75" hidden="1">
      <c r="A199" s="36" t="s">
        <v>200</v>
      </c>
      <c r="B199" s="29"/>
      <c r="C199" s="29"/>
      <c r="D199" s="29">
        <f t="shared" si="3"/>
        <v>0</v>
      </c>
    </row>
    <row r="200" spans="1:4" ht="18.75">
      <c r="A200" s="33" t="s">
        <v>201</v>
      </c>
      <c r="B200" s="29">
        <v>136</v>
      </c>
      <c r="C200" s="29">
        <v>6000</v>
      </c>
      <c r="D200" s="29">
        <f t="shared" si="3"/>
        <v>816000</v>
      </c>
    </row>
    <row r="201" spans="1:4" ht="18.75">
      <c r="A201" s="33" t="s">
        <v>202</v>
      </c>
      <c r="B201" s="29">
        <v>10.5</v>
      </c>
      <c r="C201" s="29">
        <v>11000</v>
      </c>
      <c r="D201" s="29">
        <f t="shared" si="3"/>
        <v>115500</v>
      </c>
    </row>
    <row r="202" spans="1:4" ht="18.75" hidden="1">
      <c r="A202" s="33" t="s">
        <v>203</v>
      </c>
      <c r="B202" s="29"/>
      <c r="C202" s="29"/>
      <c r="D202" s="29">
        <f t="shared" si="3"/>
        <v>0</v>
      </c>
    </row>
    <row r="203" spans="1:4" ht="18.75" hidden="1">
      <c r="A203" s="44" t="s">
        <v>204</v>
      </c>
      <c r="B203" s="29"/>
      <c r="C203" s="29"/>
      <c r="D203" s="29">
        <f t="shared" si="3"/>
        <v>0</v>
      </c>
    </row>
    <row r="204" spans="1:4" ht="18.75" hidden="1">
      <c r="A204" s="36" t="s">
        <v>205</v>
      </c>
      <c r="B204" s="29"/>
      <c r="C204" s="29"/>
      <c r="D204" s="29">
        <f t="shared" si="3"/>
        <v>0</v>
      </c>
    </row>
    <row r="205" spans="1:4" ht="18.75" hidden="1">
      <c r="A205" s="36" t="s">
        <v>206</v>
      </c>
      <c r="B205" s="29"/>
      <c r="C205" s="29"/>
      <c r="D205" s="29">
        <f t="shared" si="3"/>
        <v>0</v>
      </c>
    </row>
    <row r="206" spans="1:4" ht="18.75" hidden="1">
      <c r="A206" s="35" t="s">
        <v>207</v>
      </c>
      <c r="B206" s="29"/>
      <c r="C206" s="29"/>
      <c r="D206" s="29">
        <f t="shared" si="3"/>
        <v>0</v>
      </c>
    </row>
    <row r="207" spans="1:4" ht="18.75" hidden="1">
      <c r="A207" s="35" t="s">
        <v>208</v>
      </c>
      <c r="B207" s="29"/>
      <c r="C207" s="29"/>
      <c r="D207" s="29">
        <f t="shared" si="3"/>
        <v>0</v>
      </c>
    </row>
    <row r="208" spans="1:4" ht="18.75" hidden="1">
      <c r="A208" s="35" t="s">
        <v>209</v>
      </c>
      <c r="B208" s="29"/>
      <c r="C208" s="29"/>
      <c r="D208" s="29">
        <f t="shared" si="3"/>
        <v>0</v>
      </c>
    </row>
    <row r="209" spans="1:4" ht="18.75" hidden="1">
      <c r="A209" s="35" t="s">
        <v>210</v>
      </c>
      <c r="B209" s="29"/>
      <c r="C209" s="29"/>
      <c r="D209" s="29">
        <f t="shared" si="3"/>
        <v>0</v>
      </c>
    </row>
    <row r="210" spans="1:4" ht="18.75" hidden="1">
      <c r="A210" s="33" t="s">
        <v>211</v>
      </c>
      <c r="B210" s="29"/>
      <c r="C210" s="29"/>
      <c r="D210" s="29">
        <f t="shared" si="3"/>
        <v>0</v>
      </c>
    </row>
    <row r="211" spans="1:4" ht="18.75" hidden="1">
      <c r="A211" s="33" t="s">
        <v>212</v>
      </c>
      <c r="B211" s="29"/>
      <c r="C211" s="29"/>
      <c r="D211" s="29">
        <f t="shared" si="3"/>
        <v>0</v>
      </c>
    </row>
    <row r="212" spans="1:4" ht="18.75" hidden="1">
      <c r="A212" s="33" t="s">
        <v>213</v>
      </c>
      <c r="B212" s="29"/>
      <c r="C212" s="29"/>
      <c r="D212" s="29">
        <f t="shared" si="3"/>
        <v>0</v>
      </c>
    </row>
    <row r="213" spans="1:4" ht="18.75" hidden="1">
      <c r="A213" s="33" t="s">
        <v>214</v>
      </c>
      <c r="B213" s="29"/>
      <c r="C213" s="29"/>
      <c r="D213" s="29">
        <f t="shared" si="3"/>
        <v>0</v>
      </c>
    </row>
    <row r="214" spans="1:4" ht="18.75" hidden="1">
      <c r="A214" s="36" t="s">
        <v>215</v>
      </c>
      <c r="B214" s="29"/>
      <c r="C214" s="29"/>
      <c r="D214" s="29">
        <f t="shared" si="3"/>
        <v>0</v>
      </c>
    </row>
    <row r="215" spans="1:4" ht="18.75" hidden="1">
      <c r="A215" s="36" t="s">
        <v>216</v>
      </c>
      <c r="B215" s="29"/>
      <c r="C215" s="29"/>
      <c r="D215" s="29">
        <f t="shared" si="3"/>
        <v>0</v>
      </c>
    </row>
    <row r="216" spans="1:4" ht="18.75" hidden="1">
      <c r="A216" s="33" t="s">
        <v>217</v>
      </c>
      <c r="B216" s="29"/>
      <c r="C216" s="29"/>
      <c r="D216" s="29">
        <f t="shared" si="3"/>
        <v>0</v>
      </c>
    </row>
    <row r="217" spans="1:4" ht="18.75" hidden="1">
      <c r="A217" s="33" t="s">
        <v>218</v>
      </c>
      <c r="B217" s="29"/>
      <c r="C217" s="29"/>
      <c r="D217" s="29">
        <f t="shared" si="3"/>
        <v>0</v>
      </c>
    </row>
    <row r="218" spans="1:4" ht="18.75">
      <c r="A218" s="33" t="s">
        <v>219</v>
      </c>
      <c r="B218" s="29">
        <v>18</v>
      </c>
      <c r="C218" s="29">
        <v>27000</v>
      </c>
      <c r="D218" s="29">
        <f t="shared" si="3"/>
        <v>486000</v>
      </c>
    </row>
    <row r="219" spans="1:4" ht="18.75" hidden="1">
      <c r="A219" s="35" t="s">
        <v>220</v>
      </c>
      <c r="B219" s="29"/>
      <c r="C219" s="29"/>
      <c r="D219" s="29">
        <f t="shared" si="3"/>
        <v>0</v>
      </c>
    </row>
    <row r="220" spans="1:4" ht="18.75" hidden="1">
      <c r="A220" s="33" t="s">
        <v>221</v>
      </c>
      <c r="B220" s="29"/>
      <c r="C220" s="29"/>
      <c r="D220" s="29">
        <f t="shared" si="3"/>
        <v>0</v>
      </c>
    </row>
    <row r="221" spans="1:4" ht="18.75" hidden="1">
      <c r="A221" s="35" t="s">
        <v>222</v>
      </c>
      <c r="B221" s="29"/>
      <c r="C221" s="29"/>
      <c r="D221" s="29">
        <f t="shared" si="3"/>
        <v>0</v>
      </c>
    </row>
    <row r="222" spans="1:4" ht="18.75" hidden="1">
      <c r="A222" s="33" t="s">
        <v>223</v>
      </c>
      <c r="B222" s="29"/>
      <c r="C222" s="29"/>
      <c r="D222" s="29">
        <f t="shared" si="3"/>
        <v>0</v>
      </c>
    </row>
    <row r="223" spans="1:4" ht="18.75" hidden="1">
      <c r="A223" s="33" t="s">
        <v>224</v>
      </c>
      <c r="B223" s="29"/>
      <c r="C223" s="29"/>
      <c r="D223" s="29">
        <f t="shared" si="3"/>
        <v>0</v>
      </c>
    </row>
    <row r="224" spans="1:4" ht="18.75" hidden="1">
      <c r="A224" s="33" t="s">
        <v>225</v>
      </c>
      <c r="B224" s="29"/>
      <c r="C224" s="29"/>
      <c r="D224" s="29">
        <f t="shared" si="3"/>
        <v>0</v>
      </c>
    </row>
    <row r="225" spans="1:4" ht="18.75" hidden="1">
      <c r="A225" s="33" t="s">
        <v>226</v>
      </c>
      <c r="B225" s="29"/>
      <c r="C225" s="29"/>
      <c r="D225" s="29">
        <f t="shared" si="3"/>
        <v>0</v>
      </c>
    </row>
    <row r="226" spans="1:4" ht="18.75" hidden="1">
      <c r="A226" s="40" t="s">
        <v>227</v>
      </c>
      <c r="B226" s="29"/>
      <c r="C226" s="29"/>
      <c r="D226" s="29">
        <f t="shared" si="3"/>
        <v>0</v>
      </c>
    </row>
    <row r="227" spans="1:4" ht="18.75" hidden="1">
      <c r="A227" s="36" t="s">
        <v>228</v>
      </c>
      <c r="B227" s="29"/>
      <c r="C227" s="29"/>
      <c r="D227" s="29">
        <f t="shared" si="3"/>
        <v>0</v>
      </c>
    </row>
    <row r="228" spans="1:4" ht="18.75" hidden="1">
      <c r="A228" s="35" t="s">
        <v>229</v>
      </c>
      <c r="B228" s="29"/>
      <c r="C228" s="29"/>
      <c r="D228" s="29">
        <f t="shared" si="3"/>
        <v>0</v>
      </c>
    </row>
    <row r="229" spans="1:4" ht="18.75" hidden="1">
      <c r="A229" s="33" t="s">
        <v>230</v>
      </c>
      <c r="B229" s="29"/>
      <c r="C229" s="29"/>
      <c r="D229" s="29">
        <f t="shared" si="3"/>
        <v>0</v>
      </c>
    </row>
    <row r="230" spans="1:4" ht="18.75" hidden="1">
      <c r="A230" s="33" t="s">
        <v>231</v>
      </c>
      <c r="B230" s="29"/>
      <c r="C230" s="29"/>
      <c r="D230" s="29">
        <f t="shared" si="3"/>
        <v>0</v>
      </c>
    </row>
    <row r="231" spans="1:4" ht="18.75" hidden="1">
      <c r="A231" s="35" t="s">
        <v>232</v>
      </c>
      <c r="B231" s="39"/>
      <c r="C231" s="39"/>
      <c r="D231" s="29">
        <f t="shared" si="3"/>
        <v>0</v>
      </c>
    </row>
    <row r="232" spans="1:4" ht="18.75" hidden="1">
      <c r="A232" s="35" t="s">
        <v>233</v>
      </c>
      <c r="B232" s="39"/>
      <c r="C232" s="39"/>
      <c r="D232" s="29">
        <f t="shared" si="3"/>
        <v>0</v>
      </c>
    </row>
    <row r="233" spans="1:4" ht="18.75" hidden="1">
      <c r="A233" s="40" t="s">
        <v>234</v>
      </c>
      <c r="B233" s="29"/>
      <c r="C233" s="29"/>
      <c r="D233" s="29">
        <f t="shared" si="3"/>
        <v>0</v>
      </c>
    </row>
    <row r="234" spans="1:4" ht="18.75" hidden="1">
      <c r="A234" s="38" t="s">
        <v>235</v>
      </c>
      <c r="B234" s="29"/>
      <c r="C234" s="29"/>
      <c r="D234" s="29">
        <f t="shared" si="3"/>
        <v>0</v>
      </c>
    </row>
    <row r="235" spans="1:4" ht="18.75" hidden="1">
      <c r="A235" s="38" t="s">
        <v>236</v>
      </c>
      <c r="B235" s="29"/>
      <c r="C235" s="29"/>
      <c r="D235" s="29">
        <f t="shared" si="3"/>
        <v>0</v>
      </c>
    </row>
    <row r="236" spans="1:4" ht="18.75" hidden="1">
      <c r="A236" s="35" t="s">
        <v>237</v>
      </c>
      <c r="B236" s="29"/>
      <c r="C236" s="29"/>
      <c r="D236" s="29">
        <f t="shared" si="3"/>
        <v>0</v>
      </c>
    </row>
    <row r="237" spans="1:4" ht="18.75" hidden="1">
      <c r="A237" s="35" t="s">
        <v>238</v>
      </c>
      <c r="B237" s="29"/>
      <c r="C237" s="29"/>
      <c r="D237" s="29">
        <f t="shared" si="3"/>
        <v>0</v>
      </c>
    </row>
    <row r="238" spans="1:4" ht="18.75" hidden="1">
      <c r="A238" s="33" t="s">
        <v>239</v>
      </c>
      <c r="B238" s="29"/>
      <c r="C238" s="29"/>
      <c r="D238" s="29">
        <f t="shared" si="3"/>
        <v>0</v>
      </c>
    </row>
    <row r="239" spans="1:4" ht="18.75" hidden="1">
      <c r="A239" s="33" t="s">
        <v>240</v>
      </c>
      <c r="B239" s="29"/>
      <c r="C239" s="29"/>
      <c r="D239" s="29">
        <f t="shared" si="3"/>
        <v>0</v>
      </c>
    </row>
    <row r="240" spans="1:4" ht="18.75" hidden="1">
      <c r="A240" s="33" t="s">
        <v>241</v>
      </c>
      <c r="B240" s="29"/>
      <c r="C240" s="29"/>
      <c r="D240" s="29">
        <f t="shared" si="3"/>
        <v>0</v>
      </c>
    </row>
    <row r="241" spans="1:4" ht="18.75" hidden="1">
      <c r="A241" s="40" t="s">
        <v>242</v>
      </c>
      <c r="B241" s="29"/>
      <c r="C241" s="29"/>
      <c r="D241" s="29">
        <f t="shared" si="3"/>
        <v>0</v>
      </c>
    </row>
    <row r="242" spans="1:4" ht="18.75" hidden="1">
      <c r="A242" s="36" t="s">
        <v>243</v>
      </c>
      <c r="B242" s="29"/>
      <c r="C242" s="29"/>
      <c r="D242" s="29">
        <f t="shared" si="3"/>
        <v>0</v>
      </c>
    </row>
    <row r="243" spans="1:4" ht="18.75" hidden="1">
      <c r="A243" s="33" t="s">
        <v>244</v>
      </c>
      <c r="B243" s="29"/>
      <c r="C243" s="29"/>
      <c r="D243" s="29">
        <f t="shared" si="3"/>
        <v>0</v>
      </c>
    </row>
    <row r="244" spans="1:4" ht="18.75" hidden="1">
      <c r="A244" s="33" t="s">
        <v>245</v>
      </c>
      <c r="B244" s="29"/>
      <c r="C244" s="29"/>
      <c r="D244" s="29">
        <f t="shared" si="3"/>
        <v>0</v>
      </c>
    </row>
    <row r="245" spans="1:4" ht="18.75" hidden="1">
      <c r="A245" s="36" t="s">
        <v>246</v>
      </c>
      <c r="B245" s="29"/>
      <c r="C245" s="29"/>
      <c r="D245" s="29">
        <f t="shared" si="3"/>
        <v>0</v>
      </c>
    </row>
    <row r="246" spans="1:4" ht="18.75" hidden="1">
      <c r="A246" s="33" t="s">
        <v>247</v>
      </c>
      <c r="B246" s="29"/>
      <c r="C246" s="29"/>
      <c r="D246" s="29">
        <f t="shared" si="3"/>
        <v>0</v>
      </c>
    </row>
    <row r="247" spans="1:4" ht="18.75" hidden="1">
      <c r="A247" s="33" t="s">
        <v>314</v>
      </c>
      <c r="B247" s="29"/>
      <c r="C247" s="29"/>
      <c r="D247" s="29">
        <f t="shared" si="3"/>
        <v>0</v>
      </c>
    </row>
    <row r="248" spans="1:4" ht="18.75" hidden="1">
      <c r="A248" s="38" t="s">
        <v>248</v>
      </c>
      <c r="B248" s="29"/>
      <c r="C248" s="29"/>
      <c r="D248" s="29">
        <f t="shared" si="3"/>
        <v>0</v>
      </c>
    </row>
    <row r="249" spans="1:4" ht="18.75" hidden="1">
      <c r="A249" s="33" t="s">
        <v>249</v>
      </c>
      <c r="B249" s="29"/>
      <c r="C249" s="29"/>
      <c r="D249" s="29">
        <f t="shared" si="3"/>
        <v>0</v>
      </c>
    </row>
    <row r="250" spans="1:4" ht="18.75" hidden="1">
      <c r="A250" s="33" t="s">
        <v>250</v>
      </c>
      <c r="B250" s="29"/>
      <c r="C250" s="29"/>
      <c r="D250" s="29">
        <f t="shared" si="3"/>
        <v>0</v>
      </c>
    </row>
    <row r="251" spans="1:4" ht="18.75" hidden="1">
      <c r="A251" s="33" t="s">
        <v>251</v>
      </c>
      <c r="B251" s="29"/>
      <c r="C251" s="29"/>
      <c r="D251" s="29">
        <f t="shared" si="3"/>
        <v>0</v>
      </c>
    </row>
    <row r="252" spans="1:4" ht="18.75" hidden="1">
      <c r="A252" s="33" t="s">
        <v>252</v>
      </c>
      <c r="B252" s="29"/>
      <c r="C252" s="29"/>
      <c r="D252" s="29">
        <f t="shared" si="3"/>
        <v>0</v>
      </c>
    </row>
    <row r="253" spans="1:4" ht="18.75" hidden="1">
      <c r="A253" s="38" t="s">
        <v>253</v>
      </c>
      <c r="B253" s="29"/>
      <c r="C253" s="29"/>
      <c r="D253" s="29">
        <f t="shared" si="3"/>
        <v>0</v>
      </c>
    </row>
    <row r="254" spans="1:4" ht="18.75" hidden="1">
      <c r="A254" s="33" t="s">
        <v>254</v>
      </c>
      <c r="B254" s="29"/>
      <c r="C254" s="29"/>
      <c r="D254" s="29">
        <f t="shared" si="3"/>
        <v>0</v>
      </c>
    </row>
    <row r="255" spans="1:4" ht="18.75" hidden="1">
      <c r="A255" s="33" t="s">
        <v>255</v>
      </c>
      <c r="B255" s="29"/>
      <c r="C255" s="29"/>
      <c r="D255" s="29">
        <f t="shared" si="3"/>
        <v>0</v>
      </c>
    </row>
    <row r="256" spans="1:4" ht="18.75" hidden="1">
      <c r="A256" s="38" t="s">
        <v>256</v>
      </c>
      <c r="B256" s="29"/>
      <c r="C256" s="29"/>
      <c r="D256" s="29">
        <f t="shared" si="3"/>
        <v>0</v>
      </c>
    </row>
    <row r="257" spans="1:4" ht="18.75" hidden="1">
      <c r="A257" s="38" t="s">
        <v>257</v>
      </c>
      <c r="B257" s="29"/>
      <c r="C257" s="29"/>
      <c r="D257" s="29">
        <f t="shared" si="3"/>
        <v>0</v>
      </c>
    </row>
    <row r="258" spans="1:4" ht="18.75" hidden="1">
      <c r="A258" s="33" t="s">
        <v>258</v>
      </c>
      <c r="B258" s="29"/>
      <c r="C258" s="29"/>
      <c r="D258" s="29">
        <f t="shared" si="3"/>
        <v>0</v>
      </c>
    </row>
    <row r="259" spans="1:4" ht="18.75" hidden="1">
      <c r="A259" s="33" t="s">
        <v>259</v>
      </c>
      <c r="B259" s="29"/>
      <c r="C259" s="29"/>
      <c r="D259" s="29">
        <f t="shared" si="3"/>
        <v>0</v>
      </c>
    </row>
    <row r="260" spans="1:4" ht="18.75" hidden="1">
      <c r="A260" s="38" t="s">
        <v>260</v>
      </c>
      <c r="B260" s="29"/>
      <c r="C260" s="29"/>
      <c r="D260" s="29">
        <f t="shared" ref="D260:D323" si="4">B260*C260</f>
        <v>0</v>
      </c>
    </row>
    <row r="261" spans="1:4" ht="18.75" hidden="1">
      <c r="A261" s="33" t="s">
        <v>261</v>
      </c>
      <c r="B261" s="29"/>
      <c r="C261" s="29"/>
      <c r="D261" s="29">
        <f t="shared" si="4"/>
        <v>0</v>
      </c>
    </row>
    <row r="262" spans="1:4" ht="18.75" hidden="1">
      <c r="A262" s="33" t="s">
        <v>262</v>
      </c>
      <c r="B262" s="29"/>
      <c r="C262" s="29"/>
      <c r="D262" s="29">
        <f t="shared" si="4"/>
        <v>0</v>
      </c>
    </row>
    <row r="263" spans="1:4" ht="18.75" hidden="1">
      <c r="A263" s="33" t="s">
        <v>263</v>
      </c>
      <c r="B263" s="29"/>
      <c r="C263" s="29"/>
      <c r="D263" s="29">
        <f t="shared" si="4"/>
        <v>0</v>
      </c>
    </row>
    <row r="264" spans="1:4" ht="18.75">
      <c r="A264" s="33" t="s">
        <v>264</v>
      </c>
      <c r="B264" s="29">
        <v>20</v>
      </c>
      <c r="C264" s="29">
        <v>6800</v>
      </c>
      <c r="D264" s="29">
        <f t="shared" si="4"/>
        <v>136000</v>
      </c>
    </row>
    <row r="265" spans="1:4" ht="18.75" hidden="1">
      <c r="A265" s="33" t="s">
        <v>265</v>
      </c>
      <c r="B265" s="29"/>
      <c r="C265" s="29"/>
      <c r="D265" s="29">
        <f t="shared" si="4"/>
        <v>0</v>
      </c>
    </row>
    <row r="266" spans="1:4" ht="18.75" hidden="1">
      <c r="A266" s="33" t="s">
        <v>266</v>
      </c>
      <c r="B266" s="29"/>
      <c r="C266" s="29"/>
      <c r="D266" s="29">
        <f t="shared" si="4"/>
        <v>0</v>
      </c>
    </row>
    <row r="267" spans="1:4" ht="18.75" hidden="1">
      <c r="A267" s="33" t="s">
        <v>267</v>
      </c>
      <c r="B267" s="29"/>
      <c r="C267" s="29"/>
      <c r="D267" s="29">
        <f t="shared" si="4"/>
        <v>0</v>
      </c>
    </row>
    <row r="268" spans="1:4" ht="18.75" hidden="1">
      <c r="A268" s="33" t="s">
        <v>268</v>
      </c>
      <c r="B268" s="29"/>
      <c r="C268" s="29"/>
      <c r="D268" s="29">
        <f t="shared" si="4"/>
        <v>0</v>
      </c>
    </row>
    <row r="269" spans="1:4" ht="18.75" hidden="1">
      <c r="A269" s="33" t="s">
        <v>269</v>
      </c>
      <c r="B269" s="29"/>
      <c r="C269" s="29"/>
      <c r="D269" s="29">
        <f t="shared" si="4"/>
        <v>0</v>
      </c>
    </row>
    <row r="270" spans="1:4" ht="18.75" hidden="1">
      <c r="A270" s="40" t="s">
        <v>270</v>
      </c>
      <c r="B270" s="29"/>
      <c r="C270" s="29"/>
      <c r="D270" s="29">
        <f t="shared" si="4"/>
        <v>0</v>
      </c>
    </row>
    <row r="271" spans="1:4" ht="18.75" hidden="1">
      <c r="A271" s="33" t="s">
        <v>271</v>
      </c>
      <c r="B271" s="29"/>
      <c r="C271" s="29"/>
      <c r="D271" s="29">
        <f t="shared" si="4"/>
        <v>0</v>
      </c>
    </row>
    <row r="272" spans="1:4" ht="18.75" hidden="1">
      <c r="A272" s="33" t="s">
        <v>272</v>
      </c>
      <c r="B272" s="29"/>
      <c r="C272" s="29"/>
      <c r="D272" s="29">
        <f t="shared" si="4"/>
        <v>0</v>
      </c>
    </row>
    <row r="273" spans="1:4" ht="18.75" hidden="1">
      <c r="A273" s="33" t="s">
        <v>273</v>
      </c>
      <c r="B273" s="29"/>
      <c r="C273" s="29"/>
      <c r="D273" s="29">
        <f t="shared" si="4"/>
        <v>0</v>
      </c>
    </row>
    <row r="274" spans="1:4" ht="18.75">
      <c r="A274" s="33" t="s">
        <v>274</v>
      </c>
      <c r="B274" s="29">
        <v>70</v>
      </c>
      <c r="C274" s="29">
        <v>10000</v>
      </c>
      <c r="D274" s="29">
        <f t="shared" si="4"/>
        <v>700000</v>
      </c>
    </row>
    <row r="275" spans="1:4" ht="18.75" hidden="1">
      <c r="A275" s="33" t="s">
        <v>275</v>
      </c>
      <c r="B275" s="29"/>
      <c r="C275" s="29"/>
      <c r="D275" s="29">
        <f t="shared" si="4"/>
        <v>0</v>
      </c>
    </row>
    <row r="276" spans="1:4" ht="18.75" hidden="1">
      <c r="A276" s="33" t="s">
        <v>276</v>
      </c>
      <c r="B276" s="29"/>
      <c r="C276" s="29"/>
      <c r="D276" s="29">
        <f t="shared" si="4"/>
        <v>0</v>
      </c>
    </row>
    <row r="277" spans="1:4" ht="18.75" hidden="1">
      <c r="A277" s="33" t="s">
        <v>277</v>
      </c>
      <c r="B277" s="29"/>
      <c r="C277" s="29"/>
      <c r="D277" s="29">
        <f t="shared" si="4"/>
        <v>0</v>
      </c>
    </row>
    <row r="278" spans="1:4" ht="18.75">
      <c r="A278" s="33" t="s">
        <v>278</v>
      </c>
      <c r="B278" s="29">
        <v>8</v>
      </c>
      <c r="C278" s="29">
        <v>23000</v>
      </c>
      <c r="D278" s="29">
        <f t="shared" si="4"/>
        <v>184000</v>
      </c>
    </row>
    <row r="279" spans="1:4" ht="18.75" hidden="1">
      <c r="A279" s="37" t="s">
        <v>279</v>
      </c>
      <c r="B279" s="29"/>
      <c r="C279" s="29"/>
      <c r="D279" s="29">
        <f t="shared" si="4"/>
        <v>0</v>
      </c>
    </row>
    <row r="280" spans="1:4" ht="18.75">
      <c r="A280" s="33" t="s">
        <v>280</v>
      </c>
      <c r="B280" s="29">
        <v>10</v>
      </c>
      <c r="C280" s="29">
        <v>14000</v>
      </c>
      <c r="D280" s="29">
        <f t="shared" si="4"/>
        <v>140000</v>
      </c>
    </row>
    <row r="281" spans="1:4" ht="18.75" hidden="1">
      <c r="A281" s="33" t="s">
        <v>281</v>
      </c>
      <c r="B281" s="29"/>
      <c r="C281" s="29"/>
      <c r="D281" s="29">
        <f t="shared" si="4"/>
        <v>0</v>
      </c>
    </row>
    <row r="282" spans="1:4" ht="18.75" hidden="1">
      <c r="A282" s="50" t="s">
        <v>282</v>
      </c>
      <c r="B282" s="29"/>
      <c r="C282" s="29"/>
      <c r="D282" s="29">
        <f t="shared" si="4"/>
        <v>0</v>
      </c>
    </row>
    <row r="283" spans="1:4" ht="18.75" hidden="1">
      <c r="A283" s="36" t="s">
        <v>283</v>
      </c>
      <c r="B283" s="39"/>
      <c r="C283" s="39"/>
      <c r="D283" s="29">
        <f t="shared" si="4"/>
        <v>0</v>
      </c>
    </row>
    <row r="284" spans="1:4" ht="18.75" hidden="1">
      <c r="A284" s="33" t="s">
        <v>284</v>
      </c>
      <c r="B284" s="29"/>
      <c r="C284" s="29"/>
      <c r="D284" s="29">
        <f t="shared" si="4"/>
        <v>0</v>
      </c>
    </row>
    <row r="285" spans="1:4" ht="18.75" hidden="1">
      <c r="A285" s="33" t="s">
        <v>285</v>
      </c>
      <c r="B285" s="29"/>
      <c r="C285" s="29"/>
      <c r="D285" s="29">
        <f t="shared" si="4"/>
        <v>0</v>
      </c>
    </row>
    <row r="286" spans="1:4" ht="18.75">
      <c r="A286" s="33" t="s">
        <v>286</v>
      </c>
      <c r="B286" s="29">
        <v>67</v>
      </c>
      <c r="C286" s="29">
        <v>6000</v>
      </c>
      <c r="D286" s="29">
        <f t="shared" si="4"/>
        <v>402000</v>
      </c>
    </row>
    <row r="287" spans="1:4" ht="18.75" hidden="1">
      <c r="A287" s="40" t="s">
        <v>287</v>
      </c>
      <c r="B287" s="29"/>
      <c r="C287" s="29"/>
      <c r="D287" s="29">
        <f t="shared" si="4"/>
        <v>0</v>
      </c>
    </row>
    <row r="288" spans="1:4" ht="18.75" hidden="1">
      <c r="A288" s="33" t="s">
        <v>288</v>
      </c>
      <c r="B288" s="29"/>
      <c r="C288" s="29"/>
      <c r="D288" s="29">
        <f t="shared" si="4"/>
        <v>0</v>
      </c>
    </row>
    <row r="289" spans="1:4" ht="18.75" hidden="1">
      <c r="A289" s="37" t="s">
        <v>289</v>
      </c>
      <c r="B289" s="29"/>
      <c r="C289" s="29"/>
      <c r="D289" s="29">
        <f t="shared" si="4"/>
        <v>0</v>
      </c>
    </row>
    <row r="290" spans="1:4" ht="18.75" hidden="1">
      <c r="A290" s="35" t="s">
        <v>290</v>
      </c>
      <c r="B290" s="29"/>
      <c r="C290" s="29"/>
      <c r="D290" s="29">
        <f t="shared" si="4"/>
        <v>0</v>
      </c>
    </row>
    <row r="291" spans="1:4" ht="18.75" hidden="1">
      <c r="A291" s="33" t="s">
        <v>291</v>
      </c>
      <c r="B291" s="29"/>
      <c r="C291" s="29"/>
      <c r="D291" s="29">
        <f t="shared" si="4"/>
        <v>0</v>
      </c>
    </row>
    <row r="292" spans="1:4" ht="18.75" hidden="1">
      <c r="A292" s="33" t="s">
        <v>292</v>
      </c>
      <c r="B292" s="29"/>
      <c r="C292" s="29"/>
      <c r="D292" s="29">
        <f t="shared" si="4"/>
        <v>0</v>
      </c>
    </row>
    <row r="293" spans="1:4" ht="18.75" hidden="1">
      <c r="A293" s="33" t="s">
        <v>293</v>
      </c>
      <c r="B293" s="29"/>
      <c r="C293" s="29"/>
      <c r="D293" s="29">
        <f t="shared" si="4"/>
        <v>0</v>
      </c>
    </row>
    <row r="294" spans="1:4" ht="18.75" hidden="1">
      <c r="A294" s="33" t="s">
        <v>294</v>
      </c>
      <c r="B294" s="29"/>
      <c r="C294" s="29"/>
      <c r="D294" s="29">
        <f t="shared" si="4"/>
        <v>0</v>
      </c>
    </row>
    <row r="295" spans="1:4" ht="18.75" hidden="1">
      <c r="A295" s="34" t="s">
        <v>295</v>
      </c>
      <c r="B295" s="29"/>
      <c r="C295" s="29"/>
      <c r="D295" s="29">
        <f t="shared" si="4"/>
        <v>0</v>
      </c>
    </row>
    <row r="296" spans="1:4" ht="18.75" hidden="1">
      <c r="A296" s="43" t="s">
        <v>296</v>
      </c>
      <c r="B296" s="29"/>
      <c r="C296" s="29"/>
      <c r="D296" s="29">
        <f t="shared" si="4"/>
        <v>0</v>
      </c>
    </row>
    <row r="297" spans="1:4" ht="18.75" hidden="1">
      <c r="A297" s="36" t="s">
        <v>297</v>
      </c>
      <c r="B297" s="29"/>
      <c r="C297" s="29"/>
      <c r="D297" s="29">
        <f t="shared" si="4"/>
        <v>0</v>
      </c>
    </row>
    <row r="298" spans="1:4" ht="18.75" hidden="1">
      <c r="A298" s="35" t="s">
        <v>298</v>
      </c>
      <c r="B298" s="29"/>
      <c r="C298" s="29"/>
      <c r="D298" s="29">
        <f t="shared" si="4"/>
        <v>0</v>
      </c>
    </row>
    <row r="299" spans="1:4" ht="18.75" hidden="1">
      <c r="A299" s="48" t="s">
        <v>299</v>
      </c>
      <c r="B299" s="29"/>
      <c r="C299" s="29"/>
      <c r="D299" s="29">
        <f t="shared" si="4"/>
        <v>0</v>
      </c>
    </row>
    <row r="300" spans="1:4" ht="18.75" hidden="1">
      <c r="A300" s="33" t="s">
        <v>300</v>
      </c>
      <c r="B300" s="29"/>
      <c r="C300" s="29"/>
      <c r="D300" s="29">
        <f t="shared" si="4"/>
        <v>0</v>
      </c>
    </row>
    <row r="301" spans="1:4" ht="18.75" hidden="1">
      <c r="A301" s="35" t="s">
        <v>301</v>
      </c>
      <c r="B301" s="29"/>
      <c r="C301" s="29"/>
      <c r="D301" s="29">
        <f t="shared" si="4"/>
        <v>0</v>
      </c>
    </row>
    <row r="302" spans="1:4" ht="18.75" hidden="1">
      <c r="A302" s="35" t="s">
        <v>302</v>
      </c>
      <c r="B302" s="29"/>
      <c r="C302" s="29"/>
      <c r="D302" s="29">
        <f t="shared" si="4"/>
        <v>0</v>
      </c>
    </row>
    <row r="303" spans="1:4" ht="18.75" hidden="1">
      <c r="A303" s="33" t="s">
        <v>303</v>
      </c>
      <c r="B303" s="29"/>
      <c r="C303" s="29"/>
      <c r="D303" s="29">
        <f t="shared" si="4"/>
        <v>0</v>
      </c>
    </row>
    <row r="304" spans="1:4" ht="18.75">
      <c r="A304" s="40" t="s">
        <v>367</v>
      </c>
      <c r="B304" s="29">
        <v>80</v>
      </c>
      <c r="C304" s="29">
        <v>59000</v>
      </c>
      <c r="D304" s="29">
        <f t="shared" si="4"/>
        <v>4720000</v>
      </c>
    </row>
    <row r="305" spans="1:4" ht="18.75" hidden="1">
      <c r="A305" s="40" t="s">
        <v>304</v>
      </c>
      <c r="B305" s="29"/>
      <c r="C305" s="29"/>
      <c r="D305" s="29">
        <f t="shared" si="4"/>
        <v>0</v>
      </c>
    </row>
    <row r="306" spans="1:4" ht="18.75" hidden="1">
      <c r="A306" s="40" t="s">
        <v>305</v>
      </c>
      <c r="B306" s="29"/>
      <c r="C306" s="29"/>
      <c r="D306" s="29">
        <f t="shared" si="4"/>
        <v>0</v>
      </c>
    </row>
    <row r="307" spans="1:4" ht="18.75" hidden="1">
      <c r="A307" s="40" t="s">
        <v>306</v>
      </c>
      <c r="B307" s="29"/>
      <c r="C307" s="29"/>
      <c r="D307" s="29">
        <f t="shared" si="4"/>
        <v>0</v>
      </c>
    </row>
    <row r="308" spans="1:4" ht="18.75">
      <c r="A308" s="33" t="s">
        <v>335</v>
      </c>
      <c r="B308" s="29">
        <v>50</v>
      </c>
      <c r="C308" s="29">
        <v>135000</v>
      </c>
      <c r="D308" s="29">
        <f t="shared" si="4"/>
        <v>6750000</v>
      </c>
    </row>
    <row r="309" spans="1:4" ht="18.75" hidden="1">
      <c r="A309" s="53" t="s">
        <v>342</v>
      </c>
      <c r="B309" s="29"/>
      <c r="C309" s="29"/>
      <c r="D309" s="29">
        <f t="shared" si="4"/>
        <v>0</v>
      </c>
    </row>
    <row r="310" spans="1:4" ht="18.75" hidden="1">
      <c r="A310" s="53" t="s">
        <v>343</v>
      </c>
      <c r="B310" s="29"/>
      <c r="C310" s="29"/>
      <c r="D310" s="29">
        <f t="shared" si="4"/>
        <v>0</v>
      </c>
    </row>
    <row r="311" spans="1:4" ht="18.75" hidden="1">
      <c r="A311" s="53" t="s">
        <v>344</v>
      </c>
      <c r="B311" s="29"/>
      <c r="C311" s="29"/>
      <c r="D311" s="29">
        <f t="shared" si="4"/>
        <v>0</v>
      </c>
    </row>
    <row r="312" spans="1:4" ht="18.75" hidden="1">
      <c r="A312" s="53" t="s">
        <v>345</v>
      </c>
      <c r="B312" s="29"/>
      <c r="C312" s="29"/>
      <c r="D312" s="29">
        <f t="shared" si="4"/>
        <v>0</v>
      </c>
    </row>
    <row r="313" spans="1:4" ht="18.75" hidden="1">
      <c r="A313" s="35" t="s">
        <v>319</v>
      </c>
      <c r="B313" s="29"/>
      <c r="C313" s="29"/>
      <c r="D313" s="29">
        <f t="shared" si="4"/>
        <v>0</v>
      </c>
    </row>
    <row r="314" spans="1:4" ht="18.75" hidden="1">
      <c r="A314" s="35" t="s">
        <v>307</v>
      </c>
      <c r="B314" s="29"/>
      <c r="C314" s="29"/>
      <c r="D314" s="29">
        <f t="shared" si="4"/>
        <v>0</v>
      </c>
    </row>
    <row r="315" spans="1:4" ht="18.75" hidden="1">
      <c r="A315" s="35" t="s">
        <v>308</v>
      </c>
      <c r="B315" s="29"/>
      <c r="C315" s="29"/>
      <c r="D315" s="29">
        <f t="shared" si="4"/>
        <v>0</v>
      </c>
    </row>
    <row r="316" spans="1:4" ht="18.75" hidden="1">
      <c r="A316" s="37" t="s">
        <v>368</v>
      </c>
      <c r="B316" s="29"/>
      <c r="C316" s="29"/>
      <c r="D316" s="29">
        <f t="shared" si="4"/>
        <v>0</v>
      </c>
    </row>
    <row r="317" spans="1:4" ht="18.75" hidden="1">
      <c r="A317" s="37" t="s">
        <v>369</v>
      </c>
      <c r="B317" s="29"/>
      <c r="C317" s="29"/>
      <c r="D317" s="29">
        <f t="shared" si="4"/>
        <v>0</v>
      </c>
    </row>
    <row r="318" spans="1:4" ht="18.75" hidden="1">
      <c r="A318" s="53" t="s">
        <v>346</v>
      </c>
      <c r="B318" s="29"/>
      <c r="C318" s="29"/>
      <c r="D318" s="29">
        <f t="shared" si="4"/>
        <v>0</v>
      </c>
    </row>
    <row r="319" spans="1:4" ht="18.75" hidden="1">
      <c r="A319" s="53" t="s">
        <v>347</v>
      </c>
      <c r="B319" s="29"/>
      <c r="C319" s="29"/>
      <c r="D319" s="29">
        <f t="shared" si="4"/>
        <v>0</v>
      </c>
    </row>
    <row r="320" spans="1:4" ht="18.75" hidden="1">
      <c r="A320" s="53" t="s">
        <v>348</v>
      </c>
      <c r="B320" s="29"/>
      <c r="C320" s="29"/>
      <c r="D320" s="29">
        <f t="shared" si="4"/>
        <v>0</v>
      </c>
    </row>
    <row r="321" spans="1:12" ht="18.75" hidden="1">
      <c r="A321" s="53" t="s">
        <v>356</v>
      </c>
      <c r="B321" s="29"/>
      <c r="C321" s="29"/>
      <c r="D321" s="29">
        <f t="shared" si="4"/>
        <v>0</v>
      </c>
    </row>
    <row r="322" spans="1:12" ht="18.75" hidden="1">
      <c r="A322" s="35" t="s">
        <v>309</v>
      </c>
      <c r="B322" s="29"/>
      <c r="C322" s="29"/>
      <c r="D322" s="29">
        <f t="shared" si="4"/>
        <v>0</v>
      </c>
    </row>
    <row r="323" spans="1:12" ht="18.75" hidden="1">
      <c r="A323" s="53" t="s">
        <v>349</v>
      </c>
      <c r="B323" s="29"/>
      <c r="C323" s="29"/>
      <c r="D323" s="29">
        <f t="shared" si="4"/>
        <v>0</v>
      </c>
    </row>
    <row r="324" spans="1:12" ht="18.75" hidden="1">
      <c r="A324" s="48" t="s">
        <v>310</v>
      </c>
      <c r="B324" s="29"/>
      <c r="C324" s="29"/>
      <c r="D324" s="29">
        <f t="shared" ref="D324:D327" si="5">B324*C324</f>
        <v>0</v>
      </c>
    </row>
    <row r="325" spans="1:12" ht="18.75" hidden="1">
      <c r="A325" s="33" t="s">
        <v>311</v>
      </c>
      <c r="B325" s="29"/>
      <c r="C325" s="29"/>
      <c r="D325" s="29">
        <f t="shared" si="5"/>
        <v>0</v>
      </c>
    </row>
    <row r="326" spans="1:12" ht="18.75" hidden="1">
      <c r="A326" s="35" t="s">
        <v>360</v>
      </c>
      <c r="B326" s="29"/>
      <c r="C326" s="29"/>
      <c r="D326" s="29">
        <f t="shared" si="5"/>
        <v>0</v>
      </c>
    </row>
    <row r="327" spans="1:12" ht="18.75" hidden="1">
      <c r="A327" s="35" t="s">
        <v>312</v>
      </c>
      <c r="B327" s="29"/>
      <c r="C327" s="29"/>
      <c r="D327" s="29">
        <f t="shared" si="5"/>
        <v>0</v>
      </c>
    </row>
    <row r="328" spans="1:12" ht="18.75">
      <c r="A328" s="264"/>
      <c r="B328" s="265">
        <f>SUM(B3:B327)</f>
        <v>5755.6</v>
      </c>
      <c r="C328" s="265"/>
      <c r="D328" s="265">
        <f t="shared" ref="D328" si="6">SUM(D3:D327)</f>
        <v>67451100</v>
      </c>
    </row>
    <row r="329" spans="1:12" ht="17.25" customHeight="1">
      <c r="G329" s="270" t="s">
        <v>379</v>
      </c>
      <c r="H329" s="270" t="s">
        <v>380</v>
      </c>
      <c r="I329" s="270" t="s">
        <v>386</v>
      </c>
    </row>
    <row r="330" spans="1:12" ht="17.25" customHeight="1">
      <c r="F330" s="269" t="s">
        <v>387</v>
      </c>
      <c r="G330" s="284">
        <v>24540116.666666668</v>
      </c>
      <c r="H330" s="273">
        <v>65490000</v>
      </c>
      <c r="I330" s="273">
        <v>12398400</v>
      </c>
      <c r="K330" s="272"/>
    </row>
    <row r="331" spans="1:12" ht="17.25" customHeight="1">
      <c r="F331" s="269" t="s">
        <v>376</v>
      </c>
      <c r="G331" s="269"/>
      <c r="H331" s="272">
        <v>6248839750</v>
      </c>
      <c r="I331" s="272"/>
      <c r="J331" s="272"/>
    </row>
    <row r="332" spans="1:12" ht="17.25" customHeight="1">
      <c r="F332" s="269" t="s">
        <v>388</v>
      </c>
      <c r="G332" s="284">
        <v>73399516.666666672</v>
      </c>
      <c r="H332" s="273">
        <f>+D328</f>
        <v>67451100</v>
      </c>
      <c r="I332" s="273">
        <v>5881500</v>
      </c>
      <c r="K332" s="274" t="s">
        <v>384</v>
      </c>
      <c r="L332" s="274" t="s">
        <v>385</v>
      </c>
    </row>
    <row r="333" spans="1:12" ht="17.25" customHeight="1">
      <c r="F333" s="269" t="s">
        <v>378</v>
      </c>
      <c r="G333" s="269"/>
      <c r="H333" s="273">
        <f>+G330+H330+I330+H331-G332-H332-I332</f>
        <v>6204536150</v>
      </c>
      <c r="I333" s="273"/>
      <c r="J333" s="274" t="s">
        <v>382</v>
      </c>
      <c r="K333" s="273">
        <v>3871052330</v>
      </c>
      <c r="L333" s="285">
        <f>+K333*H333/(K333+K334)</f>
        <v>2370956891.6317539</v>
      </c>
    </row>
    <row r="334" spans="1:12" ht="17.25" customHeight="1">
      <c r="J334" s="274" t="s">
        <v>383</v>
      </c>
      <c r="K334" s="273">
        <v>6259070324.1899996</v>
      </c>
      <c r="L334" s="285">
        <f>+K334*H333/(K333+K334)</f>
        <v>3833579258.3682466</v>
      </c>
    </row>
  </sheetData>
  <protectedRanges>
    <protectedRange password="CF71" sqref="B1:D327" name="tho"/>
  </protectedRanges>
  <autoFilter ref="A2:D328" xr:uid="{00000000-0009-0000-0000-00001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K333"/>
  <sheetViews>
    <sheetView topLeftCell="A145" workbookViewId="0">
      <selection activeCell="H332" sqref="H332"/>
    </sheetView>
  </sheetViews>
  <sheetFormatPr defaultRowHeight="15"/>
  <cols>
    <col min="1" max="1" width="37.28515625" customWidth="1"/>
    <col min="3" max="3" width="10.85546875" customWidth="1"/>
    <col min="4" max="4" width="22.28515625" customWidth="1"/>
    <col min="6" max="6" width="19.5703125" bestFit="1" customWidth="1"/>
    <col min="7" max="8" width="14.28515625" bestFit="1" customWidth="1"/>
    <col min="10" max="10" width="15.42578125" bestFit="1" customWidth="1"/>
    <col min="11" max="11" width="19.42578125" bestFit="1" customWidth="1"/>
  </cols>
  <sheetData>
    <row r="1" spans="1:4">
      <c r="A1" s="259" t="s">
        <v>374</v>
      </c>
      <c r="B1" s="260"/>
      <c r="C1" s="260"/>
      <c r="D1" s="260"/>
    </row>
    <row r="2" spans="1:4" ht="25.5">
      <c r="A2" s="266" t="s">
        <v>1</v>
      </c>
      <c r="B2" s="261" t="s">
        <v>2</v>
      </c>
      <c r="C2" s="261" t="s">
        <v>3</v>
      </c>
      <c r="D2" s="261" t="s">
        <v>4</v>
      </c>
    </row>
    <row r="3" spans="1:4" ht="18.75" hidden="1">
      <c r="A3" s="36" t="s">
        <v>5</v>
      </c>
      <c r="B3" s="29"/>
      <c r="C3" s="29"/>
      <c r="D3" s="29">
        <f>B3*C3</f>
        <v>0</v>
      </c>
    </row>
    <row r="4" spans="1:4" ht="18.75" hidden="1">
      <c r="A4" s="35" t="s">
        <v>6</v>
      </c>
      <c r="B4" s="29"/>
      <c r="C4" s="29"/>
      <c r="D4" s="29">
        <f t="shared" ref="D4:D67" si="0">B4*C4</f>
        <v>0</v>
      </c>
    </row>
    <row r="5" spans="1:4" ht="18.75" hidden="1">
      <c r="A5" s="36" t="s">
        <v>7</v>
      </c>
      <c r="B5" s="29"/>
      <c r="C5" s="29"/>
      <c r="D5" s="29">
        <f t="shared" si="0"/>
        <v>0</v>
      </c>
    </row>
    <row r="6" spans="1:4" ht="18.75" hidden="1">
      <c r="A6" s="36" t="s">
        <v>8</v>
      </c>
      <c r="B6" s="29"/>
      <c r="C6" s="29"/>
      <c r="D6" s="29">
        <f t="shared" si="0"/>
        <v>0</v>
      </c>
    </row>
    <row r="7" spans="1:4" ht="18.75" hidden="1">
      <c r="A7" s="36" t="s">
        <v>9</v>
      </c>
      <c r="B7" s="29"/>
      <c r="C7" s="29"/>
      <c r="D7" s="29">
        <f t="shared" si="0"/>
        <v>0</v>
      </c>
    </row>
    <row r="8" spans="1:4" ht="18.75" hidden="1">
      <c r="A8" s="44" t="s">
        <v>10</v>
      </c>
      <c r="B8" s="29"/>
      <c r="C8" s="29"/>
      <c r="D8" s="29">
        <f t="shared" si="0"/>
        <v>0</v>
      </c>
    </row>
    <row r="9" spans="1:4" ht="18.75" hidden="1">
      <c r="A9" s="33" t="s">
        <v>11</v>
      </c>
      <c r="B9" s="29"/>
      <c r="C9" s="29"/>
      <c r="D9" s="29">
        <f t="shared" si="0"/>
        <v>0</v>
      </c>
    </row>
    <row r="10" spans="1:4" ht="18.75" hidden="1">
      <c r="A10" s="36" t="s">
        <v>12</v>
      </c>
      <c r="B10" s="39"/>
      <c r="C10" s="39"/>
      <c r="D10" s="29">
        <f t="shared" si="0"/>
        <v>0</v>
      </c>
    </row>
    <row r="11" spans="1:4" ht="18.75" hidden="1">
      <c r="A11" s="36" t="s">
        <v>13</v>
      </c>
      <c r="B11" s="39"/>
      <c r="C11" s="39"/>
      <c r="D11" s="29">
        <f t="shared" si="0"/>
        <v>0</v>
      </c>
    </row>
    <row r="12" spans="1:4" ht="18.75" hidden="1">
      <c r="A12" s="36" t="s">
        <v>14</v>
      </c>
      <c r="B12" s="39"/>
      <c r="C12" s="39"/>
      <c r="D12" s="29">
        <f t="shared" si="0"/>
        <v>0</v>
      </c>
    </row>
    <row r="13" spans="1:4" ht="18.75" hidden="1">
      <c r="A13" s="33" t="s">
        <v>15</v>
      </c>
      <c r="B13" s="29"/>
      <c r="C13" s="29"/>
      <c r="D13" s="29">
        <f t="shared" si="0"/>
        <v>0</v>
      </c>
    </row>
    <row r="14" spans="1:4" ht="18.75" hidden="1">
      <c r="A14" s="33" t="s">
        <v>16</v>
      </c>
      <c r="B14" s="29"/>
      <c r="C14" s="29"/>
      <c r="D14" s="29">
        <f t="shared" si="0"/>
        <v>0</v>
      </c>
    </row>
    <row r="15" spans="1:4" ht="18.75" hidden="1">
      <c r="A15" s="33" t="s">
        <v>17</v>
      </c>
      <c r="B15" s="39"/>
      <c r="C15" s="39"/>
      <c r="D15" s="29">
        <f t="shared" si="0"/>
        <v>0</v>
      </c>
    </row>
    <row r="16" spans="1:4" ht="18.75">
      <c r="A16" s="38" t="s">
        <v>18</v>
      </c>
      <c r="B16" s="29">
        <v>7</v>
      </c>
      <c r="C16" s="29">
        <v>3000</v>
      </c>
      <c r="D16" s="29">
        <f t="shared" si="0"/>
        <v>21000</v>
      </c>
    </row>
    <row r="17" spans="1:4" ht="18.75" hidden="1">
      <c r="A17" s="35" t="s">
        <v>19</v>
      </c>
      <c r="B17" s="29"/>
      <c r="C17" s="29"/>
      <c r="D17" s="29">
        <f t="shared" si="0"/>
        <v>0</v>
      </c>
    </row>
    <row r="18" spans="1:4" ht="18.75" hidden="1">
      <c r="A18" s="38" t="s">
        <v>20</v>
      </c>
      <c r="B18" s="29"/>
      <c r="C18" s="29"/>
      <c r="D18" s="29">
        <f t="shared" si="0"/>
        <v>0</v>
      </c>
    </row>
    <row r="19" spans="1:4" ht="18.75" hidden="1">
      <c r="A19" s="33" t="s">
        <v>21</v>
      </c>
      <c r="B19" s="29"/>
      <c r="C19" s="29"/>
      <c r="D19" s="29">
        <f t="shared" si="0"/>
        <v>0</v>
      </c>
    </row>
    <row r="20" spans="1:4" ht="18.75" hidden="1">
      <c r="A20" s="33" t="s">
        <v>22</v>
      </c>
      <c r="B20" s="29"/>
      <c r="C20" s="29"/>
      <c r="D20" s="29">
        <f t="shared" si="0"/>
        <v>0</v>
      </c>
    </row>
    <row r="21" spans="1:4" ht="18.75" hidden="1">
      <c r="A21" s="33" t="s">
        <v>23</v>
      </c>
      <c r="B21" s="29"/>
      <c r="C21" s="29"/>
      <c r="D21" s="29">
        <f t="shared" si="0"/>
        <v>0</v>
      </c>
    </row>
    <row r="22" spans="1:4" ht="18.75" hidden="1">
      <c r="A22" s="35" t="s">
        <v>24</v>
      </c>
      <c r="B22" s="29"/>
      <c r="C22" s="29"/>
      <c r="D22" s="29">
        <f t="shared" si="0"/>
        <v>0</v>
      </c>
    </row>
    <row r="23" spans="1:4" ht="18.75">
      <c r="A23" s="33" t="s">
        <v>25</v>
      </c>
      <c r="B23" s="29">
        <f>52+30+55</f>
        <v>137</v>
      </c>
      <c r="C23" s="29">
        <v>35000</v>
      </c>
      <c r="D23" s="29">
        <f t="shared" si="0"/>
        <v>4795000</v>
      </c>
    </row>
    <row r="24" spans="1:4" ht="18.75">
      <c r="A24" s="33" t="s">
        <v>26</v>
      </c>
      <c r="B24" s="29">
        <v>9</v>
      </c>
      <c r="C24" s="29">
        <v>24000</v>
      </c>
      <c r="D24" s="29">
        <f t="shared" si="0"/>
        <v>216000</v>
      </c>
    </row>
    <row r="25" spans="1:4" ht="18.75" hidden="1">
      <c r="A25" s="33" t="s">
        <v>27</v>
      </c>
      <c r="B25" s="29"/>
      <c r="C25" s="29"/>
      <c r="D25" s="29">
        <f t="shared" si="0"/>
        <v>0</v>
      </c>
    </row>
    <row r="26" spans="1:4" ht="18.75" hidden="1">
      <c r="A26" s="33" t="s">
        <v>28</v>
      </c>
      <c r="B26" s="29"/>
      <c r="C26" s="29"/>
      <c r="D26" s="29">
        <f t="shared" si="0"/>
        <v>0</v>
      </c>
    </row>
    <row r="27" spans="1:4" ht="18.75" hidden="1">
      <c r="A27" s="33" t="s">
        <v>29</v>
      </c>
      <c r="B27" s="29"/>
      <c r="C27" s="29"/>
      <c r="D27" s="29">
        <f t="shared" si="0"/>
        <v>0</v>
      </c>
    </row>
    <row r="28" spans="1:4" ht="18.75">
      <c r="A28" s="33" t="s">
        <v>30</v>
      </c>
      <c r="B28" s="29">
        <f>17+8+10+5+30</f>
        <v>70</v>
      </c>
      <c r="C28" s="29">
        <v>46000</v>
      </c>
      <c r="D28" s="29">
        <f t="shared" si="0"/>
        <v>3220000</v>
      </c>
    </row>
    <row r="29" spans="1:4" ht="18.75">
      <c r="A29" s="33" t="s">
        <v>31</v>
      </c>
      <c r="B29" s="29">
        <v>10</v>
      </c>
      <c r="C29" s="29">
        <v>27000</v>
      </c>
      <c r="D29" s="29">
        <f t="shared" si="0"/>
        <v>270000</v>
      </c>
    </row>
    <row r="30" spans="1:4" ht="18.75" hidden="1">
      <c r="A30" s="33" t="s">
        <v>32</v>
      </c>
      <c r="B30" s="29"/>
      <c r="C30" s="29"/>
      <c r="D30" s="29">
        <f t="shared" si="0"/>
        <v>0</v>
      </c>
    </row>
    <row r="31" spans="1:4" ht="18.75" hidden="1">
      <c r="A31" s="33" t="s">
        <v>33</v>
      </c>
      <c r="B31" s="29"/>
      <c r="C31" s="29"/>
      <c r="D31" s="29">
        <f t="shared" si="0"/>
        <v>0</v>
      </c>
    </row>
    <row r="32" spans="1:4" ht="18.75">
      <c r="A32" s="33" t="s">
        <v>34</v>
      </c>
      <c r="B32" s="29">
        <f>39+8+15</f>
        <v>62</v>
      </c>
      <c r="C32" s="29">
        <v>30000</v>
      </c>
      <c r="D32" s="29">
        <f t="shared" si="0"/>
        <v>1860000</v>
      </c>
    </row>
    <row r="33" spans="1:4" ht="18.75" hidden="1">
      <c r="A33" s="33" t="s">
        <v>35</v>
      </c>
      <c r="B33" s="29"/>
      <c r="C33" s="29"/>
      <c r="D33" s="29">
        <f t="shared" si="0"/>
        <v>0</v>
      </c>
    </row>
    <row r="34" spans="1:4" ht="18.75" hidden="1">
      <c r="A34" s="33" t="s">
        <v>36</v>
      </c>
      <c r="B34" s="29"/>
      <c r="C34" s="29"/>
      <c r="D34" s="29">
        <f t="shared" si="0"/>
        <v>0</v>
      </c>
    </row>
    <row r="35" spans="1:4" ht="18.75">
      <c r="A35" s="33" t="s">
        <v>37</v>
      </c>
      <c r="B35" s="29">
        <f>10+13+60</f>
        <v>83</v>
      </c>
      <c r="C35" s="29">
        <v>10000</v>
      </c>
      <c r="D35" s="29">
        <f t="shared" si="0"/>
        <v>830000</v>
      </c>
    </row>
    <row r="36" spans="1:4" ht="18.75" hidden="1">
      <c r="A36" s="40" t="s">
        <v>38</v>
      </c>
      <c r="B36" s="29"/>
      <c r="C36" s="29"/>
      <c r="D36" s="29">
        <f t="shared" si="0"/>
        <v>0</v>
      </c>
    </row>
    <row r="37" spans="1:4" ht="18.75" hidden="1">
      <c r="A37" s="33" t="s">
        <v>39</v>
      </c>
      <c r="B37" s="29"/>
      <c r="C37" s="29"/>
      <c r="D37" s="29">
        <f t="shared" si="0"/>
        <v>0</v>
      </c>
    </row>
    <row r="38" spans="1:4" ht="18.75" hidden="1">
      <c r="A38" s="36" t="s">
        <v>40</v>
      </c>
      <c r="B38" s="29"/>
      <c r="C38" s="29"/>
      <c r="D38" s="29">
        <f t="shared" si="0"/>
        <v>0</v>
      </c>
    </row>
    <row r="39" spans="1:4" ht="18.75" hidden="1">
      <c r="A39" s="33" t="s">
        <v>41</v>
      </c>
      <c r="B39" s="29"/>
      <c r="C39" s="29"/>
      <c r="D39" s="29">
        <f t="shared" si="0"/>
        <v>0</v>
      </c>
    </row>
    <row r="40" spans="1:4" ht="18.75" hidden="1">
      <c r="A40" s="33" t="s">
        <v>42</v>
      </c>
      <c r="B40" s="29"/>
      <c r="C40" s="29"/>
      <c r="D40" s="29">
        <f t="shared" si="0"/>
        <v>0</v>
      </c>
    </row>
    <row r="41" spans="1:4" ht="18.75" hidden="1">
      <c r="A41" s="56" t="s">
        <v>43</v>
      </c>
      <c r="B41" s="29"/>
      <c r="C41" s="29"/>
      <c r="D41" s="29">
        <f t="shared" si="0"/>
        <v>0</v>
      </c>
    </row>
    <row r="42" spans="1:4" ht="18.75" hidden="1">
      <c r="A42" s="33" t="s">
        <v>44</v>
      </c>
      <c r="B42" s="29"/>
      <c r="C42" s="29"/>
      <c r="D42" s="29">
        <f t="shared" si="0"/>
        <v>0</v>
      </c>
    </row>
    <row r="43" spans="1:4" ht="18.75">
      <c r="A43" s="33" t="s">
        <v>45</v>
      </c>
      <c r="B43" s="29">
        <f>15+200+10+20</f>
        <v>245</v>
      </c>
      <c r="C43" s="29">
        <v>14500</v>
      </c>
      <c r="D43" s="29">
        <f t="shared" si="0"/>
        <v>3552500</v>
      </c>
    </row>
    <row r="44" spans="1:4" ht="18.75" hidden="1">
      <c r="A44" s="33" t="s">
        <v>46</v>
      </c>
      <c r="B44" s="29"/>
      <c r="C44" s="29"/>
      <c r="D44" s="29">
        <f t="shared" si="0"/>
        <v>0</v>
      </c>
    </row>
    <row r="45" spans="1:4" ht="18.75" hidden="1">
      <c r="A45" s="33" t="s">
        <v>47</v>
      </c>
      <c r="B45" s="29"/>
      <c r="C45" s="29"/>
      <c r="D45" s="29">
        <f t="shared" si="0"/>
        <v>0</v>
      </c>
    </row>
    <row r="46" spans="1:4" ht="18.75" hidden="1">
      <c r="A46" s="33" t="s">
        <v>48</v>
      </c>
      <c r="B46" s="29"/>
      <c r="C46" s="29"/>
      <c r="D46" s="29">
        <f t="shared" si="0"/>
        <v>0</v>
      </c>
    </row>
    <row r="47" spans="1:4" ht="18.75" hidden="1">
      <c r="A47" s="41" t="s">
        <v>49</v>
      </c>
      <c r="B47" s="29"/>
      <c r="C47" s="29"/>
      <c r="D47" s="29">
        <f t="shared" si="0"/>
        <v>0</v>
      </c>
    </row>
    <row r="48" spans="1:4" ht="18.75" hidden="1">
      <c r="A48" s="40" t="s">
        <v>50</v>
      </c>
      <c r="B48" s="29"/>
      <c r="C48" s="29"/>
      <c r="D48" s="29">
        <f t="shared" si="0"/>
        <v>0</v>
      </c>
    </row>
    <row r="49" spans="1:4" ht="18.75" hidden="1">
      <c r="A49" s="35" t="s">
        <v>51</v>
      </c>
      <c r="B49" s="29"/>
      <c r="C49" s="29"/>
      <c r="D49" s="29">
        <f t="shared" si="0"/>
        <v>0</v>
      </c>
    </row>
    <row r="50" spans="1:4" ht="18.75" hidden="1">
      <c r="A50" s="33" t="s">
        <v>52</v>
      </c>
      <c r="B50" s="29"/>
      <c r="C50" s="29"/>
      <c r="D50" s="29">
        <f t="shared" si="0"/>
        <v>0</v>
      </c>
    </row>
    <row r="51" spans="1:4" ht="18.75" hidden="1">
      <c r="A51" s="33" t="s">
        <v>53</v>
      </c>
      <c r="B51" s="29"/>
      <c r="C51" s="29"/>
      <c r="D51" s="29">
        <f t="shared" si="0"/>
        <v>0</v>
      </c>
    </row>
    <row r="52" spans="1:4" ht="18.75">
      <c r="A52" s="33" t="s">
        <v>54</v>
      </c>
      <c r="B52" s="29">
        <v>5</v>
      </c>
      <c r="C52" s="29">
        <v>18000</v>
      </c>
      <c r="D52" s="29">
        <f t="shared" si="0"/>
        <v>90000</v>
      </c>
    </row>
    <row r="53" spans="1:4" ht="18.75" hidden="1">
      <c r="A53" s="36" t="s">
        <v>55</v>
      </c>
      <c r="B53" s="29"/>
      <c r="C53" s="29"/>
      <c r="D53" s="29">
        <f t="shared" si="0"/>
        <v>0</v>
      </c>
    </row>
    <row r="54" spans="1:4" ht="18.75">
      <c r="A54" s="33" t="s">
        <v>56</v>
      </c>
      <c r="B54" s="29">
        <v>16</v>
      </c>
      <c r="C54" s="29">
        <v>13000</v>
      </c>
      <c r="D54" s="29">
        <f t="shared" si="0"/>
        <v>208000</v>
      </c>
    </row>
    <row r="55" spans="1:4" ht="18.75" hidden="1">
      <c r="A55" s="40" t="s">
        <v>57</v>
      </c>
      <c r="B55" s="29"/>
      <c r="C55" s="29"/>
      <c r="D55" s="29">
        <f t="shared" si="0"/>
        <v>0</v>
      </c>
    </row>
    <row r="56" spans="1:4" ht="18.75" hidden="1">
      <c r="A56" s="33" t="s">
        <v>58</v>
      </c>
      <c r="B56" s="29"/>
      <c r="C56" s="29"/>
      <c r="D56" s="29">
        <f t="shared" si="0"/>
        <v>0</v>
      </c>
    </row>
    <row r="57" spans="1:4" ht="18.75" hidden="1">
      <c r="A57" s="54" t="s">
        <v>59</v>
      </c>
      <c r="B57" s="29"/>
      <c r="C57" s="29"/>
      <c r="D57" s="29">
        <f t="shared" si="0"/>
        <v>0</v>
      </c>
    </row>
    <row r="58" spans="1:4" ht="18.75" hidden="1">
      <c r="A58" s="33" t="s">
        <v>61</v>
      </c>
      <c r="B58" s="29"/>
      <c r="C58" s="29"/>
      <c r="D58" s="29">
        <f t="shared" si="0"/>
        <v>0</v>
      </c>
    </row>
    <row r="59" spans="1:4" ht="18.75" hidden="1">
      <c r="A59" s="33" t="s">
        <v>62</v>
      </c>
      <c r="B59" s="29"/>
      <c r="C59" s="29"/>
      <c r="D59" s="29">
        <f t="shared" si="0"/>
        <v>0</v>
      </c>
    </row>
    <row r="60" spans="1:4" ht="18.75" hidden="1">
      <c r="A60" s="36" t="s">
        <v>63</v>
      </c>
      <c r="B60" s="29"/>
      <c r="C60" s="29"/>
      <c r="D60" s="29">
        <f t="shared" si="0"/>
        <v>0</v>
      </c>
    </row>
    <row r="61" spans="1:4" ht="18.75" hidden="1">
      <c r="A61" s="45" t="s">
        <v>64</v>
      </c>
      <c r="B61" s="29"/>
      <c r="C61" s="29"/>
      <c r="D61" s="29">
        <f t="shared" si="0"/>
        <v>0</v>
      </c>
    </row>
    <row r="62" spans="1:4" ht="18.75" hidden="1">
      <c r="A62" s="33" t="s">
        <v>65</v>
      </c>
      <c r="B62" s="29"/>
      <c r="C62" s="29"/>
      <c r="D62" s="29">
        <f t="shared" si="0"/>
        <v>0</v>
      </c>
    </row>
    <row r="63" spans="1:4" ht="18.75" hidden="1">
      <c r="A63" s="262" t="s">
        <v>66</v>
      </c>
      <c r="B63" s="263"/>
      <c r="C63" s="263"/>
      <c r="D63" s="29">
        <f t="shared" si="0"/>
        <v>0</v>
      </c>
    </row>
    <row r="64" spans="1:4" ht="18.75" hidden="1">
      <c r="A64" s="33" t="s">
        <v>67</v>
      </c>
      <c r="B64" s="29"/>
      <c r="C64" s="29"/>
      <c r="D64" s="29">
        <f t="shared" si="0"/>
        <v>0</v>
      </c>
    </row>
    <row r="65" spans="1:4" ht="18.75" hidden="1">
      <c r="A65" s="36" t="s">
        <v>68</v>
      </c>
      <c r="B65" s="29"/>
      <c r="C65" s="29"/>
      <c r="D65" s="29">
        <f t="shared" si="0"/>
        <v>0</v>
      </c>
    </row>
    <row r="66" spans="1:4" ht="18.75" hidden="1">
      <c r="A66" s="36" t="s">
        <v>69</v>
      </c>
      <c r="B66" s="29"/>
      <c r="C66" s="29"/>
      <c r="D66" s="29">
        <f t="shared" si="0"/>
        <v>0</v>
      </c>
    </row>
    <row r="67" spans="1:4" ht="18.75">
      <c r="A67" s="33" t="s">
        <v>70</v>
      </c>
      <c r="B67" s="29">
        <f>340+280+240+180</f>
        <v>1040</v>
      </c>
      <c r="C67" s="29">
        <v>27000</v>
      </c>
      <c r="D67" s="29">
        <f t="shared" si="0"/>
        <v>28080000</v>
      </c>
    </row>
    <row r="68" spans="1:4" ht="18.75">
      <c r="A68" s="36" t="s">
        <v>71</v>
      </c>
      <c r="B68" s="29">
        <f>80+120</f>
        <v>200</v>
      </c>
      <c r="C68" s="29">
        <v>27000</v>
      </c>
      <c r="D68" s="29">
        <f t="shared" ref="D68:D131" si="1">B68*C68</f>
        <v>5400000</v>
      </c>
    </row>
    <row r="69" spans="1:4" ht="18.75" hidden="1">
      <c r="A69" s="33" t="s">
        <v>72</v>
      </c>
      <c r="B69" s="29"/>
      <c r="C69" s="29"/>
      <c r="D69" s="29">
        <f t="shared" si="1"/>
        <v>0</v>
      </c>
    </row>
    <row r="70" spans="1:4" ht="18.75" hidden="1">
      <c r="A70" s="33" t="s">
        <v>73</v>
      </c>
      <c r="B70" s="29"/>
      <c r="C70" s="29"/>
      <c r="D70" s="29">
        <f t="shared" si="1"/>
        <v>0</v>
      </c>
    </row>
    <row r="71" spans="1:4" ht="18.75" hidden="1">
      <c r="A71" s="33" t="s">
        <v>74</v>
      </c>
      <c r="B71" s="29"/>
      <c r="C71" s="29"/>
      <c r="D71" s="29">
        <f t="shared" si="1"/>
        <v>0</v>
      </c>
    </row>
    <row r="72" spans="1:4" ht="18.75" hidden="1">
      <c r="A72" s="33" t="s">
        <v>75</v>
      </c>
      <c r="B72" s="29"/>
      <c r="C72" s="29"/>
      <c r="D72" s="29">
        <f t="shared" si="1"/>
        <v>0</v>
      </c>
    </row>
    <row r="73" spans="1:4" ht="18.75">
      <c r="A73" s="32" t="s">
        <v>76</v>
      </c>
      <c r="B73" s="29">
        <v>20</v>
      </c>
      <c r="C73" s="29">
        <v>17000</v>
      </c>
      <c r="D73" s="29">
        <f t="shared" si="1"/>
        <v>340000</v>
      </c>
    </row>
    <row r="74" spans="1:4" ht="18.75" hidden="1">
      <c r="A74" s="27" t="s">
        <v>77</v>
      </c>
      <c r="B74" s="29"/>
      <c r="C74" s="29"/>
      <c r="D74" s="29">
        <f t="shared" si="1"/>
        <v>0</v>
      </c>
    </row>
    <row r="75" spans="1:4" ht="18.75" hidden="1">
      <c r="A75" s="32" t="s">
        <v>78</v>
      </c>
      <c r="B75" s="29"/>
      <c r="C75" s="29"/>
      <c r="D75" s="29">
        <f t="shared" si="1"/>
        <v>0</v>
      </c>
    </row>
    <row r="76" spans="1:4" ht="18.75" hidden="1">
      <c r="A76" s="40" t="s">
        <v>79</v>
      </c>
      <c r="B76" s="29"/>
      <c r="C76" s="29"/>
      <c r="D76" s="29">
        <f t="shared" si="1"/>
        <v>0</v>
      </c>
    </row>
    <row r="77" spans="1:4" ht="18.75" hidden="1">
      <c r="A77" s="37" t="s">
        <v>80</v>
      </c>
      <c r="B77" s="29"/>
      <c r="C77" s="29"/>
      <c r="D77" s="29">
        <f t="shared" si="1"/>
        <v>0</v>
      </c>
    </row>
    <row r="78" spans="1:4" ht="18.75" hidden="1">
      <c r="A78" s="37" t="s">
        <v>81</v>
      </c>
      <c r="B78" s="29"/>
      <c r="C78" s="29"/>
      <c r="D78" s="29">
        <f t="shared" si="1"/>
        <v>0</v>
      </c>
    </row>
    <row r="79" spans="1:4" ht="18.75" hidden="1">
      <c r="A79" s="37" t="s">
        <v>82</v>
      </c>
      <c r="B79" s="29"/>
      <c r="C79" s="29"/>
      <c r="D79" s="29">
        <f t="shared" si="1"/>
        <v>0</v>
      </c>
    </row>
    <row r="80" spans="1:4" ht="18.75" hidden="1">
      <c r="A80" s="37" t="s">
        <v>83</v>
      </c>
      <c r="B80" s="29"/>
      <c r="C80" s="29"/>
      <c r="D80" s="29">
        <f t="shared" si="1"/>
        <v>0</v>
      </c>
    </row>
    <row r="81" spans="1:4" ht="18.75" hidden="1">
      <c r="A81" s="33" t="s">
        <v>84</v>
      </c>
      <c r="B81" s="58"/>
      <c r="C81" s="58"/>
      <c r="D81" s="29">
        <f t="shared" si="1"/>
        <v>0</v>
      </c>
    </row>
    <row r="82" spans="1:4" ht="18.75" hidden="1">
      <c r="A82" s="33" t="s">
        <v>85</v>
      </c>
      <c r="B82" s="29"/>
      <c r="C82" s="29"/>
      <c r="D82" s="29">
        <f t="shared" si="1"/>
        <v>0</v>
      </c>
    </row>
    <row r="83" spans="1:4" ht="18.75">
      <c r="A83" s="33" t="s">
        <v>86</v>
      </c>
      <c r="B83" s="29">
        <v>45</v>
      </c>
      <c r="C83" s="29">
        <v>10000</v>
      </c>
      <c r="D83" s="29">
        <f t="shared" si="1"/>
        <v>450000</v>
      </c>
    </row>
    <row r="84" spans="1:4" ht="18.75" hidden="1">
      <c r="A84" s="33" t="s">
        <v>87</v>
      </c>
      <c r="B84" s="29"/>
      <c r="C84" s="29"/>
      <c r="D84" s="29">
        <f t="shared" si="1"/>
        <v>0</v>
      </c>
    </row>
    <row r="85" spans="1:4" ht="18.75" hidden="1">
      <c r="A85" s="33" t="s">
        <v>88</v>
      </c>
      <c r="B85" s="29"/>
      <c r="C85" s="29"/>
      <c r="D85" s="29">
        <f t="shared" si="1"/>
        <v>0</v>
      </c>
    </row>
    <row r="86" spans="1:4" ht="18.75" hidden="1">
      <c r="A86" s="33" t="s">
        <v>89</v>
      </c>
      <c r="B86" s="29"/>
      <c r="C86" s="29"/>
      <c r="D86" s="29">
        <f t="shared" si="1"/>
        <v>0</v>
      </c>
    </row>
    <row r="87" spans="1:4" ht="18.75">
      <c r="A87" s="33" t="s">
        <v>90</v>
      </c>
      <c r="B87" s="39">
        <v>4.7</v>
      </c>
      <c r="C87" s="29">
        <v>30000</v>
      </c>
      <c r="D87" s="29">
        <f t="shared" si="1"/>
        <v>141000</v>
      </c>
    </row>
    <row r="88" spans="1:4" ht="18.75" hidden="1">
      <c r="A88" s="55" t="s">
        <v>91</v>
      </c>
      <c r="B88" s="29"/>
      <c r="C88" s="29"/>
      <c r="D88" s="29">
        <f t="shared" si="1"/>
        <v>0</v>
      </c>
    </row>
    <row r="89" spans="1:4" ht="18.75" hidden="1">
      <c r="A89" s="33" t="s">
        <v>92</v>
      </c>
      <c r="B89" s="29"/>
      <c r="C89" s="29"/>
      <c r="D89" s="29">
        <f t="shared" si="1"/>
        <v>0</v>
      </c>
    </row>
    <row r="90" spans="1:4" ht="18.75" hidden="1">
      <c r="A90" s="33" t="s">
        <v>93</v>
      </c>
      <c r="B90" s="29"/>
      <c r="C90" s="29"/>
      <c r="D90" s="29">
        <f t="shared" si="1"/>
        <v>0</v>
      </c>
    </row>
    <row r="91" spans="1:4" ht="18.75" hidden="1">
      <c r="A91" s="33" t="s">
        <v>94</v>
      </c>
      <c r="B91" s="39"/>
      <c r="C91" s="39"/>
      <c r="D91" s="29">
        <f t="shared" si="1"/>
        <v>0</v>
      </c>
    </row>
    <row r="92" spans="1:4" ht="18.75" hidden="1">
      <c r="A92" s="37" t="s">
        <v>95</v>
      </c>
      <c r="B92" s="29"/>
      <c r="C92" s="29"/>
      <c r="D92" s="29">
        <f t="shared" si="1"/>
        <v>0</v>
      </c>
    </row>
    <row r="93" spans="1:4" ht="18.75" hidden="1">
      <c r="A93" s="36" t="s">
        <v>96</v>
      </c>
      <c r="B93" s="29"/>
      <c r="C93" s="29"/>
      <c r="D93" s="29">
        <f t="shared" si="1"/>
        <v>0</v>
      </c>
    </row>
    <row r="94" spans="1:4" ht="18.75" hidden="1">
      <c r="A94" s="40" t="s">
        <v>97</v>
      </c>
      <c r="B94" s="29"/>
      <c r="C94" s="29"/>
      <c r="D94" s="29">
        <f t="shared" si="1"/>
        <v>0</v>
      </c>
    </row>
    <row r="95" spans="1:4" ht="18.75">
      <c r="A95" s="33" t="s">
        <v>98</v>
      </c>
      <c r="B95" s="29">
        <v>13</v>
      </c>
      <c r="C95" s="29">
        <v>10000</v>
      </c>
      <c r="D95" s="29">
        <f t="shared" si="1"/>
        <v>130000</v>
      </c>
    </row>
    <row r="96" spans="1:4" ht="18.75" hidden="1">
      <c r="A96" s="40" t="s">
        <v>99</v>
      </c>
      <c r="B96" s="29"/>
      <c r="C96" s="29"/>
      <c r="D96" s="29">
        <f t="shared" si="1"/>
        <v>0</v>
      </c>
    </row>
    <row r="97" spans="1:4" ht="18.75" hidden="1">
      <c r="A97" s="33" t="s">
        <v>100</v>
      </c>
      <c r="B97" s="29"/>
      <c r="C97" s="29"/>
      <c r="D97" s="29">
        <f t="shared" si="1"/>
        <v>0</v>
      </c>
    </row>
    <row r="98" spans="1:4" ht="18.75" hidden="1">
      <c r="A98" s="33" t="s">
        <v>101</v>
      </c>
      <c r="B98" s="29"/>
      <c r="C98" s="29"/>
      <c r="D98" s="29">
        <f t="shared" si="1"/>
        <v>0</v>
      </c>
    </row>
    <row r="99" spans="1:4" ht="18.75" hidden="1">
      <c r="A99" s="40" t="s">
        <v>102</v>
      </c>
      <c r="B99" s="29"/>
      <c r="C99" s="29"/>
      <c r="D99" s="29">
        <f t="shared" si="1"/>
        <v>0</v>
      </c>
    </row>
    <row r="100" spans="1:4" ht="18.75" hidden="1">
      <c r="A100" s="40" t="s">
        <v>103</v>
      </c>
      <c r="B100" s="29"/>
      <c r="C100" s="29"/>
      <c r="D100" s="29">
        <f t="shared" si="1"/>
        <v>0</v>
      </c>
    </row>
    <row r="101" spans="1:4" ht="18.75" hidden="1">
      <c r="A101" s="46" t="s">
        <v>104</v>
      </c>
      <c r="B101" s="39"/>
      <c r="C101" s="39"/>
      <c r="D101" s="29">
        <f t="shared" si="1"/>
        <v>0</v>
      </c>
    </row>
    <row r="102" spans="1:4" ht="18.75" hidden="1">
      <c r="A102" s="46" t="s">
        <v>105</v>
      </c>
      <c r="B102" s="39"/>
      <c r="C102" s="39"/>
      <c r="D102" s="29">
        <f t="shared" si="1"/>
        <v>0</v>
      </c>
    </row>
    <row r="103" spans="1:4" ht="18.75" hidden="1">
      <c r="A103" s="46" t="s">
        <v>106</v>
      </c>
      <c r="B103" s="39"/>
      <c r="C103" s="39"/>
      <c r="D103" s="29">
        <f t="shared" si="1"/>
        <v>0</v>
      </c>
    </row>
    <row r="104" spans="1:4" ht="18.75" hidden="1">
      <c r="A104" s="33" t="s">
        <v>107</v>
      </c>
      <c r="B104" s="39"/>
      <c r="C104" s="39"/>
      <c r="D104" s="29">
        <f t="shared" si="1"/>
        <v>0</v>
      </c>
    </row>
    <row r="105" spans="1:4" ht="18.75" hidden="1">
      <c r="A105" s="33" t="s">
        <v>108</v>
      </c>
      <c r="B105" s="39"/>
      <c r="C105" s="39"/>
      <c r="D105" s="29">
        <f t="shared" si="1"/>
        <v>0</v>
      </c>
    </row>
    <row r="106" spans="1:4" ht="18.75" hidden="1">
      <c r="A106" s="33" t="s">
        <v>109</v>
      </c>
      <c r="B106" s="39"/>
      <c r="C106" s="39"/>
      <c r="D106" s="29">
        <f t="shared" si="1"/>
        <v>0</v>
      </c>
    </row>
    <row r="107" spans="1:4" ht="18.75" hidden="1">
      <c r="A107" s="33" t="s">
        <v>110</v>
      </c>
      <c r="B107" s="39"/>
      <c r="C107" s="39"/>
      <c r="D107" s="29">
        <f t="shared" si="1"/>
        <v>0</v>
      </c>
    </row>
    <row r="108" spans="1:4" ht="18.75" hidden="1">
      <c r="A108" s="33" t="s">
        <v>111</v>
      </c>
      <c r="B108" s="39"/>
      <c r="C108" s="39"/>
      <c r="D108" s="29">
        <f t="shared" si="1"/>
        <v>0</v>
      </c>
    </row>
    <row r="109" spans="1:4" ht="18.75" hidden="1">
      <c r="A109" s="33" t="s">
        <v>112</v>
      </c>
      <c r="B109" s="39"/>
      <c r="C109" s="39"/>
      <c r="D109" s="29">
        <f t="shared" si="1"/>
        <v>0</v>
      </c>
    </row>
    <row r="110" spans="1:4" ht="18.75" hidden="1">
      <c r="A110" s="33" t="s">
        <v>113</v>
      </c>
      <c r="B110" s="39"/>
      <c r="C110" s="39"/>
      <c r="D110" s="29">
        <f t="shared" si="1"/>
        <v>0</v>
      </c>
    </row>
    <row r="111" spans="1:4" ht="18.75" hidden="1">
      <c r="A111" s="33" t="s">
        <v>114</v>
      </c>
      <c r="B111" s="39"/>
      <c r="C111" s="39"/>
      <c r="D111" s="29">
        <f t="shared" si="1"/>
        <v>0</v>
      </c>
    </row>
    <row r="112" spans="1:4" ht="18.75" hidden="1">
      <c r="A112" s="33" t="s">
        <v>115</v>
      </c>
      <c r="B112" s="39"/>
      <c r="C112" s="39"/>
      <c r="D112" s="29">
        <f t="shared" si="1"/>
        <v>0</v>
      </c>
    </row>
    <row r="113" spans="1:4" ht="18.75">
      <c r="A113" s="36" t="s">
        <v>116</v>
      </c>
      <c r="B113" s="29">
        <f>340+80+30</f>
        <v>450</v>
      </c>
      <c r="C113" s="29">
        <v>14000</v>
      </c>
      <c r="D113" s="29">
        <f t="shared" si="1"/>
        <v>6300000</v>
      </c>
    </row>
    <row r="114" spans="1:4" ht="18.75">
      <c r="A114" s="33" t="s">
        <v>117</v>
      </c>
      <c r="B114" s="29">
        <f>30+30</f>
        <v>60</v>
      </c>
      <c r="C114" s="29">
        <v>9000</v>
      </c>
      <c r="D114" s="29">
        <f t="shared" si="1"/>
        <v>540000</v>
      </c>
    </row>
    <row r="115" spans="1:4" ht="18.75" hidden="1">
      <c r="A115" s="33" t="s">
        <v>118</v>
      </c>
      <c r="B115" s="29"/>
      <c r="C115" s="29"/>
      <c r="D115" s="29">
        <f t="shared" si="1"/>
        <v>0</v>
      </c>
    </row>
    <row r="116" spans="1:4" ht="18.75" hidden="1">
      <c r="A116" s="36" t="s">
        <v>119</v>
      </c>
      <c r="B116" s="29"/>
      <c r="C116" s="29"/>
      <c r="D116" s="29">
        <f t="shared" si="1"/>
        <v>0</v>
      </c>
    </row>
    <row r="117" spans="1:4" ht="18.75" hidden="1">
      <c r="A117" s="33" t="s">
        <v>120</v>
      </c>
      <c r="B117" s="29"/>
      <c r="C117" s="29"/>
      <c r="D117" s="29">
        <f t="shared" si="1"/>
        <v>0</v>
      </c>
    </row>
    <row r="118" spans="1:4" ht="18.75" hidden="1">
      <c r="A118" s="33" t="s">
        <v>121</v>
      </c>
      <c r="B118" s="29"/>
      <c r="C118" s="29"/>
      <c r="D118" s="29">
        <f t="shared" si="1"/>
        <v>0</v>
      </c>
    </row>
    <row r="119" spans="1:4" ht="18.75" hidden="1">
      <c r="A119" s="33" t="s">
        <v>122</v>
      </c>
      <c r="B119" s="29"/>
      <c r="C119" s="29"/>
      <c r="D119" s="29">
        <f t="shared" si="1"/>
        <v>0</v>
      </c>
    </row>
    <row r="120" spans="1:4" ht="18.75">
      <c r="A120" s="33" t="s">
        <v>123</v>
      </c>
      <c r="B120" s="29">
        <f>690+30+1290</f>
        <v>2010</v>
      </c>
      <c r="C120" s="267">
        <v>6000</v>
      </c>
      <c r="D120" s="29">
        <f t="shared" si="1"/>
        <v>12060000</v>
      </c>
    </row>
    <row r="121" spans="1:4" ht="18.75" hidden="1">
      <c r="A121" s="33" t="s">
        <v>124</v>
      </c>
      <c r="B121" s="29"/>
      <c r="C121" s="29"/>
      <c r="D121" s="29">
        <f t="shared" si="1"/>
        <v>0</v>
      </c>
    </row>
    <row r="122" spans="1:4" ht="18.75" hidden="1">
      <c r="A122" s="35" t="s">
        <v>125</v>
      </c>
      <c r="B122" s="29"/>
      <c r="C122" s="29"/>
      <c r="D122" s="29">
        <f t="shared" si="1"/>
        <v>0</v>
      </c>
    </row>
    <row r="123" spans="1:4" ht="18.75" hidden="1">
      <c r="A123" s="37" t="s">
        <v>126</v>
      </c>
      <c r="B123" s="29"/>
      <c r="C123" s="29"/>
      <c r="D123" s="29">
        <f t="shared" si="1"/>
        <v>0</v>
      </c>
    </row>
    <row r="124" spans="1:4" ht="18.75" hidden="1">
      <c r="A124" s="34" t="s">
        <v>127</v>
      </c>
      <c r="B124" s="29"/>
      <c r="C124" s="29"/>
      <c r="D124" s="29">
        <f t="shared" si="1"/>
        <v>0</v>
      </c>
    </row>
    <row r="125" spans="1:4" ht="18.75" hidden="1">
      <c r="A125" s="37" t="s">
        <v>128</v>
      </c>
      <c r="B125" s="29"/>
      <c r="C125" s="29"/>
      <c r="D125" s="29">
        <f t="shared" si="1"/>
        <v>0</v>
      </c>
    </row>
    <row r="126" spans="1:4" ht="18.75" hidden="1">
      <c r="A126" s="36" t="s">
        <v>129</v>
      </c>
      <c r="B126" s="39"/>
      <c r="C126" s="39"/>
      <c r="D126" s="29">
        <f t="shared" si="1"/>
        <v>0</v>
      </c>
    </row>
    <row r="127" spans="1:4" ht="18.75" hidden="1">
      <c r="A127" s="36" t="s">
        <v>130</v>
      </c>
      <c r="B127" s="39"/>
      <c r="C127" s="39"/>
      <c r="D127" s="29">
        <f t="shared" si="1"/>
        <v>0</v>
      </c>
    </row>
    <row r="128" spans="1:4" ht="18.75" hidden="1">
      <c r="A128" s="36" t="s">
        <v>131</v>
      </c>
      <c r="B128" s="39"/>
      <c r="C128" s="39"/>
      <c r="D128" s="29">
        <f t="shared" si="1"/>
        <v>0</v>
      </c>
    </row>
    <row r="129" spans="1:4" ht="18.75" hidden="1">
      <c r="A129" s="36" t="s">
        <v>132</v>
      </c>
      <c r="B129" s="49"/>
      <c r="C129" s="49"/>
      <c r="D129" s="29">
        <f t="shared" si="1"/>
        <v>0</v>
      </c>
    </row>
    <row r="130" spans="1:4" ht="18.75">
      <c r="A130" s="33" t="s">
        <v>133</v>
      </c>
      <c r="B130" s="39">
        <v>0.5</v>
      </c>
      <c r="C130" s="39">
        <v>60000</v>
      </c>
      <c r="D130" s="29">
        <f t="shared" si="1"/>
        <v>30000</v>
      </c>
    </row>
    <row r="131" spans="1:4" ht="18.75" hidden="1">
      <c r="A131" s="40" t="s">
        <v>355</v>
      </c>
      <c r="B131" s="29"/>
      <c r="C131" s="29"/>
      <c r="D131" s="29">
        <f t="shared" si="1"/>
        <v>0</v>
      </c>
    </row>
    <row r="132" spans="1:4" ht="18.75" hidden="1">
      <c r="A132" s="40" t="s">
        <v>134</v>
      </c>
      <c r="B132" s="29"/>
      <c r="C132" s="29"/>
      <c r="D132" s="29">
        <f t="shared" ref="D132:D195" si="2">B132*C132</f>
        <v>0</v>
      </c>
    </row>
    <row r="133" spans="1:4" ht="18.75" hidden="1">
      <c r="A133" s="40" t="s">
        <v>135</v>
      </c>
      <c r="B133" s="29"/>
      <c r="C133" s="29"/>
      <c r="D133" s="29">
        <f t="shared" si="2"/>
        <v>0</v>
      </c>
    </row>
    <row r="134" spans="1:4" ht="18.75" hidden="1">
      <c r="A134" s="40" t="s">
        <v>136</v>
      </c>
      <c r="B134" s="29"/>
      <c r="C134" s="29"/>
      <c r="D134" s="29">
        <f t="shared" si="2"/>
        <v>0</v>
      </c>
    </row>
    <row r="135" spans="1:4" ht="18.75" hidden="1">
      <c r="A135" s="33" t="s">
        <v>137</v>
      </c>
      <c r="B135" s="29"/>
      <c r="C135" s="29"/>
      <c r="D135" s="29">
        <f t="shared" si="2"/>
        <v>0</v>
      </c>
    </row>
    <row r="136" spans="1:4" ht="18.75" hidden="1">
      <c r="A136" s="33" t="s">
        <v>138</v>
      </c>
      <c r="B136" s="29"/>
      <c r="C136" s="29"/>
      <c r="D136" s="29">
        <f t="shared" si="2"/>
        <v>0</v>
      </c>
    </row>
    <row r="137" spans="1:4" ht="18.75" hidden="1">
      <c r="A137" s="40" t="s">
        <v>139</v>
      </c>
      <c r="B137" s="29"/>
      <c r="C137" s="29"/>
      <c r="D137" s="29">
        <f t="shared" si="2"/>
        <v>0</v>
      </c>
    </row>
    <row r="138" spans="1:4" ht="18.75" hidden="1">
      <c r="A138" s="40" t="s">
        <v>371</v>
      </c>
      <c r="B138" s="29"/>
      <c r="C138" s="29"/>
      <c r="D138" s="29">
        <f t="shared" si="2"/>
        <v>0</v>
      </c>
    </row>
    <row r="139" spans="1:4" ht="18.75" hidden="1">
      <c r="A139" s="33" t="s">
        <v>140</v>
      </c>
      <c r="B139" s="39"/>
      <c r="C139" s="39"/>
      <c r="D139" s="29">
        <f t="shared" si="2"/>
        <v>0</v>
      </c>
    </row>
    <row r="140" spans="1:4" ht="18.75" hidden="1">
      <c r="A140" s="33" t="s">
        <v>141</v>
      </c>
      <c r="B140" s="39"/>
      <c r="C140" s="39"/>
      <c r="D140" s="29">
        <f t="shared" si="2"/>
        <v>0</v>
      </c>
    </row>
    <row r="141" spans="1:4" ht="18.75" hidden="1">
      <c r="A141" s="36" t="s">
        <v>142</v>
      </c>
      <c r="B141" s="39"/>
      <c r="C141" s="39"/>
      <c r="D141" s="29">
        <f t="shared" si="2"/>
        <v>0</v>
      </c>
    </row>
    <row r="142" spans="1:4" ht="18.75">
      <c r="A142" s="33" t="s">
        <v>143</v>
      </c>
      <c r="B142" s="29">
        <v>5</v>
      </c>
      <c r="C142" s="29">
        <v>8000</v>
      </c>
      <c r="D142" s="29">
        <f t="shared" si="2"/>
        <v>40000</v>
      </c>
    </row>
    <row r="143" spans="1:4" ht="18.75" hidden="1">
      <c r="A143" s="37" t="s">
        <v>144</v>
      </c>
      <c r="B143" s="29"/>
      <c r="C143" s="29"/>
      <c r="D143" s="29">
        <f t="shared" si="2"/>
        <v>0</v>
      </c>
    </row>
    <row r="144" spans="1:4" ht="18.75" hidden="1">
      <c r="A144" s="36" t="s">
        <v>145</v>
      </c>
      <c r="B144" s="29"/>
      <c r="C144" s="29"/>
      <c r="D144" s="29">
        <f t="shared" si="2"/>
        <v>0</v>
      </c>
    </row>
    <row r="145" spans="1:4" ht="18.75">
      <c r="A145" s="33" t="s">
        <v>146</v>
      </c>
      <c r="B145" s="29">
        <f>40+130+30+220</f>
        <v>420</v>
      </c>
      <c r="C145" s="29">
        <v>15500</v>
      </c>
      <c r="D145" s="29">
        <f t="shared" si="2"/>
        <v>6510000</v>
      </c>
    </row>
    <row r="146" spans="1:4" ht="18.75" hidden="1">
      <c r="A146" s="55" t="s">
        <v>147</v>
      </c>
      <c r="B146" s="29"/>
      <c r="C146" s="29"/>
      <c r="D146" s="29">
        <f t="shared" si="2"/>
        <v>0</v>
      </c>
    </row>
    <row r="147" spans="1:4" ht="18.75" hidden="1">
      <c r="A147" s="55" t="s">
        <v>148</v>
      </c>
      <c r="B147" s="29"/>
      <c r="C147" s="29"/>
      <c r="D147" s="29">
        <f t="shared" si="2"/>
        <v>0</v>
      </c>
    </row>
    <row r="148" spans="1:4" ht="18.75" hidden="1">
      <c r="A148" s="33" t="s">
        <v>149</v>
      </c>
      <c r="B148" s="29"/>
      <c r="C148" s="29"/>
      <c r="D148" s="29">
        <f t="shared" si="2"/>
        <v>0</v>
      </c>
    </row>
    <row r="149" spans="1:4" ht="18.75" hidden="1">
      <c r="A149" s="33" t="s">
        <v>150</v>
      </c>
      <c r="B149" s="29"/>
      <c r="C149" s="29"/>
      <c r="D149" s="29">
        <f t="shared" si="2"/>
        <v>0</v>
      </c>
    </row>
    <row r="150" spans="1:4" ht="18.75" hidden="1">
      <c r="A150" s="33" t="s">
        <v>151</v>
      </c>
      <c r="B150" s="29"/>
      <c r="C150" s="29"/>
      <c r="D150" s="29">
        <f t="shared" si="2"/>
        <v>0</v>
      </c>
    </row>
    <row r="151" spans="1:4" ht="18.75" hidden="1">
      <c r="A151" s="40" t="s">
        <v>152</v>
      </c>
      <c r="B151" s="29"/>
      <c r="C151" s="29"/>
      <c r="D151" s="29">
        <f t="shared" si="2"/>
        <v>0</v>
      </c>
    </row>
    <row r="152" spans="1:4" ht="18.75" hidden="1">
      <c r="A152" s="40" t="s">
        <v>153</v>
      </c>
      <c r="B152" s="29"/>
      <c r="C152" s="29"/>
      <c r="D152" s="29">
        <f t="shared" si="2"/>
        <v>0</v>
      </c>
    </row>
    <row r="153" spans="1:4" ht="18.75" hidden="1">
      <c r="A153" s="40" t="s">
        <v>154</v>
      </c>
      <c r="B153" s="29"/>
      <c r="C153" s="29"/>
      <c r="D153" s="29">
        <f t="shared" si="2"/>
        <v>0</v>
      </c>
    </row>
    <row r="154" spans="1:4" ht="18.75" hidden="1">
      <c r="A154" s="33" t="s">
        <v>155</v>
      </c>
      <c r="B154" s="29"/>
      <c r="C154" s="29"/>
      <c r="D154" s="29">
        <f t="shared" si="2"/>
        <v>0</v>
      </c>
    </row>
    <row r="155" spans="1:4" ht="18.75" hidden="1">
      <c r="A155" s="35" t="s">
        <v>156</v>
      </c>
      <c r="B155" s="29"/>
      <c r="C155" s="29"/>
      <c r="D155" s="29">
        <f t="shared" si="2"/>
        <v>0</v>
      </c>
    </row>
    <row r="156" spans="1:4" ht="18.75" hidden="1">
      <c r="A156" s="33" t="s">
        <v>157</v>
      </c>
      <c r="B156" s="29"/>
      <c r="C156" s="29"/>
      <c r="D156" s="29">
        <f t="shared" si="2"/>
        <v>0</v>
      </c>
    </row>
    <row r="157" spans="1:4" ht="18.75" hidden="1">
      <c r="A157" s="41" t="s">
        <v>158</v>
      </c>
      <c r="B157" s="29"/>
      <c r="C157" s="29"/>
      <c r="D157" s="29">
        <f t="shared" si="2"/>
        <v>0</v>
      </c>
    </row>
    <row r="158" spans="1:4" ht="18.75" hidden="1">
      <c r="A158" s="33" t="s">
        <v>159</v>
      </c>
      <c r="B158" s="29"/>
      <c r="C158" s="29"/>
      <c r="D158" s="29">
        <f t="shared" si="2"/>
        <v>0</v>
      </c>
    </row>
    <row r="159" spans="1:4" ht="18.75" hidden="1">
      <c r="A159" s="33" t="s">
        <v>160</v>
      </c>
      <c r="B159" s="29"/>
      <c r="C159" s="29"/>
      <c r="D159" s="29">
        <f t="shared" si="2"/>
        <v>0</v>
      </c>
    </row>
    <row r="160" spans="1:4" ht="18.75" hidden="1">
      <c r="A160" s="44" t="s">
        <v>161</v>
      </c>
      <c r="B160" s="29"/>
      <c r="C160" s="29"/>
      <c r="D160" s="29">
        <f t="shared" si="2"/>
        <v>0</v>
      </c>
    </row>
    <row r="161" spans="1:4" ht="18.75" hidden="1">
      <c r="A161" s="33" t="s">
        <v>162</v>
      </c>
      <c r="B161" s="29"/>
      <c r="C161" s="29"/>
      <c r="D161" s="29">
        <f t="shared" si="2"/>
        <v>0</v>
      </c>
    </row>
    <row r="162" spans="1:4" ht="18.75" hidden="1">
      <c r="A162" s="33" t="s">
        <v>163</v>
      </c>
      <c r="B162" s="29"/>
      <c r="C162" s="29"/>
      <c r="D162" s="29">
        <f t="shared" si="2"/>
        <v>0</v>
      </c>
    </row>
    <row r="163" spans="1:4" ht="18.75" hidden="1">
      <c r="A163" s="33" t="s">
        <v>164</v>
      </c>
      <c r="B163" s="29"/>
      <c r="C163" s="29"/>
      <c r="D163" s="29">
        <f t="shared" si="2"/>
        <v>0</v>
      </c>
    </row>
    <row r="164" spans="1:4" ht="18.75" hidden="1">
      <c r="A164" s="33" t="s">
        <v>165</v>
      </c>
      <c r="B164" s="29"/>
      <c r="C164" s="29"/>
      <c r="D164" s="29">
        <f t="shared" si="2"/>
        <v>0</v>
      </c>
    </row>
    <row r="165" spans="1:4" ht="18.75" hidden="1">
      <c r="A165" s="33" t="s">
        <v>166</v>
      </c>
      <c r="B165" s="29"/>
      <c r="C165" s="29"/>
      <c r="D165" s="29">
        <f t="shared" si="2"/>
        <v>0</v>
      </c>
    </row>
    <row r="166" spans="1:4" ht="18.75">
      <c r="A166" s="40" t="s">
        <v>167</v>
      </c>
      <c r="B166" s="29">
        <v>18</v>
      </c>
      <c r="C166" s="29">
        <v>7000</v>
      </c>
      <c r="D166" s="29">
        <f t="shared" si="2"/>
        <v>126000</v>
      </c>
    </row>
    <row r="167" spans="1:4" ht="18.75">
      <c r="A167" s="33" t="s">
        <v>168</v>
      </c>
      <c r="B167" s="29">
        <v>120</v>
      </c>
      <c r="C167" s="29">
        <v>13000</v>
      </c>
      <c r="D167" s="29">
        <f t="shared" si="2"/>
        <v>1560000</v>
      </c>
    </row>
    <row r="168" spans="1:4" ht="18.75" hidden="1">
      <c r="A168" s="37" t="s">
        <v>169</v>
      </c>
      <c r="B168" s="29"/>
      <c r="C168" s="29"/>
      <c r="D168" s="29">
        <f t="shared" si="2"/>
        <v>0</v>
      </c>
    </row>
    <row r="169" spans="1:4" ht="18.75" hidden="1">
      <c r="A169" s="33" t="s">
        <v>170</v>
      </c>
      <c r="B169" s="29"/>
      <c r="C169" s="29"/>
      <c r="D169" s="29">
        <f t="shared" si="2"/>
        <v>0</v>
      </c>
    </row>
    <row r="170" spans="1:4" ht="18.75">
      <c r="A170" s="33" t="s">
        <v>171</v>
      </c>
      <c r="B170" s="29">
        <v>4</v>
      </c>
      <c r="C170" s="29">
        <v>11000</v>
      </c>
      <c r="D170" s="29">
        <f t="shared" si="2"/>
        <v>44000</v>
      </c>
    </row>
    <row r="171" spans="1:4" ht="18.75" hidden="1">
      <c r="A171" s="33" t="s">
        <v>172</v>
      </c>
      <c r="B171" s="29"/>
      <c r="C171" s="29"/>
      <c r="D171" s="29">
        <f t="shared" si="2"/>
        <v>0</v>
      </c>
    </row>
    <row r="172" spans="1:4" ht="18.75" hidden="1">
      <c r="A172" s="37" t="s">
        <v>173</v>
      </c>
      <c r="B172" s="29"/>
      <c r="C172" s="29"/>
      <c r="D172" s="29">
        <f t="shared" si="2"/>
        <v>0</v>
      </c>
    </row>
    <row r="173" spans="1:4" ht="18.75" hidden="1">
      <c r="A173" s="33" t="s">
        <v>174</v>
      </c>
      <c r="B173" s="29"/>
      <c r="C173" s="29"/>
      <c r="D173" s="29">
        <f t="shared" si="2"/>
        <v>0</v>
      </c>
    </row>
    <row r="174" spans="1:4" ht="18.75" hidden="1">
      <c r="A174" s="36" t="s">
        <v>175</v>
      </c>
      <c r="B174" s="29"/>
      <c r="C174" s="29"/>
      <c r="D174" s="29">
        <f t="shared" si="2"/>
        <v>0</v>
      </c>
    </row>
    <row r="175" spans="1:4" ht="18.75" hidden="1">
      <c r="A175" s="33" t="s">
        <v>176</v>
      </c>
      <c r="B175" s="29"/>
      <c r="C175" s="29"/>
      <c r="D175" s="29">
        <f t="shared" si="2"/>
        <v>0</v>
      </c>
    </row>
    <row r="176" spans="1:4" ht="18.75" hidden="1">
      <c r="A176" s="38" t="s">
        <v>177</v>
      </c>
      <c r="B176" s="29"/>
      <c r="C176" s="29"/>
      <c r="D176" s="29">
        <f t="shared" si="2"/>
        <v>0</v>
      </c>
    </row>
    <row r="177" spans="1:4" ht="18.75" hidden="1">
      <c r="A177" s="38" t="s">
        <v>178</v>
      </c>
      <c r="B177" s="29"/>
      <c r="C177" s="29"/>
      <c r="D177" s="29">
        <f t="shared" si="2"/>
        <v>0</v>
      </c>
    </row>
    <row r="178" spans="1:4" ht="18.75" hidden="1">
      <c r="A178" s="35" t="s">
        <v>179</v>
      </c>
      <c r="B178" s="29"/>
      <c r="C178" s="29"/>
      <c r="D178" s="29">
        <f t="shared" si="2"/>
        <v>0</v>
      </c>
    </row>
    <row r="179" spans="1:4" ht="18.75" hidden="1">
      <c r="A179" s="36" t="s">
        <v>180</v>
      </c>
      <c r="B179" s="29"/>
      <c r="C179" s="29"/>
      <c r="D179" s="29">
        <f t="shared" si="2"/>
        <v>0</v>
      </c>
    </row>
    <row r="180" spans="1:4" ht="18.75" hidden="1">
      <c r="A180" s="36" t="s">
        <v>181</v>
      </c>
      <c r="B180" s="29"/>
      <c r="C180" s="29"/>
      <c r="D180" s="29">
        <f t="shared" si="2"/>
        <v>0</v>
      </c>
    </row>
    <row r="181" spans="1:4" ht="18.75">
      <c r="A181" s="36" t="s">
        <v>182</v>
      </c>
      <c r="B181" s="29">
        <f>260+180</f>
        <v>440</v>
      </c>
      <c r="C181" s="29">
        <v>11000</v>
      </c>
      <c r="D181" s="29">
        <f t="shared" si="2"/>
        <v>4840000</v>
      </c>
    </row>
    <row r="182" spans="1:4" ht="18.75" hidden="1">
      <c r="A182" s="33" t="s">
        <v>183</v>
      </c>
      <c r="B182" s="29"/>
      <c r="C182" s="29"/>
      <c r="D182" s="29">
        <f t="shared" si="2"/>
        <v>0</v>
      </c>
    </row>
    <row r="183" spans="1:4" ht="18.75" hidden="1">
      <c r="A183" s="36" t="s">
        <v>184</v>
      </c>
      <c r="B183" s="29"/>
      <c r="C183" s="29"/>
      <c r="D183" s="29">
        <f t="shared" si="2"/>
        <v>0</v>
      </c>
    </row>
    <row r="184" spans="1:4" ht="18.75" hidden="1">
      <c r="A184" s="36" t="s">
        <v>185</v>
      </c>
      <c r="B184" s="29"/>
      <c r="C184" s="29"/>
      <c r="D184" s="29">
        <f t="shared" si="2"/>
        <v>0</v>
      </c>
    </row>
    <row r="185" spans="1:4" ht="18.75" hidden="1">
      <c r="A185" s="36" t="s">
        <v>186</v>
      </c>
      <c r="B185" s="29"/>
      <c r="C185" s="29"/>
      <c r="D185" s="29">
        <f t="shared" si="2"/>
        <v>0</v>
      </c>
    </row>
    <row r="186" spans="1:4" ht="18.75" hidden="1">
      <c r="A186" s="33" t="s">
        <v>187</v>
      </c>
      <c r="B186" s="29"/>
      <c r="C186" s="29"/>
      <c r="D186" s="29">
        <f t="shared" si="2"/>
        <v>0</v>
      </c>
    </row>
    <row r="187" spans="1:4" ht="18.75">
      <c r="A187" s="33" t="s">
        <v>188</v>
      </c>
      <c r="B187" s="29">
        <v>20</v>
      </c>
      <c r="C187" s="29">
        <v>8000</v>
      </c>
      <c r="D187" s="29">
        <f t="shared" si="2"/>
        <v>160000</v>
      </c>
    </row>
    <row r="188" spans="1:4" ht="18.75" hidden="1">
      <c r="A188" s="33" t="s">
        <v>189</v>
      </c>
      <c r="B188" s="29"/>
      <c r="C188" s="29"/>
      <c r="D188" s="29">
        <f t="shared" si="2"/>
        <v>0</v>
      </c>
    </row>
    <row r="189" spans="1:4" ht="18.75" hidden="1">
      <c r="A189" s="33" t="s">
        <v>190</v>
      </c>
      <c r="B189" s="29"/>
      <c r="C189" s="29"/>
      <c r="D189" s="29">
        <f t="shared" si="2"/>
        <v>0</v>
      </c>
    </row>
    <row r="190" spans="1:4" ht="18.75" hidden="1">
      <c r="A190" s="33" t="s">
        <v>191</v>
      </c>
      <c r="B190" s="29"/>
      <c r="C190" s="29"/>
      <c r="D190" s="29">
        <f t="shared" si="2"/>
        <v>0</v>
      </c>
    </row>
    <row r="191" spans="1:4" ht="18.75" hidden="1">
      <c r="A191" s="33" t="s">
        <v>192</v>
      </c>
      <c r="B191" s="29"/>
      <c r="C191" s="29"/>
      <c r="D191" s="29">
        <f t="shared" si="2"/>
        <v>0</v>
      </c>
    </row>
    <row r="192" spans="1:4" ht="18.75" hidden="1">
      <c r="A192" s="33" t="s">
        <v>193</v>
      </c>
      <c r="B192" s="29"/>
      <c r="C192" s="29"/>
      <c r="D192" s="29">
        <f t="shared" si="2"/>
        <v>0</v>
      </c>
    </row>
    <row r="193" spans="1:4" ht="18.75">
      <c r="A193" s="33" t="s">
        <v>194</v>
      </c>
      <c r="B193" s="29">
        <v>23</v>
      </c>
      <c r="C193" s="29">
        <v>9000</v>
      </c>
      <c r="D193" s="29">
        <f t="shared" si="2"/>
        <v>207000</v>
      </c>
    </row>
    <row r="194" spans="1:4" ht="18.75" hidden="1">
      <c r="A194" s="38" t="s">
        <v>195</v>
      </c>
      <c r="B194" s="29"/>
      <c r="C194" s="29"/>
      <c r="D194" s="29">
        <f t="shared" si="2"/>
        <v>0</v>
      </c>
    </row>
    <row r="195" spans="1:4" ht="18.75">
      <c r="A195" s="32" t="s">
        <v>196</v>
      </c>
      <c r="B195" s="29">
        <v>156</v>
      </c>
      <c r="C195" s="29">
        <v>6500</v>
      </c>
      <c r="D195" s="29">
        <f t="shared" si="2"/>
        <v>1014000</v>
      </c>
    </row>
    <row r="196" spans="1:4" ht="18.75" hidden="1">
      <c r="A196" s="33" t="s">
        <v>197</v>
      </c>
      <c r="B196" s="29"/>
      <c r="C196" s="29"/>
      <c r="D196" s="29">
        <f t="shared" ref="D196:D259" si="3">B196*C196</f>
        <v>0</v>
      </c>
    </row>
    <row r="197" spans="1:4" ht="18.75" hidden="1">
      <c r="A197" s="32" t="s">
        <v>198</v>
      </c>
      <c r="B197" s="29"/>
      <c r="C197" s="29"/>
      <c r="D197" s="29">
        <f t="shared" si="3"/>
        <v>0</v>
      </c>
    </row>
    <row r="198" spans="1:4" ht="18.75">
      <c r="A198" s="33" t="s">
        <v>199</v>
      </c>
      <c r="B198" s="29">
        <f>146+32</f>
        <v>178</v>
      </c>
      <c r="C198" s="268">
        <v>6000</v>
      </c>
      <c r="D198" s="29">
        <f t="shared" si="3"/>
        <v>1068000</v>
      </c>
    </row>
    <row r="199" spans="1:4" ht="18.75" hidden="1">
      <c r="A199" s="36" t="s">
        <v>200</v>
      </c>
      <c r="B199" s="29"/>
      <c r="C199" s="29"/>
      <c r="D199" s="29">
        <f t="shared" si="3"/>
        <v>0</v>
      </c>
    </row>
    <row r="200" spans="1:4" ht="18.75">
      <c r="A200" s="33" t="s">
        <v>201</v>
      </c>
      <c r="B200" s="29">
        <f>135+140+92</f>
        <v>367</v>
      </c>
      <c r="C200" s="268">
        <v>6000</v>
      </c>
      <c r="D200" s="29">
        <f t="shared" si="3"/>
        <v>2202000</v>
      </c>
    </row>
    <row r="201" spans="1:4" ht="18.75" hidden="1">
      <c r="A201" s="33" t="s">
        <v>202</v>
      </c>
      <c r="B201" s="29"/>
      <c r="C201" s="29"/>
      <c r="D201" s="29">
        <f t="shared" si="3"/>
        <v>0</v>
      </c>
    </row>
    <row r="202" spans="1:4" ht="18.75" hidden="1">
      <c r="A202" s="33" t="s">
        <v>203</v>
      </c>
      <c r="B202" s="29"/>
      <c r="C202" s="29"/>
      <c r="D202" s="29">
        <f t="shared" si="3"/>
        <v>0</v>
      </c>
    </row>
    <row r="203" spans="1:4" ht="18.75" hidden="1">
      <c r="A203" s="44" t="s">
        <v>204</v>
      </c>
      <c r="B203" s="29"/>
      <c r="C203" s="29"/>
      <c r="D203" s="29">
        <f t="shared" si="3"/>
        <v>0</v>
      </c>
    </row>
    <row r="204" spans="1:4" ht="18.75" hidden="1">
      <c r="A204" s="36" t="s">
        <v>205</v>
      </c>
      <c r="B204" s="29"/>
      <c r="C204" s="29"/>
      <c r="D204" s="29">
        <f t="shared" si="3"/>
        <v>0</v>
      </c>
    </row>
    <row r="205" spans="1:4" ht="18.75" hidden="1">
      <c r="A205" s="36" t="s">
        <v>206</v>
      </c>
      <c r="B205" s="29"/>
      <c r="C205" s="29"/>
      <c r="D205" s="29">
        <f t="shared" si="3"/>
        <v>0</v>
      </c>
    </row>
    <row r="206" spans="1:4" ht="18.75" hidden="1">
      <c r="A206" s="35" t="s">
        <v>207</v>
      </c>
      <c r="B206" s="29"/>
      <c r="C206" s="29"/>
      <c r="D206" s="29">
        <f t="shared" si="3"/>
        <v>0</v>
      </c>
    </row>
    <row r="207" spans="1:4" ht="18.75" hidden="1">
      <c r="A207" s="35" t="s">
        <v>208</v>
      </c>
      <c r="B207" s="29"/>
      <c r="C207" s="29"/>
      <c r="D207" s="29">
        <f t="shared" si="3"/>
        <v>0</v>
      </c>
    </row>
    <row r="208" spans="1:4" ht="18.75" hidden="1">
      <c r="A208" s="35" t="s">
        <v>209</v>
      </c>
      <c r="B208" s="29"/>
      <c r="C208" s="29"/>
      <c r="D208" s="29">
        <f t="shared" si="3"/>
        <v>0</v>
      </c>
    </row>
    <row r="209" spans="1:4" ht="18.75" hidden="1">
      <c r="A209" s="35" t="s">
        <v>210</v>
      </c>
      <c r="B209" s="29"/>
      <c r="C209" s="29"/>
      <c r="D209" s="29">
        <f t="shared" si="3"/>
        <v>0</v>
      </c>
    </row>
    <row r="210" spans="1:4" ht="18.75" hidden="1">
      <c r="A210" s="33" t="s">
        <v>211</v>
      </c>
      <c r="B210" s="29"/>
      <c r="C210" s="29"/>
      <c r="D210" s="29">
        <f t="shared" si="3"/>
        <v>0</v>
      </c>
    </row>
    <row r="211" spans="1:4" ht="18.75" hidden="1">
      <c r="A211" s="33" t="s">
        <v>212</v>
      </c>
      <c r="B211" s="29"/>
      <c r="C211" s="29"/>
      <c r="D211" s="29">
        <f t="shared" si="3"/>
        <v>0</v>
      </c>
    </row>
    <row r="212" spans="1:4" ht="18.75" hidden="1">
      <c r="A212" s="33" t="s">
        <v>213</v>
      </c>
      <c r="B212" s="29"/>
      <c r="C212" s="29"/>
      <c r="D212" s="29">
        <f t="shared" si="3"/>
        <v>0</v>
      </c>
    </row>
    <row r="213" spans="1:4" ht="18.75" hidden="1">
      <c r="A213" s="33" t="s">
        <v>214</v>
      </c>
      <c r="B213" s="29"/>
      <c r="C213" s="29"/>
      <c r="D213" s="29">
        <f t="shared" si="3"/>
        <v>0</v>
      </c>
    </row>
    <row r="214" spans="1:4" ht="18.75" hidden="1">
      <c r="A214" s="36" t="s">
        <v>215</v>
      </c>
      <c r="B214" s="29"/>
      <c r="C214" s="29"/>
      <c r="D214" s="29">
        <f t="shared" si="3"/>
        <v>0</v>
      </c>
    </row>
    <row r="215" spans="1:4" ht="18.75" hidden="1">
      <c r="A215" s="36" t="s">
        <v>216</v>
      </c>
      <c r="B215" s="29"/>
      <c r="C215" s="29"/>
      <c r="D215" s="29">
        <f t="shared" si="3"/>
        <v>0</v>
      </c>
    </row>
    <row r="216" spans="1:4" ht="18.75" hidden="1">
      <c r="A216" s="33" t="s">
        <v>217</v>
      </c>
      <c r="B216" s="29"/>
      <c r="C216" s="29"/>
      <c r="D216" s="29">
        <f t="shared" si="3"/>
        <v>0</v>
      </c>
    </row>
    <row r="217" spans="1:4" ht="18.75" hidden="1">
      <c r="A217" s="33" t="s">
        <v>218</v>
      </c>
      <c r="B217" s="29"/>
      <c r="C217" s="29"/>
      <c r="D217" s="29">
        <f t="shared" si="3"/>
        <v>0</v>
      </c>
    </row>
    <row r="218" spans="1:4" ht="18.75">
      <c r="A218" s="33" t="s">
        <v>219</v>
      </c>
      <c r="B218" s="29">
        <v>7</v>
      </c>
      <c r="C218" s="29">
        <v>27000</v>
      </c>
      <c r="D218" s="29">
        <f t="shared" si="3"/>
        <v>189000</v>
      </c>
    </row>
    <row r="219" spans="1:4" ht="18.75" hidden="1">
      <c r="A219" s="35" t="s">
        <v>220</v>
      </c>
      <c r="B219" s="29"/>
      <c r="C219" s="29"/>
      <c r="D219" s="29">
        <f t="shared" si="3"/>
        <v>0</v>
      </c>
    </row>
    <row r="220" spans="1:4" ht="18.75" hidden="1">
      <c r="A220" s="33" t="s">
        <v>221</v>
      </c>
      <c r="B220" s="29"/>
      <c r="C220" s="29"/>
      <c r="D220" s="29">
        <f t="shared" si="3"/>
        <v>0</v>
      </c>
    </row>
    <row r="221" spans="1:4" ht="18.75" hidden="1">
      <c r="A221" s="35" t="s">
        <v>222</v>
      </c>
      <c r="B221" s="29"/>
      <c r="C221" s="29"/>
      <c r="D221" s="29">
        <f t="shared" si="3"/>
        <v>0</v>
      </c>
    </row>
    <row r="222" spans="1:4" ht="18.75">
      <c r="A222" s="33" t="s">
        <v>223</v>
      </c>
      <c r="B222" s="29">
        <v>5</v>
      </c>
      <c r="C222" s="29">
        <v>15000</v>
      </c>
      <c r="D222" s="29">
        <f t="shared" si="3"/>
        <v>75000</v>
      </c>
    </row>
    <row r="223" spans="1:4" ht="18.75" hidden="1">
      <c r="A223" s="33" t="s">
        <v>224</v>
      </c>
      <c r="B223" s="29"/>
      <c r="C223" s="29"/>
      <c r="D223" s="29">
        <f t="shared" si="3"/>
        <v>0</v>
      </c>
    </row>
    <row r="224" spans="1:4" ht="18.75" hidden="1">
      <c r="A224" s="33" t="s">
        <v>225</v>
      </c>
      <c r="B224" s="29"/>
      <c r="C224" s="29"/>
      <c r="D224" s="29">
        <f t="shared" si="3"/>
        <v>0</v>
      </c>
    </row>
    <row r="225" spans="1:4" ht="18.75" hidden="1">
      <c r="A225" s="33" t="s">
        <v>226</v>
      </c>
      <c r="B225" s="29"/>
      <c r="C225" s="29"/>
      <c r="D225" s="29">
        <f t="shared" si="3"/>
        <v>0</v>
      </c>
    </row>
    <row r="226" spans="1:4" ht="18.75" hidden="1">
      <c r="A226" s="40" t="s">
        <v>227</v>
      </c>
      <c r="B226" s="29"/>
      <c r="C226" s="29"/>
      <c r="D226" s="29">
        <f t="shared" si="3"/>
        <v>0</v>
      </c>
    </row>
    <row r="227" spans="1:4" ht="18.75" hidden="1">
      <c r="A227" s="36" t="s">
        <v>228</v>
      </c>
      <c r="B227" s="29"/>
      <c r="C227" s="29"/>
      <c r="D227" s="29">
        <f t="shared" si="3"/>
        <v>0</v>
      </c>
    </row>
    <row r="228" spans="1:4" ht="18.75" hidden="1">
      <c r="A228" s="35" t="s">
        <v>229</v>
      </c>
      <c r="B228" s="29"/>
      <c r="C228" s="29"/>
      <c r="D228" s="29">
        <f t="shared" si="3"/>
        <v>0</v>
      </c>
    </row>
    <row r="229" spans="1:4" ht="18.75" hidden="1">
      <c r="A229" s="33" t="s">
        <v>230</v>
      </c>
      <c r="B229" s="29"/>
      <c r="C229" s="29"/>
      <c r="D229" s="29">
        <f t="shared" si="3"/>
        <v>0</v>
      </c>
    </row>
    <row r="230" spans="1:4" ht="18.75" hidden="1">
      <c r="A230" s="33" t="s">
        <v>231</v>
      </c>
      <c r="B230" s="29"/>
      <c r="C230" s="29"/>
      <c r="D230" s="29">
        <f t="shared" si="3"/>
        <v>0</v>
      </c>
    </row>
    <row r="231" spans="1:4" ht="18.75" hidden="1">
      <c r="A231" s="35" t="s">
        <v>232</v>
      </c>
      <c r="B231" s="39"/>
      <c r="C231" s="39"/>
      <c r="D231" s="29">
        <f t="shared" si="3"/>
        <v>0</v>
      </c>
    </row>
    <row r="232" spans="1:4" ht="18.75" hidden="1">
      <c r="A232" s="35" t="s">
        <v>233</v>
      </c>
      <c r="B232" s="39"/>
      <c r="C232" s="39"/>
      <c r="D232" s="29">
        <f t="shared" si="3"/>
        <v>0</v>
      </c>
    </row>
    <row r="233" spans="1:4" ht="18.75" hidden="1">
      <c r="A233" s="40" t="s">
        <v>234</v>
      </c>
      <c r="B233" s="29"/>
      <c r="C233" s="29"/>
      <c r="D233" s="29">
        <f t="shared" si="3"/>
        <v>0</v>
      </c>
    </row>
    <row r="234" spans="1:4" ht="18.75" hidden="1">
      <c r="A234" s="38" t="s">
        <v>235</v>
      </c>
      <c r="B234" s="29"/>
      <c r="C234" s="29"/>
      <c r="D234" s="29">
        <f t="shared" si="3"/>
        <v>0</v>
      </c>
    </row>
    <row r="235" spans="1:4" ht="18.75" hidden="1">
      <c r="A235" s="38" t="s">
        <v>236</v>
      </c>
      <c r="B235" s="29"/>
      <c r="C235" s="29"/>
      <c r="D235" s="29">
        <f t="shared" si="3"/>
        <v>0</v>
      </c>
    </row>
    <row r="236" spans="1:4" ht="18.75" hidden="1">
      <c r="A236" s="35" t="s">
        <v>237</v>
      </c>
      <c r="B236" s="29"/>
      <c r="C236" s="29"/>
      <c r="D236" s="29">
        <f t="shared" si="3"/>
        <v>0</v>
      </c>
    </row>
    <row r="237" spans="1:4" ht="18.75" hidden="1">
      <c r="A237" s="35" t="s">
        <v>238</v>
      </c>
      <c r="B237" s="29"/>
      <c r="C237" s="29"/>
      <c r="D237" s="29">
        <f t="shared" si="3"/>
        <v>0</v>
      </c>
    </row>
    <row r="238" spans="1:4" ht="18.75">
      <c r="A238" s="33" t="s">
        <v>239</v>
      </c>
      <c r="B238" s="29">
        <f>8+16</f>
        <v>24</v>
      </c>
      <c r="C238" s="29">
        <v>16000</v>
      </c>
      <c r="D238" s="29">
        <f t="shared" si="3"/>
        <v>384000</v>
      </c>
    </row>
    <row r="239" spans="1:4" ht="18.75" hidden="1">
      <c r="A239" s="33" t="s">
        <v>240</v>
      </c>
      <c r="B239" s="29"/>
      <c r="C239" s="29"/>
      <c r="D239" s="29">
        <f t="shared" si="3"/>
        <v>0</v>
      </c>
    </row>
    <row r="240" spans="1:4" ht="18.75" hidden="1">
      <c r="A240" s="33" t="s">
        <v>241</v>
      </c>
      <c r="B240" s="29"/>
      <c r="C240" s="29"/>
      <c r="D240" s="29">
        <f t="shared" si="3"/>
        <v>0</v>
      </c>
    </row>
    <row r="241" spans="1:4" ht="18.75" hidden="1">
      <c r="A241" s="40" t="s">
        <v>242</v>
      </c>
      <c r="B241" s="29"/>
      <c r="C241" s="29"/>
      <c r="D241" s="29">
        <f t="shared" si="3"/>
        <v>0</v>
      </c>
    </row>
    <row r="242" spans="1:4" ht="18.75" hidden="1">
      <c r="A242" s="36" t="s">
        <v>243</v>
      </c>
      <c r="B242" s="29"/>
      <c r="C242" s="29"/>
      <c r="D242" s="29">
        <f t="shared" si="3"/>
        <v>0</v>
      </c>
    </row>
    <row r="243" spans="1:4" ht="18.75" hidden="1">
      <c r="A243" s="33" t="s">
        <v>244</v>
      </c>
      <c r="B243" s="29"/>
      <c r="C243" s="29"/>
      <c r="D243" s="29">
        <f t="shared" si="3"/>
        <v>0</v>
      </c>
    </row>
    <row r="244" spans="1:4" ht="18.75" hidden="1">
      <c r="A244" s="33" t="s">
        <v>245</v>
      </c>
      <c r="B244" s="29"/>
      <c r="C244" s="29"/>
      <c r="D244" s="29">
        <f t="shared" si="3"/>
        <v>0</v>
      </c>
    </row>
    <row r="245" spans="1:4" ht="18.75" hidden="1">
      <c r="A245" s="36" t="s">
        <v>246</v>
      </c>
      <c r="B245" s="29"/>
      <c r="C245" s="29"/>
      <c r="D245" s="29">
        <f t="shared" si="3"/>
        <v>0</v>
      </c>
    </row>
    <row r="246" spans="1:4" ht="18.75" hidden="1">
      <c r="A246" s="33" t="s">
        <v>247</v>
      </c>
      <c r="B246" s="29"/>
      <c r="C246" s="29"/>
      <c r="D246" s="29">
        <f t="shared" si="3"/>
        <v>0</v>
      </c>
    </row>
    <row r="247" spans="1:4" ht="18.75" hidden="1">
      <c r="A247" s="33" t="s">
        <v>314</v>
      </c>
      <c r="B247" s="29"/>
      <c r="C247" s="29"/>
      <c r="D247" s="29">
        <f t="shared" si="3"/>
        <v>0</v>
      </c>
    </row>
    <row r="248" spans="1:4" ht="18.75" hidden="1">
      <c r="A248" s="38" t="s">
        <v>248</v>
      </c>
      <c r="B248" s="29"/>
      <c r="C248" s="29"/>
      <c r="D248" s="29">
        <f t="shared" si="3"/>
        <v>0</v>
      </c>
    </row>
    <row r="249" spans="1:4" ht="18.75" hidden="1">
      <c r="A249" s="33" t="s">
        <v>249</v>
      </c>
      <c r="B249" s="29"/>
      <c r="C249" s="29"/>
      <c r="D249" s="29">
        <f t="shared" si="3"/>
        <v>0</v>
      </c>
    </row>
    <row r="250" spans="1:4" ht="18.75" hidden="1">
      <c r="A250" s="33" t="s">
        <v>250</v>
      </c>
      <c r="B250" s="29"/>
      <c r="C250" s="29"/>
      <c r="D250" s="29">
        <f t="shared" si="3"/>
        <v>0</v>
      </c>
    </row>
    <row r="251" spans="1:4" ht="18.75" hidden="1">
      <c r="A251" s="33" t="s">
        <v>251</v>
      </c>
      <c r="B251" s="29"/>
      <c r="C251" s="29"/>
      <c r="D251" s="29">
        <f t="shared" si="3"/>
        <v>0</v>
      </c>
    </row>
    <row r="252" spans="1:4" ht="18.75" hidden="1">
      <c r="A252" s="33" t="s">
        <v>252</v>
      </c>
      <c r="B252" s="29"/>
      <c r="C252" s="29"/>
      <c r="D252" s="29">
        <f t="shared" si="3"/>
        <v>0</v>
      </c>
    </row>
    <row r="253" spans="1:4" ht="18.75" hidden="1">
      <c r="A253" s="38" t="s">
        <v>253</v>
      </c>
      <c r="B253" s="29"/>
      <c r="C253" s="29"/>
      <c r="D253" s="29">
        <f t="shared" si="3"/>
        <v>0</v>
      </c>
    </row>
    <row r="254" spans="1:4" ht="18.75" hidden="1">
      <c r="A254" s="33" t="s">
        <v>254</v>
      </c>
      <c r="B254" s="29"/>
      <c r="C254" s="29"/>
      <c r="D254" s="29">
        <f t="shared" si="3"/>
        <v>0</v>
      </c>
    </row>
    <row r="255" spans="1:4" ht="18.75" hidden="1">
      <c r="A255" s="33" t="s">
        <v>255</v>
      </c>
      <c r="B255" s="29"/>
      <c r="C255" s="29"/>
      <c r="D255" s="29">
        <f t="shared" si="3"/>
        <v>0</v>
      </c>
    </row>
    <row r="256" spans="1:4" ht="18.75" hidden="1">
      <c r="A256" s="38" t="s">
        <v>256</v>
      </c>
      <c r="B256" s="29"/>
      <c r="C256" s="29"/>
      <c r="D256" s="29">
        <f t="shared" si="3"/>
        <v>0</v>
      </c>
    </row>
    <row r="257" spans="1:4" ht="18.75" hidden="1">
      <c r="A257" s="38" t="s">
        <v>257</v>
      </c>
      <c r="B257" s="29"/>
      <c r="C257" s="29"/>
      <c r="D257" s="29">
        <f t="shared" si="3"/>
        <v>0</v>
      </c>
    </row>
    <row r="258" spans="1:4" ht="18.75">
      <c r="A258" s="33" t="s">
        <v>258</v>
      </c>
      <c r="B258" s="29">
        <v>1</v>
      </c>
      <c r="C258" s="29">
        <v>25000</v>
      </c>
      <c r="D258" s="29">
        <f t="shared" si="3"/>
        <v>25000</v>
      </c>
    </row>
    <row r="259" spans="1:4" ht="18.75" hidden="1">
      <c r="A259" s="33" t="s">
        <v>259</v>
      </c>
      <c r="B259" s="29"/>
      <c r="C259" s="29"/>
      <c r="D259" s="29">
        <f t="shared" si="3"/>
        <v>0</v>
      </c>
    </row>
    <row r="260" spans="1:4" ht="18.75" hidden="1">
      <c r="A260" s="38" t="s">
        <v>260</v>
      </c>
      <c r="B260" s="29"/>
      <c r="C260" s="29"/>
      <c r="D260" s="29">
        <f t="shared" ref="D260:D323" si="4">B260*C260</f>
        <v>0</v>
      </c>
    </row>
    <row r="261" spans="1:4" ht="18.75" hidden="1">
      <c r="A261" s="33" t="s">
        <v>261</v>
      </c>
      <c r="B261" s="29"/>
      <c r="C261" s="29"/>
      <c r="D261" s="29">
        <f t="shared" si="4"/>
        <v>0</v>
      </c>
    </row>
    <row r="262" spans="1:4" ht="18.75" hidden="1">
      <c r="A262" s="33" t="s">
        <v>262</v>
      </c>
      <c r="B262" s="29"/>
      <c r="C262" s="29"/>
      <c r="D262" s="29">
        <f t="shared" si="4"/>
        <v>0</v>
      </c>
    </row>
    <row r="263" spans="1:4" ht="18.75" hidden="1">
      <c r="A263" s="33" t="s">
        <v>263</v>
      </c>
      <c r="B263" s="29"/>
      <c r="C263" s="29"/>
      <c r="D263" s="29">
        <f t="shared" si="4"/>
        <v>0</v>
      </c>
    </row>
    <row r="264" spans="1:4" ht="18.75" hidden="1">
      <c r="A264" s="33" t="s">
        <v>264</v>
      </c>
      <c r="B264" s="29"/>
      <c r="C264" s="29"/>
      <c r="D264" s="29">
        <f t="shared" si="4"/>
        <v>0</v>
      </c>
    </row>
    <row r="265" spans="1:4" ht="18.75" hidden="1">
      <c r="A265" s="33" t="s">
        <v>265</v>
      </c>
      <c r="B265" s="29"/>
      <c r="C265" s="29"/>
      <c r="D265" s="29">
        <f t="shared" si="4"/>
        <v>0</v>
      </c>
    </row>
    <row r="266" spans="1:4" ht="18.75" hidden="1">
      <c r="A266" s="33" t="s">
        <v>266</v>
      </c>
      <c r="B266" s="29"/>
      <c r="C266" s="29"/>
      <c r="D266" s="29">
        <f t="shared" si="4"/>
        <v>0</v>
      </c>
    </row>
    <row r="267" spans="1:4" ht="18.75" hidden="1">
      <c r="A267" s="33" t="s">
        <v>267</v>
      </c>
      <c r="B267" s="29"/>
      <c r="C267" s="29"/>
      <c r="D267" s="29">
        <f t="shared" si="4"/>
        <v>0</v>
      </c>
    </row>
    <row r="268" spans="1:4" ht="18.75" hidden="1">
      <c r="A268" s="33" t="s">
        <v>268</v>
      </c>
      <c r="B268" s="29"/>
      <c r="C268" s="29"/>
      <c r="D268" s="29">
        <f t="shared" si="4"/>
        <v>0</v>
      </c>
    </row>
    <row r="269" spans="1:4" ht="18.75" hidden="1">
      <c r="A269" s="33" t="s">
        <v>269</v>
      </c>
      <c r="B269" s="29"/>
      <c r="C269" s="29"/>
      <c r="D269" s="29">
        <f t="shared" si="4"/>
        <v>0</v>
      </c>
    </row>
    <row r="270" spans="1:4" ht="18.75" hidden="1">
      <c r="A270" s="40" t="s">
        <v>270</v>
      </c>
      <c r="B270" s="29"/>
      <c r="C270" s="29"/>
      <c r="D270" s="29">
        <f t="shared" si="4"/>
        <v>0</v>
      </c>
    </row>
    <row r="271" spans="1:4" ht="18.75" hidden="1">
      <c r="A271" s="33" t="s">
        <v>271</v>
      </c>
      <c r="B271" s="29"/>
      <c r="C271" s="29"/>
      <c r="D271" s="29">
        <f t="shared" si="4"/>
        <v>0</v>
      </c>
    </row>
    <row r="272" spans="1:4" ht="18.75" hidden="1">
      <c r="A272" s="33" t="s">
        <v>272</v>
      </c>
      <c r="B272" s="29"/>
      <c r="C272" s="29"/>
      <c r="D272" s="29">
        <f t="shared" si="4"/>
        <v>0</v>
      </c>
    </row>
    <row r="273" spans="1:4" ht="18.75" hidden="1">
      <c r="A273" s="33" t="s">
        <v>273</v>
      </c>
      <c r="B273" s="29"/>
      <c r="C273" s="29"/>
      <c r="D273" s="29">
        <f t="shared" si="4"/>
        <v>0</v>
      </c>
    </row>
    <row r="274" spans="1:4" ht="18.75">
      <c r="A274" s="33" t="s">
        <v>274</v>
      </c>
      <c r="B274" s="29">
        <f>45+30</f>
        <v>75</v>
      </c>
      <c r="C274" s="29">
        <v>10000</v>
      </c>
      <c r="D274" s="29">
        <f t="shared" si="4"/>
        <v>750000</v>
      </c>
    </row>
    <row r="275" spans="1:4" ht="18.75" hidden="1">
      <c r="A275" s="33" t="s">
        <v>275</v>
      </c>
      <c r="B275" s="29"/>
      <c r="C275" s="29"/>
      <c r="D275" s="29">
        <f t="shared" si="4"/>
        <v>0</v>
      </c>
    </row>
    <row r="276" spans="1:4" ht="18.75" hidden="1">
      <c r="A276" s="33" t="s">
        <v>276</v>
      </c>
      <c r="B276" s="29"/>
      <c r="C276" s="29"/>
      <c r="D276" s="29">
        <f t="shared" si="4"/>
        <v>0</v>
      </c>
    </row>
    <row r="277" spans="1:4" ht="18.75">
      <c r="A277" s="33" t="s">
        <v>277</v>
      </c>
      <c r="B277" s="29">
        <v>60</v>
      </c>
      <c r="C277" s="29">
        <v>17000</v>
      </c>
      <c r="D277" s="29">
        <f t="shared" si="4"/>
        <v>1020000</v>
      </c>
    </row>
    <row r="278" spans="1:4" ht="18.75">
      <c r="A278" s="33" t="s">
        <v>278</v>
      </c>
      <c r="B278" s="29">
        <f>30</f>
        <v>30</v>
      </c>
      <c r="C278" s="29">
        <v>23000</v>
      </c>
      <c r="D278" s="29">
        <f t="shared" si="4"/>
        <v>690000</v>
      </c>
    </row>
    <row r="279" spans="1:4" ht="18.75" hidden="1">
      <c r="A279" s="37" t="s">
        <v>279</v>
      </c>
      <c r="B279" s="29"/>
      <c r="C279" s="29"/>
      <c r="D279" s="29">
        <f t="shared" si="4"/>
        <v>0</v>
      </c>
    </row>
    <row r="280" spans="1:4" ht="18.75" hidden="1">
      <c r="A280" s="33" t="s">
        <v>280</v>
      </c>
      <c r="B280" s="29"/>
      <c r="C280" s="29"/>
      <c r="D280" s="29">
        <f t="shared" si="4"/>
        <v>0</v>
      </c>
    </row>
    <row r="281" spans="1:4" ht="18.75" hidden="1">
      <c r="A281" s="33" t="s">
        <v>281</v>
      </c>
      <c r="B281" s="29"/>
      <c r="C281" s="29"/>
      <c r="D281" s="29">
        <f t="shared" si="4"/>
        <v>0</v>
      </c>
    </row>
    <row r="282" spans="1:4" ht="18.75" hidden="1">
      <c r="A282" s="50" t="s">
        <v>282</v>
      </c>
      <c r="B282" s="29"/>
      <c r="C282" s="29"/>
      <c r="D282" s="29">
        <f t="shared" si="4"/>
        <v>0</v>
      </c>
    </row>
    <row r="283" spans="1:4" ht="18.75" hidden="1">
      <c r="A283" s="36" t="s">
        <v>283</v>
      </c>
      <c r="B283" s="39"/>
      <c r="C283" s="39"/>
      <c r="D283" s="29">
        <f t="shared" si="4"/>
        <v>0</v>
      </c>
    </row>
    <row r="284" spans="1:4" ht="18.75" hidden="1">
      <c r="A284" s="33" t="s">
        <v>284</v>
      </c>
      <c r="B284" s="29"/>
      <c r="C284" s="29"/>
      <c r="D284" s="29">
        <f t="shared" si="4"/>
        <v>0</v>
      </c>
    </row>
    <row r="285" spans="1:4" ht="18.75" hidden="1">
      <c r="A285" s="33" t="s">
        <v>285</v>
      </c>
      <c r="B285" s="29"/>
      <c r="C285" s="29"/>
      <c r="D285" s="29">
        <f t="shared" si="4"/>
        <v>0</v>
      </c>
    </row>
    <row r="286" spans="1:4" ht="18.75">
      <c r="A286" s="33" t="s">
        <v>286</v>
      </c>
      <c r="B286" s="29">
        <f>20+38</f>
        <v>58</v>
      </c>
      <c r="C286" s="29">
        <v>6000</v>
      </c>
      <c r="D286" s="29">
        <f t="shared" si="4"/>
        <v>348000</v>
      </c>
    </row>
    <row r="287" spans="1:4" ht="18.75" hidden="1">
      <c r="A287" s="40" t="s">
        <v>287</v>
      </c>
      <c r="B287" s="29"/>
      <c r="C287" s="29"/>
      <c r="D287" s="29">
        <f t="shared" si="4"/>
        <v>0</v>
      </c>
    </row>
    <row r="288" spans="1:4" ht="18.75" hidden="1">
      <c r="A288" s="33" t="s">
        <v>288</v>
      </c>
      <c r="B288" s="29"/>
      <c r="C288" s="29"/>
      <c r="D288" s="29">
        <f t="shared" si="4"/>
        <v>0</v>
      </c>
    </row>
    <row r="289" spans="1:4" ht="18.75">
      <c r="A289" s="37" t="s">
        <v>289</v>
      </c>
      <c r="B289" s="29">
        <f>36+33</f>
        <v>69</v>
      </c>
      <c r="C289" s="29">
        <v>4000</v>
      </c>
      <c r="D289" s="29">
        <f t="shared" si="4"/>
        <v>276000</v>
      </c>
    </row>
    <row r="290" spans="1:4" ht="18.75" hidden="1">
      <c r="A290" s="35" t="s">
        <v>290</v>
      </c>
      <c r="B290" s="29"/>
      <c r="C290" s="29"/>
      <c r="D290" s="29">
        <f t="shared" si="4"/>
        <v>0</v>
      </c>
    </row>
    <row r="291" spans="1:4" ht="18.75" hidden="1">
      <c r="A291" s="33" t="s">
        <v>291</v>
      </c>
      <c r="B291" s="29"/>
      <c r="C291" s="29"/>
      <c r="D291" s="29">
        <f t="shared" si="4"/>
        <v>0</v>
      </c>
    </row>
    <row r="292" spans="1:4" ht="18.75" hidden="1">
      <c r="A292" s="33" t="s">
        <v>292</v>
      </c>
      <c r="B292" s="29"/>
      <c r="C292" s="29"/>
      <c r="D292" s="29">
        <f t="shared" si="4"/>
        <v>0</v>
      </c>
    </row>
    <row r="293" spans="1:4" ht="18.75" hidden="1">
      <c r="A293" s="33" t="s">
        <v>293</v>
      </c>
      <c r="B293" s="29"/>
      <c r="C293" s="29"/>
      <c r="D293" s="29">
        <f t="shared" si="4"/>
        <v>0</v>
      </c>
    </row>
    <row r="294" spans="1:4" ht="18.75">
      <c r="A294" s="33" t="s">
        <v>294</v>
      </c>
      <c r="B294" s="29">
        <v>7</v>
      </c>
      <c r="C294" s="29">
        <v>7000</v>
      </c>
      <c r="D294" s="29">
        <f t="shared" si="4"/>
        <v>49000</v>
      </c>
    </row>
    <row r="295" spans="1:4" ht="18.75" hidden="1">
      <c r="A295" s="34" t="s">
        <v>295</v>
      </c>
      <c r="B295" s="29"/>
      <c r="C295" s="29"/>
      <c r="D295" s="29">
        <f t="shared" si="4"/>
        <v>0</v>
      </c>
    </row>
    <row r="296" spans="1:4" ht="18.75" hidden="1">
      <c r="A296" s="43" t="s">
        <v>296</v>
      </c>
      <c r="B296" s="29"/>
      <c r="C296" s="29"/>
      <c r="D296" s="29">
        <f t="shared" si="4"/>
        <v>0</v>
      </c>
    </row>
    <row r="297" spans="1:4" ht="18.75" hidden="1">
      <c r="A297" s="36" t="s">
        <v>297</v>
      </c>
      <c r="B297" s="29"/>
      <c r="C297" s="29"/>
      <c r="D297" s="29">
        <f t="shared" si="4"/>
        <v>0</v>
      </c>
    </row>
    <row r="298" spans="1:4" ht="18.75" hidden="1">
      <c r="A298" s="35" t="s">
        <v>298</v>
      </c>
      <c r="B298" s="29"/>
      <c r="C298" s="29"/>
      <c r="D298" s="29">
        <f t="shared" si="4"/>
        <v>0</v>
      </c>
    </row>
    <row r="299" spans="1:4" ht="18.75" hidden="1">
      <c r="A299" s="48" t="s">
        <v>299</v>
      </c>
      <c r="B299" s="29"/>
      <c r="C299" s="29"/>
      <c r="D299" s="29">
        <f t="shared" si="4"/>
        <v>0</v>
      </c>
    </row>
    <row r="300" spans="1:4" ht="18.75" hidden="1">
      <c r="A300" s="33" t="s">
        <v>300</v>
      </c>
      <c r="B300" s="29"/>
      <c r="C300" s="29"/>
      <c r="D300" s="29">
        <f t="shared" si="4"/>
        <v>0</v>
      </c>
    </row>
    <row r="301" spans="1:4" ht="18.75" hidden="1">
      <c r="A301" s="35" t="s">
        <v>301</v>
      </c>
      <c r="B301" s="29"/>
      <c r="C301" s="29"/>
      <c r="D301" s="29">
        <f t="shared" si="4"/>
        <v>0</v>
      </c>
    </row>
    <row r="302" spans="1:4" ht="18.75" hidden="1">
      <c r="A302" s="35" t="s">
        <v>302</v>
      </c>
      <c r="B302" s="29"/>
      <c r="C302" s="29"/>
      <c r="D302" s="29">
        <f t="shared" si="4"/>
        <v>0</v>
      </c>
    </row>
    <row r="303" spans="1:4" ht="18.75" hidden="1">
      <c r="A303" s="33" t="s">
        <v>303</v>
      </c>
      <c r="B303" s="29"/>
      <c r="C303" s="29"/>
      <c r="D303" s="29">
        <f t="shared" si="4"/>
        <v>0</v>
      </c>
    </row>
    <row r="304" spans="1:4" ht="18.75">
      <c r="A304" s="40" t="s">
        <v>367</v>
      </c>
      <c r="B304" s="29">
        <v>10</v>
      </c>
      <c r="C304" s="29">
        <v>59000</v>
      </c>
      <c r="D304" s="29">
        <f t="shared" si="4"/>
        <v>590000</v>
      </c>
    </row>
    <row r="305" spans="1:6" ht="18.75" hidden="1">
      <c r="A305" s="40" t="s">
        <v>304</v>
      </c>
      <c r="B305" s="29"/>
      <c r="C305" s="29"/>
      <c r="D305" s="29">
        <f t="shared" si="4"/>
        <v>0</v>
      </c>
      <c r="F305" s="269" t="s">
        <v>375</v>
      </c>
    </row>
    <row r="306" spans="1:6" ht="18.75" hidden="1">
      <c r="A306" s="40" t="s">
        <v>305</v>
      </c>
      <c r="B306" s="29"/>
      <c r="C306" s="29"/>
      <c r="D306" s="29">
        <f t="shared" si="4"/>
        <v>0</v>
      </c>
      <c r="F306" s="269" t="s">
        <v>376</v>
      </c>
    </row>
    <row r="307" spans="1:6" ht="18.75" hidden="1">
      <c r="A307" s="40" t="s">
        <v>306</v>
      </c>
      <c r="B307" s="29"/>
      <c r="C307" s="29"/>
      <c r="D307" s="29">
        <f t="shared" si="4"/>
        <v>0</v>
      </c>
      <c r="F307" s="269" t="s">
        <v>377</v>
      </c>
    </row>
    <row r="308" spans="1:6" ht="18.75" hidden="1">
      <c r="A308" s="33" t="s">
        <v>335</v>
      </c>
      <c r="B308" s="29"/>
      <c r="C308" s="29"/>
      <c r="D308" s="29">
        <f t="shared" si="4"/>
        <v>0</v>
      </c>
      <c r="F308" s="269" t="s">
        <v>378</v>
      </c>
    </row>
    <row r="309" spans="1:6" ht="18.75" hidden="1">
      <c r="A309" s="53" t="s">
        <v>342</v>
      </c>
      <c r="B309" s="29"/>
      <c r="C309" s="29"/>
      <c r="D309" s="29">
        <f t="shared" si="4"/>
        <v>0</v>
      </c>
    </row>
    <row r="310" spans="1:6" ht="18.75" hidden="1">
      <c r="A310" s="53" t="s">
        <v>343</v>
      </c>
      <c r="B310" s="29"/>
      <c r="C310" s="29"/>
      <c r="D310" s="29">
        <f t="shared" si="4"/>
        <v>0</v>
      </c>
    </row>
    <row r="311" spans="1:6" ht="18.75" hidden="1">
      <c r="A311" s="53" t="s">
        <v>344</v>
      </c>
      <c r="B311" s="29"/>
      <c r="C311" s="29"/>
      <c r="D311" s="29">
        <f t="shared" si="4"/>
        <v>0</v>
      </c>
    </row>
    <row r="312" spans="1:6" ht="18.75" hidden="1">
      <c r="A312" s="53" t="s">
        <v>345</v>
      </c>
      <c r="B312" s="29"/>
      <c r="C312" s="29"/>
      <c r="D312" s="29">
        <f t="shared" si="4"/>
        <v>0</v>
      </c>
    </row>
    <row r="313" spans="1:6" ht="18.75" hidden="1">
      <c r="A313" s="35" t="s">
        <v>319</v>
      </c>
      <c r="B313" s="29"/>
      <c r="C313" s="29"/>
      <c r="D313" s="29">
        <f t="shared" si="4"/>
        <v>0</v>
      </c>
    </row>
    <row r="314" spans="1:6" ht="18.75" hidden="1">
      <c r="A314" s="35" t="s">
        <v>307</v>
      </c>
      <c r="B314" s="29"/>
      <c r="C314" s="29"/>
      <c r="D314" s="29">
        <f t="shared" si="4"/>
        <v>0</v>
      </c>
    </row>
    <row r="315" spans="1:6" ht="18.75" hidden="1">
      <c r="A315" s="35" t="s">
        <v>308</v>
      </c>
      <c r="B315" s="29"/>
      <c r="C315" s="29"/>
      <c r="D315" s="29">
        <f t="shared" si="4"/>
        <v>0</v>
      </c>
    </row>
    <row r="316" spans="1:6" ht="18.75" hidden="1">
      <c r="A316" s="37" t="s">
        <v>368</v>
      </c>
      <c r="B316" s="29"/>
      <c r="C316" s="29"/>
      <c r="D316" s="29">
        <f t="shared" si="4"/>
        <v>0</v>
      </c>
    </row>
    <row r="317" spans="1:6" ht="18.75" hidden="1">
      <c r="A317" s="37" t="s">
        <v>369</v>
      </c>
      <c r="B317" s="29"/>
      <c r="C317" s="29"/>
      <c r="D317" s="29">
        <f t="shared" si="4"/>
        <v>0</v>
      </c>
    </row>
    <row r="318" spans="1:6" ht="18.75" hidden="1">
      <c r="A318" s="53" t="s">
        <v>346</v>
      </c>
      <c r="B318" s="29"/>
      <c r="C318" s="29"/>
      <c r="D318" s="29">
        <f t="shared" si="4"/>
        <v>0</v>
      </c>
    </row>
    <row r="319" spans="1:6" ht="18.75" hidden="1">
      <c r="A319" s="53" t="s">
        <v>347</v>
      </c>
      <c r="B319" s="29"/>
      <c r="C319" s="29"/>
      <c r="D319" s="29">
        <f t="shared" si="4"/>
        <v>0</v>
      </c>
    </row>
    <row r="320" spans="1:6" ht="18.75" hidden="1">
      <c r="A320" s="53" t="s">
        <v>348</v>
      </c>
      <c r="B320" s="29"/>
      <c r="C320" s="29"/>
      <c r="D320" s="29">
        <f t="shared" si="4"/>
        <v>0</v>
      </c>
    </row>
    <row r="321" spans="1:11" ht="18.75" hidden="1">
      <c r="A321" s="53" t="s">
        <v>356</v>
      </c>
      <c r="B321" s="29"/>
      <c r="C321" s="29"/>
      <c r="D321" s="29">
        <f t="shared" si="4"/>
        <v>0</v>
      </c>
    </row>
    <row r="322" spans="1:11" ht="18.75" hidden="1">
      <c r="A322" s="35" t="s">
        <v>309</v>
      </c>
      <c r="B322" s="29"/>
      <c r="C322" s="29"/>
      <c r="D322" s="29">
        <f t="shared" si="4"/>
        <v>0</v>
      </c>
    </row>
    <row r="323" spans="1:11" ht="18.75" hidden="1">
      <c r="A323" s="53" t="s">
        <v>349</v>
      </c>
      <c r="B323" s="29"/>
      <c r="C323" s="29"/>
      <c r="D323" s="29">
        <f t="shared" si="4"/>
        <v>0</v>
      </c>
    </row>
    <row r="324" spans="1:11" ht="18.75" hidden="1">
      <c r="A324" s="48" t="s">
        <v>310</v>
      </c>
      <c r="B324" s="29"/>
      <c r="C324" s="29"/>
      <c r="D324" s="29">
        <f t="shared" ref="D324:D327" si="5">B324*C324</f>
        <v>0</v>
      </c>
    </row>
    <row r="325" spans="1:11" ht="18.75" hidden="1">
      <c r="A325" s="33" t="s">
        <v>311</v>
      </c>
      <c r="B325" s="29"/>
      <c r="C325" s="29"/>
      <c r="D325" s="29">
        <f t="shared" si="5"/>
        <v>0</v>
      </c>
    </row>
    <row r="326" spans="1:11" ht="18.75" hidden="1">
      <c r="A326" s="35" t="s">
        <v>360</v>
      </c>
      <c r="B326" s="29"/>
      <c r="C326" s="29"/>
      <c r="D326" s="29">
        <f t="shared" si="5"/>
        <v>0</v>
      </c>
    </row>
    <row r="327" spans="1:11" ht="18.75" hidden="1">
      <c r="A327" s="35" t="s">
        <v>312</v>
      </c>
      <c r="B327" s="29"/>
      <c r="C327" s="29"/>
      <c r="D327" s="29">
        <f t="shared" si="5"/>
        <v>0</v>
      </c>
    </row>
    <row r="328" spans="1:11" ht="18.75">
      <c r="A328" s="264"/>
      <c r="B328" s="265">
        <f>SUM(B3:B327)</f>
        <v>6584.2</v>
      </c>
      <c r="C328" s="265"/>
      <c r="D328" s="265">
        <f t="shared" ref="D328" si="6">SUM(D3:D327)</f>
        <v>90700500</v>
      </c>
      <c r="G328" s="270" t="s">
        <v>379</v>
      </c>
      <c r="H328" s="270" t="s">
        <v>380</v>
      </c>
    </row>
    <row r="329" spans="1:11">
      <c r="F329" s="269" t="s">
        <v>377</v>
      </c>
      <c r="G329" s="272">
        <v>24540116.666666668</v>
      </c>
      <c r="H329" s="272">
        <v>65490000</v>
      </c>
    </row>
    <row r="330" spans="1:11">
      <c r="F330" s="269" t="s">
        <v>376</v>
      </c>
      <c r="G330" s="272"/>
      <c r="H330" s="272">
        <v>6221273800</v>
      </c>
    </row>
    <row r="331" spans="1:11">
      <c r="F331" s="269" t="s">
        <v>381</v>
      </c>
      <c r="G331" s="272">
        <v>32732933.333333336</v>
      </c>
      <c r="H331" s="272">
        <f>+D328</f>
        <v>90700500</v>
      </c>
      <c r="J331" s="274" t="s">
        <v>384</v>
      </c>
      <c r="K331" s="274" t="s">
        <v>385</v>
      </c>
    </row>
    <row r="332" spans="1:11">
      <c r="F332" s="269" t="s">
        <v>378</v>
      </c>
      <c r="H332" s="273">
        <f>+H329+H330+G329-G331-H331</f>
        <v>6187870483.333334</v>
      </c>
      <c r="I332" s="274" t="s">
        <v>382</v>
      </c>
      <c r="J332" s="272">
        <v>3855401830</v>
      </c>
      <c r="K332" s="271">
        <f>+J332*H332/(J332+J333)</f>
        <v>2358894045.1732292</v>
      </c>
    </row>
    <row r="333" spans="1:11">
      <c r="I333" s="274" t="s">
        <v>383</v>
      </c>
      <c r="J333" s="272">
        <v>6258120324.1899996</v>
      </c>
      <c r="K333" s="271">
        <f>+J333*H332/(J332+J333)</f>
        <v>3828976438.1601052</v>
      </c>
    </row>
  </sheetData>
  <protectedRanges>
    <protectedRange password="CF71" sqref="B1:D327" name="tho"/>
  </protectedRanges>
  <autoFilter ref="A2:D328" xr:uid="{00000000-0009-0000-0000-00001E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tho" rangeCreator="" othersAccessPermission="edit"/>
  </rangeList>
  <rangeList sheetStid="2" master="">
    <arrUserId title="tho" rangeCreator="" othersAccessPermission="edit"/>
  </rangeList>
  <rangeList sheetStid="3" master="">
    <arrUserId title="tho" rangeCreator="" othersAccessPermission="edit"/>
  </rangeList>
  <rangeList sheetStid="4" master="">
    <arrUserId title="tho" rangeCreator="" othersAccessPermission="edit"/>
  </rangeList>
  <rangeList sheetStid="5" master="">
    <arrUserId title="tho" rangeCreator="" othersAccessPermission="edit"/>
  </rangeList>
  <rangeList sheetStid="6" master="">
    <arrUserId title="tho" rangeCreator="" othersAccessPermission="edit"/>
  </rangeList>
  <rangeList sheetStid="7" master="">
    <arrUserId title="tho" rangeCreator="" othersAccessPermission="edit"/>
  </rangeList>
  <rangeList sheetStid="8" master="">
    <arrUserId title="tho" rangeCreator="" othersAccessPermission="edit"/>
  </rangeList>
  <rangeList sheetStid="9" master="">
    <arrUserId title="tho" rangeCreator="" othersAccessPermission="edit"/>
  </rangeList>
  <rangeList sheetStid="10" master="">
    <arrUserId title="tho_1" rangeCreator="" othersAccessPermission="edit"/>
  </rangeList>
  <rangeList sheetStid="11" master="">
    <arrUserId title="tho" rangeCreator="" othersAccessPermission="edit"/>
  </rangeList>
  <rangeList sheetStid="12" master="">
    <arrUserId title="tho" rangeCreator="" othersAccessPermission="edit"/>
  </rangeList>
  <rangeList sheetStid="13" master="">
    <arrUserId title="tho" rangeCreator="" othersAccessPermission="edit"/>
  </rangeList>
  <rangeList sheetStid="14" master="">
    <arrUserId title="tho" rangeCreator="" othersAccessPermission="edit"/>
  </rangeList>
  <rangeList sheetStid="15" master="">
    <arrUserId title="tho" rangeCreator="" othersAccessPermission="edit"/>
  </rangeList>
  <rangeList sheetStid="16" master="">
    <arrUserId title="tho" rangeCreator="" othersAccessPermission="edit"/>
  </rangeList>
  <rangeList sheetStid="17" master="">
    <arrUserId title="tho" rangeCreator="" othersAccessPermission="edit"/>
  </rangeList>
  <rangeList sheetStid="18" master="">
    <arrUserId title="tho" rangeCreator="" othersAccessPermission="edit"/>
  </rangeList>
  <rangeList sheetStid="19" master="">
    <arrUserId title="tho" rangeCreator="" othersAccessPermission="edit"/>
  </rangeList>
  <rangeList sheetStid="20" master="">
    <arrUserId title="tho" rangeCreator="" othersAccessPermission="edit"/>
  </rangeList>
  <rangeList sheetStid="21" master="">
    <arrUserId title="tho" rangeCreator="" othersAccessPermission="edit"/>
  </rangeList>
  <rangeList sheetStid="22" master="">
    <arrUserId title="tho" rangeCreator="" othersAccessPermission="edit"/>
  </rangeList>
  <rangeList sheetStid="23" master="">
    <arrUserId title="tho" rangeCreator="" othersAccessPermission="edit"/>
  </rangeList>
  <rangeList sheetStid="24" master="">
    <arrUserId title="tho" rangeCreator="" othersAccessPermission="edit"/>
  </rangeList>
  <rangeList sheetStid="25" master="">
    <arrUserId title="tho" rangeCreator="" othersAccessPermission="edit"/>
  </rangeList>
  <rangeList sheetStid="26" master="">
    <arrUserId title="tho" rangeCreator="" othersAccessPermission="edit"/>
    <arrUserId title="tho_2" rangeCreator="" othersAccessPermission="edit"/>
  </rangeList>
  <rangeList sheetStid="27" master="">
    <arrUserId title="tho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1.1</vt:lpstr>
      <vt:lpstr>2.1</vt:lpstr>
      <vt:lpstr>3.1</vt:lpstr>
      <vt:lpstr>4.1</vt:lpstr>
      <vt:lpstr>5.1</vt:lpstr>
      <vt:lpstr>6.1</vt:lpstr>
      <vt:lpstr>7.1</vt:lpstr>
      <vt:lpstr>8.1</vt:lpstr>
      <vt:lpstr>9.1</vt:lpstr>
      <vt:lpstr>10.1</vt:lpstr>
      <vt:lpstr>11.1</vt:lpstr>
      <vt:lpstr>12.1</vt:lpstr>
      <vt:lpstr>13.1</vt:lpstr>
      <vt:lpstr>14.1</vt:lpstr>
      <vt:lpstr>15.1</vt:lpstr>
      <vt:lpstr>16.1</vt:lpstr>
      <vt:lpstr>17.1</vt:lpstr>
      <vt:lpstr>18.1</vt:lpstr>
      <vt:lpstr>19.1</vt:lpstr>
      <vt:lpstr>20.1</vt:lpstr>
      <vt:lpstr>21.1</vt:lpstr>
      <vt:lpstr>22.1</vt:lpstr>
      <vt:lpstr>23.1</vt:lpstr>
      <vt:lpstr>24.1</vt:lpstr>
      <vt:lpstr>25.1</vt:lpstr>
      <vt:lpstr>26.1</vt:lpstr>
      <vt:lpstr>27.1</vt:lpstr>
      <vt:lpstr>28.1</vt:lpstr>
      <vt:lpstr>29.1</vt:lpstr>
      <vt:lpstr>30.1</vt:lpstr>
      <vt:lpstr>31.1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 Toan Hoei</cp:lastModifiedBy>
  <dcterms:created xsi:type="dcterms:W3CDTF">2024-01-02T04:59:00Z</dcterms:created>
  <dcterms:modified xsi:type="dcterms:W3CDTF">2024-02-29T11:00:59Z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4BBF4BA8112E4A68A4830CFDC2E42234_12</vt:lpwstr>
  </property>
  <property fmtid="{D5CDD505-2E9C-101B-9397-08002B2CF9AE}" pid="3" name="KSOProductBuildVer">
    <vt:lpwstr>1033-12.2.0.13431</vt:lpwstr>
  </property>
</Properties>
</file>